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hidePivotFieldList="1" defaultThemeVersion="202300"/>
  <mc:AlternateContent xmlns:mc="http://schemas.openxmlformats.org/markup-compatibility/2006">
    <mc:Choice Requires="x15">
      <x15ac:absPath xmlns:x15ac="http://schemas.microsoft.com/office/spreadsheetml/2010/11/ac" url="/Users/vinodkumarkethavath/Desktop/M&amp;E analysis /"/>
    </mc:Choice>
  </mc:AlternateContent>
  <xr:revisionPtr revIDLastSave="0" documentId="13_ncr:1_{C4342339-5821-174D-974A-BD89ED9F7438}" xr6:coauthVersionLast="47" xr6:coauthVersionMax="47" xr10:uidLastSave="{00000000-0000-0000-0000-000000000000}"/>
  <bookViews>
    <workbookView xWindow="0" yWindow="660" windowWidth="30240" windowHeight="17520" activeTab="2" xr2:uid="{CB3947E3-AF6D-DE47-888C-8CA4E871299F}"/>
  </bookViews>
  <sheets>
    <sheet name="README" sheetId="7" r:id="rId1"/>
    <sheet name="Pivot_1" sheetId="18" r:id="rId2"/>
    <sheet name="Pivot_2" sheetId="19" r:id="rId3"/>
    <sheet name="Pivot_3" sheetId="21" r:id="rId4"/>
    <sheet name="Pivot_4" sheetId="22" r:id="rId5"/>
    <sheet name="Pivot_5" sheetId="24" r:id="rId6"/>
    <sheet name="Data_QA" sheetId="13" r:id="rId7"/>
    <sheet name="Master_Data" sheetId="8" r:id="rId8"/>
    <sheet name="Calculations" sheetId="14" r:id="rId9"/>
    <sheet name="Clean Energy Monitoring DB" sheetId="16" r:id="rId10"/>
    <sheet name="Country Deep Dive(2022)" sheetId="23" r:id="rId11"/>
    <sheet name="Ref_Data" sheetId="29" r:id="rId12"/>
  </sheets>
  <definedNames>
    <definedName name="_xlnm._FilterDatabase" localSheetId="10" hidden="1">'Country Deep Dive(2022)'!$B$1:$B$258</definedName>
    <definedName name="_xlnm._FilterDatabase" localSheetId="11" hidden="1">Ref_Data!$A$1:$C$215</definedName>
    <definedName name="ExternalData_1" localSheetId="7" hidden="1">Master_Data!$A$1:$H$3329</definedName>
    <definedName name="Slicer_Year">#N/A</definedName>
  </definedNames>
  <calcPr calcId="191029"/>
  <pivotCaches>
    <pivotCache cacheId="2"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3" l="1" a="1"/>
  <c r="C2" i="23" s="1"/>
  <c r="G2" i="23" a="1"/>
  <c r="G2" i="23" s="1"/>
  <c r="A2" i="23" a="1"/>
  <c r="B2" i="23" a="1"/>
  <c r="D2" i="23" a="1"/>
  <c r="E2" i="23" a="1"/>
  <c r="F2" i="23" a="1"/>
  <c r="H2" i="23" a="1"/>
  <c r="B11" i="16"/>
  <c r="B9" i="16"/>
  <c r="B8" i="16"/>
  <c r="B6" i="16"/>
  <c r="B5" i="16"/>
  <c r="B3" i="16"/>
  <c r="B2" i="16"/>
  <c r="H6" i="24"/>
  <c r="H7" i="24"/>
  <c r="H9" i="24"/>
  <c r="H10" i="24"/>
  <c r="H11" i="24"/>
  <c r="H12" i="24"/>
  <c r="H13" i="24"/>
  <c r="H14" i="24"/>
  <c r="H15" i="24"/>
  <c r="H16" i="24"/>
  <c r="H17" i="24"/>
  <c r="H18" i="24"/>
  <c r="H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8" i="24"/>
  <c r="H49" i="24"/>
  <c r="H50" i="24"/>
  <c r="H51" i="24"/>
  <c r="H52" i="24"/>
  <c r="H53" i="24"/>
  <c r="H54" i="24"/>
  <c r="H55" i="24"/>
  <c r="H56" i="24"/>
  <c r="H57" i="24"/>
  <c r="H58" i="24"/>
  <c r="H59" i="24"/>
  <c r="H60" i="24"/>
  <c r="H61" i="24"/>
  <c r="H62" i="24"/>
  <c r="H63" i="24"/>
  <c r="H64" i="24"/>
  <c r="H65" i="24"/>
  <c r="H66" i="24"/>
  <c r="H67" i="24"/>
  <c r="H68" i="24"/>
  <c r="H69" i="24"/>
  <c r="H70" i="24"/>
  <c r="H71" i="24"/>
  <c r="H72" i="24"/>
  <c r="H73" i="24"/>
  <c r="H74" i="24"/>
  <c r="H75" i="24"/>
  <c r="H77" i="24"/>
  <c r="H78" i="24"/>
  <c r="H79" i="24"/>
  <c r="H80" i="24"/>
  <c r="H81" i="24"/>
  <c r="H82" i="24"/>
  <c r="H83" i="24"/>
  <c r="H84" i="24"/>
  <c r="H85" i="24"/>
  <c r="H86" i="24"/>
  <c r="H87" i="24"/>
  <c r="H88" i="24"/>
  <c r="H89" i="24"/>
  <c r="H90" i="24"/>
  <c r="H92" i="24"/>
  <c r="H93" i="24"/>
  <c r="H94" i="24"/>
  <c r="H95" i="24"/>
  <c r="H96" i="24"/>
  <c r="H97" i="24"/>
  <c r="H98" i="24"/>
  <c r="H99" i="24"/>
  <c r="H100" i="24"/>
  <c r="H101" i="24"/>
  <c r="H102" i="24"/>
  <c r="H103" i="24"/>
  <c r="H104" i="24"/>
  <c r="H105" i="24"/>
  <c r="H106" i="24"/>
  <c r="H107" i="24"/>
  <c r="H109" i="24"/>
  <c r="H110" i="24"/>
  <c r="H111" i="24"/>
  <c r="H112" i="24"/>
  <c r="H113" i="24"/>
  <c r="H114" i="24"/>
  <c r="H115" i="24"/>
  <c r="H116" i="24"/>
  <c r="H118" i="24"/>
  <c r="H119" i="24"/>
  <c r="H120" i="24"/>
  <c r="H121" i="24"/>
  <c r="H123" i="24"/>
  <c r="H125" i="24"/>
  <c r="H126" i="24"/>
  <c r="H127" i="24"/>
  <c r="H128" i="24"/>
  <c r="H130" i="24"/>
  <c r="H131" i="24"/>
  <c r="H132" i="24"/>
  <c r="H133" i="24"/>
  <c r="H134" i="24"/>
  <c r="H135" i="24"/>
  <c r="H136" i="24"/>
  <c r="H137" i="24"/>
  <c r="H138" i="24"/>
  <c r="H139" i="24"/>
  <c r="H140" i="24"/>
  <c r="H141" i="24"/>
  <c r="H142" i="24"/>
  <c r="H143" i="24"/>
  <c r="H144" i="24"/>
  <c r="H145" i="24"/>
  <c r="H146" i="24"/>
  <c r="H147" i="24"/>
  <c r="H148" i="24"/>
  <c r="H149" i="24"/>
  <c r="H150" i="24"/>
  <c r="H151" i="24"/>
  <c r="H152" i="24"/>
  <c r="H153" i="24"/>
  <c r="H154" i="24"/>
  <c r="H156" i="24"/>
  <c r="H157" i="24"/>
  <c r="H158" i="24"/>
  <c r="H159" i="24"/>
  <c r="H160" i="24"/>
  <c r="H161" i="24"/>
  <c r="H162" i="24"/>
  <c r="H164" i="24"/>
  <c r="H165" i="24"/>
  <c r="H166" i="24"/>
  <c r="H167" i="24"/>
  <c r="H168" i="24"/>
  <c r="H169" i="24"/>
  <c r="H171" i="24"/>
  <c r="H172" i="24"/>
  <c r="H173" i="24"/>
  <c r="H174" i="24"/>
  <c r="H175" i="24"/>
  <c r="H176" i="24"/>
  <c r="H177" i="24"/>
  <c r="H178" i="24"/>
  <c r="H179" i="24"/>
  <c r="H180" i="24"/>
  <c r="H181" i="24"/>
  <c r="H182" i="24"/>
  <c r="H183" i="24"/>
  <c r="H184" i="24"/>
  <c r="H185" i="24"/>
  <c r="H186" i="24"/>
  <c r="H187" i="24"/>
  <c r="H188" i="24"/>
  <c r="H189" i="24"/>
  <c r="H191" i="24"/>
  <c r="H192" i="24"/>
  <c r="H193" i="24"/>
  <c r="H194" i="24"/>
  <c r="H195" i="24"/>
  <c r="H196" i="24"/>
  <c r="H197" i="24"/>
  <c r="H198" i="24"/>
  <c r="H199" i="24"/>
  <c r="H200" i="24"/>
  <c r="H203" i="24"/>
  <c r="H204" i="24"/>
  <c r="H205" i="24"/>
  <c r="H206" i="24"/>
  <c r="H5" i="24"/>
  <c r="G6" i="24"/>
  <c r="G7" i="24"/>
  <c r="G8" i="24"/>
  <c r="G9" i="24"/>
  <c r="G10" i="24"/>
  <c r="G11" i="24"/>
  <c r="G12" i="24"/>
  <c r="G13" i="24"/>
  <c r="G14" i="24"/>
  <c r="G15" i="24"/>
  <c r="G16" i="24"/>
  <c r="G17" i="24"/>
  <c r="G18" i="24"/>
  <c r="G19" i="24"/>
  <c r="G20" i="24"/>
  <c r="G21" i="24"/>
  <c r="G22" i="24"/>
  <c r="G23" i="24"/>
  <c r="G24" i="24"/>
  <c r="G25" i="24"/>
  <c r="G26" i="24"/>
  <c r="G27" i="24"/>
  <c r="G28" i="24"/>
  <c r="G29" i="24"/>
  <c r="G30" i="24"/>
  <c r="G31" i="24"/>
  <c r="G32" i="24"/>
  <c r="G33" i="24"/>
  <c r="G34" i="24"/>
  <c r="G35" i="24"/>
  <c r="G36" i="24"/>
  <c r="G37" i="24"/>
  <c r="G38" i="24"/>
  <c r="G39" i="24"/>
  <c r="G40" i="24"/>
  <c r="G41" i="24"/>
  <c r="G42" i="24"/>
  <c r="G43" i="24"/>
  <c r="G44" i="24"/>
  <c r="G45" i="24"/>
  <c r="G46" i="24"/>
  <c r="G47" i="24"/>
  <c r="G48" i="24"/>
  <c r="G49" i="24"/>
  <c r="G50" i="24"/>
  <c r="G51" i="24"/>
  <c r="G52" i="24"/>
  <c r="G53" i="24"/>
  <c r="G54" i="24"/>
  <c r="G55" i="24"/>
  <c r="G56" i="24"/>
  <c r="G57" i="24"/>
  <c r="G58" i="24"/>
  <c r="G59" i="24"/>
  <c r="G60" i="24"/>
  <c r="G61" i="24"/>
  <c r="G62" i="24"/>
  <c r="G63" i="24"/>
  <c r="G64" i="24"/>
  <c r="G65" i="24"/>
  <c r="G66" i="24"/>
  <c r="G67" i="24"/>
  <c r="G68" i="24"/>
  <c r="G69" i="24"/>
  <c r="G70" i="24"/>
  <c r="G71" i="24"/>
  <c r="G72" i="24"/>
  <c r="G73" i="24"/>
  <c r="G74" i="24"/>
  <c r="G75" i="24"/>
  <c r="G76" i="24"/>
  <c r="G77" i="24"/>
  <c r="G78" i="24"/>
  <c r="G79" i="24"/>
  <c r="G80" i="24"/>
  <c r="G81" i="24"/>
  <c r="G82" i="24"/>
  <c r="G83" i="24"/>
  <c r="G84" i="24"/>
  <c r="G85" i="24"/>
  <c r="G86" i="24"/>
  <c r="G87" i="24"/>
  <c r="G88" i="24"/>
  <c r="G89" i="24"/>
  <c r="G90" i="24"/>
  <c r="G91" i="24"/>
  <c r="G92" i="24"/>
  <c r="G93" i="24"/>
  <c r="G94" i="24"/>
  <c r="G95" i="24"/>
  <c r="G96" i="24"/>
  <c r="G97" i="24"/>
  <c r="G98" i="24"/>
  <c r="G99" i="24"/>
  <c r="G100" i="24"/>
  <c r="G101" i="24"/>
  <c r="G102" i="24"/>
  <c r="G103" i="24"/>
  <c r="G104" i="24"/>
  <c r="G105" i="24"/>
  <c r="G106" i="24"/>
  <c r="G107" i="24"/>
  <c r="G108" i="24"/>
  <c r="G109" i="24"/>
  <c r="G110" i="24"/>
  <c r="G111" i="24"/>
  <c r="G112" i="24"/>
  <c r="G113" i="24"/>
  <c r="G114" i="24"/>
  <c r="G115" i="24"/>
  <c r="G116" i="24"/>
  <c r="G117" i="24"/>
  <c r="G118" i="24"/>
  <c r="G119" i="24"/>
  <c r="G120" i="24"/>
  <c r="G121" i="24"/>
  <c r="G122" i="24"/>
  <c r="G123" i="24"/>
  <c r="G124" i="24"/>
  <c r="G125" i="24"/>
  <c r="G126" i="24"/>
  <c r="G127" i="24"/>
  <c r="G128" i="24"/>
  <c r="G129" i="24"/>
  <c r="G130" i="24"/>
  <c r="G131" i="24"/>
  <c r="G132" i="24"/>
  <c r="G133" i="24"/>
  <c r="G134" i="24"/>
  <c r="G135" i="24"/>
  <c r="G136" i="24"/>
  <c r="G137" i="24"/>
  <c r="G138" i="24"/>
  <c r="G139" i="24"/>
  <c r="G140" i="24"/>
  <c r="G141" i="24"/>
  <c r="G142" i="24"/>
  <c r="G143" i="24"/>
  <c r="G144" i="24"/>
  <c r="G145" i="24"/>
  <c r="G146" i="24"/>
  <c r="G147" i="24"/>
  <c r="G148" i="24"/>
  <c r="G149" i="24"/>
  <c r="G150" i="24"/>
  <c r="G151" i="24"/>
  <c r="G152" i="24"/>
  <c r="G153" i="24"/>
  <c r="G154" i="24"/>
  <c r="G155" i="24"/>
  <c r="G156" i="24"/>
  <c r="G157" i="24"/>
  <c r="G158" i="24"/>
  <c r="G159" i="24"/>
  <c r="G160" i="24"/>
  <c r="G161" i="24"/>
  <c r="G162" i="24"/>
  <c r="G163" i="24"/>
  <c r="G164" i="24"/>
  <c r="G165" i="24"/>
  <c r="G166" i="24"/>
  <c r="G167" i="24"/>
  <c r="G168" i="24"/>
  <c r="G169" i="24"/>
  <c r="G170" i="24"/>
  <c r="G171" i="24"/>
  <c r="G172" i="24"/>
  <c r="G173" i="24"/>
  <c r="G174" i="24"/>
  <c r="G175" i="24"/>
  <c r="G176" i="24"/>
  <c r="G177" i="24"/>
  <c r="G178" i="24"/>
  <c r="G179" i="24"/>
  <c r="G180" i="24"/>
  <c r="G181" i="24"/>
  <c r="G182" i="24"/>
  <c r="G183" i="24"/>
  <c r="G184" i="24"/>
  <c r="G185" i="24"/>
  <c r="G186" i="24"/>
  <c r="G187" i="24"/>
  <c r="G188" i="24"/>
  <c r="G189" i="24"/>
  <c r="G190" i="24"/>
  <c r="G191" i="24"/>
  <c r="G192" i="24"/>
  <c r="G193" i="24"/>
  <c r="G194" i="24"/>
  <c r="G195" i="24"/>
  <c r="G196" i="24"/>
  <c r="G197" i="24"/>
  <c r="G198" i="24"/>
  <c r="G199" i="24"/>
  <c r="G200" i="24"/>
  <c r="G201" i="24"/>
  <c r="G202" i="24"/>
  <c r="G203" i="24"/>
  <c r="G204" i="24"/>
  <c r="G205" i="24"/>
  <c r="G206" i="24"/>
  <c r="G5" i="24"/>
  <c r="F6" i="24"/>
  <c r="F7" i="24"/>
  <c r="F8" i="24"/>
  <c r="F9" i="24"/>
  <c r="F10" i="24"/>
  <c r="F11" i="24"/>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6" i="24"/>
  <c r="F87" i="24"/>
  <c r="F88" i="24"/>
  <c r="F89" i="24"/>
  <c r="F90" i="24"/>
  <c r="F91" i="24"/>
  <c r="F92" i="24"/>
  <c r="F93" i="24"/>
  <c r="F94" i="24"/>
  <c r="F95" i="24"/>
  <c r="F96" i="24"/>
  <c r="F97" i="24"/>
  <c r="F98" i="24"/>
  <c r="F99" i="24"/>
  <c r="F100" i="24"/>
  <c r="F101" i="24"/>
  <c r="F102" i="24"/>
  <c r="F103" i="24"/>
  <c r="F104" i="24"/>
  <c r="F105" i="24"/>
  <c r="F106" i="24"/>
  <c r="F107" i="24"/>
  <c r="F108" i="24"/>
  <c r="F109" i="24"/>
  <c r="F110" i="24"/>
  <c r="F111" i="24"/>
  <c r="F112" i="24"/>
  <c r="F113" i="24"/>
  <c r="F114" i="24"/>
  <c r="F115" i="24"/>
  <c r="F116" i="24"/>
  <c r="F117" i="24"/>
  <c r="F118" i="24"/>
  <c r="F119" i="24"/>
  <c r="F120" i="24"/>
  <c r="F121" i="24"/>
  <c r="F122" i="24"/>
  <c r="F123" i="24"/>
  <c r="F124" i="24"/>
  <c r="F125" i="24"/>
  <c r="F126" i="24"/>
  <c r="F127" i="24"/>
  <c r="F128" i="24"/>
  <c r="F129" i="24"/>
  <c r="F130" i="24"/>
  <c r="F131" i="24"/>
  <c r="F132" i="24"/>
  <c r="F133" i="24"/>
  <c r="F134" i="24"/>
  <c r="F135" i="24"/>
  <c r="F136" i="24"/>
  <c r="F137" i="24"/>
  <c r="F138" i="24"/>
  <c r="F139" i="24"/>
  <c r="F140" i="24"/>
  <c r="F141" i="24"/>
  <c r="F142" i="24"/>
  <c r="F143" i="24"/>
  <c r="F144" i="24"/>
  <c r="F145" i="24"/>
  <c r="F146" i="24"/>
  <c r="F147" i="24"/>
  <c r="F148" i="24"/>
  <c r="F149" i="24"/>
  <c r="F150" i="24"/>
  <c r="F151" i="24"/>
  <c r="F152" i="24"/>
  <c r="F153" i="24"/>
  <c r="F154" i="24"/>
  <c r="F155" i="24"/>
  <c r="F156" i="24"/>
  <c r="F157" i="24"/>
  <c r="F158" i="24"/>
  <c r="F159" i="24"/>
  <c r="F160" i="24"/>
  <c r="F161" i="24"/>
  <c r="F162" i="24"/>
  <c r="F163" i="24"/>
  <c r="F164" i="24"/>
  <c r="F165" i="24"/>
  <c r="F166" i="24"/>
  <c r="F167" i="24"/>
  <c r="F168" i="24"/>
  <c r="F169" i="24"/>
  <c r="F170" i="24"/>
  <c r="F171" i="24"/>
  <c r="F172" i="24"/>
  <c r="F173" i="24"/>
  <c r="F174" i="24"/>
  <c r="F175" i="24"/>
  <c r="F176" i="24"/>
  <c r="F177" i="24"/>
  <c r="F178" i="24"/>
  <c r="F179" i="24"/>
  <c r="F180" i="24"/>
  <c r="F181" i="24"/>
  <c r="F182" i="24"/>
  <c r="F183" i="24"/>
  <c r="F184" i="24"/>
  <c r="F185" i="24"/>
  <c r="F186" i="24"/>
  <c r="F187" i="24"/>
  <c r="F188" i="24"/>
  <c r="F189" i="24"/>
  <c r="F190" i="24"/>
  <c r="F191" i="24"/>
  <c r="F192" i="24"/>
  <c r="F193" i="24"/>
  <c r="F194" i="24"/>
  <c r="F195" i="24"/>
  <c r="F196" i="24"/>
  <c r="F197" i="24"/>
  <c r="F198" i="24"/>
  <c r="F199" i="24"/>
  <c r="F200" i="24"/>
  <c r="F201" i="24"/>
  <c r="F202" i="24"/>
  <c r="F203" i="24"/>
  <c r="F204" i="24"/>
  <c r="F205" i="24"/>
  <c r="F206" i="24"/>
  <c r="F5" i="24"/>
  <c r="B19" i="14"/>
  <c r="B18" i="14"/>
  <c r="B28" i="14"/>
  <c r="B34" i="14"/>
  <c r="B42" i="14"/>
  <c r="B41" i="14"/>
  <c r="B40" i="14"/>
  <c r="B39" i="14"/>
  <c r="B36" i="14"/>
  <c r="B35" i="14"/>
  <c r="B33" i="14"/>
  <c r="B30" i="14"/>
  <c r="B29" i="14"/>
  <c r="B25" i="14"/>
  <c r="B24" i="14"/>
  <c r="B23" i="14"/>
  <c r="B22" i="14"/>
  <c r="A23" i="13"/>
  <c r="C17" i="13"/>
  <c r="C18" i="13"/>
  <c r="C19" i="13"/>
  <c r="C16" i="13"/>
  <c r="C15" i="13"/>
  <c r="C14" i="13"/>
  <c r="C13" i="13"/>
  <c r="B19" i="13"/>
  <c r="B18" i="13"/>
  <c r="B17" i="13"/>
  <c r="B16" i="13"/>
  <c r="B15" i="13"/>
  <c r="B14" i="13"/>
  <c r="B13" i="13"/>
  <c r="C7" i="13"/>
  <c r="B7" i="13"/>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337" i="8"/>
  <c r="L2338" i="8"/>
  <c r="L2339" i="8"/>
  <c r="L2340" i="8"/>
  <c r="L2341" i="8"/>
  <c r="L2342" i="8"/>
  <c r="L2343" i="8"/>
  <c r="L2344" i="8"/>
  <c r="L2345" i="8"/>
  <c r="L2346" i="8"/>
  <c r="L2347" i="8"/>
  <c r="L2348" i="8"/>
  <c r="L2349" i="8"/>
  <c r="L2350" i="8"/>
  <c r="L2351" i="8"/>
  <c r="L2352" i="8"/>
  <c r="L2353" i="8"/>
  <c r="L2354" i="8"/>
  <c r="L2355" i="8"/>
  <c r="L2356" i="8"/>
  <c r="L2357" i="8"/>
  <c r="L2358" i="8"/>
  <c r="L2359" i="8"/>
  <c r="L2360" i="8"/>
  <c r="L2361" i="8"/>
  <c r="L2362" i="8"/>
  <c r="L2363" i="8"/>
  <c r="L2364" i="8"/>
  <c r="L2365" i="8"/>
  <c r="L2366" i="8"/>
  <c r="L2367" i="8"/>
  <c r="L2368" i="8"/>
  <c r="L2369" i="8"/>
  <c r="L2370" i="8"/>
  <c r="L2371" i="8"/>
  <c r="L2372" i="8"/>
  <c r="L2373" i="8"/>
  <c r="L2374" i="8"/>
  <c r="L2375" i="8"/>
  <c r="L2376" i="8"/>
  <c r="L2377" i="8"/>
  <c r="L2378" i="8"/>
  <c r="L2379" i="8"/>
  <c r="L2380" i="8"/>
  <c r="L2381" i="8"/>
  <c r="L2382" i="8"/>
  <c r="L2383" i="8"/>
  <c r="L2384" i="8"/>
  <c r="L2385" i="8"/>
  <c r="L2386" i="8"/>
  <c r="L2387" i="8"/>
  <c r="L2388" i="8"/>
  <c r="L2389" i="8"/>
  <c r="L2390" i="8"/>
  <c r="L2391" i="8"/>
  <c r="L2392" i="8"/>
  <c r="L2393" i="8"/>
  <c r="L2394" i="8"/>
  <c r="L2395" i="8"/>
  <c r="L2396" i="8"/>
  <c r="L2397" i="8"/>
  <c r="L2398" i="8"/>
  <c r="L2399" i="8"/>
  <c r="L2400" i="8"/>
  <c r="L2401" i="8"/>
  <c r="L2402" i="8"/>
  <c r="L2403" i="8"/>
  <c r="L2404" i="8"/>
  <c r="L2405" i="8"/>
  <c r="L2406" i="8"/>
  <c r="L2407" i="8"/>
  <c r="L2408" i="8"/>
  <c r="L2409" i="8"/>
  <c r="L2410" i="8"/>
  <c r="L2411" i="8"/>
  <c r="L2412" i="8"/>
  <c r="L2413" i="8"/>
  <c r="L2414" i="8"/>
  <c r="L2415" i="8"/>
  <c r="L2416" i="8"/>
  <c r="L2417" i="8"/>
  <c r="L2418" i="8"/>
  <c r="L2419" i="8"/>
  <c r="L2420" i="8"/>
  <c r="L2421" i="8"/>
  <c r="L2422" i="8"/>
  <c r="L2423" i="8"/>
  <c r="L2424" i="8"/>
  <c r="L2425" i="8"/>
  <c r="L2426" i="8"/>
  <c r="L2427" i="8"/>
  <c r="L2428" i="8"/>
  <c r="L2429" i="8"/>
  <c r="L2430" i="8"/>
  <c r="L2431" i="8"/>
  <c r="L2432" i="8"/>
  <c r="L2433" i="8"/>
  <c r="L2434" i="8"/>
  <c r="L2435" i="8"/>
  <c r="L2436" i="8"/>
  <c r="L2437" i="8"/>
  <c r="L2438" i="8"/>
  <c r="L2439" i="8"/>
  <c r="L2440" i="8"/>
  <c r="L2441" i="8"/>
  <c r="L2442" i="8"/>
  <c r="L2443" i="8"/>
  <c r="L2444" i="8"/>
  <c r="L2445" i="8"/>
  <c r="L2446" i="8"/>
  <c r="L2447" i="8"/>
  <c r="L2448" i="8"/>
  <c r="L2449" i="8"/>
  <c r="L2450" i="8"/>
  <c r="L2451" i="8"/>
  <c r="L2452" i="8"/>
  <c r="L2453" i="8"/>
  <c r="L2454" i="8"/>
  <c r="L2455" i="8"/>
  <c r="L2456" i="8"/>
  <c r="L2457" i="8"/>
  <c r="L2458" i="8"/>
  <c r="L2459" i="8"/>
  <c r="L2460" i="8"/>
  <c r="L2461" i="8"/>
  <c r="L2462" i="8"/>
  <c r="L2463" i="8"/>
  <c r="L2464" i="8"/>
  <c r="L2465" i="8"/>
  <c r="L2466" i="8"/>
  <c r="L2467" i="8"/>
  <c r="L2468" i="8"/>
  <c r="L2469" i="8"/>
  <c r="L2470" i="8"/>
  <c r="L2471" i="8"/>
  <c r="L2472" i="8"/>
  <c r="L2473" i="8"/>
  <c r="L2474" i="8"/>
  <c r="L2475" i="8"/>
  <c r="L2476" i="8"/>
  <c r="L2477" i="8"/>
  <c r="L2478" i="8"/>
  <c r="L2479" i="8"/>
  <c r="L2480" i="8"/>
  <c r="L2481" i="8"/>
  <c r="L2482" i="8"/>
  <c r="L2483" i="8"/>
  <c r="L2484" i="8"/>
  <c r="L2485" i="8"/>
  <c r="L2486" i="8"/>
  <c r="L2487" i="8"/>
  <c r="L2488" i="8"/>
  <c r="L2489" i="8"/>
  <c r="L2490" i="8"/>
  <c r="L2491" i="8"/>
  <c r="L2492" i="8"/>
  <c r="L2493" i="8"/>
  <c r="L2494" i="8"/>
  <c r="L2495" i="8"/>
  <c r="L2496" i="8"/>
  <c r="L2497" i="8"/>
  <c r="L2498" i="8"/>
  <c r="L2499" i="8"/>
  <c r="L2500" i="8"/>
  <c r="L2501" i="8"/>
  <c r="L2502" i="8"/>
  <c r="L2503" i="8"/>
  <c r="L2504" i="8"/>
  <c r="L2505" i="8"/>
  <c r="L2506" i="8"/>
  <c r="L2507" i="8"/>
  <c r="L2508" i="8"/>
  <c r="L2509" i="8"/>
  <c r="L2510" i="8"/>
  <c r="L2511" i="8"/>
  <c r="L2512" i="8"/>
  <c r="L2513" i="8"/>
  <c r="L2514" i="8"/>
  <c r="L2515" i="8"/>
  <c r="L2516" i="8"/>
  <c r="L2517" i="8"/>
  <c r="L2518" i="8"/>
  <c r="L2519" i="8"/>
  <c r="L2520" i="8"/>
  <c r="L2521" i="8"/>
  <c r="L2522" i="8"/>
  <c r="L2523" i="8"/>
  <c r="L2524" i="8"/>
  <c r="L2525" i="8"/>
  <c r="L2526" i="8"/>
  <c r="L2527" i="8"/>
  <c r="L2528" i="8"/>
  <c r="L2529" i="8"/>
  <c r="L2530" i="8"/>
  <c r="L2531" i="8"/>
  <c r="L2532" i="8"/>
  <c r="L2533" i="8"/>
  <c r="L2534" i="8"/>
  <c r="L2535" i="8"/>
  <c r="L2536" i="8"/>
  <c r="L2537" i="8"/>
  <c r="L2538" i="8"/>
  <c r="L2539" i="8"/>
  <c r="L2540" i="8"/>
  <c r="L2541" i="8"/>
  <c r="L2542" i="8"/>
  <c r="L2543" i="8"/>
  <c r="L2544" i="8"/>
  <c r="L2545" i="8"/>
  <c r="L2546" i="8"/>
  <c r="L2547" i="8"/>
  <c r="L2548" i="8"/>
  <c r="L2549" i="8"/>
  <c r="L2550" i="8"/>
  <c r="L2551" i="8"/>
  <c r="L2552" i="8"/>
  <c r="L2553" i="8"/>
  <c r="L2554" i="8"/>
  <c r="L2555" i="8"/>
  <c r="L2556" i="8"/>
  <c r="L2557" i="8"/>
  <c r="L2558" i="8"/>
  <c r="L2559" i="8"/>
  <c r="L2560" i="8"/>
  <c r="L2561" i="8"/>
  <c r="L2562" i="8"/>
  <c r="L2563" i="8"/>
  <c r="L2564" i="8"/>
  <c r="L2565" i="8"/>
  <c r="L2566" i="8"/>
  <c r="L2567" i="8"/>
  <c r="L2568" i="8"/>
  <c r="L2569" i="8"/>
  <c r="L2570" i="8"/>
  <c r="L2571" i="8"/>
  <c r="L2572" i="8"/>
  <c r="L2573" i="8"/>
  <c r="L2574" i="8"/>
  <c r="L2575" i="8"/>
  <c r="L2576" i="8"/>
  <c r="L2577" i="8"/>
  <c r="L2578" i="8"/>
  <c r="L2579" i="8"/>
  <c r="L2580" i="8"/>
  <c r="L2581" i="8"/>
  <c r="L2582" i="8"/>
  <c r="L2583" i="8"/>
  <c r="L2584" i="8"/>
  <c r="L2585" i="8"/>
  <c r="L2586" i="8"/>
  <c r="L2587" i="8"/>
  <c r="L2588" i="8"/>
  <c r="L2589" i="8"/>
  <c r="L2590" i="8"/>
  <c r="L2591" i="8"/>
  <c r="L2592" i="8"/>
  <c r="L2593" i="8"/>
  <c r="L2594" i="8"/>
  <c r="L2595" i="8"/>
  <c r="L2596" i="8"/>
  <c r="L2597" i="8"/>
  <c r="L2598" i="8"/>
  <c r="L2599" i="8"/>
  <c r="L2600" i="8"/>
  <c r="L2601" i="8"/>
  <c r="L2602" i="8"/>
  <c r="L2603" i="8"/>
  <c r="L2604" i="8"/>
  <c r="L2605" i="8"/>
  <c r="L2606" i="8"/>
  <c r="L2607" i="8"/>
  <c r="L2608" i="8"/>
  <c r="L2609" i="8"/>
  <c r="L2610" i="8"/>
  <c r="L2611" i="8"/>
  <c r="L2612" i="8"/>
  <c r="L2613" i="8"/>
  <c r="L2614" i="8"/>
  <c r="L2615" i="8"/>
  <c r="L2616" i="8"/>
  <c r="L2617" i="8"/>
  <c r="L2618" i="8"/>
  <c r="L2619" i="8"/>
  <c r="L2620" i="8"/>
  <c r="L2621" i="8"/>
  <c r="L2622" i="8"/>
  <c r="L2623" i="8"/>
  <c r="L2624" i="8"/>
  <c r="L2625" i="8"/>
  <c r="L2626" i="8"/>
  <c r="L2627" i="8"/>
  <c r="L2628" i="8"/>
  <c r="L2629" i="8"/>
  <c r="L2630" i="8"/>
  <c r="L2631" i="8"/>
  <c r="L2632" i="8"/>
  <c r="L2633" i="8"/>
  <c r="L2634" i="8"/>
  <c r="L2635" i="8"/>
  <c r="L2636" i="8"/>
  <c r="L2637" i="8"/>
  <c r="L2638" i="8"/>
  <c r="L2639" i="8"/>
  <c r="L2640" i="8"/>
  <c r="L2641" i="8"/>
  <c r="L2642" i="8"/>
  <c r="L2643" i="8"/>
  <c r="L2644" i="8"/>
  <c r="L2645" i="8"/>
  <c r="L2646" i="8"/>
  <c r="L2647" i="8"/>
  <c r="L2648" i="8"/>
  <c r="L2649" i="8"/>
  <c r="L2650" i="8"/>
  <c r="L2651" i="8"/>
  <c r="L2652" i="8"/>
  <c r="L2653" i="8"/>
  <c r="L2654" i="8"/>
  <c r="L2655" i="8"/>
  <c r="L2656" i="8"/>
  <c r="L2657" i="8"/>
  <c r="L2658" i="8"/>
  <c r="L2659" i="8"/>
  <c r="L2660" i="8"/>
  <c r="L2661" i="8"/>
  <c r="L2662" i="8"/>
  <c r="L2663" i="8"/>
  <c r="L2664" i="8"/>
  <c r="L2665" i="8"/>
  <c r="L2666" i="8"/>
  <c r="L2667" i="8"/>
  <c r="L2668" i="8"/>
  <c r="L2669" i="8"/>
  <c r="L2670" i="8"/>
  <c r="L2671" i="8"/>
  <c r="L2672" i="8"/>
  <c r="L2673" i="8"/>
  <c r="L2674" i="8"/>
  <c r="L2675" i="8"/>
  <c r="L2676" i="8"/>
  <c r="L2677" i="8"/>
  <c r="L2678" i="8"/>
  <c r="L2679" i="8"/>
  <c r="L2680" i="8"/>
  <c r="L2681" i="8"/>
  <c r="L2682" i="8"/>
  <c r="L2683" i="8"/>
  <c r="L2684" i="8"/>
  <c r="L2685" i="8"/>
  <c r="L2686" i="8"/>
  <c r="L2687" i="8"/>
  <c r="L2688" i="8"/>
  <c r="L2689" i="8"/>
  <c r="L2690" i="8"/>
  <c r="L2691" i="8"/>
  <c r="L2692" i="8"/>
  <c r="L2693" i="8"/>
  <c r="L2694" i="8"/>
  <c r="L2695" i="8"/>
  <c r="L2696" i="8"/>
  <c r="L2697" i="8"/>
  <c r="L2698" i="8"/>
  <c r="L2699" i="8"/>
  <c r="L2700" i="8"/>
  <c r="L2701" i="8"/>
  <c r="L2702" i="8"/>
  <c r="L2703" i="8"/>
  <c r="L2704" i="8"/>
  <c r="L2705" i="8"/>
  <c r="L2706" i="8"/>
  <c r="L2707" i="8"/>
  <c r="L2708" i="8"/>
  <c r="L2709" i="8"/>
  <c r="L2710" i="8"/>
  <c r="L2711" i="8"/>
  <c r="L2712" i="8"/>
  <c r="L2713" i="8"/>
  <c r="L2714" i="8"/>
  <c r="L2715" i="8"/>
  <c r="L2716" i="8"/>
  <c r="L2717" i="8"/>
  <c r="L2718" i="8"/>
  <c r="L2719" i="8"/>
  <c r="L2720" i="8"/>
  <c r="L2721" i="8"/>
  <c r="L2722" i="8"/>
  <c r="L2723" i="8"/>
  <c r="L2724" i="8"/>
  <c r="L2725" i="8"/>
  <c r="L2726" i="8"/>
  <c r="L2727" i="8"/>
  <c r="L2728" i="8"/>
  <c r="L2729" i="8"/>
  <c r="L2730" i="8"/>
  <c r="L2731" i="8"/>
  <c r="L2732" i="8"/>
  <c r="L2733" i="8"/>
  <c r="L2734" i="8"/>
  <c r="L2735" i="8"/>
  <c r="L2736" i="8"/>
  <c r="L2737" i="8"/>
  <c r="L2738" i="8"/>
  <c r="L2739" i="8"/>
  <c r="L2740" i="8"/>
  <c r="L2741" i="8"/>
  <c r="L2742" i="8"/>
  <c r="L2743" i="8"/>
  <c r="L2744" i="8"/>
  <c r="L2745" i="8"/>
  <c r="L2746" i="8"/>
  <c r="L2747" i="8"/>
  <c r="L2748" i="8"/>
  <c r="L2749" i="8"/>
  <c r="L2750" i="8"/>
  <c r="L2751" i="8"/>
  <c r="L2752" i="8"/>
  <c r="L2753" i="8"/>
  <c r="L2754" i="8"/>
  <c r="L2755" i="8"/>
  <c r="L2756" i="8"/>
  <c r="L2757" i="8"/>
  <c r="L2758" i="8"/>
  <c r="L2759" i="8"/>
  <c r="L2760" i="8"/>
  <c r="L2761" i="8"/>
  <c r="L2762" i="8"/>
  <c r="L2763" i="8"/>
  <c r="L2764" i="8"/>
  <c r="L2765" i="8"/>
  <c r="L2766" i="8"/>
  <c r="L2767" i="8"/>
  <c r="L2768" i="8"/>
  <c r="L2769" i="8"/>
  <c r="L2770" i="8"/>
  <c r="L2771" i="8"/>
  <c r="L2772" i="8"/>
  <c r="L2773" i="8"/>
  <c r="L2774" i="8"/>
  <c r="L2775" i="8"/>
  <c r="L2776" i="8"/>
  <c r="L2777" i="8"/>
  <c r="L2778" i="8"/>
  <c r="L2779" i="8"/>
  <c r="L2780" i="8"/>
  <c r="L2781" i="8"/>
  <c r="L2782" i="8"/>
  <c r="L2783" i="8"/>
  <c r="L2784" i="8"/>
  <c r="L2785" i="8"/>
  <c r="L2786" i="8"/>
  <c r="L2787" i="8"/>
  <c r="L2788" i="8"/>
  <c r="L2789" i="8"/>
  <c r="L2790" i="8"/>
  <c r="L2791" i="8"/>
  <c r="L2792" i="8"/>
  <c r="L2793" i="8"/>
  <c r="L2794" i="8"/>
  <c r="L2795" i="8"/>
  <c r="L2796" i="8"/>
  <c r="L2797" i="8"/>
  <c r="L2798" i="8"/>
  <c r="L2799" i="8"/>
  <c r="L2800" i="8"/>
  <c r="L2801" i="8"/>
  <c r="L2802" i="8"/>
  <c r="L2803" i="8"/>
  <c r="L2804" i="8"/>
  <c r="L2805" i="8"/>
  <c r="L2806" i="8"/>
  <c r="L2807" i="8"/>
  <c r="L2808" i="8"/>
  <c r="L2809" i="8"/>
  <c r="L2810" i="8"/>
  <c r="L2811" i="8"/>
  <c r="L2812" i="8"/>
  <c r="L2813" i="8"/>
  <c r="L2814" i="8"/>
  <c r="L2815" i="8"/>
  <c r="L2816" i="8"/>
  <c r="L2817" i="8"/>
  <c r="L2818" i="8"/>
  <c r="L2819" i="8"/>
  <c r="L2820" i="8"/>
  <c r="L2821" i="8"/>
  <c r="L2822" i="8"/>
  <c r="L2823" i="8"/>
  <c r="L2824" i="8"/>
  <c r="L2825" i="8"/>
  <c r="L2826" i="8"/>
  <c r="L2827" i="8"/>
  <c r="L2828" i="8"/>
  <c r="L2829" i="8"/>
  <c r="L2830" i="8"/>
  <c r="L2831" i="8"/>
  <c r="L2832" i="8"/>
  <c r="L2833" i="8"/>
  <c r="L2834" i="8"/>
  <c r="L2835" i="8"/>
  <c r="L2836" i="8"/>
  <c r="L2837" i="8"/>
  <c r="L2838" i="8"/>
  <c r="L2839" i="8"/>
  <c r="L2840" i="8"/>
  <c r="L2841" i="8"/>
  <c r="L2842" i="8"/>
  <c r="L2843" i="8"/>
  <c r="L2844" i="8"/>
  <c r="L2845" i="8"/>
  <c r="L2846" i="8"/>
  <c r="L2847" i="8"/>
  <c r="L2848" i="8"/>
  <c r="L2849" i="8"/>
  <c r="L2850" i="8"/>
  <c r="L2851" i="8"/>
  <c r="L2852" i="8"/>
  <c r="L2853" i="8"/>
  <c r="L2854" i="8"/>
  <c r="L2855" i="8"/>
  <c r="L2856" i="8"/>
  <c r="L2857" i="8"/>
  <c r="L2858" i="8"/>
  <c r="L2859" i="8"/>
  <c r="L2860" i="8"/>
  <c r="L2861" i="8"/>
  <c r="L2862" i="8"/>
  <c r="L2863" i="8"/>
  <c r="L2864" i="8"/>
  <c r="L2865" i="8"/>
  <c r="L2866" i="8"/>
  <c r="L2867" i="8"/>
  <c r="L2868" i="8"/>
  <c r="L2869" i="8"/>
  <c r="L2870" i="8"/>
  <c r="L2871" i="8"/>
  <c r="L2872" i="8"/>
  <c r="L2873" i="8"/>
  <c r="L2874" i="8"/>
  <c r="L2875" i="8"/>
  <c r="L2876" i="8"/>
  <c r="L2877" i="8"/>
  <c r="L2878" i="8"/>
  <c r="L2879" i="8"/>
  <c r="L2880" i="8"/>
  <c r="L2881" i="8"/>
  <c r="L2882" i="8"/>
  <c r="L2883" i="8"/>
  <c r="L2884" i="8"/>
  <c r="L2885" i="8"/>
  <c r="L2886" i="8"/>
  <c r="L2887" i="8"/>
  <c r="L2888" i="8"/>
  <c r="L2889" i="8"/>
  <c r="L2890" i="8"/>
  <c r="L2891" i="8"/>
  <c r="L2892" i="8"/>
  <c r="L2893" i="8"/>
  <c r="L2894" i="8"/>
  <c r="L2895" i="8"/>
  <c r="L2896" i="8"/>
  <c r="L2897" i="8"/>
  <c r="L2898" i="8"/>
  <c r="L2899" i="8"/>
  <c r="L2900" i="8"/>
  <c r="L2901" i="8"/>
  <c r="L2902" i="8"/>
  <c r="L2903" i="8"/>
  <c r="L2904" i="8"/>
  <c r="L2905" i="8"/>
  <c r="L2906" i="8"/>
  <c r="L2907" i="8"/>
  <c r="L2908" i="8"/>
  <c r="L2909" i="8"/>
  <c r="L2910" i="8"/>
  <c r="L2911" i="8"/>
  <c r="L2912" i="8"/>
  <c r="L2913" i="8"/>
  <c r="L2914" i="8"/>
  <c r="L2915" i="8"/>
  <c r="L2916" i="8"/>
  <c r="L2917" i="8"/>
  <c r="L2918" i="8"/>
  <c r="L2919" i="8"/>
  <c r="L2920" i="8"/>
  <c r="L2921" i="8"/>
  <c r="L2922" i="8"/>
  <c r="L2923" i="8"/>
  <c r="L2924" i="8"/>
  <c r="L2925" i="8"/>
  <c r="L2926" i="8"/>
  <c r="L2927" i="8"/>
  <c r="L2928" i="8"/>
  <c r="L2929" i="8"/>
  <c r="L2930" i="8"/>
  <c r="L2931" i="8"/>
  <c r="L2932" i="8"/>
  <c r="L2933" i="8"/>
  <c r="L2934" i="8"/>
  <c r="L2935" i="8"/>
  <c r="L2936" i="8"/>
  <c r="L2937" i="8"/>
  <c r="L2938" i="8"/>
  <c r="L2939" i="8"/>
  <c r="L2940" i="8"/>
  <c r="L2941" i="8"/>
  <c r="L2942" i="8"/>
  <c r="L2943" i="8"/>
  <c r="L2944" i="8"/>
  <c r="L2945" i="8"/>
  <c r="L2946" i="8"/>
  <c r="L2947" i="8"/>
  <c r="L2948" i="8"/>
  <c r="L2949" i="8"/>
  <c r="L2950" i="8"/>
  <c r="L2951" i="8"/>
  <c r="L2952" i="8"/>
  <c r="L2953" i="8"/>
  <c r="L2954" i="8"/>
  <c r="L2955" i="8"/>
  <c r="L2956" i="8"/>
  <c r="L2957" i="8"/>
  <c r="L2958" i="8"/>
  <c r="L2959" i="8"/>
  <c r="L2960" i="8"/>
  <c r="L2961" i="8"/>
  <c r="L2962" i="8"/>
  <c r="L2963" i="8"/>
  <c r="L2964" i="8"/>
  <c r="L2965" i="8"/>
  <c r="L2966" i="8"/>
  <c r="L2967" i="8"/>
  <c r="L2968" i="8"/>
  <c r="L2969" i="8"/>
  <c r="L2970" i="8"/>
  <c r="L2971" i="8"/>
  <c r="L2972" i="8"/>
  <c r="L2973" i="8"/>
  <c r="L2974" i="8"/>
  <c r="L2975" i="8"/>
  <c r="L2976" i="8"/>
  <c r="L2977" i="8"/>
  <c r="L2978" i="8"/>
  <c r="L2979" i="8"/>
  <c r="L2980" i="8"/>
  <c r="L2981" i="8"/>
  <c r="L2982" i="8"/>
  <c r="L2983" i="8"/>
  <c r="L2984" i="8"/>
  <c r="L2985" i="8"/>
  <c r="L2986" i="8"/>
  <c r="L2987" i="8"/>
  <c r="L2988" i="8"/>
  <c r="L2989" i="8"/>
  <c r="L2990" i="8"/>
  <c r="L2991" i="8"/>
  <c r="L2992" i="8"/>
  <c r="L2993" i="8"/>
  <c r="L2994" i="8"/>
  <c r="L2995" i="8"/>
  <c r="L2996" i="8"/>
  <c r="L2997" i="8"/>
  <c r="L2998" i="8"/>
  <c r="L2999" i="8"/>
  <c r="L3000" i="8"/>
  <c r="L3001" i="8"/>
  <c r="L3002" i="8"/>
  <c r="L3003" i="8"/>
  <c r="L3004" i="8"/>
  <c r="L3005" i="8"/>
  <c r="L3006" i="8"/>
  <c r="L3007" i="8"/>
  <c r="L3008" i="8"/>
  <c r="L3009" i="8"/>
  <c r="L3010" i="8"/>
  <c r="L3011" i="8"/>
  <c r="L3012" i="8"/>
  <c r="L3013" i="8"/>
  <c r="L3014" i="8"/>
  <c r="L3015" i="8"/>
  <c r="L3016" i="8"/>
  <c r="L3017" i="8"/>
  <c r="L3018" i="8"/>
  <c r="L3019" i="8"/>
  <c r="L3020" i="8"/>
  <c r="L3021" i="8"/>
  <c r="L3022" i="8"/>
  <c r="L3023" i="8"/>
  <c r="L3024" i="8"/>
  <c r="L3025" i="8"/>
  <c r="L3026" i="8"/>
  <c r="L3027" i="8"/>
  <c r="L3028" i="8"/>
  <c r="L3029" i="8"/>
  <c r="L3030" i="8"/>
  <c r="L3031" i="8"/>
  <c r="L3032" i="8"/>
  <c r="L3033" i="8"/>
  <c r="L3034" i="8"/>
  <c r="L3035" i="8"/>
  <c r="L3036" i="8"/>
  <c r="L3037" i="8"/>
  <c r="L3038" i="8"/>
  <c r="L3039" i="8"/>
  <c r="L3040" i="8"/>
  <c r="L3041" i="8"/>
  <c r="L3042" i="8"/>
  <c r="L3043" i="8"/>
  <c r="L3044" i="8"/>
  <c r="L3045" i="8"/>
  <c r="L3046" i="8"/>
  <c r="L3047" i="8"/>
  <c r="L3048" i="8"/>
  <c r="L3049" i="8"/>
  <c r="L3050" i="8"/>
  <c r="L3051" i="8"/>
  <c r="L3052" i="8"/>
  <c r="L3053" i="8"/>
  <c r="L3054" i="8"/>
  <c r="L3055" i="8"/>
  <c r="L3056" i="8"/>
  <c r="L3057" i="8"/>
  <c r="L3058" i="8"/>
  <c r="L3059" i="8"/>
  <c r="L3060" i="8"/>
  <c r="L3061" i="8"/>
  <c r="L3062" i="8"/>
  <c r="L3063" i="8"/>
  <c r="L3064" i="8"/>
  <c r="L3065" i="8"/>
  <c r="L3066" i="8"/>
  <c r="L3067" i="8"/>
  <c r="L3068" i="8"/>
  <c r="L3069" i="8"/>
  <c r="L3070" i="8"/>
  <c r="L3071" i="8"/>
  <c r="L3072" i="8"/>
  <c r="L3073" i="8"/>
  <c r="L3074" i="8"/>
  <c r="L3075" i="8"/>
  <c r="L3076" i="8"/>
  <c r="L3077" i="8"/>
  <c r="L3078" i="8"/>
  <c r="L3079" i="8"/>
  <c r="L3080" i="8"/>
  <c r="L3081" i="8"/>
  <c r="L3082" i="8"/>
  <c r="L3083" i="8"/>
  <c r="L3084" i="8"/>
  <c r="L3085" i="8"/>
  <c r="L3086" i="8"/>
  <c r="L3087" i="8"/>
  <c r="L3088" i="8"/>
  <c r="L3089" i="8"/>
  <c r="L3090" i="8"/>
  <c r="L3091" i="8"/>
  <c r="L3092" i="8"/>
  <c r="L3093" i="8"/>
  <c r="L3094" i="8"/>
  <c r="L3095" i="8"/>
  <c r="L3096" i="8"/>
  <c r="L3097" i="8"/>
  <c r="L3098" i="8"/>
  <c r="L3099" i="8"/>
  <c r="L3100" i="8"/>
  <c r="L3101" i="8"/>
  <c r="L3102" i="8"/>
  <c r="L3103" i="8"/>
  <c r="L3104" i="8"/>
  <c r="L3105" i="8"/>
  <c r="L3106" i="8"/>
  <c r="L3107" i="8"/>
  <c r="L3108" i="8"/>
  <c r="L3109" i="8"/>
  <c r="L3110" i="8"/>
  <c r="L3111" i="8"/>
  <c r="L3112" i="8"/>
  <c r="L3113" i="8"/>
  <c r="L3114" i="8"/>
  <c r="L3115" i="8"/>
  <c r="L3116" i="8"/>
  <c r="L3117" i="8"/>
  <c r="L3118" i="8"/>
  <c r="L3119" i="8"/>
  <c r="L3120" i="8"/>
  <c r="L3121" i="8"/>
  <c r="L3122" i="8"/>
  <c r="L3123" i="8"/>
  <c r="L3124" i="8"/>
  <c r="L3125" i="8"/>
  <c r="L3126" i="8"/>
  <c r="L3127" i="8"/>
  <c r="L3128" i="8"/>
  <c r="L3129" i="8"/>
  <c r="L3130" i="8"/>
  <c r="L3131" i="8"/>
  <c r="L3132" i="8"/>
  <c r="L3133" i="8"/>
  <c r="L3134" i="8"/>
  <c r="L3135" i="8"/>
  <c r="L3136" i="8"/>
  <c r="L3137" i="8"/>
  <c r="L3138" i="8"/>
  <c r="L3139" i="8"/>
  <c r="L3140" i="8"/>
  <c r="L3141" i="8"/>
  <c r="L3142" i="8"/>
  <c r="L3143" i="8"/>
  <c r="L3144" i="8"/>
  <c r="L3145" i="8"/>
  <c r="L3146" i="8"/>
  <c r="L3147" i="8"/>
  <c r="L3148" i="8"/>
  <c r="L3149" i="8"/>
  <c r="L3150" i="8"/>
  <c r="L3151" i="8"/>
  <c r="L3152" i="8"/>
  <c r="L3153" i="8"/>
  <c r="L3154" i="8"/>
  <c r="L3155" i="8"/>
  <c r="L3156" i="8"/>
  <c r="L3157" i="8"/>
  <c r="L3158" i="8"/>
  <c r="L3159" i="8"/>
  <c r="L3160" i="8"/>
  <c r="L3161" i="8"/>
  <c r="L3162" i="8"/>
  <c r="L3163" i="8"/>
  <c r="L3164" i="8"/>
  <c r="L3165" i="8"/>
  <c r="L3166" i="8"/>
  <c r="L3167" i="8"/>
  <c r="L3168" i="8"/>
  <c r="L3169" i="8"/>
  <c r="L3170" i="8"/>
  <c r="L3171" i="8"/>
  <c r="L3172" i="8"/>
  <c r="L3173" i="8"/>
  <c r="L3174" i="8"/>
  <c r="L3175" i="8"/>
  <c r="L3176" i="8"/>
  <c r="L3177" i="8"/>
  <c r="L3178" i="8"/>
  <c r="L3179" i="8"/>
  <c r="L3180" i="8"/>
  <c r="L3181" i="8"/>
  <c r="L3182" i="8"/>
  <c r="L3183" i="8"/>
  <c r="L3184" i="8"/>
  <c r="L3185" i="8"/>
  <c r="L3186" i="8"/>
  <c r="L3187" i="8"/>
  <c r="L3188" i="8"/>
  <c r="L3189" i="8"/>
  <c r="L3190" i="8"/>
  <c r="L3191" i="8"/>
  <c r="L3192" i="8"/>
  <c r="L3193" i="8"/>
  <c r="L3194" i="8"/>
  <c r="L3195" i="8"/>
  <c r="L3196" i="8"/>
  <c r="L3197" i="8"/>
  <c r="L3198" i="8"/>
  <c r="L3199" i="8"/>
  <c r="L3200" i="8"/>
  <c r="L3201" i="8"/>
  <c r="L3202" i="8"/>
  <c r="L3203" i="8"/>
  <c r="L3204" i="8"/>
  <c r="L3205" i="8"/>
  <c r="L3206" i="8"/>
  <c r="L3207" i="8"/>
  <c r="L3208" i="8"/>
  <c r="L3209" i="8"/>
  <c r="L3210" i="8"/>
  <c r="L3211" i="8"/>
  <c r="L3212" i="8"/>
  <c r="L3213" i="8"/>
  <c r="L3214" i="8"/>
  <c r="L3215" i="8"/>
  <c r="L3216" i="8"/>
  <c r="L3217" i="8"/>
  <c r="L3218" i="8"/>
  <c r="L3219" i="8"/>
  <c r="L3220" i="8"/>
  <c r="L3221" i="8"/>
  <c r="L3222" i="8"/>
  <c r="L3223" i="8"/>
  <c r="L3224" i="8"/>
  <c r="L3225" i="8"/>
  <c r="L3226" i="8"/>
  <c r="L3227" i="8"/>
  <c r="L3228" i="8"/>
  <c r="L3229" i="8"/>
  <c r="L3230" i="8"/>
  <c r="L3231" i="8"/>
  <c r="L3232" i="8"/>
  <c r="L3233" i="8"/>
  <c r="L3234" i="8"/>
  <c r="L3235" i="8"/>
  <c r="L3236" i="8"/>
  <c r="L3237" i="8"/>
  <c r="L3238" i="8"/>
  <c r="L3239" i="8"/>
  <c r="L3240" i="8"/>
  <c r="L3241" i="8"/>
  <c r="L3242" i="8"/>
  <c r="L3243" i="8"/>
  <c r="L3244" i="8"/>
  <c r="L3245" i="8"/>
  <c r="L3246" i="8"/>
  <c r="L3247" i="8"/>
  <c r="L3248" i="8"/>
  <c r="L3249" i="8"/>
  <c r="L3250" i="8"/>
  <c r="L3251" i="8"/>
  <c r="L3252" i="8"/>
  <c r="L3253" i="8"/>
  <c r="L3254" i="8"/>
  <c r="L3255" i="8"/>
  <c r="L3256" i="8"/>
  <c r="L3257" i="8"/>
  <c r="L3258" i="8"/>
  <c r="L3259" i="8"/>
  <c r="L3260" i="8"/>
  <c r="L3261" i="8"/>
  <c r="L3262" i="8"/>
  <c r="L3263" i="8"/>
  <c r="L3264" i="8"/>
  <c r="L3265" i="8"/>
  <c r="L3266" i="8"/>
  <c r="L3267" i="8"/>
  <c r="L3268" i="8"/>
  <c r="L3269" i="8"/>
  <c r="L3270" i="8"/>
  <c r="L3271" i="8"/>
  <c r="L3272" i="8"/>
  <c r="L3273" i="8"/>
  <c r="L3274" i="8"/>
  <c r="L3275" i="8"/>
  <c r="L3276" i="8"/>
  <c r="L3277" i="8"/>
  <c r="L3278" i="8"/>
  <c r="L3279" i="8"/>
  <c r="L3280" i="8"/>
  <c r="L3281" i="8"/>
  <c r="L3282" i="8"/>
  <c r="L3283" i="8"/>
  <c r="L3284" i="8"/>
  <c r="L3285" i="8"/>
  <c r="L3286" i="8"/>
  <c r="L3287" i="8"/>
  <c r="L3288" i="8"/>
  <c r="L3289" i="8"/>
  <c r="L3290" i="8"/>
  <c r="L3291" i="8"/>
  <c r="L3292" i="8"/>
  <c r="L3293" i="8"/>
  <c r="L3294" i="8"/>
  <c r="L3295" i="8"/>
  <c r="L3296" i="8"/>
  <c r="L3297" i="8"/>
  <c r="L3298" i="8"/>
  <c r="L3299" i="8"/>
  <c r="L3300" i="8"/>
  <c r="L3301" i="8"/>
  <c r="L3302" i="8"/>
  <c r="L3303" i="8"/>
  <c r="L3304" i="8"/>
  <c r="L3305" i="8"/>
  <c r="L3306" i="8"/>
  <c r="L3307" i="8"/>
  <c r="L3308" i="8"/>
  <c r="L3309" i="8"/>
  <c r="L3310" i="8"/>
  <c r="L3311" i="8"/>
  <c r="L3312" i="8"/>
  <c r="L3313" i="8"/>
  <c r="L3314" i="8"/>
  <c r="L3315" i="8"/>
  <c r="L3316" i="8"/>
  <c r="L3317" i="8"/>
  <c r="L3318" i="8"/>
  <c r="L3319" i="8"/>
  <c r="L3320" i="8"/>
  <c r="L3321" i="8"/>
  <c r="L3322" i="8"/>
  <c r="L3323" i="8"/>
  <c r="L3324" i="8"/>
  <c r="L3325" i="8"/>
  <c r="L3326" i="8"/>
  <c r="L3327" i="8"/>
  <c r="L3328" i="8"/>
  <c r="L3329" i="8"/>
  <c r="W2" i="8"/>
  <c r="W3"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W383" i="8"/>
  <c r="W384" i="8"/>
  <c r="W385" i="8"/>
  <c r="W386" i="8"/>
  <c r="W387" i="8"/>
  <c r="W388" i="8"/>
  <c r="W389" i="8"/>
  <c r="W390" i="8"/>
  <c r="W391" i="8"/>
  <c r="W392" i="8"/>
  <c r="W393" i="8"/>
  <c r="W394" i="8"/>
  <c r="W395" i="8"/>
  <c r="W396" i="8"/>
  <c r="W397" i="8"/>
  <c r="W398" i="8"/>
  <c r="W399" i="8"/>
  <c r="W400" i="8"/>
  <c r="W401" i="8"/>
  <c r="W402" i="8"/>
  <c r="W403" i="8"/>
  <c r="W404" i="8"/>
  <c r="W405" i="8"/>
  <c r="W406" i="8"/>
  <c r="W407" i="8"/>
  <c r="W408" i="8"/>
  <c r="W409" i="8"/>
  <c r="W410" i="8"/>
  <c r="W411" i="8"/>
  <c r="W412" i="8"/>
  <c r="W413" i="8"/>
  <c r="W414" i="8"/>
  <c r="W415" i="8"/>
  <c r="W416" i="8"/>
  <c r="W417" i="8"/>
  <c r="W418" i="8"/>
  <c r="W419" i="8"/>
  <c r="W420" i="8"/>
  <c r="W421" i="8"/>
  <c r="W422" i="8"/>
  <c r="W423" i="8"/>
  <c r="W424" i="8"/>
  <c r="W425" i="8"/>
  <c r="W426" i="8"/>
  <c r="W427" i="8"/>
  <c r="W428" i="8"/>
  <c r="W429" i="8"/>
  <c r="W430" i="8"/>
  <c r="W431" i="8"/>
  <c r="W432" i="8"/>
  <c r="W433" i="8"/>
  <c r="W434" i="8"/>
  <c r="W435" i="8"/>
  <c r="W436" i="8"/>
  <c r="W437" i="8"/>
  <c r="W438" i="8"/>
  <c r="W439" i="8"/>
  <c r="W440" i="8"/>
  <c r="W441" i="8"/>
  <c r="W442" i="8"/>
  <c r="W443" i="8"/>
  <c r="W444" i="8"/>
  <c r="W445" i="8"/>
  <c r="W446" i="8"/>
  <c r="W447" i="8"/>
  <c r="W448" i="8"/>
  <c r="W449" i="8"/>
  <c r="W450" i="8"/>
  <c r="W451" i="8"/>
  <c r="W452" i="8"/>
  <c r="W453" i="8"/>
  <c r="W454" i="8"/>
  <c r="W455" i="8"/>
  <c r="W456" i="8"/>
  <c r="W457" i="8"/>
  <c r="W458" i="8"/>
  <c r="W459" i="8"/>
  <c r="W460" i="8"/>
  <c r="W461" i="8"/>
  <c r="W462" i="8"/>
  <c r="W463" i="8"/>
  <c r="W464" i="8"/>
  <c r="W465" i="8"/>
  <c r="W466" i="8"/>
  <c r="W467" i="8"/>
  <c r="W468" i="8"/>
  <c r="W469" i="8"/>
  <c r="W470" i="8"/>
  <c r="W471" i="8"/>
  <c r="W472" i="8"/>
  <c r="W473" i="8"/>
  <c r="W474" i="8"/>
  <c r="W475" i="8"/>
  <c r="W476" i="8"/>
  <c r="W477" i="8"/>
  <c r="W478" i="8"/>
  <c r="W479" i="8"/>
  <c r="W480" i="8"/>
  <c r="W481" i="8"/>
  <c r="W482" i="8"/>
  <c r="W483" i="8"/>
  <c r="W484" i="8"/>
  <c r="W485" i="8"/>
  <c r="W486" i="8"/>
  <c r="W487" i="8"/>
  <c r="W488" i="8"/>
  <c r="W489" i="8"/>
  <c r="W490" i="8"/>
  <c r="W491" i="8"/>
  <c r="W492" i="8"/>
  <c r="W493" i="8"/>
  <c r="W494" i="8"/>
  <c r="W495" i="8"/>
  <c r="W496" i="8"/>
  <c r="W497" i="8"/>
  <c r="W498" i="8"/>
  <c r="W499" i="8"/>
  <c r="W500" i="8"/>
  <c r="W501" i="8"/>
  <c r="W502" i="8"/>
  <c r="W503" i="8"/>
  <c r="W504" i="8"/>
  <c r="W505" i="8"/>
  <c r="W506" i="8"/>
  <c r="W507" i="8"/>
  <c r="W508" i="8"/>
  <c r="W509" i="8"/>
  <c r="W510" i="8"/>
  <c r="W511" i="8"/>
  <c r="W512" i="8"/>
  <c r="W513" i="8"/>
  <c r="W514" i="8"/>
  <c r="W515" i="8"/>
  <c r="W516" i="8"/>
  <c r="W517" i="8"/>
  <c r="W518" i="8"/>
  <c r="W519" i="8"/>
  <c r="W520" i="8"/>
  <c r="W521" i="8"/>
  <c r="W522" i="8"/>
  <c r="W523" i="8"/>
  <c r="W524" i="8"/>
  <c r="W525" i="8"/>
  <c r="W526" i="8"/>
  <c r="W527" i="8"/>
  <c r="W528" i="8"/>
  <c r="W529" i="8"/>
  <c r="W530" i="8"/>
  <c r="W531" i="8"/>
  <c r="W532" i="8"/>
  <c r="W533" i="8"/>
  <c r="W534" i="8"/>
  <c r="W535" i="8"/>
  <c r="W536" i="8"/>
  <c r="W537" i="8"/>
  <c r="W538" i="8"/>
  <c r="W539" i="8"/>
  <c r="W540" i="8"/>
  <c r="W541" i="8"/>
  <c r="W542" i="8"/>
  <c r="W543" i="8"/>
  <c r="W544" i="8"/>
  <c r="W545" i="8"/>
  <c r="W546" i="8"/>
  <c r="W547" i="8"/>
  <c r="W548" i="8"/>
  <c r="W549" i="8"/>
  <c r="W550" i="8"/>
  <c r="W551" i="8"/>
  <c r="W552" i="8"/>
  <c r="W553" i="8"/>
  <c r="W554" i="8"/>
  <c r="W555" i="8"/>
  <c r="W556" i="8"/>
  <c r="W557" i="8"/>
  <c r="W558" i="8"/>
  <c r="W559" i="8"/>
  <c r="W560" i="8"/>
  <c r="W561" i="8"/>
  <c r="W562" i="8"/>
  <c r="W563" i="8"/>
  <c r="W564" i="8"/>
  <c r="W565" i="8"/>
  <c r="W566" i="8"/>
  <c r="W567" i="8"/>
  <c r="W568" i="8"/>
  <c r="W569" i="8"/>
  <c r="W570" i="8"/>
  <c r="W571" i="8"/>
  <c r="W572" i="8"/>
  <c r="W573" i="8"/>
  <c r="W574" i="8"/>
  <c r="W575" i="8"/>
  <c r="W576" i="8"/>
  <c r="W577" i="8"/>
  <c r="W578" i="8"/>
  <c r="W579" i="8"/>
  <c r="W580" i="8"/>
  <c r="W581" i="8"/>
  <c r="W582" i="8"/>
  <c r="W583" i="8"/>
  <c r="W584" i="8"/>
  <c r="W585" i="8"/>
  <c r="W586" i="8"/>
  <c r="W587" i="8"/>
  <c r="W588" i="8"/>
  <c r="W589" i="8"/>
  <c r="W590" i="8"/>
  <c r="W591" i="8"/>
  <c r="W592" i="8"/>
  <c r="W593" i="8"/>
  <c r="W594" i="8"/>
  <c r="W595" i="8"/>
  <c r="W596" i="8"/>
  <c r="W597" i="8"/>
  <c r="W598" i="8"/>
  <c r="W599" i="8"/>
  <c r="W600" i="8"/>
  <c r="W601" i="8"/>
  <c r="W602" i="8"/>
  <c r="W603" i="8"/>
  <c r="W604" i="8"/>
  <c r="W605" i="8"/>
  <c r="W606" i="8"/>
  <c r="W607" i="8"/>
  <c r="W608" i="8"/>
  <c r="W609" i="8"/>
  <c r="W610" i="8"/>
  <c r="W611" i="8"/>
  <c r="W612" i="8"/>
  <c r="W613" i="8"/>
  <c r="W614" i="8"/>
  <c r="W615" i="8"/>
  <c r="W616" i="8"/>
  <c r="W617" i="8"/>
  <c r="W618" i="8"/>
  <c r="W619" i="8"/>
  <c r="W620" i="8"/>
  <c r="W621" i="8"/>
  <c r="W622" i="8"/>
  <c r="W623" i="8"/>
  <c r="W624" i="8"/>
  <c r="W625" i="8"/>
  <c r="W626" i="8"/>
  <c r="W627" i="8"/>
  <c r="W628" i="8"/>
  <c r="W629" i="8"/>
  <c r="W630" i="8"/>
  <c r="W631" i="8"/>
  <c r="W632" i="8"/>
  <c r="W633" i="8"/>
  <c r="W634" i="8"/>
  <c r="W635" i="8"/>
  <c r="W636" i="8"/>
  <c r="W637" i="8"/>
  <c r="W638" i="8"/>
  <c r="W639" i="8"/>
  <c r="W640" i="8"/>
  <c r="W641" i="8"/>
  <c r="W642" i="8"/>
  <c r="W643" i="8"/>
  <c r="W644" i="8"/>
  <c r="W645" i="8"/>
  <c r="W646" i="8"/>
  <c r="W647" i="8"/>
  <c r="W648" i="8"/>
  <c r="W649" i="8"/>
  <c r="W650" i="8"/>
  <c r="W651" i="8"/>
  <c r="W652" i="8"/>
  <c r="W653" i="8"/>
  <c r="W654" i="8"/>
  <c r="W655" i="8"/>
  <c r="W656" i="8"/>
  <c r="W657" i="8"/>
  <c r="W658" i="8"/>
  <c r="W659" i="8"/>
  <c r="W660" i="8"/>
  <c r="W661" i="8"/>
  <c r="W662" i="8"/>
  <c r="W663" i="8"/>
  <c r="W664" i="8"/>
  <c r="W665" i="8"/>
  <c r="W666" i="8"/>
  <c r="W667" i="8"/>
  <c r="W668" i="8"/>
  <c r="W669" i="8"/>
  <c r="W670" i="8"/>
  <c r="W671" i="8"/>
  <c r="W672" i="8"/>
  <c r="W673" i="8"/>
  <c r="W674" i="8"/>
  <c r="W675" i="8"/>
  <c r="W676" i="8"/>
  <c r="W677" i="8"/>
  <c r="W678" i="8"/>
  <c r="W679" i="8"/>
  <c r="W680" i="8"/>
  <c r="W681" i="8"/>
  <c r="W682" i="8"/>
  <c r="W683" i="8"/>
  <c r="W684" i="8"/>
  <c r="W685" i="8"/>
  <c r="W686" i="8"/>
  <c r="W687" i="8"/>
  <c r="W688" i="8"/>
  <c r="W689" i="8"/>
  <c r="W690" i="8"/>
  <c r="W691" i="8"/>
  <c r="W692" i="8"/>
  <c r="W693" i="8"/>
  <c r="W694" i="8"/>
  <c r="W695" i="8"/>
  <c r="W696" i="8"/>
  <c r="W697" i="8"/>
  <c r="W698" i="8"/>
  <c r="W699" i="8"/>
  <c r="W700" i="8"/>
  <c r="W701" i="8"/>
  <c r="W702" i="8"/>
  <c r="W703" i="8"/>
  <c r="W704" i="8"/>
  <c r="W705" i="8"/>
  <c r="W706" i="8"/>
  <c r="W707" i="8"/>
  <c r="W708" i="8"/>
  <c r="W709" i="8"/>
  <c r="W710" i="8"/>
  <c r="W711" i="8"/>
  <c r="W712" i="8"/>
  <c r="W713" i="8"/>
  <c r="W714" i="8"/>
  <c r="W715" i="8"/>
  <c r="W716" i="8"/>
  <c r="W717" i="8"/>
  <c r="W718" i="8"/>
  <c r="W719" i="8"/>
  <c r="W720" i="8"/>
  <c r="W721" i="8"/>
  <c r="W722" i="8"/>
  <c r="W723" i="8"/>
  <c r="W724" i="8"/>
  <c r="W725" i="8"/>
  <c r="W726" i="8"/>
  <c r="W727" i="8"/>
  <c r="W728" i="8"/>
  <c r="W729" i="8"/>
  <c r="W730" i="8"/>
  <c r="W731" i="8"/>
  <c r="W732" i="8"/>
  <c r="W733" i="8"/>
  <c r="W734" i="8"/>
  <c r="W735" i="8"/>
  <c r="W736" i="8"/>
  <c r="W737" i="8"/>
  <c r="W738" i="8"/>
  <c r="W739" i="8"/>
  <c r="W740" i="8"/>
  <c r="W741" i="8"/>
  <c r="W742" i="8"/>
  <c r="W743" i="8"/>
  <c r="W744" i="8"/>
  <c r="W745" i="8"/>
  <c r="W746" i="8"/>
  <c r="W747" i="8"/>
  <c r="W748" i="8"/>
  <c r="W749" i="8"/>
  <c r="W750" i="8"/>
  <c r="W751" i="8"/>
  <c r="W752" i="8"/>
  <c r="W753" i="8"/>
  <c r="W754" i="8"/>
  <c r="W755" i="8"/>
  <c r="W756" i="8"/>
  <c r="W757" i="8"/>
  <c r="W758" i="8"/>
  <c r="W759" i="8"/>
  <c r="W760" i="8"/>
  <c r="W761" i="8"/>
  <c r="W762" i="8"/>
  <c r="W763" i="8"/>
  <c r="W764" i="8"/>
  <c r="W765" i="8"/>
  <c r="W766" i="8"/>
  <c r="W767" i="8"/>
  <c r="W768" i="8"/>
  <c r="W769" i="8"/>
  <c r="W770" i="8"/>
  <c r="W771" i="8"/>
  <c r="W772" i="8"/>
  <c r="W773" i="8"/>
  <c r="W774" i="8"/>
  <c r="W775" i="8"/>
  <c r="W776" i="8"/>
  <c r="W777" i="8"/>
  <c r="W778" i="8"/>
  <c r="W779" i="8"/>
  <c r="W780" i="8"/>
  <c r="W781" i="8"/>
  <c r="W782" i="8"/>
  <c r="W783" i="8"/>
  <c r="W784" i="8"/>
  <c r="W785" i="8"/>
  <c r="W786" i="8"/>
  <c r="W787" i="8"/>
  <c r="W788" i="8"/>
  <c r="W789" i="8"/>
  <c r="W790" i="8"/>
  <c r="W791" i="8"/>
  <c r="W792" i="8"/>
  <c r="W793" i="8"/>
  <c r="W794" i="8"/>
  <c r="W795" i="8"/>
  <c r="W796" i="8"/>
  <c r="W797" i="8"/>
  <c r="W798" i="8"/>
  <c r="W799" i="8"/>
  <c r="W800" i="8"/>
  <c r="W801" i="8"/>
  <c r="W802" i="8"/>
  <c r="W803" i="8"/>
  <c r="W804" i="8"/>
  <c r="W805" i="8"/>
  <c r="W806" i="8"/>
  <c r="W807" i="8"/>
  <c r="W808" i="8"/>
  <c r="W809" i="8"/>
  <c r="W810" i="8"/>
  <c r="W811" i="8"/>
  <c r="W812" i="8"/>
  <c r="W813" i="8"/>
  <c r="W814" i="8"/>
  <c r="W815" i="8"/>
  <c r="W816" i="8"/>
  <c r="W817" i="8"/>
  <c r="W818" i="8"/>
  <c r="W819" i="8"/>
  <c r="W820" i="8"/>
  <c r="W821" i="8"/>
  <c r="W822" i="8"/>
  <c r="W823" i="8"/>
  <c r="W824" i="8"/>
  <c r="W825" i="8"/>
  <c r="W826" i="8"/>
  <c r="W827" i="8"/>
  <c r="W828" i="8"/>
  <c r="W829" i="8"/>
  <c r="W830" i="8"/>
  <c r="W831" i="8"/>
  <c r="W832" i="8"/>
  <c r="W833" i="8"/>
  <c r="W834" i="8"/>
  <c r="W835" i="8"/>
  <c r="W836" i="8"/>
  <c r="W837" i="8"/>
  <c r="W838" i="8"/>
  <c r="W839" i="8"/>
  <c r="W840" i="8"/>
  <c r="W841" i="8"/>
  <c r="W842" i="8"/>
  <c r="W843" i="8"/>
  <c r="W844" i="8"/>
  <c r="W845" i="8"/>
  <c r="W846" i="8"/>
  <c r="W847" i="8"/>
  <c r="W848" i="8"/>
  <c r="W849" i="8"/>
  <c r="W850" i="8"/>
  <c r="W851" i="8"/>
  <c r="W852" i="8"/>
  <c r="W853" i="8"/>
  <c r="W854" i="8"/>
  <c r="W855" i="8"/>
  <c r="W856" i="8"/>
  <c r="W857" i="8"/>
  <c r="W858" i="8"/>
  <c r="W859" i="8"/>
  <c r="W860" i="8"/>
  <c r="W861" i="8"/>
  <c r="W862" i="8"/>
  <c r="W863" i="8"/>
  <c r="W864" i="8"/>
  <c r="W865" i="8"/>
  <c r="W866" i="8"/>
  <c r="W867" i="8"/>
  <c r="W868" i="8"/>
  <c r="W869" i="8"/>
  <c r="W870" i="8"/>
  <c r="W871" i="8"/>
  <c r="W872" i="8"/>
  <c r="W873" i="8"/>
  <c r="W874" i="8"/>
  <c r="W875" i="8"/>
  <c r="W876" i="8"/>
  <c r="W877" i="8"/>
  <c r="W878" i="8"/>
  <c r="W879" i="8"/>
  <c r="W880" i="8"/>
  <c r="W881" i="8"/>
  <c r="W882" i="8"/>
  <c r="W883" i="8"/>
  <c r="W884" i="8"/>
  <c r="W885" i="8"/>
  <c r="W886" i="8"/>
  <c r="W887" i="8"/>
  <c r="W888" i="8"/>
  <c r="W889" i="8"/>
  <c r="W890" i="8"/>
  <c r="W891" i="8"/>
  <c r="W892" i="8"/>
  <c r="W893" i="8"/>
  <c r="W894" i="8"/>
  <c r="W895" i="8"/>
  <c r="W896" i="8"/>
  <c r="W897" i="8"/>
  <c r="W898" i="8"/>
  <c r="W899" i="8"/>
  <c r="W900" i="8"/>
  <c r="W901" i="8"/>
  <c r="W902" i="8"/>
  <c r="W903" i="8"/>
  <c r="W904" i="8"/>
  <c r="W905" i="8"/>
  <c r="W906" i="8"/>
  <c r="W907" i="8"/>
  <c r="W908" i="8"/>
  <c r="W909" i="8"/>
  <c r="W910" i="8"/>
  <c r="W911" i="8"/>
  <c r="W912" i="8"/>
  <c r="W913" i="8"/>
  <c r="W914" i="8"/>
  <c r="W915" i="8"/>
  <c r="W916" i="8"/>
  <c r="W917" i="8"/>
  <c r="W918" i="8"/>
  <c r="W919" i="8"/>
  <c r="W920" i="8"/>
  <c r="W921" i="8"/>
  <c r="W922" i="8"/>
  <c r="W923" i="8"/>
  <c r="W924" i="8"/>
  <c r="W925" i="8"/>
  <c r="W926" i="8"/>
  <c r="W927" i="8"/>
  <c r="W928" i="8"/>
  <c r="W929" i="8"/>
  <c r="W930" i="8"/>
  <c r="W931" i="8"/>
  <c r="W932" i="8"/>
  <c r="W933" i="8"/>
  <c r="W934" i="8"/>
  <c r="W935" i="8"/>
  <c r="W936" i="8"/>
  <c r="W937" i="8"/>
  <c r="W938" i="8"/>
  <c r="W939" i="8"/>
  <c r="W940" i="8"/>
  <c r="W941" i="8"/>
  <c r="W942" i="8"/>
  <c r="W943" i="8"/>
  <c r="W944" i="8"/>
  <c r="W945" i="8"/>
  <c r="W946" i="8"/>
  <c r="W947" i="8"/>
  <c r="W948" i="8"/>
  <c r="W949" i="8"/>
  <c r="W950" i="8"/>
  <c r="W951" i="8"/>
  <c r="W952" i="8"/>
  <c r="W953" i="8"/>
  <c r="W954" i="8"/>
  <c r="W955" i="8"/>
  <c r="W956" i="8"/>
  <c r="W957" i="8"/>
  <c r="W958" i="8"/>
  <c r="W959" i="8"/>
  <c r="W960" i="8"/>
  <c r="W961" i="8"/>
  <c r="W962" i="8"/>
  <c r="W963" i="8"/>
  <c r="W964" i="8"/>
  <c r="W965" i="8"/>
  <c r="W966" i="8"/>
  <c r="W967" i="8"/>
  <c r="W968" i="8"/>
  <c r="W969" i="8"/>
  <c r="W970" i="8"/>
  <c r="W971" i="8"/>
  <c r="W972" i="8"/>
  <c r="W973" i="8"/>
  <c r="W974" i="8"/>
  <c r="W975" i="8"/>
  <c r="W976" i="8"/>
  <c r="W977" i="8"/>
  <c r="W978" i="8"/>
  <c r="W979" i="8"/>
  <c r="W980" i="8"/>
  <c r="W981" i="8"/>
  <c r="W982" i="8"/>
  <c r="W983" i="8"/>
  <c r="W984" i="8"/>
  <c r="W985" i="8"/>
  <c r="W986" i="8"/>
  <c r="W987" i="8"/>
  <c r="W988" i="8"/>
  <c r="W989" i="8"/>
  <c r="W990" i="8"/>
  <c r="W991" i="8"/>
  <c r="W992" i="8"/>
  <c r="W993" i="8"/>
  <c r="W994" i="8"/>
  <c r="W995" i="8"/>
  <c r="W996" i="8"/>
  <c r="W997" i="8"/>
  <c r="W998" i="8"/>
  <c r="W999" i="8"/>
  <c r="W1000" i="8"/>
  <c r="W1001" i="8"/>
  <c r="W1002" i="8"/>
  <c r="W1003" i="8"/>
  <c r="W1004" i="8"/>
  <c r="W1005" i="8"/>
  <c r="W1006" i="8"/>
  <c r="W1007" i="8"/>
  <c r="W1008" i="8"/>
  <c r="W1009" i="8"/>
  <c r="W1010" i="8"/>
  <c r="W1011" i="8"/>
  <c r="W1012" i="8"/>
  <c r="W1013" i="8"/>
  <c r="W1014" i="8"/>
  <c r="W1015" i="8"/>
  <c r="W1016" i="8"/>
  <c r="W1017" i="8"/>
  <c r="W1018" i="8"/>
  <c r="W1019" i="8"/>
  <c r="W1020" i="8"/>
  <c r="W1021" i="8"/>
  <c r="W1022" i="8"/>
  <c r="W1023" i="8"/>
  <c r="W1024" i="8"/>
  <c r="W1025" i="8"/>
  <c r="W1026" i="8"/>
  <c r="W1027" i="8"/>
  <c r="W1028" i="8"/>
  <c r="W1029" i="8"/>
  <c r="W1030" i="8"/>
  <c r="W1031" i="8"/>
  <c r="W1032" i="8"/>
  <c r="W1033" i="8"/>
  <c r="W1034" i="8"/>
  <c r="W1035" i="8"/>
  <c r="W1036" i="8"/>
  <c r="W1037" i="8"/>
  <c r="W1038" i="8"/>
  <c r="W1039" i="8"/>
  <c r="W1040" i="8"/>
  <c r="W1041" i="8"/>
  <c r="W1042" i="8"/>
  <c r="W1043" i="8"/>
  <c r="W1044" i="8"/>
  <c r="W1045" i="8"/>
  <c r="W1046" i="8"/>
  <c r="W1047" i="8"/>
  <c r="W1048" i="8"/>
  <c r="W1049" i="8"/>
  <c r="W1050" i="8"/>
  <c r="W1051" i="8"/>
  <c r="W1052" i="8"/>
  <c r="W1053" i="8"/>
  <c r="W1054" i="8"/>
  <c r="W1055" i="8"/>
  <c r="W1056" i="8"/>
  <c r="W1057" i="8"/>
  <c r="W1058" i="8"/>
  <c r="W1059" i="8"/>
  <c r="W1060" i="8"/>
  <c r="W1061" i="8"/>
  <c r="W1062" i="8"/>
  <c r="W1063" i="8"/>
  <c r="W1064" i="8"/>
  <c r="W1065" i="8"/>
  <c r="W1066" i="8"/>
  <c r="W1067" i="8"/>
  <c r="W1068" i="8"/>
  <c r="W1069" i="8"/>
  <c r="W1070" i="8"/>
  <c r="W1071" i="8"/>
  <c r="W1072" i="8"/>
  <c r="W1073" i="8"/>
  <c r="W1074" i="8"/>
  <c r="W1075" i="8"/>
  <c r="W1076" i="8"/>
  <c r="W1077" i="8"/>
  <c r="W1078" i="8"/>
  <c r="W1079" i="8"/>
  <c r="W1080" i="8"/>
  <c r="W1081" i="8"/>
  <c r="W1082" i="8"/>
  <c r="W1083" i="8"/>
  <c r="W1084" i="8"/>
  <c r="W1085" i="8"/>
  <c r="W1086" i="8"/>
  <c r="W1087" i="8"/>
  <c r="W1088" i="8"/>
  <c r="W1089" i="8"/>
  <c r="W1090" i="8"/>
  <c r="W1091" i="8"/>
  <c r="W1092" i="8"/>
  <c r="W1093" i="8"/>
  <c r="W1094" i="8"/>
  <c r="W1095" i="8"/>
  <c r="W1096" i="8"/>
  <c r="W1097" i="8"/>
  <c r="W1098" i="8"/>
  <c r="W1099" i="8"/>
  <c r="W1100" i="8"/>
  <c r="W1101" i="8"/>
  <c r="W1102" i="8"/>
  <c r="W1103" i="8"/>
  <c r="W1104" i="8"/>
  <c r="W1105" i="8"/>
  <c r="W1106" i="8"/>
  <c r="W1107" i="8"/>
  <c r="W1108" i="8"/>
  <c r="W1109" i="8"/>
  <c r="W1110" i="8"/>
  <c r="W1111" i="8"/>
  <c r="W1112" i="8"/>
  <c r="W1113" i="8"/>
  <c r="W1114" i="8"/>
  <c r="W1115" i="8"/>
  <c r="W1116" i="8"/>
  <c r="W1117" i="8"/>
  <c r="W1118" i="8"/>
  <c r="W1119" i="8"/>
  <c r="W1120" i="8"/>
  <c r="W1121" i="8"/>
  <c r="W1122" i="8"/>
  <c r="W1123" i="8"/>
  <c r="W1124" i="8"/>
  <c r="W1125" i="8"/>
  <c r="W1126" i="8"/>
  <c r="W1127" i="8"/>
  <c r="W1128" i="8"/>
  <c r="W1129" i="8"/>
  <c r="W1130" i="8"/>
  <c r="W1131" i="8"/>
  <c r="W1132" i="8"/>
  <c r="W1133" i="8"/>
  <c r="W1134" i="8"/>
  <c r="W1135" i="8"/>
  <c r="W1136" i="8"/>
  <c r="W1137" i="8"/>
  <c r="W1138" i="8"/>
  <c r="W1139" i="8"/>
  <c r="W1140" i="8"/>
  <c r="W1141" i="8"/>
  <c r="W1142" i="8"/>
  <c r="W1143" i="8"/>
  <c r="W1144" i="8"/>
  <c r="W1145" i="8"/>
  <c r="W1146" i="8"/>
  <c r="W1147" i="8"/>
  <c r="W1148" i="8"/>
  <c r="W1149" i="8"/>
  <c r="W1150" i="8"/>
  <c r="W1151" i="8"/>
  <c r="W1152" i="8"/>
  <c r="W1153" i="8"/>
  <c r="W1154" i="8"/>
  <c r="W1155" i="8"/>
  <c r="W1156" i="8"/>
  <c r="W1157" i="8"/>
  <c r="W1158" i="8"/>
  <c r="W1159" i="8"/>
  <c r="W1160" i="8"/>
  <c r="W1161" i="8"/>
  <c r="W1162" i="8"/>
  <c r="W1163" i="8"/>
  <c r="W1164" i="8"/>
  <c r="W1165" i="8"/>
  <c r="W1166" i="8"/>
  <c r="W1167" i="8"/>
  <c r="W1168" i="8"/>
  <c r="W1169" i="8"/>
  <c r="W1170" i="8"/>
  <c r="W1171" i="8"/>
  <c r="W1172" i="8"/>
  <c r="W1173" i="8"/>
  <c r="W1174" i="8"/>
  <c r="W1175" i="8"/>
  <c r="W1176" i="8"/>
  <c r="W1177" i="8"/>
  <c r="W1178" i="8"/>
  <c r="W1179" i="8"/>
  <c r="W1180" i="8"/>
  <c r="W1181" i="8"/>
  <c r="W1182" i="8"/>
  <c r="W1183" i="8"/>
  <c r="W1184" i="8"/>
  <c r="W1185" i="8"/>
  <c r="W1186" i="8"/>
  <c r="W1187" i="8"/>
  <c r="W1188" i="8"/>
  <c r="W1189" i="8"/>
  <c r="W1190" i="8"/>
  <c r="W1191" i="8"/>
  <c r="W1192" i="8"/>
  <c r="W1193" i="8"/>
  <c r="W1194" i="8"/>
  <c r="W1195" i="8"/>
  <c r="W1196" i="8"/>
  <c r="W1197" i="8"/>
  <c r="W1198" i="8"/>
  <c r="W1199" i="8"/>
  <c r="W1200" i="8"/>
  <c r="W1201" i="8"/>
  <c r="W1202" i="8"/>
  <c r="W1203" i="8"/>
  <c r="W1204" i="8"/>
  <c r="W1205" i="8"/>
  <c r="W1206" i="8"/>
  <c r="W1207" i="8"/>
  <c r="W1208" i="8"/>
  <c r="W1209" i="8"/>
  <c r="W1210" i="8"/>
  <c r="W1211" i="8"/>
  <c r="W1212" i="8"/>
  <c r="W1213" i="8"/>
  <c r="W1214" i="8"/>
  <c r="W1215" i="8"/>
  <c r="W1216" i="8"/>
  <c r="W1217" i="8"/>
  <c r="W1218" i="8"/>
  <c r="W1219" i="8"/>
  <c r="W1220" i="8"/>
  <c r="W1221" i="8"/>
  <c r="W1222" i="8"/>
  <c r="W1223" i="8"/>
  <c r="W1224" i="8"/>
  <c r="W1225" i="8"/>
  <c r="W1226" i="8"/>
  <c r="W1227" i="8"/>
  <c r="W1228" i="8"/>
  <c r="W1229" i="8"/>
  <c r="W1230" i="8"/>
  <c r="W1231" i="8"/>
  <c r="W1232" i="8"/>
  <c r="W1233" i="8"/>
  <c r="W1234" i="8"/>
  <c r="W1235" i="8"/>
  <c r="W1236" i="8"/>
  <c r="W1237" i="8"/>
  <c r="W1238" i="8"/>
  <c r="W1239" i="8"/>
  <c r="W1240" i="8"/>
  <c r="W1241" i="8"/>
  <c r="W1242" i="8"/>
  <c r="W1243" i="8"/>
  <c r="W1244" i="8"/>
  <c r="W1245" i="8"/>
  <c r="W1246" i="8"/>
  <c r="W1247" i="8"/>
  <c r="W1248" i="8"/>
  <c r="W1249" i="8"/>
  <c r="W1250" i="8"/>
  <c r="W1251" i="8"/>
  <c r="W1252" i="8"/>
  <c r="W1253" i="8"/>
  <c r="W1254" i="8"/>
  <c r="W1255" i="8"/>
  <c r="W1256" i="8"/>
  <c r="W1257" i="8"/>
  <c r="W1258" i="8"/>
  <c r="W1259" i="8"/>
  <c r="W1260" i="8"/>
  <c r="W1261" i="8"/>
  <c r="W1262" i="8"/>
  <c r="W1263" i="8"/>
  <c r="W1264" i="8"/>
  <c r="W1265" i="8"/>
  <c r="W1266" i="8"/>
  <c r="W1267" i="8"/>
  <c r="W1268" i="8"/>
  <c r="W1269" i="8"/>
  <c r="W1270" i="8"/>
  <c r="W1271" i="8"/>
  <c r="W1272" i="8"/>
  <c r="W1273" i="8"/>
  <c r="W1274" i="8"/>
  <c r="W1275" i="8"/>
  <c r="W1276" i="8"/>
  <c r="W1277" i="8"/>
  <c r="W1278" i="8"/>
  <c r="W1279" i="8"/>
  <c r="W1280" i="8"/>
  <c r="W1281" i="8"/>
  <c r="W1282" i="8"/>
  <c r="W1283" i="8"/>
  <c r="W1284" i="8"/>
  <c r="W1285" i="8"/>
  <c r="W1286" i="8"/>
  <c r="W1287" i="8"/>
  <c r="W1288" i="8"/>
  <c r="W1289" i="8"/>
  <c r="W1290" i="8"/>
  <c r="W1291" i="8"/>
  <c r="W1292" i="8"/>
  <c r="W1293" i="8"/>
  <c r="W1294" i="8"/>
  <c r="W1295" i="8"/>
  <c r="W1296" i="8"/>
  <c r="W1297" i="8"/>
  <c r="W1298" i="8"/>
  <c r="W1299" i="8"/>
  <c r="W1300" i="8"/>
  <c r="W1301" i="8"/>
  <c r="W1302" i="8"/>
  <c r="W1303" i="8"/>
  <c r="W1304" i="8"/>
  <c r="W1305" i="8"/>
  <c r="W1306" i="8"/>
  <c r="W1307" i="8"/>
  <c r="W1308" i="8"/>
  <c r="W1309" i="8"/>
  <c r="W1310" i="8"/>
  <c r="W1311" i="8"/>
  <c r="W1312" i="8"/>
  <c r="W1313" i="8"/>
  <c r="W1314" i="8"/>
  <c r="W1315" i="8"/>
  <c r="W1316" i="8"/>
  <c r="W1317" i="8"/>
  <c r="W1318" i="8"/>
  <c r="W1319" i="8"/>
  <c r="W1320" i="8"/>
  <c r="W1321" i="8"/>
  <c r="W1322" i="8"/>
  <c r="W1323" i="8"/>
  <c r="W1324" i="8"/>
  <c r="W1325" i="8"/>
  <c r="W1326" i="8"/>
  <c r="W1327" i="8"/>
  <c r="W1328" i="8"/>
  <c r="W1329" i="8"/>
  <c r="W1330" i="8"/>
  <c r="W1331" i="8"/>
  <c r="W1332" i="8"/>
  <c r="W1333" i="8"/>
  <c r="W1334" i="8"/>
  <c r="W1335" i="8"/>
  <c r="W1336" i="8"/>
  <c r="W1337" i="8"/>
  <c r="W1338" i="8"/>
  <c r="W1339" i="8"/>
  <c r="W1340" i="8"/>
  <c r="W1341" i="8"/>
  <c r="W1342" i="8"/>
  <c r="W1343" i="8"/>
  <c r="W1344" i="8"/>
  <c r="W1345" i="8"/>
  <c r="W1346" i="8"/>
  <c r="W1347" i="8"/>
  <c r="W1348" i="8"/>
  <c r="W1349" i="8"/>
  <c r="W1350" i="8"/>
  <c r="W1351" i="8"/>
  <c r="W1352" i="8"/>
  <c r="W1353" i="8"/>
  <c r="W1354" i="8"/>
  <c r="W1355" i="8"/>
  <c r="W1356" i="8"/>
  <c r="W1357" i="8"/>
  <c r="W1358" i="8"/>
  <c r="W1359" i="8"/>
  <c r="W1360" i="8"/>
  <c r="W1361" i="8"/>
  <c r="W1362" i="8"/>
  <c r="W1363" i="8"/>
  <c r="W1364" i="8"/>
  <c r="W1365" i="8"/>
  <c r="W1366" i="8"/>
  <c r="W1367" i="8"/>
  <c r="W1368" i="8"/>
  <c r="W1369" i="8"/>
  <c r="W1370" i="8"/>
  <c r="W1371" i="8"/>
  <c r="W1372" i="8"/>
  <c r="W1373" i="8"/>
  <c r="W1374" i="8"/>
  <c r="W1375" i="8"/>
  <c r="W1376" i="8"/>
  <c r="W1377" i="8"/>
  <c r="W1378" i="8"/>
  <c r="W1379" i="8"/>
  <c r="W1380" i="8"/>
  <c r="W1381" i="8"/>
  <c r="W1382" i="8"/>
  <c r="W1383" i="8"/>
  <c r="W1384" i="8"/>
  <c r="W1385" i="8"/>
  <c r="W1386" i="8"/>
  <c r="W1387" i="8"/>
  <c r="W1388" i="8"/>
  <c r="W1389" i="8"/>
  <c r="W1390" i="8"/>
  <c r="W1391" i="8"/>
  <c r="W1392" i="8"/>
  <c r="W1393" i="8"/>
  <c r="W1394" i="8"/>
  <c r="W1395" i="8"/>
  <c r="W1396" i="8"/>
  <c r="W1397" i="8"/>
  <c r="W1398" i="8"/>
  <c r="W1399" i="8"/>
  <c r="W1400" i="8"/>
  <c r="W1401" i="8"/>
  <c r="W1402" i="8"/>
  <c r="W1403" i="8"/>
  <c r="W1404" i="8"/>
  <c r="W1405" i="8"/>
  <c r="W1406" i="8"/>
  <c r="W1407" i="8"/>
  <c r="W1408" i="8"/>
  <c r="W1409" i="8"/>
  <c r="W1410" i="8"/>
  <c r="W1411" i="8"/>
  <c r="W1412" i="8"/>
  <c r="W1413" i="8"/>
  <c r="W1414" i="8"/>
  <c r="W1415" i="8"/>
  <c r="W1416" i="8"/>
  <c r="W1417" i="8"/>
  <c r="W1418" i="8"/>
  <c r="W1419" i="8"/>
  <c r="W1420" i="8"/>
  <c r="W1421" i="8"/>
  <c r="W1422" i="8"/>
  <c r="W1423" i="8"/>
  <c r="W1424" i="8"/>
  <c r="W1425" i="8"/>
  <c r="W1426" i="8"/>
  <c r="W1427" i="8"/>
  <c r="W1428" i="8"/>
  <c r="W1429" i="8"/>
  <c r="W1430" i="8"/>
  <c r="W1431" i="8"/>
  <c r="W1432" i="8"/>
  <c r="W1433" i="8"/>
  <c r="W1434" i="8"/>
  <c r="W1435" i="8"/>
  <c r="W1436" i="8"/>
  <c r="W1437" i="8"/>
  <c r="W1438" i="8"/>
  <c r="W1439" i="8"/>
  <c r="W1440" i="8"/>
  <c r="W1441" i="8"/>
  <c r="W1442" i="8"/>
  <c r="W1443" i="8"/>
  <c r="W1444" i="8"/>
  <c r="W1445" i="8"/>
  <c r="W1446" i="8"/>
  <c r="W1447" i="8"/>
  <c r="W1448" i="8"/>
  <c r="W1449" i="8"/>
  <c r="W1450" i="8"/>
  <c r="W1451" i="8"/>
  <c r="W1452" i="8"/>
  <c r="W1453" i="8"/>
  <c r="W1454" i="8"/>
  <c r="W1455" i="8"/>
  <c r="W1456" i="8"/>
  <c r="W1457" i="8"/>
  <c r="W1458" i="8"/>
  <c r="W1459" i="8"/>
  <c r="W1460" i="8"/>
  <c r="W1461" i="8"/>
  <c r="W1462" i="8"/>
  <c r="W1463" i="8"/>
  <c r="W1464" i="8"/>
  <c r="W1465" i="8"/>
  <c r="W1466" i="8"/>
  <c r="W1467" i="8"/>
  <c r="W1468" i="8"/>
  <c r="W1469" i="8"/>
  <c r="W1470" i="8"/>
  <c r="W1471" i="8"/>
  <c r="W1472" i="8"/>
  <c r="W1473" i="8"/>
  <c r="W1474" i="8"/>
  <c r="W1475" i="8"/>
  <c r="W1476" i="8"/>
  <c r="W1477" i="8"/>
  <c r="W1478" i="8"/>
  <c r="W1479" i="8"/>
  <c r="W1480" i="8"/>
  <c r="W1481" i="8"/>
  <c r="W1482" i="8"/>
  <c r="W1483" i="8"/>
  <c r="W1484" i="8"/>
  <c r="W1485" i="8"/>
  <c r="W1486" i="8"/>
  <c r="W1487" i="8"/>
  <c r="W1488" i="8"/>
  <c r="W1489" i="8"/>
  <c r="W1490" i="8"/>
  <c r="W1491" i="8"/>
  <c r="W1492" i="8"/>
  <c r="W1493" i="8"/>
  <c r="W1494" i="8"/>
  <c r="W1495" i="8"/>
  <c r="W1496" i="8"/>
  <c r="W1497" i="8"/>
  <c r="W1498" i="8"/>
  <c r="W1499" i="8"/>
  <c r="W1500" i="8"/>
  <c r="W1501" i="8"/>
  <c r="W1502" i="8"/>
  <c r="W1503" i="8"/>
  <c r="W1504" i="8"/>
  <c r="W1505" i="8"/>
  <c r="W1506" i="8"/>
  <c r="W1507" i="8"/>
  <c r="W1508" i="8"/>
  <c r="W1509" i="8"/>
  <c r="W1510" i="8"/>
  <c r="W1511" i="8"/>
  <c r="W1512" i="8"/>
  <c r="W1513" i="8"/>
  <c r="W1514" i="8"/>
  <c r="W1515" i="8"/>
  <c r="W1516" i="8"/>
  <c r="W1517" i="8"/>
  <c r="W1518" i="8"/>
  <c r="W1519" i="8"/>
  <c r="W1520" i="8"/>
  <c r="W1521" i="8"/>
  <c r="W1522" i="8"/>
  <c r="W1523" i="8"/>
  <c r="W1524" i="8"/>
  <c r="W1525" i="8"/>
  <c r="W1526" i="8"/>
  <c r="W1527" i="8"/>
  <c r="W1528" i="8"/>
  <c r="W1529" i="8"/>
  <c r="W1530" i="8"/>
  <c r="W1531" i="8"/>
  <c r="W1532" i="8"/>
  <c r="W1533" i="8"/>
  <c r="W1534" i="8"/>
  <c r="W1535" i="8"/>
  <c r="W1536" i="8"/>
  <c r="W1537" i="8"/>
  <c r="W1538" i="8"/>
  <c r="W1539" i="8"/>
  <c r="W1540" i="8"/>
  <c r="W1541" i="8"/>
  <c r="W1542" i="8"/>
  <c r="W1543" i="8"/>
  <c r="W1544" i="8"/>
  <c r="W1545" i="8"/>
  <c r="W1546" i="8"/>
  <c r="W1547" i="8"/>
  <c r="W1548" i="8"/>
  <c r="W1549" i="8"/>
  <c r="W1550" i="8"/>
  <c r="W1551" i="8"/>
  <c r="W1552" i="8"/>
  <c r="W1553" i="8"/>
  <c r="W1554" i="8"/>
  <c r="W1555" i="8"/>
  <c r="W1556" i="8"/>
  <c r="W1557" i="8"/>
  <c r="W1558" i="8"/>
  <c r="W1559" i="8"/>
  <c r="W1560" i="8"/>
  <c r="W1561" i="8"/>
  <c r="W1562" i="8"/>
  <c r="W1563" i="8"/>
  <c r="W1564" i="8"/>
  <c r="W1565" i="8"/>
  <c r="W1566" i="8"/>
  <c r="W1567" i="8"/>
  <c r="W1568" i="8"/>
  <c r="W1569" i="8"/>
  <c r="W1570" i="8"/>
  <c r="W1571" i="8"/>
  <c r="W1572" i="8"/>
  <c r="W1573" i="8"/>
  <c r="W1574" i="8"/>
  <c r="W1575" i="8"/>
  <c r="W1576" i="8"/>
  <c r="W1577" i="8"/>
  <c r="W1578" i="8"/>
  <c r="W1579" i="8"/>
  <c r="W1580" i="8"/>
  <c r="W1581" i="8"/>
  <c r="W1582" i="8"/>
  <c r="W1583" i="8"/>
  <c r="W1584" i="8"/>
  <c r="W1585" i="8"/>
  <c r="W1586" i="8"/>
  <c r="W1587" i="8"/>
  <c r="W1588" i="8"/>
  <c r="W1589" i="8"/>
  <c r="W1590" i="8"/>
  <c r="W1591" i="8"/>
  <c r="W1592" i="8"/>
  <c r="W1593" i="8"/>
  <c r="W1594" i="8"/>
  <c r="W1595" i="8"/>
  <c r="W1596" i="8"/>
  <c r="W1597" i="8"/>
  <c r="W1598" i="8"/>
  <c r="W1599" i="8"/>
  <c r="W1600" i="8"/>
  <c r="W1601" i="8"/>
  <c r="W1602" i="8"/>
  <c r="W1603" i="8"/>
  <c r="W1604" i="8"/>
  <c r="W1605" i="8"/>
  <c r="W1606" i="8"/>
  <c r="W1607" i="8"/>
  <c r="W1608" i="8"/>
  <c r="W1609" i="8"/>
  <c r="W1610" i="8"/>
  <c r="W1611" i="8"/>
  <c r="W1612" i="8"/>
  <c r="W1613" i="8"/>
  <c r="W1614" i="8"/>
  <c r="W1615" i="8"/>
  <c r="W1616" i="8"/>
  <c r="W1617" i="8"/>
  <c r="W1618" i="8"/>
  <c r="W1619" i="8"/>
  <c r="W1620" i="8"/>
  <c r="W1621" i="8"/>
  <c r="W1622" i="8"/>
  <c r="W1623" i="8"/>
  <c r="W1624" i="8"/>
  <c r="W1625" i="8"/>
  <c r="W1626" i="8"/>
  <c r="W1627" i="8"/>
  <c r="W1628" i="8"/>
  <c r="W1629" i="8"/>
  <c r="W1630" i="8"/>
  <c r="W1631" i="8"/>
  <c r="W1632" i="8"/>
  <c r="W1633" i="8"/>
  <c r="W1634" i="8"/>
  <c r="W1635" i="8"/>
  <c r="W1636" i="8"/>
  <c r="W1637" i="8"/>
  <c r="W1638" i="8"/>
  <c r="W1639" i="8"/>
  <c r="W1640" i="8"/>
  <c r="W1641" i="8"/>
  <c r="W1642" i="8"/>
  <c r="W1643" i="8"/>
  <c r="W1644" i="8"/>
  <c r="W1645" i="8"/>
  <c r="W1646" i="8"/>
  <c r="W1647" i="8"/>
  <c r="W1648" i="8"/>
  <c r="W1649" i="8"/>
  <c r="W1650" i="8"/>
  <c r="W1651" i="8"/>
  <c r="W1652" i="8"/>
  <c r="W1653" i="8"/>
  <c r="W1654" i="8"/>
  <c r="W1655" i="8"/>
  <c r="W1656" i="8"/>
  <c r="W1657" i="8"/>
  <c r="W1658" i="8"/>
  <c r="W1659" i="8"/>
  <c r="W1660" i="8"/>
  <c r="W1661" i="8"/>
  <c r="W1662" i="8"/>
  <c r="W1663" i="8"/>
  <c r="W1664" i="8"/>
  <c r="W1665" i="8"/>
  <c r="W1666" i="8"/>
  <c r="W1667" i="8"/>
  <c r="W1668" i="8"/>
  <c r="W1669" i="8"/>
  <c r="W1670" i="8"/>
  <c r="W1671" i="8"/>
  <c r="W1672" i="8"/>
  <c r="W1673" i="8"/>
  <c r="W1674" i="8"/>
  <c r="W1675" i="8"/>
  <c r="W1676" i="8"/>
  <c r="W1677" i="8"/>
  <c r="W1678" i="8"/>
  <c r="W1679" i="8"/>
  <c r="W1680" i="8"/>
  <c r="W1681" i="8"/>
  <c r="W1682" i="8"/>
  <c r="W1683" i="8"/>
  <c r="W1684" i="8"/>
  <c r="W1685" i="8"/>
  <c r="W1686" i="8"/>
  <c r="W1687" i="8"/>
  <c r="W1688" i="8"/>
  <c r="W1689" i="8"/>
  <c r="W1690" i="8"/>
  <c r="W1691" i="8"/>
  <c r="W1692" i="8"/>
  <c r="W1693" i="8"/>
  <c r="W1694" i="8"/>
  <c r="W1695" i="8"/>
  <c r="W1696" i="8"/>
  <c r="W1697" i="8"/>
  <c r="W1698" i="8"/>
  <c r="W1699" i="8"/>
  <c r="W1700" i="8"/>
  <c r="W1701" i="8"/>
  <c r="W1702" i="8"/>
  <c r="W1703" i="8"/>
  <c r="W1704" i="8"/>
  <c r="W1705" i="8"/>
  <c r="W1706" i="8"/>
  <c r="W1707" i="8"/>
  <c r="W1708" i="8"/>
  <c r="W1709" i="8"/>
  <c r="W1710" i="8"/>
  <c r="W1711" i="8"/>
  <c r="W1712" i="8"/>
  <c r="W1713" i="8"/>
  <c r="W1714" i="8"/>
  <c r="W1715" i="8"/>
  <c r="W1716" i="8"/>
  <c r="W1717" i="8"/>
  <c r="W1718" i="8"/>
  <c r="W1719" i="8"/>
  <c r="W1720" i="8"/>
  <c r="W1721" i="8"/>
  <c r="W1722" i="8"/>
  <c r="W1723" i="8"/>
  <c r="W1724" i="8"/>
  <c r="W1725" i="8"/>
  <c r="W1726" i="8"/>
  <c r="W1727" i="8"/>
  <c r="W1728" i="8"/>
  <c r="W1729" i="8"/>
  <c r="W1730" i="8"/>
  <c r="W1731" i="8"/>
  <c r="W1732" i="8"/>
  <c r="W1733" i="8"/>
  <c r="W1734" i="8"/>
  <c r="W1735" i="8"/>
  <c r="W1736" i="8"/>
  <c r="W1737" i="8"/>
  <c r="W1738" i="8"/>
  <c r="W1739" i="8"/>
  <c r="W1740" i="8"/>
  <c r="W1741" i="8"/>
  <c r="W1742" i="8"/>
  <c r="W1743" i="8"/>
  <c r="W1744" i="8"/>
  <c r="W1745" i="8"/>
  <c r="W1746" i="8"/>
  <c r="W1747" i="8"/>
  <c r="W1748" i="8"/>
  <c r="W1749" i="8"/>
  <c r="W1750" i="8"/>
  <c r="W1751" i="8"/>
  <c r="W1752" i="8"/>
  <c r="W1753" i="8"/>
  <c r="W1754" i="8"/>
  <c r="W1755" i="8"/>
  <c r="W1756" i="8"/>
  <c r="W1757" i="8"/>
  <c r="W1758" i="8"/>
  <c r="W1759" i="8"/>
  <c r="W1760" i="8"/>
  <c r="W1761" i="8"/>
  <c r="W1762" i="8"/>
  <c r="W1763" i="8"/>
  <c r="W1764" i="8"/>
  <c r="W1765" i="8"/>
  <c r="W1766" i="8"/>
  <c r="W1767" i="8"/>
  <c r="W1768" i="8"/>
  <c r="W1769" i="8"/>
  <c r="W1770" i="8"/>
  <c r="W1771" i="8"/>
  <c r="W1772" i="8"/>
  <c r="W1773" i="8"/>
  <c r="W1774" i="8"/>
  <c r="W1775" i="8"/>
  <c r="W1776" i="8"/>
  <c r="W1777" i="8"/>
  <c r="W1778" i="8"/>
  <c r="W1779" i="8"/>
  <c r="W1780" i="8"/>
  <c r="W1781" i="8"/>
  <c r="W1782" i="8"/>
  <c r="W1783" i="8"/>
  <c r="W1784" i="8"/>
  <c r="W1785" i="8"/>
  <c r="W1786" i="8"/>
  <c r="W1787" i="8"/>
  <c r="W1788" i="8"/>
  <c r="W1789" i="8"/>
  <c r="W1790" i="8"/>
  <c r="W1791" i="8"/>
  <c r="W1792" i="8"/>
  <c r="W1793" i="8"/>
  <c r="W1794" i="8"/>
  <c r="W1795" i="8"/>
  <c r="W1796" i="8"/>
  <c r="W1797" i="8"/>
  <c r="W1798" i="8"/>
  <c r="W1799" i="8"/>
  <c r="W1800" i="8"/>
  <c r="W1801" i="8"/>
  <c r="W1802" i="8"/>
  <c r="W1803" i="8"/>
  <c r="W1804" i="8"/>
  <c r="W1805" i="8"/>
  <c r="W1806" i="8"/>
  <c r="W1807" i="8"/>
  <c r="W1808" i="8"/>
  <c r="W1809" i="8"/>
  <c r="W1810" i="8"/>
  <c r="W1811" i="8"/>
  <c r="W1812" i="8"/>
  <c r="W1813" i="8"/>
  <c r="W1814" i="8"/>
  <c r="W1815" i="8"/>
  <c r="W1816" i="8"/>
  <c r="W1817" i="8"/>
  <c r="W1818" i="8"/>
  <c r="W1819" i="8"/>
  <c r="W1820" i="8"/>
  <c r="W1821" i="8"/>
  <c r="W1822" i="8"/>
  <c r="W1823" i="8"/>
  <c r="W1824" i="8"/>
  <c r="W1825" i="8"/>
  <c r="W1826" i="8"/>
  <c r="W1827" i="8"/>
  <c r="W1828" i="8"/>
  <c r="W1829" i="8"/>
  <c r="W1830" i="8"/>
  <c r="W1831" i="8"/>
  <c r="W1832" i="8"/>
  <c r="W1833" i="8"/>
  <c r="W1834" i="8"/>
  <c r="W1835" i="8"/>
  <c r="W1836" i="8"/>
  <c r="W1837" i="8"/>
  <c r="W1838" i="8"/>
  <c r="W1839" i="8"/>
  <c r="W1840" i="8"/>
  <c r="W1841" i="8"/>
  <c r="W1842" i="8"/>
  <c r="W1843" i="8"/>
  <c r="W1844" i="8"/>
  <c r="W1845" i="8"/>
  <c r="W1846" i="8"/>
  <c r="W1847" i="8"/>
  <c r="W1848" i="8"/>
  <c r="W1849" i="8"/>
  <c r="W1850" i="8"/>
  <c r="W1851" i="8"/>
  <c r="W1852" i="8"/>
  <c r="W1853" i="8"/>
  <c r="W1854" i="8"/>
  <c r="W1855" i="8"/>
  <c r="W1856" i="8"/>
  <c r="W1857" i="8"/>
  <c r="W1858" i="8"/>
  <c r="W1859" i="8"/>
  <c r="W1860" i="8"/>
  <c r="W1861" i="8"/>
  <c r="W1862" i="8"/>
  <c r="W1863" i="8"/>
  <c r="W1864" i="8"/>
  <c r="W1865" i="8"/>
  <c r="W1866" i="8"/>
  <c r="W1867" i="8"/>
  <c r="W1868" i="8"/>
  <c r="W1869" i="8"/>
  <c r="W1870" i="8"/>
  <c r="W1871" i="8"/>
  <c r="W1872" i="8"/>
  <c r="W1873" i="8"/>
  <c r="W1874" i="8"/>
  <c r="W1875" i="8"/>
  <c r="W1876" i="8"/>
  <c r="W1877" i="8"/>
  <c r="W1878" i="8"/>
  <c r="W1879" i="8"/>
  <c r="W1880" i="8"/>
  <c r="W1881" i="8"/>
  <c r="W1882" i="8"/>
  <c r="W1883" i="8"/>
  <c r="W1884" i="8"/>
  <c r="W1885" i="8"/>
  <c r="W1886" i="8"/>
  <c r="W1887" i="8"/>
  <c r="W1888" i="8"/>
  <c r="W1889" i="8"/>
  <c r="W1890" i="8"/>
  <c r="W1891" i="8"/>
  <c r="W1892" i="8"/>
  <c r="W1893" i="8"/>
  <c r="W1894" i="8"/>
  <c r="W1895" i="8"/>
  <c r="W1896" i="8"/>
  <c r="W1897" i="8"/>
  <c r="W1898" i="8"/>
  <c r="W1899" i="8"/>
  <c r="W1900" i="8"/>
  <c r="W1901" i="8"/>
  <c r="W1902" i="8"/>
  <c r="W1903" i="8"/>
  <c r="W1904" i="8"/>
  <c r="W1905" i="8"/>
  <c r="W1906" i="8"/>
  <c r="W1907" i="8"/>
  <c r="W1908" i="8"/>
  <c r="W1909" i="8"/>
  <c r="W1910" i="8"/>
  <c r="W1911" i="8"/>
  <c r="W1912" i="8"/>
  <c r="W1913" i="8"/>
  <c r="W1914" i="8"/>
  <c r="W1915" i="8"/>
  <c r="W1916" i="8"/>
  <c r="W1917" i="8"/>
  <c r="W1918" i="8"/>
  <c r="W1919" i="8"/>
  <c r="W1920" i="8"/>
  <c r="W1921" i="8"/>
  <c r="W1922" i="8"/>
  <c r="W1923" i="8"/>
  <c r="W1924" i="8"/>
  <c r="W1925" i="8"/>
  <c r="W1926" i="8"/>
  <c r="W1927" i="8"/>
  <c r="W1928" i="8"/>
  <c r="W1929" i="8"/>
  <c r="W1930" i="8"/>
  <c r="W1931" i="8"/>
  <c r="W1932" i="8"/>
  <c r="W1933" i="8"/>
  <c r="W1934" i="8"/>
  <c r="W1935" i="8"/>
  <c r="W1936" i="8"/>
  <c r="W1937" i="8"/>
  <c r="W1938" i="8"/>
  <c r="W1939" i="8"/>
  <c r="W1940" i="8"/>
  <c r="W1941" i="8"/>
  <c r="W1942" i="8"/>
  <c r="W1943" i="8"/>
  <c r="W1944" i="8"/>
  <c r="W1945" i="8"/>
  <c r="W1946" i="8"/>
  <c r="W1947" i="8"/>
  <c r="W1948" i="8"/>
  <c r="W1949" i="8"/>
  <c r="W1950" i="8"/>
  <c r="W1951" i="8"/>
  <c r="W1952" i="8"/>
  <c r="W1953" i="8"/>
  <c r="W1954" i="8"/>
  <c r="W1955" i="8"/>
  <c r="W1956" i="8"/>
  <c r="W1957" i="8"/>
  <c r="W1958" i="8"/>
  <c r="W1959" i="8"/>
  <c r="W1960" i="8"/>
  <c r="W1961" i="8"/>
  <c r="W1962" i="8"/>
  <c r="W1963" i="8"/>
  <c r="W1964" i="8"/>
  <c r="W1965" i="8"/>
  <c r="W1966" i="8"/>
  <c r="W1967" i="8"/>
  <c r="W1968" i="8"/>
  <c r="W1969" i="8"/>
  <c r="W1970" i="8"/>
  <c r="W1971" i="8"/>
  <c r="W1972" i="8"/>
  <c r="W1973" i="8"/>
  <c r="W1974" i="8"/>
  <c r="W1975" i="8"/>
  <c r="W1976" i="8"/>
  <c r="W1977" i="8"/>
  <c r="W1978" i="8"/>
  <c r="W1979" i="8"/>
  <c r="W1980" i="8"/>
  <c r="W1981" i="8"/>
  <c r="W1982" i="8"/>
  <c r="W1983" i="8"/>
  <c r="W1984" i="8"/>
  <c r="W1985" i="8"/>
  <c r="W1986" i="8"/>
  <c r="W1987" i="8"/>
  <c r="W1988" i="8"/>
  <c r="W1989" i="8"/>
  <c r="W1990" i="8"/>
  <c r="W1991" i="8"/>
  <c r="W1992" i="8"/>
  <c r="W1993" i="8"/>
  <c r="W1994" i="8"/>
  <c r="W1995" i="8"/>
  <c r="W1996" i="8"/>
  <c r="W1997" i="8"/>
  <c r="W1998" i="8"/>
  <c r="W1999" i="8"/>
  <c r="W2000" i="8"/>
  <c r="W2001" i="8"/>
  <c r="W2002" i="8"/>
  <c r="W2003" i="8"/>
  <c r="W2004" i="8"/>
  <c r="W2005" i="8"/>
  <c r="W2006" i="8"/>
  <c r="W2007" i="8"/>
  <c r="W2008" i="8"/>
  <c r="W2009" i="8"/>
  <c r="W2010" i="8"/>
  <c r="W2011" i="8"/>
  <c r="W2012" i="8"/>
  <c r="W2013" i="8"/>
  <c r="W2014" i="8"/>
  <c r="W2015" i="8"/>
  <c r="W2016" i="8"/>
  <c r="W2017" i="8"/>
  <c r="W2018" i="8"/>
  <c r="W2019" i="8"/>
  <c r="W2020" i="8"/>
  <c r="W2021" i="8"/>
  <c r="W2022" i="8"/>
  <c r="W2023" i="8"/>
  <c r="W2024" i="8"/>
  <c r="W2025" i="8"/>
  <c r="W2026" i="8"/>
  <c r="W2027" i="8"/>
  <c r="W2028" i="8"/>
  <c r="W2029" i="8"/>
  <c r="W2030" i="8"/>
  <c r="W2031" i="8"/>
  <c r="W2032" i="8"/>
  <c r="W2033" i="8"/>
  <c r="W2034" i="8"/>
  <c r="W2035" i="8"/>
  <c r="W2036" i="8"/>
  <c r="W2037" i="8"/>
  <c r="W2038" i="8"/>
  <c r="W2039" i="8"/>
  <c r="W2040" i="8"/>
  <c r="W2041" i="8"/>
  <c r="W2042" i="8"/>
  <c r="W2043" i="8"/>
  <c r="W2044" i="8"/>
  <c r="W2045" i="8"/>
  <c r="W2046" i="8"/>
  <c r="W2047" i="8"/>
  <c r="W2048" i="8"/>
  <c r="W2049" i="8"/>
  <c r="W2050" i="8"/>
  <c r="W2051" i="8"/>
  <c r="W2052" i="8"/>
  <c r="W2053" i="8"/>
  <c r="W2054" i="8"/>
  <c r="W2055" i="8"/>
  <c r="W2056" i="8"/>
  <c r="W2057" i="8"/>
  <c r="W2058" i="8"/>
  <c r="W2059" i="8"/>
  <c r="W2060" i="8"/>
  <c r="W2061" i="8"/>
  <c r="W2062" i="8"/>
  <c r="W2063" i="8"/>
  <c r="W2064" i="8"/>
  <c r="W2065" i="8"/>
  <c r="W2066" i="8"/>
  <c r="W2067" i="8"/>
  <c r="W2068" i="8"/>
  <c r="W2069" i="8"/>
  <c r="W2070" i="8"/>
  <c r="W2071" i="8"/>
  <c r="W2072" i="8"/>
  <c r="W2073" i="8"/>
  <c r="W2074" i="8"/>
  <c r="W2075" i="8"/>
  <c r="W2076" i="8"/>
  <c r="W2077" i="8"/>
  <c r="W2078" i="8"/>
  <c r="W2079" i="8"/>
  <c r="W2080" i="8"/>
  <c r="W2081" i="8"/>
  <c r="W2082" i="8"/>
  <c r="W2083" i="8"/>
  <c r="W2084" i="8"/>
  <c r="W2085" i="8"/>
  <c r="W2086" i="8"/>
  <c r="W2087" i="8"/>
  <c r="W2088" i="8"/>
  <c r="W2089" i="8"/>
  <c r="W2090" i="8"/>
  <c r="W2091" i="8"/>
  <c r="W2092" i="8"/>
  <c r="W2093" i="8"/>
  <c r="W2094" i="8"/>
  <c r="W2095" i="8"/>
  <c r="W2096" i="8"/>
  <c r="W2097" i="8"/>
  <c r="W2098" i="8"/>
  <c r="W2099" i="8"/>
  <c r="W2100" i="8"/>
  <c r="W2101" i="8"/>
  <c r="W2102" i="8"/>
  <c r="W2103" i="8"/>
  <c r="W2104" i="8"/>
  <c r="W2105" i="8"/>
  <c r="W2106" i="8"/>
  <c r="W2107" i="8"/>
  <c r="W2108" i="8"/>
  <c r="W2109" i="8"/>
  <c r="W2110" i="8"/>
  <c r="W2111" i="8"/>
  <c r="W2112" i="8"/>
  <c r="W2113" i="8"/>
  <c r="W2114" i="8"/>
  <c r="W2115" i="8"/>
  <c r="W2116" i="8"/>
  <c r="W2117" i="8"/>
  <c r="W2118" i="8"/>
  <c r="W2119" i="8"/>
  <c r="W2120" i="8"/>
  <c r="W2121" i="8"/>
  <c r="W2122" i="8"/>
  <c r="W2123" i="8"/>
  <c r="W2124" i="8"/>
  <c r="W2125" i="8"/>
  <c r="W2126" i="8"/>
  <c r="W2127" i="8"/>
  <c r="W2128" i="8"/>
  <c r="W2129" i="8"/>
  <c r="W2130" i="8"/>
  <c r="W2131" i="8"/>
  <c r="W2132" i="8"/>
  <c r="W2133" i="8"/>
  <c r="W2134" i="8"/>
  <c r="W2135" i="8"/>
  <c r="W2136" i="8"/>
  <c r="W2137" i="8"/>
  <c r="W2138" i="8"/>
  <c r="W2139" i="8"/>
  <c r="W2140" i="8"/>
  <c r="W2141" i="8"/>
  <c r="W2142" i="8"/>
  <c r="W2143" i="8"/>
  <c r="W2144" i="8"/>
  <c r="W2145" i="8"/>
  <c r="W2146" i="8"/>
  <c r="W2147" i="8"/>
  <c r="W2148" i="8"/>
  <c r="W2149" i="8"/>
  <c r="W2150" i="8"/>
  <c r="W2151" i="8"/>
  <c r="W2152" i="8"/>
  <c r="W2153" i="8"/>
  <c r="W2154" i="8"/>
  <c r="W2155" i="8"/>
  <c r="W2156" i="8"/>
  <c r="W2157" i="8"/>
  <c r="W2158" i="8"/>
  <c r="W2159" i="8"/>
  <c r="W2160" i="8"/>
  <c r="W2161" i="8"/>
  <c r="W2162" i="8"/>
  <c r="W2163" i="8"/>
  <c r="W2164" i="8"/>
  <c r="W2165" i="8"/>
  <c r="W2166" i="8"/>
  <c r="W2167" i="8"/>
  <c r="W2168" i="8"/>
  <c r="W2169" i="8"/>
  <c r="W2170" i="8"/>
  <c r="W2171" i="8"/>
  <c r="W2172" i="8"/>
  <c r="W2173" i="8"/>
  <c r="W2174" i="8"/>
  <c r="W2175" i="8"/>
  <c r="W2176" i="8"/>
  <c r="W2177" i="8"/>
  <c r="W2178" i="8"/>
  <c r="W2179" i="8"/>
  <c r="W2180" i="8"/>
  <c r="W2181" i="8"/>
  <c r="W2182" i="8"/>
  <c r="W2183" i="8"/>
  <c r="W2184" i="8"/>
  <c r="W2185" i="8"/>
  <c r="W2186" i="8"/>
  <c r="W2187" i="8"/>
  <c r="W2188" i="8"/>
  <c r="W2189" i="8"/>
  <c r="W2190" i="8"/>
  <c r="W2191" i="8"/>
  <c r="W2192" i="8"/>
  <c r="W2193" i="8"/>
  <c r="W2194" i="8"/>
  <c r="W2195" i="8"/>
  <c r="W2196" i="8"/>
  <c r="W2197" i="8"/>
  <c r="W2198" i="8"/>
  <c r="W2199" i="8"/>
  <c r="W2200" i="8"/>
  <c r="W2201" i="8"/>
  <c r="W2202" i="8"/>
  <c r="W2203" i="8"/>
  <c r="W2204" i="8"/>
  <c r="W2205" i="8"/>
  <c r="W2206" i="8"/>
  <c r="W2207" i="8"/>
  <c r="W2208" i="8"/>
  <c r="W2209" i="8"/>
  <c r="W2210" i="8"/>
  <c r="W2211" i="8"/>
  <c r="W2212" i="8"/>
  <c r="W2213" i="8"/>
  <c r="W2214" i="8"/>
  <c r="W2215" i="8"/>
  <c r="W2216" i="8"/>
  <c r="W2217" i="8"/>
  <c r="W2218" i="8"/>
  <c r="W2219" i="8"/>
  <c r="W2220" i="8"/>
  <c r="W2221" i="8"/>
  <c r="W2222" i="8"/>
  <c r="W2223" i="8"/>
  <c r="W2224" i="8"/>
  <c r="W2225" i="8"/>
  <c r="W2226" i="8"/>
  <c r="W2227" i="8"/>
  <c r="W2228" i="8"/>
  <c r="W2229" i="8"/>
  <c r="W2230" i="8"/>
  <c r="W2231" i="8"/>
  <c r="W2232" i="8"/>
  <c r="W2233" i="8"/>
  <c r="W2234" i="8"/>
  <c r="W2235" i="8"/>
  <c r="W2236" i="8"/>
  <c r="W2237" i="8"/>
  <c r="W2238" i="8"/>
  <c r="W2239" i="8"/>
  <c r="W2240" i="8"/>
  <c r="W2241" i="8"/>
  <c r="W2242" i="8"/>
  <c r="W2243" i="8"/>
  <c r="W2244" i="8"/>
  <c r="W2245" i="8"/>
  <c r="W2246" i="8"/>
  <c r="W2247" i="8"/>
  <c r="W2248" i="8"/>
  <c r="W2249" i="8"/>
  <c r="W2250" i="8"/>
  <c r="W2251" i="8"/>
  <c r="W2252" i="8"/>
  <c r="W2253" i="8"/>
  <c r="W2254" i="8"/>
  <c r="W2255" i="8"/>
  <c r="W2256" i="8"/>
  <c r="W2257" i="8"/>
  <c r="W2258" i="8"/>
  <c r="W2259" i="8"/>
  <c r="W2260" i="8"/>
  <c r="W2261" i="8"/>
  <c r="W2262" i="8"/>
  <c r="W2263" i="8"/>
  <c r="W2264" i="8"/>
  <c r="W2265" i="8"/>
  <c r="W2266" i="8"/>
  <c r="W2267" i="8"/>
  <c r="W2268" i="8"/>
  <c r="W2269" i="8"/>
  <c r="W2270" i="8"/>
  <c r="W2271" i="8"/>
  <c r="W2272" i="8"/>
  <c r="W2273" i="8"/>
  <c r="W2274" i="8"/>
  <c r="W2275" i="8"/>
  <c r="W2276" i="8"/>
  <c r="W2277" i="8"/>
  <c r="W2278" i="8"/>
  <c r="W2279" i="8"/>
  <c r="W2280" i="8"/>
  <c r="W2281" i="8"/>
  <c r="W2282" i="8"/>
  <c r="W2283" i="8"/>
  <c r="W2284" i="8"/>
  <c r="W2285" i="8"/>
  <c r="W2286" i="8"/>
  <c r="W2287" i="8"/>
  <c r="W2288" i="8"/>
  <c r="W2289" i="8"/>
  <c r="W2290" i="8"/>
  <c r="W2291" i="8"/>
  <c r="W2292" i="8"/>
  <c r="W2293" i="8"/>
  <c r="W2294" i="8"/>
  <c r="W2295" i="8"/>
  <c r="W2296" i="8"/>
  <c r="W2297" i="8"/>
  <c r="W2298" i="8"/>
  <c r="W2299" i="8"/>
  <c r="W2300" i="8"/>
  <c r="W2301" i="8"/>
  <c r="W2302" i="8"/>
  <c r="W2303" i="8"/>
  <c r="W2304" i="8"/>
  <c r="W2305" i="8"/>
  <c r="W2306" i="8"/>
  <c r="W2307" i="8"/>
  <c r="W2308" i="8"/>
  <c r="W2309" i="8"/>
  <c r="W2310" i="8"/>
  <c r="W2311" i="8"/>
  <c r="W2312" i="8"/>
  <c r="W2313" i="8"/>
  <c r="W2314" i="8"/>
  <c r="W2315" i="8"/>
  <c r="W2316" i="8"/>
  <c r="W2317" i="8"/>
  <c r="W2318" i="8"/>
  <c r="W2319" i="8"/>
  <c r="W2320" i="8"/>
  <c r="W2321" i="8"/>
  <c r="W2322" i="8"/>
  <c r="W2323" i="8"/>
  <c r="W2324" i="8"/>
  <c r="W2325" i="8"/>
  <c r="W2326" i="8"/>
  <c r="W2327" i="8"/>
  <c r="W2328" i="8"/>
  <c r="W2329" i="8"/>
  <c r="W2330" i="8"/>
  <c r="W2331" i="8"/>
  <c r="W2332" i="8"/>
  <c r="W2333" i="8"/>
  <c r="W2334" i="8"/>
  <c r="W2335" i="8"/>
  <c r="W2336" i="8"/>
  <c r="W2337" i="8"/>
  <c r="W2338" i="8"/>
  <c r="W2339" i="8"/>
  <c r="W2340" i="8"/>
  <c r="W2341" i="8"/>
  <c r="W2342" i="8"/>
  <c r="W2343" i="8"/>
  <c r="W2344" i="8"/>
  <c r="W2345" i="8"/>
  <c r="W2346" i="8"/>
  <c r="W2347" i="8"/>
  <c r="W2348" i="8"/>
  <c r="W2349" i="8"/>
  <c r="W2350" i="8"/>
  <c r="W2351" i="8"/>
  <c r="W2352" i="8"/>
  <c r="W2353" i="8"/>
  <c r="W2354" i="8"/>
  <c r="W2355" i="8"/>
  <c r="W2356" i="8"/>
  <c r="W2357" i="8"/>
  <c r="W2358" i="8"/>
  <c r="W2359" i="8"/>
  <c r="W2360" i="8"/>
  <c r="W2361" i="8"/>
  <c r="W2362" i="8"/>
  <c r="W2363" i="8"/>
  <c r="W2364" i="8"/>
  <c r="W2365" i="8"/>
  <c r="W2366" i="8"/>
  <c r="W2367" i="8"/>
  <c r="W2368" i="8"/>
  <c r="W2369" i="8"/>
  <c r="W2370" i="8"/>
  <c r="W2371" i="8"/>
  <c r="W2372" i="8"/>
  <c r="W2373" i="8"/>
  <c r="W2374" i="8"/>
  <c r="W2375" i="8"/>
  <c r="W2376" i="8"/>
  <c r="W2377" i="8"/>
  <c r="W2378" i="8"/>
  <c r="W2379" i="8"/>
  <c r="W2380" i="8"/>
  <c r="W2381" i="8"/>
  <c r="W2382" i="8"/>
  <c r="W2383" i="8"/>
  <c r="W2384" i="8"/>
  <c r="W2385" i="8"/>
  <c r="W2386" i="8"/>
  <c r="W2387" i="8"/>
  <c r="W2388" i="8"/>
  <c r="W2389" i="8"/>
  <c r="W2390" i="8"/>
  <c r="W2391" i="8"/>
  <c r="W2392" i="8"/>
  <c r="W2393" i="8"/>
  <c r="W2394" i="8"/>
  <c r="W2395" i="8"/>
  <c r="W2396" i="8"/>
  <c r="W2397" i="8"/>
  <c r="W2398" i="8"/>
  <c r="W2399" i="8"/>
  <c r="W2400" i="8"/>
  <c r="W2401" i="8"/>
  <c r="W2402" i="8"/>
  <c r="W2403" i="8"/>
  <c r="W2404" i="8"/>
  <c r="W2405" i="8"/>
  <c r="W2406" i="8"/>
  <c r="W2407" i="8"/>
  <c r="W2408" i="8"/>
  <c r="W2409" i="8"/>
  <c r="W2410" i="8"/>
  <c r="W2411" i="8"/>
  <c r="W2412" i="8"/>
  <c r="W2413" i="8"/>
  <c r="W2414" i="8"/>
  <c r="W2415" i="8"/>
  <c r="W2416" i="8"/>
  <c r="W2417" i="8"/>
  <c r="W2418" i="8"/>
  <c r="W2419" i="8"/>
  <c r="W2420" i="8"/>
  <c r="W2421" i="8"/>
  <c r="W2422" i="8"/>
  <c r="W2423" i="8"/>
  <c r="W2424" i="8"/>
  <c r="W2425" i="8"/>
  <c r="W2426" i="8"/>
  <c r="W2427" i="8"/>
  <c r="W2428" i="8"/>
  <c r="W2429" i="8"/>
  <c r="W2430" i="8"/>
  <c r="W2431" i="8"/>
  <c r="W2432" i="8"/>
  <c r="W2433" i="8"/>
  <c r="W2434" i="8"/>
  <c r="W2435" i="8"/>
  <c r="W2436" i="8"/>
  <c r="W2437" i="8"/>
  <c r="W2438" i="8"/>
  <c r="W2439" i="8"/>
  <c r="W2440" i="8"/>
  <c r="W2441" i="8"/>
  <c r="W2442" i="8"/>
  <c r="W2443" i="8"/>
  <c r="W2444" i="8"/>
  <c r="W2445" i="8"/>
  <c r="W2446" i="8"/>
  <c r="W2447" i="8"/>
  <c r="W2448" i="8"/>
  <c r="W2449" i="8"/>
  <c r="W2450" i="8"/>
  <c r="W2451" i="8"/>
  <c r="W2452" i="8"/>
  <c r="W2453" i="8"/>
  <c r="W2454" i="8"/>
  <c r="W2455" i="8"/>
  <c r="W2456" i="8"/>
  <c r="W2457" i="8"/>
  <c r="W2458" i="8"/>
  <c r="W2459" i="8"/>
  <c r="W2460" i="8"/>
  <c r="W2461" i="8"/>
  <c r="W2462" i="8"/>
  <c r="W2463" i="8"/>
  <c r="W2464" i="8"/>
  <c r="W2465" i="8"/>
  <c r="W2466" i="8"/>
  <c r="W2467" i="8"/>
  <c r="W2468" i="8"/>
  <c r="W2469" i="8"/>
  <c r="W2470" i="8"/>
  <c r="W2471" i="8"/>
  <c r="W2472" i="8"/>
  <c r="W2473" i="8"/>
  <c r="W2474" i="8"/>
  <c r="W2475" i="8"/>
  <c r="W2476" i="8"/>
  <c r="W2477" i="8"/>
  <c r="W2478" i="8"/>
  <c r="W2479" i="8"/>
  <c r="W2480" i="8"/>
  <c r="W2481" i="8"/>
  <c r="W2482" i="8"/>
  <c r="W2483" i="8"/>
  <c r="W2484" i="8"/>
  <c r="W2485" i="8"/>
  <c r="W2486" i="8"/>
  <c r="W2487" i="8"/>
  <c r="W2488" i="8"/>
  <c r="W2489" i="8"/>
  <c r="W2490" i="8"/>
  <c r="W2491" i="8"/>
  <c r="W2492" i="8"/>
  <c r="W2493" i="8"/>
  <c r="W2494" i="8"/>
  <c r="W2495" i="8"/>
  <c r="W2496" i="8"/>
  <c r="W2497" i="8"/>
  <c r="W2498" i="8"/>
  <c r="W2499" i="8"/>
  <c r="W2500" i="8"/>
  <c r="W2501" i="8"/>
  <c r="W2502" i="8"/>
  <c r="W2503" i="8"/>
  <c r="W2504" i="8"/>
  <c r="W2505" i="8"/>
  <c r="W2506" i="8"/>
  <c r="W2507" i="8"/>
  <c r="W2508" i="8"/>
  <c r="W2509" i="8"/>
  <c r="W2510" i="8"/>
  <c r="W2511" i="8"/>
  <c r="W2512" i="8"/>
  <c r="W2513" i="8"/>
  <c r="W2514" i="8"/>
  <c r="W2515" i="8"/>
  <c r="W2516" i="8"/>
  <c r="W2517" i="8"/>
  <c r="W2518" i="8"/>
  <c r="W2519" i="8"/>
  <c r="W2520" i="8"/>
  <c r="W2521" i="8"/>
  <c r="W2522" i="8"/>
  <c r="W2523" i="8"/>
  <c r="W2524" i="8"/>
  <c r="W2525" i="8"/>
  <c r="W2526" i="8"/>
  <c r="W2527" i="8"/>
  <c r="W2528" i="8"/>
  <c r="W2529" i="8"/>
  <c r="W2530" i="8"/>
  <c r="W2531" i="8"/>
  <c r="W2532" i="8"/>
  <c r="W2533" i="8"/>
  <c r="W2534" i="8"/>
  <c r="W2535" i="8"/>
  <c r="W2536" i="8"/>
  <c r="W2537" i="8"/>
  <c r="W2538" i="8"/>
  <c r="W2539" i="8"/>
  <c r="W2540" i="8"/>
  <c r="W2541" i="8"/>
  <c r="W2542" i="8"/>
  <c r="W2543" i="8"/>
  <c r="W2544" i="8"/>
  <c r="W2545" i="8"/>
  <c r="W2546" i="8"/>
  <c r="W2547" i="8"/>
  <c r="W2548" i="8"/>
  <c r="W2549" i="8"/>
  <c r="W2550" i="8"/>
  <c r="W2551" i="8"/>
  <c r="W2552" i="8"/>
  <c r="W2553" i="8"/>
  <c r="W2554" i="8"/>
  <c r="W2555" i="8"/>
  <c r="W2556" i="8"/>
  <c r="W2557" i="8"/>
  <c r="W2558" i="8"/>
  <c r="W2559" i="8"/>
  <c r="W2560" i="8"/>
  <c r="W2561" i="8"/>
  <c r="W2562" i="8"/>
  <c r="W2563" i="8"/>
  <c r="W2564" i="8"/>
  <c r="W2565" i="8"/>
  <c r="W2566" i="8"/>
  <c r="W2567" i="8"/>
  <c r="W2568" i="8"/>
  <c r="W2569" i="8"/>
  <c r="W2570" i="8"/>
  <c r="W2571" i="8"/>
  <c r="W2572" i="8"/>
  <c r="W2573" i="8"/>
  <c r="W2574" i="8"/>
  <c r="W2575" i="8"/>
  <c r="W2576" i="8"/>
  <c r="W2577" i="8"/>
  <c r="W2578" i="8"/>
  <c r="W2579" i="8"/>
  <c r="W2580" i="8"/>
  <c r="W2581" i="8"/>
  <c r="W2582" i="8"/>
  <c r="W2583" i="8"/>
  <c r="W2584" i="8"/>
  <c r="W2585" i="8"/>
  <c r="W2586" i="8"/>
  <c r="W2587" i="8"/>
  <c r="W2588" i="8"/>
  <c r="W2589" i="8"/>
  <c r="W2590" i="8"/>
  <c r="W2591" i="8"/>
  <c r="W2592" i="8"/>
  <c r="W2593" i="8"/>
  <c r="W2594" i="8"/>
  <c r="W2595" i="8"/>
  <c r="W2596" i="8"/>
  <c r="W2597" i="8"/>
  <c r="W2598" i="8"/>
  <c r="W2599" i="8"/>
  <c r="W2600" i="8"/>
  <c r="W2601" i="8"/>
  <c r="W2602" i="8"/>
  <c r="W2603" i="8"/>
  <c r="W2604" i="8"/>
  <c r="W2605" i="8"/>
  <c r="W2606" i="8"/>
  <c r="W2607" i="8"/>
  <c r="W2608" i="8"/>
  <c r="W2609" i="8"/>
  <c r="W2610" i="8"/>
  <c r="W2611" i="8"/>
  <c r="W2612" i="8"/>
  <c r="W2613" i="8"/>
  <c r="W2614" i="8"/>
  <c r="W2615" i="8"/>
  <c r="W2616" i="8"/>
  <c r="W2617" i="8"/>
  <c r="W2618" i="8"/>
  <c r="W2619" i="8"/>
  <c r="W2620" i="8"/>
  <c r="W2621" i="8"/>
  <c r="W2622" i="8"/>
  <c r="W2623" i="8"/>
  <c r="W2624" i="8"/>
  <c r="W2625" i="8"/>
  <c r="W2626" i="8"/>
  <c r="W2627" i="8"/>
  <c r="W2628" i="8"/>
  <c r="W2629" i="8"/>
  <c r="W2630" i="8"/>
  <c r="W2631" i="8"/>
  <c r="W2632" i="8"/>
  <c r="W2633" i="8"/>
  <c r="W2634" i="8"/>
  <c r="W2635" i="8"/>
  <c r="W2636" i="8"/>
  <c r="W2637" i="8"/>
  <c r="W2638" i="8"/>
  <c r="W2639" i="8"/>
  <c r="W2640" i="8"/>
  <c r="W2641" i="8"/>
  <c r="W2642" i="8"/>
  <c r="W2643" i="8"/>
  <c r="W2644" i="8"/>
  <c r="W2645" i="8"/>
  <c r="W2646" i="8"/>
  <c r="W2647" i="8"/>
  <c r="W2648" i="8"/>
  <c r="W2649" i="8"/>
  <c r="W2650" i="8"/>
  <c r="W2651" i="8"/>
  <c r="W2652" i="8"/>
  <c r="W2653" i="8"/>
  <c r="W2654" i="8"/>
  <c r="W2655" i="8"/>
  <c r="W2656" i="8"/>
  <c r="W2657" i="8"/>
  <c r="W2658" i="8"/>
  <c r="W2659" i="8"/>
  <c r="W2660" i="8"/>
  <c r="W2661" i="8"/>
  <c r="W2662" i="8"/>
  <c r="W2663" i="8"/>
  <c r="W2664" i="8"/>
  <c r="W2665" i="8"/>
  <c r="W2666" i="8"/>
  <c r="W2667" i="8"/>
  <c r="W2668" i="8"/>
  <c r="W2669" i="8"/>
  <c r="W2670" i="8"/>
  <c r="W2671" i="8"/>
  <c r="W2672" i="8"/>
  <c r="W2673" i="8"/>
  <c r="W2674" i="8"/>
  <c r="W2675" i="8"/>
  <c r="W2676" i="8"/>
  <c r="W2677" i="8"/>
  <c r="W2678" i="8"/>
  <c r="W2679" i="8"/>
  <c r="W2680" i="8"/>
  <c r="W2681" i="8"/>
  <c r="W2682" i="8"/>
  <c r="W2683" i="8"/>
  <c r="W2684" i="8"/>
  <c r="W2685" i="8"/>
  <c r="W2686" i="8"/>
  <c r="W2687" i="8"/>
  <c r="W2688" i="8"/>
  <c r="W2689" i="8"/>
  <c r="W2690" i="8"/>
  <c r="W2691" i="8"/>
  <c r="W2692" i="8"/>
  <c r="W2693" i="8"/>
  <c r="W2694" i="8"/>
  <c r="W2695" i="8"/>
  <c r="W2696" i="8"/>
  <c r="W2697" i="8"/>
  <c r="W2698" i="8"/>
  <c r="W2699" i="8"/>
  <c r="W2700" i="8"/>
  <c r="W2701" i="8"/>
  <c r="W2702" i="8"/>
  <c r="W2703" i="8"/>
  <c r="W2704" i="8"/>
  <c r="W2705" i="8"/>
  <c r="W2706" i="8"/>
  <c r="W2707" i="8"/>
  <c r="W2708" i="8"/>
  <c r="W2709" i="8"/>
  <c r="W2710" i="8"/>
  <c r="W2711" i="8"/>
  <c r="W2712" i="8"/>
  <c r="W2713" i="8"/>
  <c r="W2714" i="8"/>
  <c r="W2715" i="8"/>
  <c r="W2716" i="8"/>
  <c r="W2717" i="8"/>
  <c r="W2718" i="8"/>
  <c r="W2719" i="8"/>
  <c r="W2720" i="8"/>
  <c r="W2721" i="8"/>
  <c r="W2722" i="8"/>
  <c r="W2723" i="8"/>
  <c r="W2724" i="8"/>
  <c r="W2725" i="8"/>
  <c r="W2726" i="8"/>
  <c r="W2727" i="8"/>
  <c r="W2728" i="8"/>
  <c r="W2729" i="8"/>
  <c r="W2730" i="8"/>
  <c r="W2731" i="8"/>
  <c r="W2732" i="8"/>
  <c r="W2733" i="8"/>
  <c r="W2734" i="8"/>
  <c r="W2735" i="8"/>
  <c r="W2736" i="8"/>
  <c r="W2737" i="8"/>
  <c r="W2738" i="8"/>
  <c r="W2739" i="8"/>
  <c r="W2740" i="8"/>
  <c r="W2741" i="8"/>
  <c r="W2742" i="8"/>
  <c r="W2743" i="8"/>
  <c r="W2744" i="8"/>
  <c r="W2745" i="8"/>
  <c r="W2746" i="8"/>
  <c r="W2747" i="8"/>
  <c r="W2748" i="8"/>
  <c r="W2749" i="8"/>
  <c r="W2750" i="8"/>
  <c r="W2751" i="8"/>
  <c r="W2752" i="8"/>
  <c r="W2753" i="8"/>
  <c r="W2754" i="8"/>
  <c r="W2755" i="8"/>
  <c r="W2756" i="8"/>
  <c r="W2757" i="8"/>
  <c r="W2758" i="8"/>
  <c r="W2759" i="8"/>
  <c r="W2760" i="8"/>
  <c r="W2761" i="8"/>
  <c r="W2762" i="8"/>
  <c r="W2763" i="8"/>
  <c r="W2764" i="8"/>
  <c r="W2765" i="8"/>
  <c r="W2766" i="8"/>
  <c r="W2767" i="8"/>
  <c r="W2768" i="8"/>
  <c r="W2769" i="8"/>
  <c r="W2770" i="8"/>
  <c r="W2771" i="8"/>
  <c r="W2772" i="8"/>
  <c r="W2773" i="8"/>
  <c r="W2774" i="8"/>
  <c r="W2775" i="8"/>
  <c r="W2776" i="8"/>
  <c r="W2777" i="8"/>
  <c r="W2778" i="8"/>
  <c r="W2779" i="8"/>
  <c r="W2780" i="8"/>
  <c r="W2781" i="8"/>
  <c r="W2782" i="8"/>
  <c r="W2783" i="8"/>
  <c r="W2784" i="8"/>
  <c r="W2785" i="8"/>
  <c r="W2786" i="8"/>
  <c r="W2787" i="8"/>
  <c r="W2788" i="8"/>
  <c r="W2789" i="8"/>
  <c r="W2790" i="8"/>
  <c r="W2791" i="8"/>
  <c r="W2792" i="8"/>
  <c r="W2793" i="8"/>
  <c r="W2794" i="8"/>
  <c r="W2795" i="8"/>
  <c r="W2796" i="8"/>
  <c r="W2797" i="8"/>
  <c r="W2798" i="8"/>
  <c r="W2799" i="8"/>
  <c r="W2800" i="8"/>
  <c r="W2801" i="8"/>
  <c r="W2802" i="8"/>
  <c r="W2803" i="8"/>
  <c r="W2804" i="8"/>
  <c r="W2805" i="8"/>
  <c r="W2806" i="8"/>
  <c r="W2807" i="8"/>
  <c r="W2808" i="8"/>
  <c r="W2809" i="8"/>
  <c r="W2810" i="8"/>
  <c r="W2811" i="8"/>
  <c r="W2812" i="8"/>
  <c r="W2813" i="8"/>
  <c r="W2814" i="8"/>
  <c r="W2815" i="8"/>
  <c r="W2816" i="8"/>
  <c r="W2817" i="8"/>
  <c r="W2818" i="8"/>
  <c r="W2819" i="8"/>
  <c r="W2820" i="8"/>
  <c r="W2821" i="8"/>
  <c r="W2822" i="8"/>
  <c r="W2823" i="8"/>
  <c r="W2824" i="8"/>
  <c r="W2825" i="8"/>
  <c r="W2826" i="8"/>
  <c r="W2827" i="8"/>
  <c r="W2828" i="8"/>
  <c r="W2829" i="8"/>
  <c r="W2830" i="8"/>
  <c r="W2831" i="8"/>
  <c r="W2832" i="8"/>
  <c r="W2833" i="8"/>
  <c r="W2834" i="8"/>
  <c r="W2835" i="8"/>
  <c r="W2836" i="8"/>
  <c r="W2837" i="8"/>
  <c r="W2838" i="8"/>
  <c r="W2839" i="8"/>
  <c r="W2840" i="8"/>
  <c r="W2841" i="8"/>
  <c r="W2842" i="8"/>
  <c r="W2843" i="8"/>
  <c r="W2844" i="8"/>
  <c r="W2845" i="8"/>
  <c r="W2846" i="8"/>
  <c r="W2847" i="8"/>
  <c r="W2848" i="8"/>
  <c r="W2849" i="8"/>
  <c r="W2850" i="8"/>
  <c r="W2851" i="8"/>
  <c r="W2852" i="8"/>
  <c r="W2853" i="8"/>
  <c r="W2854" i="8"/>
  <c r="W2855" i="8"/>
  <c r="W2856" i="8"/>
  <c r="W2857" i="8"/>
  <c r="W2858" i="8"/>
  <c r="W2859" i="8"/>
  <c r="W2860" i="8"/>
  <c r="W2861" i="8"/>
  <c r="W2862" i="8"/>
  <c r="W2863" i="8"/>
  <c r="W2864" i="8"/>
  <c r="W2865" i="8"/>
  <c r="W2866" i="8"/>
  <c r="W2867" i="8"/>
  <c r="W2868" i="8"/>
  <c r="W2869" i="8"/>
  <c r="W2870" i="8"/>
  <c r="W2871" i="8"/>
  <c r="W2872" i="8"/>
  <c r="W2873" i="8"/>
  <c r="W2874" i="8"/>
  <c r="W2875" i="8"/>
  <c r="W2876" i="8"/>
  <c r="W2877" i="8"/>
  <c r="W2878" i="8"/>
  <c r="W2879" i="8"/>
  <c r="W2880" i="8"/>
  <c r="W2881" i="8"/>
  <c r="W2882" i="8"/>
  <c r="W2883" i="8"/>
  <c r="W2884" i="8"/>
  <c r="W2885" i="8"/>
  <c r="W2886" i="8"/>
  <c r="W2887" i="8"/>
  <c r="W2888" i="8"/>
  <c r="W2889" i="8"/>
  <c r="W2890" i="8"/>
  <c r="W2891" i="8"/>
  <c r="W2892" i="8"/>
  <c r="W2893" i="8"/>
  <c r="W2894" i="8"/>
  <c r="W2895" i="8"/>
  <c r="W2896" i="8"/>
  <c r="W2897" i="8"/>
  <c r="W2898" i="8"/>
  <c r="W2899" i="8"/>
  <c r="W2900" i="8"/>
  <c r="W2901" i="8"/>
  <c r="W2902" i="8"/>
  <c r="W2903" i="8"/>
  <c r="W2904" i="8"/>
  <c r="W2905" i="8"/>
  <c r="W2906" i="8"/>
  <c r="W2907" i="8"/>
  <c r="W2908" i="8"/>
  <c r="W2909" i="8"/>
  <c r="W2910" i="8"/>
  <c r="W2911" i="8"/>
  <c r="W2912" i="8"/>
  <c r="W2913" i="8"/>
  <c r="W2914" i="8"/>
  <c r="W2915" i="8"/>
  <c r="W2916" i="8"/>
  <c r="W2917" i="8"/>
  <c r="W2918" i="8"/>
  <c r="W2919" i="8"/>
  <c r="W2920" i="8"/>
  <c r="W2921" i="8"/>
  <c r="W2922" i="8"/>
  <c r="W2923" i="8"/>
  <c r="W2924" i="8"/>
  <c r="W2925" i="8"/>
  <c r="W2926" i="8"/>
  <c r="W2927" i="8"/>
  <c r="W2928" i="8"/>
  <c r="W2929" i="8"/>
  <c r="W2930" i="8"/>
  <c r="W2931" i="8"/>
  <c r="W2932" i="8"/>
  <c r="W2933" i="8"/>
  <c r="W2934" i="8"/>
  <c r="W2935" i="8"/>
  <c r="W2936" i="8"/>
  <c r="W2937" i="8"/>
  <c r="W2938" i="8"/>
  <c r="W2939" i="8"/>
  <c r="W2940" i="8"/>
  <c r="W2941" i="8"/>
  <c r="W2942" i="8"/>
  <c r="W2943" i="8"/>
  <c r="W2944" i="8"/>
  <c r="W2945" i="8"/>
  <c r="W2946" i="8"/>
  <c r="W2947" i="8"/>
  <c r="W2948" i="8"/>
  <c r="W2949" i="8"/>
  <c r="W2950" i="8"/>
  <c r="W2951" i="8"/>
  <c r="W2952" i="8"/>
  <c r="W2953" i="8"/>
  <c r="W2954" i="8"/>
  <c r="W2955" i="8"/>
  <c r="W2956" i="8"/>
  <c r="W2957" i="8"/>
  <c r="W2958" i="8"/>
  <c r="W2959" i="8"/>
  <c r="W2960" i="8"/>
  <c r="W2961" i="8"/>
  <c r="W2962" i="8"/>
  <c r="W2963" i="8"/>
  <c r="W2964" i="8"/>
  <c r="W2965" i="8"/>
  <c r="W2966" i="8"/>
  <c r="W2967" i="8"/>
  <c r="W2968" i="8"/>
  <c r="W2969" i="8"/>
  <c r="W2970" i="8"/>
  <c r="W2971" i="8"/>
  <c r="W2972" i="8"/>
  <c r="W2973" i="8"/>
  <c r="W2974" i="8"/>
  <c r="W2975" i="8"/>
  <c r="W2976" i="8"/>
  <c r="W2977" i="8"/>
  <c r="W2978" i="8"/>
  <c r="W2979" i="8"/>
  <c r="W2980" i="8"/>
  <c r="W2981" i="8"/>
  <c r="W2982" i="8"/>
  <c r="W2983" i="8"/>
  <c r="W2984" i="8"/>
  <c r="W2985" i="8"/>
  <c r="W2986" i="8"/>
  <c r="W2987" i="8"/>
  <c r="W2988" i="8"/>
  <c r="W2989" i="8"/>
  <c r="W2990" i="8"/>
  <c r="W2991" i="8"/>
  <c r="W2992" i="8"/>
  <c r="W2993" i="8"/>
  <c r="W2994" i="8"/>
  <c r="W2995" i="8"/>
  <c r="W2996" i="8"/>
  <c r="W2997" i="8"/>
  <c r="W2998" i="8"/>
  <c r="W2999" i="8"/>
  <c r="W3000" i="8"/>
  <c r="W3001" i="8"/>
  <c r="W3002" i="8"/>
  <c r="W3003" i="8"/>
  <c r="W3004" i="8"/>
  <c r="W3005" i="8"/>
  <c r="W3006" i="8"/>
  <c r="W3007" i="8"/>
  <c r="W3008" i="8"/>
  <c r="W3009" i="8"/>
  <c r="W3010" i="8"/>
  <c r="W3011" i="8"/>
  <c r="W3012" i="8"/>
  <c r="W3013" i="8"/>
  <c r="W3014" i="8"/>
  <c r="W3015" i="8"/>
  <c r="W3016" i="8"/>
  <c r="W3017" i="8"/>
  <c r="W3018" i="8"/>
  <c r="W3019" i="8"/>
  <c r="W3020" i="8"/>
  <c r="W3021" i="8"/>
  <c r="W3022" i="8"/>
  <c r="W3023" i="8"/>
  <c r="W3024" i="8"/>
  <c r="W3025" i="8"/>
  <c r="W3026" i="8"/>
  <c r="W3027" i="8"/>
  <c r="W3028" i="8"/>
  <c r="W3029" i="8"/>
  <c r="W3030" i="8"/>
  <c r="W3031" i="8"/>
  <c r="W3032" i="8"/>
  <c r="W3033" i="8"/>
  <c r="W3034" i="8"/>
  <c r="W3035" i="8"/>
  <c r="W3036" i="8"/>
  <c r="W3037" i="8"/>
  <c r="W3038" i="8"/>
  <c r="W3039" i="8"/>
  <c r="W3040" i="8"/>
  <c r="W3041" i="8"/>
  <c r="W3042" i="8"/>
  <c r="W3043" i="8"/>
  <c r="W3044" i="8"/>
  <c r="W3045" i="8"/>
  <c r="W3046" i="8"/>
  <c r="W3047" i="8"/>
  <c r="W3048" i="8"/>
  <c r="W3049" i="8"/>
  <c r="W3050" i="8"/>
  <c r="W3051" i="8"/>
  <c r="W3052" i="8"/>
  <c r="W3053" i="8"/>
  <c r="W3054" i="8"/>
  <c r="W3055" i="8"/>
  <c r="W3056" i="8"/>
  <c r="W3057" i="8"/>
  <c r="W3058" i="8"/>
  <c r="W3059" i="8"/>
  <c r="W3060" i="8"/>
  <c r="W3061" i="8"/>
  <c r="W3062" i="8"/>
  <c r="W3063" i="8"/>
  <c r="W3064" i="8"/>
  <c r="W3065" i="8"/>
  <c r="W3066" i="8"/>
  <c r="W3067" i="8"/>
  <c r="W3068" i="8"/>
  <c r="W3069" i="8"/>
  <c r="W3070" i="8"/>
  <c r="W3071" i="8"/>
  <c r="W3072" i="8"/>
  <c r="W3073" i="8"/>
  <c r="W3074" i="8"/>
  <c r="W3075" i="8"/>
  <c r="W3076" i="8"/>
  <c r="W3077" i="8"/>
  <c r="W3078" i="8"/>
  <c r="W3079" i="8"/>
  <c r="W3080" i="8"/>
  <c r="W3081" i="8"/>
  <c r="W3082" i="8"/>
  <c r="W3083" i="8"/>
  <c r="W3084" i="8"/>
  <c r="W3085" i="8"/>
  <c r="W3086" i="8"/>
  <c r="W3087" i="8"/>
  <c r="W3088" i="8"/>
  <c r="W3089" i="8"/>
  <c r="W3090" i="8"/>
  <c r="W3091" i="8"/>
  <c r="W3092" i="8"/>
  <c r="W3093" i="8"/>
  <c r="W3094" i="8"/>
  <c r="W3095" i="8"/>
  <c r="W3096" i="8"/>
  <c r="W3097" i="8"/>
  <c r="W3098" i="8"/>
  <c r="W3099" i="8"/>
  <c r="W3100" i="8"/>
  <c r="W3101" i="8"/>
  <c r="W3102" i="8"/>
  <c r="W3103" i="8"/>
  <c r="W3104" i="8"/>
  <c r="W3105" i="8"/>
  <c r="W3106" i="8"/>
  <c r="W3107" i="8"/>
  <c r="W3108" i="8"/>
  <c r="W3109" i="8"/>
  <c r="W3110" i="8"/>
  <c r="W3111" i="8"/>
  <c r="W3112" i="8"/>
  <c r="W3113" i="8"/>
  <c r="W3114" i="8"/>
  <c r="W3115" i="8"/>
  <c r="W3116" i="8"/>
  <c r="W3117" i="8"/>
  <c r="W3118" i="8"/>
  <c r="W3119" i="8"/>
  <c r="W3120" i="8"/>
  <c r="W3121" i="8"/>
  <c r="W3122" i="8"/>
  <c r="W3123" i="8"/>
  <c r="W3124" i="8"/>
  <c r="W3125" i="8"/>
  <c r="W3126" i="8"/>
  <c r="W3127" i="8"/>
  <c r="W3128" i="8"/>
  <c r="W3129" i="8"/>
  <c r="W3130" i="8"/>
  <c r="W3131" i="8"/>
  <c r="W3132" i="8"/>
  <c r="W3133" i="8"/>
  <c r="W3134" i="8"/>
  <c r="W3135" i="8"/>
  <c r="W3136" i="8"/>
  <c r="W3137" i="8"/>
  <c r="W3138" i="8"/>
  <c r="W3139" i="8"/>
  <c r="W3140" i="8"/>
  <c r="W3141" i="8"/>
  <c r="W3142" i="8"/>
  <c r="W3143" i="8"/>
  <c r="W3144" i="8"/>
  <c r="W3145" i="8"/>
  <c r="W3146" i="8"/>
  <c r="W3147" i="8"/>
  <c r="W3148" i="8"/>
  <c r="W3149" i="8"/>
  <c r="W3150" i="8"/>
  <c r="W3151" i="8"/>
  <c r="W3152" i="8"/>
  <c r="W3153" i="8"/>
  <c r="W3154" i="8"/>
  <c r="W3155" i="8"/>
  <c r="W3156" i="8"/>
  <c r="W3157" i="8"/>
  <c r="W3158" i="8"/>
  <c r="W3159" i="8"/>
  <c r="W3160" i="8"/>
  <c r="W3161" i="8"/>
  <c r="W3162" i="8"/>
  <c r="W3163" i="8"/>
  <c r="W3164" i="8"/>
  <c r="W3165" i="8"/>
  <c r="W3166" i="8"/>
  <c r="W3167" i="8"/>
  <c r="W3168" i="8"/>
  <c r="W3169" i="8"/>
  <c r="W3170" i="8"/>
  <c r="W3171" i="8"/>
  <c r="W3172" i="8"/>
  <c r="W3173" i="8"/>
  <c r="W3174" i="8"/>
  <c r="W3175" i="8"/>
  <c r="W3176" i="8"/>
  <c r="W3177" i="8"/>
  <c r="W3178" i="8"/>
  <c r="W3179" i="8"/>
  <c r="W3180" i="8"/>
  <c r="W3181" i="8"/>
  <c r="W3182" i="8"/>
  <c r="W3183" i="8"/>
  <c r="W3184" i="8"/>
  <c r="W3185" i="8"/>
  <c r="W3186" i="8"/>
  <c r="W3187" i="8"/>
  <c r="W3188" i="8"/>
  <c r="W3189" i="8"/>
  <c r="W3190" i="8"/>
  <c r="W3191" i="8"/>
  <c r="W3192" i="8"/>
  <c r="W3193" i="8"/>
  <c r="W3194" i="8"/>
  <c r="W3195" i="8"/>
  <c r="W3196" i="8"/>
  <c r="W3197" i="8"/>
  <c r="W3198" i="8"/>
  <c r="W3199" i="8"/>
  <c r="W3200" i="8"/>
  <c r="W3201" i="8"/>
  <c r="W3202" i="8"/>
  <c r="W3203" i="8"/>
  <c r="W3204" i="8"/>
  <c r="W3205" i="8"/>
  <c r="W3206" i="8"/>
  <c r="W3207" i="8"/>
  <c r="W3208" i="8"/>
  <c r="W3209" i="8"/>
  <c r="W3210" i="8"/>
  <c r="W3211" i="8"/>
  <c r="W3212" i="8"/>
  <c r="W3213" i="8"/>
  <c r="W3214" i="8"/>
  <c r="W3215" i="8"/>
  <c r="W3216" i="8"/>
  <c r="W3217" i="8"/>
  <c r="W3218" i="8"/>
  <c r="W3219" i="8"/>
  <c r="W3220" i="8"/>
  <c r="W3221" i="8"/>
  <c r="W3222" i="8"/>
  <c r="W3223" i="8"/>
  <c r="W3224" i="8"/>
  <c r="W3225" i="8"/>
  <c r="W3226" i="8"/>
  <c r="W3227" i="8"/>
  <c r="W3228" i="8"/>
  <c r="W3229" i="8"/>
  <c r="W3230" i="8"/>
  <c r="W3231" i="8"/>
  <c r="W3232" i="8"/>
  <c r="W3233" i="8"/>
  <c r="W3234" i="8"/>
  <c r="W3235" i="8"/>
  <c r="W3236" i="8"/>
  <c r="W3237" i="8"/>
  <c r="W3238" i="8"/>
  <c r="W3239" i="8"/>
  <c r="W3240" i="8"/>
  <c r="W3241" i="8"/>
  <c r="W3242" i="8"/>
  <c r="W3243" i="8"/>
  <c r="W3244" i="8"/>
  <c r="W3245" i="8"/>
  <c r="W3246" i="8"/>
  <c r="W3247" i="8"/>
  <c r="W3248" i="8"/>
  <c r="W3249" i="8"/>
  <c r="W3250" i="8"/>
  <c r="W3251" i="8"/>
  <c r="W3252" i="8"/>
  <c r="W3253" i="8"/>
  <c r="W3254" i="8"/>
  <c r="W3255" i="8"/>
  <c r="W3256" i="8"/>
  <c r="W3257" i="8"/>
  <c r="W3258" i="8"/>
  <c r="W3259" i="8"/>
  <c r="W3260" i="8"/>
  <c r="W3261" i="8"/>
  <c r="W3262" i="8"/>
  <c r="W3263" i="8"/>
  <c r="W3264" i="8"/>
  <c r="W3265" i="8"/>
  <c r="W3266" i="8"/>
  <c r="W3267" i="8"/>
  <c r="W3268" i="8"/>
  <c r="W3269" i="8"/>
  <c r="W3270" i="8"/>
  <c r="W3271" i="8"/>
  <c r="W3272" i="8"/>
  <c r="W3273" i="8"/>
  <c r="W3274" i="8"/>
  <c r="W3275" i="8"/>
  <c r="W3276" i="8"/>
  <c r="W3277" i="8"/>
  <c r="W3278" i="8"/>
  <c r="W3279" i="8"/>
  <c r="W3280" i="8"/>
  <c r="W3281" i="8"/>
  <c r="W3282" i="8"/>
  <c r="W3283" i="8"/>
  <c r="W3284" i="8"/>
  <c r="W3285" i="8"/>
  <c r="W3286" i="8"/>
  <c r="W3287" i="8"/>
  <c r="W3288" i="8"/>
  <c r="W3289" i="8"/>
  <c r="W3290" i="8"/>
  <c r="W3291" i="8"/>
  <c r="W3292" i="8"/>
  <c r="W3293" i="8"/>
  <c r="W3294" i="8"/>
  <c r="W3295" i="8"/>
  <c r="W3296" i="8"/>
  <c r="W3297" i="8"/>
  <c r="W3298" i="8"/>
  <c r="W3299" i="8"/>
  <c r="W3300" i="8"/>
  <c r="W3301" i="8"/>
  <c r="W3302" i="8"/>
  <c r="W3303" i="8"/>
  <c r="W3304" i="8"/>
  <c r="W3305" i="8"/>
  <c r="W3306" i="8"/>
  <c r="W3307" i="8"/>
  <c r="W3308" i="8"/>
  <c r="W3309" i="8"/>
  <c r="W3310" i="8"/>
  <c r="W3311" i="8"/>
  <c r="W3312" i="8"/>
  <c r="W3313" i="8"/>
  <c r="W3314" i="8"/>
  <c r="W3315" i="8"/>
  <c r="W3316" i="8"/>
  <c r="W3317" i="8"/>
  <c r="W3318" i="8"/>
  <c r="W3319" i="8"/>
  <c r="W3320" i="8"/>
  <c r="W3321" i="8"/>
  <c r="W3322" i="8"/>
  <c r="W3323" i="8"/>
  <c r="W3324" i="8"/>
  <c r="W3325" i="8"/>
  <c r="W3326" i="8"/>
  <c r="W3327" i="8"/>
  <c r="W3328" i="8"/>
  <c r="W3329" i="8"/>
  <c r="V2" i="8"/>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V383" i="8"/>
  <c r="V384" i="8"/>
  <c r="V385" i="8"/>
  <c r="V386" i="8"/>
  <c r="V387" i="8"/>
  <c r="V388" i="8"/>
  <c r="V389" i="8"/>
  <c r="V390" i="8"/>
  <c r="V391" i="8"/>
  <c r="V392" i="8"/>
  <c r="V393" i="8"/>
  <c r="V394" i="8"/>
  <c r="V395" i="8"/>
  <c r="V396" i="8"/>
  <c r="V397" i="8"/>
  <c r="V398" i="8"/>
  <c r="V399" i="8"/>
  <c r="V400" i="8"/>
  <c r="V401" i="8"/>
  <c r="V402" i="8"/>
  <c r="V403" i="8"/>
  <c r="V404" i="8"/>
  <c r="V405" i="8"/>
  <c r="V406" i="8"/>
  <c r="V407" i="8"/>
  <c r="V408" i="8"/>
  <c r="V409" i="8"/>
  <c r="V410" i="8"/>
  <c r="V411" i="8"/>
  <c r="V412" i="8"/>
  <c r="V413" i="8"/>
  <c r="V414" i="8"/>
  <c r="V415" i="8"/>
  <c r="V416" i="8"/>
  <c r="V417" i="8"/>
  <c r="V418" i="8"/>
  <c r="V419" i="8"/>
  <c r="V420" i="8"/>
  <c r="V421" i="8"/>
  <c r="V422" i="8"/>
  <c r="V423" i="8"/>
  <c r="V424" i="8"/>
  <c r="V425" i="8"/>
  <c r="V426" i="8"/>
  <c r="V427" i="8"/>
  <c r="V428" i="8"/>
  <c r="V429" i="8"/>
  <c r="V430" i="8"/>
  <c r="V431" i="8"/>
  <c r="V432" i="8"/>
  <c r="V433" i="8"/>
  <c r="V434" i="8"/>
  <c r="V435" i="8"/>
  <c r="V436" i="8"/>
  <c r="V437" i="8"/>
  <c r="V438" i="8"/>
  <c r="V439" i="8"/>
  <c r="V440" i="8"/>
  <c r="V441" i="8"/>
  <c r="V442" i="8"/>
  <c r="V443" i="8"/>
  <c r="V444" i="8"/>
  <c r="V445" i="8"/>
  <c r="V446" i="8"/>
  <c r="V447" i="8"/>
  <c r="V448" i="8"/>
  <c r="V449" i="8"/>
  <c r="V450" i="8"/>
  <c r="V451" i="8"/>
  <c r="V452" i="8"/>
  <c r="V453" i="8"/>
  <c r="V454" i="8"/>
  <c r="V455" i="8"/>
  <c r="V456" i="8"/>
  <c r="V457" i="8"/>
  <c r="V458" i="8"/>
  <c r="V459" i="8"/>
  <c r="V460" i="8"/>
  <c r="V461" i="8"/>
  <c r="V462" i="8"/>
  <c r="V463" i="8"/>
  <c r="V464" i="8"/>
  <c r="V465" i="8"/>
  <c r="V466" i="8"/>
  <c r="V467" i="8"/>
  <c r="V468" i="8"/>
  <c r="V469" i="8"/>
  <c r="V470" i="8"/>
  <c r="V471" i="8"/>
  <c r="V472" i="8"/>
  <c r="V473" i="8"/>
  <c r="V474" i="8"/>
  <c r="V475" i="8"/>
  <c r="V476" i="8"/>
  <c r="V477" i="8"/>
  <c r="V478" i="8"/>
  <c r="V479" i="8"/>
  <c r="V480" i="8"/>
  <c r="V481" i="8"/>
  <c r="V482" i="8"/>
  <c r="V483" i="8"/>
  <c r="V484" i="8"/>
  <c r="V485" i="8"/>
  <c r="V486" i="8"/>
  <c r="V487" i="8"/>
  <c r="V488" i="8"/>
  <c r="V489" i="8"/>
  <c r="V490" i="8"/>
  <c r="V491" i="8"/>
  <c r="V492" i="8"/>
  <c r="V493" i="8"/>
  <c r="V494" i="8"/>
  <c r="V495" i="8"/>
  <c r="V496" i="8"/>
  <c r="V497" i="8"/>
  <c r="V498" i="8"/>
  <c r="V499" i="8"/>
  <c r="V500" i="8"/>
  <c r="V501" i="8"/>
  <c r="V502" i="8"/>
  <c r="V503" i="8"/>
  <c r="V504" i="8"/>
  <c r="V505" i="8"/>
  <c r="V506" i="8"/>
  <c r="V507" i="8"/>
  <c r="V508" i="8"/>
  <c r="V509" i="8"/>
  <c r="V510" i="8"/>
  <c r="V511" i="8"/>
  <c r="V512" i="8"/>
  <c r="V513" i="8"/>
  <c r="V514" i="8"/>
  <c r="V515" i="8"/>
  <c r="V516" i="8"/>
  <c r="V517" i="8"/>
  <c r="V518" i="8"/>
  <c r="V519" i="8"/>
  <c r="V520" i="8"/>
  <c r="V521" i="8"/>
  <c r="V522" i="8"/>
  <c r="V523" i="8"/>
  <c r="V524" i="8"/>
  <c r="V525" i="8"/>
  <c r="V526" i="8"/>
  <c r="V527" i="8"/>
  <c r="V528" i="8"/>
  <c r="V529" i="8"/>
  <c r="V530" i="8"/>
  <c r="V531" i="8"/>
  <c r="V532" i="8"/>
  <c r="V533" i="8"/>
  <c r="V534" i="8"/>
  <c r="V535" i="8"/>
  <c r="V536" i="8"/>
  <c r="V537" i="8"/>
  <c r="V538" i="8"/>
  <c r="V539" i="8"/>
  <c r="V540" i="8"/>
  <c r="V541" i="8"/>
  <c r="V542" i="8"/>
  <c r="V543" i="8"/>
  <c r="V544" i="8"/>
  <c r="V545" i="8"/>
  <c r="V546" i="8"/>
  <c r="V547" i="8"/>
  <c r="V548" i="8"/>
  <c r="V549" i="8"/>
  <c r="V550" i="8"/>
  <c r="V551" i="8"/>
  <c r="V552" i="8"/>
  <c r="V553" i="8"/>
  <c r="V554" i="8"/>
  <c r="V555" i="8"/>
  <c r="V556" i="8"/>
  <c r="V557" i="8"/>
  <c r="V558" i="8"/>
  <c r="V559" i="8"/>
  <c r="V560" i="8"/>
  <c r="V561" i="8"/>
  <c r="V562" i="8"/>
  <c r="V563" i="8"/>
  <c r="V564" i="8"/>
  <c r="V565" i="8"/>
  <c r="V566" i="8"/>
  <c r="V567" i="8"/>
  <c r="V568" i="8"/>
  <c r="V569" i="8"/>
  <c r="V570" i="8"/>
  <c r="V571" i="8"/>
  <c r="V572" i="8"/>
  <c r="V573" i="8"/>
  <c r="V574" i="8"/>
  <c r="V575" i="8"/>
  <c r="V576" i="8"/>
  <c r="V577" i="8"/>
  <c r="V578" i="8"/>
  <c r="V579" i="8"/>
  <c r="V580" i="8"/>
  <c r="V581" i="8"/>
  <c r="V582" i="8"/>
  <c r="V583" i="8"/>
  <c r="V584" i="8"/>
  <c r="V585" i="8"/>
  <c r="V586" i="8"/>
  <c r="V587" i="8"/>
  <c r="V588" i="8"/>
  <c r="V589" i="8"/>
  <c r="V590" i="8"/>
  <c r="V591" i="8"/>
  <c r="V592" i="8"/>
  <c r="V593" i="8"/>
  <c r="V594" i="8"/>
  <c r="V595" i="8"/>
  <c r="V596" i="8"/>
  <c r="V597" i="8"/>
  <c r="V598" i="8"/>
  <c r="V599" i="8"/>
  <c r="V600" i="8"/>
  <c r="V601" i="8"/>
  <c r="V602" i="8"/>
  <c r="V603" i="8"/>
  <c r="V604" i="8"/>
  <c r="V605" i="8"/>
  <c r="V606" i="8"/>
  <c r="V607" i="8"/>
  <c r="V608" i="8"/>
  <c r="V609" i="8"/>
  <c r="V610" i="8"/>
  <c r="V611" i="8"/>
  <c r="V612" i="8"/>
  <c r="V613" i="8"/>
  <c r="V614" i="8"/>
  <c r="V615" i="8"/>
  <c r="V616" i="8"/>
  <c r="V617" i="8"/>
  <c r="V618" i="8"/>
  <c r="V619" i="8"/>
  <c r="V620" i="8"/>
  <c r="V621" i="8"/>
  <c r="V622" i="8"/>
  <c r="V623" i="8"/>
  <c r="V624" i="8"/>
  <c r="V625" i="8"/>
  <c r="V626" i="8"/>
  <c r="V627" i="8"/>
  <c r="V628" i="8"/>
  <c r="V629" i="8"/>
  <c r="V630" i="8"/>
  <c r="V631" i="8"/>
  <c r="V632" i="8"/>
  <c r="V633" i="8"/>
  <c r="V634" i="8"/>
  <c r="V635" i="8"/>
  <c r="V636" i="8"/>
  <c r="V637" i="8"/>
  <c r="V638" i="8"/>
  <c r="V639" i="8"/>
  <c r="V640" i="8"/>
  <c r="V641" i="8"/>
  <c r="V642" i="8"/>
  <c r="V643" i="8"/>
  <c r="V644" i="8"/>
  <c r="V645" i="8"/>
  <c r="V646" i="8"/>
  <c r="V647" i="8"/>
  <c r="V648" i="8"/>
  <c r="V649" i="8"/>
  <c r="V650" i="8"/>
  <c r="V651" i="8"/>
  <c r="V652" i="8"/>
  <c r="V653" i="8"/>
  <c r="V654" i="8"/>
  <c r="V655" i="8"/>
  <c r="V656" i="8"/>
  <c r="V657" i="8"/>
  <c r="V658" i="8"/>
  <c r="V659" i="8"/>
  <c r="V660" i="8"/>
  <c r="V661" i="8"/>
  <c r="V662" i="8"/>
  <c r="V663" i="8"/>
  <c r="V664" i="8"/>
  <c r="V665" i="8"/>
  <c r="V666" i="8"/>
  <c r="V667" i="8"/>
  <c r="V668" i="8"/>
  <c r="V669" i="8"/>
  <c r="V670" i="8"/>
  <c r="V671" i="8"/>
  <c r="V672" i="8"/>
  <c r="V673" i="8"/>
  <c r="V674" i="8"/>
  <c r="V675" i="8"/>
  <c r="V676" i="8"/>
  <c r="V677" i="8"/>
  <c r="V678" i="8"/>
  <c r="V679" i="8"/>
  <c r="V680" i="8"/>
  <c r="V681" i="8"/>
  <c r="V682" i="8"/>
  <c r="V683" i="8"/>
  <c r="V684" i="8"/>
  <c r="V685" i="8"/>
  <c r="V686" i="8"/>
  <c r="V687" i="8"/>
  <c r="V688" i="8"/>
  <c r="V689" i="8"/>
  <c r="V690" i="8"/>
  <c r="V691" i="8"/>
  <c r="V692" i="8"/>
  <c r="V693" i="8"/>
  <c r="V694" i="8"/>
  <c r="V695" i="8"/>
  <c r="V696" i="8"/>
  <c r="V697" i="8"/>
  <c r="V698" i="8"/>
  <c r="V699" i="8"/>
  <c r="V700" i="8"/>
  <c r="V701" i="8"/>
  <c r="V702" i="8"/>
  <c r="V703" i="8"/>
  <c r="V704" i="8"/>
  <c r="V705" i="8"/>
  <c r="V706" i="8"/>
  <c r="V707" i="8"/>
  <c r="V708" i="8"/>
  <c r="V709" i="8"/>
  <c r="V710" i="8"/>
  <c r="V711" i="8"/>
  <c r="V712" i="8"/>
  <c r="V713" i="8"/>
  <c r="V714" i="8"/>
  <c r="V715" i="8"/>
  <c r="V716" i="8"/>
  <c r="V717" i="8"/>
  <c r="V718" i="8"/>
  <c r="V719" i="8"/>
  <c r="V720" i="8"/>
  <c r="V721" i="8"/>
  <c r="V722" i="8"/>
  <c r="V723" i="8"/>
  <c r="V724" i="8"/>
  <c r="V725" i="8"/>
  <c r="V726" i="8"/>
  <c r="V727" i="8"/>
  <c r="V728" i="8"/>
  <c r="V729" i="8"/>
  <c r="V730" i="8"/>
  <c r="V731" i="8"/>
  <c r="V732" i="8"/>
  <c r="V733" i="8"/>
  <c r="V734" i="8"/>
  <c r="V735" i="8"/>
  <c r="V736" i="8"/>
  <c r="V737" i="8"/>
  <c r="V738" i="8"/>
  <c r="V739" i="8"/>
  <c r="V740" i="8"/>
  <c r="V741" i="8"/>
  <c r="V742" i="8"/>
  <c r="V743" i="8"/>
  <c r="V744" i="8"/>
  <c r="V745" i="8"/>
  <c r="V746" i="8"/>
  <c r="V747" i="8"/>
  <c r="V748" i="8"/>
  <c r="V749" i="8"/>
  <c r="V750" i="8"/>
  <c r="V751" i="8"/>
  <c r="V752" i="8"/>
  <c r="V753" i="8"/>
  <c r="V754" i="8"/>
  <c r="V755" i="8"/>
  <c r="V756" i="8"/>
  <c r="V757" i="8"/>
  <c r="V758" i="8"/>
  <c r="V759" i="8"/>
  <c r="V760" i="8"/>
  <c r="V761" i="8"/>
  <c r="V762" i="8"/>
  <c r="V763" i="8"/>
  <c r="V764" i="8"/>
  <c r="V765" i="8"/>
  <c r="V766" i="8"/>
  <c r="V767" i="8"/>
  <c r="V768" i="8"/>
  <c r="V769" i="8"/>
  <c r="V770" i="8"/>
  <c r="V771" i="8"/>
  <c r="V772" i="8"/>
  <c r="V773" i="8"/>
  <c r="V774" i="8"/>
  <c r="V775" i="8"/>
  <c r="V776" i="8"/>
  <c r="V777" i="8"/>
  <c r="V778" i="8"/>
  <c r="V779" i="8"/>
  <c r="V780" i="8"/>
  <c r="V781" i="8"/>
  <c r="V782" i="8"/>
  <c r="V783" i="8"/>
  <c r="V784" i="8"/>
  <c r="V785" i="8"/>
  <c r="V786" i="8"/>
  <c r="V787" i="8"/>
  <c r="V788" i="8"/>
  <c r="V789" i="8"/>
  <c r="V790" i="8"/>
  <c r="V791" i="8"/>
  <c r="V792" i="8"/>
  <c r="V793" i="8"/>
  <c r="V794" i="8"/>
  <c r="V795" i="8"/>
  <c r="V796" i="8"/>
  <c r="V797" i="8"/>
  <c r="V798" i="8"/>
  <c r="V799" i="8"/>
  <c r="V800" i="8"/>
  <c r="V801" i="8"/>
  <c r="V802" i="8"/>
  <c r="V803" i="8"/>
  <c r="V804" i="8"/>
  <c r="V805" i="8"/>
  <c r="V806" i="8"/>
  <c r="V807" i="8"/>
  <c r="V808" i="8"/>
  <c r="V809" i="8"/>
  <c r="V810" i="8"/>
  <c r="V811" i="8"/>
  <c r="V812" i="8"/>
  <c r="V813" i="8"/>
  <c r="V814" i="8"/>
  <c r="V815" i="8"/>
  <c r="V816" i="8"/>
  <c r="V817" i="8"/>
  <c r="V818" i="8"/>
  <c r="V819" i="8"/>
  <c r="V820" i="8"/>
  <c r="V821" i="8"/>
  <c r="V822" i="8"/>
  <c r="V823" i="8"/>
  <c r="V824" i="8"/>
  <c r="V825" i="8"/>
  <c r="V826" i="8"/>
  <c r="V827" i="8"/>
  <c r="V828" i="8"/>
  <c r="V829" i="8"/>
  <c r="V830" i="8"/>
  <c r="V831" i="8"/>
  <c r="V832" i="8"/>
  <c r="V833" i="8"/>
  <c r="V834" i="8"/>
  <c r="V835" i="8"/>
  <c r="V836" i="8"/>
  <c r="V837" i="8"/>
  <c r="V838" i="8"/>
  <c r="V839" i="8"/>
  <c r="V840" i="8"/>
  <c r="V841" i="8"/>
  <c r="V842" i="8"/>
  <c r="V843" i="8"/>
  <c r="V844" i="8"/>
  <c r="V845" i="8"/>
  <c r="V846" i="8"/>
  <c r="V847" i="8"/>
  <c r="V848" i="8"/>
  <c r="V849" i="8"/>
  <c r="V850" i="8"/>
  <c r="V851" i="8"/>
  <c r="V852" i="8"/>
  <c r="V853" i="8"/>
  <c r="V854" i="8"/>
  <c r="V855" i="8"/>
  <c r="V856" i="8"/>
  <c r="V857" i="8"/>
  <c r="V858" i="8"/>
  <c r="V859" i="8"/>
  <c r="V860" i="8"/>
  <c r="V861" i="8"/>
  <c r="V862" i="8"/>
  <c r="V863" i="8"/>
  <c r="V864" i="8"/>
  <c r="V865" i="8"/>
  <c r="V866" i="8"/>
  <c r="V867" i="8"/>
  <c r="V868" i="8"/>
  <c r="V869" i="8"/>
  <c r="V870" i="8"/>
  <c r="V871" i="8"/>
  <c r="V872" i="8"/>
  <c r="V873" i="8"/>
  <c r="V874" i="8"/>
  <c r="V875" i="8"/>
  <c r="V876" i="8"/>
  <c r="V877" i="8"/>
  <c r="V878" i="8"/>
  <c r="V879" i="8"/>
  <c r="V880" i="8"/>
  <c r="V881" i="8"/>
  <c r="V882" i="8"/>
  <c r="V883" i="8"/>
  <c r="V884" i="8"/>
  <c r="V885" i="8"/>
  <c r="V886" i="8"/>
  <c r="V887" i="8"/>
  <c r="V888" i="8"/>
  <c r="V889" i="8"/>
  <c r="V890" i="8"/>
  <c r="V891" i="8"/>
  <c r="V892" i="8"/>
  <c r="V893" i="8"/>
  <c r="V894" i="8"/>
  <c r="V895" i="8"/>
  <c r="V896" i="8"/>
  <c r="V897" i="8"/>
  <c r="V898" i="8"/>
  <c r="V899" i="8"/>
  <c r="V900" i="8"/>
  <c r="V901" i="8"/>
  <c r="V902" i="8"/>
  <c r="V903" i="8"/>
  <c r="V904" i="8"/>
  <c r="V905" i="8"/>
  <c r="V906" i="8"/>
  <c r="V907" i="8"/>
  <c r="V908" i="8"/>
  <c r="V909" i="8"/>
  <c r="V910" i="8"/>
  <c r="V911" i="8"/>
  <c r="V912" i="8"/>
  <c r="V913" i="8"/>
  <c r="V914" i="8"/>
  <c r="V915" i="8"/>
  <c r="V916" i="8"/>
  <c r="V917" i="8"/>
  <c r="V918" i="8"/>
  <c r="V919" i="8"/>
  <c r="V920" i="8"/>
  <c r="V921" i="8"/>
  <c r="V922" i="8"/>
  <c r="V923" i="8"/>
  <c r="V924" i="8"/>
  <c r="V925" i="8"/>
  <c r="V926" i="8"/>
  <c r="V927" i="8"/>
  <c r="V928" i="8"/>
  <c r="V929" i="8"/>
  <c r="V930" i="8"/>
  <c r="V931" i="8"/>
  <c r="V932" i="8"/>
  <c r="V933" i="8"/>
  <c r="V934" i="8"/>
  <c r="V935" i="8"/>
  <c r="V936" i="8"/>
  <c r="V937" i="8"/>
  <c r="V938" i="8"/>
  <c r="V939" i="8"/>
  <c r="V940" i="8"/>
  <c r="V941" i="8"/>
  <c r="V942" i="8"/>
  <c r="V943" i="8"/>
  <c r="V944" i="8"/>
  <c r="V945" i="8"/>
  <c r="V946" i="8"/>
  <c r="V947" i="8"/>
  <c r="V948" i="8"/>
  <c r="V949" i="8"/>
  <c r="V950" i="8"/>
  <c r="V951" i="8"/>
  <c r="V952" i="8"/>
  <c r="V953" i="8"/>
  <c r="V954" i="8"/>
  <c r="V955" i="8"/>
  <c r="V956" i="8"/>
  <c r="V957" i="8"/>
  <c r="V958" i="8"/>
  <c r="V959" i="8"/>
  <c r="V960" i="8"/>
  <c r="V961" i="8"/>
  <c r="V962" i="8"/>
  <c r="V963" i="8"/>
  <c r="V964" i="8"/>
  <c r="V965" i="8"/>
  <c r="V966" i="8"/>
  <c r="V967" i="8"/>
  <c r="V968" i="8"/>
  <c r="V969" i="8"/>
  <c r="V970" i="8"/>
  <c r="V971" i="8"/>
  <c r="V972" i="8"/>
  <c r="V973" i="8"/>
  <c r="V974" i="8"/>
  <c r="V975" i="8"/>
  <c r="V976" i="8"/>
  <c r="V977" i="8"/>
  <c r="V978" i="8"/>
  <c r="V979" i="8"/>
  <c r="V980" i="8"/>
  <c r="V981" i="8"/>
  <c r="V982" i="8"/>
  <c r="V983" i="8"/>
  <c r="V984" i="8"/>
  <c r="V985" i="8"/>
  <c r="V986" i="8"/>
  <c r="V987" i="8"/>
  <c r="V988" i="8"/>
  <c r="V989" i="8"/>
  <c r="V990" i="8"/>
  <c r="V991" i="8"/>
  <c r="V992" i="8"/>
  <c r="V993" i="8"/>
  <c r="V994" i="8"/>
  <c r="V995" i="8"/>
  <c r="V996" i="8"/>
  <c r="V997" i="8"/>
  <c r="V998" i="8"/>
  <c r="V999" i="8"/>
  <c r="V1000" i="8"/>
  <c r="V1001" i="8"/>
  <c r="V1002" i="8"/>
  <c r="V1003" i="8"/>
  <c r="V1004" i="8"/>
  <c r="V1005" i="8"/>
  <c r="V1006" i="8"/>
  <c r="V1007" i="8"/>
  <c r="V1008" i="8"/>
  <c r="V1009" i="8"/>
  <c r="V1010" i="8"/>
  <c r="V1011" i="8"/>
  <c r="V1012" i="8"/>
  <c r="V1013" i="8"/>
  <c r="V1014" i="8"/>
  <c r="V1015" i="8"/>
  <c r="V1016" i="8"/>
  <c r="V1017" i="8"/>
  <c r="V1018" i="8"/>
  <c r="V1019" i="8"/>
  <c r="V1020" i="8"/>
  <c r="V1021" i="8"/>
  <c r="V1022" i="8"/>
  <c r="V1023" i="8"/>
  <c r="V1024" i="8"/>
  <c r="V1025" i="8"/>
  <c r="V1026" i="8"/>
  <c r="V1027" i="8"/>
  <c r="V1028" i="8"/>
  <c r="V1029" i="8"/>
  <c r="V1030" i="8"/>
  <c r="V1031" i="8"/>
  <c r="V1032" i="8"/>
  <c r="V1033" i="8"/>
  <c r="V1034" i="8"/>
  <c r="V1035" i="8"/>
  <c r="V1036" i="8"/>
  <c r="V1037" i="8"/>
  <c r="V1038" i="8"/>
  <c r="V1039" i="8"/>
  <c r="V1040" i="8"/>
  <c r="V1041" i="8"/>
  <c r="V1042" i="8"/>
  <c r="V1043" i="8"/>
  <c r="V1044" i="8"/>
  <c r="V1045" i="8"/>
  <c r="V1046" i="8"/>
  <c r="V1047" i="8"/>
  <c r="V1048" i="8"/>
  <c r="V1049" i="8"/>
  <c r="V1050" i="8"/>
  <c r="V1051" i="8"/>
  <c r="V1052" i="8"/>
  <c r="V1053" i="8"/>
  <c r="V1054" i="8"/>
  <c r="V1055" i="8"/>
  <c r="V1056" i="8"/>
  <c r="V1057" i="8"/>
  <c r="V1058" i="8"/>
  <c r="V1059" i="8"/>
  <c r="V1060" i="8"/>
  <c r="V1061" i="8"/>
  <c r="V1062" i="8"/>
  <c r="V1063" i="8"/>
  <c r="V1064" i="8"/>
  <c r="V1065" i="8"/>
  <c r="V1066" i="8"/>
  <c r="V1067" i="8"/>
  <c r="V1068" i="8"/>
  <c r="V1069" i="8"/>
  <c r="V1070" i="8"/>
  <c r="V1071" i="8"/>
  <c r="V1072" i="8"/>
  <c r="V1073" i="8"/>
  <c r="V1074" i="8"/>
  <c r="V1075" i="8"/>
  <c r="V1076" i="8"/>
  <c r="V1077" i="8"/>
  <c r="V1078" i="8"/>
  <c r="V1079" i="8"/>
  <c r="V1080" i="8"/>
  <c r="V1081" i="8"/>
  <c r="V1082" i="8"/>
  <c r="V1083" i="8"/>
  <c r="V1084" i="8"/>
  <c r="V1085" i="8"/>
  <c r="V1086" i="8"/>
  <c r="V1087" i="8"/>
  <c r="V1088" i="8"/>
  <c r="V1089" i="8"/>
  <c r="V1090" i="8"/>
  <c r="V1091" i="8"/>
  <c r="V1092" i="8"/>
  <c r="V1093" i="8"/>
  <c r="V1094" i="8"/>
  <c r="V1095" i="8"/>
  <c r="V1096" i="8"/>
  <c r="V1097" i="8"/>
  <c r="V1098" i="8"/>
  <c r="V1099" i="8"/>
  <c r="V1100" i="8"/>
  <c r="V1101" i="8"/>
  <c r="V1102" i="8"/>
  <c r="V1103" i="8"/>
  <c r="V1104" i="8"/>
  <c r="V1105" i="8"/>
  <c r="V1106" i="8"/>
  <c r="V1107" i="8"/>
  <c r="V1108" i="8"/>
  <c r="V1109" i="8"/>
  <c r="V1110" i="8"/>
  <c r="V1111" i="8"/>
  <c r="V1112" i="8"/>
  <c r="V1113" i="8"/>
  <c r="V1114" i="8"/>
  <c r="V1115" i="8"/>
  <c r="V1116" i="8"/>
  <c r="V1117" i="8"/>
  <c r="V1118" i="8"/>
  <c r="V1119" i="8"/>
  <c r="V1120" i="8"/>
  <c r="V1121" i="8"/>
  <c r="V1122" i="8"/>
  <c r="V1123" i="8"/>
  <c r="V1124" i="8"/>
  <c r="V1125" i="8"/>
  <c r="V1126" i="8"/>
  <c r="V1127" i="8"/>
  <c r="V1128" i="8"/>
  <c r="V1129" i="8"/>
  <c r="V1130" i="8"/>
  <c r="V1131" i="8"/>
  <c r="V1132" i="8"/>
  <c r="V1133" i="8"/>
  <c r="V1134" i="8"/>
  <c r="V1135" i="8"/>
  <c r="V1136" i="8"/>
  <c r="V1137" i="8"/>
  <c r="V1138" i="8"/>
  <c r="V1139" i="8"/>
  <c r="V1140" i="8"/>
  <c r="V1141" i="8"/>
  <c r="V1142" i="8"/>
  <c r="V1143" i="8"/>
  <c r="V1144" i="8"/>
  <c r="V1145" i="8"/>
  <c r="V1146" i="8"/>
  <c r="V1147" i="8"/>
  <c r="V1148" i="8"/>
  <c r="V1149" i="8"/>
  <c r="V1150" i="8"/>
  <c r="V1151" i="8"/>
  <c r="V1152" i="8"/>
  <c r="V1153" i="8"/>
  <c r="V1154" i="8"/>
  <c r="V1155" i="8"/>
  <c r="V1156" i="8"/>
  <c r="V1157" i="8"/>
  <c r="V1158" i="8"/>
  <c r="V1159" i="8"/>
  <c r="V1160" i="8"/>
  <c r="V1161" i="8"/>
  <c r="V1162" i="8"/>
  <c r="V1163" i="8"/>
  <c r="V1164" i="8"/>
  <c r="V1165" i="8"/>
  <c r="V1166" i="8"/>
  <c r="V1167" i="8"/>
  <c r="V1168" i="8"/>
  <c r="V1169" i="8"/>
  <c r="V1170" i="8"/>
  <c r="V1171" i="8"/>
  <c r="V1172" i="8"/>
  <c r="V1173" i="8"/>
  <c r="V1174" i="8"/>
  <c r="V1175" i="8"/>
  <c r="V1176" i="8"/>
  <c r="V1177" i="8"/>
  <c r="V1178" i="8"/>
  <c r="V1179" i="8"/>
  <c r="V1180" i="8"/>
  <c r="V1181" i="8"/>
  <c r="V1182" i="8"/>
  <c r="V1183" i="8"/>
  <c r="V1184" i="8"/>
  <c r="V1185" i="8"/>
  <c r="V1186" i="8"/>
  <c r="V1187" i="8"/>
  <c r="V1188" i="8"/>
  <c r="V1189" i="8"/>
  <c r="V1190" i="8"/>
  <c r="V1191" i="8"/>
  <c r="V1192" i="8"/>
  <c r="V1193" i="8"/>
  <c r="V1194" i="8"/>
  <c r="V1195" i="8"/>
  <c r="V1196" i="8"/>
  <c r="V1197" i="8"/>
  <c r="V1198" i="8"/>
  <c r="V1199" i="8"/>
  <c r="V1200" i="8"/>
  <c r="V1201" i="8"/>
  <c r="V1202" i="8"/>
  <c r="V1203" i="8"/>
  <c r="V1204" i="8"/>
  <c r="V1205" i="8"/>
  <c r="V1206" i="8"/>
  <c r="V1207" i="8"/>
  <c r="V1208" i="8"/>
  <c r="V1209" i="8"/>
  <c r="V1210" i="8"/>
  <c r="V1211" i="8"/>
  <c r="V1212" i="8"/>
  <c r="V1213" i="8"/>
  <c r="V1214" i="8"/>
  <c r="V1215" i="8"/>
  <c r="V1216" i="8"/>
  <c r="V1217" i="8"/>
  <c r="V1218" i="8"/>
  <c r="V1219" i="8"/>
  <c r="V1220" i="8"/>
  <c r="V1221" i="8"/>
  <c r="V1222" i="8"/>
  <c r="V1223" i="8"/>
  <c r="V1224" i="8"/>
  <c r="V1225" i="8"/>
  <c r="V1226" i="8"/>
  <c r="V1227" i="8"/>
  <c r="V1228" i="8"/>
  <c r="V1229" i="8"/>
  <c r="V1230" i="8"/>
  <c r="V1231" i="8"/>
  <c r="V1232" i="8"/>
  <c r="V1233" i="8"/>
  <c r="V1234" i="8"/>
  <c r="V1235" i="8"/>
  <c r="V1236" i="8"/>
  <c r="V1237" i="8"/>
  <c r="V1238" i="8"/>
  <c r="V1239" i="8"/>
  <c r="V1240" i="8"/>
  <c r="V1241" i="8"/>
  <c r="V1242" i="8"/>
  <c r="V1243" i="8"/>
  <c r="V1244" i="8"/>
  <c r="V1245" i="8"/>
  <c r="V1246" i="8"/>
  <c r="V1247" i="8"/>
  <c r="V1248" i="8"/>
  <c r="V1249" i="8"/>
  <c r="V1250" i="8"/>
  <c r="V1251" i="8"/>
  <c r="V1252" i="8"/>
  <c r="V1253" i="8"/>
  <c r="V1254" i="8"/>
  <c r="V1255" i="8"/>
  <c r="V1256" i="8"/>
  <c r="V1257" i="8"/>
  <c r="V1258" i="8"/>
  <c r="V1259" i="8"/>
  <c r="V1260" i="8"/>
  <c r="V1261" i="8"/>
  <c r="V1262" i="8"/>
  <c r="V1263" i="8"/>
  <c r="V1264" i="8"/>
  <c r="V1265" i="8"/>
  <c r="V1266" i="8"/>
  <c r="V1267" i="8"/>
  <c r="V1268" i="8"/>
  <c r="V1269" i="8"/>
  <c r="V1270" i="8"/>
  <c r="V1271" i="8"/>
  <c r="V1272" i="8"/>
  <c r="V1273" i="8"/>
  <c r="V1274" i="8"/>
  <c r="V1275" i="8"/>
  <c r="V1276" i="8"/>
  <c r="V1277" i="8"/>
  <c r="V1278" i="8"/>
  <c r="V1279" i="8"/>
  <c r="V1280" i="8"/>
  <c r="V1281" i="8"/>
  <c r="V1282" i="8"/>
  <c r="V1283" i="8"/>
  <c r="V1284" i="8"/>
  <c r="V1285" i="8"/>
  <c r="V1286" i="8"/>
  <c r="V1287" i="8"/>
  <c r="V1288" i="8"/>
  <c r="V1289" i="8"/>
  <c r="V1290" i="8"/>
  <c r="V1291" i="8"/>
  <c r="V1292" i="8"/>
  <c r="V1293" i="8"/>
  <c r="V1294" i="8"/>
  <c r="V1295" i="8"/>
  <c r="V1296" i="8"/>
  <c r="V1297" i="8"/>
  <c r="V1298" i="8"/>
  <c r="V1299" i="8"/>
  <c r="V1300" i="8"/>
  <c r="V1301" i="8"/>
  <c r="V1302" i="8"/>
  <c r="V1303" i="8"/>
  <c r="V1304" i="8"/>
  <c r="V1305" i="8"/>
  <c r="V1306" i="8"/>
  <c r="V1307" i="8"/>
  <c r="V1308" i="8"/>
  <c r="V1309" i="8"/>
  <c r="V1310" i="8"/>
  <c r="V1311" i="8"/>
  <c r="V1312" i="8"/>
  <c r="V1313" i="8"/>
  <c r="V1314" i="8"/>
  <c r="V1315" i="8"/>
  <c r="V1316" i="8"/>
  <c r="V1317" i="8"/>
  <c r="V1318" i="8"/>
  <c r="V1319" i="8"/>
  <c r="V1320" i="8"/>
  <c r="V1321" i="8"/>
  <c r="V1322" i="8"/>
  <c r="V1323" i="8"/>
  <c r="V1324" i="8"/>
  <c r="V1325" i="8"/>
  <c r="V1326" i="8"/>
  <c r="V1327" i="8"/>
  <c r="V1328" i="8"/>
  <c r="V1329" i="8"/>
  <c r="V1330" i="8"/>
  <c r="V1331" i="8"/>
  <c r="V1332" i="8"/>
  <c r="V1333" i="8"/>
  <c r="V1334" i="8"/>
  <c r="V1335" i="8"/>
  <c r="V1336" i="8"/>
  <c r="V1337" i="8"/>
  <c r="V1338" i="8"/>
  <c r="V1339" i="8"/>
  <c r="V1340" i="8"/>
  <c r="V1341" i="8"/>
  <c r="V1342" i="8"/>
  <c r="V1343" i="8"/>
  <c r="V1344" i="8"/>
  <c r="V1345" i="8"/>
  <c r="V1346" i="8"/>
  <c r="V1347" i="8"/>
  <c r="V1348" i="8"/>
  <c r="V1349" i="8"/>
  <c r="V1350" i="8"/>
  <c r="V1351" i="8"/>
  <c r="V1352" i="8"/>
  <c r="V1353" i="8"/>
  <c r="V1354" i="8"/>
  <c r="V1355" i="8"/>
  <c r="V1356" i="8"/>
  <c r="V1357" i="8"/>
  <c r="V1358" i="8"/>
  <c r="V1359" i="8"/>
  <c r="V1360" i="8"/>
  <c r="V1361" i="8"/>
  <c r="V1362" i="8"/>
  <c r="V1363" i="8"/>
  <c r="V1364" i="8"/>
  <c r="V1365" i="8"/>
  <c r="V1366" i="8"/>
  <c r="V1367" i="8"/>
  <c r="V1368" i="8"/>
  <c r="V1369" i="8"/>
  <c r="V1370" i="8"/>
  <c r="V1371" i="8"/>
  <c r="V1372" i="8"/>
  <c r="V1373" i="8"/>
  <c r="V1374" i="8"/>
  <c r="V1375" i="8"/>
  <c r="V1376" i="8"/>
  <c r="V1377" i="8"/>
  <c r="V1378" i="8"/>
  <c r="V1379" i="8"/>
  <c r="V1380" i="8"/>
  <c r="V1381" i="8"/>
  <c r="V1382" i="8"/>
  <c r="V1383" i="8"/>
  <c r="V1384" i="8"/>
  <c r="V1385" i="8"/>
  <c r="V1386" i="8"/>
  <c r="V1387" i="8"/>
  <c r="V1388" i="8"/>
  <c r="V1389" i="8"/>
  <c r="V1390" i="8"/>
  <c r="V1391" i="8"/>
  <c r="V1392" i="8"/>
  <c r="V1393" i="8"/>
  <c r="V1394" i="8"/>
  <c r="V1395" i="8"/>
  <c r="V1396" i="8"/>
  <c r="V1397" i="8"/>
  <c r="V1398" i="8"/>
  <c r="V1399" i="8"/>
  <c r="V1400" i="8"/>
  <c r="V1401" i="8"/>
  <c r="V1402" i="8"/>
  <c r="V1403" i="8"/>
  <c r="V1404" i="8"/>
  <c r="V1405" i="8"/>
  <c r="V1406" i="8"/>
  <c r="V1407" i="8"/>
  <c r="V1408" i="8"/>
  <c r="V1409" i="8"/>
  <c r="V1410" i="8"/>
  <c r="V1411" i="8"/>
  <c r="V1412" i="8"/>
  <c r="V1413" i="8"/>
  <c r="V1414" i="8"/>
  <c r="V1415" i="8"/>
  <c r="V1416" i="8"/>
  <c r="V1417" i="8"/>
  <c r="V1418" i="8"/>
  <c r="V1419" i="8"/>
  <c r="V1420" i="8"/>
  <c r="V1421" i="8"/>
  <c r="V1422" i="8"/>
  <c r="V1423" i="8"/>
  <c r="V1424" i="8"/>
  <c r="V1425" i="8"/>
  <c r="V1426" i="8"/>
  <c r="V1427" i="8"/>
  <c r="V1428" i="8"/>
  <c r="V1429" i="8"/>
  <c r="V1430" i="8"/>
  <c r="V1431" i="8"/>
  <c r="V1432" i="8"/>
  <c r="V1433" i="8"/>
  <c r="V1434" i="8"/>
  <c r="V1435" i="8"/>
  <c r="V1436" i="8"/>
  <c r="V1437" i="8"/>
  <c r="V1438" i="8"/>
  <c r="V1439" i="8"/>
  <c r="V1440" i="8"/>
  <c r="V1441" i="8"/>
  <c r="V1442" i="8"/>
  <c r="V1443" i="8"/>
  <c r="V1444" i="8"/>
  <c r="V1445" i="8"/>
  <c r="V1446" i="8"/>
  <c r="V1447" i="8"/>
  <c r="V1448" i="8"/>
  <c r="V1449" i="8"/>
  <c r="V1450" i="8"/>
  <c r="V1451" i="8"/>
  <c r="V1452" i="8"/>
  <c r="V1453" i="8"/>
  <c r="V1454" i="8"/>
  <c r="V1455" i="8"/>
  <c r="V1456" i="8"/>
  <c r="V1457" i="8"/>
  <c r="V1458" i="8"/>
  <c r="V1459" i="8"/>
  <c r="V1460" i="8"/>
  <c r="V1461" i="8"/>
  <c r="V1462" i="8"/>
  <c r="V1463" i="8"/>
  <c r="V1464" i="8"/>
  <c r="V1465" i="8"/>
  <c r="V1466" i="8"/>
  <c r="V1467" i="8"/>
  <c r="V1468" i="8"/>
  <c r="V1469" i="8"/>
  <c r="V1470" i="8"/>
  <c r="V1471" i="8"/>
  <c r="V1472" i="8"/>
  <c r="V1473" i="8"/>
  <c r="V1474" i="8"/>
  <c r="V1475" i="8"/>
  <c r="V1476" i="8"/>
  <c r="V1477" i="8"/>
  <c r="V1478" i="8"/>
  <c r="V1479" i="8"/>
  <c r="V1480" i="8"/>
  <c r="V1481" i="8"/>
  <c r="V1482" i="8"/>
  <c r="V1483" i="8"/>
  <c r="V1484" i="8"/>
  <c r="V1485" i="8"/>
  <c r="V1486" i="8"/>
  <c r="V1487" i="8"/>
  <c r="V1488" i="8"/>
  <c r="V1489" i="8"/>
  <c r="V1490" i="8"/>
  <c r="V1491" i="8"/>
  <c r="V1492" i="8"/>
  <c r="V1493" i="8"/>
  <c r="V1494" i="8"/>
  <c r="V1495" i="8"/>
  <c r="V1496" i="8"/>
  <c r="V1497" i="8"/>
  <c r="V1498" i="8"/>
  <c r="V1499" i="8"/>
  <c r="V1500" i="8"/>
  <c r="V1501" i="8"/>
  <c r="V1502" i="8"/>
  <c r="V1503" i="8"/>
  <c r="V1504" i="8"/>
  <c r="V1505" i="8"/>
  <c r="V1506" i="8"/>
  <c r="V1507" i="8"/>
  <c r="V1508" i="8"/>
  <c r="V1509" i="8"/>
  <c r="V1510" i="8"/>
  <c r="V1511" i="8"/>
  <c r="V1512" i="8"/>
  <c r="V1513" i="8"/>
  <c r="V1514" i="8"/>
  <c r="V1515" i="8"/>
  <c r="V1516" i="8"/>
  <c r="V1517" i="8"/>
  <c r="V1518" i="8"/>
  <c r="V1519" i="8"/>
  <c r="V1520" i="8"/>
  <c r="V1521" i="8"/>
  <c r="V1522" i="8"/>
  <c r="V1523" i="8"/>
  <c r="V1524" i="8"/>
  <c r="V1525" i="8"/>
  <c r="V1526" i="8"/>
  <c r="V1527" i="8"/>
  <c r="V1528" i="8"/>
  <c r="V1529" i="8"/>
  <c r="V1530" i="8"/>
  <c r="V1531" i="8"/>
  <c r="V1532" i="8"/>
  <c r="V1533" i="8"/>
  <c r="V1534" i="8"/>
  <c r="V1535" i="8"/>
  <c r="V1536" i="8"/>
  <c r="V1537" i="8"/>
  <c r="V1538" i="8"/>
  <c r="V1539" i="8"/>
  <c r="V1540" i="8"/>
  <c r="V1541" i="8"/>
  <c r="V1542" i="8"/>
  <c r="V1543" i="8"/>
  <c r="V1544" i="8"/>
  <c r="V1545" i="8"/>
  <c r="V1546" i="8"/>
  <c r="V1547" i="8"/>
  <c r="V1548" i="8"/>
  <c r="V1549" i="8"/>
  <c r="V1550" i="8"/>
  <c r="V1551" i="8"/>
  <c r="V1552" i="8"/>
  <c r="V1553" i="8"/>
  <c r="V1554" i="8"/>
  <c r="V1555" i="8"/>
  <c r="V1556" i="8"/>
  <c r="V1557" i="8"/>
  <c r="V1558" i="8"/>
  <c r="V1559" i="8"/>
  <c r="V1560" i="8"/>
  <c r="V1561" i="8"/>
  <c r="V1562" i="8"/>
  <c r="V1563" i="8"/>
  <c r="V1564" i="8"/>
  <c r="V1565" i="8"/>
  <c r="V1566" i="8"/>
  <c r="V1567" i="8"/>
  <c r="V1568" i="8"/>
  <c r="V1569" i="8"/>
  <c r="V1570" i="8"/>
  <c r="V1571" i="8"/>
  <c r="V1572" i="8"/>
  <c r="V1573" i="8"/>
  <c r="V1574" i="8"/>
  <c r="V1575" i="8"/>
  <c r="V1576" i="8"/>
  <c r="V1577" i="8"/>
  <c r="V1578" i="8"/>
  <c r="V1579" i="8"/>
  <c r="V1580" i="8"/>
  <c r="V1581" i="8"/>
  <c r="V1582" i="8"/>
  <c r="V1583" i="8"/>
  <c r="V1584" i="8"/>
  <c r="V1585" i="8"/>
  <c r="V1586" i="8"/>
  <c r="V1587" i="8"/>
  <c r="V1588" i="8"/>
  <c r="V1589" i="8"/>
  <c r="V1590" i="8"/>
  <c r="V1591" i="8"/>
  <c r="V1592" i="8"/>
  <c r="V1593" i="8"/>
  <c r="V1594" i="8"/>
  <c r="V1595" i="8"/>
  <c r="V1596" i="8"/>
  <c r="V1597" i="8"/>
  <c r="V1598" i="8"/>
  <c r="V1599" i="8"/>
  <c r="V1600" i="8"/>
  <c r="V1601" i="8"/>
  <c r="V1602" i="8"/>
  <c r="V1603" i="8"/>
  <c r="V1604" i="8"/>
  <c r="V1605" i="8"/>
  <c r="V1606" i="8"/>
  <c r="V1607" i="8"/>
  <c r="V1608" i="8"/>
  <c r="V1609" i="8"/>
  <c r="V1610" i="8"/>
  <c r="V1611" i="8"/>
  <c r="V1612" i="8"/>
  <c r="V1613" i="8"/>
  <c r="V1614" i="8"/>
  <c r="V1615" i="8"/>
  <c r="V1616" i="8"/>
  <c r="V1617" i="8"/>
  <c r="V1618" i="8"/>
  <c r="V1619" i="8"/>
  <c r="V1620" i="8"/>
  <c r="V1621" i="8"/>
  <c r="V1622" i="8"/>
  <c r="V1623" i="8"/>
  <c r="V1624" i="8"/>
  <c r="V1625" i="8"/>
  <c r="V1626" i="8"/>
  <c r="V1627" i="8"/>
  <c r="V1628" i="8"/>
  <c r="V1629" i="8"/>
  <c r="V1630" i="8"/>
  <c r="V1631" i="8"/>
  <c r="V1632" i="8"/>
  <c r="V1633" i="8"/>
  <c r="V1634" i="8"/>
  <c r="V1635" i="8"/>
  <c r="V1636" i="8"/>
  <c r="V1637" i="8"/>
  <c r="V1638" i="8"/>
  <c r="V1639" i="8"/>
  <c r="V1640" i="8"/>
  <c r="V1641" i="8"/>
  <c r="V1642" i="8"/>
  <c r="V1643" i="8"/>
  <c r="V1644" i="8"/>
  <c r="V1645" i="8"/>
  <c r="V1646" i="8"/>
  <c r="V1647" i="8"/>
  <c r="V1648" i="8"/>
  <c r="V1649" i="8"/>
  <c r="V1650" i="8"/>
  <c r="V1651" i="8"/>
  <c r="V1652" i="8"/>
  <c r="V1653" i="8"/>
  <c r="V1654" i="8"/>
  <c r="V1655" i="8"/>
  <c r="V1656" i="8"/>
  <c r="V1657" i="8"/>
  <c r="V1658" i="8"/>
  <c r="V1659" i="8"/>
  <c r="V1660" i="8"/>
  <c r="V1661" i="8"/>
  <c r="V1662" i="8"/>
  <c r="V1663" i="8"/>
  <c r="V1664" i="8"/>
  <c r="V1665" i="8"/>
  <c r="V1666" i="8"/>
  <c r="V1667" i="8"/>
  <c r="V1668" i="8"/>
  <c r="V1669" i="8"/>
  <c r="V1670" i="8"/>
  <c r="V1671" i="8"/>
  <c r="V1672" i="8"/>
  <c r="V1673" i="8"/>
  <c r="V1674" i="8"/>
  <c r="V1675" i="8"/>
  <c r="V1676" i="8"/>
  <c r="V1677" i="8"/>
  <c r="V1678" i="8"/>
  <c r="V1679" i="8"/>
  <c r="V1680" i="8"/>
  <c r="V1681" i="8"/>
  <c r="V1682" i="8"/>
  <c r="V1683" i="8"/>
  <c r="V1684" i="8"/>
  <c r="V1685" i="8"/>
  <c r="V1686" i="8"/>
  <c r="V1687" i="8"/>
  <c r="V1688" i="8"/>
  <c r="V1689" i="8"/>
  <c r="V1690" i="8"/>
  <c r="V1691" i="8"/>
  <c r="V1692" i="8"/>
  <c r="V1693" i="8"/>
  <c r="V1694" i="8"/>
  <c r="V1695" i="8"/>
  <c r="V1696" i="8"/>
  <c r="V1697" i="8"/>
  <c r="V1698" i="8"/>
  <c r="V1699" i="8"/>
  <c r="V1700" i="8"/>
  <c r="V1701" i="8"/>
  <c r="V1702" i="8"/>
  <c r="V1703" i="8"/>
  <c r="V1704" i="8"/>
  <c r="V1705" i="8"/>
  <c r="V1706" i="8"/>
  <c r="V1707" i="8"/>
  <c r="V1708" i="8"/>
  <c r="V1709" i="8"/>
  <c r="V1710" i="8"/>
  <c r="V1711" i="8"/>
  <c r="V1712" i="8"/>
  <c r="V1713" i="8"/>
  <c r="V1714" i="8"/>
  <c r="V1715" i="8"/>
  <c r="V1716" i="8"/>
  <c r="V1717" i="8"/>
  <c r="V1718" i="8"/>
  <c r="V1719" i="8"/>
  <c r="V1720" i="8"/>
  <c r="V1721" i="8"/>
  <c r="V1722" i="8"/>
  <c r="V1723" i="8"/>
  <c r="V1724" i="8"/>
  <c r="V1725" i="8"/>
  <c r="V1726" i="8"/>
  <c r="V1727" i="8"/>
  <c r="V1728" i="8"/>
  <c r="V1729" i="8"/>
  <c r="V1730" i="8"/>
  <c r="V1731" i="8"/>
  <c r="V1732" i="8"/>
  <c r="V1733" i="8"/>
  <c r="V1734" i="8"/>
  <c r="V1735" i="8"/>
  <c r="V1736" i="8"/>
  <c r="V1737" i="8"/>
  <c r="V1738" i="8"/>
  <c r="V1739" i="8"/>
  <c r="V1740" i="8"/>
  <c r="V1741" i="8"/>
  <c r="V1742" i="8"/>
  <c r="V1743" i="8"/>
  <c r="V1744" i="8"/>
  <c r="V1745" i="8"/>
  <c r="V1746" i="8"/>
  <c r="V1747" i="8"/>
  <c r="V1748" i="8"/>
  <c r="V1749" i="8"/>
  <c r="V1750" i="8"/>
  <c r="V1751" i="8"/>
  <c r="V1752" i="8"/>
  <c r="V1753" i="8"/>
  <c r="V1754" i="8"/>
  <c r="V1755" i="8"/>
  <c r="V1756" i="8"/>
  <c r="V1757" i="8"/>
  <c r="V1758" i="8"/>
  <c r="V1759" i="8"/>
  <c r="V1760" i="8"/>
  <c r="V1761" i="8"/>
  <c r="V1762" i="8"/>
  <c r="V1763" i="8"/>
  <c r="V1764" i="8"/>
  <c r="V1765" i="8"/>
  <c r="V1766" i="8"/>
  <c r="V1767" i="8"/>
  <c r="V1768" i="8"/>
  <c r="V1769" i="8"/>
  <c r="V1770" i="8"/>
  <c r="V1771" i="8"/>
  <c r="V1772" i="8"/>
  <c r="V1773" i="8"/>
  <c r="V1774" i="8"/>
  <c r="V1775" i="8"/>
  <c r="V1776" i="8"/>
  <c r="V1777" i="8"/>
  <c r="V1778" i="8"/>
  <c r="V1779" i="8"/>
  <c r="V1780" i="8"/>
  <c r="V1781" i="8"/>
  <c r="V1782" i="8"/>
  <c r="V1783" i="8"/>
  <c r="V1784" i="8"/>
  <c r="V1785" i="8"/>
  <c r="V1786" i="8"/>
  <c r="V1787" i="8"/>
  <c r="V1788" i="8"/>
  <c r="V1789" i="8"/>
  <c r="V1790" i="8"/>
  <c r="V1791" i="8"/>
  <c r="V1792" i="8"/>
  <c r="V1793" i="8"/>
  <c r="V1794" i="8"/>
  <c r="V1795" i="8"/>
  <c r="V1796" i="8"/>
  <c r="V1797" i="8"/>
  <c r="V1798" i="8"/>
  <c r="V1799" i="8"/>
  <c r="V1800" i="8"/>
  <c r="V1801" i="8"/>
  <c r="V1802" i="8"/>
  <c r="V1803" i="8"/>
  <c r="V1804" i="8"/>
  <c r="V1805" i="8"/>
  <c r="V1806" i="8"/>
  <c r="V1807" i="8"/>
  <c r="V1808" i="8"/>
  <c r="V1809" i="8"/>
  <c r="V1810" i="8"/>
  <c r="V1811" i="8"/>
  <c r="V1812" i="8"/>
  <c r="V1813" i="8"/>
  <c r="V1814" i="8"/>
  <c r="V1815" i="8"/>
  <c r="V1816" i="8"/>
  <c r="V1817" i="8"/>
  <c r="V1818" i="8"/>
  <c r="V1819" i="8"/>
  <c r="V1820" i="8"/>
  <c r="V1821" i="8"/>
  <c r="V1822" i="8"/>
  <c r="V1823" i="8"/>
  <c r="V1824" i="8"/>
  <c r="V1825" i="8"/>
  <c r="V1826" i="8"/>
  <c r="V1827" i="8"/>
  <c r="V1828" i="8"/>
  <c r="V1829" i="8"/>
  <c r="V1830" i="8"/>
  <c r="V1831" i="8"/>
  <c r="V1832" i="8"/>
  <c r="V1833" i="8"/>
  <c r="V1834" i="8"/>
  <c r="V1835" i="8"/>
  <c r="V1836" i="8"/>
  <c r="V1837" i="8"/>
  <c r="V1838" i="8"/>
  <c r="V1839" i="8"/>
  <c r="V1840" i="8"/>
  <c r="V1841" i="8"/>
  <c r="V1842" i="8"/>
  <c r="V1843" i="8"/>
  <c r="V1844" i="8"/>
  <c r="V1845" i="8"/>
  <c r="V1846" i="8"/>
  <c r="V1847" i="8"/>
  <c r="V1848" i="8"/>
  <c r="V1849" i="8"/>
  <c r="V1850" i="8"/>
  <c r="V1851" i="8"/>
  <c r="V1852" i="8"/>
  <c r="V1853" i="8"/>
  <c r="V1854" i="8"/>
  <c r="V1855" i="8"/>
  <c r="V1856" i="8"/>
  <c r="V1857" i="8"/>
  <c r="V1858" i="8"/>
  <c r="V1859" i="8"/>
  <c r="V1860" i="8"/>
  <c r="V1861" i="8"/>
  <c r="V1862" i="8"/>
  <c r="V1863" i="8"/>
  <c r="V1864" i="8"/>
  <c r="V1865" i="8"/>
  <c r="V1866" i="8"/>
  <c r="V1867" i="8"/>
  <c r="V1868" i="8"/>
  <c r="V1869" i="8"/>
  <c r="V1870" i="8"/>
  <c r="V1871" i="8"/>
  <c r="V1872" i="8"/>
  <c r="V1873" i="8"/>
  <c r="V1874" i="8"/>
  <c r="V1875" i="8"/>
  <c r="V1876" i="8"/>
  <c r="V1877" i="8"/>
  <c r="V1878" i="8"/>
  <c r="V1879" i="8"/>
  <c r="V1880" i="8"/>
  <c r="V1881" i="8"/>
  <c r="V1882" i="8"/>
  <c r="V1883" i="8"/>
  <c r="V1884" i="8"/>
  <c r="V1885" i="8"/>
  <c r="V1886" i="8"/>
  <c r="V1887" i="8"/>
  <c r="V1888" i="8"/>
  <c r="V1889" i="8"/>
  <c r="V1890" i="8"/>
  <c r="V1891" i="8"/>
  <c r="V1892" i="8"/>
  <c r="V1893" i="8"/>
  <c r="V1894" i="8"/>
  <c r="V1895" i="8"/>
  <c r="V1896" i="8"/>
  <c r="V1897" i="8"/>
  <c r="V1898" i="8"/>
  <c r="V1899" i="8"/>
  <c r="V1900" i="8"/>
  <c r="V1901" i="8"/>
  <c r="V1902" i="8"/>
  <c r="V1903" i="8"/>
  <c r="V1904" i="8"/>
  <c r="V1905" i="8"/>
  <c r="V1906" i="8"/>
  <c r="V1907" i="8"/>
  <c r="V1908" i="8"/>
  <c r="V1909" i="8"/>
  <c r="V1910" i="8"/>
  <c r="V1911" i="8"/>
  <c r="V1912" i="8"/>
  <c r="V1913" i="8"/>
  <c r="V1914" i="8"/>
  <c r="V1915" i="8"/>
  <c r="V1916" i="8"/>
  <c r="V1917" i="8"/>
  <c r="V1918" i="8"/>
  <c r="V1919" i="8"/>
  <c r="V1920" i="8"/>
  <c r="V1921" i="8"/>
  <c r="V1922" i="8"/>
  <c r="V1923" i="8"/>
  <c r="V1924" i="8"/>
  <c r="V1925" i="8"/>
  <c r="V1926" i="8"/>
  <c r="V1927" i="8"/>
  <c r="V1928" i="8"/>
  <c r="V1929" i="8"/>
  <c r="V1930" i="8"/>
  <c r="V1931" i="8"/>
  <c r="V1932" i="8"/>
  <c r="V1933" i="8"/>
  <c r="V1934" i="8"/>
  <c r="V1935" i="8"/>
  <c r="V1936" i="8"/>
  <c r="V1937" i="8"/>
  <c r="V1938" i="8"/>
  <c r="V1939" i="8"/>
  <c r="V1940" i="8"/>
  <c r="V1941" i="8"/>
  <c r="V1942" i="8"/>
  <c r="V1943" i="8"/>
  <c r="V1944" i="8"/>
  <c r="V1945" i="8"/>
  <c r="V1946" i="8"/>
  <c r="V1947" i="8"/>
  <c r="V1948" i="8"/>
  <c r="V1949" i="8"/>
  <c r="V1950" i="8"/>
  <c r="V1951" i="8"/>
  <c r="V1952" i="8"/>
  <c r="V1953" i="8"/>
  <c r="V1954" i="8"/>
  <c r="V1955" i="8"/>
  <c r="V1956" i="8"/>
  <c r="V1957" i="8"/>
  <c r="V1958" i="8"/>
  <c r="V1959" i="8"/>
  <c r="V1960" i="8"/>
  <c r="V1961" i="8"/>
  <c r="V1962" i="8"/>
  <c r="V1963" i="8"/>
  <c r="V1964" i="8"/>
  <c r="V1965" i="8"/>
  <c r="V1966" i="8"/>
  <c r="V1967" i="8"/>
  <c r="V1968" i="8"/>
  <c r="V1969" i="8"/>
  <c r="V1970" i="8"/>
  <c r="V1971" i="8"/>
  <c r="V1972" i="8"/>
  <c r="V1973" i="8"/>
  <c r="V1974" i="8"/>
  <c r="V1975" i="8"/>
  <c r="V1976" i="8"/>
  <c r="V1977" i="8"/>
  <c r="V1978" i="8"/>
  <c r="V1979" i="8"/>
  <c r="V1980" i="8"/>
  <c r="V1981" i="8"/>
  <c r="V1982" i="8"/>
  <c r="V1983" i="8"/>
  <c r="V1984" i="8"/>
  <c r="V1985" i="8"/>
  <c r="V1986" i="8"/>
  <c r="V1987" i="8"/>
  <c r="V1988" i="8"/>
  <c r="V1989" i="8"/>
  <c r="V1990" i="8"/>
  <c r="V1991" i="8"/>
  <c r="V1992" i="8"/>
  <c r="V1993" i="8"/>
  <c r="V1994" i="8"/>
  <c r="V1995" i="8"/>
  <c r="V1996" i="8"/>
  <c r="V1997" i="8"/>
  <c r="V1998" i="8"/>
  <c r="V1999" i="8"/>
  <c r="V2000" i="8"/>
  <c r="V2001" i="8"/>
  <c r="V2002" i="8"/>
  <c r="V2003" i="8"/>
  <c r="V2004" i="8"/>
  <c r="V2005" i="8"/>
  <c r="V2006" i="8"/>
  <c r="V2007" i="8"/>
  <c r="V2008" i="8"/>
  <c r="V2009" i="8"/>
  <c r="V2010" i="8"/>
  <c r="V2011" i="8"/>
  <c r="V2012" i="8"/>
  <c r="V2013" i="8"/>
  <c r="V2014" i="8"/>
  <c r="V2015" i="8"/>
  <c r="V2016" i="8"/>
  <c r="V2017" i="8"/>
  <c r="V2018" i="8"/>
  <c r="V2019" i="8"/>
  <c r="V2020" i="8"/>
  <c r="V2021" i="8"/>
  <c r="V2022" i="8"/>
  <c r="V2023" i="8"/>
  <c r="V2024" i="8"/>
  <c r="V2025" i="8"/>
  <c r="V2026" i="8"/>
  <c r="V2027" i="8"/>
  <c r="V2028" i="8"/>
  <c r="V2029" i="8"/>
  <c r="V2030" i="8"/>
  <c r="V2031" i="8"/>
  <c r="V2032" i="8"/>
  <c r="V2033" i="8"/>
  <c r="V2034" i="8"/>
  <c r="V2035" i="8"/>
  <c r="V2036" i="8"/>
  <c r="V2037" i="8"/>
  <c r="V2038" i="8"/>
  <c r="V2039" i="8"/>
  <c r="V2040" i="8"/>
  <c r="V2041" i="8"/>
  <c r="V2042" i="8"/>
  <c r="V2043" i="8"/>
  <c r="V2044" i="8"/>
  <c r="V2045" i="8"/>
  <c r="V2046" i="8"/>
  <c r="V2047" i="8"/>
  <c r="V2048" i="8"/>
  <c r="V2049" i="8"/>
  <c r="V2050" i="8"/>
  <c r="V2051" i="8"/>
  <c r="V2052" i="8"/>
  <c r="V2053" i="8"/>
  <c r="V2054" i="8"/>
  <c r="V2055" i="8"/>
  <c r="V2056" i="8"/>
  <c r="V2057" i="8"/>
  <c r="V2058" i="8"/>
  <c r="V2059" i="8"/>
  <c r="V2060" i="8"/>
  <c r="V2061" i="8"/>
  <c r="V2062" i="8"/>
  <c r="V2063" i="8"/>
  <c r="V2064" i="8"/>
  <c r="V2065" i="8"/>
  <c r="V2066" i="8"/>
  <c r="V2067" i="8"/>
  <c r="V2068" i="8"/>
  <c r="V2069" i="8"/>
  <c r="V2070" i="8"/>
  <c r="V2071" i="8"/>
  <c r="V2072" i="8"/>
  <c r="V2073" i="8"/>
  <c r="V2074" i="8"/>
  <c r="V2075" i="8"/>
  <c r="V2076" i="8"/>
  <c r="V2077" i="8"/>
  <c r="V2078" i="8"/>
  <c r="V2079" i="8"/>
  <c r="V2080" i="8"/>
  <c r="V2081" i="8"/>
  <c r="V2082" i="8"/>
  <c r="V2083" i="8"/>
  <c r="V2084" i="8"/>
  <c r="V2085" i="8"/>
  <c r="V2086" i="8"/>
  <c r="V2087" i="8"/>
  <c r="V2088" i="8"/>
  <c r="V2089" i="8"/>
  <c r="V2090" i="8"/>
  <c r="V2091" i="8"/>
  <c r="V2092" i="8"/>
  <c r="V2093" i="8"/>
  <c r="V2094" i="8"/>
  <c r="V2095" i="8"/>
  <c r="V2096" i="8"/>
  <c r="V2097" i="8"/>
  <c r="V2098" i="8"/>
  <c r="V2099" i="8"/>
  <c r="V2100" i="8"/>
  <c r="V2101" i="8"/>
  <c r="V2102" i="8"/>
  <c r="V2103" i="8"/>
  <c r="V2104" i="8"/>
  <c r="V2105" i="8"/>
  <c r="V2106" i="8"/>
  <c r="V2107" i="8"/>
  <c r="V2108" i="8"/>
  <c r="V2109" i="8"/>
  <c r="V2110" i="8"/>
  <c r="V2111" i="8"/>
  <c r="V2112" i="8"/>
  <c r="V2113" i="8"/>
  <c r="V2114" i="8"/>
  <c r="V2115" i="8"/>
  <c r="V2116" i="8"/>
  <c r="V2117" i="8"/>
  <c r="V2118" i="8"/>
  <c r="V2119" i="8"/>
  <c r="V2120" i="8"/>
  <c r="V2121" i="8"/>
  <c r="V2122" i="8"/>
  <c r="V2123" i="8"/>
  <c r="V2124" i="8"/>
  <c r="V2125" i="8"/>
  <c r="V2126" i="8"/>
  <c r="V2127" i="8"/>
  <c r="V2128" i="8"/>
  <c r="V2129" i="8"/>
  <c r="V2130" i="8"/>
  <c r="V2131" i="8"/>
  <c r="V2132" i="8"/>
  <c r="V2133" i="8"/>
  <c r="V2134" i="8"/>
  <c r="V2135" i="8"/>
  <c r="V2136" i="8"/>
  <c r="V2137" i="8"/>
  <c r="V2138" i="8"/>
  <c r="V2139" i="8"/>
  <c r="V2140" i="8"/>
  <c r="V2141" i="8"/>
  <c r="V2142" i="8"/>
  <c r="V2143" i="8"/>
  <c r="V2144" i="8"/>
  <c r="V2145" i="8"/>
  <c r="V2146" i="8"/>
  <c r="V2147" i="8"/>
  <c r="V2148" i="8"/>
  <c r="V2149" i="8"/>
  <c r="V2150" i="8"/>
  <c r="V2151" i="8"/>
  <c r="V2152" i="8"/>
  <c r="V2153" i="8"/>
  <c r="V2154" i="8"/>
  <c r="V2155" i="8"/>
  <c r="V2156" i="8"/>
  <c r="V2157" i="8"/>
  <c r="V2158" i="8"/>
  <c r="V2159" i="8"/>
  <c r="V2160" i="8"/>
  <c r="V2161" i="8"/>
  <c r="V2162" i="8"/>
  <c r="V2163" i="8"/>
  <c r="V2164" i="8"/>
  <c r="V2165" i="8"/>
  <c r="V2166" i="8"/>
  <c r="V2167" i="8"/>
  <c r="V2168" i="8"/>
  <c r="V2169" i="8"/>
  <c r="V2170" i="8"/>
  <c r="V2171" i="8"/>
  <c r="V2172" i="8"/>
  <c r="V2173" i="8"/>
  <c r="V2174" i="8"/>
  <c r="V2175" i="8"/>
  <c r="V2176" i="8"/>
  <c r="V2177" i="8"/>
  <c r="V2178" i="8"/>
  <c r="V2179" i="8"/>
  <c r="V2180" i="8"/>
  <c r="V2181" i="8"/>
  <c r="V2182" i="8"/>
  <c r="V2183" i="8"/>
  <c r="V2184" i="8"/>
  <c r="V2185" i="8"/>
  <c r="V2186" i="8"/>
  <c r="V2187" i="8"/>
  <c r="V2188" i="8"/>
  <c r="V2189" i="8"/>
  <c r="V2190" i="8"/>
  <c r="V2191" i="8"/>
  <c r="V2192" i="8"/>
  <c r="V2193" i="8"/>
  <c r="V2194" i="8"/>
  <c r="V2195" i="8"/>
  <c r="V2196" i="8"/>
  <c r="V2197" i="8"/>
  <c r="V2198" i="8"/>
  <c r="V2199" i="8"/>
  <c r="V2200" i="8"/>
  <c r="V2201" i="8"/>
  <c r="V2202" i="8"/>
  <c r="V2203" i="8"/>
  <c r="V2204" i="8"/>
  <c r="V2205" i="8"/>
  <c r="V2206" i="8"/>
  <c r="V2207" i="8"/>
  <c r="V2208" i="8"/>
  <c r="V2209" i="8"/>
  <c r="V2210" i="8"/>
  <c r="V2211" i="8"/>
  <c r="V2212" i="8"/>
  <c r="V2213" i="8"/>
  <c r="V2214" i="8"/>
  <c r="V2215" i="8"/>
  <c r="V2216" i="8"/>
  <c r="V2217" i="8"/>
  <c r="V2218" i="8"/>
  <c r="V2219" i="8"/>
  <c r="V2220" i="8"/>
  <c r="V2221" i="8"/>
  <c r="V2222" i="8"/>
  <c r="V2223" i="8"/>
  <c r="V2224" i="8"/>
  <c r="V2225" i="8"/>
  <c r="V2226" i="8"/>
  <c r="V2227" i="8"/>
  <c r="V2228" i="8"/>
  <c r="V2229" i="8"/>
  <c r="V2230" i="8"/>
  <c r="V2231" i="8"/>
  <c r="V2232" i="8"/>
  <c r="V2233" i="8"/>
  <c r="V2234" i="8"/>
  <c r="V2235" i="8"/>
  <c r="V2236" i="8"/>
  <c r="V2237" i="8"/>
  <c r="V2238" i="8"/>
  <c r="V2239" i="8"/>
  <c r="V2240" i="8"/>
  <c r="V2241" i="8"/>
  <c r="V2242" i="8"/>
  <c r="V2243" i="8"/>
  <c r="V2244" i="8"/>
  <c r="V2245" i="8"/>
  <c r="V2246" i="8"/>
  <c r="V2247" i="8"/>
  <c r="V2248" i="8"/>
  <c r="V2249" i="8"/>
  <c r="V2250" i="8"/>
  <c r="V2251" i="8"/>
  <c r="V2252" i="8"/>
  <c r="V2253" i="8"/>
  <c r="V2254" i="8"/>
  <c r="V2255" i="8"/>
  <c r="V2256" i="8"/>
  <c r="V2257" i="8"/>
  <c r="V2258" i="8"/>
  <c r="V2259" i="8"/>
  <c r="V2260" i="8"/>
  <c r="V2261" i="8"/>
  <c r="V2262" i="8"/>
  <c r="V2263" i="8"/>
  <c r="V2264" i="8"/>
  <c r="V2265" i="8"/>
  <c r="V2266" i="8"/>
  <c r="V2267" i="8"/>
  <c r="V2268" i="8"/>
  <c r="V2269" i="8"/>
  <c r="V2270" i="8"/>
  <c r="V2271" i="8"/>
  <c r="V2272" i="8"/>
  <c r="V2273" i="8"/>
  <c r="V2274" i="8"/>
  <c r="V2275" i="8"/>
  <c r="V2276" i="8"/>
  <c r="V2277" i="8"/>
  <c r="V2278" i="8"/>
  <c r="V2279" i="8"/>
  <c r="V2280" i="8"/>
  <c r="V2281" i="8"/>
  <c r="V2282" i="8"/>
  <c r="V2283" i="8"/>
  <c r="V2284" i="8"/>
  <c r="V2285" i="8"/>
  <c r="V2286" i="8"/>
  <c r="V2287" i="8"/>
  <c r="V2288" i="8"/>
  <c r="V2289" i="8"/>
  <c r="V2290" i="8"/>
  <c r="V2291" i="8"/>
  <c r="V2292" i="8"/>
  <c r="V2293" i="8"/>
  <c r="V2294" i="8"/>
  <c r="V2295" i="8"/>
  <c r="V2296" i="8"/>
  <c r="V2297" i="8"/>
  <c r="V2298" i="8"/>
  <c r="V2299" i="8"/>
  <c r="V2300" i="8"/>
  <c r="V2301" i="8"/>
  <c r="V2302" i="8"/>
  <c r="V2303" i="8"/>
  <c r="V2304" i="8"/>
  <c r="V2305" i="8"/>
  <c r="V2306" i="8"/>
  <c r="V2307" i="8"/>
  <c r="V2308" i="8"/>
  <c r="V2309" i="8"/>
  <c r="V2310" i="8"/>
  <c r="V2311" i="8"/>
  <c r="V2312" i="8"/>
  <c r="V2313" i="8"/>
  <c r="V2314" i="8"/>
  <c r="V2315" i="8"/>
  <c r="V2316" i="8"/>
  <c r="V2317" i="8"/>
  <c r="V2318" i="8"/>
  <c r="V2319" i="8"/>
  <c r="V2320" i="8"/>
  <c r="V2321" i="8"/>
  <c r="V2322" i="8"/>
  <c r="V2323" i="8"/>
  <c r="V2324" i="8"/>
  <c r="V2325" i="8"/>
  <c r="V2326" i="8"/>
  <c r="V2327" i="8"/>
  <c r="V2328" i="8"/>
  <c r="V2329" i="8"/>
  <c r="V2330" i="8"/>
  <c r="V2331" i="8"/>
  <c r="V2332" i="8"/>
  <c r="V2333" i="8"/>
  <c r="V2334" i="8"/>
  <c r="V2335" i="8"/>
  <c r="V2336" i="8"/>
  <c r="V2337" i="8"/>
  <c r="V2338" i="8"/>
  <c r="V2339" i="8"/>
  <c r="V2340" i="8"/>
  <c r="V2341" i="8"/>
  <c r="V2342" i="8"/>
  <c r="V2343" i="8"/>
  <c r="V2344" i="8"/>
  <c r="V2345" i="8"/>
  <c r="V2346" i="8"/>
  <c r="V2347" i="8"/>
  <c r="V2348" i="8"/>
  <c r="V2349" i="8"/>
  <c r="V2350" i="8"/>
  <c r="V2351" i="8"/>
  <c r="V2352" i="8"/>
  <c r="V2353" i="8"/>
  <c r="V2354" i="8"/>
  <c r="V2355" i="8"/>
  <c r="V2356" i="8"/>
  <c r="V2357" i="8"/>
  <c r="V2358" i="8"/>
  <c r="V2359" i="8"/>
  <c r="V2360" i="8"/>
  <c r="V2361" i="8"/>
  <c r="V2362" i="8"/>
  <c r="V2363" i="8"/>
  <c r="V2364" i="8"/>
  <c r="V2365" i="8"/>
  <c r="V2366" i="8"/>
  <c r="V2367" i="8"/>
  <c r="V2368" i="8"/>
  <c r="V2369" i="8"/>
  <c r="V2370" i="8"/>
  <c r="V2371" i="8"/>
  <c r="V2372" i="8"/>
  <c r="V2373" i="8"/>
  <c r="V2374" i="8"/>
  <c r="V2375" i="8"/>
  <c r="V2376" i="8"/>
  <c r="V2377" i="8"/>
  <c r="V2378" i="8"/>
  <c r="V2379" i="8"/>
  <c r="V2380" i="8"/>
  <c r="V2381" i="8"/>
  <c r="V2382" i="8"/>
  <c r="V2383" i="8"/>
  <c r="V2384" i="8"/>
  <c r="V2385" i="8"/>
  <c r="V2386" i="8"/>
  <c r="V2387" i="8"/>
  <c r="V2388" i="8"/>
  <c r="V2389" i="8"/>
  <c r="V2390" i="8"/>
  <c r="V2391" i="8"/>
  <c r="V2392" i="8"/>
  <c r="V2393" i="8"/>
  <c r="V2394" i="8"/>
  <c r="V2395" i="8"/>
  <c r="V2396" i="8"/>
  <c r="V2397" i="8"/>
  <c r="V2398" i="8"/>
  <c r="V2399" i="8"/>
  <c r="V2400" i="8"/>
  <c r="V2401" i="8"/>
  <c r="V2402" i="8"/>
  <c r="V2403" i="8"/>
  <c r="V2404" i="8"/>
  <c r="V2405" i="8"/>
  <c r="V2406" i="8"/>
  <c r="V2407" i="8"/>
  <c r="V2408" i="8"/>
  <c r="V2409" i="8"/>
  <c r="V2410" i="8"/>
  <c r="V2411" i="8"/>
  <c r="V2412" i="8"/>
  <c r="V2413" i="8"/>
  <c r="V2414" i="8"/>
  <c r="V2415" i="8"/>
  <c r="V2416" i="8"/>
  <c r="V2417" i="8"/>
  <c r="V2418" i="8"/>
  <c r="V2419" i="8"/>
  <c r="V2420" i="8"/>
  <c r="V2421" i="8"/>
  <c r="V2422" i="8"/>
  <c r="V2423" i="8"/>
  <c r="V2424" i="8"/>
  <c r="V2425" i="8"/>
  <c r="V2426" i="8"/>
  <c r="V2427" i="8"/>
  <c r="V2428" i="8"/>
  <c r="V2429" i="8"/>
  <c r="V2430" i="8"/>
  <c r="V2431" i="8"/>
  <c r="V2432" i="8"/>
  <c r="V2433" i="8"/>
  <c r="V2434" i="8"/>
  <c r="V2435" i="8"/>
  <c r="V2436" i="8"/>
  <c r="V2437" i="8"/>
  <c r="V2438" i="8"/>
  <c r="V2439" i="8"/>
  <c r="V2440" i="8"/>
  <c r="V2441" i="8"/>
  <c r="V2442" i="8"/>
  <c r="V2443" i="8"/>
  <c r="V2444" i="8"/>
  <c r="V2445" i="8"/>
  <c r="V2446" i="8"/>
  <c r="V2447" i="8"/>
  <c r="V2448" i="8"/>
  <c r="V2449" i="8"/>
  <c r="V2450" i="8"/>
  <c r="V2451" i="8"/>
  <c r="V2452" i="8"/>
  <c r="V2453" i="8"/>
  <c r="V2454" i="8"/>
  <c r="V2455" i="8"/>
  <c r="V2456" i="8"/>
  <c r="V2457" i="8"/>
  <c r="V2458" i="8"/>
  <c r="V2459" i="8"/>
  <c r="V2460" i="8"/>
  <c r="V2461" i="8"/>
  <c r="V2462" i="8"/>
  <c r="V2463" i="8"/>
  <c r="V2464" i="8"/>
  <c r="V2465" i="8"/>
  <c r="V2466" i="8"/>
  <c r="V2467" i="8"/>
  <c r="V2468" i="8"/>
  <c r="V2469" i="8"/>
  <c r="V2470" i="8"/>
  <c r="V2471" i="8"/>
  <c r="V2472" i="8"/>
  <c r="V2473" i="8"/>
  <c r="V2474" i="8"/>
  <c r="V2475" i="8"/>
  <c r="V2476" i="8"/>
  <c r="V2477" i="8"/>
  <c r="V2478" i="8"/>
  <c r="V2479" i="8"/>
  <c r="V2480" i="8"/>
  <c r="V2481" i="8"/>
  <c r="V2482" i="8"/>
  <c r="V2483" i="8"/>
  <c r="V2484" i="8"/>
  <c r="V2485" i="8"/>
  <c r="V2486" i="8"/>
  <c r="V2487" i="8"/>
  <c r="V2488" i="8"/>
  <c r="V2489" i="8"/>
  <c r="V2490" i="8"/>
  <c r="V2491" i="8"/>
  <c r="V2492" i="8"/>
  <c r="V2493" i="8"/>
  <c r="V2494" i="8"/>
  <c r="V2495" i="8"/>
  <c r="V2496" i="8"/>
  <c r="V2497" i="8"/>
  <c r="V2498" i="8"/>
  <c r="V2499" i="8"/>
  <c r="V2500" i="8"/>
  <c r="V2501" i="8"/>
  <c r="V2502" i="8"/>
  <c r="V2503" i="8"/>
  <c r="V2504" i="8"/>
  <c r="V2505" i="8"/>
  <c r="V2506" i="8"/>
  <c r="V2507" i="8"/>
  <c r="V2508" i="8"/>
  <c r="V2509" i="8"/>
  <c r="V2510" i="8"/>
  <c r="V2511" i="8"/>
  <c r="V2512" i="8"/>
  <c r="V2513" i="8"/>
  <c r="V2514" i="8"/>
  <c r="V2515" i="8"/>
  <c r="V2516" i="8"/>
  <c r="V2517" i="8"/>
  <c r="V2518" i="8"/>
  <c r="V2519" i="8"/>
  <c r="V2520" i="8"/>
  <c r="V2521" i="8"/>
  <c r="V2522" i="8"/>
  <c r="V2523" i="8"/>
  <c r="V2524" i="8"/>
  <c r="V2525" i="8"/>
  <c r="V2526" i="8"/>
  <c r="V2527" i="8"/>
  <c r="V2528" i="8"/>
  <c r="V2529" i="8"/>
  <c r="V2530" i="8"/>
  <c r="V2531" i="8"/>
  <c r="V2532" i="8"/>
  <c r="V2533" i="8"/>
  <c r="V2534" i="8"/>
  <c r="V2535" i="8"/>
  <c r="V2536" i="8"/>
  <c r="V2537" i="8"/>
  <c r="V2538" i="8"/>
  <c r="V2539" i="8"/>
  <c r="V2540" i="8"/>
  <c r="V2541" i="8"/>
  <c r="V2542" i="8"/>
  <c r="V2543" i="8"/>
  <c r="V2544" i="8"/>
  <c r="V2545" i="8"/>
  <c r="V2546" i="8"/>
  <c r="V2547" i="8"/>
  <c r="V2548" i="8"/>
  <c r="V2549" i="8"/>
  <c r="V2550" i="8"/>
  <c r="V2551" i="8"/>
  <c r="V2552" i="8"/>
  <c r="V2553" i="8"/>
  <c r="V2554" i="8"/>
  <c r="V2555" i="8"/>
  <c r="V2556" i="8"/>
  <c r="V2557" i="8"/>
  <c r="V2558" i="8"/>
  <c r="V2559" i="8"/>
  <c r="V2560" i="8"/>
  <c r="V2561" i="8"/>
  <c r="V2562" i="8"/>
  <c r="V2563" i="8"/>
  <c r="V2564" i="8"/>
  <c r="V2565" i="8"/>
  <c r="V2566" i="8"/>
  <c r="V2567" i="8"/>
  <c r="V2568" i="8"/>
  <c r="V2569" i="8"/>
  <c r="V2570" i="8"/>
  <c r="V2571" i="8"/>
  <c r="V2572" i="8"/>
  <c r="V2573" i="8"/>
  <c r="V2574" i="8"/>
  <c r="V2575" i="8"/>
  <c r="V2576" i="8"/>
  <c r="V2577" i="8"/>
  <c r="V2578" i="8"/>
  <c r="V2579" i="8"/>
  <c r="V2580" i="8"/>
  <c r="V2581" i="8"/>
  <c r="V2582" i="8"/>
  <c r="V2583" i="8"/>
  <c r="V2584" i="8"/>
  <c r="V2585" i="8"/>
  <c r="V2586" i="8"/>
  <c r="V2587" i="8"/>
  <c r="V2588" i="8"/>
  <c r="V2589" i="8"/>
  <c r="V2590" i="8"/>
  <c r="V2591" i="8"/>
  <c r="V2592" i="8"/>
  <c r="V2593" i="8"/>
  <c r="V2594" i="8"/>
  <c r="V2595" i="8"/>
  <c r="V2596" i="8"/>
  <c r="V2597" i="8"/>
  <c r="V2598" i="8"/>
  <c r="V2599" i="8"/>
  <c r="V2600" i="8"/>
  <c r="V2601" i="8"/>
  <c r="V2602" i="8"/>
  <c r="V2603" i="8"/>
  <c r="V2604" i="8"/>
  <c r="V2605" i="8"/>
  <c r="V2606" i="8"/>
  <c r="V2607" i="8"/>
  <c r="V2608" i="8"/>
  <c r="V2609" i="8"/>
  <c r="V2610" i="8"/>
  <c r="V2611" i="8"/>
  <c r="V2612" i="8"/>
  <c r="V2613" i="8"/>
  <c r="V2614" i="8"/>
  <c r="V2615" i="8"/>
  <c r="V2616" i="8"/>
  <c r="V2617" i="8"/>
  <c r="V2618" i="8"/>
  <c r="V2619" i="8"/>
  <c r="V2620" i="8"/>
  <c r="V2621" i="8"/>
  <c r="V2622" i="8"/>
  <c r="V2623" i="8"/>
  <c r="V2624" i="8"/>
  <c r="V2625" i="8"/>
  <c r="V2626" i="8"/>
  <c r="V2627" i="8"/>
  <c r="V2628" i="8"/>
  <c r="V2629" i="8"/>
  <c r="V2630" i="8"/>
  <c r="V2631" i="8"/>
  <c r="V2632" i="8"/>
  <c r="V2633" i="8"/>
  <c r="V2634" i="8"/>
  <c r="V2635" i="8"/>
  <c r="V2636" i="8"/>
  <c r="V2637" i="8"/>
  <c r="V2638" i="8"/>
  <c r="V2639" i="8"/>
  <c r="V2640" i="8"/>
  <c r="V2641" i="8"/>
  <c r="V2642" i="8"/>
  <c r="V2643" i="8"/>
  <c r="V2644" i="8"/>
  <c r="V2645" i="8"/>
  <c r="V2646" i="8"/>
  <c r="V2647" i="8"/>
  <c r="V2648" i="8"/>
  <c r="V2649" i="8"/>
  <c r="V2650" i="8"/>
  <c r="V2651" i="8"/>
  <c r="V2652" i="8"/>
  <c r="V2653" i="8"/>
  <c r="V2654" i="8"/>
  <c r="V2655" i="8"/>
  <c r="V2656" i="8"/>
  <c r="V2657" i="8"/>
  <c r="V2658" i="8"/>
  <c r="V2659" i="8"/>
  <c r="V2660" i="8"/>
  <c r="V2661" i="8"/>
  <c r="V2662" i="8"/>
  <c r="V2663" i="8"/>
  <c r="V2664" i="8"/>
  <c r="V2665" i="8"/>
  <c r="V2666" i="8"/>
  <c r="V2667" i="8"/>
  <c r="V2668" i="8"/>
  <c r="V2669" i="8"/>
  <c r="V2670" i="8"/>
  <c r="V2671" i="8"/>
  <c r="V2672" i="8"/>
  <c r="V2673" i="8"/>
  <c r="V2674" i="8"/>
  <c r="V2675" i="8"/>
  <c r="V2676" i="8"/>
  <c r="V2677" i="8"/>
  <c r="V2678" i="8"/>
  <c r="V2679" i="8"/>
  <c r="V2680" i="8"/>
  <c r="V2681" i="8"/>
  <c r="V2682" i="8"/>
  <c r="V2683" i="8"/>
  <c r="V2684" i="8"/>
  <c r="V2685" i="8"/>
  <c r="V2686" i="8"/>
  <c r="V2687" i="8"/>
  <c r="V2688" i="8"/>
  <c r="V2689" i="8"/>
  <c r="V2690" i="8"/>
  <c r="V2691" i="8"/>
  <c r="V2692" i="8"/>
  <c r="V2693" i="8"/>
  <c r="V2694" i="8"/>
  <c r="V2695" i="8"/>
  <c r="V2696" i="8"/>
  <c r="V2697" i="8"/>
  <c r="V2698" i="8"/>
  <c r="V2699" i="8"/>
  <c r="V2700" i="8"/>
  <c r="V2701" i="8"/>
  <c r="V2702" i="8"/>
  <c r="V2703" i="8"/>
  <c r="V2704" i="8"/>
  <c r="V2705" i="8"/>
  <c r="V2706" i="8"/>
  <c r="V2707" i="8"/>
  <c r="V2708" i="8"/>
  <c r="V2709" i="8"/>
  <c r="V2710" i="8"/>
  <c r="V2711" i="8"/>
  <c r="V2712" i="8"/>
  <c r="V2713" i="8"/>
  <c r="V2714" i="8"/>
  <c r="V2715" i="8"/>
  <c r="V2716" i="8"/>
  <c r="V2717" i="8"/>
  <c r="V2718" i="8"/>
  <c r="V2719" i="8"/>
  <c r="V2720" i="8"/>
  <c r="V2721" i="8"/>
  <c r="V2722" i="8"/>
  <c r="V2723" i="8"/>
  <c r="V2724" i="8"/>
  <c r="V2725" i="8"/>
  <c r="V2726" i="8"/>
  <c r="V2727" i="8"/>
  <c r="V2728" i="8"/>
  <c r="V2729" i="8"/>
  <c r="V2730" i="8"/>
  <c r="V2731" i="8"/>
  <c r="V2732" i="8"/>
  <c r="V2733" i="8"/>
  <c r="V2734" i="8"/>
  <c r="V2735" i="8"/>
  <c r="V2736" i="8"/>
  <c r="V2737" i="8"/>
  <c r="V2738" i="8"/>
  <c r="V2739" i="8"/>
  <c r="V2740" i="8"/>
  <c r="V2741" i="8"/>
  <c r="V2742" i="8"/>
  <c r="V2743" i="8"/>
  <c r="V2744" i="8"/>
  <c r="V2745" i="8"/>
  <c r="V2746" i="8"/>
  <c r="V2747" i="8"/>
  <c r="V2748" i="8"/>
  <c r="V2749" i="8"/>
  <c r="V2750" i="8"/>
  <c r="V2751" i="8"/>
  <c r="V2752" i="8"/>
  <c r="V2753" i="8"/>
  <c r="V2754" i="8"/>
  <c r="V2755" i="8"/>
  <c r="V2756" i="8"/>
  <c r="V2757" i="8"/>
  <c r="V2758" i="8"/>
  <c r="V2759" i="8"/>
  <c r="V2760" i="8"/>
  <c r="V2761" i="8"/>
  <c r="V2762" i="8"/>
  <c r="V2763" i="8"/>
  <c r="V2764" i="8"/>
  <c r="V2765" i="8"/>
  <c r="V2766" i="8"/>
  <c r="V2767" i="8"/>
  <c r="V2768" i="8"/>
  <c r="V2769" i="8"/>
  <c r="V2770" i="8"/>
  <c r="V2771" i="8"/>
  <c r="V2772" i="8"/>
  <c r="V2773" i="8"/>
  <c r="V2774" i="8"/>
  <c r="V2775" i="8"/>
  <c r="V2776" i="8"/>
  <c r="V2777" i="8"/>
  <c r="V2778" i="8"/>
  <c r="V2779" i="8"/>
  <c r="V2780" i="8"/>
  <c r="V2781" i="8"/>
  <c r="V2782" i="8"/>
  <c r="V2783" i="8"/>
  <c r="V2784" i="8"/>
  <c r="V2785" i="8"/>
  <c r="V2786" i="8"/>
  <c r="V2787" i="8"/>
  <c r="V2788" i="8"/>
  <c r="V2789" i="8"/>
  <c r="V2790" i="8"/>
  <c r="V2791" i="8"/>
  <c r="V2792" i="8"/>
  <c r="V2793" i="8"/>
  <c r="V2794" i="8"/>
  <c r="V2795" i="8"/>
  <c r="V2796" i="8"/>
  <c r="V2797" i="8"/>
  <c r="V2798" i="8"/>
  <c r="V2799" i="8"/>
  <c r="V2800" i="8"/>
  <c r="V2801" i="8"/>
  <c r="V2802" i="8"/>
  <c r="V2803" i="8"/>
  <c r="V2804" i="8"/>
  <c r="V2805" i="8"/>
  <c r="V2806" i="8"/>
  <c r="V2807" i="8"/>
  <c r="V2808" i="8"/>
  <c r="V2809" i="8"/>
  <c r="V2810" i="8"/>
  <c r="V2811" i="8"/>
  <c r="V2812" i="8"/>
  <c r="V2813" i="8"/>
  <c r="V2814" i="8"/>
  <c r="V2815" i="8"/>
  <c r="V2816" i="8"/>
  <c r="V2817" i="8"/>
  <c r="V2818" i="8"/>
  <c r="V2819" i="8"/>
  <c r="V2820" i="8"/>
  <c r="V2821" i="8"/>
  <c r="V2822" i="8"/>
  <c r="V2823" i="8"/>
  <c r="V2824" i="8"/>
  <c r="V2825" i="8"/>
  <c r="V2826" i="8"/>
  <c r="V2827" i="8"/>
  <c r="V2828" i="8"/>
  <c r="V2829" i="8"/>
  <c r="V2830" i="8"/>
  <c r="V2831" i="8"/>
  <c r="V2832" i="8"/>
  <c r="V2833" i="8"/>
  <c r="V2834" i="8"/>
  <c r="V2835" i="8"/>
  <c r="V2836" i="8"/>
  <c r="V2837" i="8"/>
  <c r="V2838" i="8"/>
  <c r="V2839" i="8"/>
  <c r="V2840" i="8"/>
  <c r="V2841" i="8"/>
  <c r="V2842" i="8"/>
  <c r="V2843" i="8"/>
  <c r="V2844" i="8"/>
  <c r="V2845" i="8"/>
  <c r="V2846" i="8"/>
  <c r="V2847" i="8"/>
  <c r="V2848" i="8"/>
  <c r="V2849" i="8"/>
  <c r="V2850" i="8"/>
  <c r="V2851" i="8"/>
  <c r="V2852" i="8"/>
  <c r="V2853" i="8"/>
  <c r="V2854" i="8"/>
  <c r="V2855" i="8"/>
  <c r="V2856" i="8"/>
  <c r="V2857" i="8"/>
  <c r="V2858" i="8"/>
  <c r="V2859" i="8"/>
  <c r="V2860" i="8"/>
  <c r="V2861" i="8"/>
  <c r="V2862" i="8"/>
  <c r="V2863" i="8"/>
  <c r="V2864" i="8"/>
  <c r="V2865" i="8"/>
  <c r="V2866" i="8"/>
  <c r="V2867" i="8"/>
  <c r="V2868" i="8"/>
  <c r="V2869" i="8"/>
  <c r="V2870" i="8"/>
  <c r="V2871" i="8"/>
  <c r="V2872" i="8"/>
  <c r="V2873" i="8"/>
  <c r="V2874" i="8"/>
  <c r="V2875" i="8"/>
  <c r="V2876" i="8"/>
  <c r="V2877" i="8"/>
  <c r="V2878" i="8"/>
  <c r="V2879" i="8"/>
  <c r="V2880" i="8"/>
  <c r="V2881" i="8"/>
  <c r="V2882" i="8"/>
  <c r="V2883" i="8"/>
  <c r="V2884" i="8"/>
  <c r="V2885" i="8"/>
  <c r="V2886" i="8"/>
  <c r="V2887" i="8"/>
  <c r="V2888" i="8"/>
  <c r="V2889" i="8"/>
  <c r="V2890" i="8"/>
  <c r="V2891" i="8"/>
  <c r="V2892" i="8"/>
  <c r="V2893" i="8"/>
  <c r="V2894" i="8"/>
  <c r="V2895" i="8"/>
  <c r="V2896" i="8"/>
  <c r="V2897" i="8"/>
  <c r="V2898" i="8"/>
  <c r="V2899" i="8"/>
  <c r="V2900" i="8"/>
  <c r="V2901" i="8"/>
  <c r="V2902" i="8"/>
  <c r="V2903" i="8"/>
  <c r="V2904" i="8"/>
  <c r="V2905" i="8"/>
  <c r="V2906" i="8"/>
  <c r="V2907" i="8"/>
  <c r="V2908" i="8"/>
  <c r="V2909" i="8"/>
  <c r="V2910" i="8"/>
  <c r="V2911" i="8"/>
  <c r="V2912" i="8"/>
  <c r="V2913" i="8"/>
  <c r="V2914" i="8"/>
  <c r="V2915" i="8"/>
  <c r="V2916" i="8"/>
  <c r="V2917" i="8"/>
  <c r="V2918" i="8"/>
  <c r="V2919" i="8"/>
  <c r="V2920" i="8"/>
  <c r="V2921" i="8"/>
  <c r="V2922" i="8"/>
  <c r="V2923" i="8"/>
  <c r="V2924" i="8"/>
  <c r="V2925" i="8"/>
  <c r="V2926" i="8"/>
  <c r="V2927" i="8"/>
  <c r="V2928" i="8"/>
  <c r="V2929" i="8"/>
  <c r="V2930" i="8"/>
  <c r="V2931" i="8"/>
  <c r="V2932" i="8"/>
  <c r="V2933" i="8"/>
  <c r="V2934" i="8"/>
  <c r="V2935" i="8"/>
  <c r="V2936" i="8"/>
  <c r="V2937" i="8"/>
  <c r="V2938" i="8"/>
  <c r="V2939" i="8"/>
  <c r="V2940" i="8"/>
  <c r="V2941" i="8"/>
  <c r="V2942" i="8"/>
  <c r="V2943" i="8"/>
  <c r="V2944" i="8"/>
  <c r="V2945" i="8"/>
  <c r="V2946" i="8"/>
  <c r="V2947" i="8"/>
  <c r="V2948" i="8"/>
  <c r="V2949" i="8"/>
  <c r="V2950" i="8"/>
  <c r="V2951" i="8"/>
  <c r="V2952" i="8"/>
  <c r="V2953" i="8"/>
  <c r="V2954" i="8"/>
  <c r="V2955" i="8"/>
  <c r="V2956" i="8"/>
  <c r="V2957" i="8"/>
  <c r="V2958" i="8"/>
  <c r="V2959" i="8"/>
  <c r="V2960" i="8"/>
  <c r="V2961" i="8"/>
  <c r="V2962" i="8"/>
  <c r="V2963" i="8"/>
  <c r="V2964" i="8"/>
  <c r="V2965" i="8"/>
  <c r="V2966" i="8"/>
  <c r="V2967" i="8"/>
  <c r="V2968" i="8"/>
  <c r="V2969" i="8"/>
  <c r="V2970" i="8"/>
  <c r="V2971" i="8"/>
  <c r="V2972" i="8"/>
  <c r="V2973" i="8"/>
  <c r="V2974" i="8"/>
  <c r="V2975" i="8"/>
  <c r="V2976" i="8"/>
  <c r="V2977" i="8"/>
  <c r="V2978" i="8"/>
  <c r="V2979" i="8"/>
  <c r="V2980" i="8"/>
  <c r="V2981" i="8"/>
  <c r="V2982" i="8"/>
  <c r="V2983" i="8"/>
  <c r="V2984" i="8"/>
  <c r="V2985" i="8"/>
  <c r="V2986" i="8"/>
  <c r="V2987" i="8"/>
  <c r="V2988" i="8"/>
  <c r="V2989" i="8"/>
  <c r="V2990" i="8"/>
  <c r="V2991" i="8"/>
  <c r="V2992" i="8"/>
  <c r="V2993" i="8"/>
  <c r="V2994" i="8"/>
  <c r="V2995" i="8"/>
  <c r="V2996" i="8"/>
  <c r="V2997" i="8"/>
  <c r="V2998" i="8"/>
  <c r="V2999" i="8"/>
  <c r="V3000" i="8"/>
  <c r="V3001" i="8"/>
  <c r="V3002" i="8"/>
  <c r="V3003" i="8"/>
  <c r="V3004" i="8"/>
  <c r="V3005" i="8"/>
  <c r="V3006" i="8"/>
  <c r="V3007" i="8"/>
  <c r="V3008" i="8"/>
  <c r="V3009" i="8"/>
  <c r="V3010" i="8"/>
  <c r="V3011" i="8"/>
  <c r="V3012" i="8"/>
  <c r="V3013" i="8"/>
  <c r="V3014" i="8"/>
  <c r="V3015" i="8"/>
  <c r="V3016" i="8"/>
  <c r="V3017" i="8"/>
  <c r="V3018" i="8"/>
  <c r="V3019" i="8"/>
  <c r="V3020" i="8"/>
  <c r="V3021" i="8"/>
  <c r="V3022" i="8"/>
  <c r="V3023" i="8"/>
  <c r="V3024" i="8"/>
  <c r="V3025" i="8"/>
  <c r="V3026" i="8"/>
  <c r="V3027" i="8"/>
  <c r="V3028" i="8"/>
  <c r="V3029" i="8"/>
  <c r="V3030" i="8"/>
  <c r="V3031" i="8"/>
  <c r="V3032" i="8"/>
  <c r="V3033" i="8"/>
  <c r="V3034" i="8"/>
  <c r="V3035" i="8"/>
  <c r="V3036" i="8"/>
  <c r="V3037" i="8"/>
  <c r="V3038" i="8"/>
  <c r="V3039" i="8"/>
  <c r="V3040" i="8"/>
  <c r="V3041" i="8"/>
  <c r="V3042" i="8"/>
  <c r="V3043" i="8"/>
  <c r="V3044" i="8"/>
  <c r="V3045" i="8"/>
  <c r="V3046" i="8"/>
  <c r="V3047" i="8"/>
  <c r="V3048" i="8"/>
  <c r="V3049" i="8"/>
  <c r="V3050" i="8"/>
  <c r="V3051" i="8"/>
  <c r="V3052" i="8"/>
  <c r="V3053" i="8"/>
  <c r="V3054" i="8"/>
  <c r="V3055" i="8"/>
  <c r="V3056" i="8"/>
  <c r="V3057" i="8"/>
  <c r="V3058" i="8"/>
  <c r="V3059" i="8"/>
  <c r="V3060" i="8"/>
  <c r="V3061" i="8"/>
  <c r="V3062" i="8"/>
  <c r="V3063" i="8"/>
  <c r="V3064" i="8"/>
  <c r="V3065" i="8"/>
  <c r="V3066" i="8"/>
  <c r="V3067" i="8"/>
  <c r="V3068" i="8"/>
  <c r="V3069" i="8"/>
  <c r="V3070" i="8"/>
  <c r="V3071" i="8"/>
  <c r="V3072" i="8"/>
  <c r="V3073" i="8"/>
  <c r="V3074" i="8"/>
  <c r="V3075" i="8"/>
  <c r="V3076" i="8"/>
  <c r="V3077" i="8"/>
  <c r="V3078" i="8"/>
  <c r="V3079" i="8"/>
  <c r="V3080" i="8"/>
  <c r="V3081" i="8"/>
  <c r="V3082" i="8"/>
  <c r="V3083" i="8"/>
  <c r="V3084" i="8"/>
  <c r="V3085" i="8"/>
  <c r="V3086" i="8"/>
  <c r="V3087" i="8"/>
  <c r="V3088" i="8"/>
  <c r="V3089" i="8"/>
  <c r="V3090" i="8"/>
  <c r="V3091" i="8"/>
  <c r="V3092" i="8"/>
  <c r="V3093" i="8"/>
  <c r="V3094" i="8"/>
  <c r="V3095" i="8"/>
  <c r="V3096" i="8"/>
  <c r="V3097" i="8"/>
  <c r="V3098" i="8"/>
  <c r="V3099" i="8"/>
  <c r="V3100" i="8"/>
  <c r="V3101" i="8"/>
  <c r="V3102" i="8"/>
  <c r="V3103" i="8"/>
  <c r="V3104" i="8"/>
  <c r="V3105" i="8"/>
  <c r="V3106" i="8"/>
  <c r="V3107" i="8"/>
  <c r="V3108" i="8"/>
  <c r="V3109" i="8"/>
  <c r="V3110" i="8"/>
  <c r="V3111" i="8"/>
  <c r="V3112" i="8"/>
  <c r="V3113" i="8"/>
  <c r="V3114" i="8"/>
  <c r="V3115" i="8"/>
  <c r="V3116" i="8"/>
  <c r="V3117" i="8"/>
  <c r="V3118" i="8"/>
  <c r="V3119" i="8"/>
  <c r="V3120" i="8"/>
  <c r="V3121" i="8"/>
  <c r="V3122" i="8"/>
  <c r="V3123" i="8"/>
  <c r="V3124" i="8"/>
  <c r="V3125" i="8"/>
  <c r="V3126" i="8"/>
  <c r="V3127" i="8"/>
  <c r="V3128" i="8"/>
  <c r="V3129" i="8"/>
  <c r="V3130" i="8"/>
  <c r="V3131" i="8"/>
  <c r="V3132" i="8"/>
  <c r="V3133" i="8"/>
  <c r="V3134" i="8"/>
  <c r="V3135" i="8"/>
  <c r="V3136" i="8"/>
  <c r="V3137" i="8"/>
  <c r="V3138" i="8"/>
  <c r="V3139" i="8"/>
  <c r="V3140" i="8"/>
  <c r="V3141" i="8"/>
  <c r="V3142" i="8"/>
  <c r="V3143" i="8"/>
  <c r="V3144" i="8"/>
  <c r="V3145" i="8"/>
  <c r="V3146" i="8"/>
  <c r="V3147" i="8"/>
  <c r="V3148" i="8"/>
  <c r="V3149" i="8"/>
  <c r="V3150" i="8"/>
  <c r="V3151" i="8"/>
  <c r="V3152" i="8"/>
  <c r="V3153" i="8"/>
  <c r="V3154" i="8"/>
  <c r="V3155" i="8"/>
  <c r="V3156" i="8"/>
  <c r="V3157" i="8"/>
  <c r="V3158" i="8"/>
  <c r="V3159" i="8"/>
  <c r="V3160" i="8"/>
  <c r="V3161" i="8"/>
  <c r="V3162" i="8"/>
  <c r="V3163" i="8"/>
  <c r="V3164" i="8"/>
  <c r="V3165" i="8"/>
  <c r="V3166" i="8"/>
  <c r="V3167" i="8"/>
  <c r="V3168" i="8"/>
  <c r="V3169" i="8"/>
  <c r="V3170" i="8"/>
  <c r="V3171" i="8"/>
  <c r="V3172" i="8"/>
  <c r="V3173" i="8"/>
  <c r="V3174" i="8"/>
  <c r="V3175" i="8"/>
  <c r="V3176" i="8"/>
  <c r="V3177" i="8"/>
  <c r="V3178" i="8"/>
  <c r="V3179" i="8"/>
  <c r="V3180" i="8"/>
  <c r="V3181" i="8"/>
  <c r="V3182" i="8"/>
  <c r="V3183" i="8"/>
  <c r="V3184" i="8"/>
  <c r="V3185" i="8"/>
  <c r="V3186" i="8"/>
  <c r="V3187" i="8"/>
  <c r="V3188" i="8"/>
  <c r="V3189" i="8"/>
  <c r="V3190" i="8"/>
  <c r="V3191" i="8"/>
  <c r="V3192" i="8"/>
  <c r="V3193" i="8"/>
  <c r="V3194" i="8"/>
  <c r="V3195" i="8"/>
  <c r="V3196" i="8"/>
  <c r="V3197" i="8"/>
  <c r="V3198" i="8"/>
  <c r="V3199" i="8"/>
  <c r="V3200" i="8"/>
  <c r="V3201" i="8"/>
  <c r="V3202" i="8"/>
  <c r="V3203" i="8"/>
  <c r="V3204" i="8"/>
  <c r="V3205" i="8"/>
  <c r="V3206" i="8"/>
  <c r="V3207" i="8"/>
  <c r="V3208" i="8"/>
  <c r="V3209" i="8"/>
  <c r="V3210" i="8"/>
  <c r="V3211" i="8"/>
  <c r="V3212" i="8"/>
  <c r="V3213" i="8"/>
  <c r="V3214" i="8"/>
  <c r="V3215" i="8"/>
  <c r="V3216" i="8"/>
  <c r="V3217" i="8"/>
  <c r="V3218" i="8"/>
  <c r="V3219" i="8"/>
  <c r="V3220" i="8"/>
  <c r="V3221" i="8"/>
  <c r="V3222" i="8"/>
  <c r="V3223" i="8"/>
  <c r="V3224" i="8"/>
  <c r="V3225" i="8"/>
  <c r="V3226" i="8"/>
  <c r="V3227" i="8"/>
  <c r="V3228" i="8"/>
  <c r="V3229" i="8"/>
  <c r="V3230" i="8"/>
  <c r="V3231" i="8"/>
  <c r="V3232" i="8"/>
  <c r="V3233" i="8"/>
  <c r="V3234" i="8"/>
  <c r="V3235" i="8"/>
  <c r="V3236" i="8"/>
  <c r="V3237" i="8"/>
  <c r="V3238" i="8"/>
  <c r="V3239" i="8"/>
  <c r="V3240" i="8"/>
  <c r="V3241" i="8"/>
  <c r="V3242" i="8"/>
  <c r="V3243" i="8"/>
  <c r="V3244" i="8"/>
  <c r="V3245" i="8"/>
  <c r="V3246" i="8"/>
  <c r="V3247" i="8"/>
  <c r="V3248" i="8"/>
  <c r="V3249" i="8"/>
  <c r="V3250" i="8"/>
  <c r="V3251" i="8"/>
  <c r="V3252" i="8"/>
  <c r="V3253" i="8"/>
  <c r="V3254" i="8"/>
  <c r="V3255" i="8"/>
  <c r="V3256" i="8"/>
  <c r="V3257" i="8"/>
  <c r="V3258" i="8"/>
  <c r="V3259" i="8"/>
  <c r="V3260" i="8"/>
  <c r="V3261" i="8"/>
  <c r="V3262" i="8"/>
  <c r="V3263" i="8"/>
  <c r="V3264" i="8"/>
  <c r="V3265" i="8"/>
  <c r="V3266" i="8"/>
  <c r="V3267" i="8"/>
  <c r="V3268" i="8"/>
  <c r="V3269" i="8"/>
  <c r="V3270" i="8"/>
  <c r="V3271" i="8"/>
  <c r="V3272" i="8"/>
  <c r="V3273" i="8"/>
  <c r="V3274" i="8"/>
  <c r="V3275" i="8"/>
  <c r="V3276" i="8"/>
  <c r="V3277" i="8"/>
  <c r="V3278" i="8"/>
  <c r="V3279" i="8"/>
  <c r="V3280" i="8"/>
  <c r="V3281" i="8"/>
  <c r="V3282" i="8"/>
  <c r="V3283" i="8"/>
  <c r="V3284" i="8"/>
  <c r="V3285" i="8"/>
  <c r="V3286" i="8"/>
  <c r="V3287" i="8"/>
  <c r="V3288" i="8"/>
  <c r="V3289" i="8"/>
  <c r="V3290" i="8"/>
  <c r="V3291" i="8"/>
  <c r="V3292" i="8"/>
  <c r="V3293" i="8"/>
  <c r="V3294" i="8"/>
  <c r="V3295" i="8"/>
  <c r="V3296" i="8"/>
  <c r="V3297" i="8"/>
  <c r="V3298" i="8"/>
  <c r="V3299" i="8"/>
  <c r="V3300" i="8"/>
  <c r="V3301" i="8"/>
  <c r="V3302" i="8"/>
  <c r="V3303" i="8"/>
  <c r="V3304" i="8"/>
  <c r="V3305" i="8"/>
  <c r="V3306" i="8"/>
  <c r="V3307" i="8"/>
  <c r="V3308" i="8"/>
  <c r="V3309" i="8"/>
  <c r="V3310" i="8"/>
  <c r="V3311" i="8"/>
  <c r="V3312" i="8"/>
  <c r="V3313" i="8"/>
  <c r="V3314" i="8"/>
  <c r="V3315" i="8"/>
  <c r="V3316" i="8"/>
  <c r="V3317" i="8"/>
  <c r="V3318" i="8"/>
  <c r="V3319" i="8"/>
  <c r="V3320" i="8"/>
  <c r="V3321" i="8"/>
  <c r="V3322" i="8"/>
  <c r="V3323" i="8"/>
  <c r="V3324" i="8"/>
  <c r="V3325" i="8"/>
  <c r="V3326" i="8"/>
  <c r="V3327" i="8"/>
  <c r="V3328" i="8"/>
  <c r="V3329" i="8"/>
  <c r="U2"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U383" i="8"/>
  <c r="U384" i="8"/>
  <c r="U385" i="8"/>
  <c r="U386" i="8"/>
  <c r="U387" i="8"/>
  <c r="U388" i="8"/>
  <c r="U389" i="8"/>
  <c r="U390" i="8"/>
  <c r="U391" i="8"/>
  <c r="U392" i="8"/>
  <c r="U393" i="8"/>
  <c r="U394" i="8"/>
  <c r="U395" i="8"/>
  <c r="U396" i="8"/>
  <c r="U397" i="8"/>
  <c r="U398" i="8"/>
  <c r="U399" i="8"/>
  <c r="U400" i="8"/>
  <c r="U401" i="8"/>
  <c r="U402" i="8"/>
  <c r="U403" i="8"/>
  <c r="U404" i="8"/>
  <c r="U405" i="8"/>
  <c r="U406" i="8"/>
  <c r="U407" i="8"/>
  <c r="U408" i="8"/>
  <c r="U409" i="8"/>
  <c r="U410" i="8"/>
  <c r="U411" i="8"/>
  <c r="U412" i="8"/>
  <c r="U413" i="8"/>
  <c r="U414" i="8"/>
  <c r="U415" i="8"/>
  <c r="U416" i="8"/>
  <c r="U417" i="8"/>
  <c r="U418" i="8"/>
  <c r="U419" i="8"/>
  <c r="U420" i="8"/>
  <c r="U421" i="8"/>
  <c r="U422" i="8"/>
  <c r="U423" i="8"/>
  <c r="U424" i="8"/>
  <c r="U425" i="8"/>
  <c r="U426" i="8"/>
  <c r="U427" i="8"/>
  <c r="U428" i="8"/>
  <c r="U429" i="8"/>
  <c r="U430" i="8"/>
  <c r="U431" i="8"/>
  <c r="U432" i="8"/>
  <c r="U433" i="8"/>
  <c r="U434" i="8"/>
  <c r="U435" i="8"/>
  <c r="U436" i="8"/>
  <c r="U437" i="8"/>
  <c r="U438" i="8"/>
  <c r="U439" i="8"/>
  <c r="U440" i="8"/>
  <c r="U441" i="8"/>
  <c r="U442" i="8"/>
  <c r="U443" i="8"/>
  <c r="U444" i="8"/>
  <c r="U445" i="8"/>
  <c r="U446" i="8"/>
  <c r="U447" i="8"/>
  <c r="U448" i="8"/>
  <c r="U449" i="8"/>
  <c r="U450" i="8"/>
  <c r="U451" i="8"/>
  <c r="U452" i="8"/>
  <c r="U453" i="8"/>
  <c r="U454" i="8"/>
  <c r="U455" i="8"/>
  <c r="U456" i="8"/>
  <c r="U457" i="8"/>
  <c r="U458" i="8"/>
  <c r="U459" i="8"/>
  <c r="U460" i="8"/>
  <c r="U461" i="8"/>
  <c r="U462" i="8"/>
  <c r="U463" i="8"/>
  <c r="U464" i="8"/>
  <c r="U465" i="8"/>
  <c r="U466" i="8"/>
  <c r="U467" i="8"/>
  <c r="U468" i="8"/>
  <c r="U469" i="8"/>
  <c r="U470" i="8"/>
  <c r="U471" i="8"/>
  <c r="U472" i="8"/>
  <c r="U473" i="8"/>
  <c r="U474" i="8"/>
  <c r="U475" i="8"/>
  <c r="U476" i="8"/>
  <c r="U477" i="8"/>
  <c r="U478" i="8"/>
  <c r="U479" i="8"/>
  <c r="U480" i="8"/>
  <c r="U481" i="8"/>
  <c r="U482" i="8"/>
  <c r="U483" i="8"/>
  <c r="U484" i="8"/>
  <c r="U485" i="8"/>
  <c r="U486" i="8"/>
  <c r="U487" i="8"/>
  <c r="U488" i="8"/>
  <c r="U489" i="8"/>
  <c r="U490" i="8"/>
  <c r="U491" i="8"/>
  <c r="U492" i="8"/>
  <c r="U493" i="8"/>
  <c r="U494" i="8"/>
  <c r="U495" i="8"/>
  <c r="U496" i="8"/>
  <c r="U497" i="8"/>
  <c r="U498" i="8"/>
  <c r="U499" i="8"/>
  <c r="U500" i="8"/>
  <c r="U501" i="8"/>
  <c r="U502" i="8"/>
  <c r="U503" i="8"/>
  <c r="U504" i="8"/>
  <c r="U505" i="8"/>
  <c r="U506" i="8"/>
  <c r="U507" i="8"/>
  <c r="U508" i="8"/>
  <c r="U509" i="8"/>
  <c r="U510" i="8"/>
  <c r="U511" i="8"/>
  <c r="U512" i="8"/>
  <c r="U513" i="8"/>
  <c r="U514" i="8"/>
  <c r="U515" i="8"/>
  <c r="U516" i="8"/>
  <c r="U517" i="8"/>
  <c r="U518" i="8"/>
  <c r="U519" i="8"/>
  <c r="U520" i="8"/>
  <c r="U521" i="8"/>
  <c r="U522" i="8"/>
  <c r="U523" i="8"/>
  <c r="U524" i="8"/>
  <c r="U525" i="8"/>
  <c r="U526" i="8"/>
  <c r="U527" i="8"/>
  <c r="U528" i="8"/>
  <c r="U529" i="8"/>
  <c r="U530" i="8"/>
  <c r="U531" i="8"/>
  <c r="U532" i="8"/>
  <c r="U533" i="8"/>
  <c r="U534" i="8"/>
  <c r="U535" i="8"/>
  <c r="U536" i="8"/>
  <c r="U537" i="8"/>
  <c r="U538" i="8"/>
  <c r="U539" i="8"/>
  <c r="U540" i="8"/>
  <c r="U541" i="8"/>
  <c r="U542" i="8"/>
  <c r="U543" i="8"/>
  <c r="U544" i="8"/>
  <c r="U545" i="8"/>
  <c r="U546" i="8"/>
  <c r="U547" i="8"/>
  <c r="U548" i="8"/>
  <c r="U549" i="8"/>
  <c r="U550" i="8"/>
  <c r="U551" i="8"/>
  <c r="U552" i="8"/>
  <c r="U553" i="8"/>
  <c r="U554" i="8"/>
  <c r="U555" i="8"/>
  <c r="U556" i="8"/>
  <c r="U557" i="8"/>
  <c r="U558" i="8"/>
  <c r="U559" i="8"/>
  <c r="U560" i="8"/>
  <c r="U561" i="8"/>
  <c r="U562" i="8"/>
  <c r="U563" i="8"/>
  <c r="U564" i="8"/>
  <c r="U565" i="8"/>
  <c r="U566" i="8"/>
  <c r="U567" i="8"/>
  <c r="U568" i="8"/>
  <c r="U569" i="8"/>
  <c r="U570" i="8"/>
  <c r="U571" i="8"/>
  <c r="U572" i="8"/>
  <c r="U573" i="8"/>
  <c r="U574" i="8"/>
  <c r="U575" i="8"/>
  <c r="U576" i="8"/>
  <c r="U577" i="8"/>
  <c r="U578" i="8"/>
  <c r="U579" i="8"/>
  <c r="U580" i="8"/>
  <c r="U581" i="8"/>
  <c r="U582" i="8"/>
  <c r="U583" i="8"/>
  <c r="U584" i="8"/>
  <c r="U585" i="8"/>
  <c r="U586" i="8"/>
  <c r="U587" i="8"/>
  <c r="U588" i="8"/>
  <c r="U589" i="8"/>
  <c r="U590" i="8"/>
  <c r="U591" i="8"/>
  <c r="U592" i="8"/>
  <c r="U593" i="8"/>
  <c r="U594" i="8"/>
  <c r="U595" i="8"/>
  <c r="U596" i="8"/>
  <c r="U597" i="8"/>
  <c r="U598" i="8"/>
  <c r="U599" i="8"/>
  <c r="U600" i="8"/>
  <c r="U601" i="8"/>
  <c r="U602" i="8"/>
  <c r="U603" i="8"/>
  <c r="U604" i="8"/>
  <c r="U605" i="8"/>
  <c r="U606" i="8"/>
  <c r="U607" i="8"/>
  <c r="U608" i="8"/>
  <c r="U609" i="8"/>
  <c r="U610" i="8"/>
  <c r="U611" i="8"/>
  <c r="U612" i="8"/>
  <c r="U613" i="8"/>
  <c r="U614" i="8"/>
  <c r="U615" i="8"/>
  <c r="U616" i="8"/>
  <c r="U617" i="8"/>
  <c r="U618" i="8"/>
  <c r="U619" i="8"/>
  <c r="U620" i="8"/>
  <c r="U621" i="8"/>
  <c r="U622" i="8"/>
  <c r="U623" i="8"/>
  <c r="U624" i="8"/>
  <c r="U625" i="8"/>
  <c r="U626" i="8"/>
  <c r="U627" i="8"/>
  <c r="U628" i="8"/>
  <c r="U629" i="8"/>
  <c r="U630" i="8"/>
  <c r="U631" i="8"/>
  <c r="U632" i="8"/>
  <c r="U633" i="8"/>
  <c r="U634" i="8"/>
  <c r="U635" i="8"/>
  <c r="U636" i="8"/>
  <c r="U637" i="8"/>
  <c r="U638" i="8"/>
  <c r="U639" i="8"/>
  <c r="U640" i="8"/>
  <c r="U641" i="8"/>
  <c r="U642" i="8"/>
  <c r="U643" i="8"/>
  <c r="U644" i="8"/>
  <c r="U645" i="8"/>
  <c r="U646" i="8"/>
  <c r="U647" i="8"/>
  <c r="U648" i="8"/>
  <c r="U649" i="8"/>
  <c r="U650" i="8"/>
  <c r="U651" i="8"/>
  <c r="U652" i="8"/>
  <c r="U653" i="8"/>
  <c r="U654" i="8"/>
  <c r="U655" i="8"/>
  <c r="U656" i="8"/>
  <c r="U657" i="8"/>
  <c r="U658" i="8"/>
  <c r="U659" i="8"/>
  <c r="U660" i="8"/>
  <c r="U661" i="8"/>
  <c r="U662" i="8"/>
  <c r="U663" i="8"/>
  <c r="U664" i="8"/>
  <c r="U665" i="8"/>
  <c r="U666" i="8"/>
  <c r="U667" i="8"/>
  <c r="U668" i="8"/>
  <c r="U669" i="8"/>
  <c r="U670" i="8"/>
  <c r="U671" i="8"/>
  <c r="U672" i="8"/>
  <c r="U673" i="8"/>
  <c r="U674" i="8"/>
  <c r="U675" i="8"/>
  <c r="U676" i="8"/>
  <c r="U677" i="8"/>
  <c r="U678" i="8"/>
  <c r="U679" i="8"/>
  <c r="U680" i="8"/>
  <c r="U681" i="8"/>
  <c r="U682" i="8"/>
  <c r="U683" i="8"/>
  <c r="U684" i="8"/>
  <c r="U685" i="8"/>
  <c r="U686" i="8"/>
  <c r="U687" i="8"/>
  <c r="U688" i="8"/>
  <c r="U689" i="8"/>
  <c r="U690" i="8"/>
  <c r="U691" i="8"/>
  <c r="U692" i="8"/>
  <c r="U693" i="8"/>
  <c r="U694" i="8"/>
  <c r="U695" i="8"/>
  <c r="U696" i="8"/>
  <c r="U697" i="8"/>
  <c r="U698" i="8"/>
  <c r="U699" i="8"/>
  <c r="U700" i="8"/>
  <c r="U701" i="8"/>
  <c r="U702" i="8"/>
  <c r="U703" i="8"/>
  <c r="U704" i="8"/>
  <c r="U705" i="8"/>
  <c r="U706" i="8"/>
  <c r="U707" i="8"/>
  <c r="U708" i="8"/>
  <c r="U709" i="8"/>
  <c r="U710" i="8"/>
  <c r="U711" i="8"/>
  <c r="U712" i="8"/>
  <c r="U713" i="8"/>
  <c r="U714" i="8"/>
  <c r="U715" i="8"/>
  <c r="U716" i="8"/>
  <c r="U717" i="8"/>
  <c r="U718" i="8"/>
  <c r="U719" i="8"/>
  <c r="U720" i="8"/>
  <c r="U721" i="8"/>
  <c r="U722" i="8"/>
  <c r="U723" i="8"/>
  <c r="U724" i="8"/>
  <c r="U725" i="8"/>
  <c r="U726" i="8"/>
  <c r="U727" i="8"/>
  <c r="U728" i="8"/>
  <c r="U729" i="8"/>
  <c r="U730" i="8"/>
  <c r="U731" i="8"/>
  <c r="U732" i="8"/>
  <c r="U733" i="8"/>
  <c r="U734" i="8"/>
  <c r="U735" i="8"/>
  <c r="U736" i="8"/>
  <c r="U737" i="8"/>
  <c r="U738" i="8"/>
  <c r="U739" i="8"/>
  <c r="U740" i="8"/>
  <c r="U741" i="8"/>
  <c r="U742" i="8"/>
  <c r="U743" i="8"/>
  <c r="U744" i="8"/>
  <c r="U745" i="8"/>
  <c r="U746" i="8"/>
  <c r="U747" i="8"/>
  <c r="U748" i="8"/>
  <c r="U749" i="8"/>
  <c r="U750" i="8"/>
  <c r="U751" i="8"/>
  <c r="U752" i="8"/>
  <c r="U753" i="8"/>
  <c r="U754" i="8"/>
  <c r="U755" i="8"/>
  <c r="U756" i="8"/>
  <c r="U757" i="8"/>
  <c r="U758" i="8"/>
  <c r="U759" i="8"/>
  <c r="U760" i="8"/>
  <c r="U761" i="8"/>
  <c r="U762" i="8"/>
  <c r="U763" i="8"/>
  <c r="U764" i="8"/>
  <c r="U765" i="8"/>
  <c r="U766" i="8"/>
  <c r="U767" i="8"/>
  <c r="U768" i="8"/>
  <c r="U769" i="8"/>
  <c r="U770" i="8"/>
  <c r="U771" i="8"/>
  <c r="U772" i="8"/>
  <c r="U773" i="8"/>
  <c r="U774" i="8"/>
  <c r="U775" i="8"/>
  <c r="U776" i="8"/>
  <c r="U777" i="8"/>
  <c r="U778" i="8"/>
  <c r="U779" i="8"/>
  <c r="U780" i="8"/>
  <c r="U781" i="8"/>
  <c r="U782" i="8"/>
  <c r="U783" i="8"/>
  <c r="U784" i="8"/>
  <c r="U785" i="8"/>
  <c r="U786" i="8"/>
  <c r="U787" i="8"/>
  <c r="U788" i="8"/>
  <c r="U789" i="8"/>
  <c r="U790" i="8"/>
  <c r="U791" i="8"/>
  <c r="U792" i="8"/>
  <c r="U793" i="8"/>
  <c r="U794" i="8"/>
  <c r="U795" i="8"/>
  <c r="U796" i="8"/>
  <c r="U797" i="8"/>
  <c r="U798" i="8"/>
  <c r="U799" i="8"/>
  <c r="U800" i="8"/>
  <c r="U801" i="8"/>
  <c r="U802" i="8"/>
  <c r="U803" i="8"/>
  <c r="U804" i="8"/>
  <c r="U805" i="8"/>
  <c r="U806" i="8"/>
  <c r="U807" i="8"/>
  <c r="U808" i="8"/>
  <c r="U809" i="8"/>
  <c r="U810" i="8"/>
  <c r="U811" i="8"/>
  <c r="U812" i="8"/>
  <c r="U813" i="8"/>
  <c r="U814" i="8"/>
  <c r="U815" i="8"/>
  <c r="U816" i="8"/>
  <c r="U817" i="8"/>
  <c r="U818" i="8"/>
  <c r="U819" i="8"/>
  <c r="U820" i="8"/>
  <c r="U821" i="8"/>
  <c r="U822" i="8"/>
  <c r="U823" i="8"/>
  <c r="U824" i="8"/>
  <c r="U825" i="8"/>
  <c r="U826" i="8"/>
  <c r="U827" i="8"/>
  <c r="U828" i="8"/>
  <c r="U829" i="8"/>
  <c r="U830" i="8"/>
  <c r="U831" i="8"/>
  <c r="U832" i="8"/>
  <c r="U833" i="8"/>
  <c r="U834" i="8"/>
  <c r="U835" i="8"/>
  <c r="U836" i="8"/>
  <c r="U837" i="8"/>
  <c r="U838" i="8"/>
  <c r="U839" i="8"/>
  <c r="U840" i="8"/>
  <c r="U841" i="8"/>
  <c r="U842" i="8"/>
  <c r="U843" i="8"/>
  <c r="U844" i="8"/>
  <c r="U845" i="8"/>
  <c r="U846" i="8"/>
  <c r="U847" i="8"/>
  <c r="U848" i="8"/>
  <c r="U849" i="8"/>
  <c r="U850" i="8"/>
  <c r="U851" i="8"/>
  <c r="U852" i="8"/>
  <c r="U853" i="8"/>
  <c r="U854" i="8"/>
  <c r="U855" i="8"/>
  <c r="U856" i="8"/>
  <c r="U857" i="8"/>
  <c r="U858" i="8"/>
  <c r="U859" i="8"/>
  <c r="U860" i="8"/>
  <c r="U861" i="8"/>
  <c r="U862" i="8"/>
  <c r="U863" i="8"/>
  <c r="U864" i="8"/>
  <c r="U865" i="8"/>
  <c r="U866" i="8"/>
  <c r="U867" i="8"/>
  <c r="U868" i="8"/>
  <c r="U869" i="8"/>
  <c r="U870" i="8"/>
  <c r="U871" i="8"/>
  <c r="U872" i="8"/>
  <c r="U873" i="8"/>
  <c r="U874" i="8"/>
  <c r="U875" i="8"/>
  <c r="U876" i="8"/>
  <c r="U877" i="8"/>
  <c r="U878" i="8"/>
  <c r="U879" i="8"/>
  <c r="U880" i="8"/>
  <c r="U881" i="8"/>
  <c r="U882" i="8"/>
  <c r="U883" i="8"/>
  <c r="U884" i="8"/>
  <c r="U885" i="8"/>
  <c r="U886" i="8"/>
  <c r="U887" i="8"/>
  <c r="U888" i="8"/>
  <c r="U889" i="8"/>
  <c r="U890" i="8"/>
  <c r="U891" i="8"/>
  <c r="U892" i="8"/>
  <c r="U893" i="8"/>
  <c r="U894" i="8"/>
  <c r="U895" i="8"/>
  <c r="U896" i="8"/>
  <c r="U897" i="8"/>
  <c r="U898" i="8"/>
  <c r="U899" i="8"/>
  <c r="U900" i="8"/>
  <c r="U901" i="8"/>
  <c r="U902" i="8"/>
  <c r="U903" i="8"/>
  <c r="U904" i="8"/>
  <c r="U905" i="8"/>
  <c r="U906" i="8"/>
  <c r="U907" i="8"/>
  <c r="U908" i="8"/>
  <c r="U909" i="8"/>
  <c r="U910" i="8"/>
  <c r="U911" i="8"/>
  <c r="U912" i="8"/>
  <c r="U913" i="8"/>
  <c r="U914" i="8"/>
  <c r="U915" i="8"/>
  <c r="U916" i="8"/>
  <c r="U917" i="8"/>
  <c r="U918" i="8"/>
  <c r="U919" i="8"/>
  <c r="U920" i="8"/>
  <c r="U921" i="8"/>
  <c r="U922" i="8"/>
  <c r="U923" i="8"/>
  <c r="U924" i="8"/>
  <c r="U925" i="8"/>
  <c r="U926" i="8"/>
  <c r="U927" i="8"/>
  <c r="U928" i="8"/>
  <c r="U929" i="8"/>
  <c r="U930" i="8"/>
  <c r="U931" i="8"/>
  <c r="U932" i="8"/>
  <c r="U933" i="8"/>
  <c r="U934" i="8"/>
  <c r="U935" i="8"/>
  <c r="U936" i="8"/>
  <c r="U937" i="8"/>
  <c r="U938" i="8"/>
  <c r="U939" i="8"/>
  <c r="U940" i="8"/>
  <c r="U941" i="8"/>
  <c r="U942" i="8"/>
  <c r="U943" i="8"/>
  <c r="U944" i="8"/>
  <c r="U945" i="8"/>
  <c r="U946" i="8"/>
  <c r="U947" i="8"/>
  <c r="U948" i="8"/>
  <c r="U949" i="8"/>
  <c r="U950" i="8"/>
  <c r="U951" i="8"/>
  <c r="U952" i="8"/>
  <c r="U953" i="8"/>
  <c r="U954" i="8"/>
  <c r="U955" i="8"/>
  <c r="U956" i="8"/>
  <c r="U957" i="8"/>
  <c r="U958" i="8"/>
  <c r="U959" i="8"/>
  <c r="U960" i="8"/>
  <c r="U961" i="8"/>
  <c r="U962" i="8"/>
  <c r="U963" i="8"/>
  <c r="U964" i="8"/>
  <c r="U965" i="8"/>
  <c r="U966" i="8"/>
  <c r="U967" i="8"/>
  <c r="U968" i="8"/>
  <c r="U969" i="8"/>
  <c r="U970" i="8"/>
  <c r="U971" i="8"/>
  <c r="U972" i="8"/>
  <c r="U973" i="8"/>
  <c r="U974" i="8"/>
  <c r="U975" i="8"/>
  <c r="U976" i="8"/>
  <c r="U977" i="8"/>
  <c r="U978" i="8"/>
  <c r="U979" i="8"/>
  <c r="U980" i="8"/>
  <c r="U981" i="8"/>
  <c r="U982" i="8"/>
  <c r="U983" i="8"/>
  <c r="U984" i="8"/>
  <c r="U985" i="8"/>
  <c r="U986" i="8"/>
  <c r="U987" i="8"/>
  <c r="U988" i="8"/>
  <c r="U989" i="8"/>
  <c r="U990" i="8"/>
  <c r="U991" i="8"/>
  <c r="U992" i="8"/>
  <c r="U993" i="8"/>
  <c r="U994" i="8"/>
  <c r="U995" i="8"/>
  <c r="U996" i="8"/>
  <c r="U997" i="8"/>
  <c r="U998" i="8"/>
  <c r="U999" i="8"/>
  <c r="U1000" i="8"/>
  <c r="U1001" i="8"/>
  <c r="U1002" i="8"/>
  <c r="U1003" i="8"/>
  <c r="U1004" i="8"/>
  <c r="U1005" i="8"/>
  <c r="U1006" i="8"/>
  <c r="U1007" i="8"/>
  <c r="U1008" i="8"/>
  <c r="U1009" i="8"/>
  <c r="U1010" i="8"/>
  <c r="U1011" i="8"/>
  <c r="U1012" i="8"/>
  <c r="U1013" i="8"/>
  <c r="U1014" i="8"/>
  <c r="U1015" i="8"/>
  <c r="U1016" i="8"/>
  <c r="U1017" i="8"/>
  <c r="U1018" i="8"/>
  <c r="U1019" i="8"/>
  <c r="U1020" i="8"/>
  <c r="U1021" i="8"/>
  <c r="U1022" i="8"/>
  <c r="U1023" i="8"/>
  <c r="U1024" i="8"/>
  <c r="U1025" i="8"/>
  <c r="U1026" i="8"/>
  <c r="U1027" i="8"/>
  <c r="U1028" i="8"/>
  <c r="U1029" i="8"/>
  <c r="U1030" i="8"/>
  <c r="U1031" i="8"/>
  <c r="U1032" i="8"/>
  <c r="U1033" i="8"/>
  <c r="U1034" i="8"/>
  <c r="U1035" i="8"/>
  <c r="U1036" i="8"/>
  <c r="U1037" i="8"/>
  <c r="U1038" i="8"/>
  <c r="U1039" i="8"/>
  <c r="U1040" i="8"/>
  <c r="U1041" i="8"/>
  <c r="U1042" i="8"/>
  <c r="U1043" i="8"/>
  <c r="U1044" i="8"/>
  <c r="U1045" i="8"/>
  <c r="U1046" i="8"/>
  <c r="U1047" i="8"/>
  <c r="U1048" i="8"/>
  <c r="U1049" i="8"/>
  <c r="U1050" i="8"/>
  <c r="U1051" i="8"/>
  <c r="U1052" i="8"/>
  <c r="U1053" i="8"/>
  <c r="U1054" i="8"/>
  <c r="U1055" i="8"/>
  <c r="U1056" i="8"/>
  <c r="U1057" i="8"/>
  <c r="U1058" i="8"/>
  <c r="U1059" i="8"/>
  <c r="U1060" i="8"/>
  <c r="U1061" i="8"/>
  <c r="U1062" i="8"/>
  <c r="U1063" i="8"/>
  <c r="U1064" i="8"/>
  <c r="U1065" i="8"/>
  <c r="U1066" i="8"/>
  <c r="U1067" i="8"/>
  <c r="U1068" i="8"/>
  <c r="U1069" i="8"/>
  <c r="U1070" i="8"/>
  <c r="U1071" i="8"/>
  <c r="U1072" i="8"/>
  <c r="U1073" i="8"/>
  <c r="U1074" i="8"/>
  <c r="U1075" i="8"/>
  <c r="U1076" i="8"/>
  <c r="U1077" i="8"/>
  <c r="U1078" i="8"/>
  <c r="U1079" i="8"/>
  <c r="U1080" i="8"/>
  <c r="U1081" i="8"/>
  <c r="U1082" i="8"/>
  <c r="U1083" i="8"/>
  <c r="U1084" i="8"/>
  <c r="U1085" i="8"/>
  <c r="U1086" i="8"/>
  <c r="U1087" i="8"/>
  <c r="U1088" i="8"/>
  <c r="U1089" i="8"/>
  <c r="U1090" i="8"/>
  <c r="U1091" i="8"/>
  <c r="U1092" i="8"/>
  <c r="U1093" i="8"/>
  <c r="U1094" i="8"/>
  <c r="U1095" i="8"/>
  <c r="U1096" i="8"/>
  <c r="U1097" i="8"/>
  <c r="U1098" i="8"/>
  <c r="U1099" i="8"/>
  <c r="U1100" i="8"/>
  <c r="U1101" i="8"/>
  <c r="U1102" i="8"/>
  <c r="U1103" i="8"/>
  <c r="U1104" i="8"/>
  <c r="U1105" i="8"/>
  <c r="U1106" i="8"/>
  <c r="U1107" i="8"/>
  <c r="U1108" i="8"/>
  <c r="U1109" i="8"/>
  <c r="U1110" i="8"/>
  <c r="U1111" i="8"/>
  <c r="U1112" i="8"/>
  <c r="U1113" i="8"/>
  <c r="U1114" i="8"/>
  <c r="U1115" i="8"/>
  <c r="U1116" i="8"/>
  <c r="U1117" i="8"/>
  <c r="U1118" i="8"/>
  <c r="U1119" i="8"/>
  <c r="U1120" i="8"/>
  <c r="U1121" i="8"/>
  <c r="U1122" i="8"/>
  <c r="U1123" i="8"/>
  <c r="U1124" i="8"/>
  <c r="U1125" i="8"/>
  <c r="U1126" i="8"/>
  <c r="U1127" i="8"/>
  <c r="U1128" i="8"/>
  <c r="U1129" i="8"/>
  <c r="U1130" i="8"/>
  <c r="U1131" i="8"/>
  <c r="U1132" i="8"/>
  <c r="U1133" i="8"/>
  <c r="U1134" i="8"/>
  <c r="U1135" i="8"/>
  <c r="U1136" i="8"/>
  <c r="U1137" i="8"/>
  <c r="U1138" i="8"/>
  <c r="U1139" i="8"/>
  <c r="U1140" i="8"/>
  <c r="U1141" i="8"/>
  <c r="U1142" i="8"/>
  <c r="U1143" i="8"/>
  <c r="U1144" i="8"/>
  <c r="U1145" i="8"/>
  <c r="U1146" i="8"/>
  <c r="U1147" i="8"/>
  <c r="U1148" i="8"/>
  <c r="U1149" i="8"/>
  <c r="U1150" i="8"/>
  <c r="U1151" i="8"/>
  <c r="U1152" i="8"/>
  <c r="U1153" i="8"/>
  <c r="U1154" i="8"/>
  <c r="U1155" i="8"/>
  <c r="U1156" i="8"/>
  <c r="U1157" i="8"/>
  <c r="U1158" i="8"/>
  <c r="U1159" i="8"/>
  <c r="U1160" i="8"/>
  <c r="U1161" i="8"/>
  <c r="U1162" i="8"/>
  <c r="U1163" i="8"/>
  <c r="U1164" i="8"/>
  <c r="U1165" i="8"/>
  <c r="U1166" i="8"/>
  <c r="U1167" i="8"/>
  <c r="U1168" i="8"/>
  <c r="U1169" i="8"/>
  <c r="U1170" i="8"/>
  <c r="U1171" i="8"/>
  <c r="U1172" i="8"/>
  <c r="U1173" i="8"/>
  <c r="U1174" i="8"/>
  <c r="U1175" i="8"/>
  <c r="U1176" i="8"/>
  <c r="U1177" i="8"/>
  <c r="U1178" i="8"/>
  <c r="U1179" i="8"/>
  <c r="U1180" i="8"/>
  <c r="U1181" i="8"/>
  <c r="U1182" i="8"/>
  <c r="U1183" i="8"/>
  <c r="U1184" i="8"/>
  <c r="U1185" i="8"/>
  <c r="U1186" i="8"/>
  <c r="U1187" i="8"/>
  <c r="U1188" i="8"/>
  <c r="U1189" i="8"/>
  <c r="U1190" i="8"/>
  <c r="U1191" i="8"/>
  <c r="U1192" i="8"/>
  <c r="U1193" i="8"/>
  <c r="U1194" i="8"/>
  <c r="U1195" i="8"/>
  <c r="U1196" i="8"/>
  <c r="U1197" i="8"/>
  <c r="U1198" i="8"/>
  <c r="U1199" i="8"/>
  <c r="U1200" i="8"/>
  <c r="U1201" i="8"/>
  <c r="U1202" i="8"/>
  <c r="U1203" i="8"/>
  <c r="U1204" i="8"/>
  <c r="U1205" i="8"/>
  <c r="U1206" i="8"/>
  <c r="U1207" i="8"/>
  <c r="U1208" i="8"/>
  <c r="U1209" i="8"/>
  <c r="U1210" i="8"/>
  <c r="U1211" i="8"/>
  <c r="U1212" i="8"/>
  <c r="U1213" i="8"/>
  <c r="U1214" i="8"/>
  <c r="U1215" i="8"/>
  <c r="U1216" i="8"/>
  <c r="U1217" i="8"/>
  <c r="U1218" i="8"/>
  <c r="U1219" i="8"/>
  <c r="U1220" i="8"/>
  <c r="U1221" i="8"/>
  <c r="U1222" i="8"/>
  <c r="U1223" i="8"/>
  <c r="U1224" i="8"/>
  <c r="U1225" i="8"/>
  <c r="U1226" i="8"/>
  <c r="U1227" i="8"/>
  <c r="U1228" i="8"/>
  <c r="U1229" i="8"/>
  <c r="U1230" i="8"/>
  <c r="U1231" i="8"/>
  <c r="U1232" i="8"/>
  <c r="U1233" i="8"/>
  <c r="U1234" i="8"/>
  <c r="U1235" i="8"/>
  <c r="U1236" i="8"/>
  <c r="U1237" i="8"/>
  <c r="U1238" i="8"/>
  <c r="U1239" i="8"/>
  <c r="U1240" i="8"/>
  <c r="U1241" i="8"/>
  <c r="U1242" i="8"/>
  <c r="U1243" i="8"/>
  <c r="U1244" i="8"/>
  <c r="U1245" i="8"/>
  <c r="U1246" i="8"/>
  <c r="U1247" i="8"/>
  <c r="U1248" i="8"/>
  <c r="U1249" i="8"/>
  <c r="U1250" i="8"/>
  <c r="U1251" i="8"/>
  <c r="U1252" i="8"/>
  <c r="U1253" i="8"/>
  <c r="U1254" i="8"/>
  <c r="U1255" i="8"/>
  <c r="U1256" i="8"/>
  <c r="U1257" i="8"/>
  <c r="U1258" i="8"/>
  <c r="U1259" i="8"/>
  <c r="U1260" i="8"/>
  <c r="U1261" i="8"/>
  <c r="U1262" i="8"/>
  <c r="U1263" i="8"/>
  <c r="U1264" i="8"/>
  <c r="U1265" i="8"/>
  <c r="U1266" i="8"/>
  <c r="U1267" i="8"/>
  <c r="U1268" i="8"/>
  <c r="U1269" i="8"/>
  <c r="U1270" i="8"/>
  <c r="U1271" i="8"/>
  <c r="U1272" i="8"/>
  <c r="U1273" i="8"/>
  <c r="U1274" i="8"/>
  <c r="U1275" i="8"/>
  <c r="U1276" i="8"/>
  <c r="U1277" i="8"/>
  <c r="U1278" i="8"/>
  <c r="U1279" i="8"/>
  <c r="U1280" i="8"/>
  <c r="U1281" i="8"/>
  <c r="U1282" i="8"/>
  <c r="U1283" i="8"/>
  <c r="U1284" i="8"/>
  <c r="U1285" i="8"/>
  <c r="U1286" i="8"/>
  <c r="U1287" i="8"/>
  <c r="U1288" i="8"/>
  <c r="U1289" i="8"/>
  <c r="U1290" i="8"/>
  <c r="U1291" i="8"/>
  <c r="U1292" i="8"/>
  <c r="U1293" i="8"/>
  <c r="U1294" i="8"/>
  <c r="U1295" i="8"/>
  <c r="U1296" i="8"/>
  <c r="U1297" i="8"/>
  <c r="U1298" i="8"/>
  <c r="U1299" i="8"/>
  <c r="U1300" i="8"/>
  <c r="U1301" i="8"/>
  <c r="U1302" i="8"/>
  <c r="U1303" i="8"/>
  <c r="U1304" i="8"/>
  <c r="U1305" i="8"/>
  <c r="U1306" i="8"/>
  <c r="U1307" i="8"/>
  <c r="U1308" i="8"/>
  <c r="U1309" i="8"/>
  <c r="U1310" i="8"/>
  <c r="U1311" i="8"/>
  <c r="U1312" i="8"/>
  <c r="U1313" i="8"/>
  <c r="U1314" i="8"/>
  <c r="U1315" i="8"/>
  <c r="U1316" i="8"/>
  <c r="U1317" i="8"/>
  <c r="U1318" i="8"/>
  <c r="U1319" i="8"/>
  <c r="U1320" i="8"/>
  <c r="U1321" i="8"/>
  <c r="U1322" i="8"/>
  <c r="U1323" i="8"/>
  <c r="U1324" i="8"/>
  <c r="U1325" i="8"/>
  <c r="U1326" i="8"/>
  <c r="U1327" i="8"/>
  <c r="U1328" i="8"/>
  <c r="U1329" i="8"/>
  <c r="U1330" i="8"/>
  <c r="U1331" i="8"/>
  <c r="U1332" i="8"/>
  <c r="U1333" i="8"/>
  <c r="U1334" i="8"/>
  <c r="U1335" i="8"/>
  <c r="U1336" i="8"/>
  <c r="U1337" i="8"/>
  <c r="U1338" i="8"/>
  <c r="U1339" i="8"/>
  <c r="U1340" i="8"/>
  <c r="U1341" i="8"/>
  <c r="U1342" i="8"/>
  <c r="U1343" i="8"/>
  <c r="U1344" i="8"/>
  <c r="U1345" i="8"/>
  <c r="U1346" i="8"/>
  <c r="U1347" i="8"/>
  <c r="U1348" i="8"/>
  <c r="U1349" i="8"/>
  <c r="U1350" i="8"/>
  <c r="U1351" i="8"/>
  <c r="U1352" i="8"/>
  <c r="U1353" i="8"/>
  <c r="U1354" i="8"/>
  <c r="U1355" i="8"/>
  <c r="U1356" i="8"/>
  <c r="U1357" i="8"/>
  <c r="U1358" i="8"/>
  <c r="U1359" i="8"/>
  <c r="U1360" i="8"/>
  <c r="U1361" i="8"/>
  <c r="U1362" i="8"/>
  <c r="U1363" i="8"/>
  <c r="U1364" i="8"/>
  <c r="U1365" i="8"/>
  <c r="U1366" i="8"/>
  <c r="U1367" i="8"/>
  <c r="U1368" i="8"/>
  <c r="U1369" i="8"/>
  <c r="U1370" i="8"/>
  <c r="U1371" i="8"/>
  <c r="U1372" i="8"/>
  <c r="U1373" i="8"/>
  <c r="U1374" i="8"/>
  <c r="U1375" i="8"/>
  <c r="U1376" i="8"/>
  <c r="U1377" i="8"/>
  <c r="U1378" i="8"/>
  <c r="U1379" i="8"/>
  <c r="U1380" i="8"/>
  <c r="U1381" i="8"/>
  <c r="U1382" i="8"/>
  <c r="U1383" i="8"/>
  <c r="U1384" i="8"/>
  <c r="U1385" i="8"/>
  <c r="U1386" i="8"/>
  <c r="U1387" i="8"/>
  <c r="U1388" i="8"/>
  <c r="U1389" i="8"/>
  <c r="U1390" i="8"/>
  <c r="U1391" i="8"/>
  <c r="U1392" i="8"/>
  <c r="U1393" i="8"/>
  <c r="U1394" i="8"/>
  <c r="U1395" i="8"/>
  <c r="U1396" i="8"/>
  <c r="U1397" i="8"/>
  <c r="U1398" i="8"/>
  <c r="U1399" i="8"/>
  <c r="U1400" i="8"/>
  <c r="U1401" i="8"/>
  <c r="U1402" i="8"/>
  <c r="U1403" i="8"/>
  <c r="U1404" i="8"/>
  <c r="U1405" i="8"/>
  <c r="U1406" i="8"/>
  <c r="U1407" i="8"/>
  <c r="U1408" i="8"/>
  <c r="U1409" i="8"/>
  <c r="U1410" i="8"/>
  <c r="U1411" i="8"/>
  <c r="U1412" i="8"/>
  <c r="U1413" i="8"/>
  <c r="U1414" i="8"/>
  <c r="U1415" i="8"/>
  <c r="U1416" i="8"/>
  <c r="U1417" i="8"/>
  <c r="U1418" i="8"/>
  <c r="U1419" i="8"/>
  <c r="U1420" i="8"/>
  <c r="U1421" i="8"/>
  <c r="U1422" i="8"/>
  <c r="U1423" i="8"/>
  <c r="U1424" i="8"/>
  <c r="U1425" i="8"/>
  <c r="U1426" i="8"/>
  <c r="U1427" i="8"/>
  <c r="U1428" i="8"/>
  <c r="U1429" i="8"/>
  <c r="U1430" i="8"/>
  <c r="U1431" i="8"/>
  <c r="U1432" i="8"/>
  <c r="U1433" i="8"/>
  <c r="U1434" i="8"/>
  <c r="U1435" i="8"/>
  <c r="U1436" i="8"/>
  <c r="U1437" i="8"/>
  <c r="U1438" i="8"/>
  <c r="U1439" i="8"/>
  <c r="U1440" i="8"/>
  <c r="U1441" i="8"/>
  <c r="U1442" i="8"/>
  <c r="U1443" i="8"/>
  <c r="U1444" i="8"/>
  <c r="U1445" i="8"/>
  <c r="U1446" i="8"/>
  <c r="U1447" i="8"/>
  <c r="U1448" i="8"/>
  <c r="U1449" i="8"/>
  <c r="U1450" i="8"/>
  <c r="U1451" i="8"/>
  <c r="U1452" i="8"/>
  <c r="U1453" i="8"/>
  <c r="U1454" i="8"/>
  <c r="U1455" i="8"/>
  <c r="U1456" i="8"/>
  <c r="U1457" i="8"/>
  <c r="U1458" i="8"/>
  <c r="U1459" i="8"/>
  <c r="U1460" i="8"/>
  <c r="U1461" i="8"/>
  <c r="U1462" i="8"/>
  <c r="U1463" i="8"/>
  <c r="U1464" i="8"/>
  <c r="U1465" i="8"/>
  <c r="U1466" i="8"/>
  <c r="U1467" i="8"/>
  <c r="U1468" i="8"/>
  <c r="U1469" i="8"/>
  <c r="U1470" i="8"/>
  <c r="U1471" i="8"/>
  <c r="U1472" i="8"/>
  <c r="U1473" i="8"/>
  <c r="U1474" i="8"/>
  <c r="U1475" i="8"/>
  <c r="U1476" i="8"/>
  <c r="U1477" i="8"/>
  <c r="U1478" i="8"/>
  <c r="U1479" i="8"/>
  <c r="U1480" i="8"/>
  <c r="U1481" i="8"/>
  <c r="U1482" i="8"/>
  <c r="U1483" i="8"/>
  <c r="U1484" i="8"/>
  <c r="U1485" i="8"/>
  <c r="U1486" i="8"/>
  <c r="U1487" i="8"/>
  <c r="U1488" i="8"/>
  <c r="U1489" i="8"/>
  <c r="U1490" i="8"/>
  <c r="U1491" i="8"/>
  <c r="U1492" i="8"/>
  <c r="U1493" i="8"/>
  <c r="U1494" i="8"/>
  <c r="U1495" i="8"/>
  <c r="U1496" i="8"/>
  <c r="U1497" i="8"/>
  <c r="U1498" i="8"/>
  <c r="U1499" i="8"/>
  <c r="U1500" i="8"/>
  <c r="U1501" i="8"/>
  <c r="U1502" i="8"/>
  <c r="U1503" i="8"/>
  <c r="U1504" i="8"/>
  <c r="U1505" i="8"/>
  <c r="U1506" i="8"/>
  <c r="U1507" i="8"/>
  <c r="U1508" i="8"/>
  <c r="U1509" i="8"/>
  <c r="U1510" i="8"/>
  <c r="U1511" i="8"/>
  <c r="U1512" i="8"/>
  <c r="U1513" i="8"/>
  <c r="U1514" i="8"/>
  <c r="U1515" i="8"/>
  <c r="U1516" i="8"/>
  <c r="U1517" i="8"/>
  <c r="U1518" i="8"/>
  <c r="U1519" i="8"/>
  <c r="U1520" i="8"/>
  <c r="U1521" i="8"/>
  <c r="U1522" i="8"/>
  <c r="U1523" i="8"/>
  <c r="U1524" i="8"/>
  <c r="U1525" i="8"/>
  <c r="U1526" i="8"/>
  <c r="U1527" i="8"/>
  <c r="U1528" i="8"/>
  <c r="U1529" i="8"/>
  <c r="U1530" i="8"/>
  <c r="U1531" i="8"/>
  <c r="U1532" i="8"/>
  <c r="U1533" i="8"/>
  <c r="U1534" i="8"/>
  <c r="U1535" i="8"/>
  <c r="U1536" i="8"/>
  <c r="U1537" i="8"/>
  <c r="U1538" i="8"/>
  <c r="U1539" i="8"/>
  <c r="U1540" i="8"/>
  <c r="U1541" i="8"/>
  <c r="U1542" i="8"/>
  <c r="U1543" i="8"/>
  <c r="U1544" i="8"/>
  <c r="U1545" i="8"/>
  <c r="U1546" i="8"/>
  <c r="U1547" i="8"/>
  <c r="U1548" i="8"/>
  <c r="U1549" i="8"/>
  <c r="U1550" i="8"/>
  <c r="U1551" i="8"/>
  <c r="U1552" i="8"/>
  <c r="U1553" i="8"/>
  <c r="U1554" i="8"/>
  <c r="U1555" i="8"/>
  <c r="U1556" i="8"/>
  <c r="U1557" i="8"/>
  <c r="U1558" i="8"/>
  <c r="U1559" i="8"/>
  <c r="U1560" i="8"/>
  <c r="U1561" i="8"/>
  <c r="U1562" i="8"/>
  <c r="U1563" i="8"/>
  <c r="U1564" i="8"/>
  <c r="U1565" i="8"/>
  <c r="U1566" i="8"/>
  <c r="U1567" i="8"/>
  <c r="U1568" i="8"/>
  <c r="U1569" i="8"/>
  <c r="U1570" i="8"/>
  <c r="U1571" i="8"/>
  <c r="U1572" i="8"/>
  <c r="U1573" i="8"/>
  <c r="U1574" i="8"/>
  <c r="U1575" i="8"/>
  <c r="U1576" i="8"/>
  <c r="U1577" i="8"/>
  <c r="U1578" i="8"/>
  <c r="U1579" i="8"/>
  <c r="U1580" i="8"/>
  <c r="U1581" i="8"/>
  <c r="U1582" i="8"/>
  <c r="U1583" i="8"/>
  <c r="U1584" i="8"/>
  <c r="U1585" i="8"/>
  <c r="U1586" i="8"/>
  <c r="U1587" i="8"/>
  <c r="U1588" i="8"/>
  <c r="U1589" i="8"/>
  <c r="U1590" i="8"/>
  <c r="U1591" i="8"/>
  <c r="U1592" i="8"/>
  <c r="U1593" i="8"/>
  <c r="U1594" i="8"/>
  <c r="U1595" i="8"/>
  <c r="U1596" i="8"/>
  <c r="U1597" i="8"/>
  <c r="U1598" i="8"/>
  <c r="U1599" i="8"/>
  <c r="U1600" i="8"/>
  <c r="U1601" i="8"/>
  <c r="U1602" i="8"/>
  <c r="U1603" i="8"/>
  <c r="U1604" i="8"/>
  <c r="U1605" i="8"/>
  <c r="U1606" i="8"/>
  <c r="U1607" i="8"/>
  <c r="U1608" i="8"/>
  <c r="U1609" i="8"/>
  <c r="U1610" i="8"/>
  <c r="U1611" i="8"/>
  <c r="U1612" i="8"/>
  <c r="U1613" i="8"/>
  <c r="U1614" i="8"/>
  <c r="U1615" i="8"/>
  <c r="U1616" i="8"/>
  <c r="U1617" i="8"/>
  <c r="U1618" i="8"/>
  <c r="U1619" i="8"/>
  <c r="U1620" i="8"/>
  <c r="U1621" i="8"/>
  <c r="U1622" i="8"/>
  <c r="U1623" i="8"/>
  <c r="U1624" i="8"/>
  <c r="U1625" i="8"/>
  <c r="U1626" i="8"/>
  <c r="U1627" i="8"/>
  <c r="U1628" i="8"/>
  <c r="U1629" i="8"/>
  <c r="U1630" i="8"/>
  <c r="U1631" i="8"/>
  <c r="U1632" i="8"/>
  <c r="U1633" i="8"/>
  <c r="U1634" i="8"/>
  <c r="U1635" i="8"/>
  <c r="U1636" i="8"/>
  <c r="U1637" i="8"/>
  <c r="U1638" i="8"/>
  <c r="U1639" i="8"/>
  <c r="U1640" i="8"/>
  <c r="U1641" i="8"/>
  <c r="U1642" i="8"/>
  <c r="U1643" i="8"/>
  <c r="U1644" i="8"/>
  <c r="U1645" i="8"/>
  <c r="U1646" i="8"/>
  <c r="U1647" i="8"/>
  <c r="U1648" i="8"/>
  <c r="U1649" i="8"/>
  <c r="U1650" i="8"/>
  <c r="U1651" i="8"/>
  <c r="U1652" i="8"/>
  <c r="U1653" i="8"/>
  <c r="U1654" i="8"/>
  <c r="U1655" i="8"/>
  <c r="U1656" i="8"/>
  <c r="U1657" i="8"/>
  <c r="U1658" i="8"/>
  <c r="U1659" i="8"/>
  <c r="U1660" i="8"/>
  <c r="U1661" i="8"/>
  <c r="U1662" i="8"/>
  <c r="U1663" i="8"/>
  <c r="U1664" i="8"/>
  <c r="U1665" i="8"/>
  <c r="U1666" i="8"/>
  <c r="U1667" i="8"/>
  <c r="U1668" i="8"/>
  <c r="U1669" i="8"/>
  <c r="U1670" i="8"/>
  <c r="U1671" i="8"/>
  <c r="U1672" i="8"/>
  <c r="U1673" i="8"/>
  <c r="U1674" i="8"/>
  <c r="U1675" i="8"/>
  <c r="U1676" i="8"/>
  <c r="U1677" i="8"/>
  <c r="U1678" i="8"/>
  <c r="U1679" i="8"/>
  <c r="U1680" i="8"/>
  <c r="U1681" i="8"/>
  <c r="U1682" i="8"/>
  <c r="U1683" i="8"/>
  <c r="U1684" i="8"/>
  <c r="U1685" i="8"/>
  <c r="U1686" i="8"/>
  <c r="U1687" i="8"/>
  <c r="U1688" i="8"/>
  <c r="U1689" i="8"/>
  <c r="U1690" i="8"/>
  <c r="U1691" i="8"/>
  <c r="U1692" i="8"/>
  <c r="U1693" i="8"/>
  <c r="U1694" i="8"/>
  <c r="U1695" i="8"/>
  <c r="U1696" i="8"/>
  <c r="U1697" i="8"/>
  <c r="U1698" i="8"/>
  <c r="U1699" i="8"/>
  <c r="U1700" i="8"/>
  <c r="U1701" i="8"/>
  <c r="U1702" i="8"/>
  <c r="U1703" i="8"/>
  <c r="U1704" i="8"/>
  <c r="U1705" i="8"/>
  <c r="U1706" i="8"/>
  <c r="U1707" i="8"/>
  <c r="U1708" i="8"/>
  <c r="U1709" i="8"/>
  <c r="U1710" i="8"/>
  <c r="U1711" i="8"/>
  <c r="U1712" i="8"/>
  <c r="U1713" i="8"/>
  <c r="U1714" i="8"/>
  <c r="U1715" i="8"/>
  <c r="U1716" i="8"/>
  <c r="U1717" i="8"/>
  <c r="U1718" i="8"/>
  <c r="U1719" i="8"/>
  <c r="U1720" i="8"/>
  <c r="U1721" i="8"/>
  <c r="U1722" i="8"/>
  <c r="U1723" i="8"/>
  <c r="U1724" i="8"/>
  <c r="U1725" i="8"/>
  <c r="U1726" i="8"/>
  <c r="U1727" i="8"/>
  <c r="U1728" i="8"/>
  <c r="U1729" i="8"/>
  <c r="U1730" i="8"/>
  <c r="U1731" i="8"/>
  <c r="U1732" i="8"/>
  <c r="U1733" i="8"/>
  <c r="U1734" i="8"/>
  <c r="U1735" i="8"/>
  <c r="U1736" i="8"/>
  <c r="U1737" i="8"/>
  <c r="U1738" i="8"/>
  <c r="U1739" i="8"/>
  <c r="U1740" i="8"/>
  <c r="U1741" i="8"/>
  <c r="U1742" i="8"/>
  <c r="U1743" i="8"/>
  <c r="U1744" i="8"/>
  <c r="U1745" i="8"/>
  <c r="U1746" i="8"/>
  <c r="U1747" i="8"/>
  <c r="U1748" i="8"/>
  <c r="U1749" i="8"/>
  <c r="U1750" i="8"/>
  <c r="U1751" i="8"/>
  <c r="U1752" i="8"/>
  <c r="U1753" i="8"/>
  <c r="U1754" i="8"/>
  <c r="U1755" i="8"/>
  <c r="U1756" i="8"/>
  <c r="U1757" i="8"/>
  <c r="U1758" i="8"/>
  <c r="U1759" i="8"/>
  <c r="U1760" i="8"/>
  <c r="U1761" i="8"/>
  <c r="U1762" i="8"/>
  <c r="U1763" i="8"/>
  <c r="U1764" i="8"/>
  <c r="U1765" i="8"/>
  <c r="U1766" i="8"/>
  <c r="U1767" i="8"/>
  <c r="U1768" i="8"/>
  <c r="U1769" i="8"/>
  <c r="U1770" i="8"/>
  <c r="U1771" i="8"/>
  <c r="U1772" i="8"/>
  <c r="U1773" i="8"/>
  <c r="U1774" i="8"/>
  <c r="U1775" i="8"/>
  <c r="U1776" i="8"/>
  <c r="U1777" i="8"/>
  <c r="U1778" i="8"/>
  <c r="U1779" i="8"/>
  <c r="U1780" i="8"/>
  <c r="U1781" i="8"/>
  <c r="U1782" i="8"/>
  <c r="U1783" i="8"/>
  <c r="U1784" i="8"/>
  <c r="U1785" i="8"/>
  <c r="U1786" i="8"/>
  <c r="U1787" i="8"/>
  <c r="U1788" i="8"/>
  <c r="U1789" i="8"/>
  <c r="U1790" i="8"/>
  <c r="U1791" i="8"/>
  <c r="U1792" i="8"/>
  <c r="U1793" i="8"/>
  <c r="U1794" i="8"/>
  <c r="U1795" i="8"/>
  <c r="U1796" i="8"/>
  <c r="U1797" i="8"/>
  <c r="U1798" i="8"/>
  <c r="U1799" i="8"/>
  <c r="U1800" i="8"/>
  <c r="U1801" i="8"/>
  <c r="U1802" i="8"/>
  <c r="U1803" i="8"/>
  <c r="U1804" i="8"/>
  <c r="U1805" i="8"/>
  <c r="U1806" i="8"/>
  <c r="U1807" i="8"/>
  <c r="U1808" i="8"/>
  <c r="U1809" i="8"/>
  <c r="U1810" i="8"/>
  <c r="U1811" i="8"/>
  <c r="U1812" i="8"/>
  <c r="U1813" i="8"/>
  <c r="U1814" i="8"/>
  <c r="U1815" i="8"/>
  <c r="U1816" i="8"/>
  <c r="U1817" i="8"/>
  <c r="U1818" i="8"/>
  <c r="U1819" i="8"/>
  <c r="U1820" i="8"/>
  <c r="U1821" i="8"/>
  <c r="U1822" i="8"/>
  <c r="U1823" i="8"/>
  <c r="U1824" i="8"/>
  <c r="U1825" i="8"/>
  <c r="U1826" i="8"/>
  <c r="U1827" i="8"/>
  <c r="U1828" i="8"/>
  <c r="U1829" i="8"/>
  <c r="U1830" i="8"/>
  <c r="U1831" i="8"/>
  <c r="U1832" i="8"/>
  <c r="U1833" i="8"/>
  <c r="U1834" i="8"/>
  <c r="U1835" i="8"/>
  <c r="U1836" i="8"/>
  <c r="U1837" i="8"/>
  <c r="U1838" i="8"/>
  <c r="U1839" i="8"/>
  <c r="U1840" i="8"/>
  <c r="U1841" i="8"/>
  <c r="U1842" i="8"/>
  <c r="U1843" i="8"/>
  <c r="U1844" i="8"/>
  <c r="U1845" i="8"/>
  <c r="U1846" i="8"/>
  <c r="U1847" i="8"/>
  <c r="U1848" i="8"/>
  <c r="U1849" i="8"/>
  <c r="U1850" i="8"/>
  <c r="U1851" i="8"/>
  <c r="U1852" i="8"/>
  <c r="U1853" i="8"/>
  <c r="U1854" i="8"/>
  <c r="U1855" i="8"/>
  <c r="U1856" i="8"/>
  <c r="U1857" i="8"/>
  <c r="U1858" i="8"/>
  <c r="U1859" i="8"/>
  <c r="U1860" i="8"/>
  <c r="U1861" i="8"/>
  <c r="U1862" i="8"/>
  <c r="U1863" i="8"/>
  <c r="U1864" i="8"/>
  <c r="U1865" i="8"/>
  <c r="U1866" i="8"/>
  <c r="U1867" i="8"/>
  <c r="U1868" i="8"/>
  <c r="U1869" i="8"/>
  <c r="U1870" i="8"/>
  <c r="U1871" i="8"/>
  <c r="U1872" i="8"/>
  <c r="U1873" i="8"/>
  <c r="U1874" i="8"/>
  <c r="U1875" i="8"/>
  <c r="U1876" i="8"/>
  <c r="U1877" i="8"/>
  <c r="U1878" i="8"/>
  <c r="U1879" i="8"/>
  <c r="U1880" i="8"/>
  <c r="U1881" i="8"/>
  <c r="U1882" i="8"/>
  <c r="U1883" i="8"/>
  <c r="U1884" i="8"/>
  <c r="U1885" i="8"/>
  <c r="U1886" i="8"/>
  <c r="U1887" i="8"/>
  <c r="U1888" i="8"/>
  <c r="U1889" i="8"/>
  <c r="U1890" i="8"/>
  <c r="U1891" i="8"/>
  <c r="U1892" i="8"/>
  <c r="U1893" i="8"/>
  <c r="U1894" i="8"/>
  <c r="U1895" i="8"/>
  <c r="U1896" i="8"/>
  <c r="U1897" i="8"/>
  <c r="U1898" i="8"/>
  <c r="U1899" i="8"/>
  <c r="U1900" i="8"/>
  <c r="U1901" i="8"/>
  <c r="U1902" i="8"/>
  <c r="U1903" i="8"/>
  <c r="U1904" i="8"/>
  <c r="U1905" i="8"/>
  <c r="U1906" i="8"/>
  <c r="U1907" i="8"/>
  <c r="U1908" i="8"/>
  <c r="U1909" i="8"/>
  <c r="U1910" i="8"/>
  <c r="U1911" i="8"/>
  <c r="U1912" i="8"/>
  <c r="U1913" i="8"/>
  <c r="U1914" i="8"/>
  <c r="U1915" i="8"/>
  <c r="U1916" i="8"/>
  <c r="U1917" i="8"/>
  <c r="U1918" i="8"/>
  <c r="U1919" i="8"/>
  <c r="U1920" i="8"/>
  <c r="U1921" i="8"/>
  <c r="U1922" i="8"/>
  <c r="U1923" i="8"/>
  <c r="U1924" i="8"/>
  <c r="U1925" i="8"/>
  <c r="U1926" i="8"/>
  <c r="U1927" i="8"/>
  <c r="U1928" i="8"/>
  <c r="U1929" i="8"/>
  <c r="U1930" i="8"/>
  <c r="U1931" i="8"/>
  <c r="U1932" i="8"/>
  <c r="U1933" i="8"/>
  <c r="U1934" i="8"/>
  <c r="U1935" i="8"/>
  <c r="U1936" i="8"/>
  <c r="U1937" i="8"/>
  <c r="U1938" i="8"/>
  <c r="U1939" i="8"/>
  <c r="U1940" i="8"/>
  <c r="U1941" i="8"/>
  <c r="U1942" i="8"/>
  <c r="U1943" i="8"/>
  <c r="U1944" i="8"/>
  <c r="U1945" i="8"/>
  <c r="U1946" i="8"/>
  <c r="U1947" i="8"/>
  <c r="U1948" i="8"/>
  <c r="U1949" i="8"/>
  <c r="U1950" i="8"/>
  <c r="U1951" i="8"/>
  <c r="U1952" i="8"/>
  <c r="U1953" i="8"/>
  <c r="U1954" i="8"/>
  <c r="U1955" i="8"/>
  <c r="U1956" i="8"/>
  <c r="U1957" i="8"/>
  <c r="U1958" i="8"/>
  <c r="U1959" i="8"/>
  <c r="U1960" i="8"/>
  <c r="U1961" i="8"/>
  <c r="U1962" i="8"/>
  <c r="U1963" i="8"/>
  <c r="U1964" i="8"/>
  <c r="U1965" i="8"/>
  <c r="U1966" i="8"/>
  <c r="U1967" i="8"/>
  <c r="U1968" i="8"/>
  <c r="U1969" i="8"/>
  <c r="U1970" i="8"/>
  <c r="U1971" i="8"/>
  <c r="U1972" i="8"/>
  <c r="U1973" i="8"/>
  <c r="U1974" i="8"/>
  <c r="U1975" i="8"/>
  <c r="U1976" i="8"/>
  <c r="U1977" i="8"/>
  <c r="U1978" i="8"/>
  <c r="U1979" i="8"/>
  <c r="U1980" i="8"/>
  <c r="U1981" i="8"/>
  <c r="U1982" i="8"/>
  <c r="U1983" i="8"/>
  <c r="U1984" i="8"/>
  <c r="U1985" i="8"/>
  <c r="U1986" i="8"/>
  <c r="U1987" i="8"/>
  <c r="U1988" i="8"/>
  <c r="U1989" i="8"/>
  <c r="U1990" i="8"/>
  <c r="U1991" i="8"/>
  <c r="U1992" i="8"/>
  <c r="U1993" i="8"/>
  <c r="U1994" i="8"/>
  <c r="U1995" i="8"/>
  <c r="U1996" i="8"/>
  <c r="U1997" i="8"/>
  <c r="U1998" i="8"/>
  <c r="U1999" i="8"/>
  <c r="U2000" i="8"/>
  <c r="U2001" i="8"/>
  <c r="U2002" i="8"/>
  <c r="U2003" i="8"/>
  <c r="U2004" i="8"/>
  <c r="U2005" i="8"/>
  <c r="U2006" i="8"/>
  <c r="U2007" i="8"/>
  <c r="U2008" i="8"/>
  <c r="U2009" i="8"/>
  <c r="U2010" i="8"/>
  <c r="U2011" i="8"/>
  <c r="U2012" i="8"/>
  <c r="U2013" i="8"/>
  <c r="U2014" i="8"/>
  <c r="U2015" i="8"/>
  <c r="U2016" i="8"/>
  <c r="U2017" i="8"/>
  <c r="U2018" i="8"/>
  <c r="U2019" i="8"/>
  <c r="U2020" i="8"/>
  <c r="U2021" i="8"/>
  <c r="U2022" i="8"/>
  <c r="U2023" i="8"/>
  <c r="U2024" i="8"/>
  <c r="U2025" i="8"/>
  <c r="U2026" i="8"/>
  <c r="U2027" i="8"/>
  <c r="U2028" i="8"/>
  <c r="U2029" i="8"/>
  <c r="U2030" i="8"/>
  <c r="U2031" i="8"/>
  <c r="U2032" i="8"/>
  <c r="U2033" i="8"/>
  <c r="U2034" i="8"/>
  <c r="U2035" i="8"/>
  <c r="U2036" i="8"/>
  <c r="U2037" i="8"/>
  <c r="U2038" i="8"/>
  <c r="U2039" i="8"/>
  <c r="U2040" i="8"/>
  <c r="U2041" i="8"/>
  <c r="U2042" i="8"/>
  <c r="U2043" i="8"/>
  <c r="U2044" i="8"/>
  <c r="U2045" i="8"/>
  <c r="U2046" i="8"/>
  <c r="U2047" i="8"/>
  <c r="U2048" i="8"/>
  <c r="U2049" i="8"/>
  <c r="U2050" i="8"/>
  <c r="U2051" i="8"/>
  <c r="U2052" i="8"/>
  <c r="U2053" i="8"/>
  <c r="U2054" i="8"/>
  <c r="U2055" i="8"/>
  <c r="U2056" i="8"/>
  <c r="U2057" i="8"/>
  <c r="U2058" i="8"/>
  <c r="U2059" i="8"/>
  <c r="U2060" i="8"/>
  <c r="U2061" i="8"/>
  <c r="U2062" i="8"/>
  <c r="U2063" i="8"/>
  <c r="U2064" i="8"/>
  <c r="U2065" i="8"/>
  <c r="U2066" i="8"/>
  <c r="U2067" i="8"/>
  <c r="U2068" i="8"/>
  <c r="U2069" i="8"/>
  <c r="U2070" i="8"/>
  <c r="U2071" i="8"/>
  <c r="U2072" i="8"/>
  <c r="U2073" i="8"/>
  <c r="U2074" i="8"/>
  <c r="U2075" i="8"/>
  <c r="U2076" i="8"/>
  <c r="U2077" i="8"/>
  <c r="U2078" i="8"/>
  <c r="U2079" i="8"/>
  <c r="U2080" i="8"/>
  <c r="U2081" i="8"/>
  <c r="U2082" i="8"/>
  <c r="U2083" i="8"/>
  <c r="U2084" i="8"/>
  <c r="U2085" i="8"/>
  <c r="U2086" i="8"/>
  <c r="U2087" i="8"/>
  <c r="U2088" i="8"/>
  <c r="U2089" i="8"/>
  <c r="U2090" i="8"/>
  <c r="U2091" i="8"/>
  <c r="U2092" i="8"/>
  <c r="U2093" i="8"/>
  <c r="U2094" i="8"/>
  <c r="U2095" i="8"/>
  <c r="U2096" i="8"/>
  <c r="U2097" i="8"/>
  <c r="U2098" i="8"/>
  <c r="U2099" i="8"/>
  <c r="U2100" i="8"/>
  <c r="U2101" i="8"/>
  <c r="U2102" i="8"/>
  <c r="U2103" i="8"/>
  <c r="U2104" i="8"/>
  <c r="U2105" i="8"/>
  <c r="U2106" i="8"/>
  <c r="U2107" i="8"/>
  <c r="U2108" i="8"/>
  <c r="U2109" i="8"/>
  <c r="U2110" i="8"/>
  <c r="U2111" i="8"/>
  <c r="U2112" i="8"/>
  <c r="U2113" i="8"/>
  <c r="U2114" i="8"/>
  <c r="U2115" i="8"/>
  <c r="U2116" i="8"/>
  <c r="U2117" i="8"/>
  <c r="U2118" i="8"/>
  <c r="U2119" i="8"/>
  <c r="U2120" i="8"/>
  <c r="U2121" i="8"/>
  <c r="U2122" i="8"/>
  <c r="U2123" i="8"/>
  <c r="U2124" i="8"/>
  <c r="U2125" i="8"/>
  <c r="U2126" i="8"/>
  <c r="U2127" i="8"/>
  <c r="U2128" i="8"/>
  <c r="U2129" i="8"/>
  <c r="U2130" i="8"/>
  <c r="U2131" i="8"/>
  <c r="U2132" i="8"/>
  <c r="U2133" i="8"/>
  <c r="U2134" i="8"/>
  <c r="U2135" i="8"/>
  <c r="U2136" i="8"/>
  <c r="U2137" i="8"/>
  <c r="U2138" i="8"/>
  <c r="U2139" i="8"/>
  <c r="U2140" i="8"/>
  <c r="U2141" i="8"/>
  <c r="U2142" i="8"/>
  <c r="U2143" i="8"/>
  <c r="U2144" i="8"/>
  <c r="U2145" i="8"/>
  <c r="U2146" i="8"/>
  <c r="U2147" i="8"/>
  <c r="U2148" i="8"/>
  <c r="U2149" i="8"/>
  <c r="U2150" i="8"/>
  <c r="U2151" i="8"/>
  <c r="U2152" i="8"/>
  <c r="U2153" i="8"/>
  <c r="U2154" i="8"/>
  <c r="U2155" i="8"/>
  <c r="U2156" i="8"/>
  <c r="U2157" i="8"/>
  <c r="U2158" i="8"/>
  <c r="U2159" i="8"/>
  <c r="U2160" i="8"/>
  <c r="U2161" i="8"/>
  <c r="U2162" i="8"/>
  <c r="U2163" i="8"/>
  <c r="U2164" i="8"/>
  <c r="U2165" i="8"/>
  <c r="U2166" i="8"/>
  <c r="U2167" i="8"/>
  <c r="U2168" i="8"/>
  <c r="U2169" i="8"/>
  <c r="U2170" i="8"/>
  <c r="U2171" i="8"/>
  <c r="U2172" i="8"/>
  <c r="U2173" i="8"/>
  <c r="U2174" i="8"/>
  <c r="U2175" i="8"/>
  <c r="U2176" i="8"/>
  <c r="U2177" i="8"/>
  <c r="U2178" i="8"/>
  <c r="U2179" i="8"/>
  <c r="U2180" i="8"/>
  <c r="U2181" i="8"/>
  <c r="U2182" i="8"/>
  <c r="U2183" i="8"/>
  <c r="U2184" i="8"/>
  <c r="U2185" i="8"/>
  <c r="U2186" i="8"/>
  <c r="U2187" i="8"/>
  <c r="U2188" i="8"/>
  <c r="U2189" i="8"/>
  <c r="U2190" i="8"/>
  <c r="U2191" i="8"/>
  <c r="U2192" i="8"/>
  <c r="U2193" i="8"/>
  <c r="U2194" i="8"/>
  <c r="U2195" i="8"/>
  <c r="U2196" i="8"/>
  <c r="U2197" i="8"/>
  <c r="U2198" i="8"/>
  <c r="U2199" i="8"/>
  <c r="U2200" i="8"/>
  <c r="U2201" i="8"/>
  <c r="U2202" i="8"/>
  <c r="U2203" i="8"/>
  <c r="U2204" i="8"/>
  <c r="U2205" i="8"/>
  <c r="U2206" i="8"/>
  <c r="U2207" i="8"/>
  <c r="U2208" i="8"/>
  <c r="U2209" i="8"/>
  <c r="U2210" i="8"/>
  <c r="U2211" i="8"/>
  <c r="U2212" i="8"/>
  <c r="U2213" i="8"/>
  <c r="U2214" i="8"/>
  <c r="U2215" i="8"/>
  <c r="U2216" i="8"/>
  <c r="U2217" i="8"/>
  <c r="U2218" i="8"/>
  <c r="U2219" i="8"/>
  <c r="U2220" i="8"/>
  <c r="U2221" i="8"/>
  <c r="U2222" i="8"/>
  <c r="U2223" i="8"/>
  <c r="U2224" i="8"/>
  <c r="U2225" i="8"/>
  <c r="U2226" i="8"/>
  <c r="U2227" i="8"/>
  <c r="U2228" i="8"/>
  <c r="U2229" i="8"/>
  <c r="U2230" i="8"/>
  <c r="U2231" i="8"/>
  <c r="U2232" i="8"/>
  <c r="U2233" i="8"/>
  <c r="U2234" i="8"/>
  <c r="U2235" i="8"/>
  <c r="U2236" i="8"/>
  <c r="U2237" i="8"/>
  <c r="U2238" i="8"/>
  <c r="U2239" i="8"/>
  <c r="U2240" i="8"/>
  <c r="U2241" i="8"/>
  <c r="U2242" i="8"/>
  <c r="U2243" i="8"/>
  <c r="U2244" i="8"/>
  <c r="U2245" i="8"/>
  <c r="U2246" i="8"/>
  <c r="U2247" i="8"/>
  <c r="U2248" i="8"/>
  <c r="U2249" i="8"/>
  <c r="U2250" i="8"/>
  <c r="U2251" i="8"/>
  <c r="U2252" i="8"/>
  <c r="U2253" i="8"/>
  <c r="U2254" i="8"/>
  <c r="U2255" i="8"/>
  <c r="U2256" i="8"/>
  <c r="U2257" i="8"/>
  <c r="U2258" i="8"/>
  <c r="U2259" i="8"/>
  <c r="U2260" i="8"/>
  <c r="U2261" i="8"/>
  <c r="U2262" i="8"/>
  <c r="U2263" i="8"/>
  <c r="U2264" i="8"/>
  <c r="U2265" i="8"/>
  <c r="U2266" i="8"/>
  <c r="U2267" i="8"/>
  <c r="U2268" i="8"/>
  <c r="U2269" i="8"/>
  <c r="U2270" i="8"/>
  <c r="U2271" i="8"/>
  <c r="U2272" i="8"/>
  <c r="U2273" i="8"/>
  <c r="U2274" i="8"/>
  <c r="U2275" i="8"/>
  <c r="U2276" i="8"/>
  <c r="U2277" i="8"/>
  <c r="U2278" i="8"/>
  <c r="U2279" i="8"/>
  <c r="U2280" i="8"/>
  <c r="U2281" i="8"/>
  <c r="U2282" i="8"/>
  <c r="U2283" i="8"/>
  <c r="U2284" i="8"/>
  <c r="U2285" i="8"/>
  <c r="U2286" i="8"/>
  <c r="U2287" i="8"/>
  <c r="U2288" i="8"/>
  <c r="U2289" i="8"/>
  <c r="U2290" i="8"/>
  <c r="U2291" i="8"/>
  <c r="U2292" i="8"/>
  <c r="U2293" i="8"/>
  <c r="U2294" i="8"/>
  <c r="U2295" i="8"/>
  <c r="U2296" i="8"/>
  <c r="U2297" i="8"/>
  <c r="U2298" i="8"/>
  <c r="U2299" i="8"/>
  <c r="U2300" i="8"/>
  <c r="U2301" i="8"/>
  <c r="U2302" i="8"/>
  <c r="U2303" i="8"/>
  <c r="U2304" i="8"/>
  <c r="U2305" i="8"/>
  <c r="U2306" i="8"/>
  <c r="U2307" i="8"/>
  <c r="U2308" i="8"/>
  <c r="U2309" i="8"/>
  <c r="U2310" i="8"/>
  <c r="U2311" i="8"/>
  <c r="U2312" i="8"/>
  <c r="U2313" i="8"/>
  <c r="U2314" i="8"/>
  <c r="U2315" i="8"/>
  <c r="U2316" i="8"/>
  <c r="U2317" i="8"/>
  <c r="U2318" i="8"/>
  <c r="U2319" i="8"/>
  <c r="U2320" i="8"/>
  <c r="U2321" i="8"/>
  <c r="U2322" i="8"/>
  <c r="U2323" i="8"/>
  <c r="U2324" i="8"/>
  <c r="U2325" i="8"/>
  <c r="U2326" i="8"/>
  <c r="U2327" i="8"/>
  <c r="U2328" i="8"/>
  <c r="U2329" i="8"/>
  <c r="U2330" i="8"/>
  <c r="U2331" i="8"/>
  <c r="U2332" i="8"/>
  <c r="U2333" i="8"/>
  <c r="U2334" i="8"/>
  <c r="U2335" i="8"/>
  <c r="U2336" i="8"/>
  <c r="U2337" i="8"/>
  <c r="U2338" i="8"/>
  <c r="U2339" i="8"/>
  <c r="U2340" i="8"/>
  <c r="U2341" i="8"/>
  <c r="U2342" i="8"/>
  <c r="U2343" i="8"/>
  <c r="U2344" i="8"/>
  <c r="U2345" i="8"/>
  <c r="U2346" i="8"/>
  <c r="U2347" i="8"/>
  <c r="U2348" i="8"/>
  <c r="U2349" i="8"/>
  <c r="U2350" i="8"/>
  <c r="U2351" i="8"/>
  <c r="U2352" i="8"/>
  <c r="U2353" i="8"/>
  <c r="U2354" i="8"/>
  <c r="U2355" i="8"/>
  <c r="U2356" i="8"/>
  <c r="U2357" i="8"/>
  <c r="U2358" i="8"/>
  <c r="U2359" i="8"/>
  <c r="U2360" i="8"/>
  <c r="U2361" i="8"/>
  <c r="U2362" i="8"/>
  <c r="U2363" i="8"/>
  <c r="U2364" i="8"/>
  <c r="U2365" i="8"/>
  <c r="U2366" i="8"/>
  <c r="U2367" i="8"/>
  <c r="U2368" i="8"/>
  <c r="U2369" i="8"/>
  <c r="U2370" i="8"/>
  <c r="U2371" i="8"/>
  <c r="U2372" i="8"/>
  <c r="U2373" i="8"/>
  <c r="U2374" i="8"/>
  <c r="U2375" i="8"/>
  <c r="U2376" i="8"/>
  <c r="U2377" i="8"/>
  <c r="U2378" i="8"/>
  <c r="U2379" i="8"/>
  <c r="U2380" i="8"/>
  <c r="U2381" i="8"/>
  <c r="U2382" i="8"/>
  <c r="U2383" i="8"/>
  <c r="U2384" i="8"/>
  <c r="U2385" i="8"/>
  <c r="U2386" i="8"/>
  <c r="U2387" i="8"/>
  <c r="U2388" i="8"/>
  <c r="U2389" i="8"/>
  <c r="U2390" i="8"/>
  <c r="U2391" i="8"/>
  <c r="U2392" i="8"/>
  <c r="U2393" i="8"/>
  <c r="U2394" i="8"/>
  <c r="U2395" i="8"/>
  <c r="U2396" i="8"/>
  <c r="U2397" i="8"/>
  <c r="U2398" i="8"/>
  <c r="U2399" i="8"/>
  <c r="U2400" i="8"/>
  <c r="U2401" i="8"/>
  <c r="U2402" i="8"/>
  <c r="U2403" i="8"/>
  <c r="U2404" i="8"/>
  <c r="U2405" i="8"/>
  <c r="U2406" i="8"/>
  <c r="U2407" i="8"/>
  <c r="U2408" i="8"/>
  <c r="U2409" i="8"/>
  <c r="U2410" i="8"/>
  <c r="U2411" i="8"/>
  <c r="U2412" i="8"/>
  <c r="U2413" i="8"/>
  <c r="U2414" i="8"/>
  <c r="U2415" i="8"/>
  <c r="U2416" i="8"/>
  <c r="U2417" i="8"/>
  <c r="U2418" i="8"/>
  <c r="U2419" i="8"/>
  <c r="U2420" i="8"/>
  <c r="U2421" i="8"/>
  <c r="U2422" i="8"/>
  <c r="U2423" i="8"/>
  <c r="U2424" i="8"/>
  <c r="U2425" i="8"/>
  <c r="U2426" i="8"/>
  <c r="U2427" i="8"/>
  <c r="U2428" i="8"/>
  <c r="U2429" i="8"/>
  <c r="U2430" i="8"/>
  <c r="U2431" i="8"/>
  <c r="U2432" i="8"/>
  <c r="U2433" i="8"/>
  <c r="U2434" i="8"/>
  <c r="U2435" i="8"/>
  <c r="U2436" i="8"/>
  <c r="U2437" i="8"/>
  <c r="U2438" i="8"/>
  <c r="U2439" i="8"/>
  <c r="U2440" i="8"/>
  <c r="U2441" i="8"/>
  <c r="U2442" i="8"/>
  <c r="U2443" i="8"/>
  <c r="U2444" i="8"/>
  <c r="U2445" i="8"/>
  <c r="U2446" i="8"/>
  <c r="U2447" i="8"/>
  <c r="U2448" i="8"/>
  <c r="U2449" i="8"/>
  <c r="U2450" i="8"/>
  <c r="U2451" i="8"/>
  <c r="U2452" i="8"/>
  <c r="U2453" i="8"/>
  <c r="U2454" i="8"/>
  <c r="U2455" i="8"/>
  <c r="U2456" i="8"/>
  <c r="U2457" i="8"/>
  <c r="U2458" i="8"/>
  <c r="U2459" i="8"/>
  <c r="U2460" i="8"/>
  <c r="U2461" i="8"/>
  <c r="U2462" i="8"/>
  <c r="U2463" i="8"/>
  <c r="U2464" i="8"/>
  <c r="U2465" i="8"/>
  <c r="U2466" i="8"/>
  <c r="U2467" i="8"/>
  <c r="U2468" i="8"/>
  <c r="U2469" i="8"/>
  <c r="U2470" i="8"/>
  <c r="U2471" i="8"/>
  <c r="U2472" i="8"/>
  <c r="U2473" i="8"/>
  <c r="U2474" i="8"/>
  <c r="U2475" i="8"/>
  <c r="U2476" i="8"/>
  <c r="U2477" i="8"/>
  <c r="U2478" i="8"/>
  <c r="U2479" i="8"/>
  <c r="U2480" i="8"/>
  <c r="U2481" i="8"/>
  <c r="U2482" i="8"/>
  <c r="U2483" i="8"/>
  <c r="U2484" i="8"/>
  <c r="U2485" i="8"/>
  <c r="U2486" i="8"/>
  <c r="U2487" i="8"/>
  <c r="U2488" i="8"/>
  <c r="U2489" i="8"/>
  <c r="U2490" i="8"/>
  <c r="U2491" i="8"/>
  <c r="U2492" i="8"/>
  <c r="U2493" i="8"/>
  <c r="U2494" i="8"/>
  <c r="U2495" i="8"/>
  <c r="U2496" i="8"/>
  <c r="U2497" i="8"/>
  <c r="U2498" i="8"/>
  <c r="U2499" i="8"/>
  <c r="U2500" i="8"/>
  <c r="U2501" i="8"/>
  <c r="U2502" i="8"/>
  <c r="U2503" i="8"/>
  <c r="U2504" i="8"/>
  <c r="U2505" i="8"/>
  <c r="U2506" i="8"/>
  <c r="U2507" i="8"/>
  <c r="U2508" i="8"/>
  <c r="U2509" i="8"/>
  <c r="U2510" i="8"/>
  <c r="U2511" i="8"/>
  <c r="U2512" i="8"/>
  <c r="U2513" i="8"/>
  <c r="U2514" i="8"/>
  <c r="U2515" i="8"/>
  <c r="U2516" i="8"/>
  <c r="U2517" i="8"/>
  <c r="U2518" i="8"/>
  <c r="U2519" i="8"/>
  <c r="U2520" i="8"/>
  <c r="U2521" i="8"/>
  <c r="U2522" i="8"/>
  <c r="U2523" i="8"/>
  <c r="U2524" i="8"/>
  <c r="U2525" i="8"/>
  <c r="U2526" i="8"/>
  <c r="U2527" i="8"/>
  <c r="U2528" i="8"/>
  <c r="U2529" i="8"/>
  <c r="U2530" i="8"/>
  <c r="U2531" i="8"/>
  <c r="U2532" i="8"/>
  <c r="U2533" i="8"/>
  <c r="U2534" i="8"/>
  <c r="U2535" i="8"/>
  <c r="U2536" i="8"/>
  <c r="U2537" i="8"/>
  <c r="U2538" i="8"/>
  <c r="U2539" i="8"/>
  <c r="U2540" i="8"/>
  <c r="U2541" i="8"/>
  <c r="U2542" i="8"/>
  <c r="U2543" i="8"/>
  <c r="U2544" i="8"/>
  <c r="U2545" i="8"/>
  <c r="U2546" i="8"/>
  <c r="U2547" i="8"/>
  <c r="U2548" i="8"/>
  <c r="U2549" i="8"/>
  <c r="U2550" i="8"/>
  <c r="U2551" i="8"/>
  <c r="U2552" i="8"/>
  <c r="U2553" i="8"/>
  <c r="U2554" i="8"/>
  <c r="U2555" i="8"/>
  <c r="U2556" i="8"/>
  <c r="U2557" i="8"/>
  <c r="U2558" i="8"/>
  <c r="U2559" i="8"/>
  <c r="U2560" i="8"/>
  <c r="U2561" i="8"/>
  <c r="U2562" i="8"/>
  <c r="U2563" i="8"/>
  <c r="U2564" i="8"/>
  <c r="U2565" i="8"/>
  <c r="U2566" i="8"/>
  <c r="U2567" i="8"/>
  <c r="U2568" i="8"/>
  <c r="U2569" i="8"/>
  <c r="U2570" i="8"/>
  <c r="U2571" i="8"/>
  <c r="U2572" i="8"/>
  <c r="U2573" i="8"/>
  <c r="U2574" i="8"/>
  <c r="U2575" i="8"/>
  <c r="U2576" i="8"/>
  <c r="U2577" i="8"/>
  <c r="U2578" i="8"/>
  <c r="U2579" i="8"/>
  <c r="U2580" i="8"/>
  <c r="U2581" i="8"/>
  <c r="U2582" i="8"/>
  <c r="U2583" i="8"/>
  <c r="U2584" i="8"/>
  <c r="U2585" i="8"/>
  <c r="U2586" i="8"/>
  <c r="U2587" i="8"/>
  <c r="U2588" i="8"/>
  <c r="U2589" i="8"/>
  <c r="U2590" i="8"/>
  <c r="U2591" i="8"/>
  <c r="U2592" i="8"/>
  <c r="U2593" i="8"/>
  <c r="U2594" i="8"/>
  <c r="U2595" i="8"/>
  <c r="U2596" i="8"/>
  <c r="U2597" i="8"/>
  <c r="U2598" i="8"/>
  <c r="U2599" i="8"/>
  <c r="U2600" i="8"/>
  <c r="U2601" i="8"/>
  <c r="U2602" i="8"/>
  <c r="U2603" i="8"/>
  <c r="U2604" i="8"/>
  <c r="U2605" i="8"/>
  <c r="U2606" i="8"/>
  <c r="U2607" i="8"/>
  <c r="U2608" i="8"/>
  <c r="U2609" i="8"/>
  <c r="U2610" i="8"/>
  <c r="U2611" i="8"/>
  <c r="U2612" i="8"/>
  <c r="U2613" i="8"/>
  <c r="U2614" i="8"/>
  <c r="U2615" i="8"/>
  <c r="U2616" i="8"/>
  <c r="U2617" i="8"/>
  <c r="U2618" i="8"/>
  <c r="U2619" i="8"/>
  <c r="U2620" i="8"/>
  <c r="U2621" i="8"/>
  <c r="U2622" i="8"/>
  <c r="U2623" i="8"/>
  <c r="U2624" i="8"/>
  <c r="U2625" i="8"/>
  <c r="U2626" i="8"/>
  <c r="U2627" i="8"/>
  <c r="U2628" i="8"/>
  <c r="U2629" i="8"/>
  <c r="U2630" i="8"/>
  <c r="U2631" i="8"/>
  <c r="U2632" i="8"/>
  <c r="U2633" i="8"/>
  <c r="U2634" i="8"/>
  <c r="U2635" i="8"/>
  <c r="U2636" i="8"/>
  <c r="U2637" i="8"/>
  <c r="U2638" i="8"/>
  <c r="U2639" i="8"/>
  <c r="U2640" i="8"/>
  <c r="U2641" i="8"/>
  <c r="U2642" i="8"/>
  <c r="U2643" i="8"/>
  <c r="U2644" i="8"/>
  <c r="U2645" i="8"/>
  <c r="U2646" i="8"/>
  <c r="U2647" i="8"/>
  <c r="U2648" i="8"/>
  <c r="U2649" i="8"/>
  <c r="U2650" i="8"/>
  <c r="U2651" i="8"/>
  <c r="U2652" i="8"/>
  <c r="U2653" i="8"/>
  <c r="U2654" i="8"/>
  <c r="U2655" i="8"/>
  <c r="U2656" i="8"/>
  <c r="U2657" i="8"/>
  <c r="U2658" i="8"/>
  <c r="U2659" i="8"/>
  <c r="U2660" i="8"/>
  <c r="U2661" i="8"/>
  <c r="U2662" i="8"/>
  <c r="U2663" i="8"/>
  <c r="U2664" i="8"/>
  <c r="U2665" i="8"/>
  <c r="U2666" i="8"/>
  <c r="U2667" i="8"/>
  <c r="U2668" i="8"/>
  <c r="U2669" i="8"/>
  <c r="U2670" i="8"/>
  <c r="U2671" i="8"/>
  <c r="U2672" i="8"/>
  <c r="U2673" i="8"/>
  <c r="U2674" i="8"/>
  <c r="U2675" i="8"/>
  <c r="U2676" i="8"/>
  <c r="U2677" i="8"/>
  <c r="U2678" i="8"/>
  <c r="U2679" i="8"/>
  <c r="U2680" i="8"/>
  <c r="U2681" i="8"/>
  <c r="U2682" i="8"/>
  <c r="U2683" i="8"/>
  <c r="U2684" i="8"/>
  <c r="U2685" i="8"/>
  <c r="U2686" i="8"/>
  <c r="U2687" i="8"/>
  <c r="U2688" i="8"/>
  <c r="U2689" i="8"/>
  <c r="U2690" i="8"/>
  <c r="U2691" i="8"/>
  <c r="U2692" i="8"/>
  <c r="U2693" i="8"/>
  <c r="U2694" i="8"/>
  <c r="U2695" i="8"/>
  <c r="U2696" i="8"/>
  <c r="U2697" i="8"/>
  <c r="U2698" i="8"/>
  <c r="U2699" i="8"/>
  <c r="U2700" i="8"/>
  <c r="U2701" i="8"/>
  <c r="U2702" i="8"/>
  <c r="U2703" i="8"/>
  <c r="U2704" i="8"/>
  <c r="U2705" i="8"/>
  <c r="U2706" i="8"/>
  <c r="U2707" i="8"/>
  <c r="U2708" i="8"/>
  <c r="U2709" i="8"/>
  <c r="U2710" i="8"/>
  <c r="U2711" i="8"/>
  <c r="U2712" i="8"/>
  <c r="U2713" i="8"/>
  <c r="U2714" i="8"/>
  <c r="U2715" i="8"/>
  <c r="U2716" i="8"/>
  <c r="U2717" i="8"/>
  <c r="U2718" i="8"/>
  <c r="U2719" i="8"/>
  <c r="U2720" i="8"/>
  <c r="U2721" i="8"/>
  <c r="U2722" i="8"/>
  <c r="U2723" i="8"/>
  <c r="U2724" i="8"/>
  <c r="U2725" i="8"/>
  <c r="U2726" i="8"/>
  <c r="U2727" i="8"/>
  <c r="U2728" i="8"/>
  <c r="U2729" i="8"/>
  <c r="U2730" i="8"/>
  <c r="U2731" i="8"/>
  <c r="U2732" i="8"/>
  <c r="U2733" i="8"/>
  <c r="U2734" i="8"/>
  <c r="U2735" i="8"/>
  <c r="U2736" i="8"/>
  <c r="U2737" i="8"/>
  <c r="U2738" i="8"/>
  <c r="U2739" i="8"/>
  <c r="U2740" i="8"/>
  <c r="U2741" i="8"/>
  <c r="U2742" i="8"/>
  <c r="U2743" i="8"/>
  <c r="U2744" i="8"/>
  <c r="U2745" i="8"/>
  <c r="U2746" i="8"/>
  <c r="U2747" i="8"/>
  <c r="U2748" i="8"/>
  <c r="U2749" i="8"/>
  <c r="U2750" i="8"/>
  <c r="U2751" i="8"/>
  <c r="U2752" i="8"/>
  <c r="U2753" i="8"/>
  <c r="U2754" i="8"/>
  <c r="U2755" i="8"/>
  <c r="U2756" i="8"/>
  <c r="U2757" i="8"/>
  <c r="U2758" i="8"/>
  <c r="U2759" i="8"/>
  <c r="U2760" i="8"/>
  <c r="U2761" i="8"/>
  <c r="U2762" i="8"/>
  <c r="U2763" i="8"/>
  <c r="U2764" i="8"/>
  <c r="U2765" i="8"/>
  <c r="U2766" i="8"/>
  <c r="U2767" i="8"/>
  <c r="U2768" i="8"/>
  <c r="U2769" i="8"/>
  <c r="U2770" i="8"/>
  <c r="U2771" i="8"/>
  <c r="U2772" i="8"/>
  <c r="U2773" i="8"/>
  <c r="U2774" i="8"/>
  <c r="U2775" i="8"/>
  <c r="U2776" i="8"/>
  <c r="U2777" i="8"/>
  <c r="U2778" i="8"/>
  <c r="U2779" i="8"/>
  <c r="U2780" i="8"/>
  <c r="U2781" i="8"/>
  <c r="U2782" i="8"/>
  <c r="U2783" i="8"/>
  <c r="U2784" i="8"/>
  <c r="U2785" i="8"/>
  <c r="U2786" i="8"/>
  <c r="U2787" i="8"/>
  <c r="U2788" i="8"/>
  <c r="U2789" i="8"/>
  <c r="U2790" i="8"/>
  <c r="U2791" i="8"/>
  <c r="U2792" i="8"/>
  <c r="U2793" i="8"/>
  <c r="U2794" i="8"/>
  <c r="U2795" i="8"/>
  <c r="U2796" i="8"/>
  <c r="U2797" i="8"/>
  <c r="U2798" i="8"/>
  <c r="U2799" i="8"/>
  <c r="U2800" i="8"/>
  <c r="U2801" i="8"/>
  <c r="U2802" i="8"/>
  <c r="U2803" i="8"/>
  <c r="U2804" i="8"/>
  <c r="U2805" i="8"/>
  <c r="U2806" i="8"/>
  <c r="U2807" i="8"/>
  <c r="U2808" i="8"/>
  <c r="U2809" i="8"/>
  <c r="U2810" i="8"/>
  <c r="U2811" i="8"/>
  <c r="U2812" i="8"/>
  <c r="U2813" i="8"/>
  <c r="U2814" i="8"/>
  <c r="U2815" i="8"/>
  <c r="U2816" i="8"/>
  <c r="U2817" i="8"/>
  <c r="U2818" i="8"/>
  <c r="U2819" i="8"/>
  <c r="U2820" i="8"/>
  <c r="U2821" i="8"/>
  <c r="U2822" i="8"/>
  <c r="U2823" i="8"/>
  <c r="U2824" i="8"/>
  <c r="U2825" i="8"/>
  <c r="U2826" i="8"/>
  <c r="U2827" i="8"/>
  <c r="U2828" i="8"/>
  <c r="U2829" i="8"/>
  <c r="U2830" i="8"/>
  <c r="U2831" i="8"/>
  <c r="U2832" i="8"/>
  <c r="U2833" i="8"/>
  <c r="U2834" i="8"/>
  <c r="U2835" i="8"/>
  <c r="U2836" i="8"/>
  <c r="U2837" i="8"/>
  <c r="U2838" i="8"/>
  <c r="U2839" i="8"/>
  <c r="U2840" i="8"/>
  <c r="U2841" i="8"/>
  <c r="U2842" i="8"/>
  <c r="U2843" i="8"/>
  <c r="U2844" i="8"/>
  <c r="U2845" i="8"/>
  <c r="U2846" i="8"/>
  <c r="U2847" i="8"/>
  <c r="U2848" i="8"/>
  <c r="U2849" i="8"/>
  <c r="U2850" i="8"/>
  <c r="U2851" i="8"/>
  <c r="U2852" i="8"/>
  <c r="U2853" i="8"/>
  <c r="U2854" i="8"/>
  <c r="U2855" i="8"/>
  <c r="U2856" i="8"/>
  <c r="U2857" i="8"/>
  <c r="U2858" i="8"/>
  <c r="U2859" i="8"/>
  <c r="U2860" i="8"/>
  <c r="U2861" i="8"/>
  <c r="U2862" i="8"/>
  <c r="U2863" i="8"/>
  <c r="U2864" i="8"/>
  <c r="U2865" i="8"/>
  <c r="U2866" i="8"/>
  <c r="U2867" i="8"/>
  <c r="U2868" i="8"/>
  <c r="U2869" i="8"/>
  <c r="U2870" i="8"/>
  <c r="U2871" i="8"/>
  <c r="U2872" i="8"/>
  <c r="U2873" i="8"/>
  <c r="U2874" i="8"/>
  <c r="U2875" i="8"/>
  <c r="U2876" i="8"/>
  <c r="U2877" i="8"/>
  <c r="U2878" i="8"/>
  <c r="U2879" i="8"/>
  <c r="U2880" i="8"/>
  <c r="U2881" i="8"/>
  <c r="U2882" i="8"/>
  <c r="U2883" i="8"/>
  <c r="U2884" i="8"/>
  <c r="U2885" i="8"/>
  <c r="U2886" i="8"/>
  <c r="U2887" i="8"/>
  <c r="U2888" i="8"/>
  <c r="U2889" i="8"/>
  <c r="U2890" i="8"/>
  <c r="U2891" i="8"/>
  <c r="U2892" i="8"/>
  <c r="U2893" i="8"/>
  <c r="U2894" i="8"/>
  <c r="U2895" i="8"/>
  <c r="U2896" i="8"/>
  <c r="U2897" i="8"/>
  <c r="U2898" i="8"/>
  <c r="U2899" i="8"/>
  <c r="U2900" i="8"/>
  <c r="U2901" i="8"/>
  <c r="U2902" i="8"/>
  <c r="U2903" i="8"/>
  <c r="U2904" i="8"/>
  <c r="U2905" i="8"/>
  <c r="U2906" i="8"/>
  <c r="U2907" i="8"/>
  <c r="U2908" i="8"/>
  <c r="U2909" i="8"/>
  <c r="U2910" i="8"/>
  <c r="U2911" i="8"/>
  <c r="U2912" i="8"/>
  <c r="U2913" i="8"/>
  <c r="U2914" i="8"/>
  <c r="U2915" i="8"/>
  <c r="U2916" i="8"/>
  <c r="U2917" i="8"/>
  <c r="U2918" i="8"/>
  <c r="U2919" i="8"/>
  <c r="U2920" i="8"/>
  <c r="U2921" i="8"/>
  <c r="U2922" i="8"/>
  <c r="U2923" i="8"/>
  <c r="U2924" i="8"/>
  <c r="U2925" i="8"/>
  <c r="U2926" i="8"/>
  <c r="U2927" i="8"/>
  <c r="U2928" i="8"/>
  <c r="U2929" i="8"/>
  <c r="U2930" i="8"/>
  <c r="U2931" i="8"/>
  <c r="U2932" i="8"/>
  <c r="U2933" i="8"/>
  <c r="U2934" i="8"/>
  <c r="U2935" i="8"/>
  <c r="U2936" i="8"/>
  <c r="U2937" i="8"/>
  <c r="U2938" i="8"/>
  <c r="U2939" i="8"/>
  <c r="U2940" i="8"/>
  <c r="U2941" i="8"/>
  <c r="U2942" i="8"/>
  <c r="U2943" i="8"/>
  <c r="U2944" i="8"/>
  <c r="U2945" i="8"/>
  <c r="U2946" i="8"/>
  <c r="U2947" i="8"/>
  <c r="U2948" i="8"/>
  <c r="U2949" i="8"/>
  <c r="U2950" i="8"/>
  <c r="U2951" i="8"/>
  <c r="U2952" i="8"/>
  <c r="U2953" i="8"/>
  <c r="U2954" i="8"/>
  <c r="U2955" i="8"/>
  <c r="U2956" i="8"/>
  <c r="U2957" i="8"/>
  <c r="U2958" i="8"/>
  <c r="U2959" i="8"/>
  <c r="U2960" i="8"/>
  <c r="U2961" i="8"/>
  <c r="U2962" i="8"/>
  <c r="U2963" i="8"/>
  <c r="U2964" i="8"/>
  <c r="U2965" i="8"/>
  <c r="U2966" i="8"/>
  <c r="U2967" i="8"/>
  <c r="U2968" i="8"/>
  <c r="U2969" i="8"/>
  <c r="U2970" i="8"/>
  <c r="U2971" i="8"/>
  <c r="U2972" i="8"/>
  <c r="U2973" i="8"/>
  <c r="U2974" i="8"/>
  <c r="U2975" i="8"/>
  <c r="U2976" i="8"/>
  <c r="U2977" i="8"/>
  <c r="U2978" i="8"/>
  <c r="U2979" i="8"/>
  <c r="U2980" i="8"/>
  <c r="U2981" i="8"/>
  <c r="U2982" i="8"/>
  <c r="U2983" i="8"/>
  <c r="U2984" i="8"/>
  <c r="U2985" i="8"/>
  <c r="U2986" i="8"/>
  <c r="U2987" i="8"/>
  <c r="U2988" i="8"/>
  <c r="U2989" i="8"/>
  <c r="U2990" i="8"/>
  <c r="U2991" i="8"/>
  <c r="U2992" i="8"/>
  <c r="U2993" i="8"/>
  <c r="U2994" i="8"/>
  <c r="U2995" i="8"/>
  <c r="U2996" i="8"/>
  <c r="U2997" i="8"/>
  <c r="U2998" i="8"/>
  <c r="U2999" i="8"/>
  <c r="U3000" i="8"/>
  <c r="U3001" i="8"/>
  <c r="U3002" i="8"/>
  <c r="U3003" i="8"/>
  <c r="U3004" i="8"/>
  <c r="U3005" i="8"/>
  <c r="U3006" i="8"/>
  <c r="U3007" i="8"/>
  <c r="U3008" i="8"/>
  <c r="U3009" i="8"/>
  <c r="U3010" i="8"/>
  <c r="U3011" i="8"/>
  <c r="U3012" i="8"/>
  <c r="U3013" i="8"/>
  <c r="U3014" i="8"/>
  <c r="U3015" i="8"/>
  <c r="U3016" i="8"/>
  <c r="U3017" i="8"/>
  <c r="U3018" i="8"/>
  <c r="U3019" i="8"/>
  <c r="U3020" i="8"/>
  <c r="U3021" i="8"/>
  <c r="U3022" i="8"/>
  <c r="U3023" i="8"/>
  <c r="U3024" i="8"/>
  <c r="U3025" i="8"/>
  <c r="U3026" i="8"/>
  <c r="U3027" i="8"/>
  <c r="U3028" i="8"/>
  <c r="U3029" i="8"/>
  <c r="U3030" i="8"/>
  <c r="U3031" i="8"/>
  <c r="U3032" i="8"/>
  <c r="U3033" i="8"/>
  <c r="U3034" i="8"/>
  <c r="U3035" i="8"/>
  <c r="U3036" i="8"/>
  <c r="U3037" i="8"/>
  <c r="U3038" i="8"/>
  <c r="U3039" i="8"/>
  <c r="U3040" i="8"/>
  <c r="U3041" i="8"/>
  <c r="U3042" i="8"/>
  <c r="U3043" i="8"/>
  <c r="U3044" i="8"/>
  <c r="U3045" i="8"/>
  <c r="U3046" i="8"/>
  <c r="U3047" i="8"/>
  <c r="U3048" i="8"/>
  <c r="U3049" i="8"/>
  <c r="U3050" i="8"/>
  <c r="U3051" i="8"/>
  <c r="U3052" i="8"/>
  <c r="U3053" i="8"/>
  <c r="U3054" i="8"/>
  <c r="U3055" i="8"/>
  <c r="U3056" i="8"/>
  <c r="U3057" i="8"/>
  <c r="U3058" i="8"/>
  <c r="U3059" i="8"/>
  <c r="U3060" i="8"/>
  <c r="U3061" i="8"/>
  <c r="U3062" i="8"/>
  <c r="U3063" i="8"/>
  <c r="U3064" i="8"/>
  <c r="U3065" i="8"/>
  <c r="U3066" i="8"/>
  <c r="U3067" i="8"/>
  <c r="U3068" i="8"/>
  <c r="U3069" i="8"/>
  <c r="U3070" i="8"/>
  <c r="U3071" i="8"/>
  <c r="U3072" i="8"/>
  <c r="U3073" i="8"/>
  <c r="U3074" i="8"/>
  <c r="U3075" i="8"/>
  <c r="U3076" i="8"/>
  <c r="U3077" i="8"/>
  <c r="U3078" i="8"/>
  <c r="U3079" i="8"/>
  <c r="U3080" i="8"/>
  <c r="U3081" i="8"/>
  <c r="U3082" i="8"/>
  <c r="U3083" i="8"/>
  <c r="U3084" i="8"/>
  <c r="U3085" i="8"/>
  <c r="U3086" i="8"/>
  <c r="U3087" i="8"/>
  <c r="U3088" i="8"/>
  <c r="U3089" i="8"/>
  <c r="U3090" i="8"/>
  <c r="U3091" i="8"/>
  <c r="U3092" i="8"/>
  <c r="U3093" i="8"/>
  <c r="U3094" i="8"/>
  <c r="U3095" i="8"/>
  <c r="U3096" i="8"/>
  <c r="U3097" i="8"/>
  <c r="U3098" i="8"/>
  <c r="U3099" i="8"/>
  <c r="U3100" i="8"/>
  <c r="U3101" i="8"/>
  <c r="U3102" i="8"/>
  <c r="U3103" i="8"/>
  <c r="U3104" i="8"/>
  <c r="U3105" i="8"/>
  <c r="U3106" i="8"/>
  <c r="U3107" i="8"/>
  <c r="U3108" i="8"/>
  <c r="U3109" i="8"/>
  <c r="U3110" i="8"/>
  <c r="U3111" i="8"/>
  <c r="U3112" i="8"/>
  <c r="U3113" i="8"/>
  <c r="U3114" i="8"/>
  <c r="U3115" i="8"/>
  <c r="U3116" i="8"/>
  <c r="U3117" i="8"/>
  <c r="U3118" i="8"/>
  <c r="U3119" i="8"/>
  <c r="U3120" i="8"/>
  <c r="U3121" i="8"/>
  <c r="U3122" i="8"/>
  <c r="U3123" i="8"/>
  <c r="U3124" i="8"/>
  <c r="U3125" i="8"/>
  <c r="U3126" i="8"/>
  <c r="U3127" i="8"/>
  <c r="U3128" i="8"/>
  <c r="U3129" i="8"/>
  <c r="U3130" i="8"/>
  <c r="U3131" i="8"/>
  <c r="U3132" i="8"/>
  <c r="U3133" i="8"/>
  <c r="U3134" i="8"/>
  <c r="U3135" i="8"/>
  <c r="U3136" i="8"/>
  <c r="U3137" i="8"/>
  <c r="U3138" i="8"/>
  <c r="U3139" i="8"/>
  <c r="U3140" i="8"/>
  <c r="U3141" i="8"/>
  <c r="U3142" i="8"/>
  <c r="U3143" i="8"/>
  <c r="U3144" i="8"/>
  <c r="U3145" i="8"/>
  <c r="U3146" i="8"/>
  <c r="U3147" i="8"/>
  <c r="U3148" i="8"/>
  <c r="U3149" i="8"/>
  <c r="U3150" i="8"/>
  <c r="U3151" i="8"/>
  <c r="U3152" i="8"/>
  <c r="U3153" i="8"/>
  <c r="U3154" i="8"/>
  <c r="U3155" i="8"/>
  <c r="U3156" i="8"/>
  <c r="U3157" i="8"/>
  <c r="U3158" i="8"/>
  <c r="U3159" i="8"/>
  <c r="U3160" i="8"/>
  <c r="U3161" i="8"/>
  <c r="U3162" i="8"/>
  <c r="U3163" i="8"/>
  <c r="U3164" i="8"/>
  <c r="U3165" i="8"/>
  <c r="U3166" i="8"/>
  <c r="U3167" i="8"/>
  <c r="U3168" i="8"/>
  <c r="U3169" i="8"/>
  <c r="U3170" i="8"/>
  <c r="U3171" i="8"/>
  <c r="U3172" i="8"/>
  <c r="U3173" i="8"/>
  <c r="U3174" i="8"/>
  <c r="U3175" i="8"/>
  <c r="U3176" i="8"/>
  <c r="U3177" i="8"/>
  <c r="U3178" i="8"/>
  <c r="U3179" i="8"/>
  <c r="U3180" i="8"/>
  <c r="U3181" i="8"/>
  <c r="U3182" i="8"/>
  <c r="U3183" i="8"/>
  <c r="U3184" i="8"/>
  <c r="U3185" i="8"/>
  <c r="U3186" i="8"/>
  <c r="U3187" i="8"/>
  <c r="U3188" i="8"/>
  <c r="U3189" i="8"/>
  <c r="U3190" i="8"/>
  <c r="U3191" i="8"/>
  <c r="U3192" i="8"/>
  <c r="U3193" i="8"/>
  <c r="U3194" i="8"/>
  <c r="U3195" i="8"/>
  <c r="U3196" i="8"/>
  <c r="U3197" i="8"/>
  <c r="U3198" i="8"/>
  <c r="U3199" i="8"/>
  <c r="U3200" i="8"/>
  <c r="U3201" i="8"/>
  <c r="U3202" i="8"/>
  <c r="U3203" i="8"/>
  <c r="U3204" i="8"/>
  <c r="U3205" i="8"/>
  <c r="U3206" i="8"/>
  <c r="U3207" i="8"/>
  <c r="U3208" i="8"/>
  <c r="U3209" i="8"/>
  <c r="U3210" i="8"/>
  <c r="U3211" i="8"/>
  <c r="U3212" i="8"/>
  <c r="U3213" i="8"/>
  <c r="U3214" i="8"/>
  <c r="U3215" i="8"/>
  <c r="U3216" i="8"/>
  <c r="U3217" i="8"/>
  <c r="U3218" i="8"/>
  <c r="U3219" i="8"/>
  <c r="U3220" i="8"/>
  <c r="U3221" i="8"/>
  <c r="U3222" i="8"/>
  <c r="U3223" i="8"/>
  <c r="U3224" i="8"/>
  <c r="U3225" i="8"/>
  <c r="U3226" i="8"/>
  <c r="U3227" i="8"/>
  <c r="U3228" i="8"/>
  <c r="U3229" i="8"/>
  <c r="U3230" i="8"/>
  <c r="U3231" i="8"/>
  <c r="U3232" i="8"/>
  <c r="U3233" i="8"/>
  <c r="U3234" i="8"/>
  <c r="U3235" i="8"/>
  <c r="U3236" i="8"/>
  <c r="U3237" i="8"/>
  <c r="U3238" i="8"/>
  <c r="U3239" i="8"/>
  <c r="U3240" i="8"/>
  <c r="U3241" i="8"/>
  <c r="U3242" i="8"/>
  <c r="U3243" i="8"/>
  <c r="U3244" i="8"/>
  <c r="U3245" i="8"/>
  <c r="U3246" i="8"/>
  <c r="U3247" i="8"/>
  <c r="U3248" i="8"/>
  <c r="U3249" i="8"/>
  <c r="U3250" i="8"/>
  <c r="U3251" i="8"/>
  <c r="U3252" i="8"/>
  <c r="U3253" i="8"/>
  <c r="U3254" i="8"/>
  <c r="U3255" i="8"/>
  <c r="U3256" i="8"/>
  <c r="U3257" i="8"/>
  <c r="U3258" i="8"/>
  <c r="U3259" i="8"/>
  <c r="U3260" i="8"/>
  <c r="U3261" i="8"/>
  <c r="U3262" i="8"/>
  <c r="U3263" i="8"/>
  <c r="U3264" i="8"/>
  <c r="U3265" i="8"/>
  <c r="U3266" i="8"/>
  <c r="U3267" i="8"/>
  <c r="U3268" i="8"/>
  <c r="U3269" i="8"/>
  <c r="U3270" i="8"/>
  <c r="U3271" i="8"/>
  <c r="U3272" i="8"/>
  <c r="U3273" i="8"/>
  <c r="U3274" i="8"/>
  <c r="U3275" i="8"/>
  <c r="U3276" i="8"/>
  <c r="U3277" i="8"/>
  <c r="U3278" i="8"/>
  <c r="U3279" i="8"/>
  <c r="U3280" i="8"/>
  <c r="U3281" i="8"/>
  <c r="U3282" i="8"/>
  <c r="U3283" i="8"/>
  <c r="U3284" i="8"/>
  <c r="U3285" i="8"/>
  <c r="U3286" i="8"/>
  <c r="U3287" i="8"/>
  <c r="U3288" i="8"/>
  <c r="U3289" i="8"/>
  <c r="U3290" i="8"/>
  <c r="U3291" i="8"/>
  <c r="U3292" i="8"/>
  <c r="U3293" i="8"/>
  <c r="U3294" i="8"/>
  <c r="U3295" i="8"/>
  <c r="U3296" i="8"/>
  <c r="U3297" i="8"/>
  <c r="U3298" i="8"/>
  <c r="U3299" i="8"/>
  <c r="U3300" i="8"/>
  <c r="U3301" i="8"/>
  <c r="U3302" i="8"/>
  <c r="U3303" i="8"/>
  <c r="U3304" i="8"/>
  <c r="U3305" i="8"/>
  <c r="U3306" i="8"/>
  <c r="U3307" i="8"/>
  <c r="U3308" i="8"/>
  <c r="U3309" i="8"/>
  <c r="U3310" i="8"/>
  <c r="U3311" i="8"/>
  <c r="U3312" i="8"/>
  <c r="U3313" i="8"/>
  <c r="U3314" i="8"/>
  <c r="U3315" i="8"/>
  <c r="U3316" i="8"/>
  <c r="U3317" i="8"/>
  <c r="U3318" i="8"/>
  <c r="U3319" i="8"/>
  <c r="U3320" i="8"/>
  <c r="U3321" i="8"/>
  <c r="U3322" i="8"/>
  <c r="U3323" i="8"/>
  <c r="U3324" i="8"/>
  <c r="U3325" i="8"/>
  <c r="U3326" i="8"/>
  <c r="U3327" i="8"/>
  <c r="U3328" i="8"/>
  <c r="U3329" i="8"/>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T383" i="8"/>
  <c r="T384" i="8"/>
  <c r="T385" i="8"/>
  <c r="T386" i="8"/>
  <c r="T387" i="8"/>
  <c r="T388" i="8"/>
  <c r="T389" i="8"/>
  <c r="T390" i="8"/>
  <c r="T391" i="8"/>
  <c r="T392" i="8"/>
  <c r="T393" i="8"/>
  <c r="T394" i="8"/>
  <c r="T395" i="8"/>
  <c r="T396" i="8"/>
  <c r="T397" i="8"/>
  <c r="T398" i="8"/>
  <c r="T399" i="8"/>
  <c r="T400" i="8"/>
  <c r="T401" i="8"/>
  <c r="T402" i="8"/>
  <c r="T403" i="8"/>
  <c r="T404" i="8"/>
  <c r="T405" i="8"/>
  <c r="T406" i="8"/>
  <c r="T407" i="8"/>
  <c r="T408" i="8"/>
  <c r="T409" i="8"/>
  <c r="T410" i="8"/>
  <c r="T411" i="8"/>
  <c r="T412" i="8"/>
  <c r="T413" i="8"/>
  <c r="T414" i="8"/>
  <c r="T415" i="8"/>
  <c r="T416" i="8"/>
  <c r="T417" i="8"/>
  <c r="T418" i="8"/>
  <c r="T419" i="8"/>
  <c r="T420" i="8"/>
  <c r="T421" i="8"/>
  <c r="T422" i="8"/>
  <c r="T423" i="8"/>
  <c r="T424" i="8"/>
  <c r="T425" i="8"/>
  <c r="T426" i="8"/>
  <c r="T427" i="8"/>
  <c r="T428" i="8"/>
  <c r="T429" i="8"/>
  <c r="T430" i="8"/>
  <c r="T431" i="8"/>
  <c r="T432" i="8"/>
  <c r="T433" i="8"/>
  <c r="T434" i="8"/>
  <c r="T435" i="8"/>
  <c r="T436" i="8"/>
  <c r="T437" i="8"/>
  <c r="T438" i="8"/>
  <c r="T439" i="8"/>
  <c r="T440" i="8"/>
  <c r="T441" i="8"/>
  <c r="T442" i="8"/>
  <c r="T443" i="8"/>
  <c r="T444" i="8"/>
  <c r="T445" i="8"/>
  <c r="T446" i="8"/>
  <c r="T447" i="8"/>
  <c r="T448" i="8"/>
  <c r="T449" i="8"/>
  <c r="T450" i="8"/>
  <c r="T451" i="8"/>
  <c r="T452" i="8"/>
  <c r="T453" i="8"/>
  <c r="T454" i="8"/>
  <c r="T455" i="8"/>
  <c r="T456" i="8"/>
  <c r="T457" i="8"/>
  <c r="T458" i="8"/>
  <c r="T459" i="8"/>
  <c r="T460" i="8"/>
  <c r="T461" i="8"/>
  <c r="T462" i="8"/>
  <c r="T463" i="8"/>
  <c r="T464" i="8"/>
  <c r="T465" i="8"/>
  <c r="T466" i="8"/>
  <c r="T467" i="8"/>
  <c r="T468" i="8"/>
  <c r="T469" i="8"/>
  <c r="T470" i="8"/>
  <c r="T471" i="8"/>
  <c r="T472" i="8"/>
  <c r="T473" i="8"/>
  <c r="T474" i="8"/>
  <c r="T475" i="8"/>
  <c r="T476" i="8"/>
  <c r="T477" i="8"/>
  <c r="T478" i="8"/>
  <c r="T479" i="8"/>
  <c r="T480" i="8"/>
  <c r="T481" i="8"/>
  <c r="T482" i="8"/>
  <c r="T483" i="8"/>
  <c r="T484" i="8"/>
  <c r="T485" i="8"/>
  <c r="T486" i="8"/>
  <c r="T487" i="8"/>
  <c r="T488" i="8"/>
  <c r="T489" i="8"/>
  <c r="T490" i="8"/>
  <c r="T491" i="8"/>
  <c r="T492" i="8"/>
  <c r="T493" i="8"/>
  <c r="T494" i="8"/>
  <c r="T495" i="8"/>
  <c r="T496" i="8"/>
  <c r="T497" i="8"/>
  <c r="T498" i="8"/>
  <c r="T499" i="8"/>
  <c r="T500" i="8"/>
  <c r="T501" i="8"/>
  <c r="T502" i="8"/>
  <c r="T503" i="8"/>
  <c r="T504" i="8"/>
  <c r="T505" i="8"/>
  <c r="T506" i="8"/>
  <c r="T507" i="8"/>
  <c r="T508" i="8"/>
  <c r="T509" i="8"/>
  <c r="T510" i="8"/>
  <c r="T511" i="8"/>
  <c r="T512" i="8"/>
  <c r="T513" i="8"/>
  <c r="T514" i="8"/>
  <c r="T515" i="8"/>
  <c r="T516" i="8"/>
  <c r="T517" i="8"/>
  <c r="T518" i="8"/>
  <c r="T519" i="8"/>
  <c r="T520" i="8"/>
  <c r="T521" i="8"/>
  <c r="T522" i="8"/>
  <c r="T523" i="8"/>
  <c r="T524" i="8"/>
  <c r="T525" i="8"/>
  <c r="T526" i="8"/>
  <c r="T527" i="8"/>
  <c r="T528" i="8"/>
  <c r="T529" i="8"/>
  <c r="T530" i="8"/>
  <c r="T531" i="8"/>
  <c r="T532" i="8"/>
  <c r="T533" i="8"/>
  <c r="T534" i="8"/>
  <c r="T535" i="8"/>
  <c r="T536" i="8"/>
  <c r="T537" i="8"/>
  <c r="T538" i="8"/>
  <c r="T539" i="8"/>
  <c r="T540" i="8"/>
  <c r="T541" i="8"/>
  <c r="T542" i="8"/>
  <c r="T543" i="8"/>
  <c r="T544" i="8"/>
  <c r="T545" i="8"/>
  <c r="T546" i="8"/>
  <c r="T547" i="8"/>
  <c r="T548" i="8"/>
  <c r="T549" i="8"/>
  <c r="T550" i="8"/>
  <c r="T551" i="8"/>
  <c r="T552" i="8"/>
  <c r="T553" i="8"/>
  <c r="T554" i="8"/>
  <c r="T555" i="8"/>
  <c r="T556" i="8"/>
  <c r="T557" i="8"/>
  <c r="T558" i="8"/>
  <c r="T559" i="8"/>
  <c r="T560" i="8"/>
  <c r="T561" i="8"/>
  <c r="T562" i="8"/>
  <c r="T563" i="8"/>
  <c r="T564" i="8"/>
  <c r="T565" i="8"/>
  <c r="T566" i="8"/>
  <c r="T567" i="8"/>
  <c r="T568" i="8"/>
  <c r="T569" i="8"/>
  <c r="T570" i="8"/>
  <c r="T571" i="8"/>
  <c r="T572" i="8"/>
  <c r="T573" i="8"/>
  <c r="T574" i="8"/>
  <c r="T575" i="8"/>
  <c r="T576" i="8"/>
  <c r="T577" i="8"/>
  <c r="T578" i="8"/>
  <c r="T579" i="8"/>
  <c r="T580" i="8"/>
  <c r="T581" i="8"/>
  <c r="T582" i="8"/>
  <c r="T583" i="8"/>
  <c r="T584" i="8"/>
  <c r="T585" i="8"/>
  <c r="T586" i="8"/>
  <c r="T587" i="8"/>
  <c r="T588" i="8"/>
  <c r="T589" i="8"/>
  <c r="T590" i="8"/>
  <c r="T591" i="8"/>
  <c r="T592" i="8"/>
  <c r="T593" i="8"/>
  <c r="T594" i="8"/>
  <c r="T595" i="8"/>
  <c r="T596" i="8"/>
  <c r="T597" i="8"/>
  <c r="T598" i="8"/>
  <c r="T599" i="8"/>
  <c r="T600" i="8"/>
  <c r="T601" i="8"/>
  <c r="T602" i="8"/>
  <c r="T603" i="8"/>
  <c r="T604" i="8"/>
  <c r="T605" i="8"/>
  <c r="T606" i="8"/>
  <c r="T607" i="8"/>
  <c r="T608" i="8"/>
  <c r="T609" i="8"/>
  <c r="T610" i="8"/>
  <c r="T611" i="8"/>
  <c r="T612" i="8"/>
  <c r="T613" i="8"/>
  <c r="T614" i="8"/>
  <c r="T615" i="8"/>
  <c r="T616" i="8"/>
  <c r="T617" i="8"/>
  <c r="T618" i="8"/>
  <c r="T619" i="8"/>
  <c r="T620" i="8"/>
  <c r="T621" i="8"/>
  <c r="T622" i="8"/>
  <c r="T623" i="8"/>
  <c r="T624" i="8"/>
  <c r="T625" i="8"/>
  <c r="T626" i="8"/>
  <c r="T627" i="8"/>
  <c r="T628" i="8"/>
  <c r="T629" i="8"/>
  <c r="T630" i="8"/>
  <c r="T631" i="8"/>
  <c r="T632" i="8"/>
  <c r="T633" i="8"/>
  <c r="T634" i="8"/>
  <c r="T635" i="8"/>
  <c r="T636" i="8"/>
  <c r="T637" i="8"/>
  <c r="T638" i="8"/>
  <c r="T639" i="8"/>
  <c r="T640" i="8"/>
  <c r="T641" i="8"/>
  <c r="T642" i="8"/>
  <c r="T643" i="8"/>
  <c r="T644" i="8"/>
  <c r="T645" i="8"/>
  <c r="T646" i="8"/>
  <c r="T647" i="8"/>
  <c r="T648" i="8"/>
  <c r="T649" i="8"/>
  <c r="T650" i="8"/>
  <c r="T651" i="8"/>
  <c r="T652" i="8"/>
  <c r="T653" i="8"/>
  <c r="T654" i="8"/>
  <c r="T655" i="8"/>
  <c r="T656" i="8"/>
  <c r="T657" i="8"/>
  <c r="T658" i="8"/>
  <c r="T659" i="8"/>
  <c r="T660" i="8"/>
  <c r="T661" i="8"/>
  <c r="T662" i="8"/>
  <c r="T663" i="8"/>
  <c r="T664" i="8"/>
  <c r="T665" i="8"/>
  <c r="T666" i="8"/>
  <c r="T667" i="8"/>
  <c r="T668" i="8"/>
  <c r="T669" i="8"/>
  <c r="T670" i="8"/>
  <c r="T671" i="8"/>
  <c r="T672" i="8"/>
  <c r="T673" i="8"/>
  <c r="T674" i="8"/>
  <c r="T675" i="8"/>
  <c r="T676" i="8"/>
  <c r="T677" i="8"/>
  <c r="T678" i="8"/>
  <c r="T679" i="8"/>
  <c r="T680" i="8"/>
  <c r="T681" i="8"/>
  <c r="T682" i="8"/>
  <c r="T683" i="8"/>
  <c r="T684" i="8"/>
  <c r="T685" i="8"/>
  <c r="T686" i="8"/>
  <c r="T687" i="8"/>
  <c r="T688" i="8"/>
  <c r="T689" i="8"/>
  <c r="T690" i="8"/>
  <c r="T691" i="8"/>
  <c r="T692" i="8"/>
  <c r="T693" i="8"/>
  <c r="T694" i="8"/>
  <c r="T695" i="8"/>
  <c r="T696" i="8"/>
  <c r="T697" i="8"/>
  <c r="T698" i="8"/>
  <c r="T699" i="8"/>
  <c r="T700" i="8"/>
  <c r="T701" i="8"/>
  <c r="T702" i="8"/>
  <c r="T703" i="8"/>
  <c r="T704" i="8"/>
  <c r="T705" i="8"/>
  <c r="T706" i="8"/>
  <c r="T707" i="8"/>
  <c r="T708" i="8"/>
  <c r="T709" i="8"/>
  <c r="T710" i="8"/>
  <c r="T711" i="8"/>
  <c r="T712" i="8"/>
  <c r="T713" i="8"/>
  <c r="T714" i="8"/>
  <c r="T715" i="8"/>
  <c r="T716" i="8"/>
  <c r="T717" i="8"/>
  <c r="T718" i="8"/>
  <c r="T719" i="8"/>
  <c r="T720" i="8"/>
  <c r="T721" i="8"/>
  <c r="T722" i="8"/>
  <c r="T723" i="8"/>
  <c r="T724" i="8"/>
  <c r="T725" i="8"/>
  <c r="T726" i="8"/>
  <c r="T727" i="8"/>
  <c r="T728" i="8"/>
  <c r="T729" i="8"/>
  <c r="T730" i="8"/>
  <c r="T731" i="8"/>
  <c r="T732" i="8"/>
  <c r="T733" i="8"/>
  <c r="T734" i="8"/>
  <c r="T735" i="8"/>
  <c r="T736" i="8"/>
  <c r="T737" i="8"/>
  <c r="T738" i="8"/>
  <c r="T739" i="8"/>
  <c r="T740" i="8"/>
  <c r="T741" i="8"/>
  <c r="T742" i="8"/>
  <c r="T743" i="8"/>
  <c r="T744" i="8"/>
  <c r="T745" i="8"/>
  <c r="T746" i="8"/>
  <c r="T747" i="8"/>
  <c r="T748" i="8"/>
  <c r="T749" i="8"/>
  <c r="T750" i="8"/>
  <c r="T751" i="8"/>
  <c r="T752" i="8"/>
  <c r="T753" i="8"/>
  <c r="T754" i="8"/>
  <c r="T755" i="8"/>
  <c r="T756" i="8"/>
  <c r="T757" i="8"/>
  <c r="T758" i="8"/>
  <c r="T759" i="8"/>
  <c r="T760" i="8"/>
  <c r="T761" i="8"/>
  <c r="T762" i="8"/>
  <c r="T763" i="8"/>
  <c r="T764" i="8"/>
  <c r="T765" i="8"/>
  <c r="T766" i="8"/>
  <c r="T767" i="8"/>
  <c r="T768" i="8"/>
  <c r="T769" i="8"/>
  <c r="T770" i="8"/>
  <c r="T771" i="8"/>
  <c r="T772" i="8"/>
  <c r="T773" i="8"/>
  <c r="T774" i="8"/>
  <c r="T775" i="8"/>
  <c r="T776" i="8"/>
  <c r="T777" i="8"/>
  <c r="T778" i="8"/>
  <c r="T779" i="8"/>
  <c r="T780" i="8"/>
  <c r="T781" i="8"/>
  <c r="T782" i="8"/>
  <c r="T783" i="8"/>
  <c r="T784" i="8"/>
  <c r="T785" i="8"/>
  <c r="T786" i="8"/>
  <c r="T787" i="8"/>
  <c r="T788" i="8"/>
  <c r="T789" i="8"/>
  <c r="T790" i="8"/>
  <c r="T791" i="8"/>
  <c r="T792" i="8"/>
  <c r="T793" i="8"/>
  <c r="T794" i="8"/>
  <c r="T795" i="8"/>
  <c r="T796" i="8"/>
  <c r="T797" i="8"/>
  <c r="T798" i="8"/>
  <c r="T799" i="8"/>
  <c r="T800" i="8"/>
  <c r="T801" i="8"/>
  <c r="T802" i="8"/>
  <c r="T803" i="8"/>
  <c r="T804" i="8"/>
  <c r="T805" i="8"/>
  <c r="T806" i="8"/>
  <c r="T807" i="8"/>
  <c r="T808" i="8"/>
  <c r="T809" i="8"/>
  <c r="T810" i="8"/>
  <c r="T811" i="8"/>
  <c r="T812" i="8"/>
  <c r="T813" i="8"/>
  <c r="T814" i="8"/>
  <c r="T815" i="8"/>
  <c r="T816" i="8"/>
  <c r="T817" i="8"/>
  <c r="T818" i="8"/>
  <c r="T819" i="8"/>
  <c r="T820" i="8"/>
  <c r="T821" i="8"/>
  <c r="T822" i="8"/>
  <c r="T823" i="8"/>
  <c r="T824" i="8"/>
  <c r="T825" i="8"/>
  <c r="T826" i="8"/>
  <c r="T827" i="8"/>
  <c r="T828" i="8"/>
  <c r="T829" i="8"/>
  <c r="T830" i="8"/>
  <c r="T831" i="8"/>
  <c r="T832" i="8"/>
  <c r="T833" i="8"/>
  <c r="T834" i="8"/>
  <c r="T835" i="8"/>
  <c r="T836" i="8"/>
  <c r="T837" i="8"/>
  <c r="T838" i="8"/>
  <c r="T839" i="8"/>
  <c r="T840" i="8"/>
  <c r="T841" i="8"/>
  <c r="T842" i="8"/>
  <c r="T843" i="8"/>
  <c r="T844" i="8"/>
  <c r="T845" i="8"/>
  <c r="T846" i="8"/>
  <c r="T847" i="8"/>
  <c r="T848" i="8"/>
  <c r="T849" i="8"/>
  <c r="T850" i="8"/>
  <c r="T851" i="8"/>
  <c r="T852" i="8"/>
  <c r="T853" i="8"/>
  <c r="T854" i="8"/>
  <c r="T855" i="8"/>
  <c r="T856" i="8"/>
  <c r="T857" i="8"/>
  <c r="T858" i="8"/>
  <c r="T859" i="8"/>
  <c r="T860" i="8"/>
  <c r="T861" i="8"/>
  <c r="T862" i="8"/>
  <c r="T863" i="8"/>
  <c r="T864" i="8"/>
  <c r="T865" i="8"/>
  <c r="T866" i="8"/>
  <c r="T867" i="8"/>
  <c r="T868" i="8"/>
  <c r="T869" i="8"/>
  <c r="T870" i="8"/>
  <c r="T871" i="8"/>
  <c r="T872" i="8"/>
  <c r="T873" i="8"/>
  <c r="T874" i="8"/>
  <c r="T875" i="8"/>
  <c r="T876" i="8"/>
  <c r="T877" i="8"/>
  <c r="T878" i="8"/>
  <c r="T879" i="8"/>
  <c r="T880" i="8"/>
  <c r="T881" i="8"/>
  <c r="T882" i="8"/>
  <c r="T883" i="8"/>
  <c r="T884" i="8"/>
  <c r="T885" i="8"/>
  <c r="T886" i="8"/>
  <c r="T887" i="8"/>
  <c r="T888" i="8"/>
  <c r="T889" i="8"/>
  <c r="T890" i="8"/>
  <c r="T891" i="8"/>
  <c r="T892" i="8"/>
  <c r="T893" i="8"/>
  <c r="T894" i="8"/>
  <c r="T895" i="8"/>
  <c r="T896" i="8"/>
  <c r="T897" i="8"/>
  <c r="T898" i="8"/>
  <c r="T899" i="8"/>
  <c r="T900" i="8"/>
  <c r="T901" i="8"/>
  <c r="T902" i="8"/>
  <c r="T903" i="8"/>
  <c r="T904" i="8"/>
  <c r="T905" i="8"/>
  <c r="T906" i="8"/>
  <c r="T907" i="8"/>
  <c r="T908" i="8"/>
  <c r="T909" i="8"/>
  <c r="T910" i="8"/>
  <c r="T911" i="8"/>
  <c r="T912" i="8"/>
  <c r="T913" i="8"/>
  <c r="T914" i="8"/>
  <c r="T915" i="8"/>
  <c r="T916" i="8"/>
  <c r="T917" i="8"/>
  <c r="T918" i="8"/>
  <c r="T919" i="8"/>
  <c r="T920" i="8"/>
  <c r="T921" i="8"/>
  <c r="T922" i="8"/>
  <c r="T923" i="8"/>
  <c r="T924" i="8"/>
  <c r="T925" i="8"/>
  <c r="T926" i="8"/>
  <c r="T927" i="8"/>
  <c r="T928" i="8"/>
  <c r="T929" i="8"/>
  <c r="T930" i="8"/>
  <c r="T931" i="8"/>
  <c r="T932" i="8"/>
  <c r="T933" i="8"/>
  <c r="T934" i="8"/>
  <c r="T935" i="8"/>
  <c r="T936" i="8"/>
  <c r="T937" i="8"/>
  <c r="T938" i="8"/>
  <c r="T939" i="8"/>
  <c r="T940" i="8"/>
  <c r="T941" i="8"/>
  <c r="T942" i="8"/>
  <c r="T943" i="8"/>
  <c r="T944" i="8"/>
  <c r="T945" i="8"/>
  <c r="T946" i="8"/>
  <c r="T947" i="8"/>
  <c r="T948" i="8"/>
  <c r="T949" i="8"/>
  <c r="T950" i="8"/>
  <c r="T951" i="8"/>
  <c r="T952" i="8"/>
  <c r="T953" i="8"/>
  <c r="T954" i="8"/>
  <c r="T955" i="8"/>
  <c r="T956" i="8"/>
  <c r="T957" i="8"/>
  <c r="T958" i="8"/>
  <c r="T959" i="8"/>
  <c r="T960" i="8"/>
  <c r="T961" i="8"/>
  <c r="T962" i="8"/>
  <c r="T963" i="8"/>
  <c r="T964" i="8"/>
  <c r="T965" i="8"/>
  <c r="T966" i="8"/>
  <c r="T967" i="8"/>
  <c r="T968" i="8"/>
  <c r="T969" i="8"/>
  <c r="T970" i="8"/>
  <c r="T971" i="8"/>
  <c r="T972" i="8"/>
  <c r="T973" i="8"/>
  <c r="T974" i="8"/>
  <c r="T975" i="8"/>
  <c r="T976" i="8"/>
  <c r="T977" i="8"/>
  <c r="T978" i="8"/>
  <c r="T979" i="8"/>
  <c r="T980" i="8"/>
  <c r="T981" i="8"/>
  <c r="T982" i="8"/>
  <c r="T983" i="8"/>
  <c r="T984" i="8"/>
  <c r="T985" i="8"/>
  <c r="T986" i="8"/>
  <c r="T987" i="8"/>
  <c r="T988" i="8"/>
  <c r="T989" i="8"/>
  <c r="T990" i="8"/>
  <c r="T991" i="8"/>
  <c r="T992" i="8"/>
  <c r="T993" i="8"/>
  <c r="T994" i="8"/>
  <c r="T995" i="8"/>
  <c r="T996" i="8"/>
  <c r="T997" i="8"/>
  <c r="T998" i="8"/>
  <c r="T999" i="8"/>
  <c r="T1000" i="8"/>
  <c r="T1001" i="8"/>
  <c r="T1002" i="8"/>
  <c r="T1003" i="8"/>
  <c r="T1004" i="8"/>
  <c r="T1005" i="8"/>
  <c r="T1006" i="8"/>
  <c r="T1007" i="8"/>
  <c r="T1008" i="8"/>
  <c r="T1009" i="8"/>
  <c r="T1010" i="8"/>
  <c r="T1011" i="8"/>
  <c r="T1012" i="8"/>
  <c r="T1013" i="8"/>
  <c r="T1014" i="8"/>
  <c r="T1015" i="8"/>
  <c r="T1016" i="8"/>
  <c r="T1017" i="8"/>
  <c r="T1018" i="8"/>
  <c r="T1019" i="8"/>
  <c r="T1020" i="8"/>
  <c r="T1021" i="8"/>
  <c r="T1022" i="8"/>
  <c r="T1023" i="8"/>
  <c r="T1024" i="8"/>
  <c r="T1025" i="8"/>
  <c r="T1026" i="8"/>
  <c r="T1027" i="8"/>
  <c r="T1028" i="8"/>
  <c r="T1029" i="8"/>
  <c r="T1030" i="8"/>
  <c r="T1031" i="8"/>
  <c r="T1032" i="8"/>
  <c r="T1033" i="8"/>
  <c r="T1034" i="8"/>
  <c r="T1035" i="8"/>
  <c r="T1036" i="8"/>
  <c r="T1037" i="8"/>
  <c r="T1038" i="8"/>
  <c r="T1039" i="8"/>
  <c r="T1040" i="8"/>
  <c r="T1041" i="8"/>
  <c r="T1042" i="8"/>
  <c r="T1043" i="8"/>
  <c r="T1044" i="8"/>
  <c r="T1045" i="8"/>
  <c r="T1046" i="8"/>
  <c r="T1047" i="8"/>
  <c r="T1048" i="8"/>
  <c r="T1049" i="8"/>
  <c r="T1050" i="8"/>
  <c r="T1051" i="8"/>
  <c r="T1052" i="8"/>
  <c r="T1053" i="8"/>
  <c r="T1054" i="8"/>
  <c r="T1055" i="8"/>
  <c r="T1056" i="8"/>
  <c r="T1057" i="8"/>
  <c r="T1058" i="8"/>
  <c r="T1059" i="8"/>
  <c r="T1060" i="8"/>
  <c r="T1061" i="8"/>
  <c r="T1062" i="8"/>
  <c r="T1063" i="8"/>
  <c r="T1064" i="8"/>
  <c r="T1065" i="8"/>
  <c r="T1066" i="8"/>
  <c r="T1067" i="8"/>
  <c r="T1068" i="8"/>
  <c r="T1069" i="8"/>
  <c r="T1070" i="8"/>
  <c r="T1071" i="8"/>
  <c r="T1072" i="8"/>
  <c r="T1073" i="8"/>
  <c r="T1074" i="8"/>
  <c r="T1075" i="8"/>
  <c r="T1076" i="8"/>
  <c r="T1077" i="8"/>
  <c r="T1078" i="8"/>
  <c r="T1079" i="8"/>
  <c r="T1080" i="8"/>
  <c r="T1081" i="8"/>
  <c r="T1082" i="8"/>
  <c r="T1083" i="8"/>
  <c r="T1084" i="8"/>
  <c r="T1085" i="8"/>
  <c r="T1086" i="8"/>
  <c r="T1087" i="8"/>
  <c r="T1088" i="8"/>
  <c r="T1089" i="8"/>
  <c r="T1090" i="8"/>
  <c r="T1091" i="8"/>
  <c r="T1092" i="8"/>
  <c r="T1093" i="8"/>
  <c r="T1094" i="8"/>
  <c r="T1095" i="8"/>
  <c r="T1096" i="8"/>
  <c r="T1097" i="8"/>
  <c r="T1098" i="8"/>
  <c r="T1099" i="8"/>
  <c r="T1100" i="8"/>
  <c r="T1101" i="8"/>
  <c r="T1102" i="8"/>
  <c r="T1103" i="8"/>
  <c r="T1104" i="8"/>
  <c r="T1105" i="8"/>
  <c r="T1106" i="8"/>
  <c r="T1107" i="8"/>
  <c r="T1108" i="8"/>
  <c r="T1109" i="8"/>
  <c r="T1110" i="8"/>
  <c r="T1111" i="8"/>
  <c r="T1112" i="8"/>
  <c r="T1113" i="8"/>
  <c r="T1114" i="8"/>
  <c r="T1115" i="8"/>
  <c r="T1116" i="8"/>
  <c r="T1117" i="8"/>
  <c r="T1118" i="8"/>
  <c r="T1119" i="8"/>
  <c r="T1120" i="8"/>
  <c r="T1121" i="8"/>
  <c r="T1122" i="8"/>
  <c r="T1123" i="8"/>
  <c r="T1124" i="8"/>
  <c r="T1125" i="8"/>
  <c r="T1126" i="8"/>
  <c r="T1127" i="8"/>
  <c r="T1128" i="8"/>
  <c r="T1129" i="8"/>
  <c r="T1130" i="8"/>
  <c r="T1131" i="8"/>
  <c r="T1132" i="8"/>
  <c r="T1133" i="8"/>
  <c r="T1134" i="8"/>
  <c r="T1135" i="8"/>
  <c r="T1136" i="8"/>
  <c r="T1137" i="8"/>
  <c r="T1138" i="8"/>
  <c r="T1139" i="8"/>
  <c r="T1140" i="8"/>
  <c r="T1141" i="8"/>
  <c r="T1142" i="8"/>
  <c r="T1143" i="8"/>
  <c r="T1144" i="8"/>
  <c r="T1145" i="8"/>
  <c r="T1146" i="8"/>
  <c r="T1147" i="8"/>
  <c r="T1148" i="8"/>
  <c r="T1149" i="8"/>
  <c r="T1150" i="8"/>
  <c r="T1151" i="8"/>
  <c r="T1152" i="8"/>
  <c r="T1153" i="8"/>
  <c r="T1154" i="8"/>
  <c r="T1155" i="8"/>
  <c r="T1156" i="8"/>
  <c r="T1157" i="8"/>
  <c r="T1158" i="8"/>
  <c r="T1159" i="8"/>
  <c r="T1160" i="8"/>
  <c r="T1161" i="8"/>
  <c r="T1162" i="8"/>
  <c r="T1163" i="8"/>
  <c r="T1164" i="8"/>
  <c r="T1165" i="8"/>
  <c r="T1166" i="8"/>
  <c r="T1167" i="8"/>
  <c r="T1168" i="8"/>
  <c r="T1169" i="8"/>
  <c r="T1170" i="8"/>
  <c r="T1171" i="8"/>
  <c r="T1172" i="8"/>
  <c r="T1173" i="8"/>
  <c r="T1174" i="8"/>
  <c r="T1175" i="8"/>
  <c r="T1176" i="8"/>
  <c r="T1177" i="8"/>
  <c r="T1178" i="8"/>
  <c r="T1179" i="8"/>
  <c r="T1180" i="8"/>
  <c r="T1181" i="8"/>
  <c r="T1182" i="8"/>
  <c r="T1183" i="8"/>
  <c r="T1184" i="8"/>
  <c r="T1185" i="8"/>
  <c r="T1186" i="8"/>
  <c r="T1187" i="8"/>
  <c r="T1188" i="8"/>
  <c r="T1189" i="8"/>
  <c r="T1190" i="8"/>
  <c r="T1191" i="8"/>
  <c r="T1192" i="8"/>
  <c r="T1193" i="8"/>
  <c r="T1194" i="8"/>
  <c r="T1195" i="8"/>
  <c r="T1196" i="8"/>
  <c r="T1197" i="8"/>
  <c r="T1198" i="8"/>
  <c r="T1199" i="8"/>
  <c r="T1200" i="8"/>
  <c r="T1201" i="8"/>
  <c r="T1202" i="8"/>
  <c r="T1203" i="8"/>
  <c r="T1204" i="8"/>
  <c r="T1205" i="8"/>
  <c r="T1206" i="8"/>
  <c r="T1207" i="8"/>
  <c r="T1208" i="8"/>
  <c r="T1209" i="8"/>
  <c r="T1210" i="8"/>
  <c r="T1211" i="8"/>
  <c r="T1212" i="8"/>
  <c r="T1213" i="8"/>
  <c r="T1214" i="8"/>
  <c r="T1215" i="8"/>
  <c r="T1216" i="8"/>
  <c r="T1217" i="8"/>
  <c r="T1218" i="8"/>
  <c r="T1219" i="8"/>
  <c r="T1220" i="8"/>
  <c r="T1221" i="8"/>
  <c r="T1222" i="8"/>
  <c r="T1223" i="8"/>
  <c r="T1224" i="8"/>
  <c r="T1225" i="8"/>
  <c r="T1226" i="8"/>
  <c r="T1227" i="8"/>
  <c r="T1228" i="8"/>
  <c r="T1229" i="8"/>
  <c r="T1230" i="8"/>
  <c r="T1231" i="8"/>
  <c r="T1232" i="8"/>
  <c r="T1233" i="8"/>
  <c r="T1234" i="8"/>
  <c r="T1235" i="8"/>
  <c r="T1236" i="8"/>
  <c r="T1237" i="8"/>
  <c r="T1238" i="8"/>
  <c r="T1239" i="8"/>
  <c r="T1240" i="8"/>
  <c r="T1241" i="8"/>
  <c r="T1242" i="8"/>
  <c r="T1243" i="8"/>
  <c r="T1244" i="8"/>
  <c r="T1245" i="8"/>
  <c r="T1246" i="8"/>
  <c r="T1247" i="8"/>
  <c r="T1248" i="8"/>
  <c r="T1249" i="8"/>
  <c r="T1250" i="8"/>
  <c r="T1251" i="8"/>
  <c r="T1252" i="8"/>
  <c r="T1253" i="8"/>
  <c r="T1254" i="8"/>
  <c r="T1255" i="8"/>
  <c r="T1256" i="8"/>
  <c r="T1257" i="8"/>
  <c r="T1258" i="8"/>
  <c r="T1259" i="8"/>
  <c r="T1260" i="8"/>
  <c r="T1261" i="8"/>
  <c r="T1262" i="8"/>
  <c r="T1263" i="8"/>
  <c r="T1264" i="8"/>
  <c r="T1265" i="8"/>
  <c r="T1266" i="8"/>
  <c r="T1267" i="8"/>
  <c r="T1268" i="8"/>
  <c r="T1269" i="8"/>
  <c r="T1270" i="8"/>
  <c r="T1271" i="8"/>
  <c r="T1272" i="8"/>
  <c r="T1273" i="8"/>
  <c r="T1274" i="8"/>
  <c r="T1275" i="8"/>
  <c r="T1276" i="8"/>
  <c r="T1277" i="8"/>
  <c r="T1278" i="8"/>
  <c r="T1279" i="8"/>
  <c r="T1280" i="8"/>
  <c r="T1281" i="8"/>
  <c r="T1282" i="8"/>
  <c r="T1283" i="8"/>
  <c r="T1284" i="8"/>
  <c r="T1285" i="8"/>
  <c r="T1286" i="8"/>
  <c r="T1287" i="8"/>
  <c r="T1288" i="8"/>
  <c r="T1289" i="8"/>
  <c r="T1290" i="8"/>
  <c r="T1291" i="8"/>
  <c r="T1292" i="8"/>
  <c r="T1293" i="8"/>
  <c r="T1294" i="8"/>
  <c r="T1295" i="8"/>
  <c r="T1296" i="8"/>
  <c r="T1297" i="8"/>
  <c r="T1298" i="8"/>
  <c r="T1299" i="8"/>
  <c r="T1300" i="8"/>
  <c r="T1301" i="8"/>
  <c r="T1302" i="8"/>
  <c r="T1303" i="8"/>
  <c r="T1304" i="8"/>
  <c r="T1305" i="8"/>
  <c r="T1306" i="8"/>
  <c r="T1307" i="8"/>
  <c r="T1308" i="8"/>
  <c r="T1309" i="8"/>
  <c r="T1310" i="8"/>
  <c r="T1311" i="8"/>
  <c r="T1312" i="8"/>
  <c r="T1313" i="8"/>
  <c r="T1314" i="8"/>
  <c r="T1315" i="8"/>
  <c r="T1316" i="8"/>
  <c r="T1317" i="8"/>
  <c r="T1318" i="8"/>
  <c r="T1319" i="8"/>
  <c r="T1320" i="8"/>
  <c r="T1321" i="8"/>
  <c r="T1322" i="8"/>
  <c r="T1323" i="8"/>
  <c r="T1324" i="8"/>
  <c r="T1325" i="8"/>
  <c r="T1326" i="8"/>
  <c r="T1327" i="8"/>
  <c r="T1328" i="8"/>
  <c r="T1329" i="8"/>
  <c r="T1330" i="8"/>
  <c r="T1331" i="8"/>
  <c r="T1332" i="8"/>
  <c r="T1333" i="8"/>
  <c r="T1334" i="8"/>
  <c r="T1335" i="8"/>
  <c r="T1336" i="8"/>
  <c r="T1337" i="8"/>
  <c r="T1338" i="8"/>
  <c r="T1339" i="8"/>
  <c r="T1340" i="8"/>
  <c r="T1341" i="8"/>
  <c r="T1342" i="8"/>
  <c r="T1343" i="8"/>
  <c r="T1344" i="8"/>
  <c r="T1345" i="8"/>
  <c r="T1346" i="8"/>
  <c r="T1347" i="8"/>
  <c r="T1348" i="8"/>
  <c r="T1349" i="8"/>
  <c r="T1350" i="8"/>
  <c r="T1351" i="8"/>
  <c r="T1352" i="8"/>
  <c r="T1353" i="8"/>
  <c r="T1354" i="8"/>
  <c r="T1355" i="8"/>
  <c r="T1356" i="8"/>
  <c r="T1357" i="8"/>
  <c r="T1358" i="8"/>
  <c r="T1359" i="8"/>
  <c r="T1360" i="8"/>
  <c r="T1361" i="8"/>
  <c r="T1362" i="8"/>
  <c r="T1363" i="8"/>
  <c r="T1364" i="8"/>
  <c r="T1365" i="8"/>
  <c r="T1366" i="8"/>
  <c r="T1367" i="8"/>
  <c r="T1368" i="8"/>
  <c r="T1369" i="8"/>
  <c r="T1370" i="8"/>
  <c r="T1371" i="8"/>
  <c r="T1372" i="8"/>
  <c r="T1373" i="8"/>
  <c r="T1374" i="8"/>
  <c r="T1375" i="8"/>
  <c r="T1376" i="8"/>
  <c r="T1377" i="8"/>
  <c r="T1378" i="8"/>
  <c r="T1379" i="8"/>
  <c r="T1380" i="8"/>
  <c r="T1381" i="8"/>
  <c r="T1382" i="8"/>
  <c r="T1383" i="8"/>
  <c r="T1384" i="8"/>
  <c r="T1385" i="8"/>
  <c r="T1386" i="8"/>
  <c r="T1387" i="8"/>
  <c r="T1388" i="8"/>
  <c r="T1389" i="8"/>
  <c r="T1390" i="8"/>
  <c r="T1391" i="8"/>
  <c r="T1392" i="8"/>
  <c r="T1393" i="8"/>
  <c r="T1394" i="8"/>
  <c r="T1395" i="8"/>
  <c r="T1396" i="8"/>
  <c r="T1397" i="8"/>
  <c r="T1398" i="8"/>
  <c r="T1399" i="8"/>
  <c r="T1400" i="8"/>
  <c r="T1401" i="8"/>
  <c r="T1402" i="8"/>
  <c r="T1403" i="8"/>
  <c r="T1404" i="8"/>
  <c r="T1405" i="8"/>
  <c r="T1406" i="8"/>
  <c r="T1407" i="8"/>
  <c r="T1408" i="8"/>
  <c r="T1409" i="8"/>
  <c r="T1410" i="8"/>
  <c r="T1411" i="8"/>
  <c r="T1412" i="8"/>
  <c r="T1413" i="8"/>
  <c r="T1414" i="8"/>
  <c r="T1415" i="8"/>
  <c r="T1416" i="8"/>
  <c r="T1417" i="8"/>
  <c r="T1418" i="8"/>
  <c r="T1419" i="8"/>
  <c r="T1420" i="8"/>
  <c r="T1421" i="8"/>
  <c r="T1422" i="8"/>
  <c r="T1423" i="8"/>
  <c r="T1424" i="8"/>
  <c r="T1425" i="8"/>
  <c r="T1426" i="8"/>
  <c r="T1427" i="8"/>
  <c r="T1428" i="8"/>
  <c r="T1429" i="8"/>
  <c r="T1430" i="8"/>
  <c r="T1431" i="8"/>
  <c r="T1432" i="8"/>
  <c r="T1433" i="8"/>
  <c r="T1434" i="8"/>
  <c r="T1435" i="8"/>
  <c r="T1436" i="8"/>
  <c r="T1437" i="8"/>
  <c r="T1438" i="8"/>
  <c r="T1439" i="8"/>
  <c r="T1440" i="8"/>
  <c r="T1441" i="8"/>
  <c r="T1442" i="8"/>
  <c r="T1443" i="8"/>
  <c r="T1444" i="8"/>
  <c r="T1445" i="8"/>
  <c r="T1446" i="8"/>
  <c r="T1447" i="8"/>
  <c r="T1448" i="8"/>
  <c r="T1449" i="8"/>
  <c r="T1450" i="8"/>
  <c r="T1451" i="8"/>
  <c r="T1452" i="8"/>
  <c r="T1453" i="8"/>
  <c r="T1454" i="8"/>
  <c r="T1455" i="8"/>
  <c r="T1456" i="8"/>
  <c r="T1457" i="8"/>
  <c r="T1458" i="8"/>
  <c r="T1459" i="8"/>
  <c r="T1460" i="8"/>
  <c r="T1461" i="8"/>
  <c r="T1462" i="8"/>
  <c r="T1463" i="8"/>
  <c r="T1464" i="8"/>
  <c r="T1465" i="8"/>
  <c r="T1466" i="8"/>
  <c r="T1467" i="8"/>
  <c r="T1468" i="8"/>
  <c r="T1469" i="8"/>
  <c r="T1470" i="8"/>
  <c r="T1471" i="8"/>
  <c r="T1472" i="8"/>
  <c r="T1473" i="8"/>
  <c r="T1474" i="8"/>
  <c r="T1475" i="8"/>
  <c r="T1476" i="8"/>
  <c r="T1477" i="8"/>
  <c r="T1478" i="8"/>
  <c r="T1479" i="8"/>
  <c r="T1480" i="8"/>
  <c r="T1481" i="8"/>
  <c r="T1482" i="8"/>
  <c r="T1483" i="8"/>
  <c r="T1484" i="8"/>
  <c r="T1485" i="8"/>
  <c r="T1486" i="8"/>
  <c r="T1487" i="8"/>
  <c r="T1488" i="8"/>
  <c r="T1489" i="8"/>
  <c r="T1490" i="8"/>
  <c r="T1491" i="8"/>
  <c r="T1492" i="8"/>
  <c r="T1493" i="8"/>
  <c r="T1494" i="8"/>
  <c r="T1495" i="8"/>
  <c r="T1496" i="8"/>
  <c r="T1497" i="8"/>
  <c r="T1498" i="8"/>
  <c r="T1499" i="8"/>
  <c r="T1500" i="8"/>
  <c r="T1501" i="8"/>
  <c r="T1502" i="8"/>
  <c r="T1503" i="8"/>
  <c r="T1504" i="8"/>
  <c r="T1505" i="8"/>
  <c r="T1506" i="8"/>
  <c r="T1507" i="8"/>
  <c r="T1508" i="8"/>
  <c r="T1509" i="8"/>
  <c r="T1510" i="8"/>
  <c r="T1511" i="8"/>
  <c r="T1512" i="8"/>
  <c r="T1513" i="8"/>
  <c r="T1514" i="8"/>
  <c r="T1515" i="8"/>
  <c r="T1516" i="8"/>
  <c r="T1517" i="8"/>
  <c r="T1518" i="8"/>
  <c r="T1519" i="8"/>
  <c r="T1520" i="8"/>
  <c r="T1521" i="8"/>
  <c r="T1522" i="8"/>
  <c r="T1523" i="8"/>
  <c r="T1524" i="8"/>
  <c r="T1525" i="8"/>
  <c r="T1526" i="8"/>
  <c r="T1527" i="8"/>
  <c r="T1528" i="8"/>
  <c r="T1529" i="8"/>
  <c r="T1530" i="8"/>
  <c r="T1531" i="8"/>
  <c r="T1532" i="8"/>
  <c r="T1533" i="8"/>
  <c r="T1534" i="8"/>
  <c r="T1535" i="8"/>
  <c r="T1536" i="8"/>
  <c r="T1537" i="8"/>
  <c r="T1538" i="8"/>
  <c r="T1539" i="8"/>
  <c r="T1540" i="8"/>
  <c r="T1541" i="8"/>
  <c r="T1542" i="8"/>
  <c r="T1543" i="8"/>
  <c r="T1544" i="8"/>
  <c r="T1545" i="8"/>
  <c r="T1546" i="8"/>
  <c r="T1547" i="8"/>
  <c r="T1548" i="8"/>
  <c r="T1549" i="8"/>
  <c r="T1550" i="8"/>
  <c r="T1551" i="8"/>
  <c r="T1552" i="8"/>
  <c r="T1553" i="8"/>
  <c r="T1554" i="8"/>
  <c r="T1555" i="8"/>
  <c r="T1556" i="8"/>
  <c r="T1557" i="8"/>
  <c r="T1558" i="8"/>
  <c r="T1559" i="8"/>
  <c r="T1560" i="8"/>
  <c r="T1561" i="8"/>
  <c r="T1562" i="8"/>
  <c r="T1563" i="8"/>
  <c r="T1564" i="8"/>
  <c r="T1565" i="8"/>
  <c r="T1566" i="8"/>
  <c r="T1567" i="8"/>
  <c r="T1568" i="8"/>
  <c r="T1569" i="8"/>
  <c r="T1570" i="8"/>
  <c r="T1571" i="8"/>
  <c r="T1572" i="8"/>
  <c r="T1573" i="8"/>
  <c r="T1574" i="8"/>
  <c r="T1575" i="8"/>
  <c r="T1576" i="8"/>
  <c r="T1577" i="8"/>
  <c r="T1578" i="8"/>
  <c r="T1579" i="8"/>
  <c r="T1580" i="8"/>
  <c r="T1581" i="8"/>
  <c r="T1582" i="8"/>
  <c r="T1583" i="8"/>
  <c r="T1584" i="8"/>
  <c r="T1585" i="8"/>
  <c r="T1586" i="8"/>
  <c r="T1587" i="8"/>
  <c r="T1588" i="8"/>
  <c r="T1589" i="8"/>
  <c r="T1590" i="8"/>
  <c r="T1591" i="8"/>
  <c r="T1592" i="8"/>
  <c r="T1593" i="8"/>
  <c r="T1594" i="8"/>
  <c r="T1595" i="8"/>
  <c r="T1596" i="8"/>
  <c r="T1597" i="8"/>
  <c r="T1598" i="8"/>
  <c r="T1599" i="8"/>
  <c r="T1600" i="8"/>
  <c r="T1601" i="8"/>
  <c r="T1602" i="8"/>
  <c r="T1603" i="8"/>
  <c r="T1604" i="8"/>
  <c r="T1605" i="8"/>
  <c r="T1606" i="8"/>
  <c r="T1607" i="8"/>
  <c r="T1608" i="8"/>
  <c r="T1609" i="8"/>
  <c r="T1610" i="8"/>
  <c r="T1611" i="8"/>
  <c r="T1612" i="8"/>
  <c r="T1613" i="8"/>
  <c r="T1614" i="8"/>
  <c r="T1615" i="8"/>
  <c r="T1616" i="8"/>
  <c r="T1617" i="8"/>
  <c r="T1618" i="8"/>
  <c r="T1619" i="8"/>
  <c r="T1620" i="8"/>
  <c r="T1621" i="8"/>
  <c r="T1622" i="8"/>
  <c r="T1623" i="8"/>
  <c r="T1624" i="8"/>
  <c r="T1625" i="8"/>
  <c r="T1626" i="8"/>
  <c r="T1627" i="8"/>
  <c r="T1628" i="8"/>
  <c r="T1629" i="8"/>
  <c r="T1630" i="8"/>
  <c r="T1631" i="8"/>
  <c r="T1632" i="8"/>
  <c r="T1633" i="8"/>
  <c r="T1634" i="8"/>
  <c r="T1635" i="8"/>
  <c r="T1636" i="8"/>
  <c r="T1637" i="8"/>
  <c r="T1638" i="8"/>
  <c r="T1639" i="8"/>
  <c r="T1640" i="8"/>
  <c r="T1641" i="8"/>
  <c r="T1642" i="8"/>
  <c r="T1643" i="8"/>
  <c r="T1644" i="8"/>
  <c r="T1645" i="8"/>
  <c r="T1646" i="8"/>
  <c r="T1647" i="8"/>
  <c r="T1648" i="8"/>
  <c r="T1649" i="8"/>
  <c r="T1650" i="8"/>
  <c r="T1651" i="8"/>
  <c r="T1652" i="8"/>
  <c r="T1653" i="8"/>
  <c r="T1654" i="8"/>
  <c r="T1655" i="8"/>
  <c r="T1656" i="8"/>
  <c r="T1657" i="8"/>
  <c r="T1658" i="8"/>
  <c r="T1659" i="8"/>
  <c r="T1660" i="8"/>
  <c r="T1661" i="8"/>
  <c r="T1662" i="8"/>
  <c r="T1663" i="8"/>
  <c r="T1664" i="8"/>
  <c r="T1665" i="8"/>
  <c r="T1666" i="8"/>
  <c r="T1667" i="8"/>
  <c r="T1668" i="8"/>
  <c r="T1669" i="8"/>
  <c r="T1670" i="8"/>
  <c r="T1671" i="8"/>
  <c r="T1672" i="8"/>
  <c r="T1673" i="8"/>
  <c r="T1674" i="8"/>
  <c r="T1675" i="8"/>
  <c r="T1676" i="8"/>
  <c r="T1677" i="8"/>
  <c r="T1678" i="8"/>
  <c r="T1679" i="8"/>
  <c r="T1680" i="8"/>
  <c r="T1681" i="8"/>
  <c r="T1682" i="8"/>
  <c r="T1683" i="8"/>
  <c r="T1684" i="8"/>
  <c r="T1685" i="8"/>
  <c r="T1686" i="8"/>
  <c r="T1687" i="8"/>
  <c r="T1688" i="8"/>
  <c r="T1689" i="8"/>
  <c r="T1690" i="8"/>
  <c r="T1691" i="8"/>
  <c r="T1692" i="8"/>
  <c r="T1693" i="8"/>
  <c r="T1694" i="8"/>
  <c r="T1695" i="8"/>
  <c r="T1696" i="8"/>
  <c r="T1697" i="8"/>
  <c r="T1698" i="8"/>
  <c r="T1699" i="8"/>
  <c r="T1700" i="8"/>
  <c r="T1701" i="8"/>
  <c r="T1702" i="8"/>
  <c r="T1703" i="8"/>
  <c r="T1704" i="8"/>
  <c r="T1705" i="8"/>
  <c r="T1706" i="8"/>
  <c r="T1707" i="8"/>
  <c r="T1708" i="8"/>
  <c r="T1709" i="8"/>
  <c r="T1710" i="8"/>
  <c r="T1711" i="8"/>
  <c r="T1712" i="8"/>
  <c r="T1713" i="8"/>
  <c r="T1714" i="8"/>
  <c r="T1715" i="8"/>
  <c r="T1716" i="8"/>
  <c r="T1717" i="8"/>
  <c r="T1718" i="8"/>
  <c r="T1719" i="8"/>
  <c r="T1720" i="8"/>
  <c r="T1721" i="8"/>
  <c r="T1722" i="8"/>
  <c r="T1723" i="8"/>
  <c r="T1724" i="8"/>
  <c r="T1725" i="8"/>
  <c r="T1726" i="8"/>
  <c r="T1727" i="8"/>
  <c r="T1728" i="8"/>
  <c r="T1729" i="8"/>
  <c r="T1730" i="8"/>
  <c r="T1731" i="8"/>
  <c r="T1732" i="8"/>
  <c r="T1733" i="8"/>
  <c r="T1734" i="8"/>
  <c r="T1735" i="8"/>
  <c r="T1736" i="8"/>
  <c r="T1737" i="8"/>
  <c r="T1738" i="8"/>
  <c r="T1739" i="8"/>
  <c r="T1740" i="8"/>
  <c r="T1741" i="8"/>
  <c r="T1742" i="8"/>
  <c r="T1743" i="8"/>
  <c r="T1744" i="8"/>
  <c r="T1745" i="8"/>
  <c r="T1746" i="8"/>
  <c r="T1747" i="8"/>
  <c r="T1748" i="8"/>
  <c r="T1749" i="8"/>
  <c r="T1750" i="8"/>
  <c r="T1751" i="8"/>
  <c r="T1752" i="8"/>
  <c r="T1753" i="8"/>
  <c r="T1754" i="8"/>
  <c r="T1755" i="8"/>
  <c r="T1756" i="8"/>
  <c r="T1757" i="8"/>
  <c r="T1758" i="8"/>
  <c r="T1759" i="8"/>
  <c r="T1760" i="8"/>
  <c r="T1761" i="8"/>
  <c r="T1762" i="8"/>
  <c r="T1763" i="8"/>
  <c r="T1764" i="8"/>
  <c r="T1765" i="8"/>
  <c r="T1766" i="8"/>
  <c r="T1767" i="8"/>
  <c r="T1768" i="8"/>
  <c r="T1769" i="8"/>
  <c r="T1770" i="8"/>
  <c r="T1771" i="8"/>
  <c r="T1772" i="8"/>
  <c r="T1773" i="8"/>
  <c r="T1774" i="8"/>
  <c r="T1775" i="8"/>
  <c r="T1776" i="8"/>
  <c r="T1777" i="8"/>
  <c r="T1778" i="8"/>
  <c r="T1779" i="8"/>
  <c r="T1780" i="8"/>
  <c r="T1781" i="8"/>
  <c r="T1782" i="8"/>
  <c r="T1783" i="8"/>
  <c r="T1784" i="8"/>
  <c r="T1785" i="8"/>
  <c r="T1786" i="8"/>
  <c r="T1787" i="8"/>
  <c r="T1788" i="8"/>
  <c r="T1789" i="8"/>
  <c r="T1790" i="8"/>
  <c r="T1791" i="8"/>
  <c r="T1792" i="8"/>
  <c r="T1793" i="8"/>
  <c r="T1794" i="8"/>
  <c r="T1795" i="8"/>
  <c r="T1796" i="8"/>
  <c r="T1797" i="8"/>
  <c r="T1798" i="8"/>
  <c r="T1799" i="8"/>
  <c r="T1800" i="8"/>
  <c r="T1801" i="8"/>
  <c r="T1802" i="8"/>
  <c r="T1803" i="8"/>
  <c r="T1804" i="8"/>
  <c r="T1805" i="8"/>
  <c r="T1806" i="8"/>
  <c r="T1807" i="8"/>
  <c r="T1808" i="8"/>
  <c r="T1809" i="8"/>
  <c r="T1810" i="8"/>
  <c r="T1811" i="8"/>
  <c r="T1812" i="8"/>
  <c r="T1813" i="8"/>
  <c r="T1814" i="8"/>
  <c r="T1815" i="8"/>
  <c r="T1816" i="8"/>
  <c r="T1817" i="8"/>
  <c r="T1818" i="8"/>
  <c r="T1819" i="8"/>
  <c r="T1820" i="8"/>
  <c r="T1821" i="8"/>
  <c r="T1822" i="8"/>
  <c r="T1823" i="8"/>
  <c r="T1824" i="8"/>
  <c r="T1825" i="8"/>
  <c r="T1826" i="8"/>
  <c r="T1827" i="8"/>
  <c r="T1828" i="8"/>
  <c r="T1829" i="8"/>
  <c r="T1830" i="8"/>
  <c r="T1831" i="8"/>
  <c r="T1832" i="8"/>
  <c r="T1833" i="8"/>
  <c r="T1834" i="8"/>
  <c r="T1835" i="8"/>
  <c r="T1836" i="8"/>
  <c r="T1837" i="8"/>
  <c r="T1838" i="8"/>
  <c r="T1839" i="8"/>
  <c r="T1840" i="8"/>
  <c r="T1841" i="8"/>
  <c r="T1842" i="8"/>
  <c r="T1843" i="8"/>
  <c r="T1844" i="8"/>
  <c r="T1845" i="8"/>
  <c r="T1846" i="8"/>
  <c r="T1847" i="8"/>
  <c r="T1848" i="8"/>
  <c r="T1849" i="8"/>
  <c r="T1850" i="8"/>
  <c r="T1851" i="8"/>
  <c r="T1852" i="8"/>
  <c r="T1853" i="8"/>
  <c r="T1854" i="8"/>
  <c r="T1855" i="8"/>
  <c r="T1856" i="8"/>
  <c r="T1857" i="8"/>
  <c r="T1858" i="8"/>
  <c r="T1859" i="8"/>
  <c r="T1860" i="8"/>
  <c r="T1861" i="8"/>
  <c r="T1862" i="8"/>
  <c r="T1863" i="8"/>
  <c r="T1864" i="8"/>
  <c r="T1865" i="8"/>
  <c r="T1866" i="8"/>
  <c r="T1867" i="8"/>
  <c r="T1868" i="8"/>
  <c r="T1869" i="8"/>
  <c r="T1870" i="8"/>
  <c r="T1871" i="8"/>
  <c r="T1872" i="8"/>
  <c r="T1873" i="8"/>
  <c r="T1874" i="8"/>
  <c r="T1875" i="8"/>
  <c r="T1876" i="8"/>
  <c r="T1877" i="8"/>
  <c r="T1878" i="8"/>
  <c r="T1879" i="8"/>
  <c r="T1880" i="8"/>
  <c r="T1881" i="8"/>
  <c r="T1882" i="8"/>
  <c r="T1883" i="8"/>
  <c r="T1884" i="8"/>
  <c r="T1885" i="8"/>
  <c r="T1886" i="8"/>
  <c r="T1887" i="8"/>
  <c r="T1888" i="8"/>
  <c r="T1889" i="8"/>
  <c r="T1890" i="8"/>
  <c r="T1891" i="8"/>
  <c r="T1892" i="8"/>
  <c r="T1893" i="8"/>
  <c r="T1894" i="8"/>
  <c r="T1895" i="8"/>
  <c r="T1896" i="8"/>
  <c r="T1897" i="8"/>
  <c r="T1898" i="8"/>
  <c r="T1899" i="8"/>
  <c r="T1900" i="8"/>
  <c r="T1901" i="8"/>
  <c r="T1902" i="8"/>
  <c r="T1903" i="8"/>
  <c r="T1904" i="8"/>
  <c r="T1905" i="8"/>
  <c r="T1906" i="8"/>
  <c r="T1907" i="8"/>
  <c r="T1908" i="8"/>
  <c r="T1909" i="8"/>
  <c r="T1910" i="8"/>
  <c r="T1911" i="8"/>
  <c r="T1912" i="8"/>
  <c r="T1913" i="8"/>
  <c r="T1914" i="8"/>
  <c r="T1915" i="8"/>
  <c r="T1916" i="8"/>
  <c r="T1917" i="8"/>
  <c r="T1918" i="8"/>
  <c r="T1919" i="8"/>
  <c r="T1920" i="8"/>
  <c r="T1921" i="8"/>
  <c r="T1922" i="8"/>
  <c r="T1923" i="8"/>
  <c r="T1924" i="8"/>
  <c r="T1925" i="8"/>
  <c r="T1926" i="8"/>
  <c r="T1927" i="8"/>
  <c r="T1928" i="8"/>
  <c r="T1929" i="8"/>
  <c r="T1930" i="8"/>
  <c r="T1931" i="8"/>
  <c r="T1932" i="8"/>
  <c r="T1933" i="8"/>
  <c r="T1934" i="8"/>
  <c r="T1935" i="8"/>
  <c r="T1936" i="8"/>
  <c r="T1937" i="8"/>
  <c r="T1938" i="8"/>
  <c r="T1939" i="8"/>
  <c r="T1940" i="8"/>
  <c r="T1941" i="8"/>
  <c r="T1942" i="8"/>
  <c r="T1943" i="8"/>
  <c r="T1944" i="8"/>
  <c r="T1945" i="8"/>
  <c r="T1946" i="8"/>
  <c r="T1947" i="8"/>
  <c r="T1948" i="8"/>
  <c r="T1949" i="8"/>
  <c r="T1950" i="8"/>
  <c r="T1951" i="8"/>
  <c r="T1952" i="8"/>
  <c r="T1953" i="8"/>
  <c r="T1954" i="8"/>
  <c r="T1955" i="8"/>
  <c r="T1956" i="8"/>
  <c r="T1957" i="8"/>
  <c r="T1958" i="8"/>
  <c r="T1959" i="8"/>
  <c r="T1960" i="8"/>
  <c r="T1961" i="8"/>
  <c r="T1962" i="8"/>
  <c r="T1963" i="8"/>
  <c r="T1964" i="8"/>
  <c r="T1965" i="8"/>
  <c r="T1966" i="8"/>
  <c r="T1967" i="8"/>
  <c r="T1968" i="8"/>
  <c r="T1969" i="8"/>
  <c r="T1970" i="8"/>
  <c r="T1971" i="8"/>
  <c r="T1972" i="8"/>
  <c r="T1973" i="8"/>
  <c r="T1974" i="8"/>
  <c r="T1975" i="8"/>
  <c r="T1976" i="8"/>
  <c r="T1977" i="8"/>
  <c r="T1978" i="8"/>
  <c r="T1979" i="8"/>
  <c r="T1980" i="8"/>
  <c r="T1981" i="8"/>
  <c r="T1982" i="8"/>
  <c r="T1983" i="8"/>
  <c r="T1984" i="8"/>
  <c r="T1985" i="8"/>
  <c r="T1986" i="8"/>
  <c r="T1987" i="8"/>
  <c r="T1988" i="8"/>
  <c r="T1989" i="8"/>
  <c r="T1990" i="8"/>
  <c r="T1991" i="8"/>
  <c r="T1992" i="8"/>
  <c r="T1993" i="8"/>
  <c r="T1994" i="8"/>
  <c r="T1995" i="8"/>
  <c r="T1996" i="8"/>
  <c r="T1997" i="8"/>
  <c r="T1998" i="8"/>
  <c r="T1999" i="8"/>
  <c r="T2000" i="8"/>
  <c r="T2001" i="8"/>
  <c r="T2002" i="8"/>
  <c r="T2003" i="8"/>
  <c r="T2004" i="8"/>
  <c r="T2005" i="8"/>
  <c r="T2006" i="8"/>
  <c r="T2007" i="8"/>
  <c r="T2008" i="8"/>
  <c r="T2009" i="8"/>
  <c r="T2010" i="8"/>
  <c r="T2011" i="8"/>
  <c r="T2012" i="8"/>
  <c r="T2013" i="8"/>
  <c r="T2014" i="8"/>
  <c r="T2015" i="8"/>
  <c r="T2016" i="8"/>
  <c r="T2017" i="8"/>
  <c r="T2018" i="8"/>
  <c r="T2019" i="8"/>
  <c r="T2020" i="8"/>
  <c r="T2021" i="8"/>
  <c r="T2022" i="8"/>
  <c r="T2023" i="8"/>
  <c r="T2024" i="8"/>
  <c r="T2025" i="8"/>
  <c r="T2026" i="8"/>
  <c r="T2027" i="8"/>
  <c r="T2028" i="8"/>
  <c r="T2029" i="8"/>
  <c r="T2030" i="8"/>
  <c r="T2031" i="8"/>
  <c r="T2032" i="8"/>
  <c r="T2033" i="8"/>
  <c r="T2034" i="8"/>
  <c r="T2035" i="8"/>
  <c r="T2036" i="8"/>
  <c r="T2037" i="8"/>
  <c r="T2038" i="8"/>
  <c r="T2039" i="8"/>
  <c r="T2040" i="8"/>
  <c r="T2041" i="8"/>
  <c r="T2042" i="8"/>
  <c r="T2043" i="8"/>
  <c r="T2044" i="8"/>
  <c r="T2045" i="8"/>
  <c r="T2046" i="8"/>
  <c r="T2047" i="8"/>
  <c r="T2048" i="8"/>
  <c r="T2049" i="8"/>
  <c r="T2050" i="8"/>
  <c r="T2051" i="8"/>
  <c r="T2052" i="8"/>
  <c r="T2053" i="8"/>
  <c r="T2054" i="8"/>
  <c r="T2055" i="8"/>
  <c r="T2056" i="8"/>
  <c r="T2057" i="8"/>
  <c r="T2058" i="8"/>
  <c r="T2059" i="8"/>
  <c r="T2060" i="8"/>
  <c r="T2061" i="8"/>
  <c r="T2062" i="8"/>
  <c r="T2063" i="8"/>
  <c r="T2064" i="8"/>
  <c r="T2065" i="8"/>
  <c r="T2066" i="8"/>
  <c r="T2067" i="8"/>
  <c r="T2068" i="8"/>
  <c r="T2069" i="8"/>
  <c r="T2070" i="8"/>
  <c r="T2071" i="8"/>
  <c r="T2072" i="8"/>
  <c r="T2073" i="8"/>
  <c r="T2074" i="8"/>
  <c r="T2075" i="8"/>
  <c r="T2076" i="8"/>
  <c r="T2077" i="8"/>
  <c r="T2078" i="8"/>
  <c r="T2079" i="8"/>
  <c r="T2080" i="8"/>
  <c r="T2081" i="8"/>
  <c r="T2082" i="8"/>
  <c r="T2083" i="8"/>
  <c r="T2084" i="8"/>
  <c r="T2085" i="8"/>
  <c r="T2086" i="8"/>
  <c r="T2087" i="8"/>
  <c r="T2088" i="8"/>
  <c r="T2089" i="8"/>
  <c r="T2090" i="8"/>
  <c r="T2091" i="8"/>
  <c r="T2092" i="8"/>
  <c r="T2093" i="8"/>
  <c r="T2094" i="8"/>
  <c r="T2095" i="8"/>
  <c r="T2096" i="8"/>
  <c r="T2097" i="8"/>
  <c r="T2098" i="8"/>
  <c r="T2099" i="8"/>
  <c r="T2100" i="8"/>
  <c r="T2101" i="8"/>
  <c r="T2102" i="8"/>
  <c r="T2103" i="8"/>
  <c r="T2104" i="8"/>
  <c r="T2105" i="8"/>
  <c r="T2106" i="8"/>
  <c r="T2107" i="8"/>
  <c r="T2108" i="8"/>
  <c r="T2109" i="8"/>
  <c r="T2110" i="8"/>
  <c r="T2111" i="8"/>
  <c r="T2112" i="8"/>
  <c r="T2113" i="8"/>
  <c r="T2114" i="8"/>
  <c r="T2115" i="8"/>
  <c r="T2116" i="8"/>
  <c r="T2117" i="8"/>
  <c r="T2118" i="8"/>
  <c r="T2119" i="8"/>
  <c r="T2120" i="8"/>
  <c r="T2121" i="8"/>
  <c r="T2122" i="8"/>
  <c r="T2123" i="8"/>
  <c r="T2124" i="8"/>
  <c r="T2125" i="8"/>
  <c r="T2126" i="8"/>
  <c r="T2127" i="8"/>
  <c r="T2128" i="8"/>
  <c r="T2129" i="8"/>
  <c r="T2130" i="8"/>
  <c r="T2131" i="8"/>
  <c r="T2132" i="8"/>
  <c r="T2133" i="8"/>
  <c r="T2134" i="8"/>
  <c r="T2135" i="8"/>
  <c r="T2136" i="8"/>
  <c r="T2137" i="8"/>
  <c r="T2138" i="8"/>
  <c r="T2139" i="8"/>
  <c r="T2140" i="8"/>
  <c r="T2141" i="8"/>
  <c r="T2142" i="8"/>
  <c r="T2143" i="8"/>
  <c r="T2144" i="8"/>
  <c r="T2145" i="8"/>
  <c r="T2146" i="8"/>
  <c r="T2147" i="8"/>
  <c r="T2148" i="8"/>
  <c r="T2149" i="8"/>
  <c r="T2150" i="8"/>
  <c r="T2151" i="8"/>
  <c r="T2152" i="8"/>
  <c r="T2153" i="8"/>
  <c r="T2154" i="8"/>
  <c r="T2155" i="8"/>
  <c r="T2156" i="8"/>
  <c r="T2157" i="8"/>
  <c r="T2158" i="8"/>
  <c r="T2159" i="8"/>
  <c r="T2160" i="8"/>
  <c r="T2161" i="8"/>
  <c r="T2162" i="8"/>
  <c r="T2163" i="8"/>
  <c r="T2164" i="8"/>
  <c r="T2165" i="8"/>
  <c r="T2166" i="8"/>
  <c r="T2167" i="8"/>
  <c r="T2168" i="8"/>
  <c r="T2169" i="8"/>
  <c r="T2170" i="8"/>
  <c r="T2171" i="8"/>
  <c r="T2172" i="8"/>
  <c r="T2173" i="8"/>
  <c r="T2174" i="8"/>
  <c r="T2175" i="8"/>
  <c r="T2176" i="8"/>
  <c r="T2177" i="8"/>
  <c r="T2178" i="8"/>
  <c r="T2179" i="8"/>
  <c r="T2180" i="8"/>
  <c r="T2181" i="8"/>
  <c r="T2182" i="8"/>
  <c r="T2183" i="8"/>
  <c r="T2184" i="8"/>
  <c r="T2185" i="8"/>
  <c r="T2186" i="8"/>
  <c r="T2187" i="8"/>
  <c r="T2188" i="8"/>
  <c r="T2189" i="8"/>
  <c r="T2190" i="8"/>
  <c r="T2191" i="8"/>
  <c r="T2192" i="8"/>
  <c r="T2193" i="8"/>
  <c r="T2194" i="8"/>
  <c r="T2195" i="8"/>
  <c r="T2196" i="8"/>
  <c r="T2197" i="8"/>
  <c r="T2198" i="8"/>
  <c r="T2199" i="8"/>
  <c r="T2200" i="8"/>
  <c r="T2201" i="8"/>
  <c r="T2202" i="8"/>
  <c r="T2203" i="8"/>
  <c r="T2204" i="8"/>
  <c r="T2205" i="8"/>
  <c r="T2206" i="8"/>
  <c r="T2207" i="8"/>
  <c r="T2208" i="8"/>
  <c r="T2209" i="8"/>
  <c r="T2210" i="8"/>
  <c r="T2211" i="8"/>
  <c r="T2212" i="8"/>
  <c r="T2213" i="8"/>
  <c r="T2214" i="8"/>
  <c r="T2215" i="8"/>
  <c r="T2216" i="8"/>
  <c r="T2217" i="8"/>
  <c r="T2218" i="8"/>
  <c r="T2219" i="8"/>
  <c r="T2220" i="8"/>
  <c r="T2221" i="8"/>
  <c r="T2222" i="8"/>
  <c r="T2223" i="8"/>
  <c r="T2224" i="8"/>
  <c r="T2225" i="8"/>
  <c r="T2226" i="8"/>
  <c r="T2227" i="8"/>
  <c r="T2228" i="8"/>
  <c r="T2229" i="8"/>
  <c r="T2230" i="8"/>
  <c r="T2231" i="8"/>
  <c r="T2232" i="8"/>
  <c r="T2233" i="8"/>
  <c r="T2234" i="8"/>
  <c r="T2235" i="8"/>
  <c r="T2236" i="8"/>
  <c r="T2237" i="8"/>
  <c r="T2238" i="8"/>
  <c r="T2239" i="8"/>
  <c r="T2240" i="8"/>
  <c r="T2241" i="8"/>
  <c r="T2242" i="8"/>
  <c r="T2243" i="8"/>
  <c r="T2244" i="8"/>
  <c r="T2245" i="8"/>
  <c r="T2246" i="8"/>
  <c r="T2247" i="8"/>
  <c r="T2248" i="8"/>
  <c r="T2249" i="8"/>
  <c r="T2250" i="8"/>
  <c r="T2251" i="8"/>
  <c r="T2252" i="8"/>
  <c r="T2253" i="8"/>
  <c r="T2254" i="8"/>
  <c r="T2255" i="8"/>
  <c r="T2256" i="8"/>
  <c r="T2257" i="8"/>
  <c r="T2258" i="8"/>
  <c r="T2259" i="8"/>
  <c r="T2260" i="8"/>
  <c r="T2261" i="8"/>
  <c r="T2262" i="8"/>
  <c r="T2263" i="8"/>
  <c r="T2264" i="8"/>
  <c r="T2265" i="8"/>
  <c r="T2266" i="8"/>
  <c r="T2267" i="8"/>
  <c r="T2268" i="8"/>
  <c r="T2269" i="8"/>
  <c r="T2270" i="8"/>
  <c r="T2271" i="8"/>
  <c r="T2272" i="8"/>
  <c r="T2273" i="8"/>
  <c r="T2274" i="8"/>
  <c r="T2275" i="8"/>
  <c r="T2276" i="8"/>
  <c r="T2277" i="8"/>
  <c r="T2278" i="8"/>
  <c r="T2279" i="8"/>
  <c r="T2280" i="8"/>
  <c r="T2281" i="8"/>
  <c r="T2282" i="8"/>
  <c r="T2283" i="8"/>
  <c r="T2284" i="8"/>
  <c r="T2285" i="8"/>
  <c r="T2286" i="8"/>
  <c r="T2287" i="8"/>
  <c r="T2288" i="8"/>
  <c r="T2289" i="8"/>
  <c r="T2290" i="8"/>
  <c r="T2291" i="8"/>
  <c r="T2292" i="8"/>
  <c r="T2293" i="8"/>
  <c r="T2294" i="8"/>
  <c r="T2295" i="8"/>
  <c r="T2296" i="8"/>
  <c r="T2297" i="8"/>
  <c r="T2298" i="8"/>
  <c r="T2299" i="8"/>
  <c r="T2300" i="8"/>
  <c r="T2301" i="8"/>
  <c r="T2302" i="8"/>
  <c r="T2303" i="8"/>
  <c r="T2304" i="8"/>
  <c r="T2305" i="8"/>
  <c r="T2306" i="8"/>
  <c r="T2307" i="8"/>
  <c r="T2308" i="8"/>
  <c r="T2309" i="8"/>
  <c r="T2310" i="8"/>
  <c r="T2311" i="8"/>
  <c r="T2312" i="8"/>
  <c r="T2313" i="8"/>
  <c r="T2314" i="8"/>
  <c r="T2315" i="8"/>
  <c r="T2316" i="8"/>
  <c r="T2317" i="8"/>
  <c r="T2318" i="8"/>
  <c r="T2319" i="8"/>
  <c r="T2320" i="8"/>
  <c r="T2321" i="8"/>
  <c r="T2322" i="8"/>
  <c r="T2323" i="8"/>
  <c r="T2324" i="8"/>
  <c r="T2325" i="8"/>
  <c r="T2326" i="8"/>
  <c r="T2327" i="8"/>
  <c r="T2328" i="8"/>
  <c r="T2329" i="8"/>
  <c r="T2330" i="8"/>
  <c r="T2331" i="8"/>
  <c r="T2332" i="8"/>
  <c r="T2333" i="8"/>
  <c r="T2334" i="8"/>
  <c r="T2335" i="8"/>
  <c r="T2336" i="8"/>
  <c r="T2337" i="8"/>
  <c r="T2338" i="8"/>
  <c r="T2339" i="8"/>
  <c r="T2340" i="8"/>
  <c r="T2341" i="8"/>
  <c r="T2342" i="8"/>
  <c r="T2343" i="8"/>
  <c r="T2344" i="8"/>
  <c r="T2345" i="8"/>
  <c r="T2346" i="8"/>
  <c r="T2347" i="8"/>
  <c r="T2348" i="8"/>
  <c r="T2349" i="8"/>
  <c r="T2350" i="8"/>
  <c r="T2351" i="8"/>
  <c r="T2352" i="8"/>
  <c r="T2353" i="8"/>
  <c r="T2354" i="8"/>
  <c r="T2355" i="8"/>
  <c r="T2356" i="8"/>
  <c r="T2357" i="8"/>
  <c r="T2358" i="8"/>
  <c r="T2359" i="8"/>
  <c r="T2360" i="8"/>
  <c r="T2361" i="8"/>
  <c r="T2362" i="8"/>
  <c r="T2363" i="8"/>
  <c r="T2364" i="8"/>
  <c r="T2365" i="8"/>
  <c r="T2366" i="8"/>
  <c r="T2367" i="8"/>
  <c r="T2368" i="8"/>
  <c r="T2369" i="8"/>
  <c r="T2370" i="8"/>
  <c r="T2371" i="8"/>
  <c r="T2372" i="8"/>
  <c r="T2373" i="8"/>
  <c r="T2374" i="8"/>
  <c r="T2375" i="8"/>
  <c r="T2376" i="8"/>
  <c r="T2377" i="8"/>
  <c r="T2378" i="8"/>
  <c r="T2379" i="8"/>
  <c r="T2380" i="8"/>
  <c r="T2381" i="8"/>
  <c r="T2382" i="8"/>
  <c r="T2383" i="8"/>
  <c r="T2384" i="8"/>
  <c r="T2385" i="8"/>
  <c r="T2386" i="8"/>
  <c r="T2387" i="8"/>
  <c r="T2388" i="8"/>
  <c r="T2389" i="8"/>
  <c r="T2390" i="8"/>
  <c r="T2391" i="8"/>
  <c r="T2392" i="8"/>
  <c r="T2393" i="8"/>
  <c r="T2394" i="8"/>
  <c r="T2395" i="8"/>
  <c r="T2396" i="8"/>
  <c r="T2397" i="8"/>
  <c r="T2398" i="8"/>
  <c r="T2399" i="8"/>
  <c r="T2400" i="8"/>
  <c r="T2401" i="8"/>
  <c r="T2402" i="8"/>
  <c r="T2403" i="8"/>
  <c r="T2404" i="8"/>
  <c r="T2405" i="8"/>
  <c r="T2406" i="8"/>
  <c r="T2407" i="8"/>
  <c r="T2408" i="8"/>
  <c r="T2409" i="8"/>
  <c r="T2410" i="8"/>
  <c r="T2411" i="8"/>
  <c r="T2412" i="8"/>
  <c r="T2413" i="8"/>
  <c r="T2414" i="8"/>
  <c r="T2415" i="8"/>
  <c r="T2416" i="8"/>
  <c r="T2417" i="8"/>
  <c r="T2418" i="8"/>
  <c r="T2419" i="8"/>
  <c r="T2420" i="8"/>
  <c r="T2421" i="8"/>
  <c r="T2422" i="8"/>
  <c r="T2423" i="8"/>
  <c r="T2424" i="8"/>
  <c r="T2425" i="8"/>
  <c r="T2426" i="8"/>
  <c r="T2427" i="8"/>
  <c r="T2428" i="8"/>
  <c r="T2429" i="8"/>
  <c r="T2430" i="8"/>
  <c r="T2431" i="8"/>
  <c r="T2432" i="8"/>
  <c r="T2433" i="8"/>
  <c r="T2434" i="8"/>
  <c r="T2435" i="8"/>
  <c r="T2436" i="8"/>
  <c r="T2437" i="8"/>
  <c r="T2438" i="8"/>
  <c r="T2439" i="8"/>
  <c r="T2440" i="8"/>
  <c r="T2441" i="8"/>
  <c r="T2442" i="8"/>
  <c r="T2443" i="8"/>
  <c r="T2444" i="8"/>
  <c r="T2445" i="8"/>
  <c r="T2446" i="8"/>
  <c r="T2447" i="8"/>
  <c r="T2448" i="8"/>
  <c r="T2449" i="8"/>
  <c r="T2450" i="8"/>
  <c r="T2451" i="8"/>
  <c r="T2452" i="8"/>
  <c r="T2453" i="8"/>
  <c r="T2454" i="8"/>
  <c r="T2455" i="8"/>
  <c r="T2456" i="8"/>
  <c r="T2457" i="8"/>
  <c r="T2458" i="8"/>
  <c r="T2459" i="8"/>
  <c r="T2460" i="8"/>
  <c r="T2461" i="8"/>
  <c r="T2462" i="8"/>
  <c r="T2463" i="8"/>
  <c r="T2464" i="8"/>
  <c r="T2465" i="8"/>
  <c r="T2466" i="8"/>
  <c r="T2467" i="8"/>
  <c r="T2468" i="8"/>
  <c r="T2469" i="8"/>
  <c r="T2470" i="8"/>
  <c r="T2471" i="8"/>
  <c r="T2472" i="8"/>
  <c r="T2473" i="8"/>
  <c r="T2474" i="8"/>
  <c r="T2475" i="8"/>
  <c r="T2476" i="8"/>
  <c r="T2477" i="8"/>
  <c r="T2478" i="8"/>
  <c r="T2479" i="8"/>
  <c r="T2480" i="8"/>
  <c r="T2481" i="8"/>
  <c r="T2482" i="8"/>
  <c r="T2483" i="8"/>
  <c r="T2484" i="8"/>
  <c r="T2485" i="8"/>
  <c r="T2486" i="8"/>
  <c r="T2487" i="8"/>
  <c r="T2488" i="8"/>
  <c r="T2489" i="8"/>
  <c r="T2490" i="8"/>
  <c r="T2491" i="8"/>
  <c r="T2492" i="8"/>
  <c r="T2493" i="8"/>
  <c r="T2494" i="8"/>
  <c r="T2495" i="8"/>
  <c r="T2496" i="8"/>
  <c r="T2497" i="8"/>
  <c r="T2498" i="8"/>
  <c r="T2499" i="8"/>
  <c r="T2500" i="8"/>
  <c r="T2501" i="8"/>
  <c r="T2502" i="8"/>
  <c r="T2503" i="8"/>
  <c r="T2504" i="8"/>
  <c r="T2505" i="8"/>
  <c r="T2506" i="8"/>
  <c r="T2507" i="8"/>
  <c r="T2508" i="8"/>
  <c r="T2509" i="8"/>
  <c r="T2510" i="8"/>
  <c r="T2511" i="8"/>
  <c r="T2512" i="8"/>
  <c r="T2513" i="8"/>
  <c r="T2514" i="8"/>
  <c r="T2515" i="8"/>
  <c r="T2516" i="8"/>
  <c r="T2517" i="8"/>
  <c r="T2518" i="8"/>
  <c r="T2519" i="8"/>
  <c r="T2520" i="8"/>
  <c r="T2521" i="8"/>
  <c r="T2522" i="8"/>
  <c r="T2523" i="8"/>
  <c r="T2524" i="8"/>
  <c r="T2525" i="8"/>
  <c r="T2526" i="8"/>
  <c r="T2527" i="8"/>
  <c r="T2528" i="8"/>
  <c r="T2529" i="8"/>
  <c r="T2530" i="8"/>
  <c r="T2531" i="8"/>
  <c r="T2532" i="8"/>
  <c r="T2533" i="8"/>
  <c r="T2534" i="8"/>
  <c r="T2535" i="8"/>
  <c r="T2536" i="8"/>
  <c r="T2537" i="8"/>
  <c r="T2538" i="8"/>
  <c r="T2539" i="8"/>
  <c r="T2540" i="8"/>
  <c r="T2541" i="8"/>
  <c r="T2542" i="8"/>
  <c r="T2543" i="8"/>
  <c r="T2544" i="8"/>
  <c r="T2545" i="8"/>
  <c r="T2546" i="8"/>
  <c r="T2547" i="8"/>
  <c r="T2548" i="8"/>
  <c r="T2549" i="8"/>
  <c r="T2550" i="8"/>
  <c r="T2551" i="8"/>
  <c r="T2552" i="8"/>
  <c r="T2553" i="8"/>
  <c r="T2554" i="8"/>
  <c r="T2555" i="8"/>
  <c r="T2556" i="8"/>
  <c r="T2557" i="8"/>
  <c r="T2558" i="8"/>
  <c r="T2559" i="8"/>
  <c r="T2560" i="8"/>
  <c r="T2561" i="8"/>
  <c r="T2562" i="8"/>
  <c r="T2563" i="8"/>
  <c r="T2564" i="8"/>
  <c r="T2565" i="8"/>
  <c r="T2566" i="8"/>
  <c r="T2567" i="8"/>
  <c r="T2568" i="8"/>
  <c r="T2569" i="8"/>
  <c r="T2570" i="8"/>
  <c r="T2571" i="8"/>
  <c r="T2572" i="8"/>
  <c r="T2573" i="8"/>
  <c r="T2574" i="8"/>
  <c r="T2575" i="8"/>
  <c r="T2576" i="8"/>
  <c r="T2577" i="8"/>
  <c r="T2578" i="8"/>
  <c r="T2579" i="8"/>
  <c r="T2580" i="8"/>
  <c r="T2581" i="8"/>
  <c r="T2582" i="8"/>
  <c r="T2583" i="8"/>
  <c r="T2584" i="8"/>
  <c r="T2585" i="8"/>
  <c r="T2586" i="8"/>
  <c r="T2587" i="8"/>
  <c r="T2588" i="8"/>
  <c r="T2589" i="8"/>
  <c r="T2590" i="8"/>
  <c r="T2591" i="8"/>
  <c r="T2592" i="8"/>
  <c r="T2593" i="8"/>
  <c r="T2594" i="8"/>
  <c r="T2595" i="8"/>
  <c r="T2596" i="8"/>
  <c r="T2597" i="8"/>
  <c r="T2598" i="8"/>
  <c r="T2599" i="8"/>
  <c r="T2600" i="8"/>
  <c r="T2601" i="8"/>
  <c r="T2602" i="8"/>
  <c r="T2603" i="8"/>
  <c r="T2604" i="8"/>
  <c r="T2605" i="8"/>
  <c r="T2606" i="8"/>
  <c r="T2607" i="8"/>
  <c r="T2608" i="8"/>
  <c r="T2609" i="8"/>
  <c r="T2610" i="8"/>
  <c r="T2611" i="8"/>
  <c r="T2612" i="8"/>
  <c r="T2613" i="8"/>
  <c r="T2614" i="8"/>
  <c r="T2615" i="8"/>
  <c r="T2616" i="8"/>
  <c r="T2617" i="8"/>
  <c r="T2618" i="8"/>
  <c r="T2619" i="8"/>
  <c r="T2620" i="8"/>
  <c r="T2621" i="8"/>
  <c r="T2622" i="8"/>
  <c r="T2623" i="8"/>
  <c r="T2624" i="8"/>
  <c r="T2625" i="8"/>
  <c r="T2626" i="8"/>
  <c r="T2627" i="8"/>
  <c r="T2628" i="8"/>
  <c r="T2629" i="8"/>
  <c r="T2630" i="8"/>
  <c r="T2631" i="8"/>
  <c r="T2632" i="8"/>
  <c r="T2633" i="8"/>
  <c r="T2634" i="8"/>
  <c r="T2635" i="8"/>
  <c r="T2636" i="8"/>
  <c r="T2637" i="8"/>
  <c r="T2638" i="8"/>
  <c r="T2639" i="8"/>
  <c r="T2640" i="8"/>
  <c r="T2641" i="8"/>
  <c r="T2642" i="8"/>
  <c r="T2643" i="8"/>
  <c r="T2644" i="8"/>
  <c r="T2645" i="8"/>
  <c r="T2646" i="8"/>
  <c r="T2647" i="8"/>
  <c r="T2648" i="8"/>
  <c r="T2649" i="8"/>
  <c r="T2650" i="8"/>
  <c r="T2651" i="8"/>
  <c r="T2652" i="8"/>
  <c r="T2653" i="8"/>
  <c r="T2654" i="8"/>
  <c r="T2655" i="8"/>
  <c r="T2656" i="8"/>
  <c r="T2657" i="8"/>
  <c r="T2658" i="8"/>
  <c r="T2659" i="8"/>
  <c r="T2660" i="8"/>
  <c r="T2661" i="8"/>
  <c r="T2662" i="8"/>
  <c r="T2663" i="8"/>
  <c r="T2664" i="8"/>
  <c r="T2665" i="8"/>
  <c r="T2666" i="8"/>
  <c r="T2667" i="8"/>
  <c r="T2668" i="8"/>
  <c r="T2669" i="8"/>
  <c r="T2670" i="8"/>
  <c r="T2671" i="8"/>
  <c r="T2672" i="8"/>
  <c r="T2673" i="8"/>
  <c r="T2674" i="8"/>
  <c r="T2675" i="8"/>
  <c r="T2676" i="8"/>
  <c r="T2677" i="8"/>
  <c r="T2678" i="8"/>
  <c r="T2679" i="8"/>
  <c r="T2680" i="8"/>
  <c r="T2681" i="8"/>
  <c r="T2682" i="8"/>
  <c r="T2683" i="8"/>
  <c r="T2684" i="8"/>
  <c r="T2685" i="8"/>
  <c r="T2686" i="8"/>
  <c r="T2687" i="8"/>
  <c r="T2688" i="8"/>
  <c r="T2689" i="8"/>
  <c r="T2690" i="8"/>
  <c r="T2691" i="8"/>
  <c r="T2692" i="8"/>
  <c r="T2693" i="8"/>
  <c r="T2694" i="8"/>
  <c r="T2695" i="8"/>
  <c r="T2696" i="8"/>
  <c r="T2697" i="8"/>
  <c r="T2698" i="8"/>
  <c r="T2699" i="8"/>
  <c r="T2700" i="8"/>
  <c r="T2701" i="8"/>
  <c r="T2702" i="8"/>
  <c r="T2703" i="8"/>
  <c r="T2704" i="8"/>
  <c r="T2705" i="8"/>
  <c r="T2706" i="8"/>
  <c r="T2707" i="8"/>
  <c r="T2708" i="8"/>
  <c r="T2709" i="8"/>
  <c r="T2710" i="8"/>
  <c r="T2711" i="8"/>
  <c r="T2712" i="8"/>
  <c r="T2713" i="8"/>
  <c r="T2714" i="8"/>
  <c r="T2715" i="8"/>
  <c r="T2716" i="8"/>
  <c r="T2717" i="8"/>
  <c r="T2718" i="8"/>
  <c r="T2719" i="8"/>
  <c r="T2720" i="8"/>
  <c r="T2721" i="8"/>
  <c r="T2722" i="8"/>
  <c r="T2723" i="8"/>
  <c r="T2724" i="8"/>
  <c r="T2725" i="8"/>
  <c r="T2726" i="8"/>
  <c r="T2727" i="8"/>
  <c r="T2728" i="8"/>
  <c r="T2729" i="8"/>
  <c r="T2730" i="8"/>
  <c r="T2731" i="8"/>
  <c r="T2732" i="8"/>
  <c r="T2733" i="8"/>
  <c r="T2734" i="8"/>
  <c r="T2735" i="8"/>
  <c r="T2736" i="8"/>
  <c r="T2737" i="8"/>
  <c r="T2738" i="8"/>
  <c r="T2739" i="8"/>
  <c r="T2740" i="8"/>
  <c r="T2741" i="8"/>
  <c r="T2742" i="8"/>
  <c r="T2743" i="8"/>
  <c r="T2744" i="8"/>
  <c r="T2745" i="8"/>
  <c r="T2746" i="8"/>
  <c r="T2747" i="8"/>
  <c r="T2748" i="8"/>
  <c r="T2749" i="8"/>
  <c r="T2750" i="8"/>
  <c r="T2751" i="8"/>
  <c r="T2752" i="8"/>
  <c r="T2753" i="8"/>
  <c r="T2754" i="8"/>
  <c r="T2755" i="8"/>
  <c r="T2756" i="8"/>
  <c r="T2757" i="8"/>
  <c r="T2758" i="8"/>
  <c r="T2759" i="8"/>
  <c r="T2760" i="8"/>
  <c r="T2761" i="8"/>
  <c r="T2762" i="8"/>
  <c r="T2763" i="8"/>
  <c r="T2764" i="8"/>
  <c r="T2765" i="8"/>
  <c r="T2766" i="8"/>
  <c r="T2767" i="8"/>
  <c r="T2768" i="8"/>
  <c r="T2769" i="8"/>
  <c r="T2770" i="8"/>
  <c r="T2771" i="8"/>
  <c r="T2772" i="8"/>
  <c r="T2773" i="8"/>
  <c r="T2774" i="8"/>
  <c r="T2775" i="8"/>
  <c r="T2776" i="8"/>
  <c r="T2777" i="8"/>
  <c r="T2778" i="8"/>
  <c r="T2779" i="8"/>
  <c r="T2780" i="8"/>
  <c r="T2781" i="8"/>
  <c r="T2782" i="8"/>
  <c r="T2783" i="8"/>
  <c r="T2784" i="8"/>
  <c r="T2785" i="8"/>
  <c r="T2786" i="8"/>
  <c r="T2787" i="8"/>
  <c r="T2788" i="8"/>
  <c r="T2789" i="8"/>
  <c r="T2790" i="8"/>
  <c r="T2791" i="8"/>
  <c r="T2792" i="8"/>
  <c r="T2793" i="8"/>
  <c r="T2794" i="8"/>
  <c r="T2795" i="8"/>
  <c r="T2796" i="8"/>
  <c r="T2797" i="8"/>
  <c r="T2798" i="8"/>
  <c r="T2799" i="8"/>
  <c r="T2800" i="8"/>
  <c r="T2801" i="8"/>
  <c r="T2802" i="8"/>
  <c r="T2803" i="8"/>
  <c r="T2804" i="8"/>
  <c r="T2805" i="8"/>
  <c r="T2806" i="8"/>
  <c r="T2807" i="8"/>
  <c r="T2808" i="8"/>
  <c r="T2809" i="8"/>
  <c r="T2810" i="8"/>
  <c r="T2811" i="8"/>
  <c r="T2812" i="8"/>
  <c r="T2813" i="8"/>
  <c r="T2814" i="8"/>
  <c r="T2815" i="8"/>
  <c r="T2816" i="8"/>
  <c r="T2817" i="8"/>
  <c r="T2818" i="8"/>
  <c r="T2819" i="8"/>
  <c r="T2820" i="8"/>
  <c r="T2821" i="8"/>
  <c r="T2822" i="8"/>
  <c r="T2823" i="8"/>
  <c r="T2824" i="8"/>
  <c r="T2825" i="8"/>
  <c r="T2826" i="8"/>
  <c r="T2827" i="8"/>
  <c r="T2828" i="8"/>
  <c r="T2829" i="8"/>
  <c r="T2830" i="8"/>
  <c r="T2831" i="8"/>
  <c r="T2832" i="8"/>
  <c r="T2833" i="8"/>
  <c r="T2834" i="8"/>
  <c r="T2835" i="8"/>
  <c r="T2836" i="8"/>
  <c r="T2837" i="8"/>
  <c r="T2838" i="8"/>
  <c r="T2839" i="8"/>
  <c r="T2840" i="8"/>
  <c r="T2841" i="8"/>
  <c r="T2842" i="8"/>
  <c r="T2843" i="8"/>
  <c r="T2844" i="8"/>
  <c r="T2845" i="8"/>
  <c r="T2846" i="8"/>
  <c r="T2847" i="8"/>
  <c r="T2848" i="8"/>
  <c r="T2849" i="8"/>
  <c r="T2850" i="8"/>
  <c r="T2851" i="8"/>
  <c r="T2852" i="8"/>
  <c r="T2853" i="8"/>
  <c r="T2854" i="8"/>
  <c r="T2855" i="8"/>
  <c r="T2856" i="8"/>
  <c r="T2857" i="8"/>
  <c r="T2858" i="8"/>
  <c r="T2859" i="8"/>
  <c r="T2860" i="8"/>
  <c r="T2861" i="8"/>
  <c r="T2862" i="8"/>
  <c r="T2863" i="8"/>
  <c r="T2864" i="8"/>
  <c r="T2865" i="8"/>
  <c r="T2866" i="8"/>
  <c r="T2867" i="8"/>
  <c r="T2868" i="8"/>
  <c r="T2869" i="8"/>
  <c r="T2870" i="8"/>
  <c r="T2871" i="8"/>
  <c r="T2872" i="8"/>
  <c r="T2873" i="8"/>
  <c r="T2874" i="8"/>
  <c r="T2875" i="8"/>
  <c r="T2876" i="8"/>
  <c r="T2877" i="8"/>
  <c r="T2878" i="8"/>
  <c r="T2879" i="8"/>
  <c r="T2880" i="8"/>
  <c r="T2881" i="8"/>
  <c r="T2882" i="8"/>
  <c r="T2883" i="8"/>
  <c r="T2884" i="8"/>
  <c r="T2885" i="8"/>
  <c r="T2886" i="8"/>
  <c r="T2887" i="8"/>
  <c r="T2888" i="8"/>
  <c r="T2889" i="8"/>
  <c r="T2890" i="8"/>
  <c r="T2891" i="8"/>
  <c r="T2892" i="8"/>
  <c r="T2893" i="8"/>
  <c r="T2894" i="8"/>
  <c r="T2895" i="8"/>
  <c r="T2896" i="8"/>
  <c r="T2897" i="8"/>
  <c r="T2898" i="8"/>
  <c r="T2899" i="8"/>
  <c r="T2900" i="8"/>
  <c r="T2901" i="8"/>
  <c r="T2902" i="8"/>
  <c r="T2903" i="8"/>
  <c r="T2904" i="8"/>
  <c r="T2905" i="8"/>
  <c r="T2906" i="8"/>
  <c r="T2907" i="8"/>
  <c r="T2908" i="8"/>
  <c r="T2909" i="8"/>
  <c r="T2910" i="8"/>
  <c r="T2911" i="8"/>
  <c r="T2912" i="8"/>
  <c r="T2913" i="8"/>
  <c r="T2914" i="8"/>
  <c r="T2915" i="8"/>
  <c r="T2916" i="8"/>
  <c r="T2917" i="8"/>
  <c r="T2918" i="8"/>
  <c r="T2919" i="8"/>
  <c r="T2920" i="8"/>
  <c r="T2921" i="8"/>
  <c r="T2922" i="8"/>
  <c r="T2923" i="8"/>
  <c r="T2924" i="8"/>
  <c r="T2925" i="8"/>
  <c r="T2926" i="8"/>
  <c r="T2927" i="8"/>
  <c r="T2928" i="8"/>
  <c r="T2929" i="8"/>
  <c r="T2930" i="8"/>
  <c r="T2931" i="8"/>
  <c r="T2932" i="8"/>
  <c r="T2933" i="8"/>
  <c r="T2934" i="8"/>
  <c r="T2935" i="8"/>
  <c r="T2936" i="8"/>
  <c r="T2937" i="8"/>
  <c r="T2938" i="8"/>
  <c r="T2939" i="8"/>
  <c r="T2940" i="8"/>
  <c r="T2941" i="8"/>
  <c r="T2942" i="8"/>
  <c r="T2943" i="8"/>
  <c r="T2944" i="8"/>
  <c r="T2945" i="8"/>
  <c r="T2946" i="8"/>
  <c r="T2947" i="8"/>
  <c r="T2948" i="8"/>
  <c r="T2949" i="8"/>
  <c r="T2950" i="8"/>
  <c r="T2951" i="8"/>
  <c r="T2952" i="8"/>
  <c r="T2953" i="8"/>
  <c r="T2954" i="8"/>
  <c r="T2955" i="8"/>
  <c r="T2956" i="8"/>
  <c r="T2957" i="8"/>
  <c r="T2958" i="8"/>
  <c r="T2959" i="8"/>
  <c r="T2960" i="8"/>
  <c r="T2961" i="8"/>
  <c r="T2962" i="8"/>
  <c r="T2963" i="8"/>
  <c r="T2964" i="8"/>
  <c r="T2965" i="8"/>
  <c r="T2966" i="8"/>
  <c r="T2967" i="8"/>
  <c r="T2968" i="8"/>
  <c r="T2969" i="8"/>
  <c r="T2970" i="8"/>
  <c r="T2971" i="8"/>
  <c r="T2972" i="8"/>
  <c r="T2973" i="8"/>
  <c r="T2974" i="8"/>
  <c r="T2975" i="8"/>
  <c r="T2976" i="8"/>
  <c r="T2977" i="8"/>
  <c r="T2978" i="8"/>
  <c r="T2979" i="8"/>
  <c r="T2980" i="8"/>
  <c r="T2981" i="8"/>
  <c r="T2982" i="8"/>
  <c r="T2983" i="8"/>
  <c r="T2984" i="8"/>
  <c r="T2985" i="8"/>
  <c r="T2986" i="8"/>
  <c r="T2987" i="8"/>
  <c r="T2988" i="8"/>
  <c r="T2989" i="8"/>
  <c r="T2990" i="8"/>
  <c r="T2991" i="8"/>
  <c r="T2992" i="8"/>
  <c r="T2993" i="8"/>
  <c r="T2994" i="8"/>
  <c r="T2995" i="8"/>
  <c r="T2996" i="8"/>
  <c r="T2997" i="8"/>
  <c r="T2998" i="8"/>
  <c r="T2999" i="8"/>
  <c r="T3000" i="8"/>
  <c r="T3001" i="8"/>
  <c r="T3002" i="8"/>
  <c r="T3003" i="8"/>
  <c r="T3004" i="8"/>
  <c r="T3005" i="8"/>
  <c r="T3006" i="8"/>
  <c r="T3007" i="8"/>
  <c r="T3008" i="8"/>
  <c r="T3009" i="8"/>
  <c r="T3010" i="8"/>
  <c r="T3011" i="8"/>
  <c r="T3012" i="8"/>
  <c r="T3013" i="8"/>
  <c r="T3014" i="8"/>
  <c r="T3015" i="8"/>
  <c r="T3016" i="8"/>
  <c r="T3017" i="8"/>
  <c r="T3018" i="8"/>
  <c r="T3019" i="8"/>
  <c r="T3020" i="8"/>
  <c r="T3021" i="8"/>
  <c r="T3022" i="8"/>
  <c r="T3023" i="8"/>
  <c r="T3024" i="8"/>
  <c r="T3025" i="8"/>
  <c r="T3026" i="8"/>
  <c r="T3027" i="8"/>
  <c r="T3028" i="8"/>
  <c r="T3029" i="8"/>
  <c r="T3030" i="8"/>
  <c r="T3031" i="8"/>
  <c r="T3032" i="8"/>
  <c r="T3033" i="8"/>
  <c r="T3034" i="8"/>
  <c r="T3035" i="8"/>
  <c r="T3036" i="8"/>
  <c r="T3037" i="8"/>
  <c r="T3038" i="8"/>
  <c r="T3039" i="8"/>
  <c r="T3040" i="8"/>
  <c r="T3041" i="8"/>
  <c r="T3042" i="8"/>
  <c r="T3043" i="8"/>
  <c r="T3044" i="8"/>
  <c r="T3045" i="8"/>
  <c r="T3046" i="8"/>
  <c r="T3047" i="8"/>
  <c r="T3048" i="8"/>
  <c r="T3049" i="8"/>
  <c r="T3050" i="8"/>
  <c r="T3051" i="8"/>
  <c r="T3052" i="8"/>
  <c r="T3053" i="8"/>
  <c r="T3054" i="8"/>
  <c r="T3055" i="8"/>
  <c r="T3056" i="8"/>
  <c r="T3057" i="8"/>
  <c r="T3058" i="8"/>
  <c r="T3059" i="8"/>
  <c r="T3060" i="8"/>
  <c r="T3061" i="8"/>
  <c r="T3062" i="8"/>
  <c r="T3063" i="8"/>
  <c r="T3064" i="8"/>
  <c r="T3065" i="8"/>
  <c r="T3066" i="8"/>
  <c r="T3067" i="8"/>
  <c r="T3068" i="8"/>
  <c r="T3069" i="8"/>
  <c r="T3070" i="8"/>
  <c r="T3071" i="8"/>
  <c r="T3072" i="8"/>
  <c r="T3073" i="8"/>
  <c r="T3074" i="8"/>
  <c r="T3075" i="8"/>
  <c r="T3076" i="8"/>
  <c r="T3077" i="8"/>
  <c r="T3078" i="8"/>
  <c r="T3079" i="8"/>
  <c r="T3080" i="8"/>
  <c r="T3081" i="8"/>
  <c r="T3082" i="8"/>
  <c r="T3083" i="8"/>
  <c r="T3084" i="8"/>
  <c r="T3085" i="8"/>
  <c r="T3086" i="8"/>
  <c r="T3087" i="8"/>
  <c r="T3088" i="8"/>
  <c r="T3089" i="8"/>
  <c r="T3090" i="8"/>
  <c r="T3091" i="8"/>
  <c r="T3092" i="8"/>
  <c r="T3093" i="8"/>
  <c r="T3094" i="8"/>
  <c r="T3095" i="8"/>
  <c r="T3096" i="8"/>
  <c r="T3097" i="8"/>
  <c r="T3098" i="8"/>
  <c r="T3099" i="8"/>
  <c r="T3100" i="8"/>
  <c r="T3101" i="8"/>
  <c r="T3102" i="8"/>
  <c r="T3103" i="8"/>
  <c r="T3104" i="8"/>
  <c r="T3105" i="8"/>
  <c r="T3106" i="8"/>
  <c r="T3107" i="8"/>
  <c r="T3108" i="8"/>
  <c r="T3109" i="8"/>
  <c r="T3110" i="8"/>
  <c r="T3111" i="8"/>
  <c r="T3112" i="8"/>
  <c r="T3113" i="8"/>
  <c r="T3114" i="8"/>
  <c r="T3115" i="8"/>
  <c r="T3116" i="8"/>
  <c r="T3117" i="8"/>
  <c r="T3118" i="8"/>
  <c r="T3119" i="8"/>
  <c r="T3120" i="8"/>
  <c r="T3121" i="8"/>
  <c r="T3122" i="8"/>
  <c r="T3123" i="8"/>
  <c r="T3124" i="8"/>
  <c r="T3125" i="8"/>
  <c r="T3126" i="8"/>
  <c r="T3127" i="8"/>
  <c r="T3128" i="8"/>
  <c r="T3129" i="8"/>
  <c r="T3130" i="8"/>
  <c r="T3131" i="8"/>
  <c r="T3132" i="8"/>
  <c r="T3133" i="8"/>
  <c r="T3134" i="8"/>
  <c r="T3135" i="8"/>
  <c r="T3136" i="8"/>
  <c r="T3137" i="8"/>
  <c r="T3138" i="8"/>
  <c r="T3139" i="8"/>
  <c r="T3140" i="8"/>
  <c r="T3141" i="8"/>
  <c r="T3142" i="8"/>
  <c r="T3143" i="8"/>
  <c r="T3144" i="8"/>
  <c r="T3145" i="8"/>
  <c r="T3146" i="8"/>
  <c r="T3147" i="8"/>
  <c r="T3148" i="8"/>
  <c r="T3149" i="8"/>
  <c r="T3150" i="8"/>
  <c r="T3151" i="8"/>
  <c r="T3152" i="8"/>
  <c r="T3153" i="8"/>
  <c r="T3154" i="8"/>
  <c r="T3155" i="8"/>
  <c r="T3156" i="8"/>
  <c r="T3157" i="8"/>
  <c r="T3158" i="8"/>
  <c r="T3159" i="8"/>
  <c r="T3160" i="8"/>
  <c r="T3161" i="8"/>
  <c r="T3162" i="8"/>
  <c r="T3163" i="8"/>
  <c r="T3164" i="8"/>
  <c r="T3165" i="8"/>
  <c r="T3166" i="8"/>
  <c r="T3167" i="8"/>
  <c r="T3168" i="8"/>
  <c r="T3169" i="8"/>
  <c r="T3170" i="8"/>
  <c r="T3171" i="8"/>
  <c r="T3172" i="8"/>
  <c r="T3173" i="8"/>
  <c r="T3174" i="8"/>
  <c r="T3175" i="8"/>
  <c r="T3176" i="8"/>
  <c r="T3177" i="8"/>
  <c r="T3178" i="8"/>
  <c r="T3179" i="8"/>
  <c r="T3180" i="8"/>
  <c r="T3181" i="8"/>
  <c r="T3182" i="8"/>
  <c r="T3183" i="8"/>
  <c r="T3184" i="8"/>
  <c r="T3185" i="8"/>
  <c r="T3186" i="8"/>
  <c r="T3187" i="8"/>
  <c r="T3188" i="8"/>
  <c r="T3189" i="8"/>
  <c r="T3190" i="8"/>
  <c r="T3191" i="8"/>
  <c r="T3192" i="8"/>
  <c r="T3193" i="8"/>
  <c r="T3194" i="8"/>
  <c r="T3195" i="8"/>
  <c r="T3196" i="8"/>
  <c r="T3197" i="8"/>
  <c r="T3198" i="8"/>
  <c r="T3199" i="8"/>
  <c r="T3200" i="8"/>
  <c r="T3201" i="8"/>
  <c r="T3202" i="8"/>
  <c r="T3203" i="8"/>
  <c r="T3204" i="8"/>
  <c r="T3205" i="8"/>
  <c r="T3206" i="8"/>
  <c r="T3207" i="8"/>
  <c r="T3208" i="8"/>
  <c r="T3209" i="8"/>
  <c r="T3210" i="8"/>
  <c r="T3211" i="8"/>
  <c r="T3212" i="8"/>
  <c r="T3213" i="8"/>
  <c r="T3214" i="8"/>
  <c r="T3215" i="8"/>
  <c r="T3216" i="8"/>
  <c r="T3217" i="8"/>
  <c r="T3218" i="8"/>
  <c r="T3219" i="8"/>
  <c r="T3220" i="8"/>
  <c r="T3221" i="8"/>
  <c r="T3222" i="8"/>
  <c r="T3223" i="8"/>
  <c r="T3224" i="8"/>
  <c r="T3225" i="8"/>
  <c r="T3226" i="8"/>
  <c r="T3227" i="8"/>
  <c r="T3228" i="8"/>
  <c r="T3229" i="8"/>
  <c r="T3230" i="8"/>
  <c r="T3231" i="8"/>
  <c r="T3232" i="8"/>
  <c r="T3233" i="8"/>
  <c r="T3234" i="8"/>
  <c r="T3235" i="8"/>
  <c r="T3236" i="8"/>
  <c r="T3237" i="8"/>
  <c r="T3238" i="8"/>
  <c r="T3239" i="8"/>
  <c r="T3240" i="8"/>
  <c r="T3241" i="8"/>
  <c r="T3242" i="8"/>
  <c r="T3243" i="8"/>
  <c r="T3244" i="8"/>
  <c r="T3245" i="8"/>
  <c r="T3246" i="8"/>
  <c r="T3247" i="8"/>
  <c r="T3248" i="8"/>
  <c r="T3249" i="8"/>
  <c r="T3250" i="8"/>
  <c r="T3251" i="8"/>
  <c r="T3252" i="8"/>
  <c r="T3253" i="8"/>
  <c r="T3254" i="8"/>
  <c r="T3255" i="8"/>
  <c r="T3256" i="8"/>
  <c r="T3257" i="8"/>
  <c r="T3258" i="8"/>
  <c r="T3259" i="8"/>
  <c r="T3260" i="8"/>
  <c r="T3261" i="8"/>
  <c r="T3262" i="8"/>
  <c r="T3263" i="8"/>
  <c r="T3264" i="8"/>
  <c r="T3265" i="8"/>
  <c r="T3266" i="8"/>
  <c r="T3267" i="8"/>
  <c r="T3268" i="8"/>
  <c r="T3269" i="8"/>
  <c r="T3270" i="8"/>
  <c r="T3271" i="8"/>
  <c r="T3272" i="8"/>
  <c r="T3273" i="8"/>
  <c r="T3274" i="8"/>
  <c r="T3275" i="8"/>
  <c r="T3276" i="8"/>
  <c r="T3277" i="8"/>
  <c r="T3278" i="8"/>
  <c r="T3279" i="8"/>
  <c r="T3280" i="8"/>
  <c r="T3281" i="8"/>
  <c r="T3282" i="8"/>
  <c r="T3283" i="8"/>
  <c r="T3284" i="8"/>
  <c r="T3285" i="8"/>
  <c r="T3286" i="8"/>
  <c r="T3287" i="8"/>
  <c r="T3288" i="8"/>
  <c r="T3289" i="8"/>
  <c r="T3290" i="8"/>
  <c r="T3291" i="8"/>
  <c r="T3292" i="8"/>
  <c r="T3293" i="8"/>
  <c r="T3294" i="8"/>
  <c r="T3295" i="8"/>
  <c r="T3296" i="8"/>
  <c r="T3297" i="8"/>
  <c r="T3298" i="8"/>
  <c r="T3299" i="8"/>
  <c r="T3300" i="8"/>
  <c r="T3301" i="8"/>
  <c r="T3302" i="8"/>
  <c r="T3303" i="8"/>
  <c r="T3304" i="8"/>
  <c r="T3305" i="8"/>
  <c r="T3306" i="8"/>
  <c r="T3307" i="8"/>
  <c r="T3308" i="8"/>
  <c r="T3309" i="8"/>
  <c r="T3310" i="8"/>
  <c r="T3311" i="8"/>
  <c r="T3312" i="8"/>
  <c r="T3313" i="8"/>
  <c r="T3314" i="8"/>
  <c r="T3315" i="8"/>
  <c r="T3316" i="8"/>
  <c r="T3317" i="8"/>
  <c r="T3318" i="8"/>
  <c r="T3319" i="8"/>
  <c r="T3320" i="8"/>
  <c r="T3321" i="8"/>
  <c r="T3322" i="8"/>
  <c r="T3323" i="8"/>
  <c r="T3324" i="8"/>
  <c r="T3325" i="8"/>
  <c r="T3326" i="8"/>
  <c r="T3327" i="8"/>
  <c r="T3328" i="8"/>
  <c r="T3329" i="8"/>
  <c r="S2" i="8"/>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S383" i="8"/>
  <c r="S384" i="8"/>
  <c r="S385" i="8"/>
  <c r="S386" i="8"/>
  <c r="S387" i="8"/>
  <c r="S388" i="8"/>
  <c r="S389" i="8"/>
  <c r="S390" i="8"/>
  <c r="S391" i="8"/>
  <c r="S392" i="8"/>
  <c r="S393" i="8"/>
  <c r="S394" i="8"/>
  <c r="S395" i="8"/>
  <c r="S396" i="8"/>
  <c r="S397" i="8"/>
  <c r="S398" i="8"/>
  <c r="S399" i="8"/>
  <c r="S400" i="8"/>
  <c r="S401" i="8"/>
  <c r="S402" i="8"/>
  <c r="S403" i="8"/>
  <c r="S404" i="8"/>
  <c r="S405" i="8"/>
  <c r="S406" i="8"/>
  <c r="S407" i="8"/>
  <c r="S408" i="8"/>
  <c r="S409" i="8"/>
  <c r="S410" i="8"/>
  <c r="S411" i="8"/>
  <c r="S412" i="8"/>
  <c r="S413" i="8"/>
  <c r="S414" i="8"/>
  <c r="S415" i="8"/>
  <c r="S416" i="8"/>
  <c r="S417" i="8"/>
  <c r="S418" i="8"/>
  <c r="S419" i="8"/>
  <c r="S420" i="8"/>
  <c r="S421" i="8"/>
  <c r="S422" i="8"/>
  <c r="S423" i="8"/>
  <c r="S424" i="8"/>
  <c r="S425" i="8"/>
  <c r="S426" i="8"/>
  <c r="S427" i="8"/>
  <c r="S428" i="8"/>
  <c r="S429" i="8"/>
  <c r="S430" i="8"/>
  <c r="S431" i="8"/>
  <c r="S432" i="8"/>
  <c r="S433" i="8"/>
  <c r="S434" i="8"/>
  <c r="S435" i="8"/>
  <c r="S436" i="8"/>
  <c r="S437" i="8"/>
  <c r="S438" i="8"/>
  <c r="S439" i="8"/>
  <c r="S440" i="8"/>
  <c r="S441" i="8"/>
  <c r="S442" i="8"/>
  <c r="S443" i="8"/>
  <c r="S444" i="8"/>
  <c r="S445" i="8"/>
  <c r="S446" i="8"/>
  <c r="S447" i="8"/>
  <c r="S448" i="8"/>
  <c r="S449" i="8"/>
  <c r="S450" i="8"/>
  <c r="S451" i="8"/>
  <c r="S452" i="8"/>
  <c r="S453" i="8"/>
  <c r="S454" i="8"/>
  <c r="S455" i="8"/>
  <c r="S456" i="8"/>
  <c r="S457" i="8"/>
  <c r="S458" i="8"/>
  <c r="S459" i="8"/>
  <c r="S460" i="8"/>
  <c r="S461" i="8"/>
  <c r="S462" i="8"/>
  <c r="S463" i="8"/>
  <c r="S464" i="8"/>
  <c r="S465" i="8"/>
  <c r="S466" i="8"/>
  <c r="S467" i="8"/>
  <c r="S468" i="8"/>
  <c r="S469" i="8"/>
  <c r="S470" i="8"/>
  <c r="S471" i="8"/>
  <c r="S472" i="8"/>
  <c r="S473" i="8"/>
  <c r="S474" i="8"/>
  <c r="S475" i="8"/>
  <c r="S476" i="8"/>
  <c r="S477" i="8"/>
  <c r="S478" i="8"/>
  <c r="S479" i="8"/>
  <c r="S480" i="8"/>
  <c r="S481" i="8"/>
  <c r="S482" i="8"/>
  <c r="S483" i="8"/>
  <c r="S484" i="8"/>
  <c r="S485" i="8"/>
  <c r="S486" i="8"/>
  <c r="S487" i="8"/>
  <c r="S488" i="8"/>
  <c r="S489" i="8"/>
  <c r="S490" i="8"/>
  <c r="S491" i="8"/>
  <c r="S492" i="8"/>
  <c r="S493" i="8"/>
  <c r="S494" i="8"/>
  <c r="S495" i="8"/>
  <c r="S496" i="8"/>
  <c r="S497" i="8"/>
  <c r="S498" i="8"/>
  <c r="S499" i="8"/>
  <c r="S500" i="8"/>
  <c r="S501" i="8"/>
  <c r="S502" i="8"/>
  <c r="S503" i="8"/>
  <c r="S504" i="8"/>
  <c r="S505" i="8"/>
  <c r="S506" i="8"/>
  <c r="S507" i="8"/>
  <c r="S508" i="8"/>
  <c r="S509" i="8"/>
  <c r="S510" i="8"/>
  <c r="S511" i="8"/>
  <c r="S512" i="8"/>
  <c r="S513" i="8"/>
  <c r="S514" i="8"/>
  <c r="S515" i="8"/>
  <c r="S516" i="8"/>
  <c r="S517" i="8"/>
  <c r="S518" i="8"/>
  <c r="S519" i="8"/>
  <c r="S520" i="8"/>
  <c r="S521" i="8"/>
  <c r="S522" i="8"/>
  <c r="S523" i="8"/>
  <c r="S524" i="8"/>
  <c r="S525" i="8"/>
  <c r="S526" i="8"/>
  <c r="S527" i="8"/>
  <c r="S528" i="8"/>
  <c r="S529" i="8"/>
  <c r="S530" i="8"/>
  <c r="S531" i="8"/>
  <c r="S532" i="8"/>
  <c r="S533" i="8"/>
  <c r="S534" i="8"/>
  <c r="S535" i="8"/>
  <c r="S536" i="8"/>
  <c r="S537" i="8"/>
  <c r="S538" i="8"/>
  <c r="S539" i="8"/>
  <c r="S540" i="8"/>
  <c r="S541" i="8"/>
  <c r="S542" i="8"/>
  <c r="S543" i="8"/>
  <c r="S544" i="8"/>
  <c r="S545" i="8"/>
  <c r="S546" i="8"/>
  <c r="S547" i="8"/>
  <c r="S548" i="8"/>
  <c r="S549" i="8"/>
  <c r="S550" i="8"/>
  <c r="S551" i="8"/>
  <c r="S552" i="8"/>
  <c r="S553" i="8"/>
  <c r="S554" i="8"/>
  <c r="S555" i="8"/>
  <c r="S556" i="8"/>
  <c r="S557" i="8"/>
  <c r="S558" i="8"/>
  <c r="S559" i="8"/>
  <c r="S560" i="8"/>
  <c r="S561" i="8"/>
  <c r="S562" i="8"/>
  <c r="S563" i="8"/>
  <c r="S564" i="8"/>
  <c r="S565" i="8"/>
  <c r="S566" i="8"/>
  <c r="S567" i="8"/>
  <c r="S568" i="8"/>
  <c r="S569" i="8"/>
  <c r="S570" i="8"/>
  <c r="S571" i="8"/>
  <c r="S572" i="8"/>
  <c r="S573" i="8"/>
  <c r="S574" i="8"/>
  <c r="S575" i="8"/>
  <c r="S576" i="8"/>
  <c r="S577" i="8"/>
  <c r="S578" i="8"/>
  <c r="S579" i="8"/>
  <c r="S580" i="8"/>
  <c r="S581" i="8"/>
  <c r="S582" i="8"/>
  <c r="S583" i="8"/>
  <c r="S584" i="8"/>
  <c r="S585" i="8"/>
  <c r="S586" i="8"/>
  <c r="S587" i="8"/>
  <c r="S588" i="8"/>
  <c r="S589" i="8"/>
  <c r="S590" i="8"/>
  <c r="S591" i="8"/>
  <c r="S592" i="8"/>
  <c r="S593" i="8"/>
  <c r="S594" i="8"/>
  <c r="S595" i="8"/>
  <c r="S596" i="8"/>
  <c r="S597" i="8"/>
  <c r="S598" i="8"/>
  <c r="S599" i="8"/>
  <c r="S600" i="8"/>
  <c r="S601" i="8"/>
  <c r="S602" i="8"/>
  <c r="S603" i="8"/>
  <c r="S604" i="8"/>
  <c r="S605" i="8"/>
  <c r="S606" i="8"/>
  <c r="S607" i="8"/>
  <c r="S608" i="8"/>
  <c r="S609" i="8"/>
  <c r="S610" i="8"/>
  <c r="S611" i="8"/>
  <c r="S612" i="8"/>
  <c r="S613" i="8"/>
  <c r="S614" i="8"/>
  <c r="S615" i="8"/>
  <c r="S616" i="8"/>
  <c r="S617" i="8"/>
  <c r="S618" i="8"/>
  <c r="S619" i="8"/>
  <c r="S620" i="8"/>
  <c r="S621" i="8"/>
  <c r="S622" i="8"/>
  <c r="S623" i="8"/>
  <c r="S624" i="8"/>
  <c r="S625" i="8"/>
  <c r="S626" i="8"/>
  <c r="S627" i="8"/>
  <c r="S628" i="8"/>
  <c r="S629" i="8"/>
  <c r="S630" i="8"/>
  <c r="S631" i="8"/>
  <c r="S632" i="8"/>
  <c r="S633" i="8"/>
  <c r="S634" i="8"/>
  <c r="S635" i="8"/>
  <c r="S636" i="8"/>
  <c r="S637" i="8"/>
  <c r="S638" i="8"/>
  <c r="S639" i="8"/>
  <c r="S640" i="8"/>
  <c r="S641" i="8"/>
  <c r="S642" i="8"/>
  <c r="S643" i="8"/>
  <c r="S644" i="8"/>
  <c r="S645" i="8"/>
  <c r="S646" i="8"/>
  <c r="S647" i="8"/>
  <c r="S648" i="8"/>
  <c r="S649" i="8"/>
  <c r="S650" i="8"/>
  <c r="S651" i="8"/>
  <c r="S652" i="8"/>
  <c r="S653" i="8"/>
  <c r="S654" i="8"/>
  <c r="S655" i="8"/>
  <c r="S656" i="8"/>
  <c r="S657" i="8"/>
  <c r="S658" i="8"/>
  <c r="S659" i="8"/>
  <c r="S660" i="8"/>
  <c r="S661" i="8"/>
  <c r="S662" i="8"/>
  <c r="S663" i="8"/>
  <c r="S664" i="8"/>
  <c r="S665" i="8"/>
  <c r="S666" i="8"/>
  <c r="S667" i="8"/>
  <c r="S668" i="8"/>
  <c r="S669" i="8"/>
  <c r="S670" i="8"/>
  <c r="S671" i="8"/>
  <c r="S672" i="8"/>
  <c r="S673" i="8"/>
  <c r="S674" i="8"/>
  <c r="S675" i="8"/>
  <c r="S676" i="8"/>
  <c r="S677" i="8"/>
  <c r="S678" i="8"/>
  <c r="S679" i="8"/>
  <c r="S680" i="8"/>
  <c r="S681" i="8"/>
  <c r="S682" i="8"/>
  <c r="S683" i="8"/>
  <c r="S684" i="8"/>
  <c r="S685" i="8"/>
  <c r="S686" i="8"/>
  <c r="S687" i="8"/>
  <c r="S688" i="8"/>
  <c r="S689" i="8"/>
  <c r="S690" i="8"/>
  <c r="S691" i="8"/>
  <c r="S692" i="8"/>
  <c r="S693" i="8"/>
  <c r="S694" i="8"/>
  <c r="S695" i="8"/>
  <c r="S696" i="8"/>
  <c r="S697" i="8"/>
  <c r="S698" i="8"/>
  <c r="S699" i="8"/>
  <c r="S700" i="8"/>
  <c r="S701" i="8"/>
  <c r="S702" i="8"/>
  <c r="S703" i="8"/>
  <c r="S704" i="8"/>
  <c r="S705" i="8"/>
  <c r="S706" i="8"/>
  <c r="S707" i="8"/>
  <c r="S708" i="8"/>
  <c r="S709" i="8"/>
  <c r="S710" i="8"/>
  <c r="S711" i="8"/>
  <c r="S712" i="8"/>
  <c r="S713" i="8"/>
  <c r="S714" i="8"/>
  <c r="S715" i="8"/>
  <c r="S716" i="8"/>
  <c r="S717" i="8"/>
  <c r="S718" i="8"/>
  <c r="S719" i="8"/>
  <c r="S720" i="8"/>
  <c r="S721" i="8"/>
  <c r="S722" i="8"/>
  <c r="S723" i="8"/>
  <c r="S724" i="8"/>
  <c r="S725" i="8"/>
  <c r="S726" i="8"/>
  <c r="S727" i="8"/>
  <c r="S728" i="8"/>
  <c r="S729" i="8"/>
  <c r="S730" i="8"/>
  <c r="S731" i="8"/>
  <c r="S732" i="8"/>
  <c r="S733" i="8"/>
  <c r="S734" i="8"/>
  <c r="S735" i="8"/>
  <c r="S736" i="8"/>
  <c r="S737" i="8"/>
  <c r="S738" i="8"/>
  <c r="S739" i="8"/>
  <c r="S740" i="8"/>
  <c r="S741" i="8"/>
  <c r="S742" i="8"/>
  <c r="S743" i="8"/>
  <c r="S744" i="8"/>
  <c r="S745" i="8"/>
  <c r="S746" i="8"/>
  <c r="S747" i="8"/>
  <c r="S748" i="8"/>
  <c r="S749" i="8"/>
  <c r="S750" i="8"/>
  <c r="S751" i="8"/>
  <c r="S752" i="8"/>
  <c r="S753" i="8"/>
  <c r="S754" i="8"/>
  <c r="S755" i="8"/>
  <c r="S756" i="8"/>
  <c r="S757" i="8"/>
  <c r="S758" i="8"/>
  <c r="S759" i="8"/>
  <c r="S760" i="8"/>
  <c r="S761" i="8"/>
  <c r="S762" i="8"/>
  <c r="S763" i="8"/>
  <c r="S764" i="8"/>
  <c r="S765" i="8"/>
  <c r="S766" i="8"/>
  <c r="S767" i="8"/>
  <c r="S768" i="8"/>
  <c r="S769" i="8"/>
  <c r="S770" i="8"/>
  <c r="S771" i="8"/>
  <c r="S772" i="8"/>
  <c r="S773" i="8"/>
  <c r="S774" i="8"/>
  <c r="S775" i="8"/>
  <c r="S776" i="8"/>
  <c r="S777" i="8"/>
  <c r="S778" i="8"/>
  <c r="S779" i="8"/>
  <c r="S780" i="8"/>
  <c r="S781" i="8"/>
  <c r="S782" i="8"/>
  <c r="S783" i="8"/>
  <c r="S784" i="8"/>
  <c r="S785" i="8"/>
  <c r="S786" i="8"/>
  <c r="S787" i="8"/>
  <c r="S788" i="8"/>
  <c r="S789" i="8"/>
  <c r="S790" i="8"/>
  <c r="S791" i="8"/>
  <c r="S792" i="8"/>
  <c r="S793" i="8"/>
  <c r="S794" i="8"/>
  <c r="S795" i="8"/>
  <c r="S796" i="8"/>
  <c r="S797" i="8"/>
  <c r="S798" i="8"/>
  <c r="S799" i="8"/>
  <c r="S800" i="8"/>
  <c r="S801" i="8"/>
  <c r="S802" i="8"/>
  <c r="S803" i="8"/>
  <c r="S804" i="8"/>
  <c r="S805" i="8"/>
  <c r="S806" i="8"/>
  <c r="S807" i="8"/>
  <c r="S808" i="8"/>
  <c r="S809" i="8"/>
  <c r="S810" i="8"/>
  <c r="S811" i="8"/>
  <c r="S812" i="8"/>
  <c r="S813" i="8"/>
  <c r="S814" i="8"/>
  <c r="S815" i="8"/>
  <c r="S816" i="8"/>
  <c r="S817" i="8"/>
  <c r="S818" i="8"/>
  <c r="S819" i="8"/>
  <c r="S820" i="8"/>
  <c r="S821" i="8"/>
  <c r="S822" i="8"/>
  <c r="S823" i="8"/>
  <c r="S824" i="8"/>
  <c r="S825" i="8"/>
  <c r="S826" i="8"/>
  <c r="S827" i="8"/>
  <c r="S828" i="8"/>
  <c r="S829" i="8"/>
  <c r="S830" i="8"/>
  <c r="S831" i="8"/>
  <c r="S832" i="8"/>
  <c r="S833" i="8"/>
  <c r="S834" i="8"/>
  <c r="S835" i="8"/>
  <c r="S836" i="8"/>
  <c r="S837" i="8"/>
  <c r="S838" i="8"/>
  <c r="S839" i="8"/>
  <c r="S840" i="8"/>
  <c r="S841" i="8"/>
  <c r="S842" i="8"/>
  <c r="S843" i="8"/>
  <c r="S844" i="8"/>
  <c r="S845" i="8"/>
  <c r="S846" i="8"/>
  <c r="S847" i="8"/>
  <c r="S848" i="8"/>
  <c r="S849" i="8"/>
  <c r="S850" i="8"/>
  <c r="S851" i="8"/>
  <c r="S852" i="8"/>
  <c r="S853" i="8"/>
  <c r="S854" i="8"/>
  <c r="S855" i="8"/>
  <c r="S856" i="8"/>
  <c r="S857" i="8"/>
  <c r="S858" i="8"/>
  <c r="S859" i="8"/>
  <c r="S860" i="8"/>
  <c r="S861" i="8"/>
  <c r="S862" i="8"/>
  <c r="S863" i="8"/>
  <c r="S864" i="8"/>
  <c r="S865" i="8"/>
  <c r="S866" i="8"/>
  <c r="S867" i="8"/>
  <c r="S868" i="8"/>
  <c r="S869" i="8"/>
  <c r="S870" i="8"/>
  <c r="S871" i="8"/>
  <c r="S872" i="8"/>
  <c r="S873" i="8"/>
  <c r="S874" i="8"/>
  <c r="S875" i="8"/>
  <c r="S876" i="8"/>
  <c r="S877" i="8"/>
  <c r="S878" i="8"/>
  <c r="S879" i="8"/>
  <c r="S880" i="8"/>
  <c r="S881" i="8"/>
  <c r="S882" i="8"/>
  <c r="S883" i="8"/>
  <c r="S884" i="8"/>
  <c r="S885" i="8"/>
  <c r="S886" i="8"/>
  <c r="S887" i="8"/>
  <c r="S888" i="8"/>
  <c r="S889" i="8"/>
  <c r="S890" i="8"/>
  <c r="S891" i="8"/>
  <c r="S892" i="8"/>
  <c r="S893" i="8"/>
  <c r="S894" i="8"/>
  <c r="S895" i="8"/>
  <c r="S896" i="8"/>
  <c r="S897" i="8"/>
  <c r="S898" i="8"/>
  <c r="S899" i="8"/>
  <c r="S900" i="8"/>
  <c r="S901" i="8"/>
  <c r="S902" i="8"/>
  <c r="S903" i="8"/>
  <c r="S904" i="8"/>
  <c r="S905" i="8"/>
  <c r="S906" i="8"/>
  <c r="S907" i="8"/>
  <c r="S908" i="8"/>
  <c r="S909" i="8"/>
  <c r="S910" i="8"/>
  <c r="S911" i="8"/>
  <c r="S912" i="8"/>
  <c r="S913" i="8"/>
  <c r="S914" i="8"/>
  <c r="S915" i="8"/>
  <c r="S916" i="8"/>
  <c r="S917" i="8"/>
  <c r="S918" i="8"/>
  <c r="S919" i="8"/>
  <c r="S920" i="8"/>
  <c r="S921" i="8"/>
  <c r="S922" i="8"/>
  <c r="S923" i="8"/>
  <c r="S924" i="8"/>
  <c r="S925" i="8"/>
  <c r="S926" i="8"/>
  <c r="S927" i="8"/>
  <c r="S928" i="8"/>
  <c r="S929" i="8"/>
  <c r="S930" i="8"/>
  <c r="S931" i="8"/>
  <c r="S932" i="8"/>
  <c r="S933" i="8"/>
  <c r="S934" i="8"/>
  <c r="S935" i="8"/>
  <c r="S936" i="8"/>
  <c r="S937" i="8"/>
  <c r="S938" i="8"/>
  <c r="S939" i="8"/>
  <c r="S940" i="8"/>
  <c r="S941" i="8"/>
  <c r="S942" i="8"/>
  <c r="S943" i="8"/>
  <c r="S944" i="8"/>
  <c r="S945" i="8"/>
  <c r="S946" i="8"/>
  <c r="S947" i="8"/>
  <c r="S948" i="8"/>
  <c r="S949" i="8"/>
  <c r="S950" i="8"/>
  <c r="S951" i="8"/>
  <c r="S952" i="8"/>
  <c r="S953" i="8"/>
  <c r="S954" i="8"/>
  <c r="S955" i="8"/>
  <c r="S956" i="8"/>
  <c r="S957" i="8"/>
  <c r="S958" i="8"/>
  <c r="S959" i="8"/>
  <c r="S960" i="8"/>
  <c r="S961" i="8"/>
  <c r="S962" i="8"/>
  <c r="S963" i="8"/>
  <c r="S964" i="8"/>
  <c r="S965" i="8"/>
  <c r="S966" i="8"/>
  <c r="S967" i="8"/>
  <c r="S968" i="8"/>
  <c r="S969" i="8"/>
  <c r="S970" i="8"/>
  <c r="S971" i="8"/>
  <c r="S972" i="8"/>
  <c r="S973" i="8"/>
  <c r="S974" i="8"/>
  <c r="S975" i="8"/>
  <c r="S976" i="8"/>
  <c r="S977" i="8"/>
  <c r="S978" i="8"/>
  <c r="S979" i="8"/>
  <c r="S980" i="8"/>
  <c r="S981" i="8"/>
  <c r="S982" i="8"/>
  <c r="S983" i="8"/>
  <c r="S984" i="8"/>
  <c r="S985" i="8"/>
  <c r="S986" i="8"/>
  <c r="S987" i="8"/>
  <c r="S988" i="8"/>
  <c r="S989" i="8"/>
  <c r="S990" i="8"/>
  <c r="S991" i="8"/>
  <c r="S992" i="8"/>
  <c r="S993" i="8"/>
  <c r="S994" i="8"/>
  <c r="S995" i="8"/>
  <c r="S996" i="8"/>
  <c r="S997" i="8"/>
  <c r="S998" i="8"/>
  <c r="S999" i="8"/>
  <c r="S1000" i="8"/>
  <c r="S1001" i="8"/>
  <c r="S1002" i="8"/>
  <c r="S1003" i="8"/>
  <c r="S1004" i="8"/>
  <c r="S1005" i="8"/>
  <c r="S1006" i="8"/>
  <c r="S1007" i="8"/>
  <c r="S1008" i="8"/>
  <c r="S1009" i="8"/>
  <c r="S1010" i="8"/>
  <c r="S1011" i="8"/>
  <c r="S1012" i="8"/>
  <c r="S1013" i="8"/>
  <c r="S1014" i="8"/>
  <c r="S1015" i="8"/>
  <c r="S1016" i="8"/>
  <c r="S1017" i="8"/>
  <c r="S1018" i="8"/>
  <c r="S1019" i="8"/>
  <c r="S1020" i="8"/>
  <c r="S1021" i="8"/>
  <c r="S1022" i="8"/>
  <c r="S1023" i="8"/>
  <c r="S1024" i="8"/>
  <c r="S1025" i="8"/>
  <c r="S1026" i="8"/>
  <c r="S1027" i="8"/>
  <c r="S1028" i="8"/>
  <c r="S1029" i="8"/>
  <c r="S1030" i="8"/>
  <c r="S1031" i="8"/>
  <c r="S1032" i="8"/>
  <c r="S1033" i="8"/>
  <c r="S1034" i="8"/>
  <c r="S1035" i="8"/>
  <c r="S1036" i="8"/>
  <c r="S1037" i="8"/>
  <c r="S1038" i="8"/>
  <c r="S1039" i="8"/>
  <c r="S1040" i="8"/>
  <c r="S1041" i="8"/>
  <c r="S1042" i="8"/>
  <c r="S1043" i="8"/>
  <c r="S1044" i="8"/>
  <c r="S1045" i="8"/>
  <c r="S1046" i="8"/>
  <c r="S1047" i="8"/>
  <c r="S1048" i="8"/>
  <c r="S1049" i="8"/>
  <c r="S1050" i="8"/>
  <c r="S1051" i="8"/>
  <c r="S1052" i="8"/>
  <c r="S1053" i="8"/>
  <c r="S1054" i="8"/>
  <c r="S1055" i="8"/>
  <c r="S1056" i="8"/>
  <c r="S1057" i="8"/>
  <c r="S1058" i="8"/>
  <c r="S1059" i="8"/>
  <c r="S1060" i="8"/>
  <c r="S1061" i="8"/>
  <c r="S1062" i="8"/>
  <c r="S1063" i="8"/>
  <c r="S1064" i="8"/>
  <c r="S1065" i="8"/>
  <c r="S1066" i="8"/>
  <c r="S1067" i="8"/>
  <c r="S1068" i="8"/>
  <c r="S1069" i="8"/>
  <c r="S1070" i="8"/>
  <c r="S1071" i="8"/>
  <c r="S1072" i="8"/>
  <c r="S1073" i="8"/>
  <c r="S1074" i="8"/>
  <c r="S1075" i="8"/>
  <c r="S1076" i="8"/>
  <c r="S1077" i="8"/>
  <c r="S1078" i="8"/>
  <c r="S1079" i="8"/>
  <c r="S1080" i="8"/>
  <c r="S1081" i="8"/>
  <c r="S1082" i="8"/>
  <c r="S1083" i="8"/>
  <c r="S1084" i="8"/>
  <c r="S1085" i="8"/>
  <c r="S1086" i="8"/>
  <c r="S1087" i="8"/>
  <c r="S1088" i="8"/>
  <c r="S1089" i="8"/>
  <c r="S1090" i="8"/>
  <c r="S1091" i="8"/>
  <c r="S1092" i="8"/>
  <c r="S1093" i="8"/>
  <c r="S1094" i="8"/>
  <c r="S1095" i="8"/>
  <c r="S1096" i="8"/>
  <c r="S1097" i="8"/>
  <c r="S1098" i="8"/>
  <c r="S1099" i="8"/>
  <c r="S1100" i="8"/>
  <c r="S1101" i="8"/>
  <c r="S1102" i="8"/>
  <c r="S1103" i="8"/>
  <c r="S1104" i="8"/>
  <c r="S1105" i="8"/>
  <c r="S1106" i="8"/>
  <c r="S1107" i="8"/>
  <c r="S1108" i="8"/>
  <c r="S1109" i="8"/>
  <c r="S1110" i="8"/>
  <c r="S1111" i="8"/>
  <c r="S1112" i="8"/>
  <c r="S1113" i="8"/>
  <c r="S1114" i="8"/>
  <c r="S1115" i="8"/>
  <c r="S1116" i="8"/>
  <c r="S1117" i="8"/>
  <c r="S1118" i="8"/>
  <c r="S1119" i="8"/>
  <c r="S1120" i="8"/>
  <c r="S1121" i="8"/>
  <c r="S1122" i="8"/>
  <c r="S1123" i="8"/>
  <c r="S1124" i="8"/>
  <c r="S1125" i="8"/>
  <c r="S1126" i="8"/>
  <c r="S1127" i="8"/>
  <c r="S1128" i="8"/>
  <c r="S1129" i="8"/>
  <c r="S1130" i="8"/>
  <c r="S1131" i="8"/>
  <c r="S1132" i="8"/>
  <c r="S1133" i="8"/>
  <c r="S1134" i="8"/>
  <c r="S1135" i="8"/>
  <c r="S1136" i="8"/>
  <c r="S1137" i="8"/>
  <c r="S1138" i="8"/>
  <c r="S1139" i="8"/>
  <c r="S1140" i="8"/>
  <c r="S1141" i="8"/>
  <c r="S1142" i="8"/>
  <c r="S1143" i="8"/>
  <c r="S1144" i="8"/>
  <c r="S1145" i="8"/>
  <c r="S1146" i="8"/>
  <c r="S1147" i="8"/>
  <c r="S1148" i="8"/>
  <c r="S1149" i="8"/>
  <c r="S1150" i="8"/>
  <c r="S1151" i="8"/>
  <c r="S1152" i="8"/>
  <c r="S1153" i="8"/>
  <c r="S1154" i="8"/>
  <c r="S1155" i="8"/>
  <c r="S1156" i="8"/>
  <c r="S1157" i="8"/>
  <c r="S1158" i="8"/>
  <c r="S1159" i="8"/>
  <c r="S1160" i="8"/>
  <c r="S1161" i="8"/>
  <c r="S1162" i="8"/>
  <c r="S1163" i="8"/>
  <c r="S1164" i="8"/>
  <c r="S1165" i="8"/>
  <c r="S1166" i="8"/>
  <c r="S1167" i="8"/>
  <c r="S1168" i="8"/>
  <c r="S1169" i="8"/>
  <c r="S1170" i="8"/>
  <c r="S1171" i="8"/>
  <c r="S1172" i="8"/>
  <c r="S1173" i="8"/>
  <c r="S1174" i="8"/>
  <c r="S1175" i="8"/>
  <c r="S1176" i="8"/>
  <c r="S1177" i="8"/>
  <c r="S1178" i="8"/>
  <c r="S1179" i="8"/>
  <c r="S1180" i="8"/>
  <c r="S1181" i="8"/>
  <c r="S1182" i="8"/>
  <c r="S1183" i="8"/>
  <c r="S1184" i="8"/>
  <c r="S1185" i="8"/>
  <c r="S1186" i="8"/>
  <c r="S1187" i="8"/>
  <c r="S1188" i="8"/>
  <c r="S1189" i="8"/>
  <c r="S1190" i="8"/>
  <c r="S1191" i="8"/>
  <c r="S1192" i="8"/>
  <c r="S1193" i="8"/>
  <c r="S1194" i="8"/>
  <c r="S1195" i="8"/>
  <c r="S1196" i="8"/>
  <c r="S1197" i="8"/>
  <c r="S1198" i="8"/>
  <c r="S1199" i="8"/>
  <c r="S1200" i="8"/>
  <c r="S1201" i="8"/>
  <c r="S1202" i="8"/>
  <c r="S1203" i="8"/>
  <c r="S1204" i="8"/>
  <c r="S1205" i="8"/>
  <c r="S1206" i="8"/>
  <c r="S1207" i="8"/>
  <c r="S1208" i="8"/>
  <c r="S1209" i="8"/>
  <c r="S1210" i="8"/>
  <c r="S1211" i="8"/>
  <c r="S1212" i="8"/>
  <c r="S1213" i="8"/>
  <c r="S1214" i="8"/>
  <c r="S1215" i="8"/>
  <c r="S1216" i="8"/>
  <c r="S1217" i="8"/>
  <c r="S1218" i="8"/>
  <c r="S1219" i="8"/>
  <c r="S1220" i="8"/>
  <c r="S1221" i="8"/>
  <c r="S1222" i="8"/>
  <c r="S1223" i="8"/>
  <c r="S1224" i="8"/>
  <c r="S1225" i="8"/>
  <c r="S1226" i="8"/>
  <c r="S1227" i="8"/>
  <c r="S1228" i="8"/>
  <c r="S1229" i="8"/>
  <c r="S1230" i="8"/>
  <c r="S1231" i="8"/>
  <c r="S1232" i="8"/>
  <c r="S1233" i="8"/>
  <c r="S1234" i="8"/>
  <c r="S1235" i="8"/>
  <c r="S1236" i="8"/>
  <c r="S1237" i="8"/>
  <c r="S1238" i="8"/>
  <c r="S1239" i="8"/>
  <c r="S1240" i="8"/>
  <c r="S1241" i="8"/>
  <c r="S1242" i="8"/>
  <c r="S1243" i="8"/>
  <c r="S1244" i="8"/>
  <c r="S1245" i="8"/>
  <c r="S1246" i="8"/>
  <c r="S1247" i="8"/>
  <c r="S1248" i="8"/>
  <c r="S1249" i="8"/>
  <c r="S1250" i="8"/>
  <c r="S1251" i="8"/>
  <c r="S1252" i="8"/>
  <c r="S1253" i="8"/>
  <c r="S1254" i="8"/>
  <c r="S1255" i="8"/>
  <c r="S1256" i="8"/>
  <c r="S1257" i="8"/>
  <c r="S1258" i="8"/>
  <c r="S1259" i="8"/>
  <c r="S1260" i="8"/>
  <c r="S1261" i="8"/>
  <c r="S1262" i="8"/>
  <c r="S1263" i="8"/>
  <c r="S1264" i="8"/>
  <c r="S1265" i="8"/>
  <c r="S1266" i="8"/>
  <c r="S1267" i="8"/>
  <c r="S1268" i="8"/>
  <c r="S1269" i="8"/>
  <c r="S1270" i="8"/>
  <c r="S1271" i="8"/>
  <c r="S1272" i="8"/>
  <c r="S1273" i="8"/>
  <c r="S1274" i="8"/>
  <c r="S1275" i="8"/>
  <c r="S1276" i="8"/>
  <c r="S1277" i="8"/>
  <c r="S1278" i="8"/>
  <c r="S1279" i="8"/>
  <c r="S1280" i="8"/>
  <c r="S1281" i="8"/>
  <c r="S1282" i="8"/>
  <c r="S1283" i="8"/>
  <c r="S1284" i="8"/>
  <c r="S1285" i="8"/>
  <c r="S1286" i="8"/>
  <c r="S1287" i="8"/>
  <c r="S1288" i="8"/>
  <c r="S1289" i="8"/>
  <c r="S1290" i="8"/>
  <c r="S1291" i="8"/>
  <c r="S1292" i="8"/>
  <c r="S1293" i="8"/>
  <c r="S1294" i="8"/>
  <c r="S1295" i="8"/>
  <c r="S1296" i="8"/>
  <c r="S1297" i="8"/>
  <c r="S1298" i="8"/>
  <c r="S1299" i="8"/>
  <c r="S1300" i="8"/>
  <c r="S1301" i="8"/>
  <c r="S1302" i="8"/>
  <c r="S1303" i="8"/>
  <c r="S1304" i="8"/>
  <c r="S1305" i="8"/>
  <c r="S1306" i="8"/>
  <c r="S1307" i="8"/>
  <c r="S1308" i="8"/>
  <c r="S1309" i="8"/>
  <c r="S1310" i="8"/>
  <c r="S1311" i="8"/>
  <c r="S1312" i="8"/>
  <c r="S1313" i="8"/>
  <c r="S1314" i="8"/>
  <c r="S1315" i="8"/>
  <c r="S1316" i="8"/>
  <c r="S1317" i="8"/>
  <c r="S1318" i="8"/>
  <c r="S1319" i="8"/>
  <c r="S1320" i="8"/>
  <c r="S1321" i="8"/>
  <c r="S1322" i="8"/>
  <c r="S1323" i="8"/>
  <c r="S1324" i="8"/>
  <c r="S1325" i="8"/>
  <c r="S1326" i="8"/>
  <c r="S1327" i="8"/>
  <c r="S1328" i="8"/>
  <c r="S1329" i="8"/>
  <c r="S1330" i="8"/>
  <c r="S1331" i="8"/>
  <c r="S1332" i="8"/>
  <c r="S1333" i="8"/>
  <c r="S1334" i="8"/>
  <c r="S1335" i="8"/>
  <c r="S1336" i="8"/>
  <c r="S1337" i="8"/>
  <c r="S1338" i="8"/>
  <c r="S1339" i="8"/>
  <c r="S1340" i="8"/>
  <c r="S1341" i="8"/>
  <c r="S1342" i="8"/>
  <c r="S1343" i="8"/>
  <c r="S1344" i="8"/>
  <c r="S1345" i="8"/>
  <c r="S1346" i="8"/>
  <c r="S1347" i="8"/>
  <c r="S1348" i="8"/>
  <c r="S1349" i="8"/>
  <c r="S1350" i="8"/>
  <c r="S1351" i="8"/>
  <c r="S1352" i="8"/>
  <c r="S1353" i="8"/>
  <c r="S1354" i="8"/>
  <c r="S1355" i="8"/>
  <c r="S1356" i="8"/>
  <c r="S1357" i="8"/>
  <c r="S1358" i="8"/>
  <c r="S1359" i="8"/>
  <c r="S1360" i="8"/>
  <c r="S1361" i="8"/>
  <c r="S1362" i="8"/>
  <c r="S1363" i="8"/>
  <c r="S1364" i="8"/>
  <c r="S1365" i="8"/>
  <c r="S1366" i="8"/>
  <c r="S1367" i="8"/>
  <c r="S1368" i="8"/>
  <c r="S1369" i="8"/>
  <c r="S1370" i="8"/>
  <c r="S1371" i="8"/>
  <c r="S1372" i="8"/>
  <c r="S1373" i="8"/>
  <c r="S1374" i="8"/>
  <c r="S1375" i="8"/>
  <c r="S1376" i="8"/>
  <c r="S1377" i="8"/>
  <c r="S1378" i="8"/>
  <c r="S1379" i="8"/>
  <c r="S1380" i="8"/>
  <c r="S1381" i="8"/>
  <c r="S1382" i="8"/>
  <c r="S1383" i="8"/>
  <c r="S1384" i="8"/>
  <c r="S1385" i="8"/>
  <c r="S1386" i="8"/>
  <c r="S1387" i="8"/>
  <c r="S1388" i="8"/>
  <c r="S1389" i="8"/>
  <c r="S1390" i="8"/>
  <c r="S1391" i="8"/>
  <c r="S1392" i="8"/>
  <c r="S1393" i="8"/>
  <c r="S1394" i="8"/>
  <c r="S1395" i="8"/>
  <c r="S1396" i="8"/>
  <c r="S1397" i="8"/>
  <c r="S1398" i="8"/>
  <c r="S1399" i="8"/>
  <c r="S1400" i="8"/>
  <c r="S1401" i="8"/>
  <c r="S1402" i="8"/>
  <c r="S1403" i="8"/>
  <c r="S1404" i="8"/>
  <c r="S1405" i="8"/>
  <c r="S1406" i="8"/>
  <c r="S1407" i="8"/>
  <c r="S1408" i="8"/>
  <c r="S1409" i="8"/>
  <c r="S1410" i="8"/>
  <c r="S1411" i="8"/>
  <c r="S1412" i="8"/>
  <c r="S1413" i="8"/>
  <c r="S1414" i="8"/>
  <c r="S1415" i="8"/>
  <c r="S1416" i="8"/>
  <c r="S1417" i="8"/>
  <c r="S1418" i="8"/>
  <c r="S1419" i="8"/>
  <c r="S1420" i="8"/>
  <c r="S1421" i="8"/>
  <c r="S1422" i="8"/>
  <c r="S1423" i="8"/>
  <c r="S1424" i="8"/>
  <c r="S1425" i="8"/>
  <c r="S1426" i="8"/>
  <c r="S1427" i="8"/>
  <c r="S1428" i="8"/>
  <c r="S1429" i="8"/>
  <c r="S1430" i="8"/>
  <c r="S1431" i="8"/>
  <c r="S1432" i="8"/>
  <c r="S1433" i="8"/>
  <c r="S1434" i="8"/>
  <c r="S1435" i="8"/>
  <c r="S1436" i="8"/>
  <c r="S1437" i="8"/>
  <c r="S1438" i="8"/>
  <c r="S1439" i="8"/>
  <c r="S1440" i="8"/>
  <c r="S1441" i="8"/>
  <c r="S1442" i="8"/>
  <c r="S1443" i="8"/>
  <c r="S1444" i="8"/>
  <c r="S1445" i="8"/>
  <c r="S1446" i="8"/>
  <c r="S1447" i="8"/>
  <c r="S1448" i="8"/>
  <c r="S1449" i="8"/>
  <c r="S1450" i="8"/>
  <c r="S1451" i="8"/>
  <c r="S1452" i="8"/>
  <c r="S1453" i="8"/>
  <c r="S1454" i="8"/>
  <c r="S1455" i="8"/>
  <c r="S1456" i="8"/>
  <c r="S1457" i="8"/>
  <c r="S1458" i="8"/>
  <c r="S1459" i="8"/>
  <c r="S1460" i="8"/>
  <c r="S1461" i="8"/>
  <c r="S1462" i="8"/>
  <c r="S1463" i="8"/>
  <c r="S1464" i="8"/>
  <c r="S1465" i="8"/>
  <c r="S1466" i="8"/>
  <c r="S1467" i="8"/>
  <c r="S1468" i="8"/>
  <c r="S1469" i="8"/>
  <c r="S1470" i="8"/>
  <c r="S1471" i="8"/>
  <c r="S1472" i="8"/>
  <c r="S1473" i="8"/>
  <c r="S1474" i="8"/>
  <c r="S1475" i="8"/>
  <c r="S1476" i="8"/>
  <c r="S1477" i="8"/>
  <c r="S1478" i="8"/>
  <c r="S1479" i="8"/>
  <c r="S1480" i="8"/>
  <c r="S1481" i="8"/>
  <c r="S1482" i="8"/>
  <c r="S1483" i="8"/>
  <c r="S1484" i="8"/>
  <c r="S1485" i="8"/>
  <c r="S1486" i="8"/>
  <c r="S1487" i="8"/>
  <c r="S1488" i="8"/>
  <c r="S1489" i="8"/>
  <c r="S1490" i="8"/>
  <c r="S1491" i="8"/>
  <c r="S1492" i="8"/>
  <c r="S1493" i="8"/>
  <c r="S1494" i="8"/>
  <c r="S1495" i="8"/>
  <c r="S1496" i="8"/>
  <c r="S1497" i="8"/>
  <c r="S1498" i="8"/>
  <c r="S1499" i="8"/>
  <c r="S1500" i="8"/>
  <c r="S1501" i="8"/>
  <c r="S1502" i="8"/>
  <c r="S1503" i="8"/>
  <c r="S1504" i="8"/>
  <c r="S1505" i="8"/>
  <c r="S1506" i="8"/>
  <c r="S1507" i="8"/>
  <c r="S1508" i="8"/>
  <c r="S1509" i="8"/>
  <c r="S1510" i="8"/>
  <c r="S1511" i="8"/>
  <c r="S1512" i="8"/>
  <c r="S1513" i="8"/>
  <c r="S1514" i="8"/>
  <c r="S1515" i="8"/>
  <c r="S1516" i="8"/>
  <c r="S1517" i="8"/>
  <c r="S1518" i="8"/>
  <c r="S1519" i="8"/>
  <c r="S1520" i="8"/>
  <c r="S1521" i="8"/>
  <c r="S1522" i="8"/>
  <c r="S1523" i="8"/>
  <c r="S1524" i="8"/>
  <c r="S1525" i="8"/>
  <c r="S1526" i="8"/>
  <c r="S1527" i="8"/>
  <c r="S1528" i="8"/>
  <c r="S1529" i="8"/>
  <c r="S1530" i="8"/>
  <c r="S1531" i="8"/>
  <c r="S1532" i="8"/>
  <c r="S1533" i="8"/>
  <c r="S1534" i="8"/>
  <c r="S1535" i="8"/>
  <c r="S1536" i="8"/>
  <c r="S1537" i="8"/>
  <c r="S1538" i="8"/>
  <c r="S1539" i="8"/>
  <c r="S1540" i="8"/>
  <c r="S1541" i="8"/>
  <c r="S1542" i="8"/>
  <c r="S1543" i="8"/>
  <c r="S1544" i="8"/>
  <c r="S1545" i="8"/>
  <c r="S1546" i="8"/>
  <c r="S1547" i="8"/>
  <c r="S1548" i="8"/>
  <c r="S1549" i="8"/>
  <c r="S1550" i="8"/>
  <c r="S1551" i="8"/>
  <c r="S1552" i="8"/>
  <c r="S1553" i="8"/>
  <c r="S1554" i="8"/>
  <c r="S1555" i="8"/>
  <c r="S1556" i="8"/>
  <c r="S1557" i="8"/>
  <c r="S1558" i="8"/>
  <c r="S1559" i="8"/>
  <c r="S1560" i="8"/>
  <c r="S1561" i="8"/>
  <c r="S1562" i="8"/>
  <c r="S1563" i="8"/>
  <c r="S1564" i="8"/>
  <c r="S1565" i="8"/>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S1594" i="8"/>
  <c r="S1595" i="8"/>
  <c r="S1596" i="8"/>
  <c r="S1597" i="8"/>
  <c r="S1598" i="8"/>
  <c r="S1599" i="8"/>
  <c r="S1600" i="8"/>
  <c r="S1601" i="8"/>
  <c r="S1602" i="8"/>
  <c r="S1603" i="8"/>
  <c r="S1604" i="8"/>
  <c r="S1605" i="8"/>
  <c r="S1606" i="8"/>
  <c r="S1607" i="8"/>
  <c r="S1608" i="8"/>
  <c r="S1609" i="8"/>
  <c r="S1610" i="8"/>
  <c r="S1611" i="8"/>
  <c r="S1612" i="8"/>
  <c r="S1613" i="8"/>
  <c r="S1614" i="8"/>
  <c r="S1615" i="8"/>
  <c r="S1616" i="8"/>
  <c r="S1617" i="8"/>
  <c r="S1618" i="8"/>
  <c r="S1619" i="8"/>
  <c r="S1620" i="8"/>
  <c r="S1621" i="8"/>
  <c r="S1622" i="8"/>
  <c r="S1623" i="8"/>
  <c r="S1624" i="8"/>
  <c r="S1625" i="8"/>
  <c r="S1626" i="8"/>
  <c r="S1627" i="8"/>
  <c r="S1628" i="8"/>
  <c r="S1629" i="8"/>
  <c r="S1630" i="8"/>
  <c r="S1631" i="8"/>
  <c r="S1632" i="8"/>
  <c r="S1633" i="8"/>
  <c r="S1634" i="8"/>
  <c r="S1635" i="8"/>
  <c r="S1636" i="8"/>
  <c r="S1637" i="8"/>
  <c r="S1638" i="8"/>
  <c r="S1639" i="8"/>
  <c r="S1640" i="8"/>
  <c r="S1641" i="8"/>
  <c r="S1642" i="8"/>
  <c r="S1643" i="8"/>
  <c r="S1644" i="8"/>
  <c r="S1645" i="8"/>
  <c r="S1646" i="8"/>
  <c r="S1647" i="8"/>
  <c r="S1648" i="8"/>
  <c r="S1649" i="8"/>
  <c r="S1650" i="8"/>
  <c r="S1651" i="8"/>
  <c r="S1652" i="8"/>
  <c r="S1653" i="8"/>
  <c r="S1654" i="8"/>
  <c r="S1655" i="8"/>
  <c r="S1656" i="8"/>
  <c r="S1657" i="8"/>
  <c r="S1658" i="8"/>
  <c r="S1659" i="8"/>
  <c r="S1660" i="8"/>
  <c r="S1661" i="8"/>
  <c r="S1662" i="8"/>
  <c r="S1663" i="8"/>
  <c r="S1664" i="8"/>
  <c r="S1665" i="8"/>
  <c r="S1666" i="8"/>
  <c r="S1667" i="8"/>
  <c r="S1668" i="8"/>
  <c r="S1669" i="8"/>
  <c r="S1670" i="8"/>
  <c r="S1671" i="8"/>
  <c r="S1672" i="8"/>
  <c r="S1673" i="8"/>
  <c r="S1674" i="8"/>
  <c r="S167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S1699" i="8"/>
  <c r="S1700" i="8"/>
  <c r="S1701" i="8"/>
  <c r="S1702" i="8"/>
  <c r="S1703" i="8"/>
  <c r="S1704" i="8"/>
  <c r="S1705" i="8"/>
  <c r="S1706" i="8"/>
  <c r="S1707" i="8"/>
  <c r="S1708" i="8"/>
  <c r="S1709" i="8"/>
  <c r="S1710" i="8"/>
  <c r="S1711" i="8"/>
  <c r="S1712" i="8"/>
  <c r="S1713" i="8"/>
  <c r="S1714" i="8"/>
  <c r="S1715" i="8"/>
  <c r="S1716" i="8"/>
  <c r="S1717" i="8"/>
  <c r="S1718" i="8"/>
  <c r="S1719" i="8"/>
  <c r="S1720" i="8"/>
  <c r="S1721" i="8"/>
  <c r="S1722" i="8"/>
  <c r="S1723" i="8"/>
  <c r="S1724" i="8"/>
  <c r="S1725" i="8"/>
  <c r="S1726" i="8"/>
  <c r="S1727" i="8"/>
  <c r="S1728" i="8"/>
  <c r="S1729" i="8"/>
  <c r="S1730" i="8"/>
  <c r="S1731" i="8"/>
  <c r="S1732" i="8"/>
  <c r="S1733" i="8"/>
  <c r="S1734" i="8"/>
  <c r="S1735" i="8"/>
  <c r="S1736" i="8"/>
  <c r="S1737" i="8"/>
  <c r="S1738" i="8"/>
  <c r="S1739" i="8"/>
  <c r="S1740" i="8"/>
  <c r="S1741" i="8"/>
  <c r="S1742" i="8"/>
  <c r="S1743" i="8"/>
  <c r="S1744" i="8"/>
  <c r="S1745" i="8"/>
  <c r="S1746" i="8"/>
  <c r="S1747" i="8"/>
  <c r="S1748" i="8"/>
  <c r="S1749" i="8"/>
  <c r="S1750" i="8"/>
  <c r="S1751" i="8"/>
  <c r="S1752" i="8"/>
  <c r="S1753" i="8"/>
  <c r="S1754" i="8"/>
  <c r="S1755" i="8"/>
  <c r="S1756" i="8"/>
  <c r="S1757" i="8"/>
  <c r="S1758" i="8"/>
  <c r="S1759" i="8"/>
  <c r="S1760" i="8"/>
  <c r="S1761" i="8"/>
  <c r="S1762" i="8"/>
  <c r="S1763" i="8"/>
  <c r="S1764" i="8"/>
  <c r="S1765" i="8"/>
  <c r="S1766" i="8"/>
  <c r="S1767" i="8"/>
  <c r="S1768" i="8"/>
  <c r="S1769" i="8"/>
  <c r="S1770" i="8"/>
  <c r="S1771" i="8"/>
  <c r="S1772" i="8"/>
  <c r="S1773" i="8"/>
  <c r="S1774" i="8"/>
  <c r="S1775" i="8"/>
  <c r="S1776" i="8"/>
  <c r="S1777" i="8"/>
  <c r="S1778" i="8"/>
  <c r="S1779" i="8"/>
  <c r="S1780" i="8"/>
  <c r="S1781" i="8"/>
  <c r="S1782" i="8"/>
  <c r="S1783" i="8"/>
  <c r="S1784" i="8"/>
  <c r="S1785" i="8"/>
  <c r="S1786" i="8"/>
  <c r="S1787" i="8"/>
  <c r="S1788" i="8"/>
  <c r="S1789" i="8"/>
  <c r="S1790" i="8"/>
  <c r="S1791" i="8"/>
  <c r="S1792" i="8"/>
  <c r="S1793" i="8"/>
  <c r="S1794" i="8"/>
  <c r="S1795" i="8"/>
  <c r="S1796" i="8"/>
  <c r="S1797" i="8"/>
  <c r="S1798" i="8"/>
  <c r="S1799" i="8"/>
  <c r="S1800" i="8"/>
  <c r="S1801" i="8"/>
  <c r="S1802" i="8"/>
  <c r="S1803" i="8"/>
  <c r="S1804" i="8"/>
  <c r="S1805" i="8"/>
  <c r="S1806" i="8"/>
  <c r="S1807" i="8"/>
  <c r="S1808" i="8"/>
  <c r="S1809" i="8"/>
  <c r="S1810" i="8"/>
  <c r="S1811" i="8"/>
  <c r="S1812" i="8"/>
  <c r="S1813" i="8"/>
  <c r="S1814" i="8"/>
  <c r="S1815" i="8"/>
  <c r="S1816" i="8"/>
  <c r="S1817" i="8"/>
  <c r="S1818" i="8"/>
  <c r="S1819" i="8"/>
  <c r="S1820" i="8"/>
  <c r="S1821" i="8"/>
  <c r="S1822" i="8"/>
  <c r="S1823" i="8"/>
  <c r="S1824" i="8"/>
  <c r="S1825" i="8"/>
  <c r="S1826" i="8"/>
  <c r="S1827" i="8"/>
  <c r="S1828" i="8"/>
  <c r="S1829" i="8"/>
  <c r="S1830" i="8"/>
  <c r="S1831" i="8"/>
  <c r="S1832" i="8"/>
  <c r="S1833" i="8"/>
  <c r="S1834" i="8"/>
  <c r="S1835" i="8"/>
  <c r="S1836" i="8"/>
  <c r="S1837" i="8"/>
  <c r="S1838" i="8"/>
  <c r="S1839" i="8"/>
  <c r="S1840" i="8"/>
  <c r="S1841" i="8"/>
  <c r="S1842" i="8"/>
  <c r="S1843" i="8"/>
  <c r="S1844" i="8"/>
  <c r="S1845" i="8"/>
  <c r="S1846" i="8"/>
  <c r="S1847" i="8"/>
  <c r="S1848" i="8"/>
  <c r="S1849" i="8"/>
  <c r="S1850" i="8"/>
  <c r="S1851" i="8"/>
  <c r="S1852" i="8"/>
  <c r="S1853" i="8"/>
  <c r="S1854" i="8"/>
  <c r="S1855" i="8"/>
  <c r="S1856" i="8"/>
  <c r="S1857" i="8"/>
  <c r="S1858" i="8"/>
  <c r="S1859" i="8"/>
  <c r="S1860" i="8"/>
  <c r="S1861" i="8"/>
  <c r="S1862" i="8"/>
  <c r="S1863" i="8"/>
  <c r="S1864" i="8"/>
  <c r="S1865" i="8"/>
  <c r="S1866" i="8"/>
  <c r="S1867" i="8"/>
  <c r="S1868" i="8"/>
  <c r="S1869" i="8"/>
  <c r="S1870" i="8"/>
  <c r="S1871" i="8"/>
  <c r="S1872" i="8"/>
  <c r="S1873" i="8"/>
  <c r="S1874" i="8"/>
  <c r="S1875" i="8"/>
  <c r="S1876" i="8"/>
  <c r="S1877" i="8"/>
  <c r="S1878" i="8"/>
  <c r="S1879" i="8"/>
  <c r="S1880" i="8"/>
  <c r="S1881" i="8"/>
  <c r="S1882" i="8"/>
  <c r="S1883" i="8"/>
  <c r="S1884" i="8"/>
  <c r="S1885" i="8"/>
  <c r="S1886" i="8"/>
  <c r="S1887" i="8"/>
  <c r="S1888" i="8"/>
  <c r="S1889" i="8"/>
  <c r="S1890" i="8"/>
  <c r="S1891" i="8"/>
  <c r="S1892" i="8"/>
  <c r="S1893" i="8"/>
  <c r="S1894" i="8"/>
  <c r="S1895" i="8"/>
  <c r="S1896" i="8"/>
  <c r="S1897" i="8"/>
  <c r="S1898" i="8"/>
  <c r="S1899" i="8"/>
  <c r="S1900" i="8"/>
  <c r="S1901" i="8"/>
  <c r="S1902" i="8"/>
  <c r="S1903" i="8"/>
  <c r="S1904" i="8"/>
  <c r="S1905" i="8"/>
  <c r="S1906" i="8"/>
  <c r="S1907" i="8"/>
  <c r="S1908" i="8"/>
  <c r="S1909" i="8"/>
  <c r="S1910" i="8"/>
  <c r="S1911" i="8"/>
  <c r="S1912" i="8"/>
  <c r="S1913" i="8"/>
  <c r="S1914" i="8"/>
  <c r="S1915" i="8"/>
  <c r="S1916" i="8"/>
  <c r="S1917" i="8"/>
  <c r="S1918" i="8"/>
  <c r="S1919" i="8"/>
  <c r="S1920" i="8"/>
  <c r="S1921" i="8"/>
  <c r="S1922" i="8"/>
  <c r="S1923" i="8"/>
  <c r="S1924" i="8"/>
  <c r="S1925" i="8"/>
  <c r="S1926" i="8"/>
  <c r="S1927" i="8"/>
  <c r="S1928" i="8"/>
  <c r="S1929" i="8"/>
  <c r="S1930" i="8"/>
  <c r="S1931" i="8"/>
  <c r="S1932" i="8"/>
  <c r="S1933" i="8"/>
  <c r="S1934" i="8"/>
  <c r="S1935" i="8"/>
  <c r="S1936" i="8"/>
  <c r="S1937" i="8"/>
  <c r="S1938" i="8"/>
  <c r="S1939" i="8"/>
  <c r="S1940" i="8"/>
  <c r="S1941" i="8"/>
  <c r="S1942" i="8"/>
  <c r="S1943" i="8"/>
  <c r="S1944" i="8"/>
  <c r="S1945" i="8"/>
  <c r="S1946" i="8"/>
  <c r="S1947" i="8"/>
  <c r="S1948" i="8"/>
  <c r="S1949" i="8"/>
  <c r="S1950" i="8"/>
  <c r="S1951" i="8"/>
  <c r="S1952" i="8"/>
  <c r="S1953" i="8"/>
  <c r="S1954" i="8"/>
  <c r="S1955" i="8"/>
  <c r="S1956" i="8"/>
  <c r="S1957" i="8"/>
  <c r="S1958" i="8"/>
  <c r="S1959" i="8"/>
  <c r="S1960" i="8"/>
  <c r="S1961" i="8"/>
  <c r="S1962" i="8"/>
  <c r="S1963" i="8"/>
  <c r="S1964" i="8"/>
  <c r="S1965" i="8"/>
  <c r="S1966" i="8"/>
  <c r="S1967" i="8"/>
  <c r="S1968" i="8"/>
  <c r="S1969" i="8"/>
  <c r="S1970" i="8"/>
  <c r="S1971" i="8"/>
  <c r="S1972" i="8"/>
  <c r="S1973" i="8"/>
  <c r="S1974" i="8"/>
  <c r="S1975" i="8"/>
  <c r="S1976" i="8"/>
  <c r="S1977" i="8"/>
  <c r="S1978" i="8"/>
  <c r="S1979" i="8"/>
  <c r="S1980" i="8"/>
  <c r="S1981" i="8"/>
  <c r="S1982" i="8"/>
  <c r="S1983" i="8"/>
  <c r="S1984" i="8"/>
  <c r="S1985" i="8"/>
  <c r="S1986" i="8"/>
  <c r="S1987" i="8"/>
  <c r="S1988" i="8"/>
  <c r="S1989" i="8"/>
  <c r="S1990" i="8"/>
  <c r="S1991" i="8"/>
  <c r="S1992" i="8"/>
  <c r="S1993" i="8"/>
  <c r="S1994" i="8"/>
  <c r="S1995" i="8"/>
  <c r="S1996" i="8"/>
  <c r="S1997" i="8"/>
  <c r="S1998" i="8"/>
  <c r="S1999" i="8"/>
  <c r="S2000" i="8"/>
  <c r="S2001" i="8"/>
  <c r="S2002" i="8"/>
  <c r="S2003" i="8"/>
  <c r="S2004" i="8"/>
  <c r="S2005" i="8"/>
  <c r="S2006" i="8"/>
  <c r="S2007" i="8"/>
  <c r="S2008" i="8"/>
  <c r="S2009" i="8"/>
  <c r="S2010" i="8"/>
  <c r="S2011" i="8"/>
  <c r="S2012" i="8"/>
  <c r="S2013" i="8"/>
  <c r="S2014" i="8"/>
  <c r="S2015" i="8"/>
  <c r="S2016" i="8"/>
  <c r="S2017" i="8"/>
  <c r="S2018" i="8"/>
  <c r="S2019" i="8"/>
  <c r="S2020" i="8"/>
  <c r="S2021" i="8"/>
  <c r="S2022" i="8"/>
  <c r="S2023" i="8"/>
  <c r="S2024" i="8"/>
  <c r="S2025" i="8"/>
  <c r="S2026" i="8"/>
  <c r="S2027" i="8"/>
  <c r="S2028" i="8"/>
  <c r="S2029" i="8"/>
  <c r="S2030" i="8"/>
  <c r="S2031" i="8"/>
  <c r="S2032" i="8"/>
  <c r="S2033" i="8"/>
  <c r="S2034" i="8"/>
  <c r="S2035" i="8"/>
  <c r="S2036" i="8"/>
  <c r="S2037" i="8"/>
  <c r="S2038" i="8"/>
  <c r="S2039" i="8"/>
  <c r="S2040" i="8"/>
  <c r="S2041" i="8"/>
  <c r="S2042" i="8"/>
  <c r="S2043" i="8"/>
  <c r="S2044" i="8"/>
  <c r="S2045" i="8"/>
  <c r="S2046" i="8"/>
  <c r="S2047" i="8"/>
  <c r="S2048" i="8"/>
  <c r="S2049" i="8"/>
  <c r="S2050" i="8"/>
  <c r="S2051" i="8"/>
  <c r="S2052" i="8"/>
  <c r="S2053" i="8"/>
  <c r="S2054" i="8"/>
  <c r="S2055" i="8"/>
  <c r="S2056" i="8"/>
  <c r="S2057" i="8"/>
  <c r="S2058" i="8"/>
  <c r="S2059" i="8"/>
  <c r="S2060" i="8"/>
  <c r="S2061" i="8"/>
  <c r="S2062" i="8"/>
  <c r="S2063" i="8"/>
  <c r="S2064" i="8"/>
  <c r="S2065" i="8"/>
  <c r="S2066" i="8"/>
  <c r="S2067" i="8"/>
  <c r="S2068" i="8"/>
  <c r="S2069" i="8"/>
  <c r="S2070" i="8"/>
  <c r="S2071" i="8"/>
  <c r="S2072" i="8"/>
  <c r="S2073" i="8"/>
  <c r="S2074" i="8"/>
  <c r="S2075" i="8"/>
  <c r="S2076" i="8"/>
  <c r="S2077" i="8"/>
  <c r="S2078" i="8"/>
  <c r="S2079" i="8"/>
  <c r="S2080" i="8"/>
  <c r="S2081" i="8"/>
  <c r="S2082" i="8"/>
  <c r="S2083" i="8"/>
  <c r="S2084" i="8"/>
  <c r="S2085" i="8"/>
  <c r="S2086" i="8"/>
  <c r="S2087" i="8"/>
  <c r="S2088" i="8"/>
  <c r="S2089" i="8"/>
  <c r="S2090" i="8"/>
  <c r="S2091" i="8"/>
  <c r="S2092" i="8"/>
  <c r="S2093" i="8"/>
  <c r="S2094" i="8"/>
  <c r="S2095" i="8"/>
  <c r="S2096" i="8"/>
  <c r="S2097" i="8"/>
  <c r="S2098" i="8"/>
  <c r="S2099" i="8"/>
  <c r="S2100" i="8"/>
  <c r="S2101" i="8"/>
  <c r="S2102" i="8"/>
  <c r="S2103" i="8"/>
  <c r="S2104" i="8"/>
  <c r="S2105" i="8"/>
  <c r="S2106" i="8"/>
  <c r="S2107" i="8"/>
  <c r="S2108" i="8"/>
  <c r="S2109" i="8"/>
  <c r="S2110" i="8"/>
  <c r="S2111" i="8"/>
  <c r="S2112" i="8"/>
  <c r="S2113" i="8"/>
  <c r="S2114" i="8"/>
  <c r="S2115" i="8"/>
  <c r="S2116" i="8"/>
  <c r="S2117" i="8"/>
  <c r="S2118" i="8"/>
  <c r="S2119" i="8"/>
  <c r="S2120" i="8"/>
  <c r="S2121" i="8"/>
  <c r="S2122" i="8"/>
  <c r="S2123" i="8"/>
  <c r="S2124" i="8"/>
  <c r="S2125" i="8"/>
  <c r="S2126" i="8"/>
  <c r="S2127" i="8"/>
  <c r="S2128" i="8"/>
  <c r="S2129" i="8"/>
  <c r="S2130" i="8"/>
  <c r="S2131" i="8"/>
  <c r="S2132" i="8"/>
  <c r="S2133" i="8"/>
  <c r="S2134" i="8"/>
  <c r="S2135" i="8"/>
  <c r="S2136" i="8"/>
  <c r="S2137" i="8"/>
  <c r="S2138" i="8"/>
  <c r="S2139" i="8"/>
  <c r="S2140" i="8"/>
  <c r="S2141" i="8"/>
  <c r="S2142" i="8"/>
  <c r="S2143" i="8"/>
  <c r="S2144" i="8"/>
  <c r="S2145" i="8"/>
  <c r="S2146" i="8"/>
  <c r="S2147" i="8"/>
  <c r="S2148" i="8"/>
  <c r="S2149" i="8"/>
  <c r="S2150" i="8"/>
  <c r="S2151" i="8"/>
  <c r="S2152" i="8"/>
  <c r="S2153" i="8"/>
  <c r="S2154" i="8"/>
  <c r="S2155" i="8"/>
  <c r="S2156" i="8"/>
  <c r="S2157" i="8"/>
  <c r="S2158" i="8"/>
  <c r="S2159" i="8"/>
  <c r="S2160" i="8"/>
  <c r="S2161" i="8"/>
  <c r="S2162" i="8"/>
  <c r="S2163" i="8"/>
  <c r="S2164" i="8"/>
  <c r="S2165" i="8"/>
  <c r="S2166" i="8"/>
  <c r="S2167" i="8"/>
  <c r="S2168" i="8"/>
  <c r="S2169" i="8"/>
  <c r="S2170" i="8"/>
  <c r="S2171" i="8"/>
  <c r="S2172" i="8"/>
  <c r="S2173" i="8"/>
  <c r="S2174" i="8"/>
  <c r="S2175" i="8"/>
  <c r="S2176" i="8"/>
  <c r="S2177" i="8"/>
  <c r="S2178" i="8"/>
  <c r="S2179" i="8"/>
  <c r="S2180" i="8"/>
  <c r="S2181" i="8"/>
  <c r="S2182" i="8"/>
  <c r="S2183" i="8"/>
  <c r="S2184" i="8"/>
  <c r="S2185" i="8"/>
  <c r="S2186" i="8"/>
  <c r="S2187" i="8"/>
  <c r="S2188" i="8"/>
  <c r="S2189" i="8"/>
  <c r="S2190" i="8"/>
  <c r="S2191" i="8"/>
  <c r="S2192" i="8"/>
  <c r="S2193" i="8"/>
  <c r="S2194" i="8"/>
  <c r="S2195" i="8"/>
  <c r="S2196" i="8"/>
  <c r="S2197" i="8"/>
  <c r="S2198" i="8"/>
  <c r="S2199" i="8"/>
  <c r="S2200" i="8"/>
  <c r="S2201" i="8"/>
  <c r="S2202" i="8"/>
  <c r="S2203" i="8"/>
  <c r="S2204" i="8"/>
  <c r="S2205" i="8"/>
  <c r="S2206" i="8"/>
  <c r="S2207" i="8"/>
  <c r="S2208" i="8"/>
  <c r="S2209" i="8"/>
  <c r="S2210" i="8"/>
  <c r="S2211" i="8"/>
  <c r="S2212" i="8"/>
  <c r="S2213" i="8"/>
  <c r="S2214" i="8"/>
  <c r="S2215" i="8"/>
  <c r="S2216" i="8"/>
  <c r="S2217" i="8"/>
  <c r="S2218" i="8"/>
  <c r="S2219" i="8"/>
  <c r="S2220" i="8"/>
  <c r="S2221" i="8"/>
  <c r="S2222" i="8"/>
  <c r="S2223" i="8"/>
  <c r="S2224" i="8"/>
  <c r="S2225" i="8"/>
  <c r="S2226" i="8"/>
  <c r="S2227" i="8"/>
  <c r="S2228" i="8"/>
  <c r="S2229" i="8"/>
  <c r="S2230" i="8"/>
  <c r="S2231" i="8"/>
  <c r="S2232" i="8"/>
  <c r="S2233" i="8"/>
  <c r="S2234" i="8"/>
  <c r="S2235" i="8"/>
  <c r="S2236" i="8"/>
  <c r="S2237" i="8"/>
  <c r="S2238" i="8"/>
  <c r="S2239" i="8"/>
  <c r="S2240" i="8"/>
  <c r="S2241" i="8"/>
  <c r="S2242" i="8"/>
  <c r="S2243" i="8"/>
  <c r="S2244" i="8"/>
  <c r="S2245" i="8"/>
  <c r="S2246" i="8"/>
  <c r="S2247" i="8"/>
  <c r="S2248" i="8"/>
  <c r="S2249" i="8"/>
  <c r="S2250" i="8"/>
  <c r="S2251" i="8"/>
  <c r="S2252" i="8"/>
  <c r="S2253" i="8"/>
  <c r="S2254" i="8"/>
  <c r="S2255" i="8"/>
  <c r="S2256" i="8"/>
  <c r="S2257" i="8"/>
  <c r="S2258" i="8"/>
  <c r="S2259" i="8"/>
  <c r="S2260" i="8"/>
  <c r="S2261" i="8"/>
  <c r="S2262" i="8"/>
  <c r="S2263" i="8"/>
  <c r="S2264" i="8"/>
  <c r="S2265" i="8"/>
  <c r="S2266" i="8"/>
  <c r="S2267" i="8"/>
  <c r="S2268" i="8"/>
  <c r="S2269" i="8"/>
  <c r="S2270" i="8"/>
  <c r="S2271" i="8"/>
  <c r="S2272" i="8"/>
  <c r="S2273" i="8"/>
  <c r="S2274" i="8"/>
  <c r="S2275" i="8"/>
  <c r="S2276" i="8"/>
  <c r="S2277" i="8"/>
  <c r="S2278" i="8"/>
  <c r="S2279" i="8"/>
  <c r="S2280" i="8"/>
  <c r="S2281" i="8"/>
  <c r="S2282" i="8"/>
  <c r="S2283" i="8"/>
  <c r="S2284" i="8"/>
  <c r="S2285" i="8"/>
  <c r="S2286" i="8"/>
  <c r="S2287" i="8"/>
  <c r="S2288" i="8"/>
  <c r="S2289" i="8"/>
  <c r="S2290" i="8"/>
  <c r="S2291" i="8"/>
  <c r="S2292" i="8"/>
  <c r="S2293" i="8"/>
  <c r="S2294" i="8"/>
  <c r="S2295" i="8"/>
  <c r="S2296" i="8"/>
  <c r="S2297" i="8"/>
  <c r="S2298" i="8"/>
  <c r="S2299" i="8"/>
  <c r="S2300" i="8"/>
  <c r="S2301" i="8"/>
  <c r="S2302" i="8"/>
  <c r="S2303" i="8"/>
  <c r="S2304" i="8"/>
  <c r="S2305" i="8"/>
  <c r="S2306" i="8"/>
  <c r="S2307" i="8"/>
  <c r="S2308" i="8"/>
  <c r="S2309" i="8"/>
  <c r="S2310" i="8"/>
  <c r="S2311" i="8"/>
  <c r="S2312" i="8"/>
  <c r="S2313" i="8"/>
  <c r="S2314" i="8"/>
  <c r="S2315" i="8"/>
  <c r="S2316" i="8"/>
  <c r="S2317" i="8"/>
  <c r="S2318" i="8"/>
  <c r="S2319" i="8"/>
  <c r="S2320" i="8"/>
  <c r="S2321" i="8"/>
  <c r="S2322" i="8"/>
  <c r="S2323" i="8"/>
  <c r="S2324" i="8"/>
  <c r="S2325" i="8"/>
  <c r="S2326" i="8"/>
  <c r="S2327" i="8"/>
  <c r="S2328" i="8"/>
  <c r="S2329" i="8"/>
  <c r="S2330" i="8"/>
  <c r="S2331" i="8"/>
  <c r="S2332" i="8"/>
  <c r="S2333" i="8"/>
  <c r="S2334" i="8"/>
  <c r="S2335" i="8"/>
  <c r="S2336" i="8"/>
  <c r="S2337" i="8"/>
  <c r="S2338" i="8"/>
  <c r="S2339" i="8"/>
  <c r="S2340" i="8"/>
  <c r="S2341" i="8"/>
  <c r="S2342" i="8"/>
  <c r="S2343" i="8"/>
  <c r="S2344" i="8"/>
  <c r="S2345" i="8"/>
  <c r="S2346" i="8"/>
  <c r="S2347" i="8"/>
  <c r="S2348" i="8"/>
  <c r="S2349" i="8"/>
  <c r="S2350" i="8"/>
  <c r="S2351" i="8"/>
  <c r="S2352" i="8"/>
  <c r="S2353" i="8"/>
  <c r="S2354" i="8"/>
  <c r="S2355" i="8"/>
  <c r="S2356" i="8"/>
  <c r="S2357" i="8"/>
  <c r="S2358" i="8"/>
  <c r="S2359" i="8"/>
  <c r="S2360" i="8"/>
  <c r="S2361" i="8"/>
  <c r="S2362" i="8"/>
  <c r="S2363" i="8"/>
  <c r="S2364" i="8"/>
  <c r="S2365" i="8"/>
  <c r="S2366" i="8"/>
  <c r="S2367" i="8"/>
  <c r="S2368" i="8"/>
  <c r="S2369" i="8"/>
  <c r="S2370" i="8"/>
  <c r="S2371" i="8"/>
  <c r="S2372" i="8"/>
  <c r="S2373" i="8"/>
  <c r="S2374" i="8"/>
  <c r="S2375" i="8"/>
  <c r="S2376" i="8"/>
  <c r="S2377" i="8"/>
  <c r="S2378" i="8"/>
  <c r="S2379" i="8"/>
  <c r="S2380" i="8"/>
  <c r="S2381" i="8"/>
  <c r="S2382" i="8"/>
  <c r="S2383" i="8"/>
  <c r="S2384" i="8"/>
  <c r="S2385" i="8"/>
  <c r="S2386" i="8"/>
  <c r="S2387" i="8"/>
  <c r="S2388" i="8"/>
  <c r="S2389" i="8"/>
  <c r="S2390" i="8"/>
  <c r="S2391" i="8"/>
  <c r="S2392" i="8"/>
  <c r="S2393" i="8"/>
  <c r="S2394" i="8"/>
  <c r="S2395" i="8"/>
  <c r="S2396" i="8"/>
  <c r="S2397" i="8"/>
  <c r="S2398" i="8"/>
  <c r="S2399" i="8"/>
  <c r="S2400" i="8"/>
  <c r="S2401" i="8"/>
  <c r="S2402" i="8"/>
  <c r="S2403" i="8"/>
  <c r="S2404" i="8"/>
  <c r="S2405" i="8"/>
  <c r="S2406" i="8"/>
  <c r="S2407" i="8"/>
  <c r="S2408" i="8"/>
  <c r="S2409" i="8"/>
  <c r="S2410" i="8"/>
  <c r="S2411" i="8"/>
  <c r="S2412" i="8"/>
  <c r="S2413" i="8"/>
  <c r="S2414" i="8"/>
  <c r="S2415" i="8"/>
  <c r="S2416" i="8"/>
  <c r="S2417" i="8"/>
  <c r="S2418" i="8"/>
  <c r="S2419" i="8"/>
  <c r="S2420" i="8"/>
  <c r="S2421" i="8"/>
  <c r="S2422" i="8"/>
  <c r="S2423" i="8"/>
  <c r="S2424" i="8"/>
  <c r="S2425" i="8"/>
  <c r="S2426" i="8"/>
  <c r="S2427" i="8"/>
  <c r="S2428" i="8"/>
  <c r="S2429" i="8"/>
  <c r="S2430" i="8"/>
  <c r="S2431" i="8"/>
  <c r="S2432" i="8"/>
  <c r="S2433" i="8"/>
  <c r="S2434" i="8"/>
  <c r="S2435" i="8"/>
  <c r="S2436" i="8"/>
  <c r="S2437" i="8"/>
  <c r="S2438" i="8"/>
  <c r="S2439" i="8"/>
  <c r="S2440" i="8"/>
  <c r="S2441" i="8"/>
  <c r="S2442" i="8"/>
  <c r="S2443" i="8"/>
  <c r="S2444" i="8"/>
  <c r="S2445" i="8"/>
  <c r="S2446" i="8"/>
  <c r="S2447" i="8"/>
  <c r="S2448" i="8"/>
  <c r="S2449" i="8"/>
  <c r="S2450" i="8"/>
  <c r="S2451" i="8"/>
  <c r="S2452" i="8"/>
  <c r="S2453" i="8"/>
  <c r="S2454" i="8"/>
  <c r="S2455" i="8"/>
  <c r="S2456" i="8"/>
  <c r="S2457" i="8"/>
  <c r="S2458" i="8"/>
  <c r="S2459" i="8"/>
  <c r="S2460" i="8"/>
  <c r="S2461" i="8"/>
  <c r="S2462" i="8"/>
  <c r="S2463" i="8"/>
  <c r="S2464" i="8"/>
  <c r="S2465" i="8"/>
  <c r="S2466" i="8"/>
  <c r="S2467" i="8"/>
  <c r="S2468" i="8"/>
  <c r="S2469" i="8"/>
  <c r="S2470" i="8"/>
  <c r="S2471" i="8"/>
  <c r="S2472" i="8"/>
  <c r="S2473" i="8"/>
  <c r="S2474" i="8"/>
  <c r="S2475" i="8"/>
  <c r="S2476" i="8"/>
  <c r="S2477" i="8"/>
  <c r="S2478" i="8"/>
  <c r="S2479" i="8"/>
  <c r="S2480" i="8"/>
  <c r="S2481" i="8"/>
  <c r="S2482" i="8"/>
  <c r="S2483" i="8"/>
  <c r="S2484" i="8"/>
  <c r="S2485" i="8"/>
  <c r="S2486" i="8"/>
  <c r="S2487" i="8"/>
  <c r="S2488" i="8"/>
  <c r="S2489" i="8"/>
  <c r="S2490" i="8"/>
  <c r="S2491" i="8"/>
  <c r="S2492" i="8"/>
  <c r="S2493" i="8"/>
  <c r="S2494" i="8"/>
  <c r="S2495" i="8"/>
  <c r="S2496" i="8"/>
  <c r="S2497" i="8"/>
  <c r="S2498" i="8"/>
  <c r="S2499" i="8"/>
  <c r="S2500" i="8"/>
  <c r="S2501" i="8"/>
  <c r="S2502" i="8"/>
  <c r="S2503" i="8"/>
  <c r="S2504" i="8"/>
  <c r="S2505" i="8"/>
  <c r="S2506" i="8"/>
  <c r="S2507" i="8"/>
  <c r="S2508" i="8"/>
  <c r="S2509" i="8"/>
  <c r="S2510" i="8"/>
  <c r="S2511" i="8"/>
  <c r="S2512" i="8"/>
  <c r="S2513" i="8"/>
  <c r="S2514" i="8"/>
  <c r="S2515" i="8"/>
  <c r="S2516" i="8"/>
  <c r="S2517" i="8"/>
  <c r="S2518" i="8"/>
  <c r="S2519" i="8"/>
  <c r="S2520" i="8"/>
  <c r="S2521" i="8"/>
  <c r="S2522" i="8"/>
  <c r="S2523" i="8"/>
  <c r="S2524" i="8"/>
  <c r="S2525" i="8"/>
  <c r="S2526" i="8"/>
  <c r="S2527" i="8"/>
  <c r="S2528" i="8"/>
  <c r="S2529" i="8"/>
  <c r="S2530" i="8"/>
  <c r="S2531" i="8"/>
  <c r="S2532" i="8"/>
  <c r="S2533" i="8"/>
  <c r="S2534" i="8"/>
  <c r="S2535" i="8"/>
  <c r="S2536" i="8"/>
  <c r="S2537" i="8"/>
  <c r="S2538" i="8"/>
  <c r="S2539" i="8"/>
  <c r="S2540" i="8"/>
  <c r="S2541" i="8"/>
  <c r="S2542" i="8"/>
  <c r="S2543" i="8"/>
  <c r="S2544" i="8"/>
  <c r="S2545" i="8"/>
  <c r="S2546" i="8"/>
  <c r="S2547" i="8"/>
  <c r="S2548" i="8"/>
  <c r="S2549" i="8"/>
  <c r="S2550" i="8"/>
  <c r="S2551" i="8"/>
  <c r="S2552" i="8"/>
  <c r="S2553" i="8"/>
  <c r="S2554" i="8"/>
  <c r="S2555" i="8"/>
  <c r="S2556" i="8"/>
  <c r="S2557" i="8"/>
  <c r="S2558" i="8"/>
  <c r="S2559" i="8"/>
  <c r="S2560" i="8"/>
  <c r="S2561" i="8"/>
  <c r="S2562" i="8"/>
  <c r="S2563" i="8"/>
  <c r="S2564" i="8"/>
  <c r="S2565" i="8"/>
  <c r="S2566" i="8"/>
  <c r="S2567" i="8"/>
  <c r="S2568" i="8"/>
  <c r="S2569" i="8"/>
  <c r="S2570" i="8"/>
  <c r="S2571" i="8"/>
  <c r="S2572" i="8"/>
  <c r="S2573" i="8"/>
  <c r="S2574" i="8"/>
  <c r="S2575" i="8"/>
  <c r="S2576" i="8"/>
  <c r="S2577" i="8"/>
  <c r="S2578" i="8"/>
  <c r="S2579" i="8"/>
  <c r="S2580" i="8"/>
  <c r="S2581" i="8"/>
  <c r="S2582" i="8"/>
  <c r="S2583" i="8"/>
  <c r="S2584" i="8"/>
  <c r="S2585" i="8"/>
  <c r="S2586" i="8"/>
  <c r="S2587" i="8"/>
  <c r="S2588" i="8"/>
  <c r="S2589" i="8"/>
  <c r="S2590" i="8"/>
  <c r="S2591" i="8"/>
  <c r="S2592" i="8"/>
  <c r="S2593" i="8"/>
  <c r="S2594" i="8"/>
  <c r="S2595" i="8"/>
  <c r="S2596" i="8"/>
  <c r="S2597" i="8"/>
  <c r="S2598" i="8"/>
  <c r="S2599" i="8"/>
  <c r="S2600" i="8"/>
  <c r="S2601" i="8"/>
  <c r="S2602" i="8"/>
  <c r="S2603" i="8"/>
  <c r="S2604" i="8"/>
  <c r="S2605" i="8"/>
  <c r="S2606" i="8"/>
  <c r="S2607" i="8"/>
  <c r="S2608" i="8"/>
  <c r="S2609" i="8"/>
  <c r="S2610" i="8"/>
  <c r="S2611" i="8"/>
  <c r="S2612" i="8"/>
  <c r="S2613" i="8"/>
  <c r="S2614" i="8"/>
  <c r="S2615" i="8"/>
  <c r="S2616" i="8"/>
  <c r="S2617" i="8"/>
  <c r="S2618" i="8"/>
  <c r="S2619" i="8"/>
  <c r="S2620" i="8"/>
  <c r="S2621" i="8"/>
  <c r="S2622" i="8"/>
  <c r="S2623" i="8"/>
  <c r="S2624" i="8"/>
  <c r="S2625" i="8"/>
  <c r="S2626" i="8"/>
  <c r="S2627" i="8"/>
  <c r="S2628" i="8"/>
  <c r="S2629" i="8"/>
  <c r="S2630" i="8"/>
  <c r="S2631" i="8"/>
  <c r="S2632" i="8"/>
  <c r="S2633" i="8"/>
  <c r="S2634" i="8"/>
  <c r="S2635" i="8"/>
  <c r="S2636" i="8"/>
  <c r="S2637" i="8"/>
  <c r="S2638" i="8"/>
  <c r="S2639" i="8"/>
  <c r="S2640" i="8"/>
  <c r="S2641" i="8"/>
  <c r="S2642" i="8"/>
  <c r="S2643" i="8"/>
  <c r="S2644" i="8"/>
  <c r="S2645" i="8"/>
  <c r="S2646" i="8"/>
  <c r="S2647" i="8"/>
  <c r="S2648" i="8"/>
  <c r="S2649" i="8"/>
  <c r="S2650" i="8"/>
  <c r="S2651" i="8"/>
  <c r="S2652" i="8"/>
  <c r="S2653" i="8"/>
  <c r="S2654" i="8"/>
  <c r="S2655" i="8"/>
  <c r="S2656" i="8"/>
  <c r="S2657" i="8"/>
  <c r="S2658" i="8"/>
  <c r="S2659" i="8"/>
  <c r="S2660" i="8"/>
  <c r="S2661" i="8"/>
  <c r="S2662" i="8"/>
  <c r="S2663" i="8"/>
  <c r="S2664" i="8"/>
  <c r="S2665" i="8"/>
  <c r="S2666" i="8"/>
  <c r="S2667" i="8"/>
  <c r="S2668" i="8"/>
  <c r="S2669" i="8"/>
  <c r="S2670" i="8"/>
  <c r="S2671" i="8"/>
  <c r="S2672" i="8"/>
  <c r="S2673" i="8"/>
  <c r="S2674" i="8"/>
  <c r="S2675" i="8"/>
  <c r="S2676" i="8"/>
  <c r="S2677" i="8"/>
  <c r="S2678" i="8"/>
  <c r="S2679" i="8"/>
  <c r="S2680" i="8"/>
  <c r="S2681" i="8"/>
  <c r="S2682" i="8"/>
  <c r="S2683" i="8"/>
  <c r="S2684" i="8"/>
  <c r="S2685" i="8"/>
  <c r="S2686" i="8"/>
  <c r="S2687" i="8"/>
  <c r="S2688" i="8"/>
  <c r="S2689" i="8"/>
  <c r="S2690" i="8"/>
  <c r="S2691" i="8"/>
  <c r="S2692" i="8"/>
  <c r="S2693" i="8"/>
  <c r="S2694" i="8"/>
  <c r="S2695" i="8"/>
  <c r="S2696" i="8"/>
  <c r="S2697" i="8"/>
  <c r="S2698" i="8"/>
  <c r="S2699" i="8"/>
  <c r="S2700" i="8"/>
  <c r="S2701" i="8"/>
  <c r="S2702" i="8"/>
  <c r="S2703" i="8"/>
  <c r="S2704" i="8"/>
  <c r="S2705" i="8"/>
  <c r="S2706" i="8"/>
  <c r="S2707" i="8"/>
  <c r="S2708" i="8"/>
  <c r="S2709" i="8"/>
  <c r="S2710" i="8"/>
  <c r="S2711" i="8"/>
  <c r="S2712" i="8"/>
  <c r="S2713" i="8"/>
  <c r="S2714" i="8"/>
  <c r="S2715" i="8"/>
  <c r="S2716" i="8"/>
  <c r="S2717" i="8"/>
  <c r="S2718" i="8"/>
  <c r="S2719" i="8"/>
  <c r="S2720" i="8"/>
  <c r="S2721" i="8"/>
  <c r="S2722" i="8"/>
  <c r="S2723" i="8"/>
  <c r="S2724" i="8"/>
  <c r="S2725" i="8"/>
  <c r="S2726" i="8"/>
  <c r="S2727" i="8"/>
  <c r="S2728" i="8"/>
  <c r="S2729" i="8"/>
  <c r="S2730" i="8"/>
  <c r="S2731" i="8"/>
  <c r="S2732" i="8"/>
  <c r="S2733" i="8"/>
  <c r="S2734" i="8"/>
  <c r="S2735" i="8"/>
  <c r="S2736" i="8"/>
  <c r="S2737" i="8"/>
  <c r="S2738" i="8"/>
  <c r="S2739" i="8"/>
  <c r="S2740" i="8"/>
  <c r="S2741" i="8"/>
  <c r="S2742" i="8"/>
  <c r="S2743" i="8"/>
  <c r="S2744" i="8"/>
  <c r="S2745" i="8"/>
  <c r="S2746" i="8"/>
  <c r="S2747" i="8"/>
  <c r="S2748" i="8"/>
  <c r="S2749" i="8"/>
  <c r="S2750" i="8"/>
  <c r="S2751" i="8"/>
  <c r="S2752" i="8"/>
  <c r="S2753" i="8"/>
  <c r="S2754" i="8"/>
  <c r="S2755" i="8"/>
  <c r="S2756" i="8"/>
  <c r="S2757" i="8"/>
  <c r="S2758" i="8"/>
  <c r="S2759" i="8"/>
  <c r="S2760" i="8"/>
  <c r="S2761" i="8"/>
  <c r="S2762" i="8"/>
  <c r="S2763" i="8"/>
  <c r="S2764" i="8"/>
  <c r="S2765" i="8"/>
  <c r="S2766" i="8"/>
  <c r="S2767" i="8"/>
  <c r="S2768" i="8"/>
  <c r="S2769" i="8"/>
  <c r="S2770" i="8"/>
  <c r="S2771" i="8"/>
  <c r="S2772" i="8"/>
  <c r="S2773" i="8"/>
  <c r="S2774" i="8"/>
  <c r="S2775" i="8"/>
  <c r="S2776" i="8"/>
  <c r="S2777" i="8"/>
  <c r="S2778" i="8"/>
  <c r="S2779" i="8"/>
  <c r="S2780" i="8"/>
  <c r="S2781" i="8"/>
  <c r="S2782" i="8"/>
  <c r="S2783" i="8"/>
  <c r="S2784" i="8"/>
  <c r="S2785" i="8"/>
  <c r="S2786" i="8"/>
  <c r="S2787" i="8"/>
  <c r="S2788" i="8"/>
  <c r="S2789" i="8"/>
  <c r="S2790" i="8"/>
  <c r="S2791" i="8"/>
  <c r="S2792" i="8"/>
  <c r="S2793" i="8"/>
  <c r="S2794" i="8"/>
  <c r="S2795" i="8"/>
  <c r="S2796" i="8"/>
  <c r="S2797" i="8"/>
  <c r="S2798" i="8"/>
  <c r="S2799" i="8"/>
  <c r="S2800" i="8"/>
  <c r="S2801" i="8"/>
  <c r="S2802" i="8"/>
  <c r="S2803" i="8"/>
  <c r="S2804" i="8"/>
  <c r="S2805" i="8"/>
  <c r="S2806" i="8"/>
  <c r="S2807" i="8"/>
  <c r="S2808" i="8"/>
  <c r="S2809" i="8"/>
  <c r="S2810" i="8"/>
  <c r="S2811" i="8"/>
  <c r="S2812" i="8"/>
  <c r="S2813" i="8"/>
  <c r="S2814" i="8"/>
  <c r="S2815" i="8"/>
  <c r="S2816" i="8"/>
  <c r="S2817" i="8"/>
  <c r="S2818" i="8"/>
  <c r="S2819" i="8"/>
  <c r="S2820" i="8"/>
  <c r="S2821" i="8"/>
  <c r="S2822" i="8"/>
  <c r="S2823" i="8"/>
  <c r="S2824" i="8"/>
  <c r="S2825" i="8"/>
  <c r="S2826" i="8"/>
  <c r="S2827" i="8"/>
  <c r="S2828" i="8"/>
  <c r="S2829" i="8"/>
  <c r="S2830" i="8"/>
  <c r="S2831" i="8"/>
  <c r="S2832" i="8"/>
  <c r="S2833" i="8"/>
  <c r="S2834" i="8"/>
  <c r="S2835" i="8"/>
  <c r="S2836" i="8"/>
  <c r="S2837" i="8"/>
  <c r="S2838" i="8"/>
  <c r="S2839" i="8"/>
  <c r="S2840" i="8"/>
  <c r="S2841" i="8"/>
  <c r="S2842" i="8"/>
  <c r="S2843" i="8"/>
  <c r="S2844" i="8"/>
  <c r="S2845" i="8"/>
  <c r="S2846" i="8"/>
  <c r="S2847" i="8"/>
  <c r="S2848" i="8"/>
  <c r="S2849" i="8"/>
  <c r="S2850" i="8"/>
  <c r="S2851" i="8"/>
  <c r="S2852" i="8"/>
  <c r="S2853" i="8"/>
  <c r="S2854" i="8"/>
  <c r="S2855" i="8"/>
  <c r="S2856" i="8"/>
  <c r="S2857" i="8"/>
  <c r="S2858" i="8"/>
  <c r="S2859" i="8"/>
  <c r="S2860" i="8"/>
  <c r="S2861" i="8"/>
  <c r="S2862" i="8"/>
  <c r="S2863" i="8"/>
  <c r="S2864" i="8"/>
  <c r="S2865" i="8"/>
  <c r="S2866" i="8"/>
  <c r="S2867" i="8"/>
  <c r="S2868" i="8"/>
  <c r="S2869" i="8"/>
  <c r="S2870" i="8"/>
  <c r="S2871" i="8"/>
  <c r="S2872" i="8"/>
  <c r="S2873" i="8"/>
  <c r="S2874" i="8"/>
  <c r="S2875" i="8"/>
  <c r="S2876" i="8"/>
  <c r="S2877" i="8"/>
  <c r="S2878" i="8"/>
  <c r="S2879" i="8"/>
  <c r="S2880" i="8"/>
  <c r="S2881" i="8"/>
  <c r="S2882" i="8"/>
  <c r="S2883" i="8"/>
  <c r="S2884" i="8"/>
  <c r="S2885" i="8"/>
  <c r="S2886" i="8"/>
  <c r="S2887" i="8"/>
  <c r="S2888" i="8"/>
  <c r="S2889" i="8"/>
  <c r="S2890" i="8"/>
  <c r="S2891" i="8"/>
  <c r="S2892" i="8"/>
  <c r="S2893" i="8"/>
  <c r="S2894" i="8"/>
  <c r="S2895" i="8"/>
  <c r="S2896" i="8"/>
  <c r="S2897" i="8"/>
  <c r="S2898" i="8"/>
  <c r="S2899" i="8"/>
  <c r="S2900" i="8"/>
  <c r="S2901" i="8"/>
  <c r="S2902" i="8"/>
  <c r="S2903" i="8"/>
  <c r="S2904" i="8"/>
  <c r="S2905" i="8"/>
  <c r="S2906" i="8"/>
  <c r="S2907" i="8"/>
  <c r="S2908" i="8"/>
  <c r="S2909" i="8"/>
  <c r="S2910" i="8"/>
  <c r="S2911" i="8"/>
  <c r="S2912" i="8"/>
  <c r="S2913" i="8"/>
  <c r="S2914" i="8"/>
  <c r="S2915" i="8"/>
  <c r="S2916" i="8"/>
  <c r="S2917" i="8"/>
  <c r="S2918" i="8"/>
  <c r="S2919" i="8"/>
  <c r="S2920" i="8"/>
  <c r="S2921" i="8"/>
  <c r="S2922" i="8"/>
  <c r="S2923" i="8"/>
  <c r="S2924" i="8"/>
  <c r="S2925" i="8"/>
  <c r="S2926" i="8"/>
  <c r="S2927" i="8"/>
  <c r="S2928" i="8"/>
  <c r="S2929" i="8"/>
  <c r="S2930" i="8"/>
  <c r="S2931" i="8"/>
  <c r="S2932" i="8"/>
  <c r="S2933" i="8"/>
  <c r="S2934" i="8"/>
  <c r="S2935" i="8"/>
  <c r="S2936" i="8"/>
  <c r="S2937" i="8"/>
  <c r="S2938" i="8"/>
  <c r="S2939" i="8"/>
  <c r="S2940" i="8"/>
  <c r="S2941" i="8"/>
  <c r="S2942" i="8"/>
  <c r="S2943" i="8"/>
  <c r="S2944" i="8"/>
  <c r="S2945" i="8"/>
  <c r="S2946" i="8"/>
  <c r="S2947" i="8"/>
  <c r="S2948" i="8"/>
  <c r="S2949" i="8"/>
  <c r="S2950" i="8"/>
  <c r="S2951" i="8"/>
  <c r="S2952" i="8"/>
  <c r="S2953" i="8"/>
  <c r="S2954" i="8"/>
  <c r="S2955" i="8"/>
  <c r="S2956" i="8"/>
  <c r="S2957" i="8"/>
  <c r="S2958" i="8"/>
  <c r="S2959" i="8"/>
  <c r="S2960" i="8"/>
  <c r="S2961" i="8"/>
  <c r="S2962" i="8"/>
  <c r="S2963" i="8"/>
  <c r="S2964" i="8"/>
  <c r="S2965" i="8"/>
  <c r="S2966" i="8"/>
  <c r="S2967" i="8"/>
  <c r="S2968" i="8"/>
  <c r="S2969" i="8"/>
  <c r="S2970" i="8"/>
  <c r="S2971" i="8"/>
  <c r="S2972" i="8"/>
  <c r="S2973" i="8"/>
  <c r="S2974" i="8"/>
  <c r="S2975" i="8"/>
  <c r="S2976" i="8"/>
  <c r="S2977" i="8"/>
  <c r="S2978" i="8"/>
  <c r="S2979" i="8"/>
  <c r="S2980" i="8"/>
  <c r="S2981" i="8"/>
  <c r="S2982" i="8"/>
  <c r="S2983" i="8"/>
  <c r="S2984" i="8"/>
  <c r="S2985" i="8"/>
  <c r="S2986" i="8"/>
  <c r="S2987" i="8"/>
  <c r="S2988" i="8"/>
  <c r="S2989" i="8"/>
  <c r="S2990" i="8"/>
  <c r="S2991" i="8"/>
  <c r="S2992" i="8"/>
  <c r="S2993" i="8"/>
  <c r="S2994" i="8"/>
  <c r="S2995" i="8"/>
  <c r="S2996" i="8"/>
  <c r="S2997" i="8"/>
  <c r="S2998" i="8"/>
  <c r="S2999" i="8"/>
  <c r="S3000" i="8"/>
  <c r="S3001" i="8"/>
  <c r="S3002" i="8"/>
  <c r="S3003" i="8"/>
  <c r="S3004" i="8"/>
  <c r="S3005" i="8"/>
  <c r="S3006" i="8"/>
  <c r="S3007" i="8"/>
  <c r="S3008" i="8"/>
  <c r="S3009" i="8"/>
  <c r="S3010" i="8"/>
  <c r="S3011" i="8"/>
  <c r="S3012" i="8"/>
  <c r="S3013" i="8"/>
  <c r="S3014" i="8"/>
  <c r="S3015" i="8"/>
  <c r="S3016" i="8"/>
  <c r="S3017" i="8"/>
  <c r="S3018" i="8"/>
  <c r="S3019" i="8"/>
  <c r="S3020" i="8"/>
  <c r="S3021" i="8"/>
  <c r="S3022" i="8"/>
  <c r="S3023" i="8"/>
  <c r="S3024" i="8"/>
  <c r="S3025" i="8"/>
  <c r="S3026" i="8"/>
  <c r="S3027" i="8"/>
  <c r="S3028" i="8"/>
  <c r="S3029" i="8"/>
  <c r="S3030" i="8"/>
  <c r="S3031" i="8"/>
  <c r="S3032" i="8"/>
  <c r="S3033" i="8"/>
  <c r="S3034" i="8"/>
  <c r="S3035" i="8"/>
  <c r="S3036" i="8"/>
  <c r="S3037" i="8"/>
  <c r="S3038" i="8"/>
  <c r="S3039" i="8"/>
  <c r="S3040" i="8"/>
  <c r="S3041" i="8"/>
  <c r="S3042" i="8"/>
  <c r="S3043" i="8"/>
  <c r="S3044" i="8"/>
  <c r="S3045" i="8"/>
  <c r="S3046" i="8"/>
  <c r="S3047" i="8"/>
  <c r="S3048" i="8"/>
  <c r="S3049" i="8"/>
  <c r="S3050" i="8"/>
  <c r="S3051" i="8"/>
  <c r="S3052" i="8"/>
  <c r="S3053" i="8"/>
  <c r="S3054" i="8"/>
  <c r="S3055" i="8"/>
  <c r="S3056" i="8"/>
  <c r="S3057" i="8"/>
  <c r="S3058" i="8"/>
  <c r="S3059" i="8"/>
  <c r="S3060" i="8"/>
  <c r="S3061" i="8"/>
  <c r="S3062" i="8"/>
  <c r="S3063" i="8"/>
  <c r="S3064" i="8"/>
  <c r="S3065" i="8"/>
  <c r="S3066" i="8"/>
  <c r="S3067" i="8"/>
  <c r="S3068" i="8"/>
  <c r="S3069" i="8"/>
  <c r="S3070" i="8"/>
  <c r="S3071" i="8"/>
  <c r="S3072" i="8"/>
  <c r="S3073" i="8"/>
  <c r="S3074" i="8"/>
  <c r="S3075" i="8"/>
  <c r="S3076" i="8"/>
  <c r="S3077" i="8"/>
  <c r="S3078" i="8"/>
  <c r="S3079" i="8"/>
  <c r="S3080" i="8"/>
  <c r="S3081" i="8"/>
  <c r="S3082" i="8"/>
  <c r="S3083" i="8"/>
  <c r="S3084" i="8"/>
  <c r="S3085" i="8"/>
  <c r="S3086" i="8"/>
  <c r="S3087" i="8"/>
  <c r="S3088" i="8"/>
  <c r="S3089" i="8"/>
  <c r="S3090" i="8"/>
  <c r="S3091" i="8"/>
  <c r="S3092" i="8"/>
  <c r="S3093" i="8"/>
  <c r="S3094" i="8"/>
  <c r="S3095" i="8"/>
  <c r="S3096" i="8"/>
  <c r="S3097" i="8"/>
  <c r="S3098" i="8"/>
  <c r="S3099" i="8"/>
  <c r="S3100" i="8"/>
  <c r="S3101" i="8"/>
  <c r="S3102" i="8"/>
  <c r="S3103" i="8"/>
  <c r="S3104" i="8"/>
  <c r="S3105" i="8"/>
  <c r="S3106" i="8"/>
  <c r="S3107" i="8"/>
  <c r="S3108" i="8"/>
  <c r="S3109" i="8"/>
  <c r="S3110" i="8"/>
  <c r="S3111" i="8"/>
  <c r="S3112" i="8"/>
  <c r="S3113" i="8"/>
  <c r="S3114" i="8"/>
  <c r="S3115" i="8"/>
  <c r="S3116" i="8"/>
  <c r="S3117" i="8"/>
  <c r="S3118" i="8"/>
  <c r="S3119" i="8"/>
  <c r="S3120" i="8"/>
  <c r="S3121" i="8"/>
  <c r="S3122" i="8"/>
  <c r="S3123" i="8"/>
  <c r="S3124" i="8"/>
  <c r="S3125" i="8"/>
  <c r="S3126" i="8"/>
  <c r="S3127" i="8"/>
  <c r="S3128" i="8"/>
  <c r="S3129" i="8"/>
  <c r="S3130" i="8"/>
  <c r="S3131" i="8"/>
  <c r="S3132" i="8"/>
  <c r="S3133" i="8"/>
  <c r="S3134" i="8"/>
  <c r="S3135" i="8"/>
  <c r="S3136" i="8"/>
  <c r="S3137" i="8"/>
  <c r="S3138" i="8"/>
  <c r="S3139" i="8"/>
  <c r="S3140" i="8"/>
  <c r="S3141" i="8"/>
  <c r="S3142" i="8"/>
  <c r="S3143" i="8"/>
  <c r="S3144" i="8"/>
  <c r="S3145" i="8"/>
  <c r="S3146" i="8"/>
  <c r="S3147" i="8"/>
  <c r="S3148" i="8"/>
  <c r="S3149" i="8"/>
  <c r="S3150" i="8"/>
  <c r="S3151" i="8"/>
  <c r="S3152" i="8"/>
  <c r="S3153" i="8"/>
  <c r="S3154" i="8"/>
  <c r="S3155" i="8"/>
  <c r="S3156" i="8"/>
  <c r="S3157" i="8"/>
  <c r="S3158" i="8"/>
  <c r="S3159" i="8"/>
  <c r="S3160" i="8"/>
  <c r="S3161" i="8"/>
  <c r="S3162" i="8"/>
  <c r="S3163" i="8"/>
  <c r="S3164" i="8"/>
  <c r="S3165" i="8"/>
  <c r="S3166" i="8"/>
  <c r="S3167" i="8"/>
  <c r="S3168" i="8"/>
  <c r="S3169" i="8"/>
  <c r="S3170" i="8"/>
  <c r="S3171" i="8"/>
  <c r="S3172" i="8"/>
  <c r="S3173" i="8"/>
  <c r="S3174" i="8"/>
  <c r="S3175" i="8"/>
  <c r="S3176" i="8"/>
  <c r="S3177" i="8"/>
  <c r="S3178" i="8"/>
  <c r="S3179" i="8"/>
  <c r="S3180" i="8"/>
  <c r="S3181" i="8"/>
  <c r="S3182" i="8"/>
  <c r="S3183" i="8"/>
  <c r="S3184" i="8"/>
  <c r="S3185" i="8"/>
  <c r="S3186" i="8"/>
  <c r="S3187" i="8"/>
  <c r="S3188" i="8"/>
  <c r="S3189" i="8"/>
  <c r="S3190" i="8"/>
  <c r="S3191" i="8"/>
  <c r="S3192" i="8"/>
  <c r="S3193" i="8"/>
  <c r="S3194" i="8"/>
  <c r="S3195" i="8"/>
  <c r="S3196" i="8"/>
  <c r="S3197" i="8"/>
  <c r="S3198" i="8"/>
  <c r="S3199" i="8"/>
  <c r="S3200" i="8"/>
  <c r="S3201" i="8"/>
  <c r="S3202" i="8"/>
  <c r="S3203" i="8"/>
  <c r="S3204" i="8"/>
  <c r="S3205" i="8"/>
  <c r="S3206" i="8"/>
  <c r="S3207" i="8"/>
  <c r="S3208" i="8"/>
  <c r="S3209" i="8"/>
  <c r="S3210" i="8"/>
  <c r="S3211" i="8"/>
  <c r="S3212" i="8"/>
  <c r="S3213" i="8"/>
  <c r="S3214" i="8"/>
  <c r="S3215" i="8"/>
  <c r="S3216" i="8"/>
  <c r="S3217" i="8"/>
  <c r="S3218" i="8"/>
  <c r="S3219" i="8"/>
  <c r="S3220" i="8"/>
  <c r="S3221" i="8"/>
  <c r="S3222" i="8"/>
  <c r="S3223" i="8"/>
  <c r="S3224" i="8"/>
  <c r="S3225" i="8"/>
  <c r="S3226" i="8"/>
  <c r="S3227" i="8"/>
  <c r="S3228" i="8"/>
  <c r="S3229" i="8"/>
  <c r="S3230" i="8"/>
  <c r="S3231" i="8"/>
  <c r="S3232" i="8"/>
  <c r="S3233" i="8"/>
  <c r="S3234" i="8"/>
  <c r="S3235" i="8"/>
  <c r="S3236" i="8"/>
  <c r="S3237" i="8"/>
  <c r="S3238" i="8"/>
  <c r="S3239" i="8"/>
  <c r="S3240" i="8"/>
  <c r="S3241" i="8"/>
  <c r="S3242" i="8"/>
  <c r="S3243" i="8"/>
  <c r="S3244" i="8"/>
  <c r="S3245" i="8"/>
  <c r="S3246" i="8"/>
  <c r="S3247" i="8"/>
  <c r="S3248" i="8"/>
  <c r="S3249" i="8"/>
  <c r="S3250" i="8"/>
  <c r="S3251" i="8"/>
  <c r="S3252" i="8"/>
  <c r="S3253" i="8"/>
  <c r="S3254" i="8"/>
  <c r="S3255" i="8"/>
  <c r="S3256" i="8"/>
  <c r="S3257" i="8"/>
  <c r="S3258" i="8"/>
  <c r="S3259" i="8"/>
  <c r="S3260" i="8"/>
  <c r="S3261" i="8"/>
  <c r="S3262" i="8"/>
  <c r="S3263" i="8"/>
  <c r="S3264" i="8"/>
  <c r="S3265" i="8"/>
  <c r="S3266" i="8"/>
  <c r="S3267" i="8"/>
  <c r="S3268" i="8"/>
  <c r="S3269" i="8"/>
  <c r="S3270" i="8"/>
  <c r="S3271" i="8"/>
  <c r="S3272" i="8"/>
  <c r="S3273" i="8"/>
  <c r="S3274" i="8"/>
  <c r="S3275" i="8"/>
  <c r="S3276" i="8"/>
  <c r="S3277" i="8"/>
  <c r="S3278" i="8"/>
  <c r="S3279" i="8"/>
  <c r="S3280" i="8"/>
  <c r="S3281" i="8"/>
  <c r="S3282" i="8"/>
  <c r="S3283" i="8"/>
  <c r="S3284" i="8"/>
  <c r="S3285" i="8"/>
  <c r="S3286" i="8"/>
  <c r="S3287" i="8"/>
  <c r="S3288" i="8"/>
  <c r="S3289" i="8"/>
  <c r="S3290" i="8"/>
  <c r="S3291" i="8"/>
  <c r="S3292" i="8"/>
  <c r="S3293" i="8"/>
  <c r="S3294" i="8"/>
  <c r="S3295" i="8"/>
  <c r="S3296" i="8"/>
  <c r="S3297" i="8"/>
  <c r="S3298" i="8"/>
  <c r="S3299" i="8"/>
  <c r="S3300" i="8"/>
  <c r="S3301" i="8"/>
  <c r="S3302" i="8"/>
  <c r="S3303" i="8"/>
  <c r="S3304" i="8"/>
  <c r="S3305" i="8"/>
  <c r="S3306" i="8"/>
  <c r="S3307" i="8"/>
  <c r="S3308" i="8"/>
  <c r="S3309" i="8"/>
  <c r="S3310" i="8"/>
  <c r="S3311" i="8"/>
  <c r="S3312" i="8"/>
  <c r="S3313" i="8"/>
  <c r="S3314" i="8"/>
  <c r="S3315" i="8"/>
  <c r="S3316" i="8"/>
  <c r="S3317" i="8"/>
  <c r="S3318" i="8"/>
  <c r="S3319" i="8"/>
  <c r="S3320" i="8"/>
  <c r="S3321" i="8"/>
  <c r="S3322" i="8"/>
  <c r="S3323" i="8"/>
  <c r="S3324" i="8"/>
  <c r="S3325" i="8"/>
  <c r="S3326" i="8"/>
  <c r="S3327" i="8"/>
  <c r="S3328" i="8"/>
  <c r="S3329" i="8"/>
  <c r="R2"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R808" i="8"/>
  <c r="R809" i="8"/>
  <c r="R810" i="8"/>
  <c r="R811" i="8"/>
  <c r="R812" i="8"/>
  <c r="R813" i="8"/>
  <c r="R814" i="8"/>
  <c r="R815" i="8"/>
  <c r="R816" i="8"/>
  <c r="R817" i="8"/>
  <c r="R818" i="8"/>
  <c r="R819" i="8"/>
  <c r="R820" i="8"/>
  <c r="R821" i="8"/>
  <c r="R822" i="8"/>
  <c r="R823" i="8"/>
  <c r="R824" i="8"/>
  <c r="R825" i="8"/>
  <c r="R826" i="8"/>
  <c r="R827" i="8"/>
  <c r="R828" i="8"/>
  <c r="R829" i="8"/>
  <c r="R830" i="8"/>
  <c r="R831" i="8"/>
  <c r="R832" i="8"/>
  <c r="R833" i="8"/>
  <c r="R834" i="8"/>
  <c r="R835" i="8"/>
  <c r="R836" i="8"/>
  <c r="R837" i="8"/>
  <c r="R838" i="8"/>
  <c r="R839" i="8"/>
  <c r="R840" i="8"/>
  <c r="R841" i="8"/>
  <c r="R842" i="8"/>
  <c r="R843" i="8"/>
  <c r="R844" i="8"/>
  <c r="R845" i="8"/>
  <c r="R846" i="8"/>
  <c r="R847" i="8"/>
  <c r="R848" i="8"/>
  <c r="R849" i="8"/>
  <c r="R850" i="8"/>
  <c r="R851" i="8"/>
  <c r="R852" i="8"/>
  <c r="R853" i="8"/>
  <c r="R854" i="8"/>
  <c r="R855" i="8"/>
  <c r="R856" i="8"/>
  <c r="R857" i="8"/>
  <c r="R858" i="8"/>
  <c r="R859" i="8"/>
  <c r="R860" i="8"/>
  <c r="R861" i="8"/>
  <c r="R862" i="8"/>
  <c r="R863" i="8"/>
  <c r="R864" i="8"/>
  <c r="R865" i="8"/>
  <c r="R866" i="8"/>
  <c r="R867" i="8"/>
  <c r="R868" i="8"/>
  <c r="R869" i="8"/>
  <c r="R870" i="8"/>
  <c r="R871" i="8"/>
  <c r="R872" i="8"/>
  <c r="R873" i="8"/>
  <c r="R874" i="8"/>
  <c r="R875" i="8"/>
  <c r="R876" i="8"/>
  <c r="R877" i="8"/>
  <c r="R878" i="8"/>
  <c r="R879" i="8"/>
  <c r="R880" i="8"/>
  <c r="R881" i="8"/>
  <c r="R882" i="8"/>
  <c r="R883" i="8"/>
  <c r="R884" i="8"/>
  <c r="R885" i="8"/>
  <c r="R886" i="8"/>
  <c r="R887" i="8"/>
  <c r="R888" i="8"/>
  <c r="R889" i="8"/>
  <c r="R890" i="8"/>
  <c r="R891" i="8"/>
  <c r="R892" i="8"/>
  <c r="R893" i="8"/>
  <c r="R894" i="8"/>
  <c r="R895" i="8"/>
  <c r="R896" i="8"/>
  <c r="R897" i="8"/>
  <c r="R898" i="8"/>
  <c r="R899" i="8"/>
  <c r="R900" i="8"/>
  <c r="R901" i="8"/>
  <c r="R902" i="8"/>
  <c r="R903" i="8"/>
  <c r="R904" i="8"/>
  <c r="R905" i="8"/>
  <c r="R906" i="8"/>
  <c r="R907" i="8"/>
  <c r="R908" i="8"/>
  <c r="R909" i="8"/>
  <c r="R910" i="8"/>
  <c r="R911" i="8"/>
  <c r="R912" i="8"/>
  <c r="R913" i="8"/>
  <c r="R914" i="8"/>
  <c r="R915" i="8"/>
  <c r="R916" i="8"/>
  <c r="R917" i="8"/>
  <c r="R918" i="8"/>
  <c r="R919" i="8"/>
  <c r="R920" i="8"/>
  <c r="R921" i="8"/>
  <c r="R922" i="8"/>
  <c r="R923" i="8"/>
  <c r="R924" i="8"/>
  <c r="R925" i="8"/>
  <c r="R926" i="8"/>
  <c r="R927" i="8"/>
  <c r="R928" i="8"/>
  <c r="R929" i="8"/>
  <c r="R930" i="8"/>
  <c r="R931" i="8"/>
  <c r="R932" i="8"/>
  <c r="R933" i="8"/>
  <c r="R934" i="8"/>
  <c r="R935" i="8"/>
  <c r="R936" i="8"/>
  <c r="R937" i="8"/>
  <c r="R938" i="8"/>
  <c r="R939" i="8"/>
  <c r="R940" i="8"/>
  <c r="R941" i="8"/>
  <c r="R942" i="8"/>
  <c r="R943" i="8"/>
  <c r="R944" i="8"/>
  <c r="R945" i="8"/>
  <c r="R946" i="8"/>
  <c r="R947" i="8"/>
  <c r="R948" i="8"/>
  <c r="R949" i="8"/>
  <c r="R950" i="8"/>
  <c r="R951" i="8"/>
  <c r="R952" i="8"/>
  <c r="R953" i="8"/>
  <c r="R954" i="8"/>
  <c r="R955" i="8"/>
  <c r="R956" i="8"/>
  <c r="R957" i="8"/>
  <c r="R958" i="8"/>
  <c r="R959" i="8"/>
  <c r="R960" i="8"/>
  <c r="R961" i="8"/>
  <c r="R962" i="8"/>
  <c r="R963" i="8"/>
  <c r="R964" i="8"/>
  <c r="R965" i="8"/>
  <c r="R966" i="8"/>
  <c r="R967" i="8"/>
  <c r="R968" i="8"/>
  <c r="R969" i="8"/>
  <c r="R970" i="8"/>
  <c r="R971" i="8"/>
  <c r="R972" i="8"/>
  <c r="R973" i="8"/>
  <c r="R974" i="8"/>
  <c r="R975" i="8"/>
  <c r="R976" i="8"/>
  <c r="R977" i="8"/>
  <c r="R978" i="8"/>
  <c r="R979" i="8"/>
  <c r="R980" i="8"/>
  <c r="R981" i="8"/>
  <c r="R982" i="8"/>
  <c r="R983" i="8"/>
  <c r="R984" i="8"/>
  <c r="R985" i="8"/>
  <c r="R986" i="8"/>
  <c r="R987" i="8"/>
  <c r="R988" i="8"/>
  <c r="R989" i="8"/>
  <c r="R990" i="8"/>
  <c r="R991" i="8"/>
  <c r="R992" i="8"/>
  <c r="R993" i="8"/>
  <c r="R994" i="8"/>
  <c r="R995" i="8"/>
  <c r="R996" i="8"/>
  <c r="R997" i="8"/>
  <c r="R998" i="8"/>
  <c r="R999" i="8"/>
  <c r="R1000" i="8"/>
  <c r="R1001" i="8"/>
  <c r="R1002" i="8"/>
  <c r="R1003" i="8"/>
  <c r="R1004" i="8"/>
  <c r="R1005" i="8"/>
  <c r="R1006" i="8"/>
  <c r="R1007" i="8"/>
  <c r="R1008" i="8"/>
  <c r="R1009" i="8"/>
  <c r="R1010" i="8"/>
  <c r="R1011" i="8"/>
  <c r="R1012" i="8"/>
  <c r="R1013" i="8"/>
  <c r="R1014" i="8"/>
  <c r="R1015" i="8"/>
  <c r="R1016" i="8"/>
  <c r="R1017" i="8"/>
  <c r="R1018" i="8"/>
  <c r="R1019" i="8"/>
  <c r="R1020" i="8"/>
  <c r="R1021" i="8"/>
  <c r="R1022" i="8"/>
  <c r="R1023" i="8"/>
  <c r="R1024" i="8"/>
  <c r="R1025" i="8"/>
  <c r="R1026" i="8"/>
  <c r="R1027" i="8"/>
  <c r="R1028" i="8"/>
  <c r="R1029" i="8"/>
  <c r="R1030" i="8"/>
  <c r="R1031" i="8"/>
  <c r="R1032" i="8"/>
  <c r="R1033" i="8"/>
  <c r="R1034" i="8"/>
  <c r="R1035" i="8"/>
  <c r="R1036" i="8"/>
  <c r="R1037" i="8"/>
  <c r="R1038" i="8"/>
  <c r="R1039" i="8"/>
  <c r="R1040" i="8"/>
  <c r="R1041" i="8"/>
  <c r="R1042" i="8"/>
  <c r="R1043" i="8"/>
  <c r="R1044" i="8"/>
  <c r="R1045" i="8"/>
  <c r="R1046" i="8"/>
  <c r="R1047" i="8"/>
  <c r="R1048" i="8"/>
  <c r="R1049" i="8"/>
  <c r="R1050" i="8"/>
  <c r="R1051" i="8"/>
  <c r="R1052" i="8"/>
  <c r="R1053" i="8"/>
  <c r="R1054" i="8"/>
  <c r="R1055" i="8"/>
  <c r="R1056" i="8"/>
  <c r="R1057" i="8"/>
  <c r="R1058" i="8"/>
  <c r="R1059" i="8"/>
  <c r="R1060" i="8"/>
  <c r="R1061" i="8"/>
  <c r="R1062" i="8"/>
  <c r="R1063" i="8"/>
  <c r="R1064" i="8"/>
  <c r="R1065" i="8"/>
  <c r="R1066" i="8"/>
  <c r="R1067" i="8"/>
  <c r="R1068" i="8"/>
  <c r="R1069" i="8"/>
  <c r="R1070" i="8"/>
  <c r="R1071" i="8"/>
  <c r="R1072" i="8"/>
  <c r="R1073" i="8"/>
  <c r="R1074" i="8"/>
  <c r="R1075" i="8"/>
  <c r="R1076" i="8"/>
  <c r="R1077" i="8"/>
  <c r="R1078" i="8"/>
  <c r="R1079" i="8"/>
  <c r="R1080" i="8"/>
  <c r="R1081" i="8"/>
  <c r="R1082" i="8"/>
  <c r="R1083" i="8"/>
  <c r="R1084" i="8"/>
  <c r="R1085" i="8"/>
  <c r="R1086" i="8"/>
  <c r="R1087" i="8"/>
  <c r="R1088" i="8"/>
  <c r="R1089" i="8"/>
  <c r="R1090" i="8"/>
  <c r="R1091" i="8"/>
  <c r="R1092" i="8"/>
  <c r="R1093" i="8"/>
  <c r="R1094" i="8"/>
  <c r="R1095" i="8"/>
  <c r="R1096" i="8"/>
  <c r="R1097" i="8"/>
  <c r="R1098" i="8"/>
  <c r="R1099" i="8"/>
  <c r="R1100" i="8"/>
  <c r="R1101" i="8"/>
  <c r="R1102" i="8"/>
  <c r="R1103" i="8"/>
  <c r="R1104" i="8"/>
  <c r="R1105" i="8"/>
  <c r="R1106" i="8"/>
  <c r="R1107" i="8"/>
  <c r="R1108" i="8"/>
  <c r="R1109" i="8"/>
  <c r="R1110" i="8"/>
  <c r="R1111" i="8"/>
  <c r="R1112" i="8"/>
  <c r="R1113" i="8"/>
  <c r="R1114" i="8"/>
  <c r="R1115" i="8"/>
  <c r="R1116" i="8"/>
  <c r="R1117" i="8"/>
  <c r="R1118" i="8"/>
  <c r="R1119" i="8"/>
  <c r="R1120" i="8"/>
  <c r="R1121" i="8"/>
  <c r="R1122" i="8"/>
  <c r="R1123" i="8"/>
  <c r="R1124" i="8"/>
  <c r="R1125" i="8"/>
  <c r="R1126" i="8"/>
  <c r="R1127" i="8"/>
  <c r="R1128" i="8"/>
  <c r="R1129" i="8"/>
  <c r="R1130" i="8"/>
  <c r="R1131" i="8"/>
  <c r="R1132" i="8"/>
  <c r="R1133" i="8"/>
  <c r="R1134" i="8"/>
  <c r="R1135" i="8"/>
  <c r="R1136" i="8"/>
  <c r="R1137" i="8"/>
  <c r="R1138" i="8"/>
  <c r="R1139" i="8"/>
  <c r="R1140" i="8"/>
  <c r="R1141" i="8"/>
  <c r="R1142" i="8"/>
  <c r="R1143" i="8"/>
  <c r="R1144" i="8"/>
  <c r="R1145" i="8"/>
  <c r="R1146" i="8"/>
  <c r="R1147" i="8"/>
  <c r="R1148" i="8"/>
  <c r="R1149" i="8"/>
  <c r="R1150" i="8"/>
  <c r="R1151" i="8"/>
  <c r="R1152" i="8"/>
  <c r="R1153" i="8"/>
  <c r="R1154" i="8"/>
  <c r="R1155" i="8"/>
  <c r="R1156" i="8"/>
  <c r="R1157" i="8"/>
  <c r="R1158" i="8"/>
  <c r="R1159" i="8"/>
  <c r="R1160" i="8"/>
  <c r="R1161" i="8"/>
  <c r="R1162" i="8"/>
  <c r="R1163" i="8"/>
  <c r="R1164" i="8"/>
  <c r="R1165" i="8"/>
  <c r="R1166" i="8"/>
  <c r="R1167" i="8"/>
  <c r="R1168" i="8"/>
  <c r="R1169" i="8"/>
  <c r="R1170" i="8"/>
  <c r="R1171" i="8"/>
  <c r="R1172" i="8"/>
  <c r="R1173" i="8"/>
  <c r="R1174" i="8"/>
  <c r="R1175" i="8"/>
  <c r="R1176" i="8"/>
  <c r="R1177" i="8"/>
  <c r="R1178" i="8"/>
  <c r="R1179" i="8"/>
  <c r="R1180" i="8"/>
  <c r="R1181" i="8"/>
  <c r="R1182" i="8"/>
  <c r="R1183" i="8"/>
  <c r="R1184" i="8"/>
  <c r="R1185" i="8"/>
  <c r="R1186" i="8"/>
  <c r="R1187" i="8"/>
  <c r="R1188" i="8"/>
  <c r="R1189" i="8"/>
  <c r="R1190" i="8"/>
  <c r="R1191" i="8"/>
  <c r="R1192" i="8"/>
  <c r="R1193" i="8"/>
  <c r="R1194" i="8"/>
  <c r="R1195" i="8"/>
  <c r="R1196" i="8"/>
  <c r="R1197" i="8"/>
  <c r="R1198" i="8"/>
  <c r="R1199" i="8"/>
  <c r="R1200" i="8"/>
  <c r="R1201" i="8"/>
  <c r="R1202" i="8"/>
  <c r="R1203" i="8"/>
  <c r="R1204" i="8"/>
  <c r="R1205" i="8"/>
  <c r="R1206" i="8"/>
  <c r="R1207" i="8"/>
  <c r="R1208" i="8"/>
  <c r="R1209" i="8"/>
  <c r="R1210" i="8"/>
  <c r="R1211" i="8"/>
  <c r="R1212" i="8"/>
  <c r="R1213" i="8"/>
  <c r="R1214" i="8"/>
  <c r="R1215" i="8"/>
  <c r="R1216" i="8"/>
  <c r="R1217" i="8"/>
  <c r="R1218" i="8"/>
  <c r="R1219" i="8"/>
  <c r="R1220" i="8"/>
  <c r="R1221" i="8"/>
  <c r="R1222" i="8"/>
  <c r="R1223" i="8"/>
  <c r="R1224" i="8"/>
  <c r="R1225" i="8"/>
  <c r="R1226" i="8"/>
  <c r="R1227" i="8"/>
  <c r="R1228" i="8"/>
  <c r="R1229" i="8"/>
  <c r="R1230" i="8"/>
  <c r="R1231" i="8"/>
  <c r="R1232" i="8"/>
  <c r="R1233" i="8"/>
  <c r="R1234" i="8"/>
  <c r="R1235" i="8"/>
  <c r="R1236" i="8"/>
  <c r="R1237" i="8"/>
  <c r="R1238" i="8"/>
  <c r="R1239" i="8"/>
  <c r="R1240" i="8"/>
  <c r="R1241" i="8"/>
  <c r="R1242" i="8"/>
  <c r="R1243" i="8"/>
  <c r="R1244" i="8"/>
  <c r="R1245" i="8"/>
  <c r="R1246" i="8"/>
  <c r="R1247" i="8"/>
  <c r="R1248" i="8"/>
  <c r="R1249" i="8"/>
  <c r="R1250" i="8"/>
  <c r="R1251" i="8"/>
  <c r="R1252" i="8"/>
  <c r="R1253" i="8"/>
  <c r="R1254" i="8"/>
  <c r="R1255" i="8"/>
  <c r="R1256" i="8"/>
  <c r="R1257" i="8"/>
  <c r="R1258" i="8"/>
  <c r="R1259" i="8"/>
  <c r="R1260" i="8"/>
  <c r="R1261" i="8"/>
  <c r="R1262" i="8"/>
  <c r="R1263" i="8"/>
  <c r="R1264" i="8"/>
  <c r="R1265" i="8"/>
  <c r="R1266" i="8"/>
  <c r="R1267" i="8"/>
  <c r="R1268" i="8"/>
  <c r="R1269" i="8"/>
  <c r="R1270" i="8"/>
  <c r="R1271" i="8"/>
  <c r="R1272" i="8"/>
  <c r="R1273" i="8"/>
  <c r="R1274" i="8"/>
  <c r="R1275" i="8"/>
  <c r="R1276" i="8"/>
  <c r="R1277" i="8"/>
  <c r="R1278" i="8"/>
  <c r="R1279" i="8"/>
  <c r="R1280" i="8"/>
  <c r="R1281" i="8"/>
  <c r="R1282" i="8"/>
  <c r="R1283" i="8"/>
  <c r="R1284" i="8"/>
  <c r="R1285" i="8"/>
  <c r="R1286" i="8"/>
  <c r="R1287" i="8"/>
  <c r="R1288" i="8"/>
  <c r="R1289" i="8"/>
  <c r="R1290" i="8"/>
  <c r="R1291" i="8"/>
  <c r="R1292" i="8"/>
  <c r="R1293" i="8"/>
  <c r="R1294" i="8"/>
  <c r="R1295" i="8"/>
  <c r="R1296" i="8"/>
  <c r="R1297" i="8"/>
  <c r="R1298" i="8"/>
  <c r="R1299" i="8"/>
  <c r="R1300" i="8"/>
  <c r="R1301" i="8"/>
  <c r="R1302" i="8"/>
  <c r="R1303" i="8"/>
  <c r="R1304" i="8"/>
  <c r="R1305" i="8"/>
  <c r="R1306" i="8"/>
  <c r="R1307" i="8"/>
  <c r="R1308" i="8"/>
  <c r="R1309" i="8"/>
  <c r="R1310" i="8"/>
  <c r="R1311" i="8"/>
  <c r="R1312" i="8"/>
  <c r="R1313" i="8"/>
  <c r="R1314" i="8"/>
  <c r="R1315" i="8"/>
  <c r="R1316" i="8"/>
  <c r="R1317" i="8"/>
  <c r="R1318" i="8"/>
  <c r="R1319" i="8"/>
  <c r="R1320" i="8"/>
  <c r="R1321" i="8"/>
  <c r="R1322" i="8"/>
  <c r="R1323" i="8"/>
  <c r="R1324" i="8"/>
  <c r="R1325" i="8"/>
  <c r="R1326" i="8"/>
  <c r="R1327" i="8"/>
  <c r="R1328" i="8"/>
  <c r="R1329" i="8"/>
  <c r="R1330" i="8"/>
  <c r="R1331" i="8"/>
  <c r="R1332" i="8"/>
  <c r="R1333" i="8"/>
  <c r="R1334" i="8"/>
  <c r="R1335" i="8"/>
  <c r="R1336" i="8"/>
  <c r="R1337" i="8"/>
  <c r="R1338" i="8"/>
  <c r="R1339" i="8"/>
  <c r="R1340" i="8"/>
  <c r="R1341" i="8"/>
  <c r="R1342" i="8"/>
  <c r="R1343" i="8"/>
  <c r="R1344" i="8"/>
  <c r="R1345" i="8"/>
  <c r="R1346" i="8"/>
  <c r="R1347" i="8"/>
  <c r="R1348" i="8"/>
  <c r="R1349" i="8"/>
  <c r="R1350" i="8"/>
  <c r="R1351" i="8"/>
  <c r="R1352" i="8"/>
  <c r="R1353" i="8"/>
  <c r="R1354" i="8"/>
  <c r="R1355" i="8"/>
  <c r="R1356" i="8"/>
  <c r="R1357" i="8"/>
  <c r="R1358" i="8"/>
  <c r="R1359" i="8"/>
  <c r="R1360" i="8"/>
  <c r="R1361" i="8"/>
  <c r="R1362" i="8"/>
  <c r="R1363" i="8"/>
  <c r="R1364" i="8"/>
  <c r="R1365" i="8"/>
  <c r="R1366" i="8"/>
  <c r="R1367" i="8"/>
  <c r="R1368" i="8"/>
  <c r="R1369" i="8"/>
  <c r="R1370" i="8"/>
  <c r="R1371" i="8"/>
  <c r="R1372" i="8"/>
  <c r="R1373" i="8"/>
  <c r="R1374" i="8"/>
  <c r="R1375" i="8"/>
  <c r="R1376" i="8"/>
  <c r="R1377" i="8"/>
  <c r="R1378" i="8"/>
  <c r="R1379" i="8"/>
  <c r="R1380" i="8"/>
  <c r="R1381" i="8"/>
  <c r="R1382" i="8"/>
  <c r="R1383" i="8"/>
  <c r="R1384" i="8"/>
  <c r="R1385" i="8"/>
  <c r="R1386" i="8"/>
  <c r="R1387" i="8"/>
  <c r="R1388" i="8"/>
  <c r="R1389" i="8"/>
  <c r="R1390" i="8"/>
  <c r="R1391" i="8"/>
  <c r="R1392" i="8"/>
  <c r="R1393" i="8"/>
  <c r="R1394" i="8"/>
  <c r="R1395" i="8"/>
  <c r="R1396" i="8"/>
  <c r="R1397" i="8"/>
  <c r="R1398" i="8"/>
  <c r="R1399" i="8"/>
  <c r="R1400" i="8"/>
  <c r="R1401" i="8"/>
  <c r="R1402" i="8"/>
  <c r="R1403" i="8"/>
  <c r="R1404" i="8"/>
  <c r="R1405" i="8"/>
  <c r="R1406" i="8"/>
  <c r="R1407" i="8"/>
  <c r="R1408" i="8"/>
  <c r="R1409" i="8"/>
  <c r="R1410" i="8"/>
  <c r="R1411" i="8"/>
  <c r="R1412" i="8"/>
  <c r="R1413" i="8"/>
  <c r="R1414" i="8"/>
  <c r="R1415" i="8"/>
  <c r="R1416" i="8"/>
  <c r="R1417" i="8"/>
  <c r="R1418" i="8"/>
  <c r="R1419" i="8"/>
  <c r="R1420" i="8"/>
  <c r="R1421" i="8"/>
  <c r="R1422" i="8"/>
  <c r="R1423" i="8"/>
  <c r="R1424" i="8"/>
  <c r="R1425" i="8"/>
  <c r="R1426" i="8"/>
  <c r="R1427" i="8"/>
  <c r="R1428" i="8"/>
  <c r="R1429" i="8"/>
  <c r="R1430" i="8"/>
  <c r="R1431" i="8"/>
  <c r="R1432" i="8"/>
  <c r="R1433" i="8"/>
  <c r="R1434" i="8"/>
  <c r="R1435" i="8"/>
  <c r="R1436" i="8"/>
  <c r="R1437" i="8"/>
  <c r="R1438" i="8"/>
  <c r="R1439" i="8"/>
  <c r="R1440" i="8"/>
  <c r="R1441" i="8"/>
  <c r="R1442" i="8"/>
  <c r="R1443" i="8"/>
  <c r="R1444" i="8"/>
  <c r="R1445" i="8"/>
  <c r="R1446" i="8"/>
  <c r="R1447" i="8"/>
  <c r="R1448" i="8"/>
  <c r="R1449" i="8"/>
  <c r="R1450" i="8"/>
  <c r="R1451" i="8"/>
  <c r="R1452" i="8"/>
  <c r="R1453" i="8"/>
  <c r="R1454" i="8"/>
  <c r="R1455" i="8"/>
  <c r="R1456" i="8"/>
  <c r="R1457" i="8"/>
  <c r="R1458" i="8"/>
  <c r="R1459" i="8"/>
  <c r="R1460" i="8"/>
  <c r="R1461" i="8"/>
  <c r="R1462" i="8"/>
  <c r="R1463" i="8"/>
  <c r="R1464" i="8"/>
  <c r="R1465" i="8"/>
  <c r="R1466" i="8"/>
  <c r="R1467" i="8"/>
  <c r="R1468" i="8"/>
  <c r="R1469" i="8"/>
  <c r="R1470" i="8"/>
  <c r="R1471" i="8"/>
  <c r="R1472" i="8"/>
  <c r="R1473" i="8"/>
  <c r="R1474" i="8"/>
  <c r="R1475" i="8"/>
  <c r="R1476" i="8"/>
  <c r="R1477" i="8"/>
  <c r="R1478" i="8"/>
  <c r="R1479" i="8"/>
  <c r="R1480" i="8"/>
  <c r="R1481" i="8"/>
  <c r="R1482" i="8"/>
  <c r="R1483" i="8"/>
  <c r="R1484" i="8"/>
  <c r="R1485" i="8"/>
  <c r="R1486" i="8"/>
  <c r="R1487" i="8"/>
  <c r="R1488" i="8"/>
  <c r="R1489" i="8"/>
  <c r="R1490" i="8"/>
  <c r="R1491" i="8"/>
  <c r="R1492" i="8"/>
  <c r="R1493" i="8"/>
  <c r="R1494" i="8"/>
  <c r="R1495" i="8"/>
  <c r="R1496" i="8"/>
  <c r="R1497" i="8"/>
  <c r="R1498" i="8"/>
  <c r="R1499" i="8"/>
  <c r="R1500" i="8"/>
  <c r="R1501" i="8"/>
  <c r="R1502" i="8"/>
  <c r="R1503" i="8"/>
  <c r="R1504" i="8"/>
  <c r="R1505" i="8"/>
  <c r="R1506" i="8"/>
  <c r="R1507" i="8"/>
  <c r="R1508" i="8"/>
  <c r="R1509" i="8"/>
  <c r="R1510" i="8"/>
  <c r="R1511" i="8"/>
  <c r="R1512" i="8"/>
  <c r="R1513" i="8"/>
  <c r="R1514" i="8"/>
  <c r="R1515" i="8"/>
  <c r="R1516" i="8"/>
  <c r="R1517" i="8"/>
  <c r="R1518" i="8"/>
  <c r="R1519" i="8"/>
  <c r="R1520" i="8"/>
  <c r="R1521" i="8"/>
  <c r="R1522" i="8"/>
  <c r="R1523" i="8"/>
  <c r="R1524" i="8"/>
  <c r="R1525" i="8"/>
  <c r="R1526" i="8"/>
  <c r="R1527" i="8"/>
  <c r="R1528" i="8"/>
  <c r="R1529" i="8"/>
  <c r="R1530" i="8"/>
  <c r="R1531" i="8"/>
  <c r="R1532" i="8"/>
  <c r="R1533" i="8"/>
  <c r="R1534" i="8"/>
  <c r="R1535" i="8"/>
  <c r="R1536" i="8"/>
  <c r="R1537" i="8"/>
  <c r="R1538" i="8"/>
  <c r="R1539" i="8"/>
  <c r="R1540" i="8"/>
  <c r="R1541" i="8"/>
  <c r="R1542" i="8"/>
  <c r="R1543" i="8"/>
  <c r="R1544" i="8"/>
  <c r="R1545" i="8"/>
  <c r="R1546" i="8"/>
  <c r="R1547" i="8"/>
  <c r="R1548" i="8"/>
  <c r="R1549" i="8"/>
  <c r="R1550" i="8"/>
  <c r="R1551" i="8"/>
  <c r="R1552" i="8"/>
  <c r="R1553" i="8"/>
  <c r="R1554" i="8"/>
  <c r="R1555" i="8"/>
  <c r="R1556" i="8"/>
  <c r="R1557" i="8"/>
  <c r="R1558" i="8"/>
  <c r="R1559" i="8"/>
  <c r="R1560" i="8"/>
  <c r="R1561" i="8"/>
  <c r="R1562" i="8"/>
  <c r="R1563" i="8"/>
  <c r="R1564" i="8"/>
  <c r="R1565" i="8"/>
  <c r="R1566" i="8"/>
  <c r="R1567" i="8"/>
  <c r="R1568" i="8"/>
  <c r="R1569" i="8"/>
  <c r="R1570" i="8"/>
  <c r="R1571" i="8"/>
  <c r="R1572" i="8"/>
  <c r="R1573" i="8"/>
  <c r="R1574" i="8"/>
  <c r="R1575" i="8"/>
  <c r="R1576" i="8"/>
  <c r="R1577" i="8"/>
  <c r="R1578" i="8"/>
  <c r="R1579" i="8"/>
  <c r="R1580" i="8"/>
  <c r="R1581" i="8"/>
  <c r="R1582" i="8"/>
  <c r="R1583" i="8"/>
  <c r="R1584" i="8"/>
  <c r="R1585" i="8"/>
  <c r="R1586" i="8"/>
  <c r="R1587" i="8"/>
  <c r="R1588" i="8"/>
  <c r="R1589" i="8"/>
  <c r="R1590" i="8"/>
  <c r="R1591" i="8"/>
  <c r="R1592" i="8"/>
  <c r="R1593" i="8"/>
  <c r="R1594" i="8"/>
  <c r="R1595" i="8"/>
  <c r="R1596" i="8"/>
  <c r="R1597" i="8"/>
  <c r="R1598" i="8"/>
  <c r="R1599" i="8"/>
  <c r="R1600" i="8"/>
  <c r="R1601" i="8"/>
  <c r="R1602" i="8"/>
  <c r="R1603" i="8"/>
  <c r="R1604" i="8"/>
  <c r="R1605" i="8"/>
  <c r="R1606" i="8"/>
  <c r="R1607" i="8"/>
  <c r="R1608" i="8"/>
  <c r="R1609" i="8"/>
  <c r="R1610" i="8"/>
  <c r="R1611" i="8"/>
  <c r="R1612" i="8"/>
  <c r="R1613" i="8"/>
  <c r="R1614" i="8"/>
  <c r="R1615" i="8"/>
  <c r="R1616" i="8"/>
  <c r="R1617" i="8"/>
  <c r="R1618" i="8"/>
  <c r="R1619" i="8"/>
  <c r="R1620" i="8"/>
  <c r="R1621" i="8"/>
  <c r="R1622" i="8"/>
  <c r="R1623" i="8"/>
  <c r="R1624" i="8"/>
  <c r="R1625" i="8"/>
  <c r="R1626" i="8"/>
  <c r="R1627" i="8"/>
  <c r="R1628" i="8"/>
  <c r="R1629" i="8"/>
  <c r="R1630" i="8"/>
  <c r="R1631" i="8"/>
  <c r="R1632" i="8"/>
  <c r="R1633" i="8"/>
  <c r="R1634" i="8"/>
  <c r="R1635" i="8"/>
  <c r="R1636" i="8"/>
  <c r="R1637" i="8"/>
  <c r="R1638" i="8"/>
  <c r="R1639" i="8"/>
  <c r="R1640" i="8"/>
  <c r="R1641" i="8"/>
  <c r="R1642" i="8"/>
  <c r="R1643" i="8"/>
  <c r="R1644" i="8"/>
  <c r="R1645" i="8"/>
  <c r="R1646" i="8"/>
  <c r="R1647" i="8"/>
  <c r="R1648" i="8"/>
  <c r="R1649" i="8"/>
  <c r="R1650" i="8"/>
  <c r="R1651" i="8"/>
  <c r="R1652" i="8"/>
  <c r="R1653" i="8"/>
  <c r="R1654" i="8"/>
  <c r="R1655" i="8"/>
  <c r="R1656" i="8"/>
  <c r="R1657" i="8"/>
  <c r="R1658" i="8"/>
  <c r="R1659" i="8"/>
  <c r="R1660" i="8"/>
  <c r="R1661" i="8"/>
  <c r="R1662" i="8"/>
  <c r="R1663" i="8"/>
  <c r="R1664" i="8"/>
  <c r="R1665" i="8"/>
  <c r="R1666" i="8"/>
  <c r="R1667" i="8"/>
  <c r="R1668" i="8"/>
  <c r="R1669" i="8"/>
  <c r="R1670" i="8"/>
  <c r="R1671" i="8"/>
  <c r="R1672" i="8"/>
  <c r="R1673" i="8"/>
  <c r="R1674" i="8"/>
  <c r="R1675" i="8"/>
  <c r="R1676" i="8"/>
  <c r="R1677" i="8"/>
  <c r="R1678" i="8"/>
  <c r="R1679" i="8"/>
  <c r="R1680" i="8"/>
  <c r="R1681" i="8"/>
  <c r="R1682" i="8"/>
  <c r="R1683" i="8"/>
  <c r="R1684" i="8"/>
  <c r="R1685" i="8"/>
  <c r="R1686" i="8"/>
  <c r="R1687" i="8"/>
  <c r="R1688" i="8"/>
  <c r="R1689" i="8"/>
  <c r="R1690" i="8"/>
  <c r="R1691" i="8"/>
  <c r="R1692" i="8"/>
  <c r="R1693" i="8"/>
  <c r="R1694" i="8"/>
  <c r="R1695" i="8"/>
  <c r="R1696" i="8"/>
  <c r="R1697" i="8"/>
  <c r="R1698" i="8"/>
  <c r="R1699" i="8"/>
  <c r="R1700" i="8"/>
  <c r="R1701" i="8"/>
  <c r="R1702" i="8"/>
  <c r="R1703" i="8"/>
  <c r="R1704" i="8"/>
  <c r="R1705" i="8"/>
  <c r="R1706" i="8"/>
  <c r="R1707" i="8"/>
  <c r="R1708" i="8"/>
  <c r="R1709" i="8"/>
  <c r="R1710" i="8"/>
  <c r="R1711" i="8"/>
  <c r="R1712" i="8"/>
  <c r="R1713" i="8"/>
  <c r="R1714" i="8"/>
  <c r="R1715" i="8"/>
  <c r="R1716" i="8"/>
  <c r="R1717" i="8"/>
  <c r="R1718" i="8"/>
  <c r="R1719" i="8"/>
  <c r="R1720" i="8"/>
  <c r="R1721" i="8"/>
  <c r="R1722" i="8"/>
  <c r="R1723" i="8"/>
  <c r="R1724" i="8"/>
  <c r="R1725" i="8"/>
  <c r="R1726" i="8"/>
  <c r="R1727" i="8"/>
  <c r="R1728" i="8"/>
  <c r="R1729" i="8"/>
  <c r="R1730" i="8"/>
  <c r="R1731" i="8"/>
  <c r="R1732" i="8"/>
  <c r="R1733" i="8"/>
  <c r="R1734" i="8"/>
  <c r="R1735" i="8"/>
  <c r="R1736" i="8"/>
  <c r="R1737" i="8"/>
  <c r="R1738" i="8"/>
  <c r="R1739" i="8"/>
  <c r="R1740" i="8"/>
  <c r="R1741" i="8"/>
  <c r="R1742" i="8"/>
  <c r="R1743" i="8"/>
  <c r="R1744" i="8"/>
  <c r="R1745" i="8"/>
  <c r="R1746" i="8"/>
  <c r="R1747" i="8"/>
  <c r="R1748" i="8"/>
  <c r="R1749" i="8"/>
  <c r="R1750" i="8"/>
  <c r="R1751" i="8"/>
  <c r="R1752" i="8"/>
  <c r="R1753" i="8"/>
  <c r="R1754" i="8"/>
  <c r="R1755" i="8"/>
  <c r="R1756" i="8"/>
  <c r="R1757" i="8"/>
  <c r="R1758" i="8"/>
  <c r="R1759" i="8"/>
  <c r="R1760" i="8"/>
  <c r="R1761" i="8"/>
  <c r="R1762" i="8"/>
  <c r="R1763" i="8"/>
  <c r="R1764" i="8"/>
  <c r="R1765" i="8"/>
  <c r="R1766" i="8"/>
  <c r="R1767" i="8"/>
  <c r="R1768" i="8"/>
  <c r="R1769" i="8"/>
  <c r="R1770" i="8"/>
  <c r="R1771" i="8"/>
  <c r="R1772" i="8"/>
  <c r="R1773" i="8"/>
  <c r="R1774" i="8"/>
  <c r="R1775" i="8"/>
  <c r="R1776" i="8"/>
  <c r="R1777" i="8"/>
  <c r="R1778" i="8"/>
  <c r="R1779" i="8"/>
  <c r="R1780" i="8"/>
  <c r="R1781" i="8"/>
  <c r="R1782" i="8"/>
  <c r="R1783" i="8"/>
  <c r="R1784" i="8"/>
  <c r="R1785" i="8"/>
  <c r="R1786" i="8"/>
  <c r="R1787" i="8"/>
  <c r="R1788" i="8"/>
  <c r="R1789" i="8"/>
  <c r="R1790" i="8"/>
  <c r="R1791" i="8"/>
  <c r="R1792" i="8"/>
  <c r="R1793" i="8"/>
  <c r="R1794" i="8"/>
  <c r="R1795" i="8"/>
  <c r="R1796" i="8"/>
  <c r="R1797" i="8"/>
  <c r="R1798" i="8"/>
  <c r="R1799" i="8"/>
  <c r="R1800" i="8"/>
  <c r="R1801" i="8"/>
  <c r="R1802" i="8"/>
  <c r="R1803" i="8"/>
  <c r="R1804" i="8"/>
  <c r="R1805" i="8"/>
  <c r="R1806" i="8"/>
  <c r="R1807" i="8"/>
  <c r="R1808" i="8"/>
  <c r="R1809" i="8"/>
  <c r="R1810" i="8"/>
  <c r="R1811" i="8"/>
  <c r="R1812" i="8"/>
  <c r="R1813" i="8"/>
  <c r="R1814" i="8"/>
  <c r="R1815" i="8"/>
  <c r="R1816" i="8"/>
  <c r="R1817" i="8"/>
  <c r="R1818" i="8"/>
  <c r="R1819" i="8"/>
  <c r="R1820" i="8"/>
  <c r="R1821" i="8"/>
  <c r="R1822" i="8"/>
  <c r="R1823" i="8"/>
  <c r="R1824" i="8"/>
  <c r="R1825" i="8"/>
  <c r="R1826" i="8"/>
  <c r="R1827" i="8"/>
  <c r="R1828" i="8"/>
  <c r="R1829" i="8"/>
  <c r="R1830" i="8"/>
  <c r="R1831" i="8"/>
  <c r="R1832" i="8"/>
  <c r="R1833" i="8"/>
  <c r="R1834" i="8"/>
  <c r="R1835" i="8"/>
  <c r="R1836" i="8"/>
  <c r="R1837" i="8"/>
  <c r="R1838" i="8"/>
  <c r="R1839" i="8"/>
  <c r="R1840" i="8"/>
  <c r="R1841" i="8"/>
  <c r="R1842" i="8"/>
  <c r="R1843" i="8"/>
  <c r="R1844" i="8"/>
  <c r="R1845" i="8"/>
  <c r="R1846" i="8"/>
  <c r="R1847" i="8"/>
  <c r="R1848" i="8"/>
  <c r="R1849" i="8"/>
  <c r="R1850" i="8"/>
  <c r="R1851" i="8"/>
  <c r="R1852" i="8"/>
  <c r="R1853" i="8"/>
  <c r="R1854" i="8"/>
  <c r="R1855" i="8"/>
  <c r="R1856" i="8"/>
  <c r="R1857" i="8"/>
  <c r="R1858" i="8"/>
  <c r="R1859" i="8"/>
  <c r="R1860" i="8"/>
  <c r="R1861" i="8"/>
  <c r="R1862" i="8"/>
  <c r="R1863" i="8"/>
  <c r="R1864" i="8"/>
  <c r="R1865" i="8"/>
  <c r="R1866" i="8"/>
  <c r="R1867" i="8"/>
  <c r="R1868" i="8"/>
  <c r="R1869" i="8"/>
  <c r="R1870" i="8"/>
  <c r="R1871" i="8"/>
  <c r="R1872" i="8"/>
  <c r="R1873" i="8"/>
  <c r="R1874" i="8"/>
  <c r="R1875" i="8"/>
  <c r="R1876" i="8"/>
  <c r="R1877" i="8"/>
  <c r="R1878" i="8"/>
  <c r="R1879" i="8"/>
  <c r="R1880" i="8"/>
  <c r="R1881" i="8"/>
  <c r="R1882" i="8"/>
  <c r="R1883" i="8"/>
  <c r="R1884" i="8"/>
  <c r="R1885" i="8"/>
  <c r="R1886" i="8"/>
  <c r="R1887" i="8"/>
  <c r="R1888" i="8"/>
  <c r="R1889" i="8"/>
  <c r="R1890" i="8"/>
  <c r="R1891" i="8"/>
  <c r="R1892" i="8"/>
  <c r="R1893" i="8"/>
  <c r="R1894" i="8"/>
  <c r="R1895" i="8"/>
  <c r="R1896" i="8"/>
  <c r="R1897" i="8"/>
  <c r="R1898" i="8"/>
  <c r="R1899" i="8"/>
  <c r="R1900" i="8"/>
  <c r="R1901" i="8"/>
  <c r="R1902" i="8"/>
  <c r="R1903" i="8"/>
  <c r="R1904" i="8"/>
  <c r="R1905" i="8"/>
  <c r="R1906" i="8"/>
  <c r="R1907" i="8"/>
  <c r="R1908" i="8"/>
  <c r="R1909" i="8"/>
  <c r="R1910" i="8"/>
  <c r="R1911" i="8"/>
  <c r="R1912" i="8"/>
  <c r="R1913" i="8"/>
  <c r="R1914" i="8"/>
  <c r="R1915" i="8"/>
  <c r="R1916" i="8"/>
  <c r="R1917" i="8"/>
  <c r="R1918" i="8"/>
  <c r="R1919" i="8"/>
  <c r="R1920" i="8"/>
  <c r="R1921" i="8"/>
  <c r="R1922" i="8"/>
  <c r="R1923" i="8"/>
  <c r="R1924" i="8"/>
  <c r="R1925" i="8"/>
  <c r="R1926" i="8"/>
  <c r="R1927" i="8"/>
  <c r="R1928" i="8"/>
  <c r="R1929" i="8"/>
  <c r="R1930" i="8"/>
  <c r="R1931" i="8"/>
  <c r="R1932" i="8"/>
  <c r="R1933" i="8"/>
  <c r="R1934" i="8"/>
  <c r="R1935" i="8"/>
  <c r="R1936" i="8"/>
  <c r="R1937" i="8"/>
  <c r="R1938" i="8"/>
  <c r="R1939" i="8"/>
  <c r="R1940" i="8"/>
  <c r="R1941" i="8"/>
  <c r="R1942" i="8"/>
  <c r="R1943" i="8"/>
  <c r="R1944" i="8"/>
  <c r="R1945" i="8"/>
  <c r="R1946" i="8"/>
  <c r="R1947" i="8"/>
  <c r="R1948" i="8"/>
  <c r="R1949" i="8"/>
  <c r="R1950" i="8"/>
  <c r="R1951" i="8"/>
  <c r="R1952" i="8"/>
  <c r="R1953" i="8"/>
  <c r="R1954" i="8"/>
  <c r="R1955" i="8"/>
  <c r="R1956" i="8"/>
  <c r="R1957" i="8"/>
  <c r="R1958" i="8"/>
  <c r="R1959" i="8"/>
  <c r="R1960" i="8"/>
  <c r="R1961" i="8"/>
  <c r="R1962" i="8"/>
  <c r="R1963" i="8"/>
  <c r="R1964" i="8"/>
  <c r="R1965" i="8"/>
  <c r="R1966" i="8"/>
  <c r="R1967" i="8"/>
  <c r="R1968" i="8"/>
  <c r="R1969" i="8"/>
  <c r="R1970" i="8"/>
  <c r="R1971" i="8"/>
  <c r="R1972" i="8"/>
  <c r="R1973" i="8"/>
  <c r="R1974" i="8"/>
  <c r="R1975" i="8"/>
  <c r="R1976" i="8"/>
  <c r="R1977" i="8"/>
  <c r="R1978" i="8"/>
  <c r="R1979" i="8"/>
  <c r="R1980" i="8"/>
  <c r="R1981" i="8"/>
  <c r="R1982" i="8"/>
  <c r="R1983" i="8"/>
  <c r="R1984" i="8"/>
  <c r="R1985" i="8"/>
  <c r="R1986" i="8"/>
  <c r="R1987" i="8"/>
  <c r="R1988" i="8"/>
  <c r="R1989" i="8"/>
  <c r="R1990" i="8"/>
  <c r="R1991" i="8"/>
  <c r="R1992" i="8"/>
  <c r="R1993" i="8"/>
  <c r="R1994" i="8"/>
  <c r="R1995" i="8"/>
  <c r="R1996" i="8"/>
  <c r="R1997" i="8"/>
  <c r="R1998" i="8"/>
  <c r="R1999" i="8"/>
  <c r="R2000" i="8"/>
  <c r="R2001" i="8"/>
  <c r="R2002" i="8"/>
  <c r="R2003" i="8"/>
  <c r="R2004" i="8"/>
  <c r="R2005" i="8"/>
  <c r="R2006" i="8"/>
  <c r="R2007" i="8"/>
  <c r="R2008" i="8"/>
  <c r="R2009" i="8"/>
  <c r="R2010" i="8"/>
  <c r="R2011" i="8"/>
  <c r="R2012" i="8"/>
  <c r="R2013" i="8"/>
  <c r="R2014" i="8"/>
  <c r="R2015" i="8"/>
  <c r="R2016" i="8"/>
  <c r="R2017" i="8"/>
  <c r="R2018" i="8"/>
  <c r="R2019" i="8"/>
  <c r="R2020" i="8"/>
  <c r="R2021" i="8"/>
  <c r="R2022" i="8"/>
  <c r="R2023" i="8"/>
  <c r="R2024" i="8"/>
  <c r="R2025" i="8"/>
  <c r="R2026" i="8"/>
  <c r="R2027" i="8"/>
  <c r="R2028" i="8"/>
  <c r="R2029" i="8"/>
  <c r="R2030" i="8"/>
  <c r="R2031" i="8"/>
  <c r="R2032" i="8"/>
  <c r="R2033" i="8"/>
  <c r="R2034" i="8"/>
  <c r="R2035" i="8"/>
  <c r="R2036" i="8"/>
  <c r="R2037" i="8"/>
  <c r="R2038" i="8"/>
  <c r="R2039" i="8"/>
  <c r="R2040" i="8"/>
  <c r="R2041" i="8"/>
  <c r="R2042" i="8"/>
  <c r="R2043" i="8"/>
  <c r="R2044" i="8"/>
  <c r="R2045" i="8"/>
  <c r="R2046" i="8"/>
  <c r="R2047" i="8"/>
  <c r="R2048" i="8"/>
  <c r="R2049" i="8"/>
  <c r="R2050" i="8"/>
  <c r="R2051" i="8"/>
  <c r="R2052" i="8"/>
  <c r="R2053" i="8"/>
  <c r="R2054" i="8"/>
  <c r="R2055" i="8"/>
  <c r="R2056" i="8"/>
  <c r="R2057" i="8"/>
  <c r="R2058" i="8"/>
  <c r="R2059" i="8"/>
  <c r="R2060" i="8"/>
  <c r="R2061" i="8"/>
  <c r="R2062" i="8"/>
  <c r="R2063" i="8"/>
  <c r="R2064" i="8"/>
  <c r="R2065" i="8"/>
  <c r="R2066" i="8"/>
  <c r="R2067" i="8"/>
  <c r="R2068" i="8"/>
  <c r="R2069" i="8"/>
  <c r="R2070" i="8"/>
  <c r="R2071" i="8"/>
  <c r="R2072" i="8"/>
  <c r="R2073" i="8"/>
  <c r="R2074" i="8"/>
  <c r="R2075" i="8"/>
  <c r="R2076" i="8"/>
  <c r="R2077" i="8"/>
  <c r="R2078" i="8"/>
  <c r="R2079" i="8"/>
  <c r="R2080" i="8"/>
  <c r="R2081" i="8"/>
  <c r="R2082" i="8"/>
  <c r="R2083" i="8"/>
  <c r="R2084" i="8"/>
  <c r="R2085" i="8"/>
  <c r="R2086" i="8"/>
  <c r="R2087" i="8"/>
  <c r="R2088" i="8"/>
  <c r="R2089" i="8"/>
  <c r="R2090" i="8"/>
  <c r="R2091" i="8"/>
  <c r="R2092" i="8"/>
  <c r="R2093" i="8"/>
  <c r="R2094" i="8"/>
  <c r="R2095" i="8"/>
  <c r="R2096" i="8"/>
  <c r="R2097" i="8"/>
  <c r="R2098" i="8"/>
  <c r="R2099" i="8"/>
  <c r="R2100" i="8"/>
  <c r="R2101" i="8"/>
  <c r="R2102" i="8"/>
  <c r="R2103" i="8"/>
  <c r="R2104" i="8"/>
  <c r="R2105" i="8"/>
  <c r="R2106" i="8"/>
  <c r="R2107" i="8"/>
  <c r="R2108" i="8"/>
  <c r="R2109" i="8"/>
  <c r="R2110" i="8"/>
  <c r="R2111" i="8"/>
  <c r="R2112" i="8"/>
  <c r="R2113" i="8"/>
  <c r="R2114" i="8"/>
  <c r="R2115" i="8"/>
  <c r="R2116" i="8"/>
  <c r="R2117" i="8"/>
  <c r="R2118" i="8"/>
  <c r="R2119" i="8"/>
  <c r="R2120" i="8"/>
  <c r="R2121" i="8"/>
  <c r="R2122" i="8"/>
  <c r="R2123" i="8"/>
  <c r="R2124" i="8"/>
  <c r="R2125" i="8"/>
  <c r="R2126" i="8"/>
  <c r="R2127" i="8"/>
  <c r="R2128" i="8"/>
  <c r="R2129" i="8"/>
  <c r="R2130" i="8"/>
  <c r="R2131" i="8"/>
  <c r="R2132" i="8"/>
  <c r="R2133" i="8"/>
  <c r="R2134" i="8"/>
  <c r="R2135" i="8"/>
  <c r="R2136" i="8"/>
  <c r="R2137" i="8"/>
  <c r="R2138" i="8"/>
  <c r="R2139" i="8"/>
  <c r="R2140" i="8"/>
  <c r="R2141" i="8"/>
  <c r="R2142" i="8"/>
  <c r="R2143" i="8"/>
  <c r="R2144" i="8"/>
  <c r="R2145" i="8"/>
  <c r="R2146" i="8"/>
  <c r="R2147" i="8"/>
  <c r="R2148" i="8"/>
  <c r="R2149" i="8"/>
  <c r="R2150" i="8"/>
  <c r="R2151" i="8"/>
  <c r="R2152" i="8"/>
  <c r="R2153" i="8"/>
  <c r="R2154" i="8"/>
  <c r="R2155" i="8"/>
  <c r="R2156" i="8"/>
  <c r="R2157" i="8"/>
  <c r="R2158" i="8"/>
  <c r="R2159" i="8"/>
  <c r="R2160" i="8"/>
  <c r="R2161" i="8"/>
  <c r="R2162" i="8"/>
  <c r="R2163" i="8"/>
  <c r="R2164" i="8"/>
  <c r="R2165" i="8"/>
  <c r="R2166" i="8"/>
  <c r="R2167" i="8"/>
  <c r="R2168" i="8"/>
  <c r="R2169" i="8"/>
  <c r="R2170" i="8"/>
  <c r="R2171" i="8"/>
  <c r="R2172" i="8"/>
  <c r="R2173" i="8"/>
  <c r="R2174" i="8"/>
  <c r="R2175" i="8"/>
  <c r="R2176" i="8"/>
  <c r="R2177" i="8"/>
  <c r="R2178" i="8"/>
  <c r="R2179" i="8"/>
  <c r="R2180" i="8"/>
  <c r="R2181" i="8"/>
  <c r="R2182" i="8"/>
  <c r="R2183" i="8"/>
  <c r="R2184" i="8"/>
  <c r="R2185" i="8"/>
  <c r="R2186" i="8"/>
  <c r="R2187" i="8"/>
  <c r="R2188" i="8"/>
  <c r="R2189" i="8"/>
  <c r="R2190" i="8"/>
  <c r="R2191" i="8"/>
  <c r="R2192" i="8"/>
  <c r="R2193" i="8"/>
  <c r="R2194" i="8"/>
  <c r="R2195" i="8"/>
  <c r="R2196" i="8"/>
  <c r="R2197" i="8"/>
  <c r="R2198" i="8"/>
  <c r="R2199" i="8"/>
  <c r="R2200" i="8"/>
  <c r="R2201" i="8"/>
  <c r="R2202" i="8"/>
  <c r="R2203" i="8"/>
  <c r="R2204" i="8"/>
  <c r="R2205" i="8"/>
  <c r="R2206" i="8"/>
  <c r="R2207" i="8"/>
  <c r="R2208" i="8"/>
  <c r="R2209" i="8"/>
  <c r="R2210" i="8"/>
  <c r="R2211" i="8"/>
  <c r="R2212" i="8"/>
  <c r="R2213" i="8"/>
  <c r="R2214" i="8"/>
  <c r="R2215" i="8"/>
  <c r="R2216" i="8"/>
  <c r="R2217" i="8"/>
  <c r="R2218" i="8"/>
  <c r="R2219" i="8"/>
  <c r="R2220" i="8"/>
  <c r="R2221" i="8"/>
  <c r="R2222" i="8"/>
  <c r="R2223" i="8"/>
  <c r="R2224" i="8"/>
  <c r="R2225" i="8"/>
  <c r="R2226" i="8"/>
  <c r="R2227" i="8"/>
  <c r="R2228" i="8"/>
  <c r="R2229" i="8"/>
  <c r="R2230" i="8"/>
  <c r="R2231" i="8"/>
  <c r="R2232" i="8"/>
  <c r="R2233" i="8"/>
  <c r="R2234" i="8"/>
  <c r="R2235" i="8"/>
  <c r="R2236" i="8"/>
  <c r="R2237" i="8"/>
  <c r="R2238" i="8"/>
  <c r="R2239" i="8"/>
  <c r="R2240" i="8"/>
  <c r="R2241" i="8"/>
  <c r="R2242" i="8"/>
  <c r="R2243" i="8"/>
  <c r="R2244" i="8"/>
  <c r="R2245" i="8"/>
  <c r="R2246" i="8"/>
  <c r="R2247" i="8"/>
  <c r="R2248" i="8"/>
  <c r="R2249" i="8"/>
  <c r="R2250" i="8"/>
  <c r="R2251" i="8"/>
  <c r="R2252" i="8"/>
  <c r="R2253" i="8"/>
  <c r="R2254" i="8"/>
  <c r="R2255" i="8"/>
  <c r="R2256" i="8"/>
  <c r="R2257" i="8"/>
  <c r="R2258" i="8"/>
  <c r="R2259" i="8"/>
  <c r="R2260" i="8"/>
  <c r="R2261" i="8"/>
  <c r="R2262" i="8"/>
  <c r="R2263" i="8"/>
  <c r="R2264" i="8"/>
  <c r="R2265" i="8"/>
  <c r="R2266" i="8"/>
  <c r="R2267" i="8"/>
  <c r="R2268" i="8"/>
  <c r="R2269" i="8"/>
  <c r="R2270" i="8"/>
  <c r="R2271" i="8"/>
  <c r="R2272" i="8"/>
  <c r="R2273" i="8"/>
  <c r="R2274" i="8"/>
  <c r="R2275" i="8"/>
  <c r="R2276" i="8"/>
  <c r="R2277" i="8"/>
  <c r="R2278" i="8"/>
  <c r="R2279" i="8"/>
  <c r="R2280" i="8"/>
  <c r="R2281" i="8"/>
  <c r="R2282" i="8"/>
  <c r="R2283" i="8"/>
  <c r="R2284" i="8"/>
  <c r="R2285" i="8"/>
  <c r="R2286" i="8"/>
  <c r="R2287" i="8"/>
  <c r="R2288" i="8"/>
  <c r="R2289" i="8"/>
  <c r="R2290" i="8"/>
  <c r="R2291" i="8"/>
  <c r="R2292" i="8"/>
  <c r="R2293" i="8"/>
  <c r="R2294" i="8"/>
  <c r="R2295" i="8"/>
  <c r="R2296" i="8"/>
  <c r="R2297" i="8"/>
  <c r="R2298" i="8"/>
  <c r="R2299" i="8"/>
  <c r="R2300" i="8"/>
  <c r="R2301" i="8"/>
  <c r="R2302" i="8"/>
  <c r="R2303" i="8"/>
  <c r="R2304" i="8"/>
  <c r="R2305" i="8"/>
  <c r="R2306" i="8"/>
  <c r="R2307" i="8"/>
  <c r="R2308" i="8"/>
  <c r="R2309" i="8"/>
  <c r="R2310" i="8"/>
  <c r="R2311" i="8"/>
  <c r="R2312" i="8"/>
  <c r="R2313" i="8"/>
  <c r="R2314" i="8"/>
  <c r="R2315" i="8"/>
  <c r="R2316" i="8"/>
  <c r="R2317" i="8"/>
  <c r="R2318" i="8"/>
  <c r="R2319" i="8"/>
  <c r="R2320" i="8"/>
  <c r="R2321" i="8"/>
  <c r="R2322" i="8"/>
  <c r="R2323" i="8"/>
  <c r="R2324" i="8"/>
  <c r="R2325" i="8"/>
  <c r="R2326" i="8"/>
  <c r="R2327" i="8"/>
  <c r="R2328" i="8"/>
  <c r="R2329" i="8"/>
  <c r="R2330" i="8"/>
  <c r="R2331" i="8"/>
  <c r="R2332" i="8"/>
  <c r="R2333" i="8"/>
  <c r="R2334" i="8"/>
  <c r="R2335" i="8"/>
  <c r="R2336" i="8"/>
  <c r="R2337" i="8"/>
  <c r="R2338" i="8"/>
  <c r="R2339" i="8"/>
  <c r="R2340" i="8"/>
  <c r="R2341" i="8"/>
  <c r="R2342" i="8"/>
  <c r="R2343" i="8"/>
  <c r="R2344" i="8"/>
  <c r="R2345" i="8"/>
  <c r="R2346" i="8"/>
  <c r="R2347" i="8"/>
  <c r="R2348" i="8"/>
  <c r="R2349" i="8"/>
  <c r="R2350" i="8"/>
  <c r="R2351" i="8"/>
  <c r="R2352" i="8"/>
  <c r="R2353" i="8"/>
  <c r="R2354" i="8"/>
  <c r="R2355" i="8"/>
  <c r="R2356" i="8"/>
  <c r="R2357" i="8"/>
  <c r="R2358" i="8"/>
  <c r="R2359" i="8"/>
  <c r="R2360" i="8"/>
  <c r="R2361" i="8"/>
  <c r="R2362" i="8"/>
  <c r="R2363" i="8"/>
  <c r="R2364" i="8"/>
  <c r="R2365" i="8"/>
  <c r="R2366" i="8"/>
  <c r="R2367" i="8"/>
  <c r="R2368" i="8"/>
  <c r="R2369" i="8"/>
  <c r="R2370" i="8"/>
  <c r="R2371" i="8"/>
  <c r="R2372" i="8"/>
  <c r="R2373" i="8"/>
  <c r="R2374" i="8"/>
  <c r="R2375" i="8"/>
  <c r="R2376" i="8"/>
  <c r="R2377" i="8"/>
  <c r="R2378" i="8"/>
  <c r="R2379" i="8"/>
  <c r="R2380" i="8"/>
  <c r="R2381" i="8"/>
  <c r="R2382" i="8"/>
  <c r="R2383" i="8"/>
  <c r="R2384" i="8"/>
  <c r="R2385" i="8"/>
  <c r="R2386" i="8"/>
  <c r="R2387" i="8"/>
  <c r="R2388" i="8"/>
  <c r="R2389" i="8"/>
  <c r="R2390" i="8"/>
  <c r="R2391" i="8"/>
  <c r="R2392" i="8"/>
  <c r="R2393" i="8"/>
  <c r="R2394" i="8"/>
  <c r="R2395" i="8"/>
  <c r="R2396" i="8"/>
  <c r="R2397" i="8"/>
  <c r="R2398" i="8"/>
  <c r="R2399" i="8"/>
  <c r="R2400" i="8"/>
  <c r="R2401" i="8"/>
  <c r="R2402" i="8"/>
  <c r="R2403" i="8"/>
  <c r="R2404" i="8"/>
  <c r="R2405" i="8"/>
  <c r="R2406" i="8"/>
  <c r="R2407" i="8"/>
  <c r="R2408" i="8"/>
  <c r="R2409" i="8"/>
  <c r="R2410" i="8"/>
  <c r="R2411" i="8"/>
  <c r="R2412" i="8"/>
  <c r="R2413" i="8"/>
  <c r="R2414" i="8"/>
  <c r="R2415" i="8"/>
  <c r="R2416" i="8"/>
  <c r="R2417" i="8"/>
  <c r="R2418" i="8"/>
  <c r="R2419" i="8"/>
  <c r="R2420" i="8"/>
  <c r="R2421" i="8"/>
  <c r="R2422" i="8"/>
  <c r="R2423" i="8"/>
  <c r="R2424" i="8"/>
  <c r="R2425" i="8"/>
  <c r="R2426" i="8"/>
  <c r="R2427" i="8"/>
  <c r="R2428" i="8"/>
  <c r="R2429" i="8"/>
  <c r="R2430" i="8"/>
  <c r="R2431" i="8"/>
  <c r="R2432" i="8"/>
  <c r="R2433" i="8"/>
  <c r="R2434" i="8"/>
  <c r="R2435" i="8"/>
  <c r="R2436" i="8"/>
  <c r="R2437" i="8"/>
  <c r="R2438" i="8"/>
  <c r="R2439" i="8"/>
  <c r="R2440" i="8"/>
  <c r="R2441" i="8"/>
  <c r="R2442" i="8"/>
  <c r="R2443" i="8"/>
  <c r="R2444" i="8"/>
  <c r="R2445" i="8"/>
  <c r="R2446" i="8"/>
  <c r="R2447" i="8"/>
  <c r="R2448" i="8"/>
  <c r="R2449" i="8"/>
  <c r="R2450" i="8"/>
  <c r="R2451" i="8"/>
  <c r="R2452" i="8"/>
  <c r="R2453" i="8"/>
  <c r="R2454" i="8"/>
  <c r="R2455" i="8"/>
  <c r="R2456" i="8"/>
  <c r="R2457" i="8"/>
  <c r="R2458" i="8"/>
  <c r="R2459" i="8"/>
  <c r="R2460" i="8"/>
  <c r="R2461" i="8"/>
  <c r="R2462" i="8"/>
  <c r="R2463" i="8"/>
  <c r="R2464" i="8"/>
  <c r="R2465" i="8"/>
  <c r="R2466" i="8"/>
  <c r="R2467" i="8"/>
  <c r="R2468" i="8"/>
  <c r="R2469" i="8"/>
  <c r="R2470" i="8"/>
  <c r="R2471" i="8"/>
  <c r="R2472" i="8"/>
  <c r="R2473" i="8"/>
  <c r="R2474" i="8"/>
  <c r="R2475" i="8"/>
  <c r="R2476" i="8"/>
  <c r="R2477" i="8"/>
  <c r="R2478" i="8"/>
  <c r="R2479" i="8"/>
  <c r="R2480" i="8"/>
  <c r="R2481" i="8"/>
  <c r="R2482" i="8"/>
  <c r="R2483" i="8"/>
  <c r="R2484" i="8"/>
  <c r="R2485" i="8"/>
  <c r="R2486" i="8"/>
  <c r="R2487" i="8"/>
  <c r="R2488" i="8"/>
  <c r="R2489" i="8"/>
  <c r="R2490" i="8"/>
  <c r="R2491" i="8"/>
  <c r="R2492" i="8"/>
  <c r="R2493" i="8"/>
  <c r="R2494" i="8"/>
  <c r="R2495" i="8"/>
  <c r="R2496" i="8"/>
  <c r="R2497" i="8"/>
  <c r="R2498" i="8"/>
  <c r="R2499" i="8"/>
  <c r="R2500" i="8"/>
  <c r="R2501" i="8"/>
  <c r="R2502" i="8"/>
  <c r="R2503" i="8"/>
  <c r="R2504" i="8"/>
  <c r="R2505" i="8"/>
  <c r="R2506" i="8"/>
  <c r="R2507" i="8"/>
  <c r="R2508" i="8"/>
  <c r="R2509" i="8"/>
  <c r="R2510" i="8"/>
  <c r="R2511" i="8"/>
  <c r="R2512" i="8"/>
  <c r="R2513" i="8"/>
  <c r="R2514" i="8"/>
  <c r="R2515" i="8"/>
  <c r="R2516" i="8"/>
  <c r="R2517" i="8"/>
  <c r="R2518" i="8"/>
  <c r="R2519" i="8"/>
  <c r="R2520" i="8"/>
  <c r="R2521" i="8"/>
  <c r="R2522" i="8"/>
  <c r="R2523" i="8"/>
  <c r="R2524" i="8"/>
  <c r="R2525" i="8"/>
  <c r="R2526" i="8"/>
  <c r="R2527" i="8"/>
  <c r="R2528" i="8"/>
  <c r="R2529" i="8"/>
  <c r="R2530" i="8"/>
  <c r="R2531" i="8"/>
  <c r="R2532" i="8"/>
  <c r="R2533" i="8"/>
  <c r="R2534" i="8"/>
  <c r="R2535" i="8"/>
  <c r="R2536" i="8"/>
  <c r="R2537" i="8"/>
  <c r="R2538" i="8"/>
  <c r="R2539" i="8"/>
  <c r="R2540" i="8"/>
  <c r="R2541" i="8"/>
  <c r="R2542" i="8"/>
  <c r="R2543" i="8"/>
  <c r="R2544" i="8"/>
  <c r="R2545" i="8"/>
  <c r="R2546" i="8"/>
  <c r="R2547" i="8"/>
  <c r="R2548" i="8"/>
  <c r="R2549" i="8"/>
  <c r="R2550" i="8"/>
  <c r="R2551" i="8"/>
  <c r="R2552" i="8"/>
  <c r="R2553" i="8"/>
  <c r="R2554" i="8"/>
  <c r="R2555" i="8"/>
  <c r="R2556" i="8"/>
  <c r="R2557" i="8"/>
  <c r="R2558" i="8"/>
  <c r="R2559" i="8"/>
  <c r="R2560" i="8"/>
  <c r="R2561" i="8"/>
  <c r="R2562" i="8"/>
  <c r="R2563" i="8"/>
  <c r="R2564" i="8"/>
  <c r="R2565" i="8"/>
  <c r="R2566" i="8"/>
  <c r="R2567" i="8"/>
  <c r="R2568" i="8"/>
  <c r="R2569" i="8"/>
  <c r="R2570" i="8"/>
  <c r="R2571" i="8"/>
  <c r="R2572" i="8"/>
  <c r="R2573" i="8"/>
  <c r="R2574" i="8"/>
  <c r="R2575" i="8"/>
  <c r="R2576" i="8"/>
  <c r="R2577" i="8"/>
  <c r="R2578" i="8"/>
  <c r="R2579" i="8"/>
  <c r="R2580" i="8"/>
  <c r="R2581" i="8"/>
  <c r="R2582" i="8"/>
  <c r="R2583" i="8"/>
  <c r="R2584" i="8"/>
  <c r="R2585" i="8"/>
  <c r="R2586" i="8"/>
  <c r="R2587" i="8"/>
  <c r="R2588" i="8"/>
  <c r="R2589" i="8"/>
  <c r="R2590" i="8"/>
  <c r="R2591" i="8"/>
  <c r="R2592" i="8"/>
  <c r="R2593" i="8"/>
  <c r="R2594" i="8"/>
  <c r="R2595" i="8"/>
  <c r="R2596" i="8"/>
  <c r="R2597" i="8"/>
  <c r="R2598" i="8"/>
  <c r="R2599" i="8"/>
  <c r="R2600" i="8"/>
  <c r="R2601" i="8"/>
  <c r="R2602" i="8"/>
  <c r="R2603" i="8"/>
  <c r="R2604" i="8"/>
  <c r="R2605" i="8"/>
  <c r="R2606" i="8"/>
  <c r="R2607" i="8"/>
  <c r="R2608" i="8"/>
  <c r="R2609" i="8"/>
  <c r="R2610" i="8"/>
  <c r="R2611" i="8"/>
  <c r="R2612" i="8"/>
  <c r="R2613" i="8"/>
  <c r="R2614" i="8"/>
  <c r="R2615" i="8"/>
  <c r="R2616" i="8"/>
  <c r="R2617" i="8"/>
  <c r="R2618" i="8"/>
  <c r="R2619" i="8"/>
  <c r="R2620" i="8"/>
  <c r="R2621" i="8"/>
  <c r="R2622" i="8"/>
  <c r="R2623" i="8"/>
  <c r="R2624" i="8"/>
  <c r="R2625" i="8"/>
  <c r="R2626" i="8"/>
  <c r="R2627" i="8"/>
  <c r="R2628" i="8"/>
  <c r="R2629" i="8"/>
  <c r="R2630" i="8"/>
  <c r="R2631" i="8"/>
  <c r="R2632" i="8"/>
  <c r="R2633" i="8"/>
  <c r="R2634" i="8"/>
  <c r="R2635" i="8"/>
  <c r="R2636" i="8"/>
  <c r="R2637" i="8"/>
  <c r="R2638" i="8"/>
  <c r="R2639" i="8"/>
  <c r="R2640" i="8"/>
  <c r="R2641" i="8"/>
  <c r="R2642" i="8"/>
  <c r="R2643" i="8"/>
  <c r="R2644" i="8"/>
  <c r="R2645" i="8"/>
  <c r="R2646" i="8"/>
  <c r="R2647" i="8"/>
  <c r="R2648" i="8"/>
  <c r="R2649" i="8"/>
  <c r="R2650" i="8"/>
  <c r="R2651" i="8"/>
  <c r="R2652" i="8"/>
  <c r="R2653" i="8"/>
  <c r="R2654" i="8"/>
  <c r="R2655" i="8"/>
  <c r="R2656" i="8"/>
  <c r="R2657" i="8"/>
  <c r="R2658" i="8"/>
  <c r="R2659" i="8"/>
  <c r="R2660" i="8"/>
  <c r="R2661" i="8"/>
  <c r="R2662" i="8"/>
  <c r="R2663" i="8"/>
  <c r="R2664" i="8"/>
  <c r="R2665" i="8"/>
  <c r="R2666" i="8"/>
  <c r="R2667" i="8"/>
  <c r="R2668" i="8"/>
  <c r="R2669" i="8"/>
  <c r="R2670" i="8"/>
  <c r="R2671" i="8"/>
  <c r="R2672" i="8"/>
  <c r="R2673" i="8"/>
  <c r="R2674" i="8"/>
  <c r="R2675" i="8"/>
  <c r="R2676" i="8"/>
  <c r="R2677" i="8"/>
  <c r="R2678" i="8"/>
  <c r="R2679" i="8"/>
  <c r="R2680" i="8"/>
  <c r="R2681" i="8"/>
  <c r="R2682" i="8"/>
  <c r="R2683" i="8"/>
  <c r="R2684" i="8"/>
  <c r="R2685" i="8"/>
  <c r="R2686" i="8"/>
  <c r="R2687" i="8"/>
  <c r="R2688" i="8"/>
  <c r="R2689" i="8"/>
  <c r="R2690" i="8"/>
  <c r="R2691" i="8"/>
  <c r="R2692" i="8"/>
  <c r="R2693" i="8"/>
  <c r="R2694" i="8"/>
  <c r="R2695" i="8"/>
  <c r="R2696" i="8"/>
  <c r="R2697" i="8"/>
  <c r="R2698" i="8"/>
  <c r="R2699" i="8"/>
  <c r="R2700" i="8"/>
  <c r="R2701" i="8"/>
  <c r="R2702" i="8"/>
  <c r="R2703" i="8"/>
  <c r="R2704" i="8"/>
  <c r="R2705" i="8"/>
  <c r="R2706" i="8"/>
  <c r="R2707" i="8"/>
  <c r="R2708" i="8"/>
  <c r="R2709" i="8"/>
  <c r="R2710" i="8"/>
  <c r="R2711" i="8"/>
  <c r="R2712" i="8"/>
  <c r="R2713" i="8"/>
  <c r="R2714" i="8"/>
  <c r="R2715" i="8"/>
  <c r="R2716" i="8"/>
  <c r="R2717" i="8"/>
  <c r="R2718" i="8"/>
  <c r="R2719" i="8"/>
  <c r="R2720" i="8"/>
  <c r="R2721" i="8"/>
  <c r="R2722" i="8"/>
  <c r="R2723" i="8"/>
  <c r="R2724" i="8"/>
  <c r="R2725" i="8"/>
  <c r="R2726" i="8"/>
  <c r="R2727" i="8"/>
  <c r="R2728" i="8"/>
  <c r="R2729" i="8"/>
  <c r="R2730" i="8"/>
  <c r="R2731" i="8"/>
  <c r="R2732" i="8"/>
  <c r="R2733" i="8"/>
  <c r="R2734" i="8"/>
  <c r="R2735" i="8"/>
  <c r="R2736" i="8"/>
  <c r="R2737" i="8"/>
  <c r="R2738" i="8"/>
  <c r="R2739" i="8"/>
  <c r="R2740" i="8"/>
  <c r="R2741" i="8"/>
  <c r="R2742" i="8"/>
  <c r="R2743" i="8"/>
  <c r="R2744" i="8"/>
  <c r="R2745" i="8"/>
  <c r="R2746" i="8"/>
  <c r="R2747" i="8"/>
  <c r="R2748" i="8"/>
  <c r="R2749" i="8"/>
  <c r="R2750" i="8"/>
  <c r="R2751" i="8"/>
  <c r="R2752" i="8"/>
  <c r="R2753" i="8"/>
  <c r="R2754" i="8"/>
  <c r="R2755" i="8"/>
  <c r="R2756" i="8"/>
  <c r="R2757" i="8"/>
  <c r="R2758" i="8"/>
  <c r="R2759" i="8"/>
  <c r="R2760" i="8"/>
  <c r="R2761" i="8"/>
  <c r="R2762" i="8"/>
  <c r="R2763" i="8"/>
  <c r="R2764" i="8"/>
  <c r="R2765" i="8"/>
  <c r="R2766" i="8"/>
  <c r="R2767" i="8"/>
  <c r="R2768" i="8"/>
  <c r="R2769" i="8"/>
  <c r="R2770" i="8"/>
  <c r="R2771" i="8"/>
  <c r="R2772" i="8"/>
  <c r="R2773" i="8"/>
  <c r="R2774" i="8"/>
  <c r="R2775" i="8"/>
  <c r="R2776" i="8"/>
  <c r="R2777" i="8"/>
  <c r="R2778" i="8"/>
  <c r="R2779" i="8"/>
  <c r="R2780" i="8"/>
  <c r="R2781" i="8"/>
  <c r="R2782" i="8"/>
  <c r="R2783" i="8"/>
  <c r="R2784" i="8"/>
  <c r="R2785" i="8"/>
  <c r="R2786" i="8"/>
  <c r="R2787" i="8"/>
  <c r="R2788" i="8"/>
  <c r="R2789" i="8"/>
  <c r="R2790" i="8"/>
  <c r="R2791" i="8"/>
  <c r="R2792" i="8"/>
  <c r="R2793" i="8"/>
  <c r="R2794" i="8"/>
  <c r="R2795" i="8"/>
  <c r="R2796" i="8"/>
  <c r="R2797" i="8"/>
  <c r="R2798" i="8"/>
  <c r="R2799" i="8"/>
  <c r="R2800" i="8"/>
  <c r="R2801" i="8"/>
  <c r="R2802" i="8"/>
  <c r="R2803" i="8"/>
  <c r="R2804" i="8"/>
  <c r="R2805" i="8"/>
  <c r="R2806" i="8"/>
  <c r="R2807" i="8"/>
  <c r="R2808" i="8"/>
  <c r="R2809" i="8"/>
  <c r="R2810" i="8"/>
  <c r="R2811" i="8"/>
  <c r="R2812" i="8"/>
  <c r="R2813" i="8"/>
  <c r="R2814" i="8"/>
  <c r="R2815" i="8"/>
  <c r="R2816" i="8"/>
  <c r="R2817" i="8"/>
  <c r="R2818" i="8"/>
  <c r="R2819" i="8"/>
  <c r="R2820" i="8"/>
  <c r="R2821" i="8"/>
  <c r="R2822" i="8"/>
  <c r="R2823" i="8"/>
  <c r="R2824" i="8"/>
  <c r="R2825" i="8"/>
  <c r="R2826" i="8"/>
  <c r="R2827" i="8"/>
  <c r="R2828" i="8"/>
  <c r="R2829" i="8"/>
  <c r="R2830" i="8"/>
  <c r="R2831" i="8"/>
  <c r="R2832" i="8"/>
  <c r="R2833" i="8"/>
  <c r="R2834" i="8"/>
  <c r="R2835" i="8"/>
  <c r="R2836" i="8"/>
  <c r="R2837" i="8"/>
  <c r="R2838" i="8"/>
  <c r="R2839" i="8"/>
  <c r="R2840" i="8"/>
  <c r="R2841" i="8"/>
  <c r="R2842" i="8"/>
  <c r="R2843" i="8"/>
  <c r="R2844" i="8"/>
  <c r="R2845" i="8"/>
  <c r="R2846" i="8"/>
  <c r="R2847" i="8"/>
  <c r="R2848" i="8"/>
  <c r="R2849" i="8"/>
  <c r="R2850" i="8"/>
  <c r="R2851" i="8"/>
  <c r="R2852" i="8"/>
  <c r="R2853" i="8"/>
  <c r="R2854" i="8"/>
  <c r="R2855" i="8"/>
  <c r="R2856" i="8"/>
  <c r="R2857" i="8"/>
  <c r="R2858" i="8"/>
  <c r="R2859" i="8"/>
  <c r="R2860" i="8"/>
  <c r="R2861" i="8"/>
  <c r="R2862" i="8"/>
  <c r="R2863" i="8"/>
  <c r="R2864" i="8"/>
  <c r="R2865" i="8"/>
  <c r="R2866" i="8"/>
  <c r="R2867" i="8"/>
  <c r="R2868" i="8"/>
  <c r="R2869" i="8"/>
  <c r="R2870" i="8"/>
  <c r="R2871" i="8"/>
  <c r="R2872" i="8"/>
  <c r="R2873" i="8"/>
  <c r="R2874" i="8"/>
  <c r="R2875" i="8"/>
  <c r="R2876" i="8"/>
  <c r="R2877" i="8"/>
  <c r="R2878" i="8"/>
  <c r="R2879" i="8"/>
  <c r="R2880" i="8"/>
  <c r="R2881" i="8"/>
  <c r="R2882" i="8"/>
  <c r="R2883" i="8"/>
  <c r="R2884" i="8"/>
  <c r="R2885" i="8"/>
  <c r="R2886" i="8"/>
  <c r="R2887" i="8"/>
  <c r="R2888" i="8"/>
  <c r="R2889" i="8"/>
  <c r="R2890" i="8"/>
  <c r="R2891" i="8"/>
  <c r="R2892" i="8"/>
  <c r="R2893" i="8"/>
  <c r="R2894" i="8"/>
  <c r="R2895" i="8"/>
  <c r="R2896" i="8"/>
  <c r="R2897" i="8"/>
  <c r="R2898" i="8"/>
  <c r="R2899" i="8"/>
  <c r="R2900" i="8"/>
  <c r="R2901" i="8"/>
  <c r="R2902" i="8"/>
  <c r="R2903" i="8"/>
  <c r="R2904" i="8"/>
  <c r="R2905" i="8"/>
  <c r="R2906" i="8"/>
  <c r="R2907" i="8"/>
  <c r="R2908" i="8"/>
  <c r="R2909" i="8"/>
  <c r="R2910" i="8"/>
  <c r="R2911" i="8"/>
  <c r="R2912" i="8"/>
  <c r="R2913" i="8"/>
  <c r="R2914" i="8"/>
  <c r="R2915" i="8"/>
  <c r="R2916" i="8"/>
  <c r="R2917" i="8"/>
  <c r="R2918" i="8"/>
  <c r="R2919" i="8"/>
  <c r="R2920" i="8"/>
  <c r="R2921" i="8"/>
  <c r="R2922" i="8"/>
  <c r="R2923" i="8"/>
  <c r="R2924" i="8"/>
  <c r="R2925" i="8"/>
  <c r="R2926" i="8"/>
  <c r="R2927" i="8"/>
  <c r="R2928" i="8"/>
  <c r="R2929" i="8"/>
  <c r="R2930" i="8"/>
  <c r="R2931" i="8"/>
  <c r="R2932" i="8"/>
  <c r="R2933" i="8"/>
  <c r="R2934" i="8"/>
  <c r="R2935" i="8"/>
  <c r="R2936" i="8"/>
  <c r="R2937" i="8"/>
  <c r="R2938" i="8"/>
  <c r="R2939" i="8"/>
  <c r="R2940" i="8"/>
  <c r="R2941" i="8"/>
  <c r="R2942" i="8"/>
  <c r="R2943" i="8"/>
  <c r="R2944" i="8"/>
  <c r="R2945" i="8"/>
  <c r="R2946" i="8"/>
  <c r="R2947" i="8"/>
  <c r="R2948" i="8"/>
  <c r="R2949" i="8"/>
  <c r="R2950" i="8"/>
  <c r="R2951" i="8"/>
  <c r="R2952" i="8"/>
  <c r="R2953" i="8"/>
  <c r="R2954" i="8"/>
  <c r="R2955" i="8"/>
  <c r="R2956" i="8"/>
  <c r="R2957" i="8"/>
  <c r="R2958" i="8"/>
  <c r="R2959" i="8"/>
  <c r="R2960" i="8"/>
  <c r="R2961" i="8"/>
  <c r="R2962" i="8"/>
  <c r="R2963" i="8"/>
  <c r="R2964" i="8"/>
  <c r="R2965" i="8"/>
  <c r="R2966" i="8"/>
  <c r="R2967" i="8"/>
  <c r="R2968" i="8"/>
  <c r="R2969" i="8"/>
  <c r="R2970" i="8"/>
  <c r="R2971" i="8"/>
  <c r="R2972" i="8"/>
  <c r="R2973" i="8"/>
  <c r="R2974" i="8"/>
  <c r="R2975" i="8"/>
  <c r="R2976" i="8"/>
  <c r="R2977" i="8"/>
  <c r="R2978" i="8"/>
  <c r="R2979" i="8"/>
  <c r="R2980" i="8"/>
  <c r="R2981" i="8"/>
  <c r="R2982" i="8"/>
  <c r="R2983" i="8"/>
  <c r="R2984" i="8"/>
  <c r="R2985" i="8"/>
  <c r="R2986" i="8"/>
  <c r="R2987" i="8"/>
  <c r="R2988" i="8"/>
  <c r="R2989" i="8"/>
  <c r="R2990" i="8"/>
  <c r="R2991" i="8"/>
  <c r="R2992" i="8"/>
  <c r="R2993" i="8"/>
  <c r="R2994" i="8"/>
  <c r="R2995" i="8"/>
  <c r="R2996" i="8"/>
  <c r="R2997" i="8"/>
  <c r="R2998" i="8"/>
  <c r="R2999" i="8"/>
  <c r="R3000" i="8"/>
  <c r="R3001" i="8"/>
  <c r="R3002" i="8"/>
  <c r="R3003" i="8"/>
  <c r="R3004" i="8"/>
  <c r="R3005" i="8"/>
  <c r="R3006" i="8"/>
  <c r="R3007" i="8"/>
  <c r="R3008" i="8"/>
  <c r="R3009" i="8"/>
  <c r="R3010" i="8"/>
  <c r="R3011" i="8"/>
  <c r="R3012" i="8"/>
  <c r="R3013" i="8"/>
  <c r="R3014" i="8"/>
  <c r="R3015" i="8"/>
  <c r="R3016" i="8"/>
  <c r="R3017" i="8"/>
  <c r="R3018" i="8"/>
  <c r="R3019" i="8"/>
  <c r="R3020" i="8"/>
  <c r="R3021" i="8"/>
  <c r="R3022" i="8"/>
  <c r="R3023" i="8"/>
  <c r="R3024" i="8"/>
  <c r="R3025" i="8"/>
  <c r="R3026" i="8"/>
  <c r="R3027" i="8"/>
  <c r="R3028" i="8"/>
  <c r="R3029" i="8"/>
  <c r="R3030" i="8"/>
  <c r="R3031" i="8"/>
  <c r="R3032" i="8"/>
  <c r="R3033" i="8"/>
  <c r="R3034" i="8"/>
  <c r="R3035" i="8"/>
  <c r="R3036" i="8"/>
  <c r="R3037" i="8"/>
  <c r="R3038" i="8"/>
  <c r="R3039" i="8"/>
  <c r="R3040" i="8"/>
  <c r="R3041" i="8"/>
  <c r="R3042" i="8"/>
  <c r="R3043" i="8"/>
  <c r="R3044" i="8"/>
  <c r="R3045" i="8"/>
  <c r="R3046" i="8"/>
  <c r="R3047" i="8"/>
  <c r="R3048" i="8"/>
  <c r="R3049" i="8"/>
  <c r="R3050" i="8"/>
  <c r="R3051" i="8"/>
  <c r="R3052" i="8"/>
  <c r="R3053" i="8"/>
  <c r="R3054" i="8"/>
  <c r="R3055" i="8"/>
  <c r="R3056" i="8"/>
  <c r="R3057" i="8"/>
  <c r="R3058" i="8"/>
  <c r="R3059" i="8"/>
  <c r="R3060" i="8"/>
  <c r="R3061" i="8"/>
  <c r="R3062" i="8"/>
  <c r="R3063" i="8"/>
  <c r="R3064" i="8"/>
  <c r="R3065" i="8"/>
  <c r="R3066" i="8"/>
  <c r="R3067" i="8"/>
  <c r="R3068" i="8"/>
  <c r="R3069" i="8"/>
  <c r="R3070" i="8"/>
  <c r="R3071" i="8"/>
  <c r="R3072" i="8"/>
  <c r="R3073" i="8"/>
  <c r="R3074" i="8"/>
  <c r="R3075" i="8"/>
  <c r="R3076" i="8"/>
  <c r="R3077" i="8"/>
  <c r="R3078" i="8"/>
  <c r="R3079" i="8"/>
  <c r="R3080" i="8"/>
  <c r="R3081" i="8"/>
  <c r="R3082" i="8"/>
  <c r="R3083" i="8"/>
  <c r="R3084" i="8"/>
  <c r="R3085" i="8"/>
  <c r="R3086" i="8"/>
  <c r="R3087" i="8"/>
  <c r="R3088" i="8"/>
  <c r="R3089" i="8"/>
  <c r="R3090" i="8"/>
  <c r="R3091" i="8"/>
  <c r="R3092" i="8"/>
  <c r="R3093" i="8"/>
  <c r="R3094" i="8"/>
  <c r="R3095" i="8"/>
  <c r="R3096" i="8"/>
  <c r="R3097" i="8"/>
  <c r="R3098" i="8"/>
  <c r="R3099" i="8"/>
  <c r="R3100" i="8"/>
  <c r="R3101" i="8"/>
  <c r="R3102" i="8"/>
  <c r="R3103" i="8"/>
  <c r="R3104" i="8"/>
  <c r="R3105" i="8"/>
  <c r="R3106" i="8"/>
  <c r="R3107" i="8"/>
  <c r="R3108" i="8"/>
  <c r="R3109" i="8"/>
  <c r="R3110" i="8"/>
  <c r="R3111" i="8"/>
  <c r="R3112" i="8"/>
  <c r="R3113" i="8"/>
  <c r="R3114" i="8"/>
  <c r="R3115" i="8"/>
  <c r="R3116" i="8"/>
  <c r="R3117" i="8"/>
  <c r="R3118" i="8"/>
  <c r="R3119" i="8"/>
  <c r="R3120" i="8"/>
  <c r="R3121" i="8"/>
  <c r="R3122" i="8"/>
  <c r="R3123" i="8"/>
  <c r="R3124" i="8"/>
  <c r="R3125" i="8"/>
  <c r="R3126" i="8"/>
  <c r="R3127" i="8"/>
  <c r="R3128" i="8"/>
  <c r="R3129" i="8"/>
  <c r="R3130" i="8"/>
  <c r="R3131" i="8"/>
  <c r="R3132" i="8"/>
  <c r="R3133" i="8"/>
  <c r="R3134" i="8"/>
  <c r="R3135" i="8"/>
  <c r="R3136" i="8"/>
  <c r="R3137" i="8"/>
  <c r="R3138" i="8"/>
  <c r="R3139" i="8"/>
  <c r="R3140" i="8"/>
  <c r="R3141" i="8"/>
  <c r="R3142" i="8"/>
  <c r="R3143" i="8"/>
  <c r="R3144" i="8"/>
  <c r="R3145" i="8"/>
  <c r="R3146" i="8"/>
  <c r="R3147" i="8"/>
  <c r="R3148" i="8"/>
  <c r="R3149" i="8"/>
  <c r="R3150" i="8"/>
  <c r="R3151" i="8"/>
  <c r="R3152" i="8"/>
  <c r="R3153" i="8"/>
  <c r="R3154" i="8"/>
  <c r="R3155" i="8"/>
  <c r="R3156" i="8"/>
  <c r="R3157" i="8"/>
  <c r="R3158" i="8"/>
  <c r="R3159" i="8"/>
  <c r="R3160" i="8"/>
  <c r="R3161" i="8"/>
  <c r="R3162" i="8"/>
  <c r="R3163" i="8"/>
  <c r="R3164" i="8"/>
  <c r="R3165" i="8"/>
  <c r="R3166" i="8"/>
  <c r="R3167" i="8"/>
  <c r="R3168" i="8"/>
  <c r="R3169" i="8"/>
  <c r="R3170" i="8"/>
  <c r="R3171" i="8"/>
  <c r="R3172" i="8"/>
  <c r="R3173" i="8"/>
  <c r="R3174" i="8"/>
  <c r="R3175" i="8"/>
  <c r="R3176" i="8"/>
  <c r="R3177" i="8"/>
  <c r="R3178" i="8"/>
  <c r="R3179" i="8"/>
  <c r="R3180" i="8"/>
  <c r="R3181" i="8"/>
  <c r="R3182" i="8"/>
  <c r="R3183" i="8"/>
  <c r="R3184" i="8"/>
  <c r="R3185" i="8"/>
  <c r="R3186" i="8"/>
  <c r="R3187" i="8"/>
  <c r="R3188" i="8"/>
  <c r="R3189" i="8"/>
  <c r="R3190" i="8"/>
  <c r="R3191" i="8"/>
  <c r="R3192" i="8"/>
  <c r="R3193" i="8"/>
  <c r="R3194" i="8"/>
  <c r="R3195" i="8"/>
  <c r="R3196" i="8"/>
  <c r="R3197" i="8"/>
  <c r="R3198" i="8"/>
  <c r="R3199" i="8"/>
  <c r="R3200" i="8"/>
  <c r="R3201" i="8"/>
  <c r="R3202" i="8"/>
  <c r="R3203" i="8"/>
  <c r="R3204" i="8"/>
  <c r="R3205" i="8"/>
  <c r="R3206" i="8"/>
  <c r="R3207" i="8"/>
  <c r="R3208" i="8"/>
  <c r="R3209" i="8"/>
  <c r="R3210" i="8"/>
  <c r="R3211" i="8"/>
  <c r="R3212" i="8"/>
  <c r="R3213" i="8"/>
  <c r="R3214" i="8"/>
  <c r="R3215" i="8"/>
  <c r="R3216" i="8"/>
  <c r="R3217" i="8"/>
  <c r="R3218" i="8"/>
  <c r="R3219" i="8"/>
  <c r="R3220" i="8"/>
  <c r="R3221" i="8"/>
  <c r="R3222" i="8"/>
  <c r="R3223" i="8"/>
  <c r="R3224" i="8"/>
  <c r="R3225" i="8"/>
  <c r="R3226" i="8"/>
  <c r="R3227" i="8"/>
  <c r="R3228" i="8"/>
  <c r="R3229" i="8"/>
  <c r="R3230" i="8"/>
  <c r="R3231" i="8"/>
  <c r="R3232" i="8"/>
  <c r="R3233" i="8"/>
  <c r="R3234" i="8"/>
  <c r="R3235" i="8"/>
  <c r="R3236" i="8"/>
  <c r="R3237" i="8"/>
  <c r="R3238" i="8"/>
  <c r="R3239" i="8"/>
  <c r="R3240" i="8"/>
  <c r="R3241" i="8"/>
  <c r="R3242" i="8"/>
  <c r="R3243" i="8"/>
  <c r="R3244" i="8"/>
  <c r="R3245" i="8"/>
  <c r="R3246" i="8"/>
  <c r="R3247" i="8"/>
  <c r="R3248" i="8"/>
  <c r="R3249" i="8"/>
  <c r="R3250" i="8"/>
  <c r="R3251" i="8"/>
  <c r="R3252" i="8"/>
  <c r="R3253" i="8"/>
  <c r="R3254" i="8"/>
  <c r="R3255" i="8"/>
  <c r="R3256" i="8"/>
  <c r="R3257" i="8"/>
  <c r="R3258" i="8"/>
  <c r="R3259" i="8"/>
  <c r="R3260" i="8"/>
  <c r="R3261" i="8"/>
  <c r="R3262" i="8"/>
  <c r="R3263" i="8"/>
  <c r="R3264" i="8"/>
  <c r="R3265" i="8"/>
  <c r="R3266" i="8"/>
  <c r="R3267" i="8"/>
  <c r="R3268" i="8"/>
  <c r="R3269" i="8"/>
  <c r="R3270" i="8"/>
  <c r="R3271" i="8"/>
  <c r="R3272" i="8"/>
  <c r="R3273" i="8"/>
  <c r="R3274" i="8"/>
  <c r="R3275" i="8"/>
  <c r="R3276" i="8"/>
  <c r="R3277" i="8"/>
  <c r="R3278" i="8"/>
  <c r="R3279" i="8"/>
  <c r="R3280" i="8"/>
  <c r="R3281" i="8"/>
  <c r="R3282" i="8"/>
  <c r="R3283" i="8"/>
  <c r="R3284" i="8"/>
  <c r="R3285" i="8"/>
  <c r="R3286" i="8"/>
  <c r="R3287" i="8"/>
  <c r="R3288" i="8"/>
  <c r="R3289" i="8"/>
  <c r="R3290" i="8"/>
  <c r="R3291" i="8"/>
  <c r="R3292" i="8"/>
  <c r="R3293" i="8"/>
  <c r="R3294" i="8"/>
  <c r="R3295" i="8"/>
  <c r="R3296" i="8"/>
  <c r="R3297" i="8"/>
  <c r="R3298" i="8"/>
  <c r="R3299" i="8"/>
  <c r="R3300" i="8"/>
  <c r="R3301" i="8"/>
  <c r="R3302" i="8"/>
  <c r="R3303" i="8"/>
  <c r="R3304" i="8"/>
  <c r="R3305" i="8"/>
  <c r="R3306" i="8"/>
  <c r="R3307" i="8"/>
  <c r="R3308" i="8"/>
  <c r="R3309" i="8"/>
  <c r="R3310" i="8"/>
  <c r="R3311" i="8"/>
  <c r="R3312" i="8"/>
  <c r="R3313" i="8"/>
  <c r="R3314" i="8"/>
  <c r="R3315" i="8"/>
  <c r="R3316" i="8"/>
  <c r="R3317" i="8"/>
  <c r="R3318" i="8"/>
  <c r="R3319" i="8"/>
  <c r="R3320" i="8"/>
  <c r="R3321" i="8"/>
  <c r="R3322" i="8"/>
  <c r="R3323" i="8"/>
  <c r="R3324" i="8"/>
  <c r="R3325" i="8"/>
  <c r="R3326" i="8"/>
  <c r="R3327" i="8"/>
  <c r="R3328" i="8"/>
  <c r="R3329" i="8"/>
  <c r="Q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Q2002" i="8"/>
  <c r="Q2003" i="8"/>
  <c r="Q2004" i="8"/>
  <c r="Q2005" i="8"/>
  <c r="Q2006" i="8"/>
  <c r="Q2007" i="8"/>
  <c r="Q2008" i="8"/>
  <c r="Q2009" i="8"/>
  <c r="Q2010" i="8"/>
  <c r="Q2011" i="8"/>
  <c r="Q2012" i="8"/>
  <c r="Q2013" i="8"/>
  <c r="Q2014" i="8"/>
  <c r="Q2015" i="8"/>
  <c r="Q2016" i="8"/>
  <c r="Q2017" i="8"/>
  <c r="Q2018" i="8"/>
  <c r="Q2019" i="8"/>
  <c r="Q2020" i="8"/>
  <c r="Q2021" i="8"/>
  <c r="Q2022" i="8"/>
  <c r="Q2023" i="8"/>
  <c r="Q2024" i="8"/>
  <c r="Q2025" i="8"/>
  <c r="Q2026" i="8"/>
  <c r="Q2027" i="8"/>
  <c r="Q2028" i="8"/>
  <c r="Q2029" i="8"/>
  <c r="Q2030" i="8"/>
  <c r="Q2031" i="8"/>
  <c r="Q2032" i="8"/>
  <c r="Q2033" i="8"/>
  <c r="Q2034" i="8"/>
  <c r="Q2035" i="8"/>
  <c r="Q2036" i="8"/>
  <c r="Q2037" i="8"/>
  <c r="Q2038" i="8"/>
  <c r="Q2039" i="8"/>
  <c r="Q2040" i="8"/>
  <c r="Q2041" i="8"/>
  <c r="Q2042" i="8"/>
  <c r="Q2043" i="8"/>
  <c r="Q2044" i="8"/>
  <c r="Q2045" i="8"/>
  <c r="Q2046" i="8"/>
  <c r="Q2047" i="8"/>
  <c r="Q2048" i="8"/>
  <c r="Q2049" i="8"/>
  <c r="Q2050" i="8"/>
  <c r="Q2051" i="8"/>
  <c r="Q2052" i="8"/>
  <c r="Q2053" i="8"/>
  <c r="Q2054" i="8"/>
  <c r="Q2055" i="8"/>
  <c r="Q2056" i="8"/>
  <c r="Q2057" i="8"/>
  <c r="Q2058" i="8"/>
  <c r="Q2059" i="8"/>
  <c r="Q2060" i="8"/>
  <c r="Q2061" i="8"/>
  <c r="Q2062" i="8"/>
  <c r="Q2063" i="8"/>
  <c r="Q2064" i="8"/>
  <c r="Q2065" i="8"/>
  <c r="Q2066" i="8"/>
  <c r="Q2067" i="8"/>
  <c r="Q2068" i="8"/>
  <c r="Q2069" i="8"/>
  <c r="Q2070" i="8"/>
  <c r="Q2071" i="8"/>
  <c r="Q2072" i="8"/>
  <c r="Q2073" i="8"/>
  <c r="Q2074" i="8"/>
  <c r="Q2075" i="8"/>
  <c r="Q2076" i="8"/>
  <c r="Q2077" i="8"/>
  <c r="Q2078" i="8"/>
  <c r="Q2079" i="8"/>
  <c r="Q2080" i="8"/>
  <c r="Q2081" i="8"/>
  <c r="Q2082" i="8"/>
  <c r="Q2083" i="8"/>
  <c r="Q2084" i="8"/>
  <c r="Q2085" i="8"/>
  <c r="Q2086" i="8"/>
  <c r="Q2087" i="8"/>
  <c r="Q2088" i="8"/>
  <c r="Q2089" i="8"/>
  <c r="Q2090" i="8"/>
  <c r="Q2091" i="8"/>
  <c r="Q2092" i="8"/>
  <c r="Q2093" i="8"/>
  <c r="Q2094" i="8"/>
  <c r="Q2095" i="8"/>
  <c r="Q2096" i="8"/>
  <c r="Q2097" i="8"/>
  <c r="Q2098" i="8"/>
  <c r="Q2099" i="8"/>
  <c r="Q2100" i="8"/>
  <c r="Q2101" i="8"/>
  <c r="Q2102" i="8"/>
  <c r="Q2103" i="8"/>
  <c r="Q2104" i="8"/>
  <c r="Q2105" i="8"/>
  <c r="Q2106" i="8"/>
  <c r="Q2107" i="8"/>
  <c r="Q2108" i="8"/>
  <c r="Q2109" i="8"/>
  <c r="Q2110" i="8"/>
  <c r="Q2111" i="8"/>
  <c r="Q2112" i="8"/>
  <c r="Q2113" i="8"/>
  <c r="Q2114" i="8"/>
  <c r="Q2115" i="8"/>
  <c r="Q2116" i="8"/>
  <c r="Q2117" i="8"/>
  <c r="Q2118" i="8"/>
  <c r="Q2119" i="8"/>
  <c r="Q2120" i="8"/>
  <c r="Q2121" i="8"/>
  <c r="Q2122" i="8"/>
  <c r="Q2123" i="8"/>
  <c r="Q2124" i="8"/>
  <c r="Q2125" i="8"/>
  <c r="Q2126" i="8"/>
  <c r="Q2127" i="8"/>
  <c r="Q2128" i="8"/>
  <c r="Q2129" i="8"/>
  <c r="Q2130" i="8"/>
  <c r="Q2131" i="8"/>
  <c r="Q2132" i="8"/>
  <c r="Q2133" i="8"/>
  <c r="Q2134" i="8"/>
  <c r="Q2135" i="8"/>
  <c r="Q2136" i="8"/>
  <c r="Q2137" i="8"/>
  <c r="Q2138" i="8"/>
  <c r="Q2139" i="8"/>
  <c r="Q2140" i="8"/>
  <c r="Q2141" i="8"/>
  <c r="Q2142" i="8"/>
  <c r="Q2143" i="8"/>
  <c r="Q2144" i="8"/>
  <c r="Q2145" i="8"/>
  <c r="Q2146" i="8"/>
  <c r="Q2147" i="8"/>
  <c r="Q2148" i="8"/>
  <c r="Q2149" i="8"/>
  <c r="Q2150" i="8"/>
  <c r="Q2151" i="8"/>
  <c r="Q2152" i="8"/>
  <c r="Q2153" i="8"/>
  <c r="Q2154" i="8"/>
  <c r="Q2155" i="8"/>
  <c r="Q2156" i="8"/>
  <c r="Q2157" i="8"/>
  <c r="Q2158" i="8"/>
  <c r="Q2159" i="8"/>
  <c r="Q2160" i="8"/>
  <c r="Q2161" i="8"/>
  <c r="Q2162" i="8"/>
  <c r="Q2163" i="8"/>
  <c r="Q2164" i="8"/>
  <c r="Q2165" i="8"/>
  <c r="Q2166" i="8"/>
  <c r="Q2167" i="8"/>
  <c r="Q2168" i="8"/>
  <c r="Q2169" i="8"/>
  <c r="Q2170" i="8"/>
  <c r="Q2171" i="8"/>
  <c r="Q2172" i="8"/>
  <c r="Q2173" i="8"/>
  <c r="Q2174" i="8"/>
  <c r="Q2175" i="8"/>
  <c r="Q2176" i="8"/>
  <c r="Q2177" i="8"/>
  <c r="Q2178" i="8"/>
  <c r="Q2179" i="8"/>
  <c r="Q2180" i="8"/>
  <c r="Q2181" i="8"/>
  <c r="Q2182" i="8"/>
  <c r="Q2183" i="8"/>
  <c r="Q2184" i="8"/>
  <c r="Q2185" i="8"/>
  <c r="Q2186" i="8"/>
  <c r="Q2187" i="8"/>
  <c r="Q2188" i="8"/>
  <c r="Q2189" i="8"/>
  <c r="Q2190" i="8"/>
  <c r="Q2191" i="8"/>
  <c r="Q2192" i="8"/>
  <c r="Q2193" i="8"/>
  <c r="Q2194" i="8"/>
  <c r="Q2195" i="8"/>
  <c r="Q2196" i="8"/>
  <c r="Q2197" i="8"/>
  <c r="Q2198" i="8"/>
  <c r="Q2199" i="8"/>
  <c r="Q2200" i="8"/>
  <c r="Q2201" i="8"/>
  <c r="Q2202" i="8"/>
  <c r="Q2203" i="8"/>
  <c r="Q2204" i="8"/>
  <c r="Q2205" i="8"/>
  <c r="Q2206" i="8"/>
  <c r="Q2207" i="8"/>
  <c r="Q2208" i="8"/>
  <c r="Q2209" i="8"/>
  <c r="Q2210" i="8"/>
  <c r="Q2211" i="8"/>
  <c r="Q2212" i="8"/>
  <c r="Q2213" i="8"/>
  <c r="Q2214" i="8"/>
  <c r="Q2215" i="8"/>
  <c r="Q2216" i="8"/>
  <c r="Q2217" i="8"/>
  <c r="Q2218" i="8"/>
  <c r="Q2219" i="8"/>
  <c r="Q2220" i="8"/>
  <c r="Q2221" i="8"/>
  <c r="Q2222" i="8"/>
  <c r="Q2223" i="8"/>
  <c r="Q2224" i="8"/>
  <c r="Q2225" i="8"/>
  <c r="Q2226" i="8"/>
  <c r="Q2227" i="8"/>
  <c r="Q2228" i="8"/>
  <c r="Q2229" i="8"/>
  <c r="Q2230" i="8"/>
  <c r="Q2231" i="8"/>
  <c r="Q2232" i="8"/>
  <c r="Q2233" i="8"/>
  <c r="Q2234" i="8"/>
  <c r="Q2235" i="8"/>
  <c r="Q2236" i="8"/>
  <c r="Q2237" i="8"/>
  <c r="Q2238" i="8"/>
  <c r="Q2239" i="8"/>
  <c r="Q2240" i="8"/>
  <c r="Q2241" i="8"/>
  <c r="Q2242" i="8"/>
  <c r="Q2243" i="8"/>
  <c r="Q2244" i="8"/>
  <c r="Q2245" i="8"/>
  <c r="Q2246" i="8"/>
  <c r="Q2247" i="8"/>
  <c r="Q2248" i="8"/>
  <c r="Q2249" i="8"/>
  <c r="Q2250" i="8"/>
  <c r="Q2251" i="8"/>
  <c r="Q2252" i="8"/>
  <c r="Q2253" i="8"/>
  <c r="Q2254" i="8"/>
  <c r="Q2255" i="8"/>
  <c r="Q2256" i="8"/>
  <c r="Q2257" i="8"/>
  <c r="Q2258" i="8"/>
  <c r="Q2259" i="8"/>
  <c r="Q2260" i="8"/>
  <c r="Q2261" i="8"/>
  <c r="Q2262" i="8"/>
  <c r="Q2263" i="8"/>
  <c r="Q2264" i="8"/>
  <c r="Q2265" i="8"/>
  <c r="Q2266" i="8"/>
  <c r="Q2267" i="8"/>
  <c r="Q2268" i="8"/>
  <c r="Q2269" i="8"/>
  <c r="Q2270" i="8"/>
  <c r="Q2271" i="8"/>
  <c r="Q2272" i="8"/>
  <c r="Q2273" i="8"/>
  <c r="Q2274" i="8"/>
  <c r="Q2275" i="8"/>
  <c r="Q2276" i="8"/>
  <c r="Q2277" i="8"/>
  <c r="Q2278" i="8"/>
  <c r="Q2279" i="8"/>
  <c r="Q2280" i="8"/>
  <c r="Q2281" i="8"/>
  <c r="Q2282" i="8"/>
  <c r="Q2283" i="8"/>
  <c r="Q2284" i="8"/>
  <c r="Q2285" i="8"/>
  <c r="Q2286" i="8"/>
  <c r="Q2287" i="8"/>
  <c r="Q2288" i="8"/>
  <c r="Q2289" i="8"/>
  <c r="Q2290" i="8"/>
  <c r="Q2291" i="8"/>
  <c r="Q2292" i="8"/>
  <c r="Q2293" i="8"/>
  <c r="Q2294" i="8"/>
  <c r="Q2295" i="8"/>
  <c r="Q2296" i="8"/>
  <c r="Q2297" i="8"/>
  <c r="Q2298" i="8"/>
  <c r="Q2299" i="8"/>
  <c r="Q2300" i="8"/>
  <c r="Q2301" i="8"/>
  <c r="Q2302" i="8"/>
  <c r="Q2303" i="8"/>
  <c r="Q2304" i="8"/>
  <c r="Q2305" i="8"/>
  <c r="Q2306" i="8"/>
  <c r="Q2307" i="8"/>
  <c r="Q2308" i="8"/>
  <c r="Q2309" i="8"/>
  <c r="Q2310" i="8"/>
  <c r="Q2311" i="8"/>
  <c r="Q2312" i="8"/>
  <c r="Q2313" i="8"/>
  <c r="Q2314" i="8"/>
  <c r="Q2315" i="8"/>
  <c r="Q2316" i="8"/>
  <c r="Q2317" i="8"/>
  <c r="Q2318" i="8"/>
  <c r="Q2319" i="8"/>
  <c r="Q2320" i="8"/>
  <c r="Q2321" i="8"/>
  <c r="Q2322" i="8"/>
  <c r="Q2323" i="8"/>
  <c r="Q2324" i="8"/>
  <c r="Q2325" i="8"/>
  <c r="Q2326" i="8"/>
  <c r="Q2327" i="8"/>
  <c r="Q2328" i="8"/>
  <c r="Q2329" i="8"/>
  <c r="Q2330" i="8"/>
  <c r="Q2331" i="8"/>
  <c r="Q2332" i="8"/>
  <c r="Q2333" i="8"/>
  <c r="Q2334" i="8"/>
  <c r="Q2335" i="8"/>
  <c r="Q2336" i="8"/>
  <c r="Q2337" i="8"/>
  <c r="Q2338" i="8"/>
  <c r="Q2339" i="8"/>
  <c r="Q2340" i="8"/>
  <c r="Q2341" i="8"/>
  <c r="Q2342" i="8"/>
  <c r="Q2343" i="8"/>
  <c r="Q2344" i="8"/>
  <c r="Q2345" i="8"/>
  <c r="Q2346" i="8"/>
  <c r="Q2347" i="8"/>
  <c r="Q2348" i="8"/>
  <c r="Q2349" i="8"/>
  <c r="Q2350" i="8"/>
  <c r="Q2351" i="8"/>
  <c r="Q2352" i="8"/>
  <c r="Q2353" i="8"/>
  <c r="Q2354" i="8"/>
  <c r="Q2355" i="8"/>
  <c r="Q2356" i="8"/>
  <c r="Q2357" i="8"/>
  <c r="Q2358" i="8"/>
  <c r="Q2359" i="8"/>
  <c r="Q2360" i="8"/>
  <c r="Q2361" i="8"/>
  <c r="Q2362" i="8"/>
  <c r="Q2363" i="8"/>
  <c r="Q2364" i="8"/>
  <c r="Q2365" i="8"/>
  <c r="Q2366" i="8"/>
  <c r="Q2367" i="8"/>
  <c r="Q2368" i="8"/>
  <c r="Q2369" i="8"/>
  <c r="Q2370" i="8"/>
  <c r="Q2371" i="8"/>
  <c r="Q2372" i="8"/>
  <c r="Q2373" i="8"/>
  <c r="Q2374" i="8"/>
  <c r="Q2375" i="8"/>
  <c r="Q2376" i="8"/>
  <c r="Q2377" i="8"/>
  <c r="Q2378" i="8"/>
  <c r="Q2379" i="8"/>
  <c r="Q2380" i="8"/>
  <c r="Q2381" i="8"/>
  <c r="Q2382" i="8"/>
  <c r="Q2383" i="8"/>
  <c r="Q2384" i="8"/>
  <c r="Q2385" i="8"/>
  <c r="Q2386" i="8"/>
  <c r="Q2387" i="8"/>
  <c r="Q2388" i="8"/>
  <c r="Q2389" i="8"/>
  <c r="Q2390" i="8"/>
  <c r="Q2391" i="8"/>
  <c r="Q2392" i="8"/>
  <c r="Q2393" i="8"/>
  <c r="Q2394" i="8"/>
  <c r="Q2395" i="8"/>
  <c r="Q2396" i="8"/>
  <c r="Q2397" i="8"/>
  <c r="Q2398" i="8"/>
  <c r="Q2399" i="8"/>
  <c r="Q2400" i="8"/>
  <c r="Q2401" i="8"/>
  <c r="Q2402" i="8"/>
  <c r="Q2403" i="8"/>
  <c r="Q2404" i="8"/>
  <c r="Q2405" i="8"/>
  <c r="Q2406" i="8"/>
  <c r="Q2407" i="8"/>
  <c r="Q2408" i="8"/>
  <c r="Q2409" i="8"/>
  <c r="Q2410" i="8"/>
  <c r="Q2411" i="8"/>
  <c r="Q2412" i="8"/>
  <c r="Q2413" i="8"/>
  <c r="Q2414" i="8"/>
  <c r="Q2415" i="8"/>
  <c r="Q2416" i="8"/>
  <c r="Q2417" i="8"/>
  <c r="Q2418" i="8"/>
  <c r="Q2419" i="8"/>
  <c r="Q2420" i="8"/>
  <c r="Q2421" i="8"/>
  <c r="Q2422" i="8"/>
  <c r="Q2423" i="8"/>
  <c r="Q2424" i="8"/>
  <c r="Q2425" i="8"/>
  <c r="Q2426" i="8"/>
  <c r="Q2427" i="8"/>
  <c r="Q2428" i="8"/>
  <c r="Q2429" i="8"/>
  <c r="Q2430" i="8"/>
  <c r="Q2431" i="8"/>
  <c r="Q2432" i="8"/>
  <c r="Q2433" i="8"/>
  <c r="Q2434" i="8"/>
  <c r="Q2435" i="8"/>
  <c r="Q2436" i="8"/>
  <c r="Q2437" i="8"/>
  <c r="Q2438" i="8"/>
  <c r="Q2439" i="8"/>
  <c r="Q2440" i="8"/>
  <c r="Q2441" i="8"/>
  <c r="Q2442" i="8"/>
  <c r="Q2443" i="8"/>
  <c r="Q2444" i="8"/>
  <c r="Q2445" i="8"/>
  <c r="Q2446" i="8"/>
  <c r="Q2447" i="8"/>
  <c r="Q2448" i="8"/>
  <c r="Q2449" i="8"/>
  <c r="Q2450" i="8"/>
  <c r="Q2451" i="8"/>
  <c r="Q2452" i="8"/>
  <c r="Q2453" i="8"/>
  <c r="Q2454" i="8"/>
  <c r="Q2455" i="8"/>
  <c r="Q2456" i="8"/>
  <c r="Q2457" i="8"/>
  <c r="Q2458" i="8"/>
  <c r="Q2459" i="8"/>
  <c r="Q2460" i="8"/>
  <c r="Q2461" i="8"/>
  <c r="Q2462" i="8"/>
  <c r="Q2463" i="8"/>
  <c r="Q2464" i="8"/>
  <c r="Q2465" i="8"/>
  <c r="Q2466" i="8"/>
  <c r="Q2467" i="8"/>
  <c r="Q2468" i="8"/>
  <c r="Q2469" i="8"/>
  <c r="Q2470" i="8"/>
  <c r="Q2471" i="8"/>
  <c r="Q2472" i="8"/>
  <c r="Q2473" i="8"/>
  <c r="Q2474" i="8"/>
  <c r="Q2475" i="8"/>
  <c r="Q2476" i="8"/>
  <c r="Q2477" i="8"/>
  <c r="Q2478" i="8"/>
  <c r="Q2479" i="8"/>
  <c r="Q2480" i="8"/>
  <c r="Q2481" i="8"/>
  <c r="Q2482" i="8"/>
  <c r="Q2483" i="8"/>
  <c r="Q2484" i="8"/>
  <c r="Q2485" i="8"/>
  <c r="Q2486" i="8"/>
  <c r="Q2487" i="8"/>
  <c r="Q2488" i="8"/>
  <c r="Q2489" i="8"/>
  <c r="Q2490" i="8"/>
  <c r="Q2491" i="8"/>
  <c r="Q2492" i="8"/>
  <c r="Q2493" i="8"/>
  <c r="Q2494" i="8"/>
  <c r="Q2495" i="8"/>
  <c r="Q2496" i="8"/>
  <c r="Q2497" i="8"/>
  <c r="Q2498" i="8"/>
  <c r="Q2499" i="8"/>
  <c r="Q2500" i="8"/>
  <c r="Q2501" i="8"/>
  <c r="Q2502" i="8"/>
  <c r="Q2503" i="8"/>
  <c r="Q2504" i="8"/>
  <c r="Q2505" i="8"/>
  <c r="Q2506" i="8"/>
  <c r="Q2507" i="8"/>
  <c r="Q2508" i="8"/>
  <c r="Q2509" i="8"/>
  <c r="Q2510" i="8"/>
  <c r="Q2511" i="8"/>
  <c r="Q2512" i="8"/>
  <c r="Q2513" i="8"/>
  <c r="Q2514" i="8"/>
  <c r="Q2515" i="8"/>
  <c r="Q2516" i="8"/>
  <c r="Q2517" i="8"/>
  <c r="Q2518" i="8"/>
  <c r="Q2519" i="8"/>
  <c r="Q2520" i="8"/>
  <c r="Q2521" i="8"/>
  <c r="Q2522" i="8"/>
  <c r="Q2523" i="8"/>
  <c r="Q2524" i="8"/>
  <c r="Q2525" i="8"/>
  <c r="Q2526" i="8"/>
  <c r="Q2527" i="8"/>
  <c r="Q2528" i="8"/>
  <c r="Q2529" i="8"/>
  <c r="Q2530" i="8"/>
  <c r="Q2531" i="8"/>
  <c r="Q2532" i="8"/>
  <c r="Q2533" i="8"/>
  <c r="Q2534" i="8"/>
  <c r="Q2535" i="8"/>
  <c r="Q2536" i="8"/>
  <c r="Q2537" i="8"/>
  <c r="Q2538" i="8"/>
  <c r="Q2539" i="8"/>
  <c r="Q2540" i="8"/>
  <c r="Q2541" i="8"/>
  <c r="Q2542" i="8"/>
  <c r="Q2543" i="8"/>
  <c r="Q2544" i="8"/>
  <c r="Q2545" i="8"/>
  <c r="Q2546" i="8"/>
  <c r="Q2547" i="8"/>
  <c r="Q2548" i="8"/>
  <c r="Q2549" i="8"/>
  <c r="Q2550" i="8"/>
  <c r="Q2551" i="8"/>
  <c r="Q2552" i="8"/>
  <c r="Q2553" i="8"/>
  <c r="Q2554" i="8"/>
  <c r="Q2555" i="8"/>
  <c r="Q2556" i="8"/>
  <c r="Q2557" i="8"/>
  <c r="Q2558" i="8"/>
  <c r="Q2559" i="8"/>
  <c r="Q2560" i="8"/>
  <c r="Q2561" i="8"/>
  <c r="Q2562" i="8"/>
  <c r="Q2563" i="8"/>
  <c r="Q2564" i="8"/>
  <c r="Q2565" i="8"/>
  <c r="Q2566" i="8"/>
  <c r="Q2567" i="8"/>
  <c r="Q2568" i="8"/>
  <c r="Q2569" i="8"/>
  <c r="Q2570" i="8"/>
  <c r="Q2571" i="8"/>
  <c r="Q2572" i="8"/>
  <c r="Q2573" i="8"/>
  <c r="Q2574" i="8"/>
  <c r="Q2575" i="8"/>
  <c r="Q2576" i="8"/>
  <c r="Q2577" i="8"/>
  <c r="Q2578" i="8"/>
  <c r="Q2579" i="8"/>
  <c r="Q2580" i="8"/>
  <c r="Q2581" i="8"/>
  <c r="Q2582" i="8"/>
  <c r="Q2583" i="8"/>
  <c r="Q2584" i="8"/>
  <c r="Q2585" i="8"/>
  <c r="Q2586" i="8"/>
  <c r="Q2587" i="8"/>
  <c r="Q2588" i="8"/>
  <c r="Q2589" i="8"/>
  <c r="Q2590" i="8"/>
  <c r="Q2591" i="8"/>
  <c r="Q2592" i="8"/>
  <c r="Q2593" i="8"/>
  <c r="Q2594" i="8"/>
  <c r="Q2595" i="8"/>
  <c r="Q2596" i="8"/>
  <c r="Q2597" i="8"/>
  <c r="Q2598" i="8"/>
  <c r="Q2599" i="8"/>
  <c r="Q2600" i="8"/>
  <c r="Q2601" i="8"/>
  <c r="Q2602" i="8"/>
  <c r="Q2603" i="8"/>
  <c r="Q2604" i="8"/>
  <c r="Q2605" i="8"/>
  <c r="Q2606" i="8"/>
  <c r="Q2607" i="8"/>
  <c r="Q2608" i="8"/>
  <c r="Q2609" i="8"/>
  <c r="Q2610" i="8"/>
  <c r="Q2611" i="8"/>
  <c r="Q2612" i="8"/>
  <c r="Q2613" i="8"/>
  <c r="Q2614" i="8"/>
  <c r="Q2615" i="8"/>
  <c r="Q2616" i="8"/>
  <c r="Q2617" i="8"/>
  <c r="Q2618" i="8"/>
  <c r="Q2619" i="8"/>
  <c r="Q2620" i="8"/>
  <c r="Q2621" i="8"/>
  <c r="Q2622" i="8"/>
  <c r="Q2623" i="8"/>
  <c r="Q2624" i="8"/>
  <c r="Q2625" i="8"/>
  <c r="Q2626" i="8"/>
  <c r="Q2627" i="8"/>
  <c r="Q2628" i="8"/>
  <c r="Q2629" i="8"/>
  <c r="Q2630" i="8"/>
  <c r="Q2631" i="8"/>
  <c r="Q2632" i="8"/>
  <c r="Q2633" i="8"/>
  <c r="Q2634" i="8"/>
  <c r="Q2635" i="8"/>
  <c r="Q2636" i="8"/>
  <c r="Q2637" i="8"/>
  <c r="Q2638" i="8"/>
  <c r="Q2639" i="8"/>
  <c r="Q2640" i="8"/>
  <c r="Q2641" i="8"/>
  <c r="Q2642" i="8"/>
  <c r="Q2643" i="8"/>
  <c r="Q2644" i="8"/>
  <c r="Q2645" i="8"/>
  <c r="Q2646" i="8"/>
  <c r="Q2647" i="8"/>
  <c r="Q2648" i="8"/>
  <c r="Q2649" i="8"/>
  <c r="Q2650" i="8"/>
  <c r="Q2651" i="8"/>
  <c r="Q2652" i="8"/>
  <c r="Q2653" i="8"/>
  <c r="Q2654" i="8"/>
  <c r="Q2655" i="8"/>
  <c r="Q2656" i="8"/>
  <c r="Q2657" i="8"/>
  <c r="Q2658" i="8"/>
  <c r="Q2659" i="8"/>
  <c r="Q2660" i="8"/>
  <c r="Q2661" i="8"/>
  <c r="Q2662" i="8"/>
  <c r="Q2663" i="8"/>
  <c r="Q2664" i="8"/>
  <c r="Q2665" i="8"/>
  <c r="Q2666" i="8"/>
  <c r="Q2667" i="8"/>
  <c r="Q2668" i="8"/>
  <c r="Q2669" i="8"/>
  <c r="Q2670" i="8"/>
  <c r="Q2671" i="8"/>
  <c r="Q2672" i="8"/>
  <c r="Q2673" i="8"/>
  <c r="Q2674" i="8"/>
  <c r="Q2675" i="8"/>
  <c r="Q2676" i="8"/>
  <c r="Q2677" i="8"/>
  <c r="Q2678" i="8"/>
  <c r="Q2679" i="8"/>
  <c r="Q2680" i="8"/>
  <c r="Q2681" i="8"/>
  <c r="Q2682" i="8"/>
  <c r="Q2683" i="8"/>
  <c r="Q2684" i="8"/>
  <c r="Q2685" i="8"/>
  <c r="Q2686" i="8"/>
  <c r="Q2687" i="8"/>
  <c r="Q2688" i="8"/>
  <c r="Q2689" i="8"/>
  <c r="Q2690" i="8"/>
  <c r="Q2691" i="8"/>
  <c r="Q2692" i="8"/>
  <c r="Q2693" i="8"/>
  <c r="Q2694" i="8"/>
  <c r="Q2695" i="8"/>
  <c r="Q2696" i="8"/>
  <c r="Q2697" i="8"/>
  <c r="Q2698" i="8"/>
  <c r="Q2699" i="8"/>
  <c r="Q2700" i="8"/>
  <c r="Q2701" i="8"/>
  <c r="Q2702" i="8"/>
  <c r="Q2703" i="8"/>
  <c r="Q2704" i="8"/>
  <c r="Q2705" i="8"/>
  <c r="Q2706" i="8"/>
  <c r="Q2707" i="8"/>
  <c r="Q2708" i="8"/>
  <c r="Q2709" i="8"/>
  <c r="Q2710" i="8"/>
  <c r="Q2711" i="8"/>
  <c r="Q2712" i="8"/>
  <c r="Q2713" i="8"/>
  <c r="Q2714" i="8"/>
  <c r="Q2715" i="8"/>
  <c r="Q2716" i="8"/>
  <c r="Q2717" i="8"/>
  <c r="Q2718" i="8"/>
  <c r="Q2719" i="8"/>
  <c r="Q2720" i="8"/>
  <c r="Q2721" i="8"/>
  <c r="Q2722" i="8"/>
  <c r="Q2723" i="8"/>
  <c r="Q2724" i="8"/>
  <c r="Q2725" i="8"/>
  <c r="Q2726" i="8"/>
  <c r="Q2727" i="8"/>
  <c r="Q2728" i="8"/>
  <c r="Q2729" i="8"/>
  <c r="Q2730" i="8"/>
  <c r="Q2731" i="8"/>
  <c r="Q2732" i="8"/>
  <c r="Q2733" i="8"/>
  <c r="Q2734" i="8"/>
  <c r="Q2735" i="8"/>
  <c r="Q2736" i="8"/>
  <c r="Q2737" i="8"/>
  <c r="Q2738" i="8"/>
  <c r="Q2739" i="8"/>
  <c r="Q2740" i="8"/>
  <c r="Q2741" i="8"/>
  <c r="Q2742" i="8"/>
  <c r="Q2743" i="8"/>
  <c r="Q2744" i="8"/>
  <c r="Q2745" i="8"/>
  <c r="Q2746" i="8"/>
  <c r="Q2747" i="8"/>
  <c r="Q2748" i="8"/>
  <c r="Q2749" i="8"/>
  <c r="Q2750" i="8"/>
  <c r="Q2751" i="8"/>
  <c r="Q2752" i="8"/>
  <c r="Q2753" i="8"/>
  <c r="Q2754" i="8"/>
  <c r="Q2755" i="8"/>
  <c r="Q2756" i="8"/>
  <c r="Q2757" i="8"/>
  <c r="Q2758" i="8"/>
  <c r="Q2759" i="8"/>
  <c r="Q2760" i="8"/>
  <c r="Q2761" i="8"/>
  <c r="Q2762" i="8"/>
  <c r="Q2763" i="8"/>
  <c r="Q2764" i="8"/>
  <c r="Q2765" i="8"/>
  <c r="Q2766" i="8"/>
  <c r="Q2767" i="8"/>
  <c r="Q2768" i="8"/>
  <c r="Q2769" i="8"/>
  <c r="Q2770" i="8"/>
  <c r="Q2771" i="8"/>
  <c r="Q2772" i="8"/>
  <c r="Q2773" i="8"/>
  <c r="Q2774" i="8"/>
  <c r="Q2775" i="8"/>
  <c r="Q2776" i="8"/>
  <c r="Q2777" i="8"/>
  <c r="Q2778" i="8"/>
  <c r="Q2779" i="8"/>
  <c r="Q2780" i="8"/>
  <c r="Q2781" i="8"/>
  <c r="Q2782" i="8"/>
  <c r="Q2783" i="8"/>
  <c r="Q2784" i="8"/>
  <c r="Q2785" i="8"/>
  <c r="Q2786" i="8"/>
  <c r="Q2787" i="8"/>
  <c r="Q2788" i="8"/>
  <c r="Q2789" i="8"/>
  <c r="Q2790" i="8"/>
  <c r="Q2791" i="8"/>
  <c r="Q2792" i="8"/>
  <c r="Q2793" i="8"/>
  <c r="Q2794" i="8"/>
  <c r="Q2795" i="8"/>
  <c r="Q2796" i="8"/>
  <c r="Q2797" i="8"/>
  <c r="Q2798" i="8"/>
  <c r="Q2799" i="8"/>
  <c r="Q2800" i="8"/>
  <c r="Q2801" i="8"/>
  <c r="Q2802" i="8"/>
  <c r="Q2803" i="8"/>
  <c r="Q2804" i="8"/>
  <c r="Q2805" i="8"/>
  <c r="Q2806" i="8"/>
  <c r="Q2807" i="8"/>
  <c r="Q2808" i="8"/>
  <c r="Q2809" i="8"/>
  <c r="Q2810" i="8"/>
  <c r="Q2811" i="8"/>
  <c r="Q2812" i="8"/>
  <c r="Q2813" i="8"/>
  <c r="Q2814" i="8"/>
  <c r="Q2815" i="8"/>
  <c r="Q2816" i="8"/>
  <c r="Q2817" i="8"/>
  <c r="Q2818" i="8"/>
  <c r="Q2819" i="8"/>
  <c r="Q2820" i="8"/>
  <c r="Q2821" i="8"/>
  <c r="Q2822" i="8"/>
  <c r="Q2823" i="8"/>
  <c r="Q2824" i="8"/>
  <c r="Q2825" i="8"/>
  <c r="Q2826" i="8"/>
  <c r="Q2827" i="8"/>
  <c r="Q2828" i="8"/>
  <c r="Q2829" i="8"/>
  <c r="Q2830" i="8"/>
  <c r="Q2831" i="8"/>
  <c r="Q2832" i="8"/>
  <c r="Q2833" i="8"/>
  <c r="Q2834" i="8"/>
  <c r="Q2835" i="8"/>
  <c r="Q2836" i="8"/>
  <c r="Q2837" i="8"/>
  <c r="Q2838" i="8"/>
  <c r="Q2839" i="8"/>
  <c r="Q2840" i="8"/>
  <c r="Q2841" i="8"/>
  <c r="Q2842" i="8"/>
  <c r="Q2843" i="8"/>
  <c r="Q2844" i="8"/>
  <c r="Q2845" i="8"/>
  <c r="Q2846" i="8"/>
  <c r="Q2847" i="8"/>
  <c r="Q2848" i="8"/>
  <c r="Q2849" i="8"/>
  <c r="Q2850" i="8"/>
  <c r="Q2851" i="8"/>
  <c r="Q2852" i="8"/>
  <c r="Q2853" i="8"/>
  <c r="Q2854" i="8"/>
  <c r="Q2855" i="8"/>
  <c r="Q2856" i="8"/>
  <c r="Q2857" i="8"/>
  <c r="Q2858" i="8"/>
  <c r="Q2859" i="8"/>
  <c r="Q2860" i="8"/>
  <c r="Q2861" i="8"/>
  <c r="Q2862" i="8"/>
  <c r="Q2863" i="8"/>
  <c r="Q2864" i="8"/>
  <c r="Q2865" i="8"/>
  <c r="Q2866" i="8"/>
  <c r="Q2867" i="8"/>
  <c r="Q2868" i="8"/>
  <c r="Q2869" i="8"/>
  <c r="Q2870" i="8"/>
  <c r="Q2871" i="8"/>
  <c r="Q2872" i="8"/>
  <c r="Q2873" i="8"/>
  <c r="Q2874" i="8"/>
  <c r="Q2875" i="8"/>
  <c r="Q2876" i="8"/>
  <c r="Q2877" i="8"/>
  <c r="Q2878" i="8"/>
  <c r="Q2879" i="8"/>
  <c r="Q2880" i="8"/>
  <c r="Q2881" i="8"/>
  <c r="Q2882" i="8"/>
  <c r="Q2883" i="8"/>
  <c r="Q2884" i="8"/>
  <c r="Q2885" i="8"/>
  <c r="Q2886" i="8"/>
  <c r="Q2887" i="8"/>
  <c r="Q2888" i="8"/>
  <c r="Q2889" i="8"/>
  <c r="Q2890" i="8"/>
  <c r="Q2891" i="8"/>
  <c r="Q2892" i="8"/>
  <c r="Q2893" i="8"/>
  <c r="Q2894" i="8"/>
  <c r="Q2895" i="8"/>
  <c r="Q2896" i="8"/>
  <c r="Q2897" i="8"/>
  <c r="Q2898" i="8"/>
  <c r="Q2899" i="8"/>
  <c r="Q2900" i="8"/>
  <c r="Q2901" i="8"/>
  <c r="Q2902" i="8"/>
  <c r="Q2903" i="8"/>
  <c r="Q2904" i="8"/>
  <c r="Q2905" i="8"/>
  <c r="Q2906" i="8"/>
  <c r="Q2907" i="8"/>
  <c r="Q2908" i="8"/>
  <c r="Q2909" i="8"/>
  <c r="Q2910" i="8"/>
  <c r="Q2911" i="8"/>
  <c r="Q2912" i="8"/>
  <c r="Q2913" i="8"/>
  <c r="Q2914" i="8"/>
  <c r="Q2915" i="8"/>
  <c r="Q2916" i="8"/>
  <c r="Q2917" i="8"/>
  <c r="Q2918" i="8"/>
  <c r="Q2919" i="8"/>
  <c r="Q2920" i="8"/>
  <c r="Q2921" i="8"/>
  <c r="Q2922" i="8"/>
  <c r="Q2923" i="8"/>
  <c r="Q2924" i="8"/>
  <c r="Q2925" i="8"/>
  <c r="Q2926" i="8"/>
  <c r="Q2927" i="8"/>
  <c r="Q2928" i="8"/>
  <c r="Q2929" i="8"/>
  <c r="Q2930" i="8"/>
  <c r="Q2931" i="8"/>
  <c r="Q2932" i="8"/>
  <c r="Q2933" i="8"/>
  <c r="Q2934" i="8"/>
  <c r="Q2935" i="8"/>
  <c r="Q2936" i="8"/>
  <c r="Q2937" i="8"/>
  <c r="Q2938" i="8"/>
  <c r="Q2939" i="8"/>
  <c r="Q2940" i="8"/>
  <c r="Q2941" i="8"/>
  <c r="Q2942" i="8"/>
  <c r="Q2943" i="8"/>
  <c r="Q2944" i="8"/>
  <c r="Q2945" i="8"/>
  <c r="Q2946" i="8"/>
  <c r="Q2947" i="8"/>
  <c r="Q2948" i="8"/>
  <c r="Q2949" i="8"/>
  <c r="Q2950" i="8"/>
  <c r="Q2951" i="8"/>
  <c r="Q2952" i="8"/>
  <c r="Q2953" i="8"/>
  <c r="Q2954" i="8"/>
  <c r="Q2955" i="8"/>
  <c r="Q2956" i="8"/>
  <c r="Q2957" i="8"/>
  <c r="Q2958" i="8"/>
  <c r="Q2959" i="8"/>
  <c r="Q2960" i="8"/>
  <c r="Q2961" i="8"/>
  <c r="Q2962" i="8"/>
  <c r="Q2963" i="8"/>
  <c r="Q2964" i="8"/>
  <c r="Q2965" i="8"/>
  <c r="Q2966" i="8"/>
  <c r="Q2967" i="8"/>
  <c r="Q2968" i="8"/>
  <c r="Q2969" i="8"/>
  <c r="Q2970" i="8"/>
  <c r="Q2971" i="8"/>
  <c r="Q2972" i="8"/>
  <c r="Q2973" i="8"/>
  <c r="Q2974" i="8"/>
  <c r="Q2975" i="8"/>
  <c r="Q2976" i="8"/>
  <c r="Q2977" i="8"/>
  <c r="Q2978" i="8"/>
  <c r="Q2979" i="8"/>
  <c r="Q2980" i="8"/>
  <c r="Q2981" i="8"/>
  <c r="Q2982" i="8"/>
  <c r="Q2983" i="8"/>
  <c r="Q2984" i="8"/>
  <c r="Q2985" i="8"/>
  <c r="Q2986" i="8"/>
  <c r="Q2987" i="8"/>
  <c r="Q2988" i="8"/>
  <c r="Q2989" i="8"/>
  <c r="Q2990" i="8"/>
  <c r="Q2991" i="8"/>
  <c r="Q2992" i="8"/>
  <c r="Q2993" i="8"/>
  <c r="Q2994" i="8"/>
  <c r="Q2995" i="8"/>
  <c r="Q2996" i="8"/>
  <c r="Q2997" i="8"/>
  <c r="Q2998" i="8"/>
  <c r="Q2999" i="8"/>
  <c r="Q3000" i="8"/>
  <c r="Q3001" i="8"/>
  <c r="Q3002" i="8"/>
  <c r="Q3003" i="8"/>
  <c r="Q3004" i="8"/>
  <c r="Q3005" i="8"/>
  <c r="Q3006" i="8"/>
  <c r="Q3007" i="8"/>
  <c r="Q3008" i="8"/>
  <c r="Q3009" i="8"/>
  <c r="Q3010" i="8"/>
  <c r="Q3011" i="8"/>
  <c r="Q3012" i="8"/>
  <c r="Q3013" i="8"/>
  <c r="Q3014" i="8"/>
  <c r="Q3015" i="8"/>
  <c r="Q3016" i="8"/>
  <c r="Q3017" i="8"/>
  <c r="Q3018" i="8"/>
  <c r="Q3019" i="8"/>
  <c r="Q3020" i="8"/>
  <c r="Q3021" i="8"/>
  <c r="Q3022" i="8"/>
  <c r="Q3023" i="8"/>
  <c r="Q3024" i="8"/>
  <c r="Q3025" i="8"/>
  <c r="Q3026" i="8"/>
  <c r="Q3027" i="8"/>
  <c r="Q3028" i="8"/>
  <c r="Q3029" i="8"/>
  <c r="Q3030" i="8"/>
  <c r="Q3031" i="8"/>
  <c r="Q3032" i="8"/>
  <c r="Q3033" i="8"/>
  <c r="Q3034" i="8"/>
  <c r="Q3035" i="8"/>
  <c r="Q3036" i="8"/>
  <c r="Q3037" i="8"/>
  <c r="Q3038" i="8"/>
  <c r="Q3039" i="8"/>
  <c r="Q3040" i="8"/>
  <c r="Q3041" i="8"/>
  <c r="Q3042" i="8"/>
  <c r="Q3043" i="8"/>
  <c r="Q3044" i="8"/>
  <c r="Q3045" i="8"/>
  <c r="Q3046" i="8"/>
  <c r="Q3047" i="8"/>
  <c r="Q3048" i="8"/>
  <c r="Q3049" i="8"/>
  <c r="Q3050" i="8"/>
  <c r="Q3051" i="8"/>
  <c r="Q3052" i="8"/>
  <c r="Q3053" i="8"/>
  <c r="Q3054" i="8"/>
  <c r="Q3055" i="8"/>
  <c r="Q3056" i="8"/>
  <c r="Q3057" i="8"/>
  <c r="Q3058" i="8"/>
  <c r="Q3059" i="8"/>
  <c r="Q3060" i="8"/>
  <c r="Q3061" i="8"/>
  <c r="Q3062" i="8"/>
  <c r="Q3063" i="8"/>
  <c r="Q3064" i="8"/>
  <c r="Q3065" i="8"/>
  <c r="Q3066" i="8"/>
  <c r="Q3067" i="8"/>
  <c r="Q3068" i="8"/>
  <c r="Q3069" i="8"/>
  <c r="Q3070" i="8"/>
  <c r="Q3071" i="8"/>
  <c r="Q3072" i="8"/>
  <c r="Q3073" i="8"/>
  <c r="Q3074" i="8"/>
  <c r="Q3075" i="8"/>
  <c r="Q3076" i="8"/>
  <c r="Q3077" i="8"/>
  <c r="Q3078" i="8"/>
  <c r="Q3079" i="8"/>
  <c r="Q3080" i="8"/>
  <c r="Q3081" i="8"/>
  <c r="Q3082" i="8"/>
  <c r="Q3083" i="8"/>
  <c r="Q3084" i="8"/>
  <c r="Q3085" i="8"/>
  <c r="Q3086" i="8"/>
  <c r="Q3087" i="8"/>
  <c r="Q3088" i="8"/>
  <c r="Q3089" i="8"/>
  <c r="Q3090" i="8"/>
  <c r="Q3091" i="8"/>
  <c r="Q3092" i="8"/>
  <c r="Q3093" i="8"/>
  <c r="Q3094" i="8"/>
  <c r="Q3095" i="8"/>
  <c r="Q3096" i="8"/>
  <c r="Q3097" i="8"/>
  <c r="Q3098" i="8"/>
  <c r="Q3099" i="8"/>
  <c r="Q3100" i="8"/>
  <c r="Q3101" i="8"/>
  <c r="Q3102" i="8"/>
  <c r="Q3103" i="8"/>
  <c r="Q3104" i="8"/>
  <c r="Q3105" i="8"/>
  <c r="Q3106" i="8"/>
  <c r="Q3107" i="8"/>
  <c r="Q3108" i="8"/>
  <c r="Q3109" i="8"/>
  <c r="Q3110" i="8"/>
  <c r="Q3111" i="8"/>
  <c r="Q3112" i="8"/>
  <c r="Q3113" i="8"/>
  <c r="Q3114" i="8"/>
  <c r="Q3115" i="8"/>
  <c r="Q3116" i="8"/>
  <c r="Q3117" i="8"/>
  <c r="Q3118" i="8"/>
  <c r="Q3119" i="8"/>
  <c r="Q3120" i="8"/>
  <c r="Q3121" i="8"/>
  <c r="Q3122" i="8"/>
  <c r="Q3123" i="8"/>
  <c r="Q3124" i="8"/>
  <c r="Q3125" i="8"/>
  <c r="Q3126" i="8"/>
  <c r="Q3127" i="8"/>
  <c r="Q3128" i="8"/>
  <c r="Q3129" i="8"/>
  <c r="Q3130" i="8"/>
  <c r="Q3131" i="8"/>
  <c r="Q3132" i="8"/>
  <c r="Q3133" i="8"/>
  <c r="Q3134" i="8"/>
  <c r="Q3135" i="8"/>
  <c r="Q3136" i="8"/>
  <c r="Q3137" i="8"/>
  <c r="Q3138" i="8"/>
  <c r="Q3139" i="8"/>
  <c r="Q3140" i="8"/>
  <c r="Q3141" i="8"/>
  <c r="Q3142" i="8"/>
  <c r="Q3143" i="8"/>
  <c r="Q3144" i="8"/>
  <c r="Q3145" i="8"/>
  <c r="Q3146" i="8"/>
  <c r="Q3147" i="8"/>
  <c r="Q3148" i="8"/>
  <c r="Q3149" i="8"/>
  <c r="Q3150" i="8"/>
  <c r="Q3151" i="8"/>
  <c r="Q3152" i="8"/>
  <c r="Q3153" i="8"/>
  <c r="Q3154" i="8"/>
  <c r="Q3155" i="8"/>
  <c r="Q3156" i="8"/>
  <c r="Q3157" i="8"/>
  <c r="Q3158" i="8"/>
  <c r="Q3159" i="8"/>
  <c r="Q3160" i="8"/>
  <c r="Q3161" i="8"/>
  <c r="Q3162" i="8"/>
  <c r="Q3163" i="8"/>
  <c r="Q3164" i="8"/>
  <c r="Q3165" i="8"/>
  <c r="Q3166" i="8"/>
  <c r="Q3167" i="8"/>
  <c r="Q3168" i="8"/>
  <c r="Q3169" i="8"/>
  <c r="Q3170" i="8"/>
  <c r="Q3171" i="8"/>
  <c r="Q3172" i="8"/>
  <c r="Q3173" i="8"/>
  <c r="Q3174" i="8"/>
  <c r="Q3175" i="8"/>
  <c r="Q3176" i="8"/>
  <c r="Q3177" i="8"/>
  <c r="Q3178" i="8"/>
  <c r="Q3179" i="8"/>
  <c r="Q3180" i="8"/>
  <c r="Q3181" i="8"/>
  <c r="Q3182" i="8"/>
  <c r="Q3183" i="8"/>
  <c r="Q3184" i="8"/>
  <c r="Q3185" i="8"/>
  <c r="Q3186" i="8"/>
  <c r="Q3187" i="8"/>
  <c r="Q3188" i="8"/>
  <c r="Q3189" i="8"/>
  <c r="Q3190" i="8"/>
  <c r="Q3191" i="8"/>
  <c r="Q3192" i="8"/>
  <c r="Q3193" i="8"/>
  <c r="Q3194" i="8"/>
  <c r="Q3195" i="8"/>
  <c r="Q3196" i="8"/>
  <c r="Q3197" i="8"/>
  <c r="Q3198" i="8"/>
  <c r="Q3199" i="8"/>
  <c r="Q3200" i="8"/>
  <c r="Q3201" i="8"/>
  <c r="Q3202" i="8"/>
  <c r="Q3203" i="8"/>
  <c r="Q3204" i="8"/>
  <c r="Q3205" i="8"/>
  <c r="Q3206" i="8"/>
  <c r="Q3207" i="8"/>
  <c r="Q3208" i="8"/>
  <c r="Q3209" i="8"/>
  <c r="Q3210" i="8"/>
  <c r="Q3211" i="8"/>
  <c r="Q3212" i="8"/>
  <c r="Q3213" i="8"/>
  <c r="Q3214" i="8"/>
  <c r="Q3215" i="8"/>
  <c r="Q3216" i="8"/>
  <c r="Q3217" i="8"/>
  <c r="Q3218" i="8"/>
  <c r="Q3219" i="8"/>
  <c r="Q3220" i="8"/>
  <c r="Q3221" i="8"/>
  <c r="Q3222" i="8"/>
  <c r="Q3223" i="8"/>
  <c r="Q3224" i="8"/>
  <c r="Q3225" i="8"/>
  <c r="Q3226" i="8"/>
  <c r="Q3227" i="8"/>
  <c r="Q3228" i="8"/>
  <c r="Q3229" i="8"/>
  <c r="Q3230" i="8"/>
  <c r="Q3231" i="8"/>
  <c r="Q3232" i="8"/>
  <c r="Q3233" i="8"/>
  <c r="Q3234" i="8"/>
  <c r="Q3235" i="8"/>
  <c r="Q3236" i="8"/>
  <c r="Q3237" i="8"/>
  <c r="Q3238" i="8"/>
  <c r="Q3239" i="8"/>
  <c r="Q3240" i="8"/>
  <c r="Q3241" i="8"/>
  <c r="Q3242" i="8"/>
  <c r="Q3243" i="8"/>
  <c r="Q3244" i="8"/>
  <c r="Q3245" i="8"/>
  <c r="Q3246" i="8"/>
  <c r="Q3247" i="8"/>
  <c r="Q3248" i="8"/>
  <c r="Q3249" i="8"/>
  <c r="Q3250" i="8"/>
  <c r="Q3251" i="8"/>
  <c r="Q3252" i="8"/>
  <c r="Q3253" i="8"/>
  <c r="Q3254" i="8"/>
  <c r="Q3255" i="8"/>
  <c r="Q3256" i="8"/>
  <c r="Q3257" i="8"/>
  <c r="Q3258" i="8"/>
  <c r="Q3259" i="8"/>
  <c r="Q3260" i="8"/>
  <c r="Q3261" i="8"/>
  <c r="Q3262" i="8"/>
  <c r="Q3263" i="8"/>
  <c r="Q3264" i="8"/>
  <c r="Q3265" i="8"/>
  <c r="Q3266" i="8"/>
  <c r="Q3267" i="8"/>
  <c r="Q3268" i="8"/>
  <c r="Q3269" i="8"/>
  <c r="Q3270" i="8"/>
  <c r="Q3271" i="8"/>
  <c r="Q3272" i="8"/>
  <c r="Q3273" i="8"/>
  <c r="Q3274" i="8"/>
  <c r="Q3275" i="8"/>
  <c r="Q3276" i="8"/>
  <c r="Q3277" i="8"/>
  <c r="Q3278" i="8"/>
  <c r="Q3279" i="8"/>
  <c r="Q3280" i="8"/>
  <c r="Q3281" i="8"/>
  <c r="Q3282" i="8"/>
  <c r="Q3283" i="8"/>
  <c r="Q3284" i="8"/>
  <c r="Q3285" i="8"/>
  <c r="Q3286" i="8"/>
  <c r="Q3287" i="8"/>
  <c r="Q3288" i="8"/>
  <c r="Q3289" i="8"/>
  <c r="Q3290" i="8"/>
  <c r="Q3291" i="8"/>
  <c r="Q3292" i="8"/>
  <c r="Q3293" i="8"/>
  <c r="Q3294" i="8"/>
  <c r="Q3295" i="8"/>
  <c r="Q3296" i="8"/>
  <c r="Q3297" i="8"/>
  <c r="Q3298" i="8"/>
  <c r="Q3299" i="8"/>
  <c r="Q3300" i="8"/>
  <c r="Q3301" i="8"/>
  <c r="Q3302" i="8"/>
  <c r="Q3303" i="8"/>
  <c r="Q3304" i="8"/>
  <c r="Q3305" i="8"/>
  <c r="Q3306" i="8"/>
  <c r="Q3307" i="8"/>
  <c r="Q3308" i="8"/>
  <c r="Q3309" i="8"/>
  <c r="Q3310" i="8"/>
  <c r="Q3311" i="8"/>
  <c r="Q3312" i="8"/>
  <c r="Q3313" i="8"/>
  <c r="Q3314" i="8"/>
  <c r="Q3315" i="8"/>
  <c r="Q3316" i="8"/>
  <c r="Q3317" i="8"/>
  <c r="Q3318" i="8"/>
  <c r="Q3319" i="8"/>
  <c r="Q3320" i="8"/>
  <c r="Q3321" i="8"/>
  <c r="Q3322" i="8"/>
  <c r="Q3323" i="8"/>
  <c r="Q3324" i="8"/>
  <c r="Q3325" i="8"/>
  <c r="Q3326" i="8"/>
  <c r="Q3327" i="8"/>
  <c r="Q3328" i="8"/>
  <c r="Q3329"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P2337" i="8"/>
  <c r="P2338" i="8"/>
  <c r="P2339" i="8"/>
  <c r="P2340" i="8"/>
  <c r="P2341" i="8"/>
  <c r="P2342" i="8"/>
  <c r="P2343" i="8"/>
  <c r="P2344" i="8"/>
  <c r="P2345" i="8"/>
  <c r="P2346" i="8"/>
  <c r="P2347" i="8"/>
  <c r="P2348" i="8"/>
  <c r="P2349" i="8"/>
  <c r="P2350" i="8"/>
  <c r="P2351" i="8"/>
  <c r="P2352" i="8"/>
  <c r="P2353" i="8"/>
  <c r="P2354" i="8"/>
  <c r="P2355" i="8"/>
  <c r="P2356" i="8"/>
  <c r="P2357" i="8"/>
  <c r="P2358" i="8"/>
  <c r="P2359" i="8"/>
  <c r="P2360" i="8"/>
  <c r="P2361" i="8"/>
  <c r="P2362" i="8"/>
  <c r="P2363" i="8"/>
  <c r="P2364" i="8"/>
  <c r="P2365" i="8"/>
  <c r="P2366" i="8"/>
  <c r="P2367" i="8"/>
  <c r="P2368" i="8"/>
  <c r="P2369" i="8"/>
  <c r="P2370" i="8"/>
  <c r="P2371" i="8"/>
  <c r="P2372" i="8"/>
  <c r="P2373" i="8"/>
  <c r="P2374" i="8"/>
  <c r="P2375" i="8"/>
  <c r="P2376" i="8"/>
  <c r="P2377" i="8"/>
  <c r="P2378" i="8"/>
  <c r="P2379" i="8"/>
  <c r="P2380" i="8"/>
  <c r="P2381" i="8"/>
  <c r="P2382" i="8"/>
  <c r="P2383" i="8"/>
  <c r="P2384" i="8"/>
  <c r="P2385" i="8"/>
  <c r="P2386" i="8"/>
  <c r="P2387" i="8"/>
  <c r="P2388" i="8"/>
  <c r="P2389" i="8"/>
  <c r="P2390" i="8"/>
  <c r="P2391" i="8"/>
  <c r="P2392" i="8"/>
  <c r="P2393" i="8"/>
  <c r="P2394" i="8"/>
  <c r="P2395" i="8"/>
  <c r="P2396" i="8"/>
  <c r="P2397" i="8"/>
  <c r="P2398" i="8"/>
  <c r="P2399" i="8"/>
  <c r="P2400" i="8"/>
  <c r="P2401" i="8"/>
  <c r="P2402" i="8"/>
  <c r="P2403" i="8"/>
  <c r="P2404" i="8"/>
  <c r="P2405" i="8"/>
  <c r="P2406" i="8"/>
  <c r="P2407" i="8"/>
  <c r="P2408" i="8"/>
  <c r="P2409" i="8"/>
  <c r="P2410" i="8"/>
  <c r="P2411" i="8"/>
  <c r="P2412" i="8"/>
  <c r="P2413" i="8"/>
  <c r="P2414" i="8"/>
  <c r="P2415" i="8"/>
  <c r="P2416" i="8"/>
  <c r="P2417" i="8"/>
  <c r="P2418" i="8"/>
  <c r="P2419" i="8"/>
  <c r="P2420" i="8"/>
  <c r="P2421" i="8"/>
  <c r="P2422" i="8"/>
  <c r="P2423" i="8"/>
  <c r="P2424" i="8"/>
  <c r="P2425" i="8"/>
  <c r="P2426" i="8"/>
  <c r="P2427" i="8"/>
  <c r="P2428" i="8"/>
  <c r="P2429" i="8"/>
  <c r="P2430" i="8"/>
  <c r="P2431" i="8"/>
  <c r="P2432" i="8"/>
  <c r="P2433" i="8"/>
  <c r="P2434" i="8"/>
  <c r="P2435" i="8"/>
  <c r="P2436" i="8"/>
  <c r="P2437" i="8"/>
  <c r="P2438" i="8"/>
  <c r="P2439" i="8"/>
  <c r="P2440" i="8"/>
  <c r="P2441" i="8"/>
  <c r="P2442" i="8"/>
  <c r="P2443" i="8"/>
  <c r="P2444" i="8"/>
  <c r="P2445" i="8"/>
  <c r="P2446" i="8"/>
  <c r="P2447" i="8"/>
  <c r="P2448" i="8"/>
  <c r="P2449" i="8"/>
  <c r="P2450" i="8"/>
  <c r="P2451" i="8"/>
  <c r="P2452" i="8"/>
  <c r="P2453" i="8"/>
  <c r="P2454" i="8"/>
  <c r="P2455" i="8"/>
  <c r="P2456" i="8"/>
  <c r="P2457" i="8"/>
  <c r="P2458" i="8"/>
  <c r="P2459" i="8"/>
  <c r="P2460" i="8"/>
  <c r="P2461" i="8"/>
  <c r="P2462" i="8"/>
  <c r="P2463" i="8"/>
  <c r="P2464" i="8"/>
  <c r="P2465" i="8"/>
  <c r="P2466" i="8"/>
  <c r="P2467" i="8"/>
  <c r="P2468" i="8"/>
  <c r="P2469" i="8"/>
  <c r="P2470" i="8"/>
  <c r="P2471" i="8"/>
  <c r="P2472" i="8"/>
  <c r="P2473" i="8"/>
  <c r="P2474" i="8"/>
  <c r="P2475" i="8"/>
  <c r="P2476" i="8"/>
  <c r="P2477" i="8"/>
  <c r="P2478" i="8"/>
  <c r="P2479" i="8"/>
  <c r="P2480" i="8"/>
  <c r="P2481" i="8"/>
  <c r="P2482" i="8"/>
  <c r="P2483" i="8"/>
  <c r="P2484" i="8"/>
  <c r="P2485" i="8"/>
  <c r="P2486" i="8"/>
  <c r="P2487" i="8"/>
  <c r="P2488" i="8"/>
  <c r="P2489" i="8"/>
  <c r="P2490" i="8"/>
  <c r="P2491" i="8"/>
  <c r="P2492" i="8"/>
  <c r="P2493" i="8"/>
  <c r="P2494" i="8"/>
  <c r="P2495" i="8"/>
  <c r="P2496" i="8"/>
  <c r="P2497" i="8"/>
  <c r="P2498" i="8"/>
  <c r="P2499" i="8"/>
  <c r="P2500" i="8"/>
  <c r="P2501" i="8"/>
  <c r="P2502" i="8"/>
  <c r="P2503" i="8"/>
  <c r="P2504" i="8"/>
  <c r="P2505" i="8"/>
  <c r="P2506" i="8"/>
  <c r="P2507" i="8"/>
  <c r="P2508" i="8"/>
  <c r="P2509" i="8"/>
  <c r="P2510" i="8"/>
  <c r="P2511" i="8"/>
  <c r="P2512" i="8"/>
  <c r="P2513" i="8"/>
  <c r="P2514" i="8"/>
  <c r="P2515" i="8"/>
  <c r="P2516" i="8"/>
  <c r="P2517" i="8"/>
  <c r="P2518" i="8"/>
  <c r="P2519" i="8"/>
  <c r="P2520" i="8"/>
  <c r="P2521" i="8"/>
  <c r="P2522" i="8"/>
  <c r="P2523" i="8"/>
  <c r="P2524" i="8"/>
  <c r="P2525" i="8"/>
  <c r="P2526" i="8"/>
  <c r="P2527" i="8"/>
  <c r="P2528" i="8"/>
  <c r="P2529" i="8"/>
  <c r="P2530" i="8"/>
  <c r="P2531" i="8"/>
  <c r="P2532" i="8"/>
  <c r="P2533" i="8"/>
  <c r="P2534" i="8"/>
  <c r="P2535" i="8"/>
  <c r="P2536" i="8"/>
  <c r="P2537" i="8"/>
  <c r="P2538" i="8"/>
  <c r="P2539" i="8"/>
  <c r="P2540" i="8"/>
  <c r="P2541" i="8"/>
  <c r="P2542" i="8"/>
  <c r="P2543" i="8"/>
  <c r="P2544" i="8"/>
  <c r="P2545" i="8"/>
  <c r="P2546" i="8"/>
  <c r="P2547" i="8"/>
  <c r="P2548" i="8"/>
  <c r="P2549" i="8"/>
  <c r="P2550" i="8"/>
  <c r="P2551" i="8"/>
  <c r="P2552" i="8"/>
  <c r="P2553" i="8"/>
  <c r="P2554" i="8"/>
  <c r="P2555" i="8"/>
  <c r="P2556" i="8"/>
  <c r="P2557" i="8"/>
  <c r="P2558" i="8"/>
  <c r="P2559" i="8"/>
  <c r="P2560" i="8"/>
  <c r="P2561" i="8"/>
  <c r="P2562" i="8"/>
  <c r="P2563" i="8"/>
  <c r="P2564" i="8"/>
  <c r="P2565" i="8"/>
  <c r="P2566" i="8"/>
  <c r="P2567" i="8"/>
  <c r="P2568" i="8"/>
  <c r="P2569" i="8"/>
  <c r="P2570" i="8"/>
  <c r="P2571" i="8"/>
  <c r="P2572" i="8"/>
  <c r="P2573" i="8"/>
  <c r="P2574" i="8"/>
  <c r="P2575" i="8"/>
  <c r="P2576" i="8"/>
  <c r="P2577" i="8"/>
  <c r="P2578" i="8"/>
  <c r="P2579" i="8"/>
  <c r="P2580" i="8"/>
  <c r="P2581" i="8"/>
  <c r="P2582" i="8"/>
  <c r="P2583" i="8"/>
  <c r="P2584" i="8"/>
  <c r="P2585" i="8"/>
  <c r="P2586" i="8"/>
  <c r="P2587" i="8"/>
  <c r="P2588" i="8"/>
  <c r="P2589" i="8"/>
  <c r="P2590" i="8"/>
  <c r="P2591" i="8"/>
  <c r="P2592" i="8"/>
  <c r="P2593" i="8"/>
  <c r="P2594" i="8"/>
  <c r="P2595" i="8"/>
  <c r="P2596" i="8"/>
  <c r="P2597" i="8"/>
  <c r="P2598" i="8"/>
  <c r="P2599" i="8"/>
  <c r="P2600" i="8"/>
  <c r="P2601" i="8"/>
  <c r="P2602" i="8"/>
  <c r="P2603" i="8"/>
  <c r="P2604" i="8"/>
  <c r="P2605" i="8"/>
  <c r="P2606" i="8"/>
  <c r="P2607" i="8"/>
  <c r="P2608" i="8"/>
  <c r="P2609" i="8"/>
  <c r="P2610" i="8"/>
  <c r="P2611" i="8"/>
  <c r="P2612" i="8"/>
  <c r="P2613" i="8"/>
  <c r="P2614" i="8"/>
  <c r="P2615" i="8"/>
  <c r="P2616" i="8"/>
  <c r="P2617" i="8"/>
  <c r="P2618" i="8"/>
  <c r="P2619" i="8"/>
  <c r="P2620" i="8"/>
  <c r="P2621" i="8"/>
  <c r="P2622" i="8"/>
  <c r="P2623" i="8"/>
  <c r="P2624" i="8"/>
  <c r="P2625" i="8"/>
  <c r="P2626" i="8"/>
  <c r="P2627" i="8"/>
  <c r="P2628" i="8"/>
  <c r="P2629" i="8"/>
  <c r="P2630" i="8"/>
  <c r="P2631" i="8"/>
  <c r="P2632" i="8"/>
  <c r="P2633" i="8"/>
  <c r="P2634" i="8"/>
  <c r="P2635" i="8"/>
  <c r="P2636" i="8"/>
  <c r="P2637" i="8"/>
  <c r="P2638" i="8"/>
  <c r="P2639" i="8"/>
  <c r="P2640" i="8"/>
  <c r="P2641" i="8"/>
  <c r="P2642" i="8"/>
  <c r="P2643" i="8"/>
  <c r="P2644" i="8"/>
  <c r="P2645" i="8"/>
  <c r="P2646" i="8"/>
  <c r="P2647" i="8"/>
  <c r="P2648" i="8"/>
  <c r="P2649" i="8"/>
  <c r="P2650" i="8"/>
  <c r="P2651" i="8"/>
  <c r="P2652" i="8"/>
  <c r="P2653" i="8"/>
  <c r="P2654" i="8"/>
  <c r="P2655" i="8"/>
  <c r="P2656" i="8"/>
  <c r="P2657" i="8"/>
  <c r="P2658" i="8"/>
  <c r="P2659" i="8"/>
  <c r="P2660" i="8"/>
  <c r="P2661" i="8"/>
  <c r="P2662" i="8"/>
  <c r="P2663" i="8"/>
  <c r="P2664" i="8"/>
  <c r="P2665" i="8"/>
  <c r="P2666" i="8"/>
  <c r="P2667" i="8"/>
  <c r="P2668" i="8"/>
  <c r="P2669" i="8"/>
  <c r="P2670" i="8"/>
  <c r="P2671" i="8"/>
  <c r="P2672" i="8"/>
  <c r="P2673" i="8"/>
  <c r="P2674" i="8"/>
  <c r="P2675" i="8"/>
  <c r="P2676" i="8"/>
  <c r="P2677" i="8"/>
  <c r="P2678" i="8"/>
  <c r="P2679" i="8"/>
  <c r="P2680" i="8"/>
  <c r="P2681" i="8"/>
  <c r="P2682" i="8"/>
  <c r="P2683" i="8"/>
  <c r="P2684" i="8"/>
  <c r="P2685" i="8"/>
  <c r="P2686" i="8"/>
  <c r="P2687" i="8"/>
  <c r="P2688" i="8"/>
  <c r="P2689" i="8"/>
  <c r="P2690" i="8"/>
  <c r="P2691" i="8"/>
  <c r="P2692" i="8"/>
  <c r="P2693" i="8"/>
  <c r="P2694" i="8"/>
  <c r="P2695" i="8"/>
  <c r="P2696" i="8"/>
  <c r="P2697" i="8"/>
  <c r="P2698" i="8"/>
  <c r="P2699" i="8"/>
  <c r="P2700" i="8"/>
  <c r="P2701" i="8"/>
  <c r="P2702" i="8"/>
  <c r="P2703" i="8"/>
  <c r="P2704" i="8"/>
  <c r="P2705" i="8"/>
  <c r="P2706" i="8"/>
  <c r="P2707" i="8"/>
  <c r="P2708" i="8"/>
  <c r="P2709" i="8"/>
  <c r="P2710" i="8"/>
  <c r="P2711" i="8"/>
  <c r="P2712" i="8"/>
  <c r="P2713" i="8"/>
  <c r="P2714" i="8"/>
  <c r="P2715" i="8"/>
  <c r="P2716" i="8"/>
  <c r="P2717" i="8"/>
  <c r="P2718" i="8"/>
  <c r="P2719" i="8"/>
  <c r="P2720" i="8"/>
  <c r="P2721" i="8"/>
  <c r="P2722" i="8"/>
  <c r="P2723" i="8"/>
  <c r="P2724" i="8"/>
  <c r="P2725" i="8"/>
  <c r="P2726" i="8"/>
  <c r="P2727" i="8"/>
  <c r="P2728" i="8"/>
  <c r="P2729" i="8"/>
  <c r="P2730" i="8"/>
  <c r="P2731" i="8"/>
  <c r="P2732" i="8"/>
  <c r="P2733" i="8"/>
  <c r="P2734" i="8"/>
  <c r="P2735" i="8"/>
  <c r="P2736" i="8"/>
  <c r="P2737" i="8"/>
  <c r="P2738" i="8"/>
  <c r="P2739" i="8"/>
  <c r="P2740" i="8"/>
  <c r="P2741" i="8"/>
  <c r="P2742" i="8"/>
  <c r="P2743" i="8"/>
  <c r="P2744" i="8"/>
  <c r="P2745" i="8"/>
  <c r="P2746" i="8"/>
  <c r="P2747" i="8"/>
  <c r="P2748" i="8"/>
  <c r="P2749" i="8"/>
  <c r="P2750" i="8"/>
  <c r="P2751" i="8"/>
  <c r="P2752" i="8"/>
  <c r="P2753" i="8"/>
  <c r="P2754" i="8"/>
  <c r="P2755" i="8"/>
  <c r="P2756" i="8"/>
  <c r="P2757" i="8"/>
  <c r="P2758" i="8"/>
  <c r="P2759" i="8"/>
  <c r="P2760" i="8"/>
  <c r="P2761" i="8"/>
  <c r="P2762" i="8"/>
  <c r="P2763" i="8"/>
  <c r="P2764" i="8"/>
  <c r="P2765" i="8"/>
  <c r="P2766" i="8"/>
  <c r="P2767" i="8"/>
  <c r="P2768" i="8"/>
  <c r="P2769" i="8"/>
  <c r="P2770" i="8"/>
  <c r="P2771" i="8"/>
  <c r="P2772" i="8"/>
  <c r="P2773" i="8"/>
  <c r="P2774" i="8"/>
  <c r="P2775" i="8"/>
  <c r="P2776" i="8"/>
  <c r="P2777" i="8"/>
  <c r="P2778" i="8"/>
  <c r="P2779" i="8"/>
  <c r="P2780" i="8"/>
  <c r="P2781" i="8"/>
  <c r="P2782" i="8"/>
  <c r="P2783" i="8"/>
  <c r="P2784" i="8"/>
  <c r="P2785" i="8"/>
  <c r="P2786" i="8"/>
  <c r="P2787" i="8"/>
  <c r="P2788" i="8"/>
  <c r="P2789" i="8"/>
  <c r="P2790" i="8"/>
  <c r="P2791" i="8"/>
  <c r="P2792" i="8"/>
  <c r="P2793" i="8"/>
  <c r="P2794" i="8"/>
  <c r="P2795" i="8"/>
  <c r="P2796" i="8"/>
  <c r="P2797" i="8"/>
  <c r="P2798" i="8"/>
  <c r="P2799" i="8"/>
  <c r="P2800" i="8"/>
  <c r="P2801" i="8"/>
  <c r="P2802" i="8"/>
  <c r="P2803" i="8"/>
  <c r="P2804" i="8"/>
  <c r="P2805" i="8"/>
  <c r="P2806" i="8"/>
  <c r="P2807" i="8"/>
  <c r="P2808" i="8"/>
  <c r="P2809" i="8"/>
  <c r="P2810" i="8"/>
  <c r="P2811" i="8"/>
  <c r="P2812" i="8"/>
  <c r="P2813" i="8"/>
  <c r="P2814" i="8"/>
  <c r="P2815" i="8"/>
  <c r="P2816" i="8"/>
  <c r="P2817" i="8"/>
  <c r="P2818" i="8"/>
  <c r="P2819" i="8"/>
  <c r="P2820" i="8"/>
  <c r="P2821" i="8"/>
  <c r="P2822" i="8"/>
  <c r="P2823" i="8"/>
  <c r="P2824" i="8"/>
  <c r="P2825" i="8"/>
  <c r="P2826" i="8"/>
  <c r="P2827" i="8"/>
  <c r="P2828" i="8"/>
  <c r="P2829" i="8"/>
  <c r="P2830" i="8"/>
  <c r="P2831" i="8"/>
  <c r="P2832" i="8"/>
  <c r="P2833" i="8"/>
  <c r="P2834" i="8"/>
  <c r="P2835" i="8"/>
  <c r="P2836" i="8"/>
  <c r="P2837" i="8"/>
  <c r="P2838" i="8"/>
  <c r="P2839" i="8"/>
  <c r="P2840" i="8"/>
  <c r="P2841" i="8"/>
  <c r="P2842" i="8"/>
  <c r="P2843" i="8"/>
  <c r="P2844" i="8"/>
  <c r="P2845" i="8"/>
  <c r="P2846" i="8"/>
  <c r="P2847" i="8"/>
  <c r="P2848" i="8"/>
  <c r="P2849" i="8"/>
  <c r="P2850" i="8"/>
  <c r="P2851" i="8"/>
  <c r="P2852" i="8"/>
  <c r="P2853" i="8"/>
  <c r="P2854" i="8"/>
  <c r="P2855" i="8"/>
  <c r="P2856" i="8"/>
  <c r="P2857" i="8"/>
  <c r="P2858" i="8"/>
  <c r="P2859" i="8"/>
  <c r="P2860" i="8"/>
  <c r="P2861" i="8"/>
  <c r="P2862" i="8"/>
  <c r="P2863" i="8"/>
  <c r="P2864" i="8"/>
  <c r="P2865" i="8"/>
  <c r="P2866" i="8"/>
  <c r="P2867" i="8"/>
  <c r="P2868" i="8"/>
  <c r="P2869" i="8"/>
  <c r="P2870" i="8"/>
  <c r="P2871" i="8"/>
  <c r="P2872" i="8"/>
  <c r="P2873" i="8"/>
  <c r="P2874" i="8"/>
  <c r="P2875" i="8"/>
  <c r="P2876" i="8"/>
  <c r="P2877" i="8"/>
  <c r="P2878" i="8"/>
  <c r="P2879" i="8"/>
  <c r="P2880" i="8"/>
  <c r="P2881" i="8"/>
  <c r="P2882" i="8"/>
  <c r="P2883" i="8"/>
  <c r="P2884" i="8"/>
  <c r="P2885" i="8"/>
  <c r="P2886" i="8"/>
  <c r="P2887" i="8"/>
  <c r="P2888" i="8"/>
  <c r="P2889" i="8"/>
  <c r="P2890" i="8"/>
  <c r="P2891" i="8"/>
  <c r="P2892" i="8"/>
  <c r="P2893" i="8"/>
  <c r="P2894" i="8"/>
  <c r="P2895" i="8"/>
  <c r="P2896" i="8"/>
  <c r="P2897" i="8"/>
  <c r="P2898" i="8"/>
  <c r="P2899" i="8"/>
  <c r="P2900" i="8"/>
  <c r="P2901" i="8"/>
  <c r="P2902" i="8"/>
  <c r="P2903" i="8"/>
  <c r="P2904" i="8"/>
  <c r="P2905" i="8"/>
  <c r="P2906" i="8"/>
  <c r="P2907" i="8"/>
  <c r="P2908" i="8"/>
  <c r="P2909" i="8"/>
  <c r="P2910" i="8"/>
  <c r="P2911" i="8"/>
  <c r="P2912" i="8"/>
  <c r="P2913" i="8"/>
  <c r="P2914" i="8"/>
  <c r="P2915" i="8"/>
  <c r="P2916" i="8"/>
  <c r="P2917" i="8"/>
  <c r="P2918" i="8"/>
  <c r="P2919" i="8"/>
  <c r="P2920" i="8"/>
  <c r="P2921" i="8"/>
  <c r="P2922" i="8"/>
  <c r="P2923" i="8"/>
  <c r="P2924" i="8"/>
  <c r="P2925" i="8"/>
  <c r="P2926" i="8"/>
  <c r="P2927" i="8"/>
  <c r="P2928" i="8"/>
  <c r="P2929" i="8"/>
  <c r="P2930" i="8"/>
  <c r="P2931" i="8"/>
  <c r="P2932" i="8"/>
  <c r="P2933" i="8"/>
  <c r="P2934" i="8"/>
  <c r="P2935" i="8"/>
  <c r="P2936" i="8"/>
  <c r="P2937" i="8"/>
  <c r="P2938" i="8"/>
  <c r="P2939" i="8"/>
  <c r="P2940" i="8"/>
  <c r="P2941" i="8"/>
  <c r="P2942" i="8"/>
  <c r="P2943" i="8"/>
  <c r="P2944" i="8"/>
  <c r="P2945" i="8"/>
  <c r="P2946" i="8"/>
  <c r="P2947" i="8"/>
  <c r="P2948" i="8"/>
  <c r="P2949" i="8"/>
  <c r="P2950" i="8"/>
  <c r="P2951" i="8"/>
  <c r="P2952" i="8"/>
  <c r="P2953" i="8"/>
  <c r="P2954" i="8"/>
  <c r="P2955" i="8"/>
  <c r="P2956" i="8"/>
  <c r="P2957" i="8"/>
  <c r="P2958" i="8"/>
  <c r="P2959" i="8"/>
  <c r="P2960" i="8"/>
  <c r="P2961" i="8"/>
  <c r="P2962" i="8"/>
  <c r="P2963" i="8"/>
  <c r="P2964" i="8"/>
  <c r="P2965" i="8"/>
  <c r="P2966" i="8"/>
  <c r="P2967" i="8"/>
  <c r="P2968" i="8"/>
  <c r="P2969" i="8"/>
  <c r="P2970" i="8"/>
  <c r="P2971" i="8"/>
  <c r="P2972" i="8"/>
  <c r="P2973" i="8"/>
  <c r="P2974" i="8"/>
  <c r="P2975" i="8"/>
  <c r="P2976" i="8"/>
  <c r="P2977" i="8"/>
  <c r="P2978" i="8"/>
  <c r="P2979" i="8"/>
  <c r="P2980" i="8"/>
  <c r="P2981" i="8"/>
  <c r="P2982" i="8"/>
  <c r="P2983" i="8"/>
  <c r="P2984" i="8"/>
  <c r="P2985" i="8"/>
  <c r="P2986" i="8"/>
  <c r="P2987" i="8"/>
  <c r="P2988" i="8"/>
  <c r="P2989" i="8"/>
  <c r="P2990" i="8"/>
  <c r="P2991" i="8"/>
  <c r="P2992" i="8"/>
  <c r="P2993" i="8"/>
  <c r="P2994" i="8"/>
  <c r="P2995" i="8"/>
  <c r="P2996" i="8"/>
  <c r="P2997" i="8"/>
  <c r="P2998" i="8"/>
  <c r="P2999" i="8"/>
  <c r="P3000" i="8"/>
  <c r="P3001" i="8"/>
  <c r="P3002" i="8"/>
  <c r="P3003" i="8"/>
  <c r="P3004" i="8"/>
  <c r="P3005" i="8"/>
  <c r="P3006" i="8"/>
  <c r="P3007" i="8"/>
  <c r="P3008" i="8"/>
  <c r="P3009" i="8"/>
  <c r="P3010" i="8"/>
  <c r="P3011" i="8"/>
  <c r="P3012" i="8"/>
  <c r="P3013" i="8"/>
  <c r="P3014" i="8"/>
  <c r="P3015" i="8"/>
  <c r="P3016" i="8"/>
  <c r="P3017" i="8"/>
  <c r="P3018" i="8"/>
  <c r="P3019" i="8"/>
  <c r="P3020" i="8"/>
  <c r="P3021" i="8"/>
  <c r="P3022" i="8"/>
  <c r="P3023" i="8"/>
  <c r="P3024" i="8"/>
  <c r="P3025" i="8"/>
  <c r="P3026" i="8"/>
  <c r="P3027" i="8"/>
  <c r="P3028" i="8"/>
  <c r="P3029" i="8"/>
  <c r="P3030" i="8"/>
  <c r="P3031" i="8"/>
  <c r="P3032" i="8"/>
  <c r="P3033" i="8"/>
  <c r="P3034" i="8"/>
  <c r="P3035" i="8"/>
  <c r="P3036" i="8"/>
  <c r="P3037" i="8"/>
  <c r="P3038" i="8"/>
  <c r="P3039" i="8"/>
  <c r="P3040" i="8"/>
  <c r="P3041" i="8"/>
  <c r="P3042" i="8"/>
  <c r="P3043" i="8"/>
  <c r="P3044" i="8"/>
  <c r="P3045" i="8"/>
  <c r="P3046" i="8"/>
  <c r="P3047" i="8"/>
  <c r="P3048" i="8"/>
  <c r="P3049" i="8"/>
  <c r="P3050" i="8"/>
  <c r="P3051" i="8"/>
  <c r="P3052" i="8"/>
  <c r="P3053" i="8"/>
  <c r="P3054" i="8"/>
  <c r="P3055" i="8"/>
  <c r="P3056" i="8"/>
  <c r="P3057" i="8"/>
  <c r="P3058" i="8"/>
  <c r="P3059" i="8"/>
  <c r="P3060" i="8"/>
  <c r="P3061" i="8"/>
  <c r="P3062" i="8"/>
  <c r="P3063" i="8"/>
  <c r="P3064" i="8"/>
  <c r="P3065" i="8"/>
  <c r="P3066" i="8"/>
  <c r="P3067" i="8"/>
  <c r="P3068" i="8"/>
  <c r="P3069" i="8"/>
  <c r="P3070" i="8"/>
  <c r="P3071" i="8"/>
  <c r="P3072" i="8"/>
  <c r="P3073" i="8"/>
  <c r="P3074" i="8"/>
  <c r="P3075" i="8"/>
  <c r="P3076" i="8"/>
  <c r="P3077" i="8"/>
  <c r="P3078" i="8"/>
  <c r="P3079" i="8"/>
  <c r="P3080" i="8"/>
  <c r="P3081" i="8"/>
  <c r="P3082" i="8"/>
  <c r="P3083" i="8"/>
  <c r="P3084" i="8"/>
  <c r="P3085" i="8"/>
  <c r="P3086" i="8"/>
  <c r="P3087" i="8"/>
  <c r="P3088" i="8"/>
  <c r="P3089" i="8"/>
  <c r="P3090" i="8"/>
  <c r="P3091" i="8"/>
  <c r="P3092" i="8"/>
  <c r="P3093" i="8"/>
  <c r="P3094" i="8"/>
  <c r="P3095" i="8"/>
  <c r="P3096" i="8"/>
  <c r="P3097" i="8"/>
  <c r="P3098" i="8"/>
  <c r="P3099" i="8"/>
  <c r="P3100" i="8"/>
  <c r="P3101" i="8"/>
  <c r="P3102" i="8"/>
  <c r="P3103" i="8"/>
  <c r="P3104" i="8"/>
  <c r="P3105" i="8"/>
  <c r="P3106" i="8"/>
  <c r="P3107" i="8"/>
  <c r="P3108" i="8"/>
  <c r="P3109" i="8"/>
  <c r="P3110" i="8"/>
  <c r="P3111" i="8"/>
  <c r="P3112" i="8"/>
  <c r="P3113" i="8"/>
  <c r="P3114" i="8"/>
  <c r="P3115" i="8"/>
  <c r="P3116" i="8"/>
  <c r="P3117" i="8"/>
  <c r="P3118" i="8"/>
  <c r="P3119" i="8"/>
  <c r="P3120" i="8"/>
  <c r="P3121" i="8"/>
  <c r="P3122" i="8"/>
  <c r="P3123" i="8"/>
  <c r="P3124" i="8"/>
  <c r="P3125" i="8"/>
  <c r="P3126" i="8"/>
  <c r="P3127" i="8"/>
  <c r="P3128" i="8"/>
  <c r="P3129" i="8"/>
  <c r="P3130" i="8"/>
  <c r="P3131" i="8"/>
  <c r="P3132" i="8"/>
  <c r="P3133" i="8"/>
  <c r="P3134" i="8"/>
  <c r="P3135" i="8"/>
  <c r="P3136" i="8"/>
  <c r="P3137" i="8"/>
  <c r="P3138" i="8"/>
  <c r="P3139" i="8"/>
  <c r="P3140" i="8"/>
  <c r="P3141" i="8"/>
  <c r="P3142" i="8"/>
  <c r="P3143" i="8"/>
  <c r="P3144" i="8"/>
  <c r="P3145" i="8"/>
  <c r="P3146" i="8"/>
  <c r="P3147" i="8"/>
  <c r="P3148" i="8"/>
  <c r="P3149" i="8"/>
  <c r="P3150" i="8"/>
  <c r="P3151" i="8"/>
  <c r="P3152" i="8"/>
  <c r="P3153" i="8"/>
  <c r="P3154" i="8"/>
  <c r="P3155" i="8"/>
  <c r="P3156" i="8"/>
  <c r="P3157" i="8"/>
  <c r="P3158" i="8"/>
  <c r="P3159" i="8"/>
  <c r="P3160" i="8"/>
  <c r="P3161" i="8"/>
  <c r="P3162" i="8"/>
  <c r="P3163" i="8"/>
  <c r="P3164" i="8"/>
  <c r="P3165" i="8"/>
  <c r="P3166" i="8"/>
  <c r="P3167" i="8"/>
  <c r="P3168" i="8"/>
  <c r="P3169" i="8"/>
  <c r="P3170" i="8"/>
  <c r="P3171" i="8"/>
  <c r="P3172" i="8"/>
  <c r="P3173" i="8"/>
  <c r="P3174" i="8"/>
  <c r="P3175" i="8"/>
  <c r="P3176" i="8"/>
  <c r="P3177" i="8"/>
  <c r="P3178" i="8"/>
  <c r="P3179" i="8"/>
  <c r="P3180" i="8"/>
  <c r="P3181" i="8"/>
  <c r="P3182" i="8"/>
  <c r="P3183" i="8"/>
  <c r="P3184" i="8"/>
  <c r="P3185" i="8"/>
  <c r="P3186" i="8"/>
  <c r="P3187" i="8"/>
  <c r="P3188" i="8"/>
  <c r="P3189" i="8"/>
  <c r="P3190" i="8"/>
  <c r="P3191" i="8"/>
  <c r="P3192" i="8"/>
  <c r="P3193" i="8"/>
  <c r="P3194" i="8"/>
  <c r="P3195" i="8"/>
  <c r="P3196" i="8"/>
  <c r="P3197" i="8"/>
  <c r="P3198" i="8"/>
  <c r="P3199" i="8"/>
  <c r="P3200" i="8"/>
  <c r="P3201" i="8"/>
  <c r="P3202" i="8"/>
  <c r="P3203" i="8"/>
  <c r="P3204" i="8"/>
  <c r="P3205" i="8"/>
  <c r="P3206" i="8"/>
  <c r="P3207" i="8"/>
  <c r="P3208" i="8"/>
  <c r="P3209" i="8"/>
  <c r="P3210" i="8"/>
  <c r="P3211" i="8"/>
  <c r="P3212" i="8"/>
  <c r="P3213" i="8"/>
  <c r="P3214" i="8"/>
  <c r="P3215" i="8"/>
  <c r="P3216" i="8"/>
  <c r="P3217" i="8"/>
  <c r="P3218" i="8"/>
  <c r="P3219" i="8"/>
  <c r="P3220" i="8"/>
  <c r="P3221" i="8"/>
  <c r="P3222" i="8"/>
  <c r="P3223" i="8"/>
  <c r="P3224" i="8"/>
  <c r="P3225" i="8"/>
  <c r="P3226" i="8"/>
  <c r="P3227" i="8"/>
  <c r="P3228" i="8"/>
  <c r="P3229" i="8"/>
  <c r="P3230" i="8"/>
  <c r="P3231" i="8"/>
  <c r="P3232" i="8"/>
  <c r="P3233" i="8"/>
  <c r="P3234" i="8"/>
  <c r="P3235" i="8"/>
  <c r="P3236" i="8"/>
  <c r="P3237" i="8"/>
  <c r="P3238" i="8"/>
  <c r="P3239" i="8"/>
  <c r="P3240" i="8"/>
  <c r="P3241" i="8"/>
  <c r="P3242" i="8"/>
  <c r="P3243" i="8"/>
  <c r="P3244" i="8"/>
  <c r="P3245" i="8"/>
  <c r="P3246" i="8"/>
  <c r="P3247" i="8"/>
  <c r="P3248" i="8"/>
  <c r="P3249" i="8"/>
  <c r="P3250" i="8"/>
  <c r="P3251" i="8"/>
  <c r="P3252" i="8"/>
  <c r="P3253" i="8"/>
  <c r="P3254" i="8"/>
  <c r="P3255" i="8"/>
  <c r="P3256" i="8"/>
  <c r="P3257" i="8"/>
  <c r="P3258" i="8"/>
  <c r="P3259" i="8"/>
  <c r="P3260" i="8"/>
  <c r="P3261" i="8"/>
  <c r="P3262" i="8"/>
  <c r="P3263" i="8"/>
  <c r="P3264" i="8"/>
  <c r="P3265" i="8"/>
  <c r="P3266" i="8"/>
  <c r="P3267" i="8"/>
  <c r="P3268" i="8"/>
  <c r="P3269" i="8"/>
  <c r="P3270" i="8"/>
  <c r="P3271" i="8"/>
  <c r="P3272" i="8"/>
  <c r="P3273" i="8"/>
  <c r="P3274" i="8"/>
  <c r="P3275" i="8"/>
  <c r="P3276" i="8"/>
  <c r="P3277" i="8"/>
  <c r="P3278" i="8"/>
  <c r="P3279" i="8"/>
  <c r="P3280" i="8"/>
  <c r="P3281" i="8"/>
  <c r="P3282" i="8"/>
  <c r="P3283" i="8"/>
  <c r="P3284" i="8"/>
  <c r="P3285" i="8"/>
  <c r="P3286" i="8"/>
  <c r="P3287" i="8"/>
  <c r="P3288" i="8"/>
  <c r="P3289" i="8"/>
  <c r="P3290" i="8"/>
  <c r="P3291" i="8"/>
  <c r="P3292" i="8"/>
  <c r="P3293" i="8"/>
  <c r="P3294" i="8"/>
  <c r="P3295" i="8"/>
  <c r="P3296" i="8"/>
  <c r="P3297" i="8"/>
  <c r="P3298" i="8"/>
  <c r="P3299" i="8"/>
  <c r="P3300" i="8"/>
  <c r="P3301" i="8"/>
  <c r="P3302" i="8"/>
  <c r="P3303" i="8"/>
  <c r="P3304" i="8"/>
  <c r="P3305" i="8"/>
  <c r="P3306" i="8"/>
  <c r="P3307" i="8"/>
  <c r="P3308" i="8"/>
  <c r="P3309" i="8"/>
  <c r="P3310" i="8"/>
  <c r="P3311" i="8"/>
  <c r="P3312" i="8"/>
  <c r="P3313" i="8"/>
  <c r="P3314" i="8"/>
  <c r="P3315" i="8"/>
  <c r="P3316" i="8"/>
  <c r="P3317" i="8"/>
  <c r="P3318" i="8"/>
  <c r="P3319" i="8"/>
  <c r="P3320" i="8"/>
  <c r="P3321" i="8"/>
  <c r="P3322" i="8"/>
  <c r="P3323" i="8"/>
  <c r="P3324" i="8"/>
  <c r="P3325" i="8"/>
  <c r="P3326" i="8"/>
  <c r="P3327" i="8"/>
  <c r="P3328" i="8"/>
  <c r="P3329" i="8"/>
  <c r="B3" i="14"/>
  <c r="B4" i="14"/>
  <c r="B6" i="14"/>
  <c r="B7" i="14"/>
  <c r="B8" i="14"/>
  <c r="B9" i="14"/>
  <c r="B11" i="14"/>
  <c r="B12" i="14"/>
  <c r="B13" i="14"/>
  <c r="B14" i="14"/>
  <c r="B16" i="14" a="1"/>
  <c r="B16" i="14" s="1"/>
  <c r="B17" i="14" a="1"/>
  <c r="B17" i="14" s="1"/>
  <c r="I2" i="8"/>
  <c r="J2" i="8"/>
  <c r="K2" i="8"/>
  <c r="M2" i="8"/>
  <c r="N2" i="8"/>
  <c r="O2" i="8"/>
  <c r="I3" i="8"/>
  <c r="J3" i="8"/>
  <c r="K3" i="8"/>
  <c r="M3" i="8"/>
  <c r="N3" i="8"/>
  <c r="O3" i="8"/>
  <c r="I4" i="8"/>
  <c r="J4" i="8"/>
  <c r="K4" i="8"/>
  <c r="M4" i="8"/>
  <c r="N4" i="8"/>
  <c r="O4" i="8"/>
  <c r="I5" i="8"/>
  <c r="J5" i="8"/>
  <c r="K5" i="8"/>
  <c r="M5" i="8"/>
  <c r="N5" i="8"/>
  <c r="O5" i="8"/>
  <c r="I6" i="8"/>
  <c r="J6" i="8"/>
  <c r="K6" i="8"/>
  <c r="M6" i="8"/>
  <c r="N6" i="8"/>
  <c r="O6" i="8"/>
  <c r="I7" i="8"/>
  <c r="J7" i="8"/>
  <c r="K7" i="8"/>
  <c r="M7" i="8"/>
  <c r="N7" i="8"/>
  <c r="O7" i="8"/>
  <c r="I8" i="8"/>
  <c r="J8" i="8"/>
  <c r="K8" i="8"/>
  <c r="M8" i="8"/>
  <c r="N8" i="8"/>
  <c r="O8" i="8"/>
  <c r="I9" i="8"/>
  <c r="J9" i="8"/>
  <c r="K9" i="8"/>
  <c r="M9" i="8"/>
  <c r="N9" i="8"/>
  <c r="O9" i="8"/>
  <c r="I10" i="8"/>
  <c r="J10" i="8"/>
  <c r="K10" i="8"/>
  <c r="M10" i="8"/>
  <c r="N10" i="8"/>
  <c r="O10" i="8"/>
  <c r="I11" i="8"/>
  <c r="J11" i="8"/>
  <c r="K11" i="8"/>
  <c r="M11" i="8"/>
  <c r="N11" i="8"/>
  <c r="O11" i="8"/>
  <c r="I12" i="8"/>
  <c r="J12" i="8"/>
  <c r="K12" i="8"/>
  <c r="M12" i="8"/>
  <c r="N12" i="8"/>
  <c r="O12" i="8"/>
  <c r="I13" i="8"/>
  <c r="J13" i="8"/>
  <c r="K13" i="8"/>
  <c r="M13" i="8"/>
  <c r="N13" i="8"/>
  <c r="O13" i="8"/>
  <c r="I14" i="8"/>
  <c r="J14" i="8"/>
  <c r="K14" i="8"/>
  <c r="M14" i="8"/>
  <c r="N14" i="8"/>
  <c r="O14" i="8"/>
  <c r="I15" i="8"/>
  <c r="J15" i="8"/>
  <c r="K15" i="8"/>
  <c r="M15" i="8"/>
  <c r="N15" i="8"/>
  <c r="O15" i="8"/>
  <c r="I16" i="8"/>
  <c r="J16" i="8"/>
  <c r="K16" i="8"/>
  <c r="M16" i="8"/>
  <c r="N16" i="8"/>
  <c r="O16" i="8"/>
  <c r="I17" i="8"/>
  <c r="J17" i="8"/>
  <c r="K17" i="8"/>
  <c r="M17" i="8"/>
  <c r="N17" i="8"/>
  <c r="O17" i="8"/>
  <c r="I18" i="8"/>
  <c r="J18" i="8"/>
  <c r="K18" i="8"/>
  <c r="M18" i="8"/>
  <c r="N18" i="8"/>
  <c r="O18" i="8"/>
  <c r="I19" i="8"/>
  <c r="J19" i="8"/>
  <c r="K19" i="8"/>
  <c r="M19" i="8"/>
  <c r="N19" i="8"/>
  <c r="O19" i="8"/>
  <c r="I20" i="8"/>
  <c r="J20" i="8"/>
  <c r="K20" i="8"/>
  <c r="M20" i="8"/>
  <c r="N20" i="8"/>
  <c r="O20" i="8"/>
  <c r="I21" i="8"/>
  <c r="J21" i="8"/>
  <c r="K21" i="8"/>
  <c r="M21" i="8"/>
  <c r="N21" i="8"/>
  <c r="O21" i="8"/>
  <c r="I22" i="8"/>
  <c r="J22" i="8"/>
  <c r="K22" i="8"/>
  <c r="M22" i="8"/>
  <c r="N22" i="8"/>
  <c r="O22" i="8"/>
  <c r="I23" i="8"/>
  <c r="J23" i="8"/>
  <c r="K23" i="8"/>
  <c r="M23" i="8"/>
  <c r="N23" i="8"/>
  <c r="O23" i="8"/>
  <c r="I24" i="8"/>
  <c r="J24" i="8"/>
  <c r="K24" i="8"/>
  <c r="M24" i="8"/>
  <c r="N24" i="8"/>
  <c r="O24" i="8"/>
  <c r="I25" i="8"/>
  <c r="J25" i="8"/>
  <c r="K25" i="8"/>
  <c r="M25" i="8"/>
  <c r="N25" i="8"/>
  <c r="O25" i="8"/>
  <c r="I26" i="8"/>
  <c r="J26" i="8"/>
  <c r="K26" i="8"/>
  <c r="M26" i="8"/>
  <c r="N26" i="8"/>
  <c r="O26" i="8"/>
  <c r="I27" i="8"/>
  <c r="J27" i="8"/>
  <c r="K27" i="8"/>
  <c r="M27" i="8"/>
  <c r="N27" i="8"/>
  <c r="O27" i="8"/>
  <c r="I28" i="8"/>
  <c r="J28" i="8"/>
  <c r="K28" i="8"/>
  <c r="M28" i="8"/>
  <c r="N28" i="8"/>
  <c r="O28" i="8"/>
  <c r="I29" i="8"/>
  <c r="J29" i="8"/>
  <c r="K29" i="8"/>
  <c r="M29" i="8"/>
  <c r="N29" i="8"/>
  <c r="O29" i="8"/>
  <c r="I30" i="8"/>
  <c r="J30" i="8"/>
  <c r="K30" i="8"/>
  <c r="M30" i="8"/>
  <c r="N30" i="8"/>
  <c r="O30" i="8"/>
  <c r="I31" i="8"/>
  <c r="J31" i="8"/>
  <c r="K31" i="8"/>
  <c r="M31" i="8"/>
  <c r="N31" i="8"/>
  <c r="O31" i="8"/>
  <c r="I32" i="8"/>
  <c r="J32" i="8"/>
  <c r="K32" i="8"/>
  <c r="M32" i="8"/>
  <c r="N32" i="8"/>
  <c r="O32" i="8"/>
  <c r="I33" i="8"/>
  <c r="J33" i="8"/>
  <c r="K33" i="8"/>
  <c r="M33" i="8"/>
  <c r="N33" i="8"/>
  <c r="O33" i="8"/>
  <c r="I34" i="8"/>
  <c r="J34" i="8"/>
  <c r="K34" i="8"/>
  <c r="M34" i="8"/>
  <c r="N34" i="8"/>
  <c r="O34" i="8"/>
  <c r="I35" i="8"/>
  <c r="J35" i="8"/>
  <c r="K35" i="8"/>
  <c r="M35" i="8"/>
  <c r="N35" i="8"/>
  <c r="O35" i="8"/>
  <c r="I36" i="8"/>
  <c r="J36" i="8"/>
  <c r="K36" i="8"/>
  <c r="M36" i="8"/>
  <c r="N36" i="8"/>
  <c r="O36" i="8"/>
  <c r="I37" i="8"/>
  <c r="J37" i="8"/>
  <c r="K37" i="8"/>
  <c r="M37" i="8"/>
  <c r="N37" i="8"/>
  <c r="O37" i="8"/>
  <c r="I38" i="8"/>
  <c r="J38" i="8"/>
  <c r="K38" i="8"/>
  <c r="M38" i="8"/>
  <c r="N38" i="8"/>
  <c r="O38" i="8"/>
  <c r="I39" i="8"/>
  <c r="J39" i="8"/>
  <c r="K39" i="8"/>
  <c r="M39" i="8"/>
  <c r="N39" i="8"/>
  <c r="O39" i="8"/>
  <c r="I40" i="8"/>
  <c r="J40" i="8"/>
  <c r="K40" i="8"/>
  <c r="M40" i="8"/>
  <c r="N40" i="8"/>
  <c r="O40" i="8"/>
  <c r="I41" i="8"/>
  <c r="J41" i="8"/>
  <c r="K41" i="8"/>
  <c r="M41" i="8"/>
  <c r="N41" i="8"/>
  <c r="O41" i="8"/>
  <c r="I42" i="8"/>
  <c r="J42" i="8"/>
  <c r="K42" i="8"/>
  <c r="M42" i="8"/>
  <c r="N42" i="8"/>
  <c r="O42" i="8"/>
  <c r="I43" i="8"/>
  <c r="J43" i="8"/>
  <c r="K43" i="8"/>
  <c r="M43" i="8"/>
  <c r="N43" i="8"/>
  <c r="O43" i="8"/>
  <c r="I44" i="8"/>
  <c r="J44" i="8"/>
  <c r="K44" i="8"/>
  <c r="M44" i="8"/>
  <c r="N44" i="8"/>
  <c r="O44" i="8"/>
  <c r="I45" i="8"/>
  <c r="J45" i="8"/>
  <c r="K45" i="8"/>
  <c r="M45" i="8"/>
  <c r="N45" i="8"/>
  <c r="O45" i="8"/>
  <c r="I46" i="8"/>
  <c r="J46" i="8"/>
  <c r="K46" i="8"/>
  <c r="M46" i="8"/>
  <c r="N46" i="8"/>
  <c r="O46" i="8"/>
  <c r="I47" i="8"/>
  <c r="J47" i="8"/>
  <c r="K47" i="8"/>
  <c r="M47" i="8"/>
  <c r="N47" i="8"/>
  <c r="O47" i="8"/>
  <c r="I48" i="8"/>
  <c r="J48" i="8"/>
  <c r="K48" i="8"/>
  <c r="M48" i="8"/>
  <c r="N48" i="8"/>
  <c r="O48" i="8"/>
  <c r="I49" i="8"/>
  <c r="J49" i="8"/>
  <c r="K49" i="8"/>
  <c r="M49" i="8"/>
  <c r="N49" i="8"/>
  <c r="O49" i="8"/>
  <c r="I50" i="8"/>
  <c r="J50" i="8"/>
  <c r="K50" i="8"/>
  <c r="M50" i="8"/>
  <c r="N50" i="8"/>
  <c r="O50" i="8"/>
  <c r="I51" i="8"/>
  <c r="J51" i="8"/>
  <c r="K51" i="8"/>
  <c r="M51" i="8"/>
  <c r="N51" i="8"/>
  <c r="O51" i="8"/>
  <c r="I52" i="8"/>
  <c r="J52" i="8"/>
  <c r="K52" i="8"/>
  <c r="M52" i="8"/>
  <c r="N52" i="8"/>
  <c r="O52" i="8"/>
  <c r="I53" i="8"/>
  <c r="J53" i="8"/>
  <c r="K53" i="8"/>
  <c r="M53" i="8"/>
  <c r="N53" i="8"/>
  <c r="O53" i="8"/>
  <c r="I54" i="8"/>
  <c r="J54" i="8"/>
  <c r="K54" i="8"/>
  <c r="M54" i="8"/>
  <c r="N54" i="8"/>
  <c r="O54" i="8"/>
  <c r="I55" i="8"/>
  <c r="J55" i="8"/>
  <c r="K55" i="8"/>
  <c r="M55" i="8"/>
  <c r="N55" i="8"/>
  <c r="O55" i="8"/>
  <c r="I56" i="8"/>
  <c r="J56" i="8"/>
  <c r="K56" i="8"/>
  <c r="M56" i="8"/>
  <c r="N56" i="8"/>
  <c r="O56" i="8"/>
  <c r="I57" i="8"/>
  <c r="J57" i="8"/>
  <c r="K57" i="8"/>
  <c r="M57" i="8"/>
  <c r="N57" i="8"/>
  <c r="O57" i="8"/>
  <c r="I58" i="8"/>
  <c r="J58" i="8"/>
  <c r="K58" i="8"/>
  <c r="M58" i="8"/>
  <c r="N58" i="8"/>
  <c r="O58" i="8"/>
  <c r="I59" i="8"/>
  <c r="J59" i="8"/>
  <c r="K59" i="8"/>
  <c r="M59" i="8"/>
  <c r="N59" i="8"/>
  <c r="O59" i="8"/>
  <c r="I60" i="8"/>
  <c r="J60" i="8"/>
  <c r="K60" i="8"/>
  <c r="M60" i="8"/>
  <c r="N60" i="8"/>
  <c r="O60" i="8"/>
  <c r="I61" i="8"/>
  <c r="J61" i="8"/>
  <c r="K61" i="8"/>
  <c r="M61" i="8"/>
  <c r="N61" i="8"/>
  <c r="O61" i="8"/>
  <c r="I62" i="8"/>
  <c r="J62" i="8"/>
  <c r="K62" i="8"/>
  <c r="M62" i="8"/>
  <c r="N62" i="8"/>
  <c r="O62" i="8"/>
  <c r="I63" i="8"/>
  <c r="J63" i="8"/>
  <c r="K63" i="8"/>
  <c r="M63" i="8"/>
  <c r="N63" i="8"/>
  <c r="O63" i="8"/>
  <c r="I64" i="8"/>
  <c r="J64" i="8"/>
  <c r="K64" i="8"/>
  <c r="M64" i="8"/>
  <c r="N64" i="8"/>
  <c r="O64" i="8"/>
  <c r="I65" i="8"/>
  <c r="J65" i="8"/>
  <c r="K65" i="8"/>
  <c r="M65" i="8"/>
  <c r="N65" i="8"/>
  <c r="O65" i="8"/>
  <c r="I66" i="8"/>
  <c r="J66" i="8"/>
  <c r="K66" i="8"/>
  <c r="M66" i="8"/>
  <c r="N66" i="8"/>
  <c r="O66" i="8"/>
  <c r="I67" i="8"/>
  <c r="J67" i="8"/>
  <c r="K67" i="8"/>
  <c r="M67" i="8"/>
  <c r="N67" i="8"/>
  <c r="O67" i="8"/>
  <c r="I68" i="8"/>
  <c r="J68" i="8"/>
  <c r="K68" i="8"/>
  <c r="M68" i="8"/>
  <c r="N68" i="8"/>
  <c r="O68" i="8"/>
  <c r="I69" i="8"/>
  <c r="J69" i="8"/>
  <c r="K69" i="8"/>
  <c r="M69" i="8"/>
  <c r="N69" i="8"/>
  <c r="O69" i="8"/>
  <c r="I70" i="8"/>
  <c r="J70" i="8"/>
  <c r="K70" i="8"/>
  <c r="M70" i="8"/>
  <c r="N70" i="8"/>
  <c r="O70" i="8"/>
  <c r="I71" i="8"/>
  <c r="J71" i="8"/>
  <c r="K71" i="8"/>
  <c r="M71" i="8"/>
  <c r="N71" i="8"/>
  <c r="O71" i="8"/>
  <c r="I72" i="8"/>
  <c r="J72" i="8"/>
  <c r="K72" i="8"/>
  <c r="M72" i="8"/>
  <c r="N72" i="8"/>
  <c r="O72" i="8"/>
  <c r="I73" i="8"/>
  <c r="J73" i="8"/>
  <c r="K73" i="8"/>
  <c r="M73" i="8"/>
  <c r="N73" i="8"/>
  <c r="O73" i="8"/>
  <c r="I74" i="8"/>
  <c r="J74" i="8"/>
  <c r="K74" i="8"/>
  <c r="M74" i="8"/>
  <c r="N74" i="8"/>
  <c r="O74" i="8"/>
  <c r="I75" i="8"/>
  <c r="J75" i="8"/>
  <c r="K75" i="8"/>
  <c r="M75" i="8"/>
  <c r="N75" i="8"/>
  <c r="O75" i="8"/>
  <c r="I76" i="8"/>
  <c r="J76" i="8"/>
  <c r="K76" i="8"/>
  <c r="M76" i="8"/>
  <c r="N76" i="8"/>
  <c r="O76" i="8"/>
  <c r="I77" i="8"/>
  <c r="J77" i="8"/>
  <c r="K77" i="8"/>
  <c r="M77" i="8"/>
  <c r="N77" i="8"/>
  <c r="O77" i="8"/>
  <c r="I78" i="8"/>
  <c r="J78" i="8"/>
  <c r="K78" i="8"/>
  <c r="M78" i="8"/>
  <c r="N78" i="8"/>
  <c r="O78" i="8"/>
  <c r="I79" i="8"/>
  <c r="J79" i="8"/>
  <c r="K79" i="8"/>
  <c r="M79" i="8"/>
  <c r="N79" i="8"/>
  <c r="O79" i="8"/>
  <c r="I80" i="8"/>
  <c r="J80" i="8"/>
  <c r="K80" i="8"/>
  <c r="M80" i="8"/>
  <c r="N80" i="8"/>
  <c r="O80" i="8"/>
  <c r="I81" i="8"/>
  <c r="J81" i="8"/>
  <c r="K81" i="8"/>
  <c r="M81" i="8"/>
  <c r="N81" i="8"/>
  <c r="O81" i="8"/>
  <c r="I82" i="8"/>
  <c r="J82" i="8"/>
  <c r="K82" i="8"/>
  <c r="M82" i="8"/>
  <c r="N82" i="8"/>
  <c r="O82" i="8"/>
  <c r="I83" i="8"/>
  <c r="J83" i="8"/>
  <c r="K83" i="8"/>
  <c r="M83" i="8"/>
  <c r="N83" i="8"/>
  <c r="O83" i="8"/>
  <c r="I84" i="8"/>
  <c r="J84" i="8"/>
  <c r="K84" i="8"/>
  <c r="M84" i="8"/>
  <c r="N84" i="8"/>
  <c r="O84" i="8"/>
  <c r="I85" i="8"/>
  <c r="J85" i="8"/>
  <c r="K85" i="8"/>
  <c r="M85" i="8"/>
  <c r="N85" i="8"/>
  <c r="O85" i="8"/>
  <c r="I86" i="8"/>
  <c r="J86" i="8"/>
  <c r="K86" i="8"/>
  <c r="M86" i="8"/>
  <c r="N86" i="8"/>
  <c r="O86" i="8"/>
  <c r="I87" i="8"/>
  <c r="J87" i="8"/>
  <c r="K87" i="8"/>
  <c r="M87" i="8"/>
  <c r="N87" i="8"/>
  <c r="O87" i="8"/>
  <c r="I88" i="8"/>
  <c r="J88" i="8"/>
  <c r="K88" i="8"/>
  <c r="M88" i="8"/>
  <c r="N88" i="8"/>
  <c r="O88" i="8"/>
  <c r="I89" i="8"/>
  <c r="J89" i="8"/>
  <c r="K89" i="8"/>
  <c r="M89" i="8"/>
  <c r="N89" i="8"/>
  <c r="O89" i="8"/>
  <c r="I90" i="8"/>
  <c r="J90" i="8"/>
  <c r="K90" i="8"/>
  <c r="M90" i="8"/>
  <c r="N90" i="8"/>
  <c r="O90" i="8"/>
  <c r="I91" i="8"/>
  <c r="J91" i="8"/>
  <c r="K91" i="8"/>
  <c r="M91" i="8"/>
  <c r="N91" i="8"/>
  <c r="O91" i="8"/>
  <c r="I92" i="8"/>
  <c r="J92" i="8"/>
  <c r="K92" i="8"/>
  <c r="M92" i="8"/>
  <c r="N92" i="8"/>
  <c r="O92" i="8"/>
  <c r="I93" i="8"/>
  <c r="J93" i="8"/>
  <c r="K93" i="8"/>
  <c r="M93" i="8"/>
  <c r="N93" i="8"/>
  <c r="O93" i="8"/>
  <c r="I94" i="8"/>
  <c r="J94" i="8"/>
  <c r="K94" i="8"/>
  <c r="M94" i="8"/>
  <c r="N94" i="8"/>
  <c r="O94" i="8"/>
  <c r="I95" i="8"/>
  <c r="J95" i="8"/>
  <c r="K95" i="8"/>
  <c r="M95" i="8"/>
  <c r="N95" i="8"/>
  <c r="O95" i="8"/>
  <c r="I96" i="8"/>
  <c r="J96" i="8"/>
  <c r="K96" i="8"/>
  <c r="M96" i="8"/>
  <c r="N96" i="8"/>
  <c r="O96" i="8"/>
  <c r="I97" i="8"/>
  <c r="J97" i="8"/>
  <c r="K97" i="8"/>
  <c r="M97" i="8"/>
  <c r="N97" i="8"/>
  <c r="O97" i="8"/>
  <c r="I98" i="8"/>
  <c r="J98" i="8"/>
  <c r="K98" i="8"/>
  <c r="M98" i="8"/>
  <c r="N98" i="8"/>
  <c r="O98" i="8"/>
  <c r="I99" i="8"/>
  <c r="J99" i="8"/>
  <c r="K99" i="8"/>
  <c r="M99" i="8"/>
  <c r="N99" i="8"/>
  <c r="O99" i="8"/>
  <c r="I100" i="8"/>
  <c r="J100" i="8"/>
  <c r="K100" i="8"/>
  <c r="M100" i="8"/>
  <c r="N100" i="8"/>
  <c r="O100" i="8"/>
  <c r="I101" i="8"/>
  <c r="J101" i="8"/>
  <c r="K101" i="8"/>
  <c r="M101" i="8"/>
  <c r="N101" i="8"/>
  <c r="O101" i="8"/>
  <c r="I102" i="8"/>
  <c r="J102" i="8"/>
  <c r="K102" i="8"/>
  <c r="M102" i="8"/>
  <c r="N102" i="8"/>
  <c r="O102" i="8"/>
  <c r="I103" i="8"/>
  <c r="J103" i="8"/>
  <c r="K103" i="8"/>
  <c r="M103" i="8"/>
  <c r="N103" i="8"/>
  <c r="O103" i="8"/>
  <c r="I104" i="8"/>
  <c r="J104" i="8"/>
  <c r="K104" i="8"/>
  <c r="M104" i="8"/>
  <c r="N104" i="8"/>
  <c r="O104" i="8"/>
  <c r="I105" i="8"/>
  <c r="J105" i="8"/>
  <c r="K105" i="8"/>
  <c r="M105" i="8"/>
  <c r="N105" i="8"/>
  <c r="O105" i="8"/>
  <c r="I106" i="8"/>
  <c r="J106" i="8"/>
  <c r="K106" i="8"/>
  <c r="M106" i="8"/>
  <c r="N106" i="8"/>
  <c r="O106" i="8"/>
  <c r="I107" i="8"/>
  <c r="J107" i="8"/>
  <c r="K107" i="8"/>
  <c r="M107" i="8"/>
  <c r="N107" i="8"/>
  <c r="O107" i="8"/>
  <c r="I108" i="8"/>
  <c r="J108" i="8"/>
  <c r="K108" i="8"/>
  <c r="M108" i="8"/>
  <c r="N108" i="8"/>
  <c r="O108" i="8"/>
  <c r="I109" i="8"/>
  <c r="J109" i="8"/>
  <c r="K109" i="8"/>
  <c r="M109" i="8"/>
  <c r="N109" i="8"/>
  <c r="O109" i="8"/>
  <c r="I110" i="8"/>
  <c r="J110" i="8"/>
  <c r="K110" i="8"/>
  <c r="M110" i="8"/>
  <c r="N110" i="8"/>
  <c r="O110" i="8"/>
  <c r="I111" i="8"/>
  <c r="J111" i="8"/>
  <c r="K111" i="8"/>
  <c r="M111" i="8"/>
  <c r="N111" i="8"/>
  <c r="O111" i="8"/>
  <c r="I112" i="8"/>
  <c r="J112" i="8"/>
  <c r="K112" i="8"/>
  <c r="M112" i="8"/>
  <c r="N112" i="8"/>
  <c r="O112" i="8"/>
  <c r="I113" i="8"/>
  <c r="J113" i="8"/>
  <c r="K113" i="8"/>
  <c r="M113" i="8"/>
  <c r="N113" i="8"/>
  <c r="O113" i="8"/>
  <c r="I114" i="8"/>
  <c r="J114" i="8"/>
  <c r="K114" i="8"/>
  <c r="M114" i="8"/>
  <c r="N114" i="8"/>
  <c r="O114" i="8"/>
  <c r="I115" i="8"/>
  <c r="J115" i="8"/>
  <c r="K115" i="8"/>
  <c r="M115" i="8"/>
  <c r="N115" i="8"/>
  <c r="O115" i="8"/>
  <c r="I116" i="8"/>
  <c r="J116" i="8"/>
  <c r="K116" i="8"/>
  <c r="M116" i="8"/>
  <c r="N116" i="8"/>
  <c r="O116" i="8"/>
  <c r="I117" i="8"/>
  <c r="J117" i="8"/>
  <c r="K117" i="8"/>
  <c r="M117" i="8"/>
  <c r="N117" i="8"/>
  <c r="O117" i="8"/>
  <c r="I118" i="8"/>
  <c r="J118" i="8"/>
  <c r="K118" i="8"/>
  <c r="M118" i="8"/>
  <c r="N118" i="8"/>
  <c r="O118" i="8"/>
  <c r="I119" i="8"/>
  <c r="J119" i="8"/>
  <c r="K119" i="8"/>
  <c r="M119" i="8"/>
  <c r="N119" i="8"/>
  <c r="O119" i="8"/>
  <c r="I120" i="8"/>
  <c r="J120" i="8"/>
  <c r="K120" i="8"/>
  <c r="M120" i="8"/>
  <c r="N120" i="8"/>
  <c r="O120" i="8"/>
  <c r="I121" i="8"/>
  <c r="J121" i="8"/>
  <c r="K121" i="8"/>
  <c r="M121" i="8"/>
  <c r="N121" i="8"/>
  <c r="O121" i="8"/>
  <c r="I122" i="8"/>
  <c r="J122" i="8"/>
  <c r="K122" i="8"/>
  <c r="M122" i="8"/>
  <c r="N122" i="8"/>
  <c r="O122" i="8"/>
  <c r="I123" i="8"/>
  <c r="J123" i="8"/>
  <c r="K123" i="8"/>
  <c r="M123" i="8"/>
  <c r="N123" i="8"/>
  <c r="O123" i="8"/>
  <c r="I124" i="8"/>
  <c r="J124" i="8"/>
  <c r="K124" i="8"/>
  <c r="M124" i="8"/>
  <c r="N124" i="8"/>
  <c r="O124" i="8"/>
  <c r="I125" i="8"/>
  <c r="J125" i="8"/>
  <c r="K125" i="8"/>
  <c r="M125" i="8"/>
  <c r="N125" i="8"/>
  <c r="O125" i="8"/>
  <c r="I126" i="8"/>
  <c r="J126" i="8"/>
  <c r="K126" i="8"/>
  <c r="M126" i="8"/>
  <c r="N126" i="8"/>
  <c r="O126" i="8"/>
  <c r="I127" i="8"/>
  <c r="J127" i="8"/>
  <c r="K127" i="8"/>
  <c r="M127" i="8"/>
  <c r="N127" i="8"/>
  <c r="O127" i="8"/>
  <c r="I128" i="8"/>
  <c r="J128" i="8"/>
  <c r="K128" i="8"/>
  <c r="M128" i="8"/>
  <c r="N128" i="8"/>
  <c r="O128" i="8"/>
  <c r="I129" i="8"/>
  <c r="J129" i="8"/>
  <c r="K129" i="8"/>
  <c r="M129" i="8"/>
  <c r="N129" i="8"/>
  <c r="O129" i="8"/>
  <c r="I130" i="8"/>
  <c r="J130" i="8"/>
  <c r="K130" i="8"/>
  <c r="M130" i="8"/>
  <c r="N130" i="8"/>
  <c r="O130" i="8"/>
  <c r="I131" i="8"/>
  <c r="J131" i="8"/>
  <c r="K131" i="8"/>
  <c r="M131" i="8"/>
  <c r="N131" i="8"/>
  <c r="O131" i="8"/>
  <c r="I132" i="8"/>
  <c r="J132" i="8"/>
  <c r="K132" i="8"/>
  <c r="M132" i="8"/>
  <c r="N132" i="8"/>
  <c r="O132" i="8"/>
  <c r="I133" i="8"/>
  <c r="J133" i="8"/>
  <c r="K133" i="8"/>
  <c r="M133" i="8"/>
  <c r="N133" i="8"/>
  <c r="O133" i="8"/>
  <c r="I134" i="8"/>
  <c r="J134" i="8"/>
  <c r="K134" i="8"/>
  <c r="M134" i="8"/>
  <c r="N134" i="8"/>
  <c r="O134" i="8"/>
  <c r="I135" i="8"/>
  <c r="J135" i="8"/>
  <c r="K135" i="8"/>
  <c r="M135" i="8"/>
  <c r="N135" i="8"/>
  <c r="O135" i="8"/>
  <c r="I136" i="8"/>
  <c r="J136" i="8"/>
  <c r="K136" i="8"/>
  <c r="M136" i="8"/>
  <c r="N136" i="8"/>
  <c r="O136" i="8"/>
  <c r="I137" i="8"/>
  <c r="J137" i="8"/>
  <c r="K137" i="8"/>
  <c r="M137" i="8"/>
  <c r="N137" i="8"/>
  <c r="O137" i="8"/>
  <c r="I138" i="8"/>
  <c r="J138" i="8"/>
  <c r="K138" i="8"/>
  <c r="M138" i="8"/>
  <c r="N138" i="8"/>
  <c r="O138" i="8"/>
  <c r="I139" i="8"/>
  <c r="J139" i="8"/>
  <c r="K139" i="8"/>
  <c r="M139" i="8"/>
  <c r="N139" i="8"/>
  <c r="O139" i="8"/>
  <c r="I140" i="8"/>
  <c r="J140" i="8"/>
  <c r="K140" i="8"/>
  <c r="M140" i="8"/>
  <c r="N140" i="8"/>
  <c r="O140" i="8"/>
  <c r="I141" i="8"/>
  <c r="J141" i="8"/>
  <c r="K141" i="8"/>
  <c r="M141" i="8"/>
  <c r="N141" i="8"/>
  <c r="O141" i="8"/>
  <c r="I142" i="8"/>
  <c r="J142" i="8"/>
  <c r="K142" i="8"/>
  <c r="M142" i="8"/>
  <c r="N142" i="8"/>
  <c r="O142" i="8"/>
  <c r="I143" i="8"/>
  <c r="J143" i="8"/>
  <c r="K143" i="8"/>
  <c r="M143" i="8"/>
  <c r="N143" i="8"/>
  <c r="O143" i="8"/>
  <c r="I144" i="8"/>
  <c r="J144" i="8"/>
  <c r="K144" i="8"/>
  <c r="M144" i="8"/>
  <c r="N144" i="8"/>
  <c r="O144" i="8"/>
  <c r="I145" i="8"/>
  <c r="J145" i="8"/>
  <c r="K145" i="8"/>
  <c r="M145" i="8"/>
  <c r="N145" i="8"/>
  <c r="O145" i="8"/>
  <c r="I146" i="8"/>
  <c r="J146" i="8"/>
  <c r="K146" i="8"/>
  <c r="M146" i="8"/>
  <c r="N146" i="8"/>
  <c r="O146" i="8"/>
  <c r="I147" i="8"/>
  <c r="J147" i="8"/>
  <c r="K147" i="8"/>
  <c r="M147" i="8"/>
  <c r="N147" i="8"/>
  <c r="O147" i="8"/>
  <c r="I148" i="8"/>
  <c r="J148" i="8"/>
  <c r="K148" i="8"/>
  <c r="M148" i="8"/>
  <c r="N148" i="8"/>
  <c r="O148" i="8"/>
  <c r="I149" i="8"/>
  <c r="J149" i="8"/>
  <c r="K149" i="8"/>
  <c r="M149" i="8"/>
  <c r="N149" i="8"/>
  <c r="O149" i="8"/>
  <c r="I150" i="8"/>
  <c r="J150" i="8"/>
  <c r="K150" i="8"/>
  <c r="M150" i="8"/>
  <c r="N150" i="8"/>
  <c r="O150" i="8"/>
  <c r="I151" i="8"/>
  <c r="J151" i="8"/>
  <c r="K151" i="8"/>
  <c r="M151" i="8"/>
  <c r="N151" i="8"/>
  <c r="O151" i="8"/>
  <c r="I152" i="8"/>
  <c r="J152" i="8"/>
  <c r="K152" i="8"/>
  <c r="M152" i="8"/>
  <c r="N152" i="8"/>
  <c r="O152" i="8"/>
  <c r="I153" i="8"/>
  <c r="J153" i="8"/>
  <c r="K153" i="8"/>
  <c r="M153" i="8"/>
  <c r="N153" i="8"/>
  <c r="O153" i="8"/>
  <c r="I154" i="8"/>
  <c r="J154" i="8"/>
  <c r="K154" i="8"/>
  <c r="M154" i="8"/>
  <c r="N154" i="8"/>
  <c r="O154" i="8"/>
  <c r="I155" i="8"/>
  <c r="J155" i="8"/>
  <c r="K155" i="8"/>
  <c r="M155" i="8"/>
  <c r="N155" i="8"/>
  <c r="O155" i="8"/>
  <c r="I156" i="8"/>
  <c r="J156" i="8"/>
  <c r="K156" i="8"/>
  <c r="M156" i="8"/>
  <c r="N156" i="8"/>
  <c r="O156" i="8"/>
  <c r="I157" i="8"/>
  <c r="J157" i="8"/>
  <c r="K157" i="8"/>
  <c r="M157" i="8"/>
  <c r="N157" i="8"/>
  <c r="O157" i="8"/>
  <c r="I158" i="8"/>
  <c r="J158" i="8"/>
  <c r="K158" i="8"/>
  <c r="M158" i="8"/>
  <c r="N158" i="8"/>
  <c r="O158" i="8"/>
  <c r="I159" i="8"/>
  <c r="J159" i="8"/>
  <c r="K159" i="8"/>
  <c r="M159" i="8"/>
  <c r="N159" i="8"/>
  <c r="O159" i="8"/>
  <c r="I160" i="8"/>
  <c r="J160" i="8"/>
  <c r="K160" i="8"/>
  <c r="M160" i="8"/>
  <c r="N160" i="8"/>
  <c r="O160" i="8"/>
  <c r="I161" i="8"/>
  <c r="J161" i="8"/>
  <c r="K161" i="8"/>
  <c r="M161" i="8"/>
  <c r="N161" i="8"/>
  <c r="O161" i="8"/>
  <c r="I162" i="8"/>
  <c r="J162" i="8"/>
  <c r="K162" i="8"/>
  <c r="M162" i="8"/>
  <c r="N162" i="8"/>
  <c r="O162" i="8"/>
  <c r="I163" i="8"/>
  <c r="J163" i="8"/>
  <c r="K163" i="8"/>
  <c r="M163" i="8"/>
  <c r="N163" i="8"/>
  <c r="O163" i="8"/>
  <c r="I164" i="8"/>
  <c r="J164" i="8"/>
  <c r="K164" i="8"/>
  <c r="M164" i="8"/>
  <c r="N164" i="8"/>
  <c r="O164" i="8"/>
  <c r="I165" i="8"/>
  <c r="J165" i="8"/>
  <c r="K165" i="8"/>
  <c r="M165" i="8"/>
  <c r="N165" i="8"/>
  <c r="O165" i="8"/>
  <c r="I166" i="8"/>
  <c r="J166" i="8"/>
  <c r="K166" i="8"/>
  <c r="M166" i="8"/>
  <c r="N166" i="8"/>
  <c r="O166" i="8"/>
  <c r="I167" i="8"/>
  <c r="J167" i="8"/>
  <c r="K167" i="8"/>
  <c r="M167" i="8"/>
  <c r="N167" i="8"/>
  <c r="O167" i="8"/>
  <c r="I168" i="8"/>
  <c r="J168" i="8"/>
  <c r="K168" i="8"/>
  <c r="M168" i="8"/>
  <c r="N168" i="8"/>
  <c r="O168" i="8"/>
  <c r="I169" i="8"/>
  <c r="J169" i="8"/>
  <c r="K169" i="8"/>
  <c r="M169" i="8"/>
  <c r="N169" i="8"/>
  <c r="O169" i="8"/>
  <c r="I170" i="8"/>
  <c r="J170" i="8"/>
  <c r="K170" i="8"/>
  <c r="M170" i="8"/>
  <c r="N170" i="8"/>
  <c r="O170" i="8"/>
  <c r="I171" i="8"/>
  <c r="J171" i="8"/>
  <c r="K171" i="8"/>
  <c r="M171" i="8"/>
  <c r="N171" i="8"/>
  <c r="O171" i="8"/>
  <c r="I172" i="8"/>
  <c r="J172" i="8"/>
  <c r="K172" i="8"/>
  <c r="M172" i="8"/>
  <c r="N172" i="8"/>
  <c r="O172" i="8"/>
  <c r="I173" i="8"/>
  <c r="J173" i="8"/>
  <c r="K173" i="8"/>
  <c r="M173" i="8"/>
  <c r="N173" i="8"/>
  <c r="O173" i="8"/>
  <c r="I174" i="8"/>
  <c r="J174" i="8"/>
  <c r="K174" i="8"/>
  <c r="M174" i="8"/>
  <c r="N174" i="8"/>
  <c r="O174" i="8"/>
  <c r="I175" i="8"/>
  <c r="J175" i="8"/>
  <c r="K175" i="8"/>
  <c r="M175" i="8"/>
  <c r="N175" i="8"/>
  <c r="O175" i="8"/>
  <c r="I176" i="8"/>
  <c r="J176" i="8"/>
  <c r="K176" i="8"/>
  <c r="M176" i="8"/>
  <c r="N176" i="8"/>
  <c r="O176" i="8"/>
  <c r="I177" i="8"/>
  <c r="J177" i="8"/>
  <c r="K177" i="8"/>
  <c r="M177" i="8"/>
  <c r="N177" i="8"/>
  <c r="O177" i="8"/>
  <c r="I178" i="8"/>
  <c r="J178" i="8"/>
  <c r="K178" i="8"/>
  <c r="M178" i="8"/>
  <c r="N178" i="8"/>
  <c r="O178" i="8"/>
  <c r="I179" i="8"/>
  <c r="J179" i="8"/>
  <c r="K179" i="8"/>
  <c r="M179" i="8"/>
  <c r="N179" i="8"/>
  <c r="O179" i="8"/>
  <c r="I180" i="8"/>
  <c r="J180" i="8"/>
  <c r="K180" i="8"/>
  <c r="M180" i="8"/>
  <c r="N180" i="8"/>
  <c r="O180" i="8"/>
  <c r="I181" i="8"/>
  <c r="J181" i="8"/>
  <c r="K181" i="8"/>
  <c r="M181" i="8"/>
  <c r="N181" i="8"/>
  <c r="O181" i="8"/>
  <c r="I182" i="8"/>
  <c r="J182" i="8"/>
  <c r="K182" i="8"/>
  <c r="M182" i="8"/>
  <c r="N182" i="8"/>
  <c r="O182" i="8"/>
  <c r="I183" i="8"/>
  <c r="J183" i="8"/>
  <c r="K183" i="8"/>
  <c r="M183" i="8"/>
  <c r="N183" i="8"/>
  <c r="O183" i="8"/>
  <c r="I184" i="8"/>
  <c r="J184" i="8"/>
  <c r="K184" i="8"/>
  <c r="M184" i="8"/>
  <c r="N184" i="8"/>
  <c r="O184" i="8"/>
  <c r="I185" i="8"/>
  <c r="J185" i="8"/>
  <c r="K185" i="8"/>
  <c r="M185" i="8"/>
  <c r="N185" i="8"/>
  <c r="O185" i="8"/>
  <c r="I186" i="8"/>
  <c r="J186" i="8"/>
  <c r="K186" i="8"/>
  <c r="M186" i="8"/>
  <c r="N186" i="8"/>
  <c r="O186" i="8"/>
  <c r="I187" i="8"/>
  <c r="J187" i="8"/>
  <c r="K187" i="8"/>
  <c r="M187" i="8"/>
  <c r="N187" i="8"/>
  <c r="O187" i="8"/>
  <c r="I188" i="8"/>
  <c r="J188" i="8"/>
  <c r="K188" i="8"/>
  <c r="M188" i="8"/>
  <c r="N188" i="8"/>
  <c r="O188" i="8"/>
  <c r="I189" i="8"/>
  <c r="J189" i="8"/>
  <c r="K189" i="8"/>
  <c r="M189" i="8"/>
  <c r="N189" i="8"/>
  <c r="O189" i="8"/>
  <c r="I190" i="8"/>
  <c r="J190" i="8"/>
  <c r="K190" i="8"/>
  <c r="M190" i="8"/>
  <c r="N190" i="8"/>
  <c r="O190" i="8"/>
  <c r="I191" i="8"/>
  <c r="J191" i="8"/>
  <c r="K191" i="8"/>
  <c r="M191" i="8"/>
  <c r="N191" i="8"/>
  <c r="O191" i="8"/>
  <c r="I192" i="8"/>
  <c r="J192" i="8"/>
  <c r="K192" i="8"/>
  <c r="M192" i="8"/>
  <c r="N192" i="8"/>
  <c r="O192" i="8"/>
  <c r="I193" i="8"/>
  <c r="J193" i="8"/>
  <c r="K193" i="8"/>
  <c r="M193" i="8"/>
  <c r="N193" i="8"/>
  <c r="O193" i="8"/>
  <c r="I194" i="8"/>
  <c r="J194" i="8"/>
  <c r="K194" i="8"/>
  <c r="M194" i="8"/>
  <c r="N194" i="8"/>
  <c r="O194" i="8"/>
  <c r="I195" i="8"/>
  <c r="J195" i="8"/>
  <c r="K195" i="8"/>
  <c r="M195" i="8"/>
  <c r="N195" i="8"/>
  <c r="O195" i="8"/>
  <c r="I196" i="8"/>
  <c r="J196" i="8"/>
  <c r="K196" i="8"/>
  <c r="M196" i="8"/>
  <c r="N196" i="8"/>
  <c r="O196" i="8"/>
  <c r="I197" i="8"/>
  <c r="J197" i="8"/>
  <c r="K197" i="8"/>
  <c r="M197" i="8"/>
  <c r="N197" i="8"/>
  <c r="O197" i="8"/>
  <c r="I198" i="8"/>
  <c r="J198" i="8"/>
  <c r="K198" i="8"/>
  <c r="M198" i="8"/>
  <c r="N198" i="8"/>
  <c r="O198" i="8"/>
  <c r="I199" i="8"/>
  <c r="J199" i="8"/>
  <c r="K199" i="8"/>
  <c r="M199" i="8"/>
  <c r="N199" i="8"/>
  <c r="O199" i="8"/>
  <c r="I200" i="8"/>
  <c r="J200" i="8"/>
  <c r="K200" i="8"/>
  <c r="M200" i="8"/>
  <c r="N200" i="8"/>
  <c r="O200" i="8"/>
  <c r="I201" i="8"/>
  <c r="J201" i="8"/>
  <c r="K201" i="8"/>
  <c r="M201" i="8"/>
  <c r="N201" i="8"/>
  <c r="O201" i="8"/>
  <c r="I202" i="8"/>
  <c r="J202" i="8"/>
  <c r="K202" i="8"/>
  <c r="M202" i="8"/>
  <c r="N202" i="8"/>
  <c r="O202" i="8"/>
  <c r="I203" i="8"/>
  <c r="J203" i="8"/>
  <c r="K203" i="8"/>
  <c r="M203" i="8"/>
  <c r="N203" i="8"/>
  <c r="O203" i="8"/>
  <c r="I204" i="8"/>
  <c r="J204" i="8"/>
  <c r="K204" i="8"/>
  <c r="M204" i="8"/>
  <c r="N204" i="8"/>
  <c r="O204" i="8"/>
  <c r="I205" i="8"/>
  <c r="J205" i="8"/>
  <c r="K205" i="8"/>
  <c r="M205" i="8"/>
  <c r="N205" i="8"/>
  <c r="O205" i="8"/>
  <c r="I206" i="8"/>
  <c r="J206" i="8"/>
  <c r="K206" i="8"/>
  <c r="M206" i="8"/>
  <c r="N206" i="8"/>
  <c r="O206" i="8"/>
  <c r="I207" i="8"/>
  <c r="J207" i="8"/>
  <c r="K207" i="8"/>
  <c r="M207" i="8"/>
  <c r="N207" i="8"/>
  <c r="O207" i="8"/>
  <c r="I208" i="8"/>
  <c r="J208" i="8"/>
  <c r="K208" i="8"/>
  <c r="M208" i="8"/>
  <c r="N208" i="8"/>
  <c r="O208" i="8"/>
  <c r="I209" i="8"/>
  <c r="J209" i="8"/>
  <c r="K209" i="8"/>
  <c r="M209" i="8"/>
  <c r="N209" i="8"/>
  <c r="O209" i="8"/>
  <c r="I210" i="8"/>
  <c r="J210" i="8"/>
  <c r="K210" i="8"/>
  <c r="M210" i="8"/>
  <c r="N210" i="8"/>
  <c r="O210" i="8"/>
  <c r="I211" i="8"/>
  <c r="J211" i="8"/>
  <c r="K211" i="8"/>
  <c r="M211" i="8"/>
  <c r="N211" i="8"/>
  <c r="O211" i="8"/>
  <c r="I212" i="8"/>
  <c r="J212" i="8"/>
  <c r="K212" i="8"/>
  <c r="M212" i="8"/>
  <c r="N212" i="8"/>
  <c r="O212" i="8"/>
  <c r="I213" i="8"/>
  <c r="J213" i="8"/>
  <c r="K213" i="8"/>
  <c r="M213" i="8"/>
  <c r="N213" i="8"/>
  <c r="O213" i="8"/>
  <c r="I214" i="8"/>
  <c r="J214" i="8"/>
  <c r="K214" i="8"/>
  <c r="M214" i="8"/>
  <c r="N214" i="8"/>
  <c r="O214" i="8"/>
  <c r="I215" i="8"/>
  <c r="J215" i="8"/>
  <c r="K215" i="8"/>
  <c r="M215" i="8"/>
  <c r="N215" i="8"/>
  <c r="O215" i="8"/>
  <c r="I216" i="8"/>
  <c r="J216" i="8"/>
  <c r="K216" i="8"/>
  <c r="M216" i="8"/>
  <c r="N216" i="8"/>
  <c r="O216" i="8"/>
  <c r="I217" i="8"/>
  <c r="J217" i="8"/>
  <c r="K217" i="8"/>
  <c r="M217" i="8"/>
  <c r="N217" i="8"/>
  <c r="O217" i="8"/>
  <c r="I218" i="8"/>
  <c r="J218" i="8"/>
  <c r="K218" i="8"/>
  <c r="M218" i="8"/>
  <c r="N218" i="8"/>
  <c r="O218" i="8"/>
  <c r="I219" i="8"/>
  <c r="J219" i="8"/>
  <c r="K219" i="8"/>
  <c r="M219" i="8"/>
  <c r="N219" i="8"/>
  <c r="O219" i="8"/>
  <c r="I220" i="8"/>
  <c r="J220" i="8"/>
  <c r="K220" i="8"/>
  <c r="M220" i="8"/>
  <c r="N220" i="8"/>
  <c r="O220" i="8"/>
  <c r="I221" i="8"/>
  <c r="J221" i="8"/>
  <c r="K221" i="8"/>
  <c r="M221" i="8"/>
  <c r="N221" i="8"/>
  <c r="O221" i="8"/>
  <c r="I222" i="8"/>
  <c r="J222" i="8"/>
  <c r="K222" i="8"/>
  <c r="M222" i="8"/>
  <c r="N222" i="8"/>
  <c r="O222" i="8"/>
  <c r="I223" i="8"/>
  <c r="J223" i="8"/>
  <c r="K223" i="8"/>
  <c r="M223" i="8"/>
  <c r="N223" i="8"/>
  <c r="O223" i="8"/>
  <c r="I224" i="8"/>
  <c r="J224" i="8"/>
  <c r="K224" i="8"/>
  <c r="M224" i="8"/>
  <c r="N224" i="8"/>
  <c r="O224" i="8"/>
  <c r="I225" i="8"/>
  <c r="J225" i="8"/>
  <c r="K225" i="8"/>
  <c r="M225" i="8"/>
  <c r="N225" i="8"/>
  <c r="O225" i="8"/>
  <c r="I226" i="8"/>
  <c r="J226" i="8"/>
  <c r="K226" i="8"/>
  <c r="M226" i="8"/>
  <c r="N226" i="8"/>
  <c r="O226" i="8"/>
  <c r="I227" i="8"/>
  <c r="J227" i="8"/>
  <c r="K227" i="8"/>
  <c r="M227" i="8"/>
  <c r="N227" i="8"/>
  <c r="O227" i="8"/>
  <c r="I228" i="8"/>
  <c r="J228" i="8"/>
  <c r="K228" i="8"/>
  <c r="M228" i="8"/>
  <c r="N228" i="8"/>
  <c r="O228" i="8"/>
  <c r="I229" i="8"/>
  <c r="J229" i="8"/>
  <c r="K229" i="8"/>
  <c r="M229" i="8"/>
  <c r="N229" i="8"/>
  <c r="O229" i="8"/>
  <c r="I230" i="8"/>
  <c r="J230" i="8"/>
  <c r="K230" i="8"/>
  <c r="M230" i="8"/>
  <c r="N230" i="8"/>
  <c r="O230" i="8"/>
  <c r="I231" i="8"/>
  <c r="J231" i="8"/>
  <c r="K231" i="8"/>
  <c r="M231" i="8"/>
  <c r="N231" i="8"/>
  <c r="O231" i="8"/>
  <c r="I232" i="8"/>
  <c r="J232" i="8"/>
  <c r="K232" i="8"/>
  <c r="M232" i="8"/>
  <c r="N232" i="8"/>
  <c r="O232" i="8"/>
  <c r="I233" i="8"/>
  <c r="J233" i="8"/>
  <c r="K233" i="8"/>
  <c r="M233" i="8"/>
  <c r="N233" i="8"/>
  <c r="O233" i="8"/>
  <c r="I234" i="8"/>
  <c r="J234" i="8"/>
  <c r="K234" i="8"/>
  <c r="M234" i="8"/>
  <c r="N234" i="8"/>
  <c r="O234" i="8"/>
  <c r="I235" i="8"/>
  <c r="J235" i="8"/>
  <c r="K235" i="8"/>
  <c r="M235" i="8"/>
  <c r="N235" i="8"/>
  <c r="O235" i="8"/>
  <c r="I236" i="8"/>
  <c r="J236" i="8"/>
  <c r="K236" i="8"/>
  <c r="M236" i="8"/>
  <c r="N236" i="8"/>
  <c r="O236" i="8"/>
  <c r="I237" i="8"/>
  <c r="J237" i="8"/>
  <c r="K237" i="8"/>
  <c r="M237" i="8"/>
  <c r="N237" i="8"/>
  <c r="O237" i="8"/>
  <c r="I238" i="8"/>
  <c r="J238" i="8"/>
  <c r="K238" i="8"/>
  <c r="M238" i="8"/>
  <c r="N238" i="8"/>
  <c r="O238" i="8"/>
  <c r="I239" i="8"/>
  <c r="J239" i="8"/>
  <c r="K239" i="8"/>
  <c r="M239" i="8"/>
  <c r="N239" i="8"/>
  <c r="O239" i="8"/>
  <c r="I240" i="8"/>
  <c r="J240" i="8"/>
  <c r="K240" i="8"/>
  <c r="M240" i="8"/>
  <c r="N240" i="8"/>
  <c r="O240" i="8"/>
  <c r="I241" i="8"/>
  <c r="J241" i="8"/>
  <c r="K241" i="8"/>
  <c r="M241" i="8"/>
  <c r="N241" i="8"/>
  <c r="O241" i="8"/>
  <c r="I242" i="8"/>
  <c r="J242" i="8"/>
  <c r="K242" i="8"/>
  <c r="M242" i="8"/>
  <c r="N242" i="8"/>
  <c r="O242" i="8"/>
  <c r="I243" i="8"/>
  <c r="J243" i="8"/>
  <c r="K243" i="8"/>
  <c r="M243" i="8"/>
  <c r="N243" i="8"/>
  <c r="O243" i="8"/>
  <c r="I244" i="8"/>
  <c r="J244" i="8"/>
  <c r="K244" i="8"/>
  <c r="M244" i="8"/>
  <c r="N244" i="8"/>
  <c r="O244" i="8"/>
  <c r="I245" i="8"/>
  <c r="J245" i="8"/>
  <c r="K245" i="8"/>
  <c r="M245" i="8"/>
  <c r="N245" i="8"/>
  <c r="O245" i="8"/>
  <c r="I246" i="8"/>
  <c r="J246" i="8"/>
  <c r="K246" i="8"/>
  <c r="M246" i="8"/>
  <c r="N246" i="8"/>
  <c r="O246" i="8"/>
  <c r="I247" i="8"/>
  <c r="J247" i="8"/>
  <c r="K247" i="8"/>
  <c r="M247" i="8"/>
  <c r="N247" i="8"/>
  <c r="O247" i="8"/>
  <c r="I248" i="8"/>
  <c r="J248" i="8"/>
  <c r="K248" i="8"/>
  <c r="M248" i="8"/>
  <c r="N248" i="8"/>
  <c r="O248" i="8"/>
  <c r="I249" i="8"/>
  <c r="J249" i="8"/>
  <c r="K249" i="8"/>
  <c r="M249" i="8"/>
  <c r="N249" i="8"/>
  <c r="O249" i="8"/>
  <c r="I250" i="8"/>
  <c r="J250" i="8"/>
  <c r="K250" i="8"/>
  <c r="M250" i="8"/>
  <c r="N250" i="8"/>
  <c r="O250" i="8"/>
  <c r="I251" i="8"/>
  <c r="J251" i="8"/>
  <c r="K251" i="8"/>
  <c r="M251" i="8"/>
  <c r="N251" i="8"/>
  <c r="O251" i="8"/>
  <c r="I252" i="8"/>
  <c r="J252" i="8"/>
  <c r="K252" i="8"/>
  <c r="M252" i="8"/>
  <c r="N252" i="8"/>
  <c r="O252" i="8"/>
  <c r="I253" i="8"/>
  <c r="J253" i="8"/>
  <c r="K253" i="8"/>
  <c r="M253" i="8"/>
  <c r="N253" i="8"/>
  <c r="O253" i="8"/>
  <c r="I254" i="8"/>
  <c r="J254" i="8"/>
  <c r="K254" i="8"/>
  <c r="M254" i="8"/>
  <c r="N254" i="8"/>
  <c r="O254" i="8"/>
  <c r="I255" i="8"/>
  <c r="J255" i="8"/>
  <c r="K255" i="8"/>
  <c r="M255" i="8"/>
  <c r="N255" i="8"/>
  <c r="O255" i="8"/>
  <c r="I256" i="8"/>
  <c r="J256" i="8"/>
  <c r="K256" i="8"/>
  <c r="M256" i="8"/>
  <c r="N256" i="8"/>
  <c r="O256" i="8"/>
  <c r="I257" i="8"/>
  <c r="J257" i="8"/>
  <c r="K257" i="8"/>
  <c r="M257" i="8"/>
  <c r="N257" i="8"/>
  <c r="O257" i="8"/>
  <c r="I258" i="8"/>
  <c r="J258" i="8"/>
  <c r="K258" i="8"/>
  <c r="M258" i="8"/>
  <c r="N258" i="8"/>
  <c r="O258" i="8"/>
  <c r="I259" i="8"/>
  <c r="J259" i="8"/>
  <c r="K259" i="8"/>
  <c r="M259" i="8"/>
  <c r="N259" i="8"/>
  <c r="O259" i="8"/>
  <c r="I260" i="8"/>
  <c r="J260" i="8"/>
  <c r="K260" i="8"/>
  <c r="M260" i="8"/>
  <c r="N260" i="8"/>
  <c r="O260" i="8"/>
  <c r="I261" i="8"/>
  <c r="J261" i="8"/>
  <c r="K261" i="8"/>
  <c r="M261" i="8"/>
  <c r="N261" i="8"/>
  <c r="O261" i="8"/>
  <c r="I262" i="8"/>
  <c r="J262" i="8"/>
  <c r="K262" i="8"/>
  <c r="M262" i="8"/>
  <c r="N262" i="8"/>
  <c r="O262" i="8"/>
  <c r="I263" i="8"/>
  <c r="J263" i="8"/>
  <c r="K263" i="8"/>
  <c r="M263" i="8"/>
  <c r="N263" i="8"/>
  <c r="O263" i="8"/>
  <c r="I264" i="8"/>
  <c r="J264" i="8"/>
  <c r="K264" i="8"/>
  <c r="M264" i="8"/>
  <c r="N264" i="8"/>
  <c r="O264" i="8"/>
  <c r="I265" i="8"/>
  <c r="J265" i="8"/>
  <c r="K265" i="8"/>
  <c r="M265" i="8"/>
  <c r="N265" i="8"/>
  <c r="O265" i="8"/>
  <c r="I266" i="8"/>
  <c r="J266" i="8"/>
  <c r="K266" i="8"/>
  <c r="M266" i="8"/>
  <c r="N266" i="8"/>
  <c r="O266" i="8"/>
  <c r="I267" i="8"/>
  <c r="J267" i="8"/>
  <c r="K267" i="8"/>
  <c r="M267" i="8"/>
  <c r="N267" i="8"/>
  <c r="O267" i="8"/>
  <c r="I268" i="8"/>
  <c r="J268" i="8"/>
  <c r="K268" i="8"/>
  <c r="M268" i="8"/>
  <c r="N268" i="8"/>
  <c r="O268" i="8"/>
  <c r="I269" i="8"/>
  <c r="J269" i="8"/>
  <c r="K269" i="8"/>
  <c r="M269" i="8"/>
  <c r="N269" i="8"/>
  <c r="O269" i="8"/>
  <c r="I270" i="8"/>
  <c r="J270" i="8"/>
  <c r="K270" i="8"/>
  <c r="M270" i="8"/>
  <c r="N270" i="8"/>
  <c r="O270" i="8"/>
  <c r="I271" i="8"/>
  <c r="J271" i="8"/>
  <c r="K271" i="8"/>
  <c r="M271" i="8"/>
  <c r="N271" i="8"/>
  <c r="O271" i="8"/>
  <c r="I272" i="8"/>
  <c r="J272" i="8"/>
  <c r="K272" i="8"/>
  <c r="M272" i="8"/>
  <c r="N272" i="8"/>
  <c r="O272" i="8"/>
  <c r="I273" i="8"/>
  <c r="J273" i="8"/>
  <c r="K273" i="8"/>
  <c r="M273" i="8"/>
  <c r="N273" i="8"/>
  <c r="O273" i="8"/>
  <c r="I274" i="8"/>
  <c r="J274" i="8"/>
  <c r="K274" i="8"/>
  <c r="M274" i="8"/>
  <c r="N274" i="8"/>
  <c r="O274" i="8"/>
  <c r="I275" i="8"/>
  <c r="J275" i="8"/>
  <c r="K275" i="8"/>
  <c r="M275" i="8"/>
  <c r="N275" i="8"/>
  <c r="O275" i="8"/>
  <c r="I276" i="8"/>
  <c r="J276" i="8"/>
  <c r="K276" i="8"/>
  <c r="M276" i="8"/>
  <c r="N276" i="8"/>
  <c r="O276" i="8"/>
  <c r="I277" i="8"/>
  <c r="J277" i="8"/>
  <c r="K277" i="8"/>
  <c r="M277" i="8"/>
  <c r="N277" i="8"/>
  <c r="O277" i="8"/>
  <c r="I278" i="8"/>
  <c r="J278" i="8"/>
  <c r="K278" i="8"/>
  <c r="M278" i="8"/>
  <c r="N278" i="8"/>
  <c r="O278" i="8"/>
  <c r="I279" i="8"/>
  <c r="J279" i="8"/>
  <c r="K279" i="8"/>
  <c r="M279" i="8"/>
  <c r="N279" i="8"/>
  <c r="O279" i="8"/>
  <c r="I280" i="8"/>
  <c r="J280" i="8"/>
  <c r="K280" i="8"/>
  <c r="M280" i="8"/>
  <c r="N280" i="8"/>
  <c r="O280" i="8"/>
  <c r="I281" i="8"/>
  <c r="J281" i="8"/>
  <c r="K281" i="8"/>
  <c r="M281" i="8"/>
  <c r="N281" i="8"/>
  <c r="O281" i="8"/>
  <c r="I282" i="8"/>
  <c r="J282" i="8"/>
  <c r="K282" i="8"/>
  <c r="M282" i="8"/>
  <c r="N282" i="8"/>
  <c r="O282" i="8"/>
  <c r="I283" i="8"/>
  <c r="J283" i="8"/>
  <c r="K283" i="8"/>
  <c r="M283" i="8"/>
  <c r="N283" i="8"/>
  <c r="O283" i="8"/>
  <c r="I284" i="8"/>
  <c r="J284" i="8"/>
  <c r="K284" i="8"/>
  <c r="M284" i="8"/>
  <c r="N284" i="8"/>
  <c r="O284" i="8"/>
  <c r="I285" i="8"/>
  <c r="J285" i="8"/>
  <c r="K285" i="8"/>
  <c r="M285" i="8"/>
  <c r="N285" i="8"/>
  <c r="O285" i="8"/>
  <c r="I286" i="8"/>
  <c r="J286" i="8"/>
  <c r="K286" i="8"/>
  <c r="M286" i="8"/>
  <c r="N286" i="8"/>
  <c r="O286" i="8"/>
  <c r="I287" i="8"/>
  <c r="J287" i="8"/>
  <c r="K287" i="8"/>
  <c r="M287" i="8"/>
  <c r="N287" i="8"/>
  <c r="O287" i="8"/>
  <c r="I288" i="8"/>
  <c r="J288" i="8"/>
  <c r="K288" i="8"/>
  <c r="M288" i="8"/>
  <c r="N288" i="8"/>
  <c r="O288" i="8"/>
  <c r="I289" i="8"/>
  <c r="J289" i="8"/>
  <c r="K289" i="8"/>
  <c r="M289" i="8"/>
  <c r="N289" i="8"/>
  <c r="O289" i="8"/>
  <c r="I290" i="8"/>
  <c r="J290" i="8"/>
  <c r="K290" i="8"/>
  <c r="M290" i="8"/>
  <c r="N290" i="8"/>
  <c r="O290" i="8"/>
  <c r="I291" i="8"/>
  <c r="J291" i="8"/>
  <c r="K291" i="8"/>
  <c r="M291" i="8"/>
  <c r="N291" i="8"/>
  <c r="O291" i="8"/>
  <c r="I292" i="8"/>
  <c r="J292" i="8"/>
  <c r="K292" i="8"/>
  <c r="M292" i="8"/>
  <c r="N292" i="8"/>
  <c r="O292" i="8"/>
  <c r="I293" i="8"/>
  <c r="J293" i="8"/>
  <c r="K293" i="8"/>
  <c r="M293" i="8"/>
  <c r="N293" i="8"/>
  <c r="O293" i="8"/>
  <c r="I294" i="8"/>
  <c r="J294" i="8"/>
  <c r="K294" i="8"/>
  <c r="M294" i="8"/>
  <c r="N294" i="8"/>
  <c r="O294" i="8"/>
  <c r="I295" i="8"/>
  <c r="J295" i="8"/>
  <c r="K295" i="8"/>
  <c r="M295" i="8"/>
  <c r="N295" i="8"/>
  <c r="O295" i="8"/>
  <c r="I296" i="8"/>
  <c r="J296" i="8"/>
  <c r="K296" i="8"/>
  <c r="M296" i="8"/>
  <c r="N296" i="8"/>
  <c r="O296" i="8"/>
  <c r="I297" i="8"/>
  <c r="J297" i="8"/>
  <c r="K297" i="8"/>
  <c r="M297" i="8"/>
  <c r="N297" i="8"/>
  <c r="O297" i="8"/>
  <c r="I298" i="8"/>
  <c r="J298" i="8"/>
  <c r="K298" i="8"/>
  <c r="M298" i="8"/>
  <c r="N298" i="8"/>
  <c r="O298" i="8"/>
  <c r="I299" i="8"/>
  <c r="J299" i="8"/>
  <c r="K299" i="8"/>
  <c r="M299" i="8"/>
  <c r="N299" i="8"/>
  <c r="O299" i="8"/>
  <c r="I300" i="8"/>
  <c r="J300" i="8"/>
  <c r="K300" i="8"/>
  <c r="M300" i="8"/>
  <c r="N300" i="8"/>
  <c r="O300" i="8"/>
  <c r="I301" i="8"/>
  <c r="J301" i="8"/>
  <c r="K301" i="8"/>
  <c r="M301" i="8"/>
  <c r="N301" i="8"/>
  <c r="O301" i="8"/>
  <c r="I302" i="8"/>
  <c r="J302" i="8"/>
  <c r="K302" i="8"/>
  <c r="M302" i="8"/>
  <c r="N302" i="8"/>
  <c r="O302" i="8"/>
  <c r="I303" i="8"/>
  <c r="J303" i="8"/>
  <c r="K303" i="8"/>
  <c r="M303" i="8"/>
  <c r="N303" i="8"/>
  <c r="O303" i="8"/>
  <c r="I304" i="8"/>
  <c r="J304" i="8"/>
  <c r="K304" i="8"/>
  <c r="M304" i="8"/>
  <c r="N304" i="8"/>
  <c r="O304" i="8"/>
  <c r="I305" i="8"/>
  <c r="J305" i="8"/>
  <c r="K305" i="8"/>
  <c r="M305" i="8"/>
  <c r="N305" i="8"/>
  <c r="O305" i="8"/>
  <c r="I306" i="8"/>
  <c r="J306" i="8"/>
  <c r="K306" i="8"/>
  <c r="M306" i="8"/>
  <c r="N306" i="8"/>
  <c r="O306" i="8"/>
  <c r="I307" i="8"/>
  <c r="J307" i="8"/>
  <c r="K307" i="8"/>
  <c r="M307" i="8"/>
  <c r="N307" i="8"/>
  <c r="O307" i="8"/>
  <c r="I308" i="8"/>
  <c r="J308" i="8"/>
  <c r="K308" i="8"/>
  <c r="M308" i="8"/>
  <c r="N308" i="8"/>
  <c r="O308" i="8"/>
  <c r="I309" i="8"/>
  <c r="J309" i="8"/>
  <c r="K309" i="8"/>
  <c r="M309" i="8"/>
  <c r="N309" i="8"/>
  <c r="O309" i="8"/>
  <c r="I310" i="8"/>
  <c r="J310" i="8"/>
  <c r="K310" i="8"/>
  <c r="M310" i="8"/>
  <c r="N310" i="8"/>
  <c r="O310" i="8"/>
  <c r="I311" i="8"/>
  <c r="J311" i="8"/>
  <c r="K311" i="8"/>
  <c r="M311" i="8"/>
  <c r="N311" i="8"/>
  <c r="O311" i="8"/>
  <c r="I312" i="8"/>
  <c r="J312" i="8"/>
  <c r="K312" i="8"/>
  <c r="M312" i="8"/>
  <c r="N312" i="8"/>
  <c r="O312" i="8"/>
  <c r="I313" i="8"/>
  <c r="J313" i="8"/>
  <c r="K313" i="8"/>
  <c r="M313" i="8"/>
  <c r="N313" i="8"/>
  <c r="O313" i="8"/>
  <c r="I314" i="8"/>
  <c r="J314" i="8"/>
  <c r="K314" i="8"/>
  <c r="M314" i="8"/>
  <c r="N314" i="8"/>
  <c r="O314" i="8"/>
  <c r="I315" i="8"/>
  <c r="J315" i="8"/>
  <c r="K315" i="8"/>
  <c r="M315" i="8"/>
  <c r="N315" i="8"/>
  <c r="O315" i="8"/>
  <c r="I316" i="8"/>
  <c r="J316" i="8"/>
  <c r="K316" i="8"/>
  <c r="M316" i="8"/>
  <c r="N316" i="8"/>
  <c r="O316" i="8"/>
  <c r="I317" i="8"/>
  <c r="J317" i="8"/>
  <c r="K317" i="8"/>
  <c r="M317" i="8"/>
  <c r="N317" i="8"/>
  <c r="O317" i="8"/>
  <c r="I318" i="8"/>
  <c r="J318" i="8"/>
  <c r="K318" i="8"/>
  <c r="M318" i="8"/>
  <c r="N318" i="8"/>
  <c r="O318" i="8"/>
  <c r="I319" i="8"/>
  <c r="J319" i="8"/>
  <c r="K319" i="8"/>
  <c r="M319" i="8"/>
  <c r="N319" i="8"/>
  <c r="O319" i="8"/>
  <c r="I320" i="8"/>
  <c r="J320" i="8"/>
  <c r="K320" i="8"/>
  <c r="M320" i="8"/>
  <c r="N320" i="8"/>
  <c r="O320" i="8"/>
  <c r="I321" i="8"/>
  <c r="J321" i="8"/>
  <c r="K321" i="8"/>
  <c r="M321" i="8"/>
  <c r="N321" i="8"/>
  <c r="O321" i="8"/>
  <c r="I322" i="8"/>
  <c r="J322" i="8"/>
  <c r="K322" i="8"/>
  <c r="M322" i="8"/>
  <c r="N322" i="8"/>
  <c r="O322" i="8"/>
  <c r="I323" i="8"/>
  <c r="J323" i="8"/>
  <c r="K323" i="8"/>
  <c r="M323" i="8"/>
  <c r="N323" i="8"/>
  <c r="O323" i="8"/>
  <c r="I324" i="8"/>
  <c r="J324" i="8"/>
  <c r="K324" i="8"/>
  <c r="M324" i="8"/>
  <c r="N324" i="8"/>
  <c r="O324" i="8"/>
  <c r="I325" i="8"/>
  <c r="J325" i="8"/>
  <c r="K325" i="8"/>
  <c r="M325" i="8"/>
  <c r="N325" i="8"/>
  <c r="O325" i="8"/>
  <c r="I326" i="8"/>
  <c r="J326" i="8"/>
  <c r="K326" i="8"/>
  <c r="M326" i="8"/>
  <c r="N326" i="8"/>
  <c r="O326" i="8"/>
  <c r="I327" i="8"/>
  <c r="J327" i="8"/>
  <c r="K327" i="8"/>
  <c r="M327" i="8"/>
  <c r="N327" i="8"/>
  <c r="O327" i="8"/>
  <c r="I328" i="8"/>
  <c r="J328" i="8"/>
  <c r="K328" i="8"/>
  <c r="M328" i="8"/>
  <c r="N328" i="8"/>
  <c r="O328" i="8"/>
  <c r="I329" i="8"/>
  <c r="J329" i="8"/>
  <c r="K329" i="8"/>
  <c r="M329" i="8"/>
  <c r="N329" i="8"/>
  <c r="O329" i="8"/>
  <c r="I330" i="8"/>
  <c r="J330" i="8"/>
  <c r="K330" i="8"/>
  <c r="M330" i="8"/>
  <c r="N330" i="8"/>
  <c r="O330" i="8"/>
  <c r="I331" i="8"/>
  <c r="J331" i="8"/>
  <c r="K331" i="8"/>
  <c r="M331" i="8"/>
  <c r="N331" i="8"/>
  <c r="O331" i="8"/>
  <c r="I332" i="8"/>
  <c r="J332" i="8"/>
  <c r="K332" i="8"/>
  <c r="M332" i="8"/>
  <c r="N332" i="8"/>
  <c r="O332" i="8"/>
  <c r="I333" i="8"/>
  <c r="M333" i="8"/>
  <c r="N333" i="8"/>
  <c r="O333" i="8"/>
  <c r="I334" i="8"/>
  <c r="M334" i="8"/>
  <c r="N334" i="8"/>
  <c r="O334" i="8"/>
  <c r="I335" i="8"/>
  <c r="M335" i="8"/>
  <c r="N335" i="8"/>
  <c r="O335" i="8"/>
  <c r="I336" i="8"/>
  <c r="M336" i="8"/>
  <c r="N336" i="8"/>
  <c r="O336" i="8"/>
  <c r="I337" i="8"/>
  <c r="M337" i="8"/>
  <c r="N337" i="8"/>
  <c r="O337" i="8"/>
  <c r="I338" i="8"/>
  <c r="M338" i="8"/>
  <c r="N338" i="8"/>
  <c r="O338" i="8"/>
  <c r="I339" i="8"/>
  <c r="M339" i="8"/>
  <c r="N339" i="8"/>
  <c r="O339" i="8"/>
  <c r="I340" i="8"/>
  <c r="J340" i="8"/>
  <c r="K340" i="8"/>
  <c r="M340" i="8"/>
  <c r="N340" i="8"/>
  <c r="O340" i="8"/>
  <c r="I341" i="8"/>
  <c r="M341" i="8"/>
  <c r="N341" i="8"/>
  <c r="O341" i="8"/>
  <c r="I342" i="8"/>
  <c r="M342" i="8"/>
  <c r="N342" i="8"/>
  <c r="O342" i="8"/>
  <c r="I343" i="8"/>
  <c r="M343" i="8"/>
  <c r="N343" i="8"/>
  <c r="O343" i="8"/>
  <c r="I344" i="8"/>
  <c r="M344" i="8"/>
  <c r="N344" i="8"/>
  <c r="O344" i="8"/>
  <c r="I345" i="8"/>
  <c r="M345" i="8"/>
  <c r="N345" i="8"/>
  <c r="O345" i="8"/>
  <c r="I346" i="8"/>
  <c r="M346" i="8"/>
  <c r="N346" i="8"/>
  <c r="O346" i="8"/>
  <c r="I347" i="8"/>
  <c r="M347" i="8"/>
  <c r="N347" i="8"/>
  <c r="O347" i="8"/>
  <c r="I348" i="8"/>
  <c r="M348" i="8"/>
  <c r="N348" i="8"/>
  <c r="O348" i="8"/>
  <c r="I349" i="8"/>
  <c r="M349" i="8"/>
  <c r="N349" i="8"/>
  <c r="O349" i="8"/>
  <c r="I350" i="8"/>
  <c r="M350" i="8"/>
  <c r="N350" i="8"/>
  <c r="O350" i="8"/>
  <c r="I351" i="8"/>
  <c r="M351" i="8"/>
  <c r="N351" i="8"/>
  <c r="O351" i="8"/>
  <c r="I352" i="8"/>
  <c r="K352" i="8"/>
  <c r="M352" i="8"/>
  <c r="N352" i="8"/>
  <c r="O352" i="8"/>
  <c r="I353" i="8"/>
  <c r="J353" i="8"/>
  <c r="K353" i="8"/>
  <c r="M353" i="8"/>
  <c r="N353" i="8"/>
  <c r="O353" i="8"/>
  <c r="I354" i="8"/>
  <c r="M354" i="8"/>
  <c r="N354" i="8"/>
  <c r="O354" i="8"/>
  <c r="I355" i="8"/>
  <c r="M355" i="8"/>
  <c r="N355" i="8"/>
  <c r="O355" i="8"/>
  <c r="I356" i="8"/>
  <c r="M356" i="8"/>
  <c r="N356" i="8"/>
  <c r="O356" i="8"/>
  <c r="I357" i="8"/>
  <c r="M357" i="8"/>
  <c r="N357" i="8"/>
  <c r="O357" i="8"/>
  <c r="I358" i="8"/>
  <c r="M358" i="8"/>
  <c r="N358" i="8"/>
  <c r="O358" i="8"/>
  <c r="I359" i="8"/>
  <c r="M359" i="8"/>
  <c r="N359" i="8"/>
  <c r="O359" i="8"/>
  <c r="I360" i="8"/>
  <c r="M360" i="8"/>
  <c r="N360" i="8"/>
  <c r="O360" i="8"/>
  <c r="I361" i="8"/>
  <c r="M361" i="8"/>
  <c r="N361" i="8"/>
  <c r="O361" i="8"/>
  <c r="I362" i="8"/>
  <c r="M362" i="8"/>
  <c r="N362" i="8"/>
  <c r="O362" i="8"/>
  <c r="I363" i="8"/>
  <c r="M363" i="8"/>
  <c r="N363" i="8"/>
  <c r="O363" i="8"/>
  <c r="I364" i="8"/>
  <c r="M364" i="8"/>
  <c r="N364" i="8"/>
  <c r="O364" i="8"/>
  <c r="I365" i="8"/>
  <c r="M365" i="8"/>
  <c r="N365" i="8"/>
  <c r="O365" i="8"/>
  <c r="I366" i="8"/>
  <c r="J366" i="8"/>
  <c r="K366" i="8"/>
  <c r="M366" i="8"/>
  <c r="N366" i="8"/>
  <c r="O366" i="8"/>
  <c r="I367" i="8"/>
  <c r="M367" i="8"/>
  <c r="N367" i="8"/>
  <c r="O367" i="8"/>
  <c r="I368" i="8"/>
  <c r="M368" i="8"/>
  <c r="N368" i="8"/>
  <c r="O368" i="8"/>
  <c r="I369" i="8"/>
  <c r="M369" i="8"/>
  <c r="N369" i="8"/>
  <c r="O369" i="8"/>
  <c r="I370" i="8"/>
  <c r="M370" i="8"/>
  <c r="N370" i="8"/>
  <c r="O370" i="8"/>
  <c r="I371" i="8"/>
  <c r="M371" i="8"/>
  <c r="N371" i="8"/>
  <c r="O371" i="8"/>
  <c r="I372" i="8"/>
  <c r="M372" i="8"/>
  <c r="N372" i="8"/>
  <c r="O372" i="8"/>
  <c r="I373" i="8"/>
  <c r="M373" i="8"/>
  <c r="N373" i="8"/>
  <c r="O373" i="8"/>
  <c r="I374" i="8"/>
  <c r="M374" i="8"/>
  <c r="N374" i="8"/>
  <c r="O374" i="8"/>
  <c r="I375" i="8"/>
  <c r="M375" i="8"/>
  <c r="N375" i="8"/>
  <c r="O375" i="8"/>
  <c r="I376" i="8"/>
  <c r="M376" i="8"/>
  <c r="N376" i="8"/>
  <c r="O376" i="8"/>
  <c r="I377" i="8"/>
  <c r="M377" i="8"/>
  <c r="N377" i="8"/>
  <c r="O377" i="8"/>
  <c r="I378" i="8"/>
  <c r="K378" i="8"/>
  <c r="M378" i="8"/>
  <c r="N378" i="8"/>
  <c r="O378" i="8"/>
  <c r="I379" i="8"/>
  <c r="J379" i="8"/>
  <c r="K379" i="8"/>
  <c r="M379" i="8"/>
  <c r="N379" i="8"/>
  <c r="O379" i="8"/>
  <c r="I380" i="8"/>
  <c r="M380" i="8"/>
  <c r="N380" i="8"/>
  <c r="O380" i="8"/>
  <c r="I381" i="8"/>
  <c r="M381" i="8"/>
  <c r="N381" i="8"/>
  <c r="O381" i="8"/>
  <c r="I382" i="8"/>
  <c r="M382" i="8"/>
  <c r="N382" i="8"/>
  <c r="O382" i="8"/>
  <c r="I383" i="8"/>
  <c r="M383" i="8"/>
  <c r="N383" i="8"/>
  <c r="O383" i="8"/>
  <c r="I384" i="8"/>
  <c r="M384" i="8"/>
  <c r="N384" i="8"/>
  <c r="O384" i="8"/>
  <c r="I385" i="8"/>
  <c r="M385" i="8"/>
  <c r="N385" i="8"/>
  <c r="O385" i="8"/>
  <c r="I386" i="8"/>
  <c r="M386" i="8"/>
  <c r="N386" i="8"/>
  <c r="O386" i="8"/>
  <c r="I387" i="8"/>
  <c r="M387" i="8"/>
  <c r="N387" i="8"/>
  <c r="O387" i="8"/>
  <c r="I388" i="8"/>
  <c r="M388" i="8"/>
  <c r="N388" i="8"/>
  <c r="O388" i="8"/>
  <c r="I389" i="8"/>
  <c r="M389" i="8"/>
  <c r="N389" i="8"/>
  <c r="O389" i="8"/>
  <c r="I390" i="8"/>
  <c r="M390" i="8"/>
  <c r="N390" i="8"/>
  <c r="O390" i="8"/>
  <c r="I391" i="8"/>
  <c r="M391" i="8"/>
  <c r="N391" i="8"/>
  <c r="O391" i="8"/>
  <c r="I392" i="8"/>
  <c r="J392" i="8"/>
  <c r="K392" i="8"/>
  <c r="M392" i="8"/>
  <c r="N392" i="8"/>
  <c r="O392" i="8"/>
  <c r="I393" i="8"/>
  <c r="M393" i="8"/>
  <c r="N393" i="8"/>
  <c r="O393" i="8"/>
  <c r="I394" i="8"/>
  <c r="M394" i="8"/>
  <c r="N394" i="8"/>
  <c r="O394" i="8"/>
  <c r="I395" i="8"/>
  <c r="M395" i="8"/>
  <c r="N395" i="8"/>
  <c r="O395" i="8"/>
  <c r="I396" i="8"/>
  <c r="M396" i="8"/>
  <c r="N396" i="8"/>
  <c r="O396" i="8"/>
  <c r="I397" i="8"/>
  <c r="M397" i="8"/>
  <c r="N397" i="8"/>
  <c r="O397" i="8"/>
  <c r="I398" i="8"/>
  <c r="M398" i="8"/>
  <c r="N398" i="8"/>
  <c r="O398" i="8"/>
  <c r="I399" i="8"/>
  <c r="M399" i="8"/>
  <c r="N399" i="8"/>
  <c r="O399" i="8"/>
  <c r="I400" i="8"/>
  <c r="M400" i="8"/>
  <c r="N400" i="8"/>
  <c r="O400" i="8"/>
  <c r="I401" i="8"/>
  <c r="M401" i="8"/>
  <c r="N401" i="8"/>
  <c r="O401" i="8"/>
  <c r="I402" i="8"/>
  <c r="M402" i="8"/>
  <c r="N402" i="8"/>
  <c r="O402" i="8"/>
  <c r="I403" i="8"/>
  <c r="M403" i="8"/>
  <c r="N403" i="8"/>
  <c r="O403" i="8"/>
  <c r="I404" i="8"/>
  <c r="K404" i="8"/>
  <c r="M404" i="8"/>
  <c r="N404" i="8"/>
  <c r="O404" i="8"/>
  <c r="I405" i="8"/>
  <c r="J405" i="8"/>
  <c r="K405" i="8"/>
  <c r="M405" i="8"/>
  <c r="N405" i="8"/>
  <c r="O405" i="8"/>
  <c r="I406" i="8"/>
  <c r="M406" i="8"/>
  <c r="N406" i="8"/>
  <c r="O406" i="8"/>
  <c r="I407" i="8"/>
  <c r="M407" i="8"/>
  <c r="N407" i="8"/>
  <c r="O407" i="8"/>
  <c r="I408" i="8"/>
  <c r="M408" i="8"/>
  <c r="N408" i="8"/>
  <c r="O408" i="8"/>
  <c r="I409" i="8"/>
  <c r="M409" i="8"/>
  <c r="N409" i="8"/>
  <c r="O409" i="8"/>
  <c r="I410" i="8"/>
  <c r="M410" i="8"/>
  <c r="N410" i="8"/>
  <c r="O410" i="8"/>
  <c r="I411" i="8"/>
  <c r="M411" i="8"/>
  <c r="N411" i="8"/>
  <c r="O411" i="8"/>
  <c r="I412" i="8"/>
  <c r="M412" i="8"/>
  <c r="N412" i="8"/>
  <c r="O412" i="8"/>
  <c r="I413" i="8"/>
  <c r="M413" i="8"/>
  <c r="N413" i="8"/>
  <c r="O413" i="8"/>
  <c r="I414" i="8"/>
  <c r="M414" i="8"/>
  <c r="N414" i="8"/>
  <c r="O414" i="8"/>
  <c r="I415" i="8"/>
  <c r="M415" i="8"/>
  <c r="N415" i="8"/>
  <c r="O415" i="8"/>
  <c r="I416" i="8"/>
  <c r="K416" i="8"/>
  <c r="M416" i="8"/>
  <c r="N416" i="8"/>
  <c r="O416" i="8"/>
  <c r="I417" i="8"/>
  <c r="K417" i="8"/>
  <c r="M417" i="8"/>
  <c r="N417" i="8"/>
  <c r="O417" i="8"/>
  <c r="I418" i="8"/>
  <c r="J418" i="8"/>
  <c r="K418" i="8"/>
  <c r="M418" i="8"/>
  <c r="N418" i="8"/>
  <c r="O418" i="8"/>
  <c r="I419" i="8"/>
  <c r="M419" i="8"/>
  <c r="N419" i="8"/>
  <c r="O419" i="8"/>
  <c r="I420" i="8"/>
  <c r="M420" i="8"/>
  <c r="N420" i="8"/>
  <c r="O420" i="8"/>
  <c r="I421" i="8"/>
  <c r="M421" i="8"/>
  <c r="N421" i="8"/>
  <c r="O421" i="8"/>
  <c r="I422" i="8"/>
  <c r="M422" i="8"/>
  <c r="N422" i="8"/>
  <c r="O422" i="8"/>
  <c r="I423" i="8"/>
  <c r="M423" i="8"/>
  <c r="N423" i="8"/>
  <c r="O423" i="8"/>
  <c r="I424" i="8"/>
  <c r="M424" i="8"/>
  <c r="N424" i="8"/>
  <c r="O424" i="8"/>
  <c r="I425" i="8"/>
  <c r="M425" i="8"/>
  <c r="N425" i="8"/>
  <c r="O425" i="8"/>
  <c r="I426" i="8"/>
  <c r="M426" i="8"/>
  <c r="N426" i="8"/>
  <c r="O426" i="8"/>
  <c r="I427" i="8"/>
  <c r="M427" i="8"/>
  <c r="N427" i="8"/>
  <c r="O427" i="8"/>
  <c r="I428" i="8"/>
  <c r="M428" i="8"/>
  <c r="N428" i="8"/>
  <c r="O428" i="8"/>
  <c r="I429" i="8"/>
  <c r="M429" i="8"/>
  <c r="N429" i="8"/>
  <c r="O429" i="8"/>
  <c r="I430" i="8"/>
  <c r="K430" i="8"/>
  <c r="M430" i="8"/>
  <c r="N430" i="8"/>
  <c r="O430" i="8"/>
  <c r="I431" i="8"/>
  <c r="J431" i="8"/>
  <c r="K431" i="8"/>
  <c r="M431" i="8"/>
  <c r="N431" i="8"/>
  <c r="O431" i="8"/>
  <c r="I432" i="8"/>
  <c r="K432" i="8"/>
  <c r="M432" i="8"/>
  <c r="N432" i="8"/>
  <c r="O432" i="8"/>
  <c r="I433" i="8"/>
  <c r="K433" i="8"/>
  <c r="M433" i="8"/>
  <c r="N433" i="8"/>
  <c r="O433" i="8"/>
  <c r="I434" i="8"/>
  <c r="K434" i="8"/>
  <c r="M434" i="8"/>
  <c r="N434" i="8"/>
  <c r="O434" i="8"/>
  <c r="I435" i="8"/>
  <c r="K435" i="8"/>
  <c r="M435" i="8"/>
  <c r="N435" i="8"/>
  <c r="O435" i="8"/>
  <c r="I436" i="8"/>
  <c r="K436" i="8"/>
  <c r="M436" i="8"/>
  <c r="N436" i="8"/>
  <c r="O436" i="8"/>
  <c r="I437" i="8"/>
  <c r="K437" i="8"/>
  <c r="M437" i="8"/>
  <c r="N437" i="8"/>
  <c r="O437" i="8"/>
  <c r="I438" i="8"/>
  <c r="K438" i="8"/>
  <c r="M438" i="8"/>
  <c r="N438" i="8"/>
  <c r="O438" i="8"/>
  <c r="I439" i="8"/>
  <c r="K439" i="8"/>
  <c r="M439" i="8"/>
  <c r="N439" i="8"/>
  <c r="O439" i="8"/>
  <c r="I440" i="8"/>
  <c r="K440" i="8"/>
  <c r="M440" i="8"/>
  <c r="N440" i="8"/>
  <c r="O440" i="8"/>
  <c r="I441" i="8"/>
  <c r="K441" i="8"/>
  <c r="M441" i="8"/>
  <c r="N441" i="8"/>
  <c r="O441" i="8"/>
  <c r="I442" i="8"/>
  <c r="K442" i="8"/>
  <c r="M442" i="8"/>
  <c r="N442" i="8"/>
  <c r="O442" i="8"/>
  <c r="I443" i="8"/>
  <c r="K443" i="8"/>
  <c r="M443" i="8"/>
  <c r="N443" i="8"/>
  <c r="O443" i="8"/>
  <c r="I444" i="8"/>
  <c r="J444" i="8"/>
  <c r="K444" i="8"/>
  <c r="M444" i="8"/>
  <c r="N444" i="8"/>
  <c r="O444" i="8"/>
  <c r="I445" i="8"/>
  <c r="M445" i="8"/>
  <c r="N445" i="8"/>
  <c r="O445" i="8"/>
  <c r="I446" i="8"/>
  <c r="M446" i="8"/>
  <c r="N446" i="8"/>
  <c r="O446" i="8"/>
  <c r="I447" i="8"/>
  <c r="M447" i="8"/>
  <c r="N447" i="8"/>
  <c r="O447" i="8"/>
  <c r="I448" i="8"/>
  <c r="M448" i="8"/>
  <c r="N448" i="8"/>
  <c r="O448" i="8"/>
  <c r="I449" i="8"/>
  <c r="M449" i="8"/>
  <c r="N449" i="8"/>
  <c r="O449" i="8"/>
  <c r="I450" i="8"/>
  <c r="M450" i="8"/>
  <c r="N450" i="8"/>
  <c r="O450" i="8"/>
  <c r="I451" i="8"/>
  <c r="M451" i="8"/>
  <c r="N451" i="8"/>
  <c r="O451" i="8"/>
  <c r="I452" i="8"/>
  <c r="M452" i="8"/>
  <c r="N452" i="8"/>
  <c r="O452" i="8"/>
  <c r="I453" i="8"/>
  <c r="M453" i="8"/>
  <c r="N453" i="8"/>
  <c r="O453" i="8"/>
  <c r="I454" i="8"/>
  <c r="M454" i="8"/>
  <c r="N454" i="8"/>
  <c r="O454" i="8"/>
  <c r="I455" i="8"/>
  <c r="M455" i="8"/>
  <c r="N455" i="8"/>
  <c r="O455" i="8"/>
  <c r="I456" i="8"/>
  <c r="K456" i="8"/>
  <c r="M456" i="8"/>
  <c r="N456" i="8"/>
  <c r="O456" i="8"/>
  <c r="I457" i="8"/>
  <c r="J457" i="8"/>
  <c r="K457" i="8"/>
  <c r="M457" i="8"/>
  <c r="N457" i="8"/>
  <c r="O457" i="8"/>
  <c r="I458" i="8"/>
  <c r="M458" i="8"/>
  <c r="N458" i="8"/>
  <c r="O458" i="8"/>
  <c r="I459" i="8"/>
  <c r="M459" i="8"/>
  <c r="N459" i="8"/>
  <c r="O459" i="8"/>
  <c r="I460" i="8"/>
  <c r="M460" i="8"/>
  <c r="N460" i="8"/>
  <c r="O460" i="8"/>
  <c r="I461" i="8"/>
  <c r="M461" i="8"/>
  <c r="N461" i="8"/>
  <c r="O461" i="8"/>
  <c r="I462" i="8"/>
  <c r="M462" i="8"/>
  <c r="N462" i="8"/>
  <c r="O462" i="8"/>
  <c r="I463" i="8"/>
  <c r="M463" i="8"/>
  <c r="N463" i="8"/>
  <c r="O463" i="8"/>
  <c r="I464" i="8"/>
  <c r="M464" i="8"/>
  <c r="N464" i="8"/>
  <c r="O464" i="8"/>
  <c r="I465" i="8"/>
  <c r="M465" i="8"/>
  <c r="N465" i="8"/>
  <c r="O465" i="8"/>
  <c r="I466" i="8"/>
  <c r="M466" i="8"/>
  <c r="N466" i="8"/>
  <c r="O466" i="8"/>
  <c r="I467" i="8"/>
  <c r="M467" i="8"/>
  <c r="N467" i="8"/>
  <c r="O467" i="8"/>
  <c r="I468" i="8"/>
  <c r="M468" i="8"/>
  <c r="N468" i="8"/>
  <c r="O468" i="8"/>
  <c r="I469" i="8"/>
  <c r="K469" i="8"/>
  <c r="M469" i="8"/>
  <c r="N469" i="8"/>
  <c r="O469" i="8"/>
  <c r="I470" i="8"/>
  <c r="J470" i="8"/>
  <c r="K470" i="8"/>
  <c r="M470" i="8"/>
  <c r="N470" i="8"/>
  <c r="O470" i="8"/>
  <c r="I471" i="8"/>
  <c r="M471" i="8"/>
  <c r="N471" i="8"/>
  <c r="O471" i="8"/>
  <c r="I472" i="8"/>
  <c r="M472" i="8"/>
  <c r="N472" i="8"/>
  <c r="O472" i="8"/>
  <c r="I473" i="8"/>
  <c r="M473" i="8"/>
  <c r="N473" i="8"/>
  <c r="O473" i="8"/>
  <c r="I474" i="8"/>
  <c r="M474" i="8"/>
  <c r="N474" i="8"/>
  <c r="O474" i="8"/>
  <c r="I475" i="8"/>
  <c r="M475" i="8"/>
  <c r="N475" i="8"/>
  <c r="O475" i="8"/>
  <c r="I476" i="8"/>
  <c r="M476" i="8"/>
  <c r="N476" i="8"/>
  <c r="O476" i="8"/>
  <c r="I477" i="8"/>
  <c r="M477" i="8"/>
  <c r="N477" i="8"/>
  <c r="O477" i="8"/>
  <c r="I478" i="8"/>
  <c r="M478" i="8"/>
  <c r="N478" i="8"/>
  <c r="O478" i="8"/>
  <c r="I479" i="8"/>
  <c r="M479" i="8"/>
  <c r="N479" i="8"/>
  <c r="O479" i="8"/>
  <c r="I480" i="8"/>
  <c r="M480" i="8"/>
  <c r="N480" i="8"/>
  <c r="O480" i="8"/>
  <c r="I481" i="8"/>
  <c r="M481" i="8"/>
  <c r="N481" i="8"/>
  <c r="O481" i="8"/>
  <c r="I482" i="8"/>
  <c r="K482" i="8"/>
  <c r="M482" i="8"/>
  <c r="N482" i="8"/>
  <c r="O482" i="8"/>
  <c r="I483" i="8"/>
  <c r="J483" i="8"/>
  <c r="K483" i="8"/>
  <c r="M483" i="8"/>
  <c r="N483" i="8"/>
  <c r="O483" i="8"/>
  <c r="I484" i="8"/>
  <c r="M484" i="8"/>
  <c r="N484" i="8"/>
  <c r="O484" i="8"/>
  <c r="I485" i="8"/>
  <c r="M485" i="8"/>
  <c r="N485" i="8"/>
  <c r="O485" i="8"/>
  <c r="I486" i="8"/>
  <c r="M486" i="8"/>
  <c r="N486" i="8"/>
  <c r="O486" i="8"/>
  <c r="I487" i="8"/>
  <c r="M487" i="8"/>
  <c r="N487" i="8"/>
  <c r="O487" i="8"/>
  <c r="I488" i="8"/>
  <c r="M488" i="8"/>
  <c r="N488" i="8"/>
  <c r="O488" i="8"/>
  <c r="I489" i="8"/>
  <c r="M489" i="8"/>
  <c r="N489" i="8"/>
  <c r="O489" i="8"/>
  <c r="I490" i="8"/>
  <c r="M490" i="8"/>
  <c r="N490" i="8"/>
  <c r="O490" i="8"/>
  <c r="I491" i="8"/>
  <c r="M491" i="8"/>
  <c r="N491" i="8"/>
  <c r="O491" i="8"/>
  <c r="I492" i="8"/>
  <c r="M492" i="8"/>
  <c r="N492" i="8"/>
  <c r="O492" i="8"/>
  <c r="I493" i="8"/>
  <c r="M493" i="8"/>
  <c r="N493" i="8"/>
  <c r="O493" i="8"/>
  <c r="I494" i="8"/>
  <c r="M494" i="8"/>
  <c r="N494" i="8"/>
  <c r="O494" i="8"/>
  <c r="I495" i="8"/>
  <c r="K495" i="8"/>
  <c r="M495" i="8"/>
  <c r="N495" i="8"/>
  <c r="O495" i="8"/>
  <c r="I496" i="8"/>
  <c r="J496" i="8"/>
  <c r="K496" i="8"/>
  <c r="M496" i="8"/>
  <c r="N496" i="8"/>
  <c r="O496" i="8"/>
  <c r="I497" i="8"/>
  <c r="M497" i="8"/>
  <c r="N497" i="8"/>
  <c r="O497" i="8"/>
  <c r="I498" i="8"/>
  <c r="M498" i="8"/>
  <c r="N498" i="8"/>
  <c r="O498" i="8"/>
  <c r="I499" i="8"/>
  <c r="M499" i="8"/>
  <c r="N499" i="8"/>
  <c r="O499" i="8"/>
  <c r="I500" i="8"/>
  <c r="M500" i="8"/>
  <c r="N500" i="8"/>
  <c r="O500" i="8"/>
  <c r="I501" i="8"/>
  <c r="M501" i="8"/>
  <c r="N501" i="8"/>
  <c r="O501" i="8"/>
  <c r="I502" i="8"/>
  <c r="M502" i="8"/>
  <c r="N502" i="8"/>
  <c r="O502" i="8"/>
  <c r="I503" i="8"/>
  <c r="M503" i="8"/>
  <c r="N503" i="8"/>
  <c r="O503" i="8"/>
  <c r="I504" i="8"/>
  <c r="M504" i="8"/>
  <c r="N504" i="8"/>
  <c r="O504" i="8"/>
  <c r="I505" i="8"/>
  <c r="M505" i="8"/>
  <c r="N505" i="8"/>
  <c r="O505" i="8"/>
  <c r="I506" i="8"/>
  <c r="M506" i="8"/>
  <c r="N506" i="8"/>
  <c r="O506" i="8"/>
  <c r="I507" i="8"/>
  <c r="M507" i="8"/>
  <c r="N507" i="8"/>
  <c r="O507" i="8"/>
  <c r="I508" i="8"/>
  <c r="K508" i="8"/>
  <c r="M508" i="8"/>
  <c r="N508" i="8"/>
  <c r="O508" i="8"/>
  <c r="I509" i="8"/>
  <c r="J509" i="8"/>
  <c r="K509" i="8"/>
  <c r="M509" i="8"/>
  <c r="N509" i="8"/>
  <c r="O509" i="8"/>
  <c r="I510" i="8"/>
  <c r="M510" i="8"/>
  <c r="N510" i="8"/>
  <c r="O510" i="8"/>
  <c r="I511" i="8"/>
  <c r="M511" i="8"/>
  <c r="N511" i="8"/>
  <c r="O511" i="8"/>
  <c r="I512" i="8"/>
  <c r="M512" i="8"/>
  <c r="N512" i="8"/>
  <c r="O512" i="8"/>
  <c r="I513" i="8"/>
  <c r="M513" i="8"/>
  <c r="N513" i="8"/>
  <c r="O513" i="8"/>
  <c r="I514" i="8"/>
  <c r="M514" i="8"/>
  <c r="N514" i="8"/>
  <c r="O514" i="8"/>
  <c r="I515" i="8"/>
  <c r="M515" i="8"/>
  <c r="N515" i="8"/>
  <c r="O515" i="8"/>
  <c r="I516" i="8"/>
  <c r="M516" i="8"/>
  <c r="N516" i="8"/>
  <c r="O516" i="8"/>
  <c r="I517" i="8"/>
  <c r="M517" i="8"/>
  <c r="N517" i="8"/>
  <c r="O517" i="8"/>
  <c r="I518" i="8"/>
  <c r="M518" i="8"/>
  <c r="N518" i="8"/>
  <c r="O518" i="8"/>
  <c r="I519" i="8"/>
  <c r="M519" i="8"/>
  <c r="N519" i="8"/>
  <c r="O519" i="8"/>
  <c r="I520" i="8"/>
  <c r="M520" i="8"/>
  <c r="N520" i="8"/>
  <c r="O520" i="8"/>
  <c r="I521" i="8"/>
  <c r="K521" i="8"/>
  <c r="M521" i="8"/>
  <c r="N521" i="8"/>
  <c r="O521" i="8"/>
  <c r="I522" i="8"/>
  <c r="J522" i="8"/>
  <c r="K522" i="8"/>
  <c r="M522" i="8"/>
  <c r="N522" i="8"/>
  <c r="O522" i="8"/>
  <c r="I523" i="8"/>
  <c r="M523" i="8"/>
  <c r="N523" i="8"/>
  <c r="O523" i="8"/>
  <c r="I524" i="8"/>
  <c r="M524" i="8"/>
  <c r="N524" i="8"/>
  <c r="O524" i="8"/>
  <c r="I525" i="8"/>
  <c r="M525" i="8"/>
  <c r="N525" i="8"/>
  <c r="O525" i="8"/>
  <c r="I526" i="8"/>
  <c r="M526" i="8"/>
  <c r="N526" i="8"/>
  <c r="O526" i="8"/>
  <c r="I527" i="8"/>
  <c r="M527" i="8"/>
  <c r="N527" i="8"/>
  <c r="O527" i="8"/>
  <c r="I528" i="8"/>
  <c r="M528" i="8"/>
  <c r="N528" i="8"/>
  <c r="O528" i="8"/>
  <c r="I529" i="8"/>
  <c r="M529" i="8"/>
  <c r="N529" i="8"/>
  <c r="O529" i="8"/>
  <c r="I530" i="8"/>
  <c r="M530" i="8"/>
  <c r="N530" i="8"/>
  <c r="O530" i="8"/>
  <c r="I531" i="8"/>
  <c r="M531" i="8"/>
  <c r="N531" i="8"/>
  <c r="O531" i="8"/>
  <c r="I532" i="8"/>
  <c r="M532" i="8"/>
  <c r="N532" i="8"/>
  <c r="O532" i="8"/>
  <c r="I533" i="8"/>
  <c r="M533" i="8"/>
  <c r="N533" i="8"/>
  <c r="O533" i="8"/>
  <c r="I534" i="8"/>
  <c r="K534" i="8"/>
  <c r="M534" i="8"/>
  <c r="N534" i="8"/>
  <c r="O534" i="8"/>
  <c r="I535" i="8"/>
  <c r="J535" i="8"/>
  <c r="K535" i="8"/>
  <c r="M535" i="8"/>
  <c r="N535" i="8"/>
  <c r="O535" i="8"/>
  <c r="I536" i="8"/>
  <c r="M536" i="8"/>
  <c r="N536" i="8"/>
  <c r="O536" i="8"/>
  <c r="I537" i="8"/>
  <c r="M537" i="8"/>
  <c r="N537" i="8"/>
  <c r="O537" i="8"/>
  <c r="I538" i="8"/>
  <c r="M538" i="8"/>
  <c r="N538" i="8"/>
  <c r="O538" i="8"/>
  <c r="I539" i="8"/>
  <c r="M539" i="8"/>
  <c r="N539" i="8"/>
  <c r="O539" i="8"/>
  <c r="I540" i="8"/>
  <c r="M540" i="8"/>
  <c r="N540" i="8"/>
  <c r="O540" i="8"/>
  <c r="I541" i="8"/>
  <c r="M541" i="8"/>
  <c r="N541" i="8"/>
  <c r="O541" i="8"/>
  <c r="I542" i="8"/>
  <c r="M542" i="8"/>
  <c r="N542" i="8"/>
  <c r="O542" i="8"/>
  <c r="I543" i="8"/>
  <c r="M543" i="8"/>
  <c r="N543" i="8"/>
  <c r="O543" i="8"/>
  <c r="I544" i="8"/>
  <c r="M544" i="8"/>
  <c r="N544" i="8"/>
  <c r="O544" i="8"/>
  <c r="I545" i="8"/>
  <c r="M545" i="8"/>
  <c r="N545" i="8"/>
  <c r="O545" i="8"/>
  <c r="I546" i="8"/>
  <c r="M546" i="8"/>
  <c r="N546" i="8"/>
  <c r="O546" i="8"/>
  <c r="I547" i="8"/>
  <c r="M547" i="8"/>
  <c r="N547" i="8"/>
  <c r="O547" i="8"/>
  <c r="I548" i="8"/>
  <c r="J548" i="8"/>
  <c r="K548" i="8"/>
  <c r="M548" i="8"/>
  <c r="N548" i="8"/>
  <c r="O548" i="8"/>
  <c r="I549" i="8"/>
  <c r="M549" i="8"/>
  <c r="N549" i="8"/>
  <c r="O549" i="8"/>
  <c r="I550" i="8"/>
  <c r="M550" i="8"/>
  <c r="N550" i="8"/>
  <c r="O550" i="8"/>
  <c r="I551" i="8"/>
  <c r="M551" i="8"/>
  <c r="N551" i="8"/>
  <c r="O551" i="8"/>
  <c r="I552" i="8"/>
  <c r="M552" i="8"/>
  <c r="N552" i="8"/>
  <c r="O552" i="8"/>
  <c r="I553" i="8"/>
  <c r="M553" i="8"/>
  <c r="N553" i="8"/>
  <c r="O553" i="8"/>
  <c r="I554" i="8"/>
  <c r="M554" i="8"/>
  <c r="N554" i="8"/>
  <c r="O554" i="8"/>
  <c r="I555" i="8"/>
  <c r="M555" i="8"/>
  <c r="N555" i="8"/>
  <c r="O555" i="8"/>
  <c r="I556" i="8"/>
  <c r="M556" i="8"/>
  <c r="N556" i="8"/>
  <c r="O556" i="8"/>
  <c r="I557" i="8"/>
  <c r="M557" i="8"/>
  <c r="N557" i="8"/>
  <c r="O557" i="8"/>
  <c r="I558" i="8"/>
  <c r="M558" i="8"/>
  <c r="N558" i="8"/>
  <c r="O558" i="8"/>
  <c r="I559" i="8"/>
  <c r="M559" i="8"/>
  <c r="N559" i="8"/>
  <c r="O559" i="8"/>
  <c r="I560" i="8"/>
  <c r="M560" i="8"/>
  <c r="N560" i="8"/>
  <c r="O560" i="8"/>
  <c r="I561" i="8"/>
  <c r="J561" i="8"/>
  <c r="K561" i="8"/>
  <c r="M561" i="8"/>
  <c r="N561" i="8"/>
  <c r="O561" i="8"/>
  <c r="I562" i="8"/>
  <c r="M562" i="8"/>
  <c r="N562" i="8"/>
  <c r="O562" i="8"/>
  <c r="I563" i="8"/>
  <c r="M563" i="8"/>
  <c r="N563" i="8"/>
  <c r="O563" i="8"/>
  <c r="I564" i="8"/>
  <c r="M564" i="8"/>
  <c r="N564" i="8"/>
  <c r="O564" i="8"/>
  <c r="I565" i="8"/>
  <c r="M565" i="8"/>
  <c r="N565" i="8"/>
  <c r="O565" i="8"/>
  <c r="I566" i="8"/>
  <c r="M566" i="8"/>
  <c r="N566" i="8"/>
  <c r="O566" i="8"/>
  <c r="I567" i="8"/>
  <c r="M567" i="8"/>
  <c r="N567" i="8"/>
  <c r="O567" i="8"/>
  <c r="I568" i="8"/>
  <c r="M568" i="8"/>
  <c r="N568" i="8"/>
  <c r="O568" i="8"/>
  <c r="I569" i="8"/>
  <c r="M569" i="8"/>
  <c r="N569" i="8"/>
  <c r="O569" i="8"/>
  <c r="I570" i="8"/>
  <c r="M570" i="8"/>
  <c r="N570" i="8"/>
  <c r="O570" i="8"/>
  <c r="I571" i="8"/>
  <c r="M571" i="8"/>
  <c r="N571" i="8"/>
  <c r="O571" i="8"/>
  <c r="I572" i="8"/>
  <c r="M572" i="8"/>
  <c r="N572" i="8"/>
  <c r="O572" i="8"/>
  <c r="I573" i="8"/>
  <c r="K573" i="8"/>
  <c r="M573" i="8"/>
  <c r="N573" i="8"/>
  <c r="O573" i="8"/>
  <c r="I574" i="8"/>
  <c r="J574" i="8"/>
  <c r="K574" i="8"/>
  <c r="M574" i="8"/>
  <c r="N574" i="8"/>
  <c r="O574" i="8"/>
  <c r="I575" i="8"/>
  <c r="M575" i="8"/>
  <c r="N575" i="8"/>
  <c r="O575" i="8"/>
  <c r="I576" i="8"/>
  <c r="M576" i="8"/>
  <c r="N576" i="8"/>
  <c r="O576" i="8"/>
  <c r="I577" i="8"/>
  <c r="M577" i="8"/>
  <c r="N577" i="8"/>
  <c r="O577" i="8"/>
  <c r="I578" i="8"/>
  <c r="M578" i="8"/>
  <c r="N578" i="8"/>
  <c r="O578" i="8"/>
  <c r="I579" i="8"/>
  <c r="M579" i="8"/>
  <c r="N579" i="8"/>
  <c r="O579" i="8"/>
  <c r="I580" i="8"/>
  <c r="M580" i="8"/>
  <c r="N580" i="8"/>
  <c r="O580" i="8"/>
  <c r="I581" i="8"/>
  <c r="M581" i="8"/>
  <c r="N581" i="8"/>
  <c r="O581" i="8"/>
  <c r="I582" i="8"/>
  <c r="M582" i="8"/>
  <c r="N582" i="8"/>
  <c r="O582" i="8"/>
  <c r="I583" i="8"/>
  <c r="M583" i="8"/>
  <c r="N583" i="8"/>
  <c r="O583" i="8"/>
  <c r="I584" i="8"/>
  <c r="M584" i="8"/>
  <c r="N584" i="8"/>
  <c r="O584" i="8"/>
  <c r="I585" i="8"/>
  <c r="K585" i="8"/>
  <c r="M585" i="8"/>
  <c r="N585" i="8"/>
  <c r="O585" i="8"/>
  <c r="I586" i="8"/>
  <c r="K586" i="8"/>
  <c r="M586" i="8"/>
  <c r="N586" i="8"/>
  <c r="O586" i="8"/>
  <c r="I587" i="8"/>
  <c r="J587" i="8"/>
  <c r="K587" i="8"/>
  <c r="M587" i="8"/>
  <c r="N587" i="8"/>
  <c r="O587" i="8"/>
  <c r="I588" i="8"/>
  <c r="M588" i="8"/>
  <c r="N588" i="8"/>
  <c r="O588" i="8"/>
  <c r="I589" i="8"/>
  <c r="M589" i="8"/>
  <c r="N589" i="8"/>
  <c r="O589" i="8"/>
  <c r="I590" i="8"/>
  <c r="M590" i="8"/>
  <c r="N590" i="8"/>
  <c r="O590" i="8"/>
  <c r="I591" i="8"/>
  <c r="M591" i="8"/>
  <c r="N591" i="8"/>
  <c r="O591" i="8"/>
  <c r="I592" i="8"/>
  <c r="M592" i="8"/>
  <c r="N592" i="8"/>
  <c r="O592" i="8"/>
  <c r="I593" i="8"/>
  <c r="M593" i="8"/>
  <c r="N593" i="8"/>
  <c r="O593" i="8"/>
  <c r="I594" i="8"/>
  <c r="M594" i="8"/>
  <c r="N594" i="8"/>
  <c r="O594" i="8"/>
  <c r="I595" i="8"/>
  <c r="M595" i="8"/>
  <c r="N595" i="8"/>
  <c r="O595" i="8"/>
  <c r="I596" i="8"/>
  <c r="M596" i="8"/>
  <c r="N596" i="8"/>
  <c r="O596" i="8"/>
  <c r="I597" i="8"/>
  <c r="M597" i="8"/>
  <c r="N597" i="8"/>
  <c r="O597" i="8"/>
  <c r="I598" i="8"/>
  <c r="M598" i="8"/>
  <c r="N598" i="8"/>
  <c r="O598" i="8"/>
  <c r="I599" i="8"/>
  <c r="K599" i="8"/>
  <c r="M599" i="8"/>
  <c r="N599" i="8"/>
  <c r="O599" i="8"/>
  <c r="I600" i="8"/>
  <c r="J600" i="8"/>
  <c r="K600" i="8"/>
  <c r="M600" i="8"/>
  <c r="N600" i="8"/>
  <c r="O600" i="8"/>
  <c r="I601" i="8"/>
  <c r="M601" i="8"/>
  <c r="N601" i="8"/>
  <c r="O601" i="8"/>
  <c r="I602" i="8"/>
  <c r="M602" i="8"/>
  <c r="N602" i="8"/>
  <c r="O602" i="8"/>
  <c r="I603" i="8"/>
  <c r="M603" i="8"/>
  <c r="N603" i="8"/>
  <c r="O603" i="8"/>
  <c r="I604" i="8"/>
  <c r="M604" i="8"/>
  <c r="N604" i="8"/>
  <c r="O604" i="8"/>
  <c r="I605" i="8"/>
  <c r="M605" i="8"/>
  <c r="N605" i="8"/>
  <c r="O605" i="8"/>
  <c r="I606" i="8"/>
  <c r="M606" i="8"/>
  <c r="N606" i="8"/>
  <c r="O606" i="8"/>
  <c r="I607" i="8"/>
  <c r="M607" i="8"/>
  <c r="N607" i="8"/>
  <c r="O607" i="8"/>
  <c r="I608" i="8"/>
  <c r="M608" i="8"/>
  <c r="N608" i="8"/>
  <c r="O608" i="8"/>
  <c r="I609" i="8"/>
  <c r="M609" i="8"/>
  <c r="N609" i="8"/>
  <c r="O609" i="8"/>
  <c r="I610" i="8"/>
  <c r="M610" i="8"/>
  <c r="N610" i="8"/>
  <c r="O610" i="8"/>
  <c r="I611" i="8"/>
  <c r="M611" i="8"/>
  <c r="N611" i="8"/>
  <c r="O611" i="8"/>
  <c r="I612" i="8"/>
  <c r="K612" i="8"/>
  <c r="M612" i="8"/>
  <c r="N612" i="8"/>
  <c r="O612" i="8"/>
  <c r="I613" i="8"/>
  <c r="J613" i="8"/>
  <c r="K613" i="8"/>
  <c r="M613" i="8"/>
  <c r="N613" i="8"/>
  <c r="O613" i="8"/>
  <c r="I614" i="8"/>
  <c r="M614" i="8"/>
  <c r="N614" i="8"/>
  <c r="O614" i="8"/>
  <c r="I615" i="8"/>
  <c r="M615" i="8"/>
  <c r="N615" i="8"/>
  <c r="O615" i="8"/>
  <c r="I616" i="8"/>
  <c r="M616" i="8"/>
  <c r="N616" i="8"/>
  <c r="O616" i="8"/>
  <c r="I617" i="8"/>
  <c r="M617" i="8"/>
  <c r="N617" i="8"/>
  <c r="O617" i="8"/>
  <c r="I618" i="8"/>
  <c r="M618" i="8"/>
  <c r="N618" i="8"/>
  <c r="O618" i="8"/>
  <c r="I619" i="8"/>
  <c r="M619" i="8"/>
  <c r="N619" i="8"/>
  <c r="O619" i="8"/>
  <c r="I620" i="8"/>
  <c r="M620" i="8"/>
  <c r="N620" i="8"/>
  <c r="O620" i="8"/>
  <c r="I621" i="8"/>
  <c r="M621" i="8"/>
  <c r="N621" i="8"/>
  <c r="O621" i="8"/>
  <c r="I622" i="8"/>
  <c r="M622" i="8"/>
  <c r="N622" i="8"/>
  <c r="O622" i="8"/>
  <c r="I623" i="8"/>
  <c r="M623" i="8"/>
  <c r="N623" i="8"/>
  <c r="O623" i="8"/>
  <c r="I624" i="8"/>
  <c r="M624" i="8"/>
  <c r="N624" i="8"/>
  <c r="O624" i="8"/>
  <c r="I625" i="8"/>
  <c r="M625" i="8"/>
  <c r="N625" i="8"/>
  <c r="O625" i="8"/>
  <c r="I626" i="8"/>
  <c r="J626" i="8"/>
  <c r="K626" i="8"/>
  <c r="M626" i="8"/>
  <c r="N626" i="8"/>
  <c r="O626" i="8"/>
  <c r="I627" i="8"/>
  <c r="M627" i="8"/>
  <c r="N627" i="8"/>
  <c r="O627" i="8"/>
  <c r="I628" i="8"/>
  <c r="M628" i="8"/>
  <c r="N628" i="8"/>
  <c r="O628" i="8"/>
  <c r="I629" i="8"/>
  <c r="M629" i="8"/>
  <c r="N629" i="8"/>
  <c r="O629" i="8"/>
  <c r="I630" i="8"/>
  <c r="M630" i="8"/>
  <c r="N630" i="8"/>
  <c r="O630" i="8"/>
  <c r="I631" i="8"/>
  <c r="M631" i="8"/>
  <c r="N631" i="8"/>
  <c r="O631" i="8"/>
  <c r="I632" i="8"/>
  <c r="M632" i="8"/>
  <c r="N632" i="8"/>
  <c r="O632" i="8"/>
  <c r="I633" i="8"/>
  <c r="M633" i="8"/>
  <c r="N633" i="8"/>
  <c r="O633" i="8"/>
  <c r="I634" i="8"/>
  <c r="M634" i="8"/>
  <c r="N634" i="8"/>
  <c r="O634" i="8"/>
  <c r="I635" i="8"/>
  <c r="M635" i="8"/>
  <c r="N635" i="8"/>
  <c r="O635" i="8"/>
  <c r="I636" i="8"/>
  <c r="M636" i="8"/>
  <c r="N636" i="8"/>
  <c r="O636" i="8"/>
  <c r="I637" i="8"/>
  <c r="M637" i="8"/>
  <c r="N637" i="8"/>
  <c r="O637" i="8"/>
  <c r="I638" i="8"/>
  <c r="K638" i="8"/>
  <c r="M638" i="8"/>
  <c r="N638" i="8"/>
  <c r="O638" i="8"/>
  <c r="I639" i="8"/>
  <c r="J639" i="8"/>
  <c r="K639" i="8"/>
  <c r="M639" i="8"/>
  <c r="N639" i="8"/>
  <c r="O639" i="8"/>
  <c r="I640" i="8"/>
  <c r="M640" i="8"/>
  <c r="N640" i="8"/>
  <c r="O640" i="8"/>
  <c r="I641" i="8"/>
  <c r="M641" i="8"/>
  <c r="N641" i="8"/>
  <c r="O641" i="8"/>
  <c r="I642" i="8"/>
  <c r="M642" i="8"/>
  <c r="N642" i="8"/>
  <c r="O642" i="8"/>
  <c r="I643" i="8"/>
  <c r="M643" i="8"/>
  <c r="N643" i="8"/>
  <c r="O643" i="8"/>
  <c r="I644" i="8"/>
  <c r="M644" i="8"/>
  <c r="N644" i="8"/>
  <c r="O644" i="8"/>
  <c r="I645" i="8"/>
  <c r="M645" i="8"/>
  <c r="N645" i="8"/>
  <c r="O645" i="8"/>
  <c r="I646" i="8"/>
  <c r="M646" i="8"/>
  <c r="N646" i="8"/>
  <c r="O646" i="8"/>
  <c r="I647" i="8"/>
  <c r="M647" i="8"/>
  <c r="N647" i="8"/>
  <c r="O647" i="8"/>
  <c r="I648" i="8"/>
  <c r="M648" i="8"/>
  <c r="N648" i="8"/>
  <c r="O648" i="8"/>
  <c r="I649" i="8"/>
  <c r="M649" i="8"/>
  <c r="N649" i="8"/>
  <c r="O649" i="8"/>
  <c r="I650" i="8"/>
  <c r="M650" i="8"/>
  <c r="N650" i="8"/>
  <c r="O650" i="8"/>
  <c r="I651" i="8"/>
  <c r="K651" i="8"/>
  <c r="M651" i="8"/>
  <c r="N651" i="8"/>
  <c r="O651" i="8"/>
  <c r="I652" i="8"/>
  <c r="J652" i="8"/>
  <c r="K652" i="8"/>
  <c r="M652" i="8"/>
  <c r="N652" i="8"/>
  <c r="O652" i="8"/>
  <c r="I653" i="8"/>
  <c r="M653" i="8"/>
  <c r="N653" i="8"/>
  <c r="O653" i="8"/>
  <c r="I654" i="8"/>
  <c r="M654" i="8"/>
  <c r="N654" i="8"/>
  <c r="O654" i="8"/>
  <c r="I655" i="8"/>
  <c r="M655" i="8"/>
  <c r="N655" i="8"/>
  <c r="O655" i="8"/>
  <c r="I656" i="8"/>
  <c r="M656" i="8"/>
  <c r="N656" i="8"/>
  <c r="O656" i="8"/>
  <c r="I657" i="8"/>
  <c r="M657" i="8"/>
  <c r="N657" i="8"/>
  <c r="O657" i="8"/>
  <c r="I658" i="8"/>
  <c r="M658" i="8"/>
  <c r="N658" i="8"/>
  <c r="O658" i="8"/>
  <c r="I659" i="8"/>
  <c r="M659" i="8"/>
  <c r="N659" i="8"/>
  <c r="O659" i="8"/>
  <c r="I660" i="8"/>
  <c r="M660" i="8"/>
  <c r="N660" i="8"/>
  <c r="O660" i="8"/>
  <c r="I661" i="8"/>
  <c r="M661" i="8"/>
  <c r="N661" i="8"/>
  <c r="O661" i="8"/>
  <c r="I662" i="8"/>
  <c r="M662" i="8"/>
  <c r="N662" i="8"/>
  <c r="O662" i="8"/>
  <c r="I663" i="8"/>
  <c r="M663" i="8"/>
  <c r="N663" i="8"/>
  <c r="O663" i="8"/>
  <c r="I664" i="8"/>
  <c r="K664" i="8"/>
  <c r="M664" i="8"/>
  <c r="N664" i="8"/>
  <c r="O664" i="8"/>
  <c r="I665" i="8"/>
  <c r="J665" i="8"/>
  <c r="K665" i="8"/>
  <c r="M665" i="8"/>
  <c r="N665" i="8"/>
  <c r="O665" i="8"/>
  <c r="I666" i="8"/>
  <c r="M666" i="8"/>
  <c r="N666" i="8"/>
  <c r="O666" i="8"/>
  <c r="I667" i="8"/>
  <c r="M667" i="8"/>
  <c r="N667" i="8"/>
  <c r="O667" i="8"/>
  <c r="I668" i="8"/>
  <c r="M668" i="8"/>
  <c r="N668" i="8"/>
  <c r="O668" i="8"/>
  <c r="I669" i="8"/>
  <c r="M669" i="8"/>
  <c r="N669" i="8"/>
  <c r="O669" i="8"/>
  <c r="I670" i="8"/>
  <c r="M670" i="8"/>
  <c r="N670" i="8"/>
  <c r="O670" i="8"/>
  <c r="I671" i="8"/>
  <c r="M671" i="8"/>
  <c r="N671" i="8"/>
  <c r="O671" i="8"/>
  <c r="I672" i="8"/>
  <c r="M672" i="8"/>
  <c r="N672" i="8"/>
  <c r="O672" i="8"/>
  <c r="I673" i="8"/>
  <c r="M673" i="8"/>
  <c r="N673" i="8"/>
  <c r="O673" i="8"/>
  <c r="I674" i="8"/>
  <c r="M674" i="8"/>
  <c r="N674" i="8"/>
  <c r="O674" i="8"/>
  <c r="I675" i="8"/>
  <c r="M675" i="8"/>
  <c r="N675" i="8"/>
  <c r="O675" i="8"/>
  <c r="I676" i="8"/>
  <c r="M676" i="8"/>
  <c r="N676" i="8"/>
  <c r="O676" i="8"/>
  <c r="I677" i="8"/>
  <c r="M677" i="8"/>
  <c r="N677" i="8"/>
  <c r="O677" i="8"/>
  <c r="I678" i="8"/>
  <c r="J678" i="8"/>
  <c r="K678" i="8"/>
  <c r="M678" i="8"/>
  <c r="N678" i="8"/>
  <c r="O678" i="8"/>
  <c r="I679" i="8"/>
  <c r="M679" i="8"/>
  <c r="N679" i="8"/>
  <c r="O679" i="8"/>
  <c r="I680" i="8"/>
  <c r="M680" i="8"/>
  <c r="N680" i="8"/>
  <c r="O680" i="8"/>
  <c r="I681" i="8"/>
  <c r="M681" i="8"/>
  <c r="N681" i="8"/>
  <c r="O681" i="8"/>
  <c r="I682" i="8"/>
  <c r="M682" i="8"/>
  <c r="N682" i="8"/>
  <c r="O682" i="8"/>
  <c r="I683" i="8"/>
  <c r="M683" i="8"/>
  <c r="N683" i="8"/>
  <c r="O683" i="8"/>
  <c r="I684" i="8"/>
  <c r="M684" i="8"/>
  <c r="N684" i="8"/>
  <c r="O684" i="8"/>
  <c r="I685" i="8"/>
  <c r="M685" i="8"/>
  <c r="N685" i="8"/>
  <c r="O685" i="8"/>
  <c r="I686" i="8"/>
  <c r="M686" i="8"/>
  <c r="N686" i="8"/>
  <c r="O686" i="8"/>
  <c r="I687" i="8"/>
  <c r="M687" i="8"/>
  <c r="N687" i="8"/>
  <c r="O687" i="8"/>
  <c r="I688" i="8"/>
  <c r="M688" i="8"/>
  <c r="N688" i="8"/>
  <c r="O688" i="8"/>
  <c r="I689" i="8"/>
  <c r="M689" i="8"/>
  <c r="N689" i="8"/>
  <c r="O689" i="8"/>
  <c r="I690" i="8"/>
  <c r="M690" i="8"/>
  <c r="N690" i="8"/>
  <c r="O690" i="8"/>
  <c r="I691" i="8"/>
  <c r="J691" i="8"/>
  <c r="K691" i="8"/>
  <c r="M691" i="8"/>
  <c r="N691" i="8"/>
  <c r="O691" i="8"/>
  <c r="I692" i="8"/>
  <c r="M692" i="8"/>
  <c r="N692" i="8"/>
  <c r="O692" i="8"/>
  <c r="I693" i="8"/>
  <c r="M693" i="8"/>
  <c r="N693" i="8"/>
  <c r="O693" i="8"/>
  <c r="I694" i="8"/>
  <c r="M694" i="8"/>
  <c r="N694" i="8"/>
  <c r="O694" i="8"/>
  <c r="I695" i="8"/>
  <c r="M695" i="8"/>
  <c r="N695" i="8"/>
  <c r="O695" i="8"/>
  <c r="I696" i="8"/>
  <c r="M696" i="8"/>
  <c r="N696" i="8"/>
  <c r="O696" i="8"/>
  <c r="I697" i="8"/>
  <c r="M697" i="8"/>
  <c r="N697" i="8"/>
  <c r="O697" i="8"/>
  <c r="I698" i="8"/>
  <c r="M698" i="8"/>
  <c r="N698" i="8"/>
  <c r="O698" i="8"/>
  <c r="I699" i="8"/>
  <c r="M699" i="8"/>
  <c r="N699" i="8"/>
  <c r="O699" i="8"/>
  <c r="I700" i="8"/>
  <c r="M700" i="8"/>
  <c r="N700" i="8"/>
  <c r="O700" i="8"/>
  <c r="I701" i="8"/>
  <c r="M701" i="8"/>
  <c r="N701" i="8"/>
  <c r="O701" i="8"/>
  <c r="I702" i="8"/>
  <c r="M702" i="8"/>
  <c r="N702" i="8"/>
  <c r="O702" i="8"/>
  <c r="I703" i="8"/>
  <c r="K703" i="8"/>
  <c r="M703" i="8"/>
  <c r="N703" i="8"/>
  <c r="O703" i="8"/>
  <c r="I704" i="8"/>
  <c r="J704" i="8"/>
  <c r="K704" i="8"/>
  <c r="M704" i="8"/>
  <c r="N704" i="8"/>
  <c r="O704" i="8"/>
  <c r="I705" i="8"/>
  <c r="M705" i="8"/>
  <c r="N705" i="8"/>
  <c r="O705" i="8"/>
  <c r="I706" i="8"/>
  <c r="M706" i="8"/>
  <c r="N706" i="8"/>
  <c r="O706" i="8"/>
  <c r="I707" i="8"/>
  <c r="M707" i="8"/>
  <c r="N707" i="8"/>
  <c r="O707" i="8"/>
  <c r="I708" i="8"/>
  <c r="M708" i="8"/>
  <c r="N708" i="8"/>
  <c r="O708" i="8"/>
  <c r="I709" i="8"/>
  <c r="M709" i="8"/>
  <c r="N709" i="8"/>
  <c r="O709" i="8"/>
  <c r="I710" i="8"/>
  <c r="M710" i="8"/>
  <c r="N710" i="8"/>
  <c r="O710" i="8"/>
  <c r="I711" i="8"/>
  <c r="M711" i="8"/>
  <c r="N711" i="8"/>
  <c r="O711" i="8"/>
  <c r="I712" i="8"/>
  <c r="M712" i="8"/>
  <c r="N712" i="8"/>
  <c r="O712" i="8"/>
  <c r="I713" i="8"/>
  <c r="M713" i="8"/>
  <c r="N713" i="8"/>
  <c r="O713" i="8"/>
  <c r="I714" i="8"/>
  <c r="M714" i="8"/>
  <c r="N714" i="8"/>
  <c r="O714" i="8"/>
  <c r="I715" i="8"/>
  <c r="M715" i="8"/>
  <c r="N715" i="8"/>
  <c r="O715" i="8"/>
  <c r="I716" i="8"/>
  <c r="K716" i="8"/>
  <c r="M716" i="8"/>
  <c r="N716" i="8"/>
  <c r="O716" i="8"/>
  <c r="I717" i="8"/>
  <c r="J717" i="8"/>
  <c r="K717" i="8"/>
  <c r="M717" i="8"/>
  <c r="N717" i="8"/>
  <c r="O717" i="8"/>
  <c r="I718" i="8"/>
  <c r="M718" i="8"/>
  <c r="N718" i="8"/>
  <c r="O718" i="8"/>
  <c r="I719" i="8"/>
  <c r="M719" i="8"/>
  <c r="N719" i="8"/>
  <c r="O719" i="8"/>
  <c r="I720" i="8"/>
  <c r="M720" i="8"/>
  <c r="N720" i="8"/>
  <c r="O720" i="8"/>
  <c r="I721" i="8"/>
  <c r="M721" i="8"/>
  <c r="N721" i="8"/>
  <c r="O721" i="8"/>
  <c r="I722" i="8"/>
  <c r="M722" i="8"/>
  <c r="N722" i="8"/>
  <c r="O722" i="8"/>
  <c r="I723" i="8"/>
  <c r="M723" i="8"/>
  <c r="N723" i="8"/>
  <c r="O723" i="8"/>
  <c r="I724" i="8"/>
  <c r="M724" i="8"/>
  <c r="N724" i="8"/>
  <c r="O724" i="8"/>
  <c r="I725" i="8"/>
  <c r="M725" i="8"/>
  <c r="N725" i="8"/>
  <c r="O725" i="8"/>
  <c r="I726" i="8"/>
  <c r="M726" i="8"/>
  <c r="N726" i="8"/>
  <c r="O726" i="8"/>
  <c r="I727" i="8"/>
  <c r="M727" i="8"/>
  <c r="N727" i="8"/>
  <c r="O727" i="8"/>
  <c r="I728" i="8"/>
  <c r="M728" i="8"/>
  <c r="N728" i="8"/>
  <c r="O728" i="8"/>
  <c r="I729" i="8"/>
  <c r="K729" i="8"/>
  <c r="M729" i="8"/>
  <c r="N729" i="8"/>
  <c r="O729" i="8"/>
  <c r="I730" i="8"/>
  <c r="J730" i="8"/>
  <c r="K730" i="8"/>
  <c r="M730" i="8"/>
  <c r="N730" i="8"/>
  <c r="O730" i="8"/>
  <c r="I731" i="8"/>
  <c r="M731" i="8"/>
  <c r="N731" i="8"/>
  <c r="O731" i="8"/>
  <c r="I732" i="8"/>
  <c r="M732" i="8"/>
  <c r="N732" i="8"/>
  <c r="O732" i="8"/>
  <c r="I733" i="8"/>
  <c r="M733" i="8"/>
  <c r="N733" i="8"/>
  <c r="O733" i="8"/>
  <c r="I734" i="8"/>
  <c r="M734" i="8"/>
  <c r="N734" i="8"/>
  <c r="O734" i="8"/>
  <c r="I735" i="8"/>
  <c r="M735" i="8"/>
  <c r="N735" i="8"/>
  <c r="O735" i="8"/>
  <c r="I736" i="8"/>
  <c r="M736" i="8"/>
  <c r="N736" i="8"/>
  <c r="O736" i="8"/>
  <c r="I737" i="8"/>
  <c r="M737" i="8"/>
  <c r="N737" i="8"/>
  <c r="O737" i="8"/>
  <c r="I738" i="8"/>
  <c r="M738" i="8"/>
  <c r="N738" i="8"/>
  <c r="O738" i="8"/>
  <c r="I739" i="8"/>
  <c r="M739" i="8"/>
  <c r="N739" i="8"/>
  <c r="O739" i="8"/>
  <c r="I740" i="8"/>
  <c r="M740" i="8"/>
  <c r="N740" i="8"/>
  <c r="O740" i="8"/>
  <c r="I741" i="8"/>
  <c r="K741" i="8"/>
  <c r="M741" i="8"/>
  <c r="N741" i="8"/>
  <c r="O741" i="8"/>
  <c r="I742" i="8"/>
  <c r="K742" i="8"/>
  <c r="M742" i="8"/>
  <c r="N742" i="8"/>
  <c r="O742" i="8"/>
  <c r="I743" i="8"/>
  <c r="J743" i="8"/>
  <c r="K743" i="8"/>
  <c r="M743" i="8"/>
  <c r="N743" i="8"/>
  <c r="O743" i="8"/>
  <c r="I744" i="8"/>
  <c r="M744" i="8"/>
  <c r="N744" i="8"/>
  <c r="O744" i="8"/>
  <c r="I745" i="8"/>
  <c r="M745" i="8"/>
  <c r="N745" i="8"/>
  <c r="O745" i="8"/>
  <c r="I746" i="8"/>
  <c r="M746" i="8"/>
  <c r="N746" i="8"/>
  <c r="O746" i="8"/>
  <c r="I747" i="8"/>
  <c r="M747" i="8"/>
  <c r="N747" i="8"/>
  <c r="O747" i="8"/>
  <c r="I748" i="8"/>
  <c r="M748" i="8"/>
  <c r="N748" i="8"/>
  <c r="O748" i="8"/>
  <c r="I749" i="8"/>
  <c r="M749" i="8"/>
  <c r="N749" i="8"/>
  <c r="O749" i="8"/>
  <c r="I750" i="8"/>
  <c r="M750" i="8"/>
  <c r="N750" i="8"/>
  <c r="O750" i="8"/>
  <c r="I751" i="8"/>
  <c r="M751" i="8"/>
  <c r="N751" i="8"/>
  <c r="O751" i="8"/>
  <c r="I752" i="8"/>
  <c r="M752" i="8"/>
  <c r="N752" i="8"/>
  <c r="O752" i="8"/>
  <c r="I753" i="8"/>
  <c r="M753" i="8"/>
  <c r="N753" i="8"/>
  <c r="O753" i="8"/>
  <c r="I754" i="8"/>
  <c r="K754" i="8"/>
  <c r="M754" i="8"/>
  <c r="N754" i="8"/>
  <c r="O754" i="8"/>
  <c r="I755" i="8"/>
  <c r="K755" i="8"/>
  <c r="M755" i="8"/>
  <c r="N755" i="8"/>
  <c r="O755" i="8"/>
  <c r="I756" i="8"/>
  <c r="J756" i="8"/>
  <c r="K756" i="8"/>
  <c r="M756" i="8"/>
  <c r="N756" i="8"/>
  <c r="O756" i="8"/>
  <c r="I757" i="8"/>
  <c r="M757" i="8"/>
  <c r="N757" i="8"/>
  <c r="O757" i="8"/>
  <c r="I758" i="8"/>
  <c r="M758" i="8"/>
  <c r="N758" i="8"/>
  <c r="O758" i="8"/>
  <c r="I759" i="8"/>
  <c r="M759" i="8"/>
  <c r="N759" i="8"/>
  <c r="O759" i="8"/>
  <c r="I760" i="8"/>
  <c r="M760" i="8"/>
  <c r="N760" i="8"/>
  <c r="O760" i="8"/>
  <c r="I761" i="8"/>
  <c r="M761" i="8"/>
  <c r="N761" i="8"/>
  <c r="O761" i="8"/>
  <c r="I762" i="8"/>
  <c r="M762" i="8"/>
  <c r="N762" i="8"/>
  <c r="O762" i="8"/>
  <c r="I763" i="8"/>
  <c r="M763" i="8"/>
  <c r="N763" i="8"/>
  <c r="O763" i="8"/>
  <c r="I764" i="8"/>
  <c r="M764" i="8"/>
  <c r="N764" i="8"/>
  <c r="O764" i="8"/>
  <c r="I765" i="8"/>
  <c r="M765" i="8"/>
  <c r="N765" i="8"/>
  <c r="O765" i="8"/>
  <c r="I766" i="8"/>
  <c r="M766" i="8"/>
  <c r="N766" i="8"/>
  <c r="O766" i="8"/>
  <c r="I767" i="8"/>
  <c r="K767" i="8"/>
  <c r="M767" i="8"/>
  <c r="N767" i="8"/>
  <c r="O767" i="8"/>
  <c r="I768" i="8"/>
  <c r="K768" i="8"/>
  <c r="M768" i="8"/>
  <c r="N768" i="8"/>
  <c r="O768" i="8"/>
  <c r="I769" i="8"/>
  <c r="J769" i="8"/>
  <c r="K769" i="8"/>
  <c r="M769" i="8"/>
  <c r="N769" i="8"/>
  <c r="O769" i="8"/>
  <c r="I770" i="8"/>
  <c r="M770" i="8"/>
  <c r="N770" i="8"/>
  <c r="O770" i="8"/>
  <c r="I771" i="8"/>
  <c r="M771" i="8"/>
  <c r="N771" i="8"/>
  <c r="O771" i="8"/>
  <c r="I772" i="8"/>
  <c r="M772" i="8"/>
  <c r="N772" i="8"/>
  <c r="O772" i="8"/>
  <c r="I773" i="8"/>
  <c r="M773" i="8"/>
  <c r="N773" i="8"/>
  <c r="O773" i="8"/>
  <c r="I774" i="8"/>
  <c r="M774" i="8"/>
  <c r="N774" i="8"/>
  <c r="O774" i="8"/>
  <c r="I775" i="8"/>
  <c r="M775" i="8"/>
  <c r="N775" i="8"/>
  <c r="O775" i="8"/>
  <c r="I776" i="8"/>
  <c r="M776" i="8"/>
  <c r="N776" i="8"/>
  <c r="O776" i="8"/>
  <c r="I777" i="8"/>
  <c r="M777" i="8"/>
  <c r="N777" i="8"/>
  <c r="O777" i="8"/>
  <c r="I778" i="8"/>
  <c r="M778" i="8"/>
  <c r="N778" i="8"/>
  <c r="O778" i="8"/>
  <c r="I779" i="8"/>
  <c r="M779" i="8"/>
  <c r="N779" i="8"/>
  <c r="O779" i="8"/>
  <c r="I780" i="8"/>
  <c r="M780" i="8"/>
  <c r="N780" i="8"/>
  <c r="O780" i="8"/>
  <c r="I781" i="8"/>
  <c r="K781" i="8"/>
  <c r="M781" i="8"/>
  <c r="N781" i="8"/>
  <c r="O781" i="8"/>
  <c r="I782" i="8"/>
  <c r="J782" i="8"/>
  <c r="K782" i="8"/>
  <c r="M782" i="8"/>
  <c r="N782" i="8"/>
  <c r="O782" i="8"/>
  <c r="I783" i="8"/>
  <c r="M783" i="8"/>
  <c r="N783" i="8"/>
  <c r="O783" i="8"/>
  <c r="I784" i="8"/>
  <c r="M784" i="8"/>
  <c r="N784" i="8"/>
  <c r="O784" i="8"/>
  <c r="I785" i="8"/>
  <c r="M785" i="8"/>
  <c r="N785" i="8"/>
  <c r="O785" i="8"/>
  <c r="I786" i="8"/>
  <c r="M786" i="8"/>
  <c r="N786" i="8"/>
  <c r="O786" i="8"/>
  <c r="I787" i="8"/>
  <c r="M787" i="8"/>
  <c r="N787" i="8"/>
  <c r="O787" i="8"/>
  <c r="I788" i="8"/>
  <c r="M788" i="8"/>
  <c r="N788" i="8"/>
  <c r="O788" i="8"/>
  <c r="I789" i="8"/>
  <c r="M789" i="8"/>
  <c r="N789" i="8"/>
  <c r="O789" i="8"/>
  <c r="I790" i="8"/>
  <c r="M790" i="8"/>
  <c r="N790" i="8"/>
  <c r="O790" i="8"/>
  <c r="I791" i="8"/>
  <c r="M791" i="8"/>
  <c r="N791" i="8"/>
  <c r="O791" i="8"/>
  <c r="I792" i="8"/>
  <c r="M792" i="8"/>
  <c r="N792" i="8"/>
  <c r="O792" i="8"/>
  <c r="I793" i="8"/>
  <c r="M793" i="8"/>
  <c r="N793" i="8"/>
  <c r="O793" i="8"/>
  <c r="I794" i="8"/>
  <c r="K794" i="8"/>
  <c r="M794" i="8"/>
  <c r="N794" i="8"/>
  <c r="O794" i="8"/>
  <c r="I795" i="8"/>
  <c r="J795" i="8"/>
  <c r="K795" i="8"/>
  <c r="M795" i="8"/>
  <c r="N795" i="8"/>
  <c r="O795" i="8"/>
  <c r="I796" i="8"/>
  <c r="M796" i="8"/>
  <c r="N796" i="8"/>
  <c r="O796" i="8"/>
  <c r="I797" i="8"/>
  <c r="M797" i="8"/>
  <c r="N797" i="8"/>
  <c r="O797" i="8"/>
  <c r="I798" i="8"/>
  <c r="M798" i="8"/>
  <c r="N798" i="8"/>
  <c r="O798" i="8"/>
  <c r="I799" i="8"/>
  <c r="M799" i="8"/>
  <c r="N799" i="8"/>
  <c r="O799" i="8"/>
  <c r="I800" i="8"/>
  <c r="M800" i="8"/>
  <c r="N800" i="8"/>
  <c r="O800" i="8"/>
  <c r="I801" i="8"/>
  <c r="M801" i="8"/>
  <c r="N801" i="8"/>
  <c r="O801" i="8"/>
  <c r="I802" i="8"/>
  <c r="M802" i="8"/>
  <c r="N802" i="8"/>
  <c r="O802" i="8"/>
  <c r="I803" i="8"/>
  <c r="M803" i="8"/>
  <c r="N803" i="8"/>
  <c r="O803" i="8"/>
  <c r="I804" i="8"/>
  <c r="M804" i="8"/>
  <c r="N804" i="8"/>
  <c r="O804" i="8"/>
  <c r="I805" i="8"/>
  <c r="M805" i="8"/>
  <c r="N805" i="8"/>
  <c r="O805" i="8"/>
  <c r="I806" i="8"/>
  <c r="K806" i="8"/>
  <c r="M806" i="8"/>
  <c r="N806" i="8"/>
  <c r="O806" i="8"/>
  <c r="I807" i="8"/>
  <c r="K807" i="8"/>
  <c r="M807" i="8"/>
  <c r="N807" i="8"/>
  <c r="O807" i="8"/>
  <c r="I808" i="8"/>
  <c r="J808" i="8"/>
  <c r="K808" i="8"/>
  <c r="M808" i="8"/>
  <c r="N808" i="8"/>
  <c r="O808" i="8"/>
  <c r="I809" i="8"/>
  <c r="M809" i="8"/>
  <c r="N809" i="8"/>
  <c r="O809" i="8"/>
  <c r="I810" i="8"/>
  <c r="M810" i="8"/>
  <c r="N810" i="8"/>
  <c r="O810" i="8"/>
  <c r="I811" i="8"/>
  <c r="M811" i="8"/>
  <c r="N811" i="8"/>
  <c r="O811" i="8"/>
  <c r="I812" i="8"/>
  <c r="M812" i="8"/>
  <c r="N812" i="8"/>
  <c r="O812" i="8"/>
  <c r="I813" i="8"/>
  <c r="M813" i="8"/>
  <c r="N813" i="8"/>
  <c r="O813" i="8"/>
  <c r="I814" i="8"/>
  <c r="M814" i="8"/>
  <c r="N814" i="8"/>
  <c r="O814" i="8"/>
  <c r="I815" i="8"/>
  <c r="M815" i="8"/>
  <c r="N815" i="8"/>
  <c r="O815" i="8"/>
  <c r="I816" i="8"/>
  <c r="M816" i="8"/>
  <c r="N816" i="8"/>
  <c r="O816" i="8"/>
  <c r="I817" i="8"/>
  <c r="M817" i="8"/>
  <c r="N817" i="8"/>
  <c r="O817" i="8"/>
  <c r="I818" i="8"/>
  <c r="M818" i="8"/>
  <c r="N818" i="8"/>
  <c r="O818" i="8"/>
  <c r="I819" i="8"/>
  <c r="M819" i="8"/>
  <c r="N819" i="8"/>
  <c r="O819" i="8"/>
  <c r="I820" i="8"/>
  <c r="K820" i="8"/>
  <c r="M820" i="8"/>
  <c r="N820" i="8"/>
  <c r="O820" i="8"/>
  <c r="I821" i="8"/>
  <c r="J821" i="8"/>
  <c r="K821" i="8"/>
  <c r="M821" i="8"/>
  <c r="N821" i="8"/>
  <c r="O821" i="8"/>
  <c r="I822" i="8"/>
  <c r="M822" i="8"/>
  <c r="N822" i="8"/>
  <c r="O822" i="8"/>
  <c r="I823" i="8"/>
  <c r="M823" i="8"/>
  <c r="N823" i="8"/>
  <c r="O823" i="8"/>
  <c r="I824" i="8"/>
  <c r="M824" i="8"/>
  <c r="N824" i="8"/>
  <c r="O824" i="8"/>
  <c r="I825" i="8"/>
  <c r="M825" i="8"/>
  <c r="N825" i="8"/>
  <c r="O825" i="8"/>
  <c r="I826" i="8"/>
  <c r="M826" i="8"/>
  <c r="N826" i="8"/>
  <c r="O826" i="8"/>
  <c r="I827" i="8"/>
  <c r="M827" i="8"/>
  <c r="N827" i="8"/>
  <c r="O827" i="8"/>
  <c r="I828" i="8"/>
  <c r="M828" i="8"/>
  <c r="N828" i="8"/>
  <c r="O828" i="8"/>
  <c r="I829" i="8"/>
  <c r="M829" i="8"/>
  <c r="N829" i="8"/>
  <c r="O829" i="8"/>
  <c r="I830" i="8"/>
  <c r="M830" i="8"/>
  <c r="N830" i="8"/>
  <c r="O830" i="8"/>
  <c r="I831" i="8"/>
  <c r="M831" i="8"/>
  <c r="N831" i="8"/>
  <c r="O831" i="8"/>
  <c r="I832" i="8"/>
  <c r="M832" i="8"/>
  <c r="N832" i="8"/>
  <c r="O832" i="8"/>
  <c r="I833" i="8"/>
  <c r="K833" i="8"/>
  <c r="M833" i="8"/>
  <c r="N833" i="8"/>
  <c r="O833" i="8"/>
  <c r="I834" i="8"/>
  <c r="J834" i="8"/>
  <c r="K834" i="8"/>
  <c r="M834" i="8"/>
  <c r="N834" i="8"/>
  <c r="O834" i="8"/>
  <c r="I835" i="8"/>
  <c r="M835" i="8"/>
  <c r="N835" i="8"/>
  <c r="O835" i="8"/>
  <c r="I836" i="8"/>
  <c r="M836" i="8"/>
  <c r="N836" i="8"/>
  <c r="O836" i="8"/>
  <c r="I837" i="8"/>
  <c r="M837" i="8"/>
  <c r="N837" i="8"/>
  <c r="O837" i="8"/>
  <c r="I838" i="8"/>
  <c r="M838" i="8"/>
  <c r="N838" i="8"/>
  <c r="O838" i="8"/>
  <c r="I839" i="8"/>
  <c r="M839" i="8"/>
  <c r="N839" i="8"/>
  <c r="O839" i="8"/>
  <c r="I840" i="8"/>
  <c r="M840" i="8"/>
  <c r="N840" i="8"/>
  <c r="O840" i="8"/>
  <c r="I841" i="8"/>
  <c r="M841" i="8"/>
  <c r="N841" i="8"/>
  <c r="O841" i="8"/>
  <c r="I842" i="8"/>
  <c r="M842" i="8"/>
  <c r="N842" i="8"/>
  <c r="O842" i="8"/>
  <c r="I843" i="8"/>
  <c r="M843" i="8"/>
  <c r="N843" i="8"/>
  <c r="O843" i="8"/>
  <c r="I844" i="8"/>
  <c r="M844" i="8"/>
  <c r="N844" i="8"/>
  <c r="O844" i="8"/>
  <c r="I845" i="8"/>
  <c r="M845" i="8"/>
  <c r="N845" i="8"/>
  <c r="O845" i="8"/>
  <c r="I846" i="8"/>
  <c r="K846" i="8"/>
  <c r="M846" i="8"/>
  <c r="N846" i="8"/>
  <c r="O846" i="8"/>
  <c r="I847" i="8"/>
  <c r="J847" i="8"/>
  <c r="K847" i="8"/>
  <c r="M847" i="8"/>
  <c r="N847" i="8"/>
  <c r="O847" i="8"/>
  <c r="I848" i="8"/>
  <c r="M848" i="8"/>
  <c r="N848" i="8"/>
  <c r="O848" i="8"/>
  <c r="I849" i="8"/>
  <c r="M849" i="8"/>
  <c r="N849" i="8"/>
  <c r="O849" i="8"/>
  <c r="I850" i="8"/>
  <c r="M850" i="8"/>
  <c r="N850" i="8"/>
  <c r="O850" i="8"/>
  <c r="I851" i="8"/>
  <c r="M851" i="8"/>
  <c r="N851" i="8"/>
  <c r="O851" i="8"/>
  <c r="I852" i="8"/>
  <c r="M852" i="8"/>
  <c r="N852" i="8"/>
  <c r="O852" i="8"/>
  <c r="I853" i="8"/>
  <c r="M853" i="8"/>
  <c r="N853" i="8"/>
  <c r="O853" i="8"/>
  <c r="I854" i="8"/>
  <c r="M854" i="8"/>
  <c r="N854" i="8"/>
  <c r="O854" i="8"/>
  <c r="I855" i="8"/>
  <c r="M855" i="8"/>
  <c r="N855" i="8"/>
  <c r="O855" i="8"/>
  <c r="I856" i="8"/>
  <c r="M856" i="8"/>
  <c r="N856" i="8"/>
  <c r="O856" i="8"/>
  <c r="I857" i="8"/>
  <c r="M857" i="8"/>
  <c r="N857" i="8"/>
  <c r="O857" i="8"/>
  <c r="I858" i="8"/>
  <c r="M858" i="8"/>
  <c r="N858" i="8"/>
  <c r="O858" i="8"/>
  <c r="I859" i="8"/>
  <c r="K859" i="8"/>
  <c r="M859" i="8"/>
  <c r="N859" i="8"/>
  <c r="O859" i="8"/>
  <c r="I860" i="8"/>
  <c r="J860" i="8"/>
  <c r="K860" i="8"/>
  <c r="M860" i="8"/>
  <c r="N860" i="8"/>
  <c r="O860" i="8"/>
  <c r="I861" i="8"/>
  <c r="M861" i="8"/>
  <c r="N861" i="8"/>
  <c r="O861" i="8"/>
  <c r="I862" i="8"/>
  <c r="M862" i="8"/>
  <c r="N862" i="8"/>
  <c r="O862" i="8"/>
  <c r="I863" i="8"/>
  <c r="M863" i="8"/>
  <c r="N863" i="8"/>
  <c r="O863" i="8"/>
  <c r="I864" i="8"/>
  <c r="M864" i="8"/>
  <c r="N864" i="8"/>
  <c r="O864" i="8"/>
  <c r="I865" i="8"/>
  <c r="M865" i="8"/>
  <c r="N865" i="8"/>
  <c r="O865" i="8"/>
  <c r="I866" i="8"/>
  <c r="M866" i="8"/>
  <c r="N866" i="8"/>
  <c r="O866" i="8"/>
  <c r="I867" i="8"/>
  <c r="M867" i="8"/>
  <c r="N867" i="8"/>
  <c r="O867" i="8"/>
  <c r="I868" i="8"/>
  <c r="M868" i="8"/>
  <c r="N868" i="8"/>
  <c r="O868" i="8"/>
  <c r="I869" i="8"/>
  <c r="M869" i="8"/>
  <c r="N869" i="8"/>
  <c r="O869" i="8"/>
  <c r="I870" i="8"/>
  <c r="M870" i="8"/>
  <c r="N870" i="8"/>
  <c r="O870" i="8"/>
  <c r="I871" i="8"/>
  <c r="K871" i="8"/>
  <c r="M871" i="8"/>
  <c r="N871" i="8"/>
  <c r="O871" i="8"/>
  <c r="I872" i="8"/>
  <c r="K872" i="8"/>
  <c r="M872" i="8"/>
  <c r="N872" i="8"/>
  <c r="O872" i="8"/>
  <c r="I873" i="8"/>
  <c r="J873" i="8"/>
  <c r="K873" i="8"/>
  <c r="M873" i="8"/>
  <c r="N873" i="8"/>
  <c r="O873" i="8"/>
  <c r="I874" i="8"/>
  <c r="M874" i="8"/>
  <c r="N874" i="8"/>
  <c r="O874" i="8"/>
  <c r="I875" i="8"/>
  <c r="M875" i="8"/>
  <c r="N875" i="8"/>
  <c r="O875" i="8"/>
  <c r="I876" i="8"/>
  <c r="M876" i="8"/>
  <c r="N876" i="8"/>
  <c r="O876" i="8"/>
  <c r="I877" i="8"/>
  <c r="M877" i="8"/>
  <c r="N877" i="8"/>
  <c r="O877" i="8"/>
  <c r="I878" i="8"/>
  <c r="M878" i="8"/>
  <c r="N878" i="8"/>
  <c r="O878" i="8"/>
  <c r="I879" i="8"/>
  <c r="M879" i="8"/>
  <c r="N879" i="8"/>
  <c r="O879" i="8"/>
  <c r="I880" i="8"/>
  <c r="M880" i="8"/>
  <c r="N880" i="8"/>
  <c r="O880" i="8"/>
  <c r="I881" i="8"/>
  <c r="M881" i="8"/>
  <c r="N881" i="8"/>
  <c r="O881" i="8"/>
  <c r="I882" i="8"/>
  <c r="M882" i="8"/>
  <c r="N882" i="8"/>
  <c r="O882" i="8"/>
  <c r="I883" i="8"/>
  <c r="M883" i="8"/>
  <c r="N883" i="8"/>
  <c r="O883" i="8"/>
  <c r="I884" i="8"/>
  <c r="K884" i="8"/>
  <c r="M884" i="8"/>
  <c r="N884" i="8"/>
  <c r="O884" i="8"/>
  <c r="I885" i="8"/>
  <c r="K885" i="8"/>
  <c r="M885" i="8"/>
  <c r="N885" i="8"/>
  <c r="O885" i="8"/>
  <c r="I886" i="8"/>
  <c r="J886" i="8"/>
  <c r="K886" i="8"/>
  <c r="M886" i="8"/>
  <c r="N886" i="8"/>
  <c r="O886" i="8"/>
  <c r="I887" i="8"/>
  <c r="M887" i="8"/>
  <c r="N887" i="8"/>
  <c r="O887" i="8"/>
  <c r="I888" i="8"/>
  <c r="M888" i="8"/>
  <c r="N888" i="8"/>
  <c r="O888" i="8"/>
  <c r="I889" i="8"/>
  <c r="M889" i="8"/>
  <c r="N889" i="8"/>
  <c r="O889" i="8"/>
  <c r="I890" i="8"/>
  <c r="M890" i="8"/>
  <c r="N890" i="8"/>
  <c r="O890" i="8"/>
  <c r="I891" i="8"/>
  <c r="M891" i="8"/>
  <c r="N891" i="8"/>
  <c r="O891" i="8"/>
  <c r="I892" i="8"/>
  <c r="M892" i="8"/>
  <c r="N892" i="8"/>
  <c r="O892" i="8"/>
  <c r="I893" i="8"/>
  <c r="M893" i="8"/>
  <c r="N893" i="8"/>
  <c r="O893" i="8"/>
  <c r="I894" i="8"/>
  <c r="M894" i="8"/>
  <c r="N894" i="8"/>
  <c r="O894" i="8"/>
  <c r="I895" i="8"/>
  <c r="M895" i="8"/>
  <c r="N895" i="8"/>
  <c r="O895" i="8"/>
  <c r="I896" i="8"/>
  <c r="M896" i="8"/>
  <c r="N896" i="8"/>
  <c r="O896" i="8"/>
  <c r="I897" i="8"/>
  <c r="M897" i="8"/>
  <c r="N897" i="8"/>
  <c r="O897" i="8"/>
  <c r="I898" i="8"/>
  <c r="K898" i="8"/>
  <c r="M898" i="8"/>
  <c r="N898" i="8"/>
  <c r="O898" i="8"/>
  <c r="I899" i="8"/>
  <c r="J899" i="8"/>
  <c r="K899" i="8"/>
  <c r="M899" i="8"/>
  <c r="N899" i="8"/>
  <c r="O899" i="8"/>
  <c r="I900" i="8"/>
  <c r="M900" i="8"/>
  <c r="N900" i="8"/>
  <c r="O900" i="8"/>
  <c r="I901" i="8"/>
  <c r="M901" i="8"/>
  <c r="N901" i="8"/>
  <c r="O901" i="8"/>
  <c r="I902" i="8"/>
  <c r="M902" i="8"/>
  <c r="N902" i="8"/>
  <c r="O902" i="8"/>
  <c r="I903" i="8"/>
  <c r="M903" i="8"/>
  <c r="N903" i="8"/>
  <c r="O903" i="8"/>
  <c r="I904" i="8"/>
  <c r="M904" i="8"/>
  <c r="N904" i="8"/>
  <c r="O904" i="8"/>
  <c r="I905" i="8"/>
  <c r="M905" i="8"/>
  <c r="N905" i="8"/>
  <c r="O905" i="8"/>
  <c r="I906" i="8"/>
  <c r="M906" i="8"/>
  <c r="N906" i="8"/>
  <c r="O906" i="8"/>
  <c r="I907" i="8"/>
  <c r="M907" i="8"/>
  <c r="N907" i="8"/>
  <c r="O907" i="8"/>
  <c r="I908" i="8"/>
  <c r="M908" i="8"/>
  <c r="N908" i="8"/>
  <c r="O908" i="8"/>
  <c r="I909" i="8"/>
  <c r="M909" i="8"/>
  <c r="N909" i="8"/>
  <c r="O909" i="8"/>
  <c r="I910" i="8"/>
  <c r="M910" i="8"/>
  <c r="N910" i="8"/>
  <c r="O910" i="8"/>
  <c r="I911" i="8"/>
  <c r="M911" i="8"/>
  <c r="N911" i="8"/>
  <c r="O911" i="8"/>
  <c r="I912" i="8"/>
  <c r="J912" i="8"/>
  <c r="K912" i="8"/>
  <c r="M912" i="8"/>
  <c r="N912" i="8"/>
  <c r="O912" i="8"/>
  <c r="I913" i="8"/>
  <c r="M913" i="8"/>
  <c r="N913" i="8"/>
  <c r="O913" i="8"/>
  <c r="I914" i="8"/>
  <c r="M914" i="8"/>
  <c r="N914" i="8"/>
  <c r="O914" i="8"/>
  <c r="I915" i="8"/>
  <c r="M915" i="8"/>
  <c r="N915" i="8"/>
  <c r="O915" i="8"/>
  <c r="I916" i="8"/>
  <c r="M916" i="8"/>
  <c r="N916" i="8"/>
  <c r="O916" i="8"/>
  <c r="I917" i="8"/>
  <c r="M917" i="8"/>
  <c r="N917" i="8"/>
  <c r="O917" i="8"/>
  <c r="I918" i="8"/>
  <c r="M918" i="8"/>
  <c r="N918" i="8"/>
  <c r="O918" i="8"/>
  <c r="I919" i="8"/>
  <c r="M919" i="8"/>
  <c r="N919" i="8"/>
  <c r="O919" i="8"/>
  <c r="I920" i="8"/>
  <c r="M920" i="8"/>
  <c r="N920" i="8"/>
  <c r="O920" i="8"/>
  <c r="I921" i="8"/>
  <c r="M921" i="8"/>
  <c r="N921" i="8"/>
  <c r="O921" i="8"/>
  <c r="I922" i="8"/>
  <c r="M922" i="8"/>
  <c r="N922" i="8"/>
  <c r="O922" i="8"/>
  <c r="I923" i="8"/>
  <c r="M923" i="8"/>
  <c r="N923" i="8"/>
  <c r="O923" i="8"/>
  <c r="I924" i="8"/>
  <c r="K924" i="8"/>
  <c r="M924" i="8"/>
  <c r="N924" i="8"/>
  <c r="O924" i="8"/>
  <c r="I925" i="8"/>
  <c r="J925" i="8"/>
  <c r="K925" i="8"/>
  <c r="M925" i="8"/>
  <c r="N925" i="8"/>
  <c r="O925" i="8"/>
  <c r="I926" i="8"/>
  <c r="M926" i="8"/>
  <c r="N926" i="8"/>
  <c r="O926" i="8"/>
  <c r="I927" i="8"/>
  <c r="M927" i="8"/>
  <c r="N927" i="8"/>
  <c r="O927" i="8"/>
  <c r="I928" i="8"/>
  <c r="M928" i="8"/>
  <c r="N928" i="8"/>
  <c r="O928" i="8"/>
  <c r="I929" i="8"/>
  <c r="M929" i="8"/>
  <c r="N929" i="8"/>
  <c r="O929" i="8"/>
  <c r="I930" i="8"/>
  <c r="M930" i="8"/>
  <c r="N930" i="8"/>
  <c r="O930" i="8"/>
  <c r="I931" i="8"/>
  <c r="M931" i="8"/>
  <c r="N931" i="8"/>
  <c r="O931" i="8"/>
  <c r="I932" i="8"/>
  <c r="M932" i="8"/>
  <c r="N932" i="8"/>
  <c r="O932" i="8"/>
  <c r="I933" i="8"/>
  <c r="M933" i="8"/>
  <c r="N933" i="8"/>
  <c r="O933" i="8"/>
  <c r="I934" i="8"/>
  <c r="M934" i="8"/>
  <c r="N934" i="8"/>
  <c r="O934" i="8"/>
  <c r="I935" i="8"/>
  <c r="M935" i="8"/>
  <c r="N935" i="8"/>
  <c r="O935" i="8"/>
  <c r="I936" i="8"/>
  <c r="M936" i="8"/>
  <c r="N936" i="8"/>
  <c r="O936" i="8"/>
  <c r="I937" i="8"/>
  <c r="M937" i="8"/>
  <c r="N937" i="8"/>
  <c r="O937" i="8"/>
  <c r="I938" i="8"/>
  <c r="J938" i="8"/>
  <c r="K938" i="8"/>
  <c r="M938" i="8"/>
  <c r="N938" i="8"/>
  <c r="O938" i="8"/>
  <c r="I939" i="8"/>
  <c r="M939" i="8"/>
  <c r="N939" i="8"/>
  <c r="O939" i="8"/>
  <c r="I940" i="8"/>
  <c r="M940" i="8"/>
  <c r="N940" i="8"/>
  <c r="O940" i="8"/>
  <c r="I941" i="8"/>
  <c r="M941" i="8"/>
  <c r="N941" i="8"/>
  <c r="O941" i="8"/>
  <c r="I942" i="8"/>
  <c r="M942" i="8"/>
  <c r="N942" i="8"/>
  <c r="O942" i="8"/>
  <c r="I943" i="8"/>
  <c r="M943" i="8"/>
  <c r="N943" i="8"/>
  <c r="O943" i="8"/>
  <c r="I944" i="8"/>
  <c r="M944" i="8"/>
  <c r="N944" i="8"/>
  <c r="O944" i="8"/>
  <c r="I945" i="8"/>
  <c r="M945" i="8"/>
  <c r="N945" i="8"/>
  <c r="O945" i="8"/>
  <c r="I946" i="8"/>
  <c r="M946" i="8"/>
  <c r="N946" i="8"/>
  <c r="O946" i="8"/>
  <c r="I947" i="8"/>
  <c r="M947" i="8"/>
  <c r="N947" i="8"/>
  <c r="O947" i="8"/>
  <c r="I948" i="8"/>
  <c r="M948" i="8"/>
  <c r="N948" i="8"/>
  <c r="O948" i="8"/>
  <c r="I949" i="8"/>
  <c r="M949" i="8"/>
  <c r="N949" i="8"/>
  <c r="O949" i="8"/>
  <c r="I950" i="8"/>
  <c r="M950" i="8"/>
  <c r="N950" i="8"/>
  <c r="O950" i="8"/>
  <c r="I951" i="8"/>
  <c r="J951" i="8"/>
  <c r="K951" i="8"/>
  <c r="M951" i="8"/>
  <c r="N951" i="8"/>
  <c r="O951" i="8"/>
  <c r="I952" i="8"/>
  <c r="M952" i="8"/>
  <c r="N952" i="8"/>
  <c r="O952" i="8"/>
  <c r="I953" i="8"/>
  <c r="M953" i="8"/>
  <c r="N953" i="8"/>
  <c r="O953" i="8"/>
  <c r="I954" i="8"/>
  <c r="M954" i="8"/>
  <c r="N954" i="8"/>
  <c r="O954" i="8"/>
  <c r="I955" i="8"/>
  <c r="M955" i="8"/>
  <c r="N955" i="8"/>
  <c r="O955" i="8"/>
  <c r="I956" i="8"/>
  <c r="M956" i="8"/>
  <c r="N956" i="8"/>
  <c r="O956" i="8"/>
  <c r="I957" i="8"/>
  <c r="M957" i="8"/>
  <c r="N957" i="8"/>
  <c r="O957" i="8"/>
  <c r="I958" i="8"/>
  <c r="M958" i="8"/>
  <c r="N958" i="8"/>
  <c r="O958" i="8"/>
  <c r="I959" i="8"/>
  <c r="M959" i="8"/>
  <c r="N959" i="8"/>
  <c r="O959" i="8"/>
  <c r="I960" i="8"/>
  <c r="M960" i="8"/>
  <c r="N960" i="8"/>
  <c r="O960" i="8"/>
  <c r="I961" i="8"/>
  <c r="M961" i="8"/>
  <c r="N961" i="8"/>
  <c r="O961" i="8"/>
  <c r="I962" i="8"/>
  <c r="M962" i="8"/>
  <c r="N962" i="8"/>
  <c r="O962" i="8"/>
  <c r="I963" i="8"/>
  <c r="K963" i="8"/>
  <c r="M963" i="8"/>
  <c r="N963" i="8"/>
  <c r="O963" i="8"/>
  <c r="I964" i="8"/>
  <c r="J964" i="8"/>
  <c r="K964" i="8"/>
  <c r="M964" i="8"/>
  <c r="N964" i="8"/>
  <c r="O964" i="8"/>
  <c r="I965" i="8"/>
  <c r="M965" i="8"/>
  <c r="N965" i="8"/>
  <c r="O965" i="8"/>
  <c r="I966" i="8"/>
  <c r="M966" i="8"/>
  <c r="N966" i="8"/>
  <c r="O966" i="8"/>
  <c r="I967" i="8"/>
  <c r="M967" i="8"/>
  <c r="N967" i="8"/>
  <c r="O967" i="8"/>
  <c r="I968" i="8"/>
  <c r="M968" i="8"/>
  <c r="N968" i="8"/>
  <c r="O968" i="8"/>
  <c r="I969" i="8"/>
  <c r="M969" i="8"/>
  <c r="N969" i="8"/>
  <c r="O969" i="8"/>
  <c r="I970" i="8"/>
  <c r="M970" i="8"/>
  <c r="N970" i="8"/>
  <c r="O970" i="8"/>
  <c r="I971" i="8"/>
  <c r="M971" i="8"/>
  <c r="N971" i="8"/>
  <c r="O971" i="8"/>
  <c r="I972" i="8"/>
  <c r="M972" i="8"/>
  <c r="N972" i="8"/>
  <c r="O972" i="8"/>
  <c r="I973" i="8"/>
  <c r="M973" i="8"/>
  <c r="N973" i="8"/>
  <c r="O973" i="8"/>
  <c r="I974" i="8"/>
  <c r="M974" i="8"/>
  <c r="N974" i="8"/>
  <c r="O974" i="8"/>
  <c r="I975" i="8"/>
  <c r="M975" i="8"/>
  <c r="N975" i="8"/>
  <c r="O975" i="8"/>
  <c r="I976" i="8"/>
  <c r="K976" i="8"/>
  <c r="M976" i="8"/>
  <c r="N976" i="8"/>
  <c r="O976" i="8"/>
  <c r="I977" i="8"/>
  <c r="J977" i="8"/>
  <c r="K977" i="8"/>
  <c r="M977" i="8"/>
  <c r="N977" i="8"/>
  <c r="O977" i="8"/>
  <c r="I978" i="8"/>
  <c r="M978" i="8"/>
  <c r="N978" i="8"/>
  <c r="O978" i="8"/>
  <c r="I979" i="8"/>
  <c r="M979" i="8"/>
  <c r="N979" i="8"/>
  <c r="O979" i="8"/>
  <c r="I980" i="8"/>
  <c r="M980" i="8"/>
  <c r="N980" i="8"/>
  <c r="O980" i="8"/>
  <c r="I981" i="8"/>
  <c r="M981" i="8"/>
  <c r="N981" i="8"/>
  <c r="O981" i="8"/>
  <c r="I982" i="8"/>
  <c r="M982" i="8"/>
  <c r="N982" i="8"/>
  <c r="O982" i="8"/>
  <c r="I983" i="8"/>
  <c r="M983" i="8"/>
  <c r="N983" i="8"/>
  <c r="O983" i="8"/>
  <c r="I984" i="8"/>
  <c r="M984" i="8"/>
  <c r="N984" i="8"/>
  <c r="O984" i="8"/>
  <c r="I985" i="8"/>
  <c r="M985" i="8"/>
  <c r="N985" i="8"/>
  <c r="O985" i="8"/>
  <c r="I986" i="8"/>
  <c r="M986" i="8"/>
  <c r="N986" i="8"/>
  <c r="O986" i="8"/>
  <c r="I987" i="8"/>
  <c r="M987" i="8"/>
  <c r="N987" i="8"/>
  <c r="O987" i="8"/>
  <c r="I988" i="8"/>
  <c r="M988" i="8"/>
  <c r="N988" i="8"/>
  <c r="O988" i="8"/>
  <c r="I989" i="8"/>
  <c r="K989" i="8"/>
  <c r="M989" i="8"/>
  <c r="N989" i="8"/>
  <c r="O989" i="8"/>
  <c r="I990" i="8"/>
  <c r="J990" i="8"/>
  <c r="K990" i="8"/>
  <c r="M990" i="8"/>
  <c r="N990" i="8"/>
  <c r="O990" i="8"/>
  <c r="I991" i="8"/>
  <c r="M991" i="8"/>
  <c r="N991" i="8"/>
  <c r="O991" i="8"/>
  <c r="I992" i="8"/>
  <c r="M992" i="8"/>
  <c r="N992" i="8"/>
  <c r="O992" i="8"/>
  <c r="I993" i="8"/>
  <c r="M993" i="8"/>
  <c r="N993" i="8"/>
  <c r="O993" i="8"/>
  <c r="I994" i="8"/>
  <c r="M994" i="8"/>
  <c r="N994" i="8"/>
  <c r="O994" i="8"/>
  <c r="I995" i="8"/>
  <c r="M995" i="8"/>
  <c r="N995" i="8"/>
  <c r="O995" i="8"/>
  <c r="I996" i="8"/>
  <c r="M996" i="8"/>
  <c r="N996" i="8"/>
  <c r="O996" i="8"/>
  <c r="I997" i="8"/>
  <c r="M997" i="8"/>
  <c r="N997" i="8"/>
  <c r="O997" i="8"/>
  <c r="I998" i="8"/>
  <c r="M998" i="8"/>
  <c r="N998" i="8"/>
  <c r="O998" i="8"/>
  <c r="I999" i="8"/>
  <c r="M999" i="8"/>
  <c r="N999" i="8"/>
  <c r="O999" i="8"/>
  <c r="I1000" i="8"/>
  <c r="M1000" i="8"/>
  <c r="N1000" i="8"/>
  <c r="O1000" i="8"/>
  <c r="I1001" i="8"/>
  <c r="M1001" i="8"/>
  <c r="N1001" i="8"/>
  <c r="O1001" i="8"/>
  <c r="I1002" i="8"/>
  <c r="K1002" i="8"/>
  <c r="M1002" i="8"/>
  <c r="N1002" i="8"/>
  <c r="O1002" i="8"/>
  <c r="I1003" i="8"/>
  <c r="J1003" i="8"/>
  <c r="K1003" i="8"/>
  <c r="M1003" i="8"/>
  <c r="N1003" i="8"/>
  <c r="O1003" i="8"/>
  <c r="I1004" i="8"/>
  <c r="K1004" i="8"/>
  <c r="M1004" i="8"/>
  <c r="N1004" i="8"/>
  <c r="O1004" i="8"/>
  <c r="I1005" i="8"/>
  <c r="K1005" i="8"/>
  <c r="M1005" i="8"/>
  <c r="N1005" i="8"/>
  <c r="O1005" i="8"/>
  <c r="I1006" i="8"/>
  <c r="K1006" i="8"/>
  <c r="M1006" i="8"/>
  <c r="N1006" i="8"/>
  <c r="O1006" i="8"/>
  <c r="I1007" i="8"/>
  <c r="K1007" i="8"/>
  <c r="M1007" i="8"/>
  <c r="N1007" i="8"/>
  <c r="O1007" i="8"/>
  <c r="I1008" i="8"/>
  <c r="K1008" i="8"/>
  <c r="M1008" i="8"/>
  <c r="N1008" i="8"/>
  <c r="O1008" i="8"/>
  <c r="I1009" i="8"/>
  <c r="K1009" i="8"/>
  <c r="M1009" i="8"/>
  <c r="N1009" i="8"/>
  <c r="O1009" i="8"/>
  <c r="I1010" i="8"/>
  <c r="K1010" i="8"/>
  <c r="M1010" i="8"/>
  <c r="N1010" i="8"/>
  <c r="O1010" i="8"/>
  <c r="I1011" i="8"/>
  <c r="K1011" i="8"/>
  <c r="M1011" i="8"/>
  <c r="N1011" i="8"/>
  <c r="O1011" i="8"/>
  <c r="I1012" i="8"/>
  <c r="K1012" i="8"/>
  <c r="M1012" i="8"/>
  <c r="N1012" i="8"/>
  <c r="O1012" i="8"/>
  <c r="I1013" i="8"/>
  <c r="K1013" i="8"/>
  <c r="M1013" i="8"/>
  <c r="N1013" i="8"/>
  <c r="O1013" i="8"/>
  <c r="I1014" i="8"/>
  <c r="K1014" i="8"/>
  <c r="M1014" i="8"/>
  <c r="N1014" i="8"/>
  <c r="O1014" i="8"/>
  <c r="I1015" i="8"/>
  <c r="K1015" i="8"/>
  <c r="M1015" i="8"/>
  <c r="N1015" i="8"/>
  <c r="O1015" i="8"/>
  <c r="I1016" i="8"/>
  <c r="J1016" i="8"/>
  <c r="K1016" i="8"/>
  <c r="M1016" i="8"/>
  <c r="N1016" i="8"/>
  <c r="O1016" i="8"/>
  <c r="I1017" i="8"/>
  <c r="M1017" i="8"/>
  <c r="N1017" i="8"/>
  <c r="O1017" i="8"/>
  <c r="I1018" i="8"/>
  <c r="M1018" i="8"/>
  <c r="N1018" i="8"/>
  <c r="O1018" i="8"/>
  <c r="I1019" i="8"/>
  <c r="M1019" i="8"/>
  <c r="N1019" i="8"/>
  <c r="O1019" i="8"/>
  <c r="I1020" i="8"/>
  <c r="M1020" i="8"/>
  <c r="N1020" i="8"/>
  <c r="O1020" i="8"/>
  <c r="I1021" i="8"/>
  <c r="M1021" i="8"/>
  <c r="N1021" i="8"/>
  <c r="O1021" i="8"/>
  <c r="I1022" i="8"/>
  <c r="M1022" i="8"/>
  <c r="N1022" i="8"/>
  <c r="O1022" i="8"/>
  <c r="I1023" i="8"/>
  <c r="M1023" i="8"/>
  <c r="N1023" i="8"/>
  <c r="O1023" i="8"/>
  <c r="I1024" i="8"/>
  <c r="M1024" i="8"/>
  <c r="N1024" i="8"/>
  <c r="O1024" i="8"/>
  <c r="I1025" i="8"/>
  <c r="M1025" i="8"/>
  <c r="N1025" i="8"/>
  <c r="O1025" i="8"/>
  <c r="I1026" i="8"/>
  <c r="M1026" i="8"/>
  <c r="N1026" i="8"/>
  <c r="O1026" i="8"/>
  <c r="I1027" i="8"/>
  <c r="M1027" i="8"/>
  <c r="N1027" i="8"/>
  <c r="O1027" i="8"/>
  <c r="I1028" i="8"/>
  <c r="M1028" i="8"/>
  <c r="N1028" i="8"/>
  <c r="O1028" i="8"/>
  <c r="I1029" i="8"/>
  <c r="J1029" i="8"/>
  <c r="K1029" i="8"/>
  <c r="M1029" i="8"/>
  <c r="N1029" i="8"/>
  <c r="O1029" i="8"/>
  <c r="I1030" i="8"/>
  <c r="M1030" i="8"/>
  <c r="N1030" i="8"/>
  <c r="O1030" i="8"/>
  <c r="I1031" i="8"/>
  <c r="M1031" i="8"/>
  <c r="N1031" i="8"/>
  <c r="O1031" i="8"/>
  <c r="I1032" i="8"/>
  <c r="M1032" i="8"/>
  <c r="N1032" i="8"/>
  <c r="O1032" i="8"/>
  <c r="I1033" i="8"/>
  <c r="M1033" i="8"/>
  <c r="N1033" i="8"/>
  <c r="O1033" i="8"/>
  <c r="I1034" i="8"/>
  <c r="M1034" i="8"/>
  <c r="N1034" i="8"/>
  <c r="O1034" i="8"/>
  <c r="I1035" i="8"/>
  <c r="M1035" i="8"/>
  <c r="N1035" i="8"/>
  <c r="O1035" i="8"/>
  <c r="I1036" i="8"/>
  <c r="M1036" i="8"/>
  <c r="N1036" i="8"/>
  <c r="O1036" i="8"/>
  <c r="I1037" i="8"/>
  <c r="M1037" i="8"/>
  <c r="N1037" i="8"/>
  <c r="O1037" i="8"/>
  <c r="I1038" i="8"/>
  <c r="M1038" i="8"/>
  <c r="N1038" i="8"/>
  <c r="O1038" i="8"/>
  <c r="I1039" i="8"/>
  <c r="M1039" i="8"/>
  <c r="N1039" i="8"/>
  <c r="O1039" i="8"/>
  <c r="I1040" i="8"/>
  <c r="M1040" i="8"/>
  <c r="N1040" i="8"/>
  <c r="O1040" i="8"/>
  <c r="I1041" i="8"/>
  <c r="M1041" i="8"/>
  <c r="N1041" i="8"/>
  <c r="O1041" i="8"/>
  <c r="I1042" i="8"/>
  <c r="J1042" i="8"/>
  <c r="K1042" i="8"/>
  <c r="M1042" i="8"/>
  <c r="N1042" i="8"/>
  <c r="O1042" i="8"/>
  <c r="I1043" i="8"/>
  <c r="M1043" i="8"/>
  <c r="N1043" i="8"/>
  <c r="O1043" i="8"/>
  <c r="I1044" i="8"/>
  <c r="M1044" i="8"/>
  <c r="N1044" i="8"/>
  <c r="O1044" i="8"/>
  <c r="I1045" i="8"/>
  <c r="M1045" i="8"/>
  <c r="N1045" i="8"/>
  <c r="O1045" i="8"/>
  <c r="I1046" i="8"/>
  <c r="M1046" i="8"/>
  <c r="N1046" i="8"/>
  <c r="O1046" i="8"/>
  <c r="I1047" i="8"/>
  <c r="M1047" i="8"/>
  <c r="N1047" i="8"/>
  <c r="O1047" i="8"/>
  <c r="I1048" i="8"/>
  <c r="M1048" i="8"/>
  <c r="N1048" i="8"/>
  <c r="O1048" i="8"/>
  <c r="I1049" i="8"/>
  <c r="M1049" i="8"/>
  <c r="N1049" i="8"/>
  <c r="O1049" i="8"/>
  <c r="I1050" i="8"/>
  <c r="M1050" i="8"/>
  <c r="N1050" i="8"/>
  <c r="O1050" i="8"/>
  <c r="I1051" i="8"/>
  <c r="M1051" i="8"/>
  <c r="N1051" i="8"/>
  <c r="O1051" i="8"/>
  <c r="I1052" i="8"/>
  <c r="M1052" i="8"/>
  <c r="N1052" i="8"/>
  <c r="O1052" i="8"/>
  <c r="I1053" i="8"/>
  <c r="M1053" i="8"/>
  <c r="N1053" i="8"/>
  <c r="O1053" i="8"/>
  <c r="I1054" i="8"/>
  <c r="M1054" i="8"/>
  <c r="N1054" i="8"/>
  <c r="O1054" i="8"/>
  <c r="I1055" i="8"/>
  <c r="J1055" i="8"/>
  <c r="K1055" i="8"/>
  <c r="M1055" i="8"/>
  <c r="N1055" i="8"/>
  <c r="O1055" i="8"/>
  <c r="I1056" i="8"/>
  <c r="M1056" i="8"/>
  <c r="N1056" i="8"/>
  <c r="O1056" i="8"/>
  <c r="I1057" i="8"/>
  <c r="M1057" i="8"/>
  <c r="N1057" i="8"/>
  <c r="O1057" i="8"/>
  <c r="I1058" i="8"/>
  <c r="M1058" i="8"/>
  <c r="N1058" i="8"/>
  <c r="O1058" i="8"/>
  <c r="I1059" i="8"/>
  <c r="M1059" i="8"/>
  <c r="N1059" i="8"/>
  <c r="O1059" i="8"/>
  <c r="I1060" i="8"/>
  <c r="M1060" i="8"/>
  <c r="N1060" i="8"/>
  <c r="O1060" i="8"/>
  <c r="I1061" i="8"/>
  <c r="M1061" i="8"/>
  <c r="N1061" i="8"/>
  <c r="O1061" i="8"/>
  <c r="I1062" i="8"/>
  <c r="M1062" i="8"/>
  <c r="N1062" i="8"/>
  <c r="O1062" i="8"/>
  <c r="I1063" i="8"/>
  <c r="M1063" i="8"/>
  <c r="N1063" i="8"/>
  <c r="O1063" i="8"/>
  <c r="I1064" i="8"/>
  <c r="M1064" i="8"/>
  <c r="N1064" i="8"/>
  <c r="O1064" i="8"/>
  <c r="I1065" i="8"/>
  <c r="M1065" i="8"/>
  <c r="N1065" i="8"/>
  <c r="O1065" i="8"/>
  <c r="I1066" i="8"/>
  <c r="M1066" i="8"/>
  <c r="N1066" i="8"/>
  <c r="O1066" i="8"/>
  <c r="I1067" i="8"/>
  <c r="M1067" i="8"/>
  <c r="N1067" i="8"/>
  <c r="O1067" i="8"/>
  <c r="I1068" i="8"/>
  <c r="J1068" i="8"/>
  <c r="K1068" i="8"/>
  <c r="M1068" i="8"/>
  <c r="N1068" i="8"/>
  <c r="O1068" i="8"/>
  <c r="I1069" i="8"/>
  <c r="M1069" i="8"/>
  <c r="N1069" i="8"/>
  <c r="O1069" i="8"/>
  <c r="I1070" i="8"/>
  <c r="M1070" i="8"/>
  <c r="N1070" i="8"/>
  <c r="O1070" i="8"/>
  <c r="I1071" i="8"/>
  <c r="M1071" i="8"/>
  <c r="N1071" i="8"/>
  <c r="O1071" i="8"/>
  <c r="I1072" i="8"/>
  <c r="M1072" i="8"/>
  <c r="N1072" i="8"/>
  <c r="O1072" i="8"/>
  <c r="I1073" i="8"/>
  <c r="M1073" i="8"/>
  <c r="N1073" i="8"/>
  <c r="O1073" i="8"/>
  <c r="I1074" i="8"/>
  <c r="M1074" i="8"/>
  <c r="N1074" i="8"/>
  <c r="O1074" i="8"/>
  <c r="I1075" i="8"/>
  <c r="M1075" i="8"/>
  <c r="N1075" i="8"/>
  <c r="O1075" i="8"/>
  <c r="I1076" i="8"/>
  <c r="M1076" i="8"/>
  <c r="N1076" i="8"/>
  <c r="O1076" i="8"/>
  <c r="I1077" i="8"/>
  <c r="M1077" i="8"/>
  <c r="N1077" i="8"/>
  <c r="O1077" i="8"/>
  <c r="I1078" i="8"/>
  <c r="M1078" i="8"/>
  <c r="N1078" i="8"/>
  <c r="O1078" i="8"/>
  <c r="I1079" i="8"/>
  <c r="M1079" i="8"/>
  <c r="N1079" i="8"/>
  <c r="O1079" i="8"/>
  <c r="I1080" i="8"/>
  <c r="K1080" i="8"/>
  <c r="M1080" i="8"/>
  <c r="N1080" i="8"/>
  <c r="O1080" i="8"/>
  <c r="I1081" i="8"/>
  <c r="J1081" i="8"/>
  <c r="K1081" i="8"/>
  <c r="M1081" i="8"/>
  <c r="N1081" i="8"/>
  <c r="O1081" i="8"/>
  <c r="I1082" i="8"/>
  <c r="M1082" i="8"/>
  <c r="N1082" i="8"/>
  <c r="O1082" i="8"/>
  <c r="I1083" i="8"/>
  <c r="M1083" i="8"/>
  <c r="N1083" i="8"/>
  <c r="O1083" i="8"/>
  <c r="I1084" i="8"/>
  <c r="M1084" i="8"/>
  <c r="N1084" i="8"/>
  <c r="O1084" i="8"/>
  <c r="I1085" i="8"/>
  <c r="M1085" i="8"/>
  <c r="N1085" i="8"/>
  <c r="O1085" i="8"/>
  <c r="I1086" i="8"/>
  <c r="M1086" i="8"/>
  <c r="N1086" i="8"/>
  <c r="O1086" i="8"/>
  <c r="I1087" i="8"/>
  <c r="M1087" i="8"/>
  <c r="N1087" i="8"/>
  <c r="O1087" i="8"/>
  <c r="I1088" i="8"/>
  <c r="M1088" i="8"/>
  <c r="N1088" i="8"/>
  <c r="O1088" i="8"/>
  <c r="I1089" i="8"/>
  <c r="M1089" i="8"/>
  <c r="N1089" i="8"/>
  <c r="O1089" i="8"/>
  <c r="I1090" i="8"/>
  <c r="M1090" i="8"/>
  <c r="N1090" i="8"/>
  <c r="O1090" i="8"/>
  <c r="I1091" i="8"/>
  <c r="M1091" i="8"/>
  <c r="N1091" i="8"/>
  <c r="O1091" i="8"/>
  <c r="I1092" i="8"/>
  <c r="M1092" i="8"/>
  <c r="N1092" i="8"/>
  <c r="O1092" i="8"/>
  <c r="I1093" i="8"/>
  <c r="M1093" i="8"/>
  <c r="N1093" i="8"/>
  <c r="O1093" i="8"/>
  <c r="I1094" i="8"/>
  <c r="J1094" i="8"/>
  <c r="K1094" i="8"/>
  <c r="M1094" i="8"/>
  <c r="N1094" i="8"/>
  <c r="O1094" i="8"/>
  <c r="I1095" i="8"/>
  <c r="M1095" i="8"/>
  <c r="N1095" i="8"/>
  <c r="O1095" i="8"/>
  <c r="I1096" i="8"/>
  <c r="M1096" i="8"/>
  <c r="N1096" i="8"/>
  <c r="O1096" i="8"/>
  <c r="I1097" i="8"/>
  <c r="M1097" i="8"/>
  <c r="N1097" i="8"/>
  <c r="O1097" i="8"/>
  <c r="I1098" i="8"/>
  <c r="M1098" i="8"/>
  <c r="N1098" i="8"/>
  <c r="O1098" i="8"/>
  <c r="I1099" i="8"/>
  <c r="M1099" i="8"/>
  <c r="N1099" i="8"/>
  <c r="O1099" i="8"/>
  <c r="I1100" i="8"/>
  <c r="M1100" i="8"/>
  <c r="N1100" i="8"/>
  <c r="O1100" i="8"/>
  <c r="I1101" i="8"/>
  <c r="M1101" i="8"/>
  <c r="N1101" i="8"/>
  <c r="O1101" i="8"/>
  <c r="I1102" i="8"/>
  <c r="M1102" i="8"/>
  <c r="N1102" i="8"/>
  <c r="O1102" i="8"/>
  <c r="I1103" i="8"/>
  <c r="M1103" i="8"/>
  <c r="N1103" i="8"/>
  <c r="O1103" i="8"/>
  <c r="I1104" i="8"/>
  <c r="M1104" i="8"/>
  <c r="N1104" i="8"/>
  <c r="O1104" i="8"/>
  <c r="I1105" i="8"/>
  <c r="M1105" i="8"/>
  <c r="N1105" i="8"/>
  <c r="O1105" i="8"/>
  <c r="I1106" i="8"/>
  <c r="M1106" i="8"/>
  <c r="N1106" i="8"/>
  <c r="O1106" i="8"/>
  <c r="I1107" i="8"/>
  <c r="J1107" i="8"/>
  <c r="K1107" i="8"/>
  <c r="M1107" i="8"/>
  <c r="N1107" i="8"/>
  <c r="O1107" i="8"/>
  <c r="I1108" i="8"/>
  <c r="M1108" i="8"/>
  <c r="N1108" i="8"/>
  <c r="O1108" i="8"/>
  <c r="I1109" i="8"/>
  <c r="M1109" i="8"/>
  <c r="N1109" i="8"/>
  <c r="O1109" i="8"/>
  <c r="I1110" i="8"/>
  <c r="M1110" i="8"/>
  <c r="N1110" i="8"/>
  <c r="O1110" i="8"/>
  <c r="I1111" i="8"/>
  <c r="M1111" i="8"/>
  <c r="N1111" i="8"/>
  <c r="O1111" i="8"/>
  <c r="I1112" i="8"/>
  <c r="M1112" i="8"/>
  <c r="N1112" i="8"/>
  <c r="O1112" i="8"/>
  <c r="I1113" i="8"/>
  <c r="M1113" i="8"/>
  <c r="N1113" i="8"/>
  <c r="O1113" i="8"/>
  <c r="I1114" i="8"/>
  <c r="M1114" i="8"/>
  <c r="N1114" i="8"/>
  <c r="O1114" i="8"/>
  <c r="I1115" i="8"/>
  <c r="M1115" i="8"/>
  <c r="N1115" i="8"/>
  <c r="O1115" i="8"/>
  <c r="I1116" i="8"/>
  <c r="M1116" i="8"/>
  <c r="N1116" i="8"/>
  <c r="O1116" i="8"/>
  <c r="I1117" i="8"/>
  <c r="M1117" i="8"/>
  <c r="N1117" i="8"/>
  <c r="O1117" i="8"/>
  <c r="I1118" i="8"/>
  <c r="M1118" i="8"/>
  <c r="N1118" i="8"/>
  <c r="O1118" i="8"/>
  <c r="I1119" i="8"/>
  <c r="K1119" i="8"/>
  <c r="M1119" i="8"/>
  <c r="N1119" i="8"/>
  <c r="O1119" i="8"/>
  <c r="I1120" i="8"/>
  <c r="J1120" i="8"/>
  <c r="K1120" i="8"/>
  <c r="M1120" i="8"/>
  <c r="N1120" i="8"/>
  <c r="O1120" i="8"/>
  <c r="I1121" i="8"/>
  <c r="M1121" i="8"/>
  <c r="N1121" i="8"/>
  <c r="O1121" i="8"/>
  <c r="I1122" i="8"/>
  <c r="M1122" i="8"/>
  <c r="N1122" i="8"/>
  <c r="O1122" i="8"/>
  <c r="I1123" i="8"/>
  <c r="M1123" i="8"/>
  <c r="N1123" i="8"/>
  <c r="O1123" i="8"/>
  <c r="I1124" i="8"/>
  <c r="M1124" i="8"/>
  <c r="N1124" i="8"/>
  <c r="O1124" i="8"/>
  <c r="I1125" i="8"/>
  <c r="M1125" i="8"/>
  <c r="N1125" i="8"/>
  <c r="O1125" i="8"/>
  <c r="I1126" i="8"/>
  <c r="M1126" i="8"/>
  <c r="N1126" i="8"/>
  <c r="O1126" i="8"/>
  <c r="I1127" i="8"/>
  <c r="M1127" i="8"/>
  <c r="N1127" i="8"/>
  <c r="O1127" i="8"/>
  <c r="I1128" i="8"/>
  <c r="M1128" i="8"/>
  <c r="N1128" i="8"/>
  <c r="O1128" i="8"/>
  <c r="I1129" i="8"/>
  <c r="M1129" i="8"/>
  <c r="N1129" i="8"/>
  <c r="O1129" i="8"/>
  <c r="I1130" i="8"/>
  <c r="M1130" i="8"/>
  <c r="N1130" i="8"/>
  <c r="O1130" i="8"/>
  <c r="I1131" i="8"/>
  <c r="M1131" i="8"/>
  <c r="N1131" i="8"/>
  <c r="O1131" i="8"/>
  <c r="I1132" i="8"/>
  <c r="M1132" i="8"/>
  <c r="N1132" i="8"/>
  <c r="O1132" i="8"/>
  <c r="I1133" i="8"/>
  <c r="J1133" i="8"/>
  <c r="K1133" i="8"/>
  <c r="M1133" i="8"/>
  <c r="N1133" i="8"/>
  <c r="O1133" i="8"/>
  <c r="I1134" i="8"/>
  <c r="M1134" i="8"/>
  <c r="N1134" i="8"/>
  <c r="O1134" i="8"/>
  <c r="I1135" i="8"/>
  <c r="M1135" i="8"/>
  <c r="N1135" i="8"/>
  <c r="O1135" i="8"/>
  <c r="I1136" i="8"/>
  <c r="M1136" i="8"/>
  <c r="N1136" i="8"/>
  <c r="O1136" i="8"/>
  <c r="I1137" i="8"/>
  <c r="M1137" i="8"/>
  <c r="N1137" i="8"/>
  <c r="O1137" i="8"/>
  <c r="I1138" i="8"/>
  <c r="M1138" i="8"/>
  <c r="N1138" i="8"/>
  <c r="O1138" i="8"/>
  <c r="I1139" i="8"/>
  <c r="M1139" i="8"/>
  <c r="N1139" i="8"/>
  <c r="O1139" i="8"/>
  <c r="I1140" i="8"/>
  <c r="M1140" i="8"/>
  <c r="N1140" i="8"/>
  <c r="O1140" i="8"/>
  <c r="I1141" i="8"/>
  <c r="M1141" i="8"/>
  <c r="N1141" i="8"/>
  <c r="O1141" i="8"/>
  <c r="I1142" i="8"/>
  <c r="M1142" i="8"/>
  <c r="N1142" i="8"/>
  <c r="O1142" i="8"/>
  <c r="I1143" i="8"/>
  <c r="M1143" i="8"/>
  <c r="N1143" i="8"/>
  <c r="O1143" i="8"/>
  <c r="I1144" i="8"/>
  <c r="M1144" i="8"/>
  <c r="N1144" i="8"/>
  <c r="O1144" i="8"/>
  <c r="I1145" i="8"/>
  <c r="M1145" i="8"/>
  <c r="N1145" i="8"/>
  <c r="O1145" i="8"/>
  <c r="I1146" i="8"/>
  <c r="J1146" i="8"/>
  <c r="K1146" i="8"/>
  <c r="M1146" i="8"/>
  <c r="N1146" i="8"/>
  <c r="O1146" i="8"/>
  <c r="I1147" i="8"/>
  <c r="M1147" i="8"/>
  <c r="N1147" i="8"/>
  <c r="O1147" i="8"/>
  <c r="I1148" i="8"/>
  <c r="M1148" i="8"/>
  <c r="N1148" i="8"/>
  <c r="O1148" i="8"/>
  <c r="I1149" i="8"/>
  <c r="M1149" i="8"/>
  <c r="N1149" i="8"/>
  <c r="O1149" i="8"/>
  <c r="I1150" i="8"/>
  <c r="M1150" i="8"/>
  <c r="N1150" i="8"/>
  <c r="O1150" i="8"/>
  <c r="I1151" i="8"/>
  <c r="M1151" i="8"/>
  <c r="N1151" i="8"/>
  <c r="O1151" i="8"/>
  <c r="I1152" i="8"/>
  <c r="M1152" i="8"/>
  <c r="N1152" i="8"/>
  <c r="O1152" i="8"/>
  <c r="I1153" i="8"/>
  <c r="M1153" i="8"/>
  <c r="N1153" i="8"/>
  <c r="O1153" i="8"/>
  <c r="I1154" i="8"/>
  <c r="M1154" i="8"/>
  <c r="N1154" i="8"/>
  <c r="O1154" i="8"/>
  <c r="I1155" i="8"/>
  <c r="M1155" i="8"/>
  <c r="N1155" i="8"/>
  <c r="O1155" i="8"/>
  <c r="I1156" i="8"/>
  <c r="M1156" i="8"/>
  <c r="N1156" i="8"/>
  <c r="O1156" i="8"/>
  <c r="I1157" i="8"/>
  <c r="K1157" i="8"/>
  <c r="M1157" i="8"/>
  <c r="N1157" i="8"/>
  <c r="O1157" i="8"/>
  <c r="I1158" i="8"/>
  <c r="K1158" i="8"/>
  <c r="M1158" i="8"/>
  <c r="N1158" i="8"/>
  <c r="O1158" i="8"/>
  <c r="I1159" i="8"/>
  <c r="J1159" i="8"/>
  <c r="K1159" i="8"/>
  <c r="M1159" i="8"/>
  <c r="N1159" i="8"/>
  <c r="O1159" i="8"/>
  <c r="I1160" i="8"/>
  <c r="M1160" i="8"/>
  <c r="N1160" i="8"/>
  <c r="O1160" i="8"/>
  <c r="I1161" i="8"/>
  <c r="M1161" i="8"/>
  <c r="N1161" i="8"/>
  <c r="O1161" i="8"/>
  <c r="I1162" i="8"/>
  <c r="M1162" i="8"/>
  <c r="N1162" i="8"/>
  <c r="O1162" i="8"/>
  <c r="I1163" i="8"/>
  <c r="M1163" i="8"/>
  <c r="N1163" i="8"/>
  <c r="O1163" i="8"/>
  <c r="I1164" i="8"/>
  <c r="M1164" i="8"/>
  <c r="N1164" i="8"/>
  <c r="O1164" i="8"/>
  <c r="I1165" i="8"/>
  <c r="M1165" i="8"/>
  <c r="N1165" i="8"/>
  <c r="O1165" i="8"/>
  <c r="I1166" i="8"/>
  <c r="M1166" i="8"/>
  <c r="N1166" i="8"/>
  <c r="O1166" i="8"/>
  <c r="I1167" i="8"/>
  <c r="M1167" i="8"/>
  <c r="N1167" i="8"/>
  <c r="O1167" i="8"/>
  <c r="I1168" i="8"/>
  <c r="M1168" i="8"/>
  <c r="N1168" i="8"/>
  <c r="O1168" i="8"/>
  <c r="I1169" i="8"/>
  <c r="M1169" i="8"/>
  <c r="N1169" i="8"/>
  <c r="O1169" i="8"/>
  <c r="I1170" i="8"/>
  <c r="M1170" i="8"/>
  <c r="N1170" i="8"/>
  <c r="O1170" i="8"/>
  <c r="I1171" i="8"/>
  <c r="K1171" i="8"/>
  <c r="M1171" i="8"/>
  <c r="N1171" i="8"/>
  <c r="O1171" i="8"/>
  <c r="I1172" i="8"/>
  <c r="J1172" i="8"/>
  <c r="K1172" i="8"/>
  <c r="M1172" i="8"/>
  <c r="N1172" i="8"/>
  <c r="O1172" i="8"/>
  <c r="I1173" i="8"/>
  <c r="M1173" i="8"/>
  <c r="N1173" i="8"/>
  <c r="O1173" i="8"/>
  <c r="I1174" i="8"/>
  <c r="M1174" i="8"/>
  <c r="N1174" i="8"/>
  <c r="O1174" i="8"/>
  <c r="I1175" i="8"/>
  <c r="M1175" i="8"/>
  <c r="N1175" i="8"/>
  <c r="O1175" i="8"/>
  <c r="I1176" i="8"/>
  <c r="M1176" i="8"/>
  <c r="N1176" i="8"/>
  <c r="O1176" i="8"/>
  <c r="I1177" i="8"/>
  <c r="M1177" i="8"/>
  <c r="N1177" i="8"/>
  <c r="O1177" i="8"/>
  <c r="I1178" i="8"/>
  <c r="M1178" i="8"/>
  <c r="N1178" i="8"/>
  <c r="O1178" i="8"/>
  <c r="I1179" i="8"/>
  <c r="M1179" i="8"/>
  <c r="N1179" i="8"/>
  <c r="O1179" i="8"/>
  <c r="I1180" i="8"/>
  <c r="M1180" i="8"/>
  <c r="N1180" i="8"/>
  <c r="O1180" i="8"/>
  <c r="I1181" i="8"/>
  <c r="M1181" i="8"/>
  <c r="N1181" i="8"/>
  <c r="O1181" i="8"/>
  <c r="I1182" i="8"/>
  <c r="M1182" i="8"/>
  <c r="N1182" i="8"/>
  <c r="O1182" i="8"/>
  <c r="I1183" i="8"/>
  <c r="M1183" i="8"/>
  <c r="N1183" i="8"/>
  <c r="O1183" i="8"/>
  <c r="I1184" i="8"/>
  <c r="K1184" i="8"/>
  <c r="M1184" i="8"/>
  <c r="N1184" i="8"/>
  <c r="O1184" i="8"/>
  <c r="I1185" i="8"/>
  <c r="J1185" i="8"/>
  <c r="K1185" i="8"/>
  <c r="M1185" i="8"/>
  <c r="N1185" i="8"/>
  <c r="O1185" i="8"/>
  <c r="I1186" i="8"/>
  <c r="M1186" i="8"/>
  <c r="N1186" i="8"/>
  <c r="O1186" i="8"/>
  <c r="I1187" i="8"/>
  <c r="M1187" i="8"/>
  <c r="N1187" i="8"/>
  <c r="O1187" i="8"/>
  <c r="I1188" i="8"/>
  <c r="M1188" i="8"/>
  <c r="N1188" i="8"/>
  <c r="O1188" i="8"/>
  <c r="I1189" i="8"/>
  <c r="M1189" i="8"/>
  <c r="N1189" i="8"/>
  <c r="O1189" i="8"/>
  <c r="I1190" i="8"/>
  <c r="M1190" i="8"/>
  <c r="N1190" i="8"/>
  <c r="O1190" i="8"/>
  <c r="I1191" i="8"/>
  <c r="M1191" i="8"/>
  <c r="N1191" i="8"/>
  <c r="O1191" i="8"/>
  <c r="I1192" i="8"/>
  <c r="M1192" i="8"/>
  <c r="N1192" i="8"/>
  <c r="O1192" i="8"/>
  <c r="I1193" i="8"/>
  <c r="M1193" i="8"/>
  <c r="N1193" i="8"/>
  <c r="O1193" i="8"/>
  <c r="I1194" i="8"/>
  <c r="M1194" i="8"/>
  <c r="N1194" i="8"/>
  <c r="O1194" i="8"/>
  <c r="I1195" i="8"/>
  <c r="M1195" i="8"/>
  <c r="N1195" i="8"/>
  <c r="O1195" i="8"/>
  <c r="I1196" i="8"/>
  <c r="M1196" i="8"/>
  <c r="N1196" i="8"/>
  <c r="O1196" i="8"/>
  <c r="I1197" i="8"/>
  <c r="K1197" i="8"/>
  <c r="M1197" i="8"/>
  <c r="N1197" i="8"/>
  <c r="O1197" i="8"/>
  <c r="I1198" i="8"/>
  <c r="J1198" i="8"/>
  <c r="K1198" i="8"/>
  <c r="M1198" i="8"/>
  <c r="N1198" i="8"/>
  <c r="O1198" i="8"/>
  <c r="I1199" i="8"/>
  <c r="M1199" i="8"/>
  <c r="N1199" i="8"/>
  <c r="O1199" i="8"/>
  <c r="I1200" i="8"/>
  <c r="M1200" i="8"/>
  <c r="N1200" i="8"/>
  <c r="O1200" i="8"/>
  <c r="I1201" i="8"/>
  <c r="M1201" i="8"/>
  <c r="N1201" i="8"/>
  <c r="O1201" i="8"/>
  <c r="I1202" i="8"/>
  <c r="M1202" i="8"/>
  <c r="N1202" i="8"/>
  <c r="O1202" i="8"/>
  <c r="I1203" i="8"/>
  <c r="M1203" i="8"/>
  <c r="N1203" i="8"/>
  <c r="O1203" i="8"/>
  <c r="I1204" i="8"/>
  <c r="M1204" i="8"/>
  <c r="N1204" i="8"/>
  <c r="O1204" i="8"/>
  <c r="I1205" i="8"/>
  <c r="M1205" i="8"/>
  <c r="N1205" i="8"/>
  <c r="O1205" i="8"/>
  <c r="I1206" i="8"/>
  <c r="M1206" i="8"/>
  <c r="N1206" i="8"/>
  <c r="O1206" i="8"/>
  <c r="I1207" i="8"/>
  <c r="M1207" i="8"/>
  <c r="N1207" i="8"/>
  <c r="O1207" i="8"/>
  <c r="I1208" i="8"/>
  <c r="M1208" i="8"/>
  <c r="N1208" i="8"/>
  <c r="O1208" i="8"/>
  <c r="I1209" i="8"/>
  <c r="M1209" i="8"/>
  <c r="N1209" i="8"/>
  <c r="O1209" i="8"/>
  <c r="I1210" i="8"/>
  <c r="K1210" i="8"/>
  <c r="M1210" i="8"/>
  <c r="N1210" i="8"/>
  <c r="O1210" i="8"/>
  <c r="I1211" i="8"/>
  <c r="J1211" i="8"/>
  <c r="K1211" i="8"/>
  <c r="M1211" i="8"/>
  <c r="N1211" i="8"/>
  <c r="O1211" i="8"/>
  <c r="I1212" i="8"/>
  <c r="M1212" i="8"/>
  <c r="N1212" i="8"/>
  <c r="O1212" i="8"/>
  <c r="I1213" i="8"/>
  <c r="M1213" i="8"/>
  <c r="N1213" i="8"/>
  <c r="O1213" i="8"/>
  <c r="I1214" i="8"/>
  <c r="M1214" i="8"/>
  <c r="N1214" i="8"/>
  <c r="O1214" i="8"/>
  <c r="I1215" i="8"/>
  <c r="M1215" i="8"/>
  <c r="N1215" i="8"/>
  <c r="O1215" i="8"/>
  <c r="I1216" i="8"/>
  <c r="M1216" i="8"/>
  <c r="N1216" i="8"/>
  <c r="O1216" i="8"/>
  <c r="I1217" i="8"/>
  <c r="M1217" i="8"/>
  <c r="N1217" i="8"/>
  <c r="O1217" i="8"/>
  <c r="I1218" i="8"/>
  <c r="M1218" i="8"/>
  <c r="N1218" i="8"/>
  <c r="O1218" i="8"/>
  <c r="I1219" i="8"/>
  <c r="M1219" i="8"/>
  <c r="N1219" i="8"/>
  <c r="O1219" i="8"/>
  <c r="I1220" i="8"/>
  <c r="M1220" i="8"/>
  <c r="N1220" i="8"/>
  <c r="O1220" i="8"/>
  <c r="I1221" i="8"/>
  <c r="M1221" i="8"/>
  <c r="N1221" i="8"/>
  <c r="O1221" i="8"/>
  <c r="I1222" i="8"/>
  <c r="M1222" i="8"/>
  <c r="N1222" i="8"/>
  <c r="O1222" i="8"/>
  <c r="I1223" i="8"/>
  <c r="K1223" i="8"/>
  <c r="M1223" i="8"/>
  <c r="N1223" i="8"/>
  <c r="O1223" i="8"/>
  <c r="I1224" i="8"/>
  <c r="J1224" i="8"/>
  <c r="K1224" i="8"/>
  <c r="M1224" i="8"/>
  <c r="N1224" i="8"/>
  <c r="O1224" i="8"/>
  <c r="I1225" i="8"/>
  <c r="M1225" i="8"/>
  <c r="N1225" i="8"/>
  <c r="O1225" i="8"/>
  <c r="I1226" i="8"/>
  <c r="M1226" i="8"/>
  <c r="N1226" i="8"/>
  <c r="O1226" i="8"/>
  <c r="I1227" i="8"/>
  <c r="M1227" i="8"/>
  <c r="N1227" i="8"/>
  <c r="O1227" i="8"/>
  <c r="I1228" i="8"/>
  <c r="M1228" i="8"/>
  <c r="N1228" i="8"/>
  <c r="O1228" i="8"/>
  <c r="I1229" i="8"/>
  <c r="M1229" i="8"/>
  <c r="N1229" i="8"/>
  <c r="O1229" i="8"/>
  <c r="I1230" i="8"/>
  <c r="M1230" i="8"/>
  <c r="N1230" i="8"/>
  <c r="O1230" i="8"/>
  <c r="I1231" i="8"/>
  <c r="M1231" i="8"/>
  <c r="N1231" i="8"/>
  <c r="O1231" i="8"/>
  <c r="I1232" i="8"/>
  <c r="M1232" i="8"/>
  <c r="N1232" i="8"/>
  <c r="O1232" i="8"/>
  <c r="I1233" i="8"/>
  <c r="M1233" i="8"/>
  <c r="N1233" i="8"/>
  <c r="O1233" i="8"/>
  <c r="I1234" i="8"/>
  <c r="M1234" i="8"/>
  <c r="N1234" i="8"/>
  <c r="O1234" i="8"/>
  <c r="I1235" i="8"/>
  <c r="K1235" i="8"/>
  <c r="M1235" i="8"/>
  <c r="N1235" i="8"/>
  <c r="O1235" i="8"/>
  <c r="I1236" i="8"/>
  <c r="K1236" i="8"/>
  <c r="M1236" i="8"/>
  <c r="N1236" i="8"/>
  <c r="O1236" i="8"/>
  <c r="I1237" i="8"/>
  <c r="J1237" i="8"/>
  <c r="K1237" i="8"/>
  <c r="M1237" i="8"/>
  <c r="N1237" i="8"/>
  <c r="O1237" i="8"/>
  <c r="I1238" i="8"/>
  <c r="M1238" i="8"/>
  <c r="N1238" i="8"/>
  <c r="O1238" i="8"/>
  <c r="I1239" i="8"/>
  <c r="M1239" i="8"/>
  <c r="N1239" i="8"/>
  <c r="O1239" i="8"/>
  <c r="I1240" i="8"/>
  <c r="M1240" i="8"/>
  <c r="N1240" i="8"/>
  <c r="O1240" i="8"/>
  <c r="I1241" i="8"/>
  <c r="M1241" i="8"/>
  <c r="N1241" i="8"/>
  <c r="O1241" i="8"/>
  <c r="I1242" i="8"/>
  <c r="M1242" i="8"/>
  <c r="N1242" i="8"/>
  <c r="O1242" i="8"/>
  <c r="I1243" i="8"/>
  <c r="M1243" i="8"/>
  <c r="N1243" i="8"/>
  <c r="O1243" i="8"/>
  <c r="I1244" i="8"/>
  <c r="M1244" i="8"/>
  <c r="N1244" i="8"/>
  <c r="O1244" i="8"/>
  <c r="I1245" i="8"/>
  <c r="M1245" i="8"/>
  <c r="N1245" i="8"/>
  <c r="O1245" i="8"/>
  <c r="I1246" i="8"/>
  <c r="M1246" i="8"/>
  <c r="N1246" i="8"/>
  <c r="O1246" i="8"/>
  <c r="I1247" i="8"/>
  <c r="M1247" i="8"/>
  <c r="N1247" i="8"/>
  <c r="O1247" i="8"/>
  <c r="I1248" i="8"/>
  <c r="K1248" i="8"/>
  <c r="M1248" i="8"/>
  <c r="N1248" i="8"/>
  <c r="O1248" i="8"/>
  <c r="I1249" i="8"/>
  <c r="K1249" i="8"/>
  <c r="M1249" i="8"/>
  <c r="N1249" i="8"/>
  <c r="O1249" i="8"/>
  <c r="I1250" i="8"/>
  <c r="J1250" i="8"/>
  <c r="K1250" i="8"/>
  <c r="M1250" i="8"/>
  <c r="N1250" i="8"/>
  <c r="O1250" i="8"/>
  <c r="I1251" i="8"/>
  <c r="M1251" i="8"/>
  <c r="N1251" i="8"/>
  <c r="O1251" i="8"/>
  <c r="I1252" i="8"/>
  <c r="M1252" i="8"/>
  <c r="N1252" i="8"/>
  <c r="O1252" i="8"/>
  <c r="I1253" i="8"/>
  <c r="M1253" i="8"/>
  <c r="N1253" i="8"/>
  <c r="O1253" i="8"/>
  <c r="I1254" i="8"/>
  <c r="M1254" i="8"/>
  <c r="N1254" i="8"/>
  <c r="O1254" i="8"/>
  <c r="I1255" i="8"/>
  <c r="M1255" i="8"/>
  <c r="N1255" i="8"/>
  <c r="O1255" i="8"/>
  <c r="I1256" i="8"/>
  <c r="M1256" i="8"/>
  <c r="N1256" i="8"/>
  <c r="O1256" i="8"/>
  <c r="I1257" i="8"/>
  <c r="M1257" i="8"/>
  <c r="N1257" i="8"/>
  <c r="O1257" i="8"/>
  <c r="I1258" i="8"/>
  <c r="M1258" i="8"/>
  <c r="N1258" i="8"/>
  <c r="O1258" i="8"/>
  <c r="I1259" i="8"/>
  <c r="M1259" i="8"/>
  <c r="N1259" i="8"/>
  <c r="O1259" i="8"/>
  <c r="I1260" i="8"/>
  <c r="M1260" i="8"/>
  <c r="N1260" i="8"/>
  <c r="O1260" i="8"/>
  <c r="I1261" i="8"/>
  <c r="K1261" i="8"/>
  <c r="M1261" i="8"/>
  <c r="N1261" i="8"/>
  <c r="O1261" i="8"/>
  <c r="I1262" i="8"/>
  <c r="K1262" i="8"/>
  <c r="M1262" i="8"/>
  <c r="N1262" i="8"/>
  <c r="O1262" i="8"/>
  <c r="I1263" i="8"/>
  <c r="J1263" i="8"/>
  <c r="K1263" i="8"/>
  <c r="M1263" i="8"/>
  <c r="N1263" i="8"/>
  <c r="O1263" i="8"/>
  <c r="I1264" i="8"/>
  <c r="M1264" i="8"/>
  <c r="N1264" i="8"/>
  <c r="O1264" i="8"/>
  <c r="I1265" i="8"/>
  <c r="M1265" i="8"/>
  <c r="N1265" i="8"/>
  <c r="O1265" i="8"/>
  <c r="I1266" i="8"/>
  <c r="M1266" i="8"/>
  <c r="N1266" i="8"/>
  <c r="O1266" i="8"/>
  <c r="I1267" i="8"/>
  <c r="M1267" i="8"/>
  <c r="N1267" i="8"/>
  <c r="O1267" i="8"/>
  <c r="I1268" i="8"/>
  <c r="M1268" i="8"/>
  <c r="N1268" i="8"/>
  <c r="O1268" i="8"/>
  <c r="I1269" i="8"/>
  <c r="M1269" i="8"/>
  <c r="N1269" i="8"/>
  <c r="O1269" i="8"/>
  <c r="I1270" i="8"/>
  <c r="M1270" i="8"/>
  <c r="N1270" i="8"/>
  <c r="O1270" i="8"/>
  <c r="I1271" i="8"/>
  <c r="M1271" i="8"/>
  <c r="N1271" i="8"/>
  <c r="O1271" i="8"/>
  <c r="I1272" i="8"/>
  <c r="M1272" i="8"/>
  <c r="N1272" i="8"/>
  <c r="O1272" i="8"/>
  <c r="I1273" i="8"/>
  <c r="M1273" i="8"/>
  <c r="N1273" i="8"/>
  <c r="O1273" i="8"/>
  <c r="I1274" i="8"/>
  <c r="K1274" i="8"/>
  <c r="M1274" i="8"/>
  <c r="N1274" i="8"/>
  <c r="O1274" i="8"/>
  <c r="I1275" i="8"/>
  <c r="K1275" i="8"/>
  <c r="M1275" i="8"/>
  <c r="N1275" i="8"/>
  <c r="O1275" i="8"/>
  <c r="I1276" i="8"/>
  <c r="J1276" i="8"/>
  <c r="K1276" i="8"/>
  <c r="M1276" i="8"/>
  <c r="N1276" i="8"/>
  <c r="O1276" i="8"/>
  <c r="I1277" i="8"/>
  <c r="M1277" i="8"/>
  <c r="N1277" i="8"/>
  <c r="O1277" i="8"/>
  <c r="I1278" i="8"/>
  <c r="M1278" i="8"/>
  <c r="N1278" i="8"/>
  <c r="O1278" i="8"/>
  <c r="I1279" i="8"/>
  <c r="M1279" i="8"/>
  <c r="N1279" i="8"/>
  <c r="O1279" i="8"/>
  <c r="I1280" i="8"/>
  <c r="M1280" i="8"/>
  <c r="N1280" i="8"/>
  <c r="O1280" i="8"/>
  <c r="I1281" i="8"/>
  <c r="M1281" i="8"/>
  <c r="N1281" i="8"/>
  <c r="O1281" i="8"/>
  <c r="I1282" i="8"/>
  <c r="M1282" i="8"/>
  <c r="N1282" i="8"/>
  <c r="O1282" i="8"/>
  <c r="I1283" i="8"/>
  <c r="M1283" i="8"/>
  <c r="N1283" i="8"/>
  <c r="O1283" i="8"/>
  <c r="I1284" i="8"/>
  <c r="M1284" i="8"/>
  <c r="N1284" i="8"/>
  <c r="O1284" i="8"/>
  <c r="I1285" i="8"/>
  <c r="M1285" i="8"/>
  <c r="N1285" i="8"/>
  <c r="O1285" i="8"/>
  <c r="I1286" i="8"/>
  <c r="M1286" i="8"/>
  <c r="N1286" i="8"/>
  <c r="O1286" i="8"/>
  <c r="I1287" i="8"/>
  <c r="M1287" i="8"/>
  <c r="N1287" i="8"/>
  <c r="O1287" i="8"/>
  <c r="I1288" i="8"/>
  <c r="K1288" i="8"/>
  <c r="M1288" i="8"/>
  <c r="N1288" i="8"/>
  <c r="O1288" i="8"/>
  <c r="I1289" i="8"/>
  <c r="J1289" i="8"/>
  <c r="K1289" i="8"/>
  <c r="M1289" i="8"/>
  <c r="N1289" i="8"/>
  <c r="O1289" i="8"/>
  <c r="I1290" i="8"/>
  <c r="M1290" i="8"/>
  <c r="N1290" i="8"/>
  <c r="O1290" i="8"/>
  <c r="I1291" i="8"/>
  <c r="M1291" i="8"/>
  <c r="N1291" i="8"/>
  <c r="O1291" i="8"/>
  <c r="I1292" i="8"/>
  <c r="M1292" i="8"/>
  <c r="N1292" i="8"/>
  <c r="O1292" i="8"/>
  <c r="I1293" i="8"/>
  <c r="M1293" i="8"/>
  <c r="N1293" i="8"/>
  <c r="O1293" i="8"/>
  <c r="I1294" i="8"/>
  <c r="M1294" i="8"/>
  <c r="N1294" i="8"/>
  <c r="O1294" i="8"/>
  <c r="I1295" i="8"/>
  <c r="M1295" i="8"/>
  <c r="N1295" i="8"/>
  <c r="O1295" i="8"/>
  <c r="I1296" i="8"/>
  <c r="M1296" i="8"/>
  <c r="N1296" i="8"/>
  <c r="O1296" i="8"/>
  <c r="I1297" i="8"/>
  <c r="M1297" i="8"/>
  <c r="N1297" i="8"/>
  <c r="O1297" i="8"/>
  <c r="I1298" i="8"/>
  <c r="M1298" i="8"/>
  <c r="N1298" i="8"/>
  <c r="O1298" i="8"/>
  <c r="I1299" i="8"/>
  <c r="M1299" i="8"/>
  <c r="N1299" i="8"/>
  <c r="O1299" i="8"/>
  <c r="I1300" i="8"/>
  <c r="K1300" i="8"/>
  <c r="M1300" i="8"/>
  <c r="N1300" i="8"/>
  <c r="O1300" i="8"/>
  <c r="I1301" i="8"/>
  <c r="K1301" i="8"/>
  <c r="M1301" i="8"/>
  <c r="N1301" i="8"/>
  <c r="O1301" i="8"/>
  <c r="I1302" i="8"/>
  <c r="J1302" i="8"/>
  <c r="K1302" i="8"/>
  <c r="M1302" i="8"/>
  <c r="N1302" i="8"/>
  <c r="O1302" i="8"/>
  <c r="I1303" i="8"/>
  <c r="M1303" i="8"/>
  <c r="N1303" i="8"/>
  <c r="O1303" i="8"/>
  <c r="I1304" i="8"/>
  <c r="M1304" i="8"/>
  <c r="N1304" i="8"/>
  <c r="O1304" i="8"/>
  <c r="I1305" i="8"/>
  <c r="M1305" i="8"/>
  <c r="N1305" i="8"/>
  <c r="O1305" i="8"/>
  <c r="I1306" i="8"/>
  <c r="M1306" i="8"/>
  <c r="N1306" i="8"/>
  <c r="O1306" i="8"/>
  <c r="I1307" i="8"/>
  <c r="M1307" i="8"/>
  <c r="N1307" i="8"/>
  <c r="O1307" i="8"/>
  <c r="I1308" i="8"/>
  <c r="M1308" i="8"/>
  <c r="N1308" i="8"/>
  <c r="O1308" i="8"/>
  <c r="I1309" i="8"/>
  <c r="M1309" i="8"/>
  <c r="N1309" i="8"/>
  <c r="O1309" i="8"/>
  <c r="I1310" i="8"/>
  <c r="M1310" i="8"/>
  <c r="N1310" i="8"/>
  <c r="O1310" i="8"/>
  <c r="I1311" i="8"/>
  <c r="M1311" i="8"/>
  <c r="N1311" i="8"/>
  <c r="O1311" i="8"/>
  <c r="I1312" i="8"/>
  <c r="M1312" i="8"/>
  <c r="N1312" i="8"/>
  <c r="O1312" i="8"/>
  <c r="I1313" i="8"/>
  <c r="M1313" i="8"/>
  <c r="N1313" i="8"/>
  <c r="O1313" i="8"/>
  <c r="I1314" i="8"/>
  <c r="M1314" i="8"/>
  <c r="N1314" i="8"/>
  <c r="O1314" i="8"/>
  <c r="I1315" i="8"/>
  <c r="J1315" i="8"/>
  <c r="K1315" i="8"/>
  <c r="M1315" i="8"/>
  <c r="N1315" i="8"/>
  <c r="O1315" i="8"/>
  <c r="I1316" i="8"/>
  <c r="M1316" i="8"/>
  <c r="N1316" i="8"/>
  <c r="O1316" i="8"/>
  <c r="I1317" i="8"/>
  <c r="M1317" i="8"/>
  <c r="N1317" i="8"/>
  <c r="O1317" i="8"/>
  <c r="I1318" i="8"/>
  <c r="M1318" i="8"/>
  <c r="N1318" i="8"/>
  <c r="O1318" i="8"/>
  <c r="I1319" i="8"/>
  <c r="M1319" i="8"/>
  <c r="N1319" i="8"/>
  <c r="O1319" i="8"/>
  <c r="I1320" i="8"/>
  <c r="M1320" i="8"/>
  <c r="N1320" i="8"/>
  <c r="O1320" i="8"/>
  <c r="I1321" i="8"/>
  <c r="M1321" i="8"/>
  <c r="N1321" i="8"/>
  <c r="O1321" i="8"/>
  <c r="I1322" i="8"/>
  <c r="M1322" i="8"/>
  <c r="N1322" i="8"/>
  <c r="O1322" i="8"/>
  <c r="I1323" i="8"/>
  <c r="M1323" i="8"/>
  <c r="N1323" i="8"/>
  <c r="O1323" i="8"/>
  <c r="I1324" i="8"/>
  <c r="M1324" i="8"/>
  <c r="N1324" i="8"/>
  <c r="O1324" i="8"/>
  <c r="I1325" i="8"/>
  <c r="M1325" i="8"/>
  <c r="N1325" i="8"/>
  <c r="O1325" i="8"/>
  <c r="I1326" i="8"/>
  <c r="M1326" i="8"/>
  <c r="N1326" i="8"/>
  <c r="O1326" i="8"/>
  <c r="I1327" i="8"/>
  <c r="K1327" i="8"/>
  <c r="M1327" i="8"/>
  <c r="N1327" i="8"/>
  <c r="O1327" i="8"/>
  <c r="I1328" i="8"/>
  <c r="J1328" i="8"/>
  <c r="K1328" i="8"/>
  <c r="M1328" i="8"/>
  <c r="N1328" i="8"/>
  <c r="O1328" i="8"/>
  <c r="I1329" i="8"/>
  <c r="M1329" i="8"/>
  <c r="N1329" i="8"/>
  <c r="O1329" i="8"/>
  <c r="I1330" i="8"/>
  <c r="M1330" i="8"/>
  <c r="N1330" i="8"/>
  <c r="O1330" i="8"/>
  <c r="I1331" i="8"/>
  <c r="M1331" i="8"/>
  <c r="N1331" i="8"/>
  <c r="O1331" i="8"/>
  <c r="I1332" i="8"/>
  <c r="M1332" i="8"/>
  <c r="N1332" i="8"/>
  <c r="O1332" i="8"/>
  <c r="I1333" i="8"/>
  <c r="M1333" i="8"/>
  <c r="N1333" i="8"/>
  <c r="O1333" i="8"/>
  <c r="I1334" i="8"/>
  <c r="M1334" i="8"/>
  <c r="N1334" i="8"/>
  <c r="O1334" i="8"/>
  <c r="I1335" i="8"/>
  <c r="M1335" i="8"/>
  <c r="N1335" i="8"/>
  <c r="O1335" i="8"/>
  <c r="I1336" i="8"/>
  <c r="M1336" i="8"/>
  <c r="N1336" i="8"/>
  <c r="O1336" i="8"/>
  <c r="I1337" i="8"/>
  <c r="M1337" i="8"/>
  <c r="N1337" i="8"/>
  <c r="O1337" i="8"/>
  <c r="I1338" i="8"/>
  <c r="M1338" i="8"/>
  <c r="N1338" i="8"/>
  <c r="O1338" i="8"/>
  <c r="I1339" i="8"/>
  <c r="M1339" i="8"/>
  <c r="N1339" i="8"/>
  <c r="O1339" i="8"/>
  <c r="I1340" i="8"/>
  <c r="K1340" i="8"/>
  <c r="M1340" i="8"/>
  <c r="N1340" i="8"/>
  <c r="O1340" i="8"/>
  <c r="I1341" i="8"/>
  <c r="J1341" i="8"/>
  <c r="K1341" i="8"/>
  <c r="M1341" i="8"/>
  <c r="N1341" i="8"/>
  <c r="O1341" i="8"/>
  <c r="I1342" i="8"/>
  <c r="M1342" i="8"/>
  <c r="N1342" i="8"/>
  <c r="O1342" i="8"/>
  <c r="I1343" i="8"/>
  <c r="M1343" i="8"/>
  <c r="N1343" i="8"/>
  <c r="O1343" i="8"/>
  <c r="I1344" i="8"/>
  <c r="M1344" i="8"/>
  <c r="N1344" i="8"/>
  <c r="O1344" i="8"/>
  <c r="I1345" i="8"/>
  <c r="M1345" i="8"/>
  <c r="N1345" i="8"/>
  <c r="O1345" i="8"/>
  <c r="I1346" i="8"/>
  <c r="M1346" i="8"/>
  <c r="N1346" i="8"/>
  <c r="O1346" i="8"/>
  <c r="I1347" i="8"/>
  <c r="M1347" i="8"/>
  <c r="N1347" i="8"/>
  <c r="O1347" i="8"/>
  <c r="I1348" i="8"/>
  <c r="M1348" i="8"/>
  <c r="N1348" i="8"/>
  <c r="O1348" i="8"/>
  <c r="I1349" i="8"/>
  <c r="M1349" i="8"/>
  <c r="N1349" i="8"/>
  <c r="O1349" i="8"/>
  <c r="I1350" i="8"/>
  <c r="M1350" i="8"/>
  <c r="N1350" i="8"/>
  <c r="O1350" i="8"/>
  <c r="I1351" i="8"/>
  <c r="M1351" i="8"/>
  <c r="N1351" i="8"/>
  <c r="O1351" i="8"/>
  <c r="I1352" i="8"/>
  <c r="M1352" i="8"/>
  <c r="N1352" i="8"/>
  <c r="O1352" i="8"/>
  <c r="I1353" i="8"/>
  <c r="K1353" i="8"/>
  <c r="M1353" i="8"/>
  <c r="N1353" i="8"/>
  <c r="O1353" i="8"/>
  <c r="I1354" i="8"/>
  <c r="J1354" i="8"/>
  <c r="K1354" i="8"/>
  <c r="M1354" i="8"/>
  <c r="N1354" i="8"/>
  <c r="O1354" i="8"/>
  <c r="I1355" i="8"/>
  <c r="M1355" i="8"/>
  <c r="N1355" i="8"/>
  <c r="O1355" i="8"/>
  <c r="I1356" i="8"/>
  <c r="M1356" i="8"/>
  <c r="N1356" i="8"/>
  <c r="O1356" i="8"/>
  <c r="I1357" i="8"/>
  <c r="M1357" i="8"/>
  <c r="N1357" i="8"/>
  <c r="O1357" i="8"/>
  <c r="I1358" i="8"/>
  <c r="M1358" i="8"/>
  <c r="N1358" i="8"/>
  <c r="O1358" i="8"/>
  <c r="I1359" i="8"/>
  <c r="M1359" i="8"/>
  <c r="N1359" i="8"/>
  <c r="O1359" i="8"/>
  <c r="I1360" i="8"/>
  <c r="M1360" i="8"/>
  <c r="N1360" i="8"/>
  <c r="O1360" i="8"/>
  <c r="I1361" i="8"/>
  <c r="M1361" i="8"/>
  <c r="N1361" i="8"/>
  <c r="O1361" i="8"/>
  <c r="I1362" i="8"/>
  <c r="M1362" i="8"/>
  <c r="N1362" i="8"/>
  <c r="O1362" i="8"/>
  <c r="I1363" i="8"/>
  <c r="M1363" i="8"/>
  <c r="N1363" i="8"/>
  <c r="O1363" i="8"/>
  <c r="I1364" i="8"/>
  <c r="M1364" i="8"/>
  <c r="N1364" i="8"/>
  <c r="O1364" i="8"/>
  <c r="I1365" i="8"/>
  <c r="M1365" i="8"/>
  <c r="N1365" i="8"/>
  <c r="O1365" i="8"/>
  <c r="I1366" i="8"/>
  <c r="K1366" i="8"/>
  <c r="M1366" i="8"/>
  <c r="N1366" i="8"/>
  <c r="O1366" i="8"/>
  <c r="I1367" i="8"/>
  <c r="J1367" i="8"/>
  <c r="K1367" i="8"/>
  <c r="M1367" i="8"/>
  <c r="N1367" i="8"/>
  <c r="O1367" i="8"/>
  <c r="I1368" i="8"/>
  <c r="M1368" i="8"/>
  <c r="N1368" i="8"/>
  <c r="O1368" i="8"/>
  <c r="I1369" i="8"/>
  <c r="M1369" i="8"/>
  <c r="N1369" i="8"/>
  <c r="O1369" i="8"/>
  <c r="I1370" i="8"/>
  <c r="M1370" i="8"/>
  <c r="N1370" i="8"/>
  <c r="O1370" i="8"/>
  <c r="I1371" i="8"/>
  <c r="M1371" i="8"/>
  <c r="N1371" i="8"/>
  <c r="O1371" i="8"/>
  <c r="I1372" i="8"/>
  <c r="M1372" i="8"/>
  <c r="N1372" i="8"/>
  <c r="O1372" i="8"/>
  <c r="I1373" i="8"/>
  <c r="M1373" i="8"/>
  <c r="N1373" i="8"/>
  <c r="O1373" i="8"/>
  <c r="I1374" i="8"/>
  <c r="M1374" i="8"/>
  <c r="N1374" i="8"/>
  <c r="O1374" i="8"/>
  <c r="I1375" i="8"/>
  <c r="M1375" i="8"/>
  <c r="N1375" i="8"/>
  <c r="O1375" i="8"/>
  <c r="I1376" i="8"/>
  <c r="M1376" i="8"/>
  <c r="N1376" i="8"/>
  <c r="O1376" i="8"/>
  <c r="I1377" i="8"/>
  <c r="M1377" i="8"/>
  <c r="N1377" i="8"/>
  <c r="O1377" i="8"/>
  <c r="I1378" i="8"/>
  <c r="M1378" i="8"/>
  <c r="N1378" i="8"/>
  <c r="O1378" i="8"/>
  <c r="I1379" i="8"/>
  <c r="K1379" i="8"/>
  <c r="M1379" i="8"/>
  <c r="N1379" i="8"/>
  <c r="O1379" i="8"/>
  <c r="I1380" i="8"/>
  <c r="J1380" i="8"/>
  <c r="K1380" i="8"/>
  <c r="M1380" i="8"/>
  <c r="N1380" i="8"/>
  <c r="O1380" i="8"/>
  <c r="I1381" i="8"/>
  <c r="M1381" i="8"/>
  <c r="N1381" i="8"/>
  <c r="O1381" i="8"/>
  <c r="I1382" i="8"/>
  <c r="M1382" i="8"/>
  <c r="N1382" i="8"/>
  <c r="O1382" i="8"/>
  <c r="I1383" i="8"/>
  <c r="M1383" i="8"/>
  <c r="N1383" i="8"/>
  <c r="O1383" i="8"/>
  <c r="I1384" i="8"/>
  <c r="M1384" i="8"/>
  <c r="N1384" i="8"/>
  <c r="O1384" i="8"/>
  <c r="I1385" i="8"/>
  <c r="M1385" i="8"/>
  <c r="N1385" i="8"/>
  <c r="O1385" i="8"/>
  <c r="I1386" i="8"/>
  <c r="M1386" i="8"/>
  <c r="N1386" i="8"/>
  <c r="O1386" i="8"/>
  <c r="I1387" i="8"/>
  <c r="M1387" i="8"/>
  <c r="N1387" i="8"/>
  <c r="O1387" i="8"/>
  <c r="I1388" i="8"/>
  <c r="M1388" i="8"/>
  <c r="N1388" i="8"/>
  <c r="O1388" i="8"/>
  <c r="I1389" i="8"/>
  <c r="M1389" i="8"/>
  <c r="N1389" i="8"/>
  <c r="O1389" i="8"/>
  <c r="I1390" i="8"/>
  <c r="M1390" i="8"/>
  <c r="N1390" i="8"/>
  <c r="O1390" i="8"/>
  <c r="I1391" i="8"/>
  <c r="M1391" i="8"/>
  <c r="N1391" i="8"/>
  <c r="O1391" i="8"/>
  <c r="I1392" i="8"/>
  <c r="K1392" i="8"/>
  <c r="M1392" i="8"/>
  <c r="N1392" i="8"/>
  <c r="O1392" i="8"/>
  <c r="I1393" i="8"/>
  <c r="J1393" i="8"/>
  <c r="K1393" i="8"/>
  <c r="M1393" i="8"/>
  <c r="N1393" i="8"/>
  <c r="O1393" i="8"/>
  <c r="I1394" i="8"/>
  <c r="M1394" i="8"/>
  <c r="N1394" i="8"/>
  <c r="O1394" i="8"/>
  <c r="I1395" i="8"/>
  <c r="M1395" i="8"/>
  <c r="N1395" i="8"/>
  <c r="O1395" i="8"/>
  <c r="I1396" i="8"/>
  <c r="M1396" i="8"/>
  <c r="N1396" i="8"/>
  <c r="O1396" i="8"/>
  <c r="I1397" i="8"/>
  <c r="M1397" i="8"/>
  <c r="N1397" i="8"/>
  <c r="O1397" i="8"/>
  <c r="I1398" i="8"/>
  <c r="M1398" i="8"/>
  <c r="N1398" i="8"/>
  <c r="O1398" i="8"/>
  <c r="I1399" i="8"/>
  <c r="M1399" i="8"/>
  <c r="N1399" i="8"/>
  <c r="O1399" i="8"/>
  <c r="I1400" i="8"/>
  <c r="M1400" i="8"/>
  <c r="N1400" i="8"/>
  <c r="O1400" i="8"/>
  <c r="I1401" i="8"/>
  <c r="M1401" i="8"/>
  <c r="N1401" i="8"/>
  <c r="O1401" i="8"/>
  <c r="I1402" i="8"/>
  <c r="M1402" i="8"/>
  <c r="N1402" i="8"/>
  <c r="O1402" i="8"/>
  <c r="I1403" i="8"/>
  <c r="M1403" i="8"/>
  <c r="N1403" i="8"/>
  <c r="O1403" i="8"/>
  <c r="I1404" i="8"/>
  <c r="M1404" i="8"/>
  <c r="N1404" i="8"/>
  <c r="O1404" i="8"/>
  <c r="I1405" i="8"/>
  <c r="K1405" i="8"/>
  <c r="M1405" i="8"/>
  <c r="N1405" i="8"/>
  <c r="O1405" i="8"/>
  <c r="I1406" i="8"/>
  <c r="J1406" i="8"/>
  <c r="K1406" i="8"/>
  <c r="M1406" i="8"/>
  <c r="N1406" i="8"/>
  <c r="O1406" i="8"/>
  <c r="I1407" i="8"/>
  <c r="M1407" i="8"/>
  <c r="N1407" i="8"/>
  <c r="O1407" i="8"/>
  <c r="I1408" i="8"/>
  <c r="M1408" i="8"/>
  <c r="N1408" i="8"/>
  <c r="O1408" i="8"/>
  <c r="I1409" i="8"/>
  <c r="M1409" i="8"/>
  <c r="N1409" i="8"/>
  <c r="O1409" i="8"/>
  <c r="I1410" i="8"/>
  <c r="M1410" i="8"/>
  <c r="N1410" i="8"/>
  <c r="O1410" i="8"/>
  <c r="I1411" i="8"/>
  <c r="M1411" i="8"/>
  <c r="N1411" i="8"/>
  <c r="O1411" i="8"/>
  <c r="I1412" i="8"/>
  <c r="M1412" i="8"/>
  <c r="N1412" i="8"/>
  <c r="O1412" i="8"/>
  <c r="I1413" i="8"/>
  <c r="M1413" i="8"/>
  <c r="N1413" i="8"/>
  <c r="O1413" i="8"/>
  <c r="I1414" i="8"/>
  <c r="M1414" i="8"/>
  <c r="N1414" i="8"/>
  <c r="O1414" i="8"/>
  <c r="I1415" i="8"/>
  <c r="M1415" i="8"/>
  <c r="N1415" i="8"/>
  <c r="O1415" i="8"/>
  <c r="I1416" i="8"/>
  <c r="M1416" i="8"/>
  <c r="N1416" i="8"/>
  <c r="O1416" i="8"/>
  <c r="I1417" i="8"/>
  <c r="M1417" i="8"/>
  <c r="N1417" i="8"/>
  <c r="O1417" i="8"/>
  <c r="I1418" i="8"/>
  <c r="K1418" i="8"/>
  <c r="M1418" i="8"/>
  <c r="N1418" i="8"/>
  <c r="O1418" i="8"/>
  <c r="I1419" i="8"/>
  <c r="J1419" i="8"/>
  <c r="K1419" i="8"/>
  <c r="M1419" i="8"/>
  <c r="N1419" i="8"/>
  <c r="O1419" i="8"/>
  <c r="I1420" i="8"/>
  <c r="M1420" i="8"/>
  <c r="N1420" i="8"/>
  <c r="O1420" i="8"/>
  <c r="I1421" i="8"/>
  <c r="M1421" i="8"/>
  <c r="N1421" i="8"/>
  <c r="O1421" i="8"/>
  <c r="I1422" i="8"/>
  <c r="M1422" i="8"/>
  <c r="N1422" i="8"/>
  <c r="O1422" i="8"/>
  <c r="I1423" i="8"/>
  <c r="M1423" i="8"/>
  <c r="N1423" i="8"/>
  <c r="O1423" i="8"/>
  <c r="I1424" i="8"/>
  <c r="M1424" i="8"/>
  <c r="N1424" i="8"/>
  <c r="O1424" i="8"/>
  <c r="I1425" i="8"/>
  <c r="M1425" i="8"/>
  <c r="N1425" i="8"/>
  <c r="O1425" i="8"/>
  <c r="I1426" i="8"/>
  <c r="M1426" i="8"/>
  <c r="N1426" i="8"/>
  <c r="O1426" i="8"/>
  <c r="I1427" i="8"/>
  <c r="M1427" i="8"/>
  <c r="N1427" i="8"/>
  <c r="O1427" i="8"/>
  <c r="I1428" i="8"/>
  <c r="M1428" i="8"/>
  <c r="N1428" i="8"/>
  <c r="O1428" i="8"/>
  <c r="I1429" i="8"/>
  <c r="M1429" i="8"/>
  <c r="N1429" i="8"/>
  <c r="O1429" i="8"/>
  <c r="I1430" i="8"/>
  <c r="M1430" i="8"/>
  <c r="N1430" i="8"/>
  <c r="O1430" i="8"/>
  <c r="I1431" i="8"/>
  <c r="K1431" i="8"/>
  <c r="M1431" i="8"/>
  <c r="N1431" i="8"/>
  <c r="O1431" i="8"/>
  <c r="I1432" i="8"/>
  <c r="J1432" i="8"/>
  <c r="K1432" i="8"/>
  <c r="M1432" i="8"/>
  <c r="N1432" i="8"/>
  <c r="O1432" i="8"/>
  <c r="I1433" i="8"/>
  <c r="M1433" i="8"/>
  <c r="N1433" i="8"/>
  <c r="O1433" i="8"/>
  <c r="I1434" i="8"/>
  <c r="M1434" i="8"/>
  <c r="N1434" i="8"/>
  <c r="O1434" i="8"/>
  <c r="I1435" i="8"/>
  <c r="M1435" i="8"/>
  <c r="N1435" i="8"/>
  <c r="O1435" i="8"/>
  <c r="I1436" i="8"/>
  <c r="M1436" i="8"/>
  <c r="N1436" i="8"/>
  <c r="O1436" i="8"/>
  <c r="I1437" i="8"/>
  <c r="M1437" i="8"/>
  <c r="N1437" i="8"/>
  <c r="O1437" i="8"/>
  <c r="I1438" i="8"/>
  <c r="M1438" i="8"/>
  <c r="N1438" i="8"/>
  <c r="O1438" i="8"/>
  <c r="I1439" i="8"/>
  <c r="M1439" i="8"/>
  <c r="N1439" i="8"/>
  <c r="O1439" i="8"/>
  <c r="I1440" i="8"/>
  <c r="M1440" i="8"/>
  <c r="N1440" i="8"/>
  <c r="O1440" i="8"/>
  <c r="I1441" i="8"/>
  <c r="M1441" i="8"/>
  <c r="N1441" i="8"/>
  <c r="O1441" i="8"/>
  <c r="I1442" i="8"/>
  <c r="M1442" i="8"/>
  <c r="N1442" i="8"/>
  <c r="O1442" i="8"/>
  <c r="I1443" i="8"/>
  <c r="M1443" i="8"/>
  <c r="N1443" i="8"/>
  <c r="O1443" i="8"/>
  <c r="I1444" i="8"/>
  <c r="K1444" i="8"/>
  <c r="M1444" i="8"/>
  <c r="N1444" i="8"/>
  <c r="O1444" i="8"/>
  <c r="I1445" i="8"/>
  <c r="J1445" i="8"/>
  <c r="K1445" i="8"/>
  <c r="M1445" i="8"/>
  <c r="N1445" i="8"/>
  <c r="O1445" i="8"/>
  <c r="I1446" i="8"/>
  <c r="M1446" i="8"/>
  <c r="N1446" i="8"/>
  <c r="O1446" i="8"/>
  <c r="I1447" i="8"/>
  <c r="M1447" i="8"/>
  <c r="N1447" i="8"/>
  <c r="O1447" i="8"/>
  <c r="I1448" i="8"/>
  <c r="M1448" i="8"/>
  <c r="N1448" i="8"/>
  <c r="O1448" i="8"/>
  <c r="I1449" i="8"/>
  <c r="M1449" i="8"/>
  <c r="N1449" i="8"/>
  <c r="O1449" i="8"/>
  <c r="I1450" i="8"/>
  <c r="M1450" i="8"/>
  <c r="N1450" i="8"/>
  <c r="O1450" i="8"/>
  <c r="I1451" i="8"/>
  <c r="M1451" i="8"/>
  <c r="N1451" i="8"/>
  <c r="O1451" i="8"/>
  <c r="I1452" i="8"/>
  <c r="M1452" i="8"/>
  <c r="N1452" i="8"/>
  <c r="O1452" i="8"/>
  <c r="I1453" i="8"/>
  <c r="M1453" i="8"/>
  <c r="N1453" i="8"/>
  <c r="O1453" i="8"/>
  <c r="I1454" i="8"/>
  <c r="M1454" i="8"/>
  <c r="N1454" i="8"/>
  <c r="O1454" i="8"/>
  <c r="I1455" i="8"/>
  <c r="M1455" i="8"/>
  <c r="N1455" i="8"/>
  <c r="O1455" i="8"/>
  <c r="I1456" i="8"/>
  <c r="M1456" i="8"/>
  <c r="N1456" i="8"/>
  <c r="O1456" i="8"/>
  <c r="I1457" i="8"/>
  <c r="K1457" i="8"/>
  <c r="M1457" i="8"/>
  <c r="N1457" i="8"/>
  <c r="O1457" i="8"/>
  <c r="I1458" i="8"/>
  <c r="J1458" i="8"/>
  <c r="K1458" i="8"/>
  <c r="M1458" i="8"/>
  <c r="N1458" i="8"/>
  <c r="O1458" i="8"/>
  <c r="I1459" i="8"/>
  <c r="M1459" i="8"/>
  <c r="N1459" i="8"/>
  <c r="O1459" i="8"/>
  <c r="I1460" i="8"/>
  <c r="M1460" i="8"/>
  <c r="N1460" i="8"/>
  <c r="O1460" i="8"/>
  <c r="I1461" i="8"/>
  <c r="M1461" i="8"/>
  <c r="N1461" i="8"/>
  <c r="O1461" i="8"/>
  <c r="I1462" i="8"/>
  <c r="M1462" i="8"/>
  <c r="N1462" i="8"/>
  <c r="O1462" i="8"/>
  <c r="I1463" i="8"/>
  <c r="M1463" i="8"/>
  <c r="N1463" i="8"/>
  <c r="O1463" i="8"/>
  <c r="I1464" i="8"/>
  <c r="M1464" i="8"/>
  <c r="N1464" i="8"/>
  <c r="O1464" i="8"/>
  <c r="I1465" i="8"/>
  <c r="M1465" i="8"/>
  <c r="N1465" i="8"/>
  <c r="O1465" i="8"/>
  <c r="I1466" i="8"/>
  <c r="M1466" i="8"/>
  <c r="N1466" i="8"/>
  <c r="O1466" i="8"/>
  <c r="I1467" i="8"/>
  <c r="M1467" i="8"/>
  <c r="N1467" i="8"/>
  <c r="O1467" i="8"/>
  <c r="I1468" i="8"/>
  <c r="M1468" i="8"/>
  <c r="N1468" i="8"/>
  <c r="O1468" i="8"/>
  <c r="I1469" i="8"/>
  <c r="M1469" i="8"/>
  <c r="N1469" i="8"/>
  <c r="O1469" i="8"/>
  <c r="I1470" i="8"/>
  <c r="K1470" i="8"/>
  <c r="M1470" i="8"/>
  <c r="N1470" i="8"/>
  <c r="O1470" i="8"/>
  <c r="I1471" i="8"/>
  <c r="J1471" i="8"/>
  <c r="K1471" i="8"/>
  <c r="M1471" i="8"/>
  <c r="N1471" i="8"/>
  <c r="O1471" i="8"/>
  <c r="I1472" i="8"/>
  <c r="M1472" i="8"/>
  <c r="N1472" i="8"/>
  <c r="O1472" i="8"/>
  <c r="I1473" i="8"/>
  <c r="M1473" i="8"/>
  <c r="N1473" i="8"/>
  <c r="O1473" i="8"/>
  <c r="I1474" i="8"/>
  <c r="M1474" i="8"/>
  <c r="N1474" i="8"/>
  <c r="O1474" i="8"/>
  <c r="I1475" i="8"/>
  <c r="M1475" i="8"/>
  <c r="N1475" i="8"/>
  <c r="O1475" i="8"/>
  <c r="I1476" i="8"/>
  <c r="M1476" i="8"/>
  <c r="N1476" i="8"/>
  <c r="O1476" i="8"/>
  <c r="I1477" i="8"/>
  <c r="M1477" i="8"/>
  <c r="N1477" i="8"/>
  <c r="O1477" i="8"/>
  <c r="I1478" i="8"/>
  <c r="M1478" i="8"/>
  <c r="N1478" i="8"/>
  <c r="O1478" i="8"/>
  <c r="I1479" i="8"/>
  <c r="M1479" i="8"/>
  <c r="N1479" i="8"/>
  <c r="O1479" i="8"/>
  <c r="I1480" i="8"/>
  <c r="M1480" i="8"/>
  <c r="N1480" i="8"/>
  <c r="O1480" i="8"/>
  <c r="I1481" i="8"/>
  <c r="M1481" i="8"/>
  <c r="N1481" i="8"/>
  <c r="O1481" i="8"/>
  <c r="I1482" i="8"/>
  <c r="M1482" i="8"/>
  <c r="N1482" i="8"/>
  <c r="O1482" i="8"/>
  <c r="I1483" i="8"/>
  <c r="K1483" i="8"/>
  <c r="M1483" i="8"/>
  <c r="N1483" i="8"/>
  <c r="O1483" i="8"/>
  <c r="I1484" i="8"/>
  <c r="J1484" i="8"/>
  <c r="K1484" i="8"/>
  <c r="M1484" i="8"/>
  <c r="N1484" i="8"/>
  <c r="O1484" i="8"/>
  <c r="I1485" i="8"/>
  <c r="M1485" i="8"/>
  <c r="N1485" i="8"/>
  <c r="O1485" i="8"/>
  <c r="I1486" i="8"/>
  <c r="M1486" i="8"/>
  <c r="N1486" i="8"/>
  <c r="O1486" i="8"/>
  <c r="I1487" i="8"/>
  <c r="M1487" i="8"/>
  <c r="N1487" i="8"/>
  <c r="O1487" i="8"/>
  <c r="I1488" i="8"/>
  <c r="M1488" i="8"/>
  <c r="N1488" i="8"/>
  <c r="O1488" i="8"/>
  <c r="I1489" i="8"/>
  <c r="M1489" i="8"/>
  <c r="N1489" i="8"/>
  <c r="O1489" i="8"/>
  <c r="I1490" i="8"/>
  <c r="M1490" i="8"/>
  <c r="N1490" i="8"/>
  <c r="O1490" i="8"/>
  <c r="I1491" i="8"/>
  <c r="M1491" i="8"/>
  <c r="N1491" i="8"/>
  <c r="O1491" i="8"/>
  <c r="I1492" i="8"/>
  <c r="M1492" i="8"/>
  <c r="N1492" i="8"/>
  <c r="O1492" i="8"/>
  <c r="I1493" i="8"/>
  <c r="M1493" i="8"/>
  <c r="N1493" i="8"/>
  <c r="O1493" i="8"/>
  <c r="I1494" i="8"/>
  <c r="M1494" i="8"/>
  <c r="N1494" i="8"/>
  <c r="O1494" i="8"/>
  <c r="I1495" i="8"/>
  <c r="M1495" i="8"/>
  <c r="N1495" i="8"/>
  <c r="O1495" i="8"/>
  <c r="I1496" i="8"/>
  <c r="K1496" i="8"/>
  <c r="M1496" i="8"/>
  <c r="N1496" i="8"/>
  <c r="O1496" i="8"/>
  <c r="I1497" i="8"/>
  <c r="J1497" i="8"/>
  <c r="K1497" i="8"/>
  <c r="M1497" i="8"/>
  <c r="N1497" i="8"/>
  <c r="O1497" i="8"/>
  <c r="I1498" i="8"/>
  <c r="M1498" i="8"/>
  <c r="N1498" i="8"/>
  <c r="O1498" i="8"/>
  <c r="I1499" i="8"/>
  <c r="M1499" i="8"/>
  <c r="N1499" i="8"/>
  <c r="O1499" i="8"/>
  <c r="I1500" i="8"/>
  <c r="M1500" i="8"/>
  <c r="N1500" i="8"/>
  <c r="O1500" i="8"/>
  <c r="I1501" i="8"/>
  <c r="M1501" i="8"/>
  <c r="N1501" i="8"/>
  <c r="O1501" i="8"/>
  <c r="I1502" i="8"/>
  <c r="M1502" i="8"/>
  <c r="N1502" i="8"/>
  <c r="O1502" i="8"/>
  <c r="I1503" i="8"/>
  <c r="M1503" i="8"/>
  <c r="N1503" i="8"/>
  <c r="O1503" i="8"/>
  <c r="I1504" i="8"/>
  <c r="M1504" i="8"/>
  <c r="N1504" i="8"/>
  <c r="O1504" i="8"/>
  <c r="I1505" i="8"/>
  <c r="M1505" i="8"/>
  <c r="N1505" i="8"/>
  <c r="O1505" i="8"/>
  <c r="I1506" i="8"/>
  <c r="M1506" i="8"/>
  <c r="N1506" i="8"/>
  <c r="O1506" i="8"/>
  <c r="I1507" i="8"/>
  <c r="M1507" i="8"/>
  <c r="N1507" i="8"/>
  <c r="O1507" i="8"/>
  <c r="I1508" i="8"/>
  <c r="M1508" i="8"/>
  <c r="N1508" i="8"/>
  <c r="O1508" i="8"/>
  <c r="I1509" i="8"/>
  <c r="M1509" i="8"/>
  <c r="N1509" i="8"/>
  <c r="O1509" i="8"/>
  <c r="I1510" i="8"/>
  <c r="J1510" i="8"/>
  <c r="K1510" i="8"/>
  <c r="M1510" i="8"/>
  <c r="N1510" i="8"/>
  <c r="O1510" i="8"/>
  <c r="I1511" i="8"/>
  <c r="M1511" i="8"/>
  <c r="N1511" i="8"/>
  <c r="O1511" i="8"/>
  <c r="I1512" i="8"/>
  <c r="M1512" i="8"/>
  <c r="N1512" i="8"/>
  <c r="O1512" i="8"/>
  <c r="I1513" i="8"/>
  <c r="M1513" i="8"/>
  <c r="N1513" i="8"/>
  <c r="O1513" i="8"/>
  <c r="I1514" i="8"/>
  <c r="M1514" i="8"/>
  <c r="N1514" i="8"/>
  <c r="O1514" i="8"/>
  <c r="I1515" i="8"/>
  <c r="M1515" i="8"/>
  <c r="N1515" i="8"/>
  <c r="O1515" i="8"/>
  <c r="I1516" i="8"/>
  <c r="M1516" i="8"/>
  <c r="N1516" i="8"/>
  <c r="O1516" i="8"/>
  <c r="I1517" i="8"/>
  <c r="M1517" i="8"/>
  <c r="N1517" i="8"/>
  <c r="O1517" i="8"/>
  <c r="I1518" i="8"/>
  <c r="M1518" i="8"/>
  <c r="N1518" i="8"/>
  <c r="O1518" i="8"/>
  <c r="I1519" i="8"/>
  <c r="M1519" i="8"/>
  <c r="N1519" i="8"/>
  <c r="O1519" i="8"/>
  <c r="I1520" i="8"/>
  <c r="M1520" i="8"/>
  <c r="N1520" i="8"/>
  <c r="O1520" i="8"/>
  <c r="I1521" i="8"/>
  <c r="M1521" i="8"/>
  <c r="N1521" i="8"/>
  <c r="O1521" i="8"/>
  <c r="I1522" i="8"/>
  <c r="M1522" i="8"/>
  <c r="N1522" i="8"/>
  <c r="O1522" i="8"/>
  <c r="I1523" i="8"/>
  <c r="J1523" i="8"/>
  <c r="K1523" i="8"/>
  <c r="M1523" i="8"/>
  <c r="N1523" i="8"/>
  <c r="O1523" i="8"/>
  <c r="I1524" i="8"/>
  <c r="M1524" i="8"/>
  <c r="N1524" i="8"/>
  <c r="O1524" i="8"/>
  <c r="I1525" i="8"/>
  <c r="M1525" i="8"/>
  <c r="N1525" i="8"/>
  <c r="O1525" i="8"/>
  <c r="I1526" i="8"/>
  <c r="M1526" i="8"/>
  <c r="N1526" i="8"/>
  <c r="O1526" i="8"/>
  <c r="I1527" i="8"/>
  <c r="M1527" i="8"/>
  <c r="N1527" i="8"/>
  <c r="O1527" i="8"/>
  <c r="I1528" i="8"/>
  <c r="M1528" i="8"/>
  <c r="N1528" i="8"/>
  <c r="O1528" i="8"/>
  <c r="I1529" i="8"/>
  <c r="M1529" i="8"/>
  <c r="N1529" i="8"/>
  <c r="O1529" i="8"/>
  <c r="I1530" i="8"/>
  <c r="M1530" i="8"/>
  <c r="N1530" i="8"/>
  <c r="O1530" i="8"/>
  <c r="I1531" i="8"/>
  <c r="M1531" i="8"/>
  <c r="N1531" i="8"/>
  <c r="O1531" i="8"/>
  <c r="I1532" i="8"/>
  <c r="M1532" i="8"/>
  <c r="N1532" i="8"/>
  <c r="O1532" i="8"/>
  <c r="I1533" i="8"/>
  <c r="M1533" i="8"/>
  <c r="N1533" i="8"/>
  <c r="O1533" i="8"/>
  <c r="I1534" i="8"/>
  <c r="M1534" i="8"/>
  <c r="N1534" i="8"/>
  <c r="O1534" i="8"/>
  <c r="I1535" i="8"/>
  <c r="K1535" i="8"/>
  <c r="M1535" i="8"/>
  <c r="N1535" i="8"/>
  <c r="O1535" i="8"/>
  <c r="I1536" i="8"/>
  <c r="J1536" i="8"/>
  <c r="K1536" i="8"/>
  <c r="M1536" i="8"/>
  <c r="N1536" i="8"/>
  <c r="O1536" i="8"/>
  <c r="I1537" i="8"/>
  <c r="K1537" i="8"/>
  <c r="M1537" i="8"/>
  <c r="N1537" i="8"/>
  <c r="O1537" i="8"/>
  <c r="I1538" i="8"/>
  <c r="K1538" i="8"/>
  <c r="M1538" i="8"/>
  <c r="N1538" i="8"/>
  <c r="O1538" i="8"/>
  <c r="I1539" i="8"/>
  <c r="K1539" i="8"/>
  <c r="M1539" i="8"/>
  <c r="N1539" i="8"/>
  <c r="O1539" i="8"/>
  <c r="I1540" i="8"/>
  <c r="K1540" i="8"/>
  <c r="M1540" i="8"/>
  <c r="N1540" i="8"/>
  <c r="O1540" i="8"/>
  <c r="I1541" i="8"/>
  <c r="K1541" i="8"/>
  <c r="M1541" i="8"/>
  <c r="N1541" i="8"/>
  <c r="O1541" i="8"/>
  <c r="I1542" i="8"/>
  <c r="K1542" i="8"/>
  <c r="M1542" i="8"/>
  <c r="N1542" i="8"/>
  <c r="O1542" i="8"/>
  <c r="I1543" i="8"/>
  <c r="K1543" i="8"/>
  <c r="M1543" i="8"/>
  <c r="N1543" i="8"/>
  <c r="O1543" i="8"/>
  <c r="I1544" i="8"/>
  <c r="K1544" i="8"/>
  <c r="M1544" i="8"/>
  <c r="N1544" i="8"/>
  <c r="O1544" i="8"/>
  <c r="I1545" i="8"/>
  <c r="K1545" i="8"/>
  <c r="M1545" i="8"/>
  <c r="N1545" i="8"/>
  <c r="O1545" i="8"/>
  <c r="I1546" i="8"/>
  <c r="K1546" i="8"/>
  <c r="M1546" i="8"/>
  <c r="N1546" i="8"/>
  <c r="O1546" i="8"/>
  <c r="I1547" i="8"/>
  <c r="K1547" i="8"/>
  <c r="M1547" i="8"/>
  <c r="N1547" i="8"/>
  <c r="O1547" i="8"/>
  <c r="I1548" i="8"/>
  <c r="K1548" i="8"/>
  <c r="M1548" i="8"/>
  <c r="N1548" i="8"/>
  <c r="O1548" i="8"/>
  <c r="I1549" i="8"/>
  <c r="J1549" i="8"/>
  <c r="K1549" i="8"/>
  <c r="M1549" i="8"/>
  <c r="N1549" i="8"/>
  <c r="O1549" i="8"/>
  <c r="I1550" i="8"/>
  <c r="M1550" i="8"/>
  <c r="N1550" i="8"/>
  <c r="O1550" i="8"/>
  <c r="I1551" i="8"/>
  <c r="M1551" i="8"/>
  <c r="N1551" i="8"/>
  <c r="O1551" i="8"/>
  <c r="I1552" i="8"/>
  <c r="M1552" i="8"/>
  <c r="N1552" i="8"/>
  <c r="O1552" i="8"/>
  <c r="I1553" i="8"/>
  <c r="M1553" i="8"/>
  <c r="N1553" i="8"/>
  <c r="O1553" i="8"/>
  <c r="I1554" i="8"/>
  <c r="M1554" i="8"/>
  <c r="N1554" i="8"/>
  <c r="O1554" i="8"/>
  <c r="I1555" i="8"/>
  <c r="M1555" i="8"/>
  <c r="N1555" i="8"/>
  <c r="O1555" i="8"/>
  <c r="I1556" i="8"/>
  <c r="M1556" i="8"/>
  <c r="N1556" i="8"/>
  <c r="O1556" i="8"/>
  <c r="I1557" i="8"/>
  <c r="M1557" i="8"/>
  <c r="N1557" i="8"/>
  <c r="O1557" i="8"/>
  <c r="I1558" i="8"/>
  <c r="M1558" i="8"/>
  <c r="N1558" i="8"/>
  <c r="O1558" i="8"/>
  <c r="I1559" i="8"/>
  <c r="M1559" i="8"/>
  <c r="N1559" i="8"/>
  <c r="O1559" i="8"/>
  <c r="I1560" i="8"/>
  <c r="K1560" i="8"/>
  <c r="M1560" i="8"/>
  <c r="N1560" i="8"/>
  <c r="O1560" i="8"/>
  <c r="I1561" i="8"/>
  <c r="K1561" i="8"/>
  <c r="M1561" i="8"/>
  <c r="N1561" i="8"/>
  <c r="O1561" i="8"/>
  <c r="I1562" i="8"/>
  <c r="J1562" i="8"/>
  <c r="K1562" i="8"/>
  <c r="M1562" i="8"/>
  <c r="N1562" i="8"/>
  <c r="O1562" i="8"/>
  <c r="I1563" i="8"/>
  <c r="M1563" i="8"/>
  <c r="N1563" i="8"/>
  <c r="O1563" i="8"/>
  <c r="I1564" i="8"/>
  <c r="M1564" i="8"/>
  <c r="N1564" i="8"/>
  <c r="O1564" i="8"/>
  <c r="I1565" i="8"/>
  <c r="M1565" i="8"/>
  <c r="N1565" i="8"/>
  <c r="O1565" i="8"/>
  <c r="I1566" i="8"/>
  <c r="M1566" i="8"/>
  <c r="N1566" i="8"/>
  <c r="O1566" i="8"/>
  <c r="I1567" i="8"/>
  <c r="M1567" i="8"/>
  <c r="N1567" i="8"/>
  <c r="O1567" i="8"/>
  <c r="I1568" i="8"/>
  <c r="M1568" i="8"/>
  <c r="N1568" i="8"/>
  <c r="O1568" i="8"/>
  <c r="I1569" i="8"/>
  <c r="M1569" i="8"/>
  <c r="N1569" i="8"/>
  <c r="O1569" i="8"/>
  <c r="I1570" i="8"/>
  <c r="M1570" i="8"/>
  <c r="N1570" i="8"/>
  <c r="O1570" i="8"/>
  <c r="I1571" i="8"/>
  <c r="M1571" i="8"/>
  <c r="N1571" i="8"/>
  <c r="O1571" i="8"/>
  <c r="I1572" i="8"/>
  <c r="M1572" i="8"/>
  <c r="N1572" i="8"/>
  <c r="O1572" i="8"/>
  <c r="I1573" i="8"/>
  <c r="M1573" i="8"/>
  <c r="N1573" i="8"/>
  <c r="O1573" i="8"/>
  <c r="I1574" i="8"/>
  <c r="M1574" i="8"/>
  <c r="N1574" i="8"/>
  <c r="O1574" i="8"/>
  <c r="I1575" i="8"/>
  <c r="J1575" i="8"/>
  <c r="K1575" i="8"/>
  <c r="M1575" i="8"/>
  <c r="N1575" i="8"/>
  <c r="O1575" i="8"/>
  <c r="I1576" i="8"/>
  <c r="M1576" i="8"/>
  <c r="N1576" i="8"/>
  <c r="O1576" i="8"/>
  <c r="I1577" i="8"/>
  <c r="M1577" i="8"/>
  <c r="N1577" i="8"/>
  <c r="O1577" i="8"/>
  <c r="I1578" i="8"/>
  <c r="M1578" i="8"/>
  <c r="N1578" i="8"/>
  <c r="O1578" i="8"/>
  <c r="I1579" i="8"/>
  <c r="M1579" i="8"/>
  <c r="N1579" i="8"/>
  <c r="O1579" i="8"/>
  <c r="I1580" i="8"/>
  <c r="M1580" i="8"/>
  <c r="N1580" i="8"/>
  <c r="O1580" i="8"/>
  <c r="I1581" i="8"/>
  <c r="M1581" i="8"/>
  <c r="N1581" i="8"/>
  <c r="O1581" i="8"/>
  <c r="I1582" i="8"/>
  <c r="M1582" i="8"/>
  <c r="N1582" i="8"/>
  <c r="O1582" i="8"/>
  <c r="I1583" i="8"/>
  <c r="M1583" i="8"/>
  <c r="N1583" i="8"/>
  <c r="O1583" i="8"/>
  <c r="I1584" i="8"/>
  <c r="M1584" i="8"/>
  <c r="N1584" i="8"/>
  <c r="O1584" i="8"/>
  <c r="I1585" i="8"/>
  <c r="M1585" i="8"/>
  <c r="N1585" i="8"/>
  <c r="O1585" i="8"/>
  <c r="I1586" i="8"/>
  <c r="M1586" i="8"/>
  <c r="N1586" i="8"/>
  <c r="O1586" i="8"/>
  <c r="I1587" i="8"/>
  <c r="K1587" i="8"/>
  <c r="M1587" i="8"/>
  <c r="N1587" i="8"/>
  <c r="O1587" i="8"/>
  <c r="I1588" i="8"/>
  <c r="J1588" i="8"/>
  <c r="K1588" i="8"/>
  <c r="M1588" i="8"/>
  <c r="N1588" i="8"/>
  <c r="O1588" i="8"/>
  <c r="I1589" i="8"/>
  <c r="M1589" i="8"/>
  <c r="N1589" i="8"/>
  <c r="O1589" i="8"/>
  <c r="I1590" i="8"/>
  <c r="M1590" i="8"/>
  <c r="N1590" i="8"/>
  <c r="O1590" i="8"/>
  <c r="I1591" i="8"/>
  <c r="M1591" i="8"/>
  <c r="N1591" i="8"/>
  <c r="O1591" i="8"/>
  <c r="I1592" i="8"/>
  <c r="M1592" i="8"/>
  <c r="N1592" i="8"/>
  <c r="O1592" i="8"/>
  <c r="I1593" i="8"/>
  <c r="M1593" i="8"/>
  <c r="N1593" i="8"/>
  <c r="O1593" i="8"/>
  <c r="I1594" i="8"/>
  <c r="M1594" i="8"/>
  <c r="N1594" i="8"/>
  <c r="O1594" i="8"/>
  <c r="I1595" i="8"/>
  <c r="M1595" i="8"/>
  <c r="N1595" i="8"/>
  <c r="O1595" i="8"/>
  <c r="I1596" i="8"/>
  <c r="M1596" i="8"/>
  <c r="N1596" i="8"/>
  <c r="O1596" i="8"/>
  <c r="I1597" i="8"/>
  <c r="M1597" i="8"/>
  <c r="N1597" i="8"/>
  <c r="O1597" i="8"/>
  <c r="I1598" i="8"/>
  <c r="M1598" i="8"/>
  <c r="N1598" i="8"/>
  <c r="O1598" i="8"/>
  <c r="I1599" i="8"/>
  <c r="M1599" i="8"/>
  <c r="N1599" i="8"/>
  <c r="O1599" i="8"/>
  <c r="I1600" i="8"/>
  <c r="M1600" i="8"/>
  <c r="N1600" i="8"/>
  <c r="O1600" i="8"/>
  <c r="I1601" i="8"/>
  <c r="J1601" i="8"/>
  <c r="K1601" i="8"/>
  <c r="M1601" i="8"/>
  <c r="N1601" i="8"/>
  <c r="O1601" i="8"/>
  <c r="I1602" i="8"/>
  <c r="M1602" i="8"/>
  <c r="N1602" i="8"/>
  <c r="O1602" i="8"/>
  <c r="I1603" i="8"/>
  <c r="M1603" i="8"/>
  <c r="N1603" i="8"/>
  <c r="O1603" i="8"/>
  <c r="I1604" i="8"/>
  <c r="M1604" i="8"/>
  <c r="N1604" i="8"/>
  <c r="O1604" i="8"/>
  <c r="I1605" i="8"/>
  <c r="M1605" i="8"/>
  <c r="N1605" i="8"/>
  <c r="O1605" i="8"/>
  <c r="I1606" i="8"/>
  <c r="M1606" i="8"/>
  <c r="N1606" i="8"/>
  <c r="O1606" i="8"/>
  <c r="I1607" i="8"/>
  <c r="M1607" i="8"/>
  <c r="N1607" i="8"/>
  <c r="O1607" i="8"/>
  <c r="I1608" i="8"/>
  <c r="M1608" i="8"/>
  <c r="N1608" i="8"/>
  <c r="O1608" i="8"/>
  <c r="I1609" i="8"/>
  <c r="M1609" i="8"/>
  <c r="N1609" i="8"/>
  <c r="O1609" i="8"/>
  <c r="I1610" i="8"/>
  <c r="M1610" i="8"/>
  <c r="N1610" i="8"/>
  <c r="O1610" i="8"/>
  <c r="I1611" i="8"/>
  <c r="M1611" i="8"/>
  <c r="N1611" i="8"/>
  <c r="O1611" i="8"/>
  <c r="I1612" i="8"/>
  <c r="M1612" i="8"/>
  <c r="N1612" i="8"/>
  <c r="O1612" i="8"/>
  <c r="I1613" i="8"/>
  <c r="K1613" i="8"/>
  <c r="M1613" i="8"/>
  <c r="N1613" i="8"/>
  <c r="O1613" i="8"/>
  <c r="I1614" i="8"/>
  <c r="J1614" i="8"/>
  <c r="K1614" i="8"/>
  <c r="M1614" i="8"/>
  <c r="N1614" i="8"/>
  <c r="O1614" i="8"/>
  <c r="I1615" i="8"/>
  <c r="M1615" i="8"/>
  <c r="N1615" i="8"/>
  <c r="O1615" i="8"/>
  <c r="I1616" i="8"/>
  <c r="M1616" i="8"/>
  <c r="N1616" i="8"/>
  <c r="O1616" i="8"/>
  <c r="I1617" i="8"/>
  <c r="M1617" i="8"/>
  <c r="N1617" i="8"/>
  <c r="O1617" i="8"/>
  <c r="I1618" i="8"/>
  <c r="M1618" i="8"/>
  <c r="N1618" i="8"/>
  <c r="O1618" i="8"/>
  <c r="I1619" i="8"/>
  <c r="M1619" i="8"/>
  <c r="N1619" i="8"/>
  <c r="O1619" i="8"/>
  <c r="I1620" i="8"/>
  <c r="M1620" i="8"/>
  <c r="N1620" i="8"/>
  <c r="O1620" i="8"/>
  <c r="I1621" i="8"/>
  <c r="M1621" i="8"/>
  <c r="N1621" i="8"/>
  <c r="O1621" i="8"/>
  <c r="I1622" i="8"/>
  <c r="M1622" i="8"/>
  <c r="N1622" i="8"/>
  <c r="O1622" i="8"/>
  <c r="I1623" i="8"/>
  <c r="M1623" i="8"/>
  <c r="N1623" i="8"/>
  <c r="O1623" i="8"/>
  <c r="I1624" i="8"/>
  <c r="M1624" i="8"/>
  <c r="N1624" i="8"/>
  <c r="O1624" i="8"/>
  <c r="I1625" i="8"/>
  <c r="M1625" i="8"/>
  <c r="N1625" i="8"/>
  <c r="O1625" i="8"/>
  <c r="I1626" i="8"/>
  <c r="M1626" i="8"/>
  <c r="N1626" i="8"/>
  <c r="O1626" i="8"/>
  <c r="I1627" i="8"/>
  <c r="J1627" i="8"/>
  <c r="K1627" i="8"/>
  <c r="M1627" i="8"/>
  <c r="N1627" i="8"/>
  <c r="O1627" i="8"/>
  <c r="I1628" i="8"/>
  <c r="M1628" i="8"/>
  <c r="N1628" i="8"/>
  <c r="O1628" i="8"/>
  <c r="I1629" i="8"/>
  <c r="M1629" i="8"/>
  <c r="N1629" i="8"/>
  <c r="O1629" i="8"/>
  <c r="I1630" i="8"/>
  <c r="M1630" i="8"/>
  <c r="N1630" i="8"/>
  <c r="O1630" i="8"/>
  <c r="I1631" i="8"/>
  <c r="M1631" i="8"/>
  <c r="N1631" i="8"/>
  <c r="O1631" i="8"/>
  <c r="I1632" i="8"/>
  <c r="M1632" i="8"/>
  <c r="N1632" i="8"/>
  <c r="O1632" i="8"/>
  <c r="I1633" i="8"/>
  <c r="M1633" i="8"/>
  <c r="N1633" i="8"/>
  <c r="O1633" i="8"/>
  <c r="I1634" i="8"/>
  <c r="M1634" i="8"/>
  <c r="N1634" i="8"/>
  <c r="O1634" i="8"/>
  <c r="I1635" i="8"/>
  <c r="M1635" i="8"/>
  <c r="N1635" i="8"/>
  <c r="O1635" i="8"/>
  <c r="I1636" i="8"/>
  <c r="M1636" i="8"/>
  <c r="N1636" i="8"/>
  <c r="O1636" i="8"/>
  <c r="I1637" i="8"/>
  <c r="M1637" i="8"/>
  <c r="N1637" i="8"/>
  <c r="O1637" i="8"/>
  <c r="I1638" i="8"/>
  <c r="K1638" i="8"/>
  <c r="M1638" i="8"/>
  <c r="N1638" i="8"/>
  <c r="O1638" i="8"/>
  <c r="I1639" i="8"/>
  <c r="K1639" i="8"/>
  <c r="M1639" i="8"/>
  <c r="N1639" i="8"/>
  <c r="O1639" i="8"/>
  <c r="I1640" i="8"/>
  <c r="J1640" i="8"/>
  <c r="K1640" i="8"/>
  <c r="M1640" i="8"/>
  <c r="N1640" i="8"/>
  <c r="O1640" i="8"/>
  <c r="I1641" i="8"/>
  <c r="M1641" i="8"/>
  <c r="N1641" i="8"/>
  <c r="O1641" i="8"/>
  <c r="I1642" i="8"/>
  <c r="M1642" i="8"/>
  <c r="N1642" i="8"/>
  <c r="O1642" i="8"/>
  <c r="I1643" i="8"/>
  <c r="M1643" i="8"/>
  <c r="N1643" i="8"/>
  <c r="O1643" i="8"/>
  <c r="I1644" i="8"/>
  <c r="M1644" i="8"/>
  <c r="N1644" i="8"/>
  <c r="O1644" i="8"/>
  <c r="I1645" i="8"/>
  <c r="M1645" i="8"/>
  <c r="N1645" i="8"/>
  <c r="O1645" i="8"/>
  <c r="I1646" i="8"/>
  <c r="M1646" i="8"/>
  <c r="N1646" i="8"/>
  <c r="O1646" i="8"/>
  <c r="I1647" i="8"/>
  <c r="M1647" i="8"/>
  <c r="N1647" i="8"/>
  <c r="O1647" i="8"/>
  <c r="I1648" i="8"/>
  <c r="M1648" i="8"/>
  <c r="N1648" i="8"/>
  <c r="O1648" i="8"/>
  <c r="I1649" i="8"/>
  <c r="M1649" i="8"/>
  <c r="N1649" i="8"/>
  <c r="O1649" i="8"/>
  <c r="I1650" i="8"/>
  <c r="M1650" i="8"/>
  <c r="N1650" i="8"/>
  <c r="O1650" i="8"/>
  <c r="I1651" i="8"/>
  <c r="K1651" i="8"/>
  <c r="M1651" i="8"/>
  <c r="N1651" i="8"/>
  <c r="O1651" i="8"/>
  <c r="I1652" i="8"/>
  <c r="K1652" i="8"/>
  <c r="M1652" i="8"/>
  <c r="N1652" i="8"/>
  <c r="O1652" i="8"/>
  <c r="I1653" i="8"/>
  <c r="J1653" i="8"/>
  <c r="K1653" i="8"/>
  <c r="M1653" i="8"/>
  <c r="N1653" i="8"/>
  <c r="O1653" i="8"/>
  <c r="I1654" i="8"/>
  <c r="M1654" i="8"/>
  <c r="N1654" i="8"/>
  <c r="O1654" i="8"/>
  <c r="I1655" i="8"/>
  <c r="M1655" i="8"/>
  <c r="N1655" i="8"/>
  <c r="O1655" i="8"/>
  <c r="I1656" i="8"/>
  <c r="M1656" i="8"/>
  <c r="N1656" i="8"/>
  <c r="O1656" i="8"/>
  <c r="I1657" i="8"/>
  <c r="M1657" i="8"/>
  <c r="N1657" i="8"/>
  <c r="O1657" i="8"/>
  <c r="I1658" i="8"/>
  <c r="M1658" i="8"/>
  <c r="N1658" i="8"/>
  <c r="O1658" i="8"/>
  <c r="I1659" i="8"/>
  <c r="M1659" i="8"/>
  <c r="N1659" i="8"/>
  <c r="O1659" i="8"/>
  <c r="I1660" i="8"/>
  <c r="M1660" i="8"/>
  <c r="N1660" i="8"/>
  <c r="O1660" i="8"/>
  <c r="I1661" i="8"/>
  <c r="M1661" i="8"/>
  <c r="N1661" i="8"/>
  <c r="O1661" i="8"/>
  <c r="I1662" i="8"/>
  <c r="M1662" i="8"/>
  <c r="N1662" i="8"/>
  <c r="O1662" i="8"/>
  <c r="I1663" i="8"/>
  <c r="M1663" i="8"/>
  <c r="N1663" i="8"/>
  <c r="O1663" i="8"/>
  <c r="I1664" i="8"/>
  <c r="K1664" i="8"/>
  <c r="M1664" i="8"/>
  <c r="N1664" i="8"/>
  <c r="O1664" i="8"/>
  <c r="I1665" i="8"/>
  <c r="K1665" i="8"/>
  <c r="M1665" i="8"/>
  <c r="N1665" i="8"/>
  <c r="O1665" i="8"/>
  <c r="I1666" i="8"/>
  <c r="J1666" i="8"/>
  <c r="K1666" i="8"/>
  <c r="M1666" i="8"/>
  <c r="N1666" i="8"/>
  <c r="O1666" i="8"/>
  <c r="I1667" i="8"/>
  <c r="M1667" i="8"/>
  <c r="N1667" i="8"/>
  <c r="O1667" i="8"/>
  <c r="I1668" i="8"/>
  <c r="M1668" i="8"/>
  <c r="N1668" i="8"/>
  <c r="O1668" i="8"/>
  <c r="I1669" i="8"/>
  <c r="M1669" i="8"/>
  <c r="N1669" i="8"/>
  <c r="O1669" i="8"/>
  <c r="I1670" i="8"/>
  <c r="M1670" i="8"/>
  <c r="N1670" i="8"/>
  <c r="O1670" i="8"/>
  <c r="I1671" i="8"/>
  <c r="M1671" i="8"/>
  <c r="N1671" i="8"/>
  <c r="O1671" i="8"/>
  <c r="I1672" i="8"/>
  <c r="M1672" i="8"/>
  <c r="N1672" i="8"/>
  <c r="O1672" i="8"/>
  <c r="I1673" i="8"/>
  <c r="M1673" i="8"/>
  <c r="N1673" i="8"/>
  <c r="O1673" i="8"/>
  <c r="I1674" i="8"/>
  <c r="M1674" i="8"/>
  <c r="N1674" i="8"/>
  <c r="O1674" i="8"/>
  <c r="I1675" i="8"/>
  <c r="M1675" i="8"/>
  <c r="N1675" i="8"/>
  <c r="O1675" i="8"/>
  <c r="I1676" i="8"/>
  <c r="M1676" i="8"/>
  <c r="N1676" i="8"/>
  <c r="O1676" i="8"/>
  <c r="I1677" i="8"/>
  <c r="M1677" i="8"/>
  <c r="N1677" i="8"/>
  <c r="O1677" i="8"/>
  <c r="I1678" i="8"/>
  <c r="M1678" i="8"/>
  <c r="N1678" i="8"/>
  <c r="O1678" i="8"/>
  <c r="I1679" i="8"/>
  <c r="J1679" i="8"/>
  <c r="K1679" i="8"/>
  <c r="M1679" i="8"/>
  <c r="N1679" i="8"/>
  <c r="O1679" i="8"/>
  <c r="I1680" i="8"/>
  <c r="M1680" i="8"/>
  <c r="N1680" i="8"/>
  <c r="O1680" i="8"/>
  <c r="I1681" i="8"/>
  <c r="M1681" i="8"/>
  <c r="N1681" i="8"/>
  <c r="O1681" i="8"/>
  <c r="I1682" i="8"/>
  <c r="M1682" i="8"/>
  <c r="N1682" i="8"/>
  <c r="O1682" i="8"/>
  <c r="I1683" i="8"/>
  <c r="M1683" i="8"/>
  <c r="N1683" i="8"/>
  <c r="O1683" i="8"/>
  <c r="I1684" i="8"/>
  <c r="M1684" i="8"/>
  <c r="N1684" i="8"/>
  <c r="O1684" i="8"/>
  <c r="I1685" i="8"/>
  <c r="M1685" i="8"/>
  <c r="N1685" i="8"/>
  <c r="O1685" i="8"/>
  <c r="I1686" i="8"/>
  <c r="M1686" i="8"/>
  <c r="N1686" i="8"/>
  <c r="O1686" i="8"/>
  <c r="I1687" i="8"/>
  <c r="M1687" i="8"/>
  <c r="N1687" i="8"/>
  <c r="O1687" i="8"/>
  <c r="I1688" i="8"/>
  <c r="M1688" i="8"/>
  <c r="N1688" i="8"/>
  <c r="O1688" i="8"/>
  <c r="I1689" i="8"/>
  <c r="M1689" i="8"/>
  <c r="N1689" i="8"/>
  <c r="O1689" i="8"/>
  <c r="I1690" i="8"/>
  <c r="M1690" i="8"/>
  <c r="N1690" i="8"/>
  <c r="O1690" i="8"/>
  <c r="I1691" i="8"/>
  <c r="K1691" i="8"/>
  <c r="M1691" i="8"/>
  <c r="N1691" i="8"/>
  <c r="O1691" i="8"/>
  <c r="I1692" i="8"/>
  <c r="J1692" i="8"/>
  <c r="K1692" i="8"/>
  <c r="M1692" i="8"/>
  <c r="N1692" i="8"/>
  <c r="O1692" i="8"/>
  <c r="I1693" i="8"/>
  <c r="M1693" i="8"/>
  <c r="N1693" i="8"/>
  <c r="O1693" i="8"/>
  <c r="I1694" i="8"/>
  <c r="M1694" i="8"/>
  <c r="N1694" i="8"/>
  <c r="O1694" i="8"/>
  <c r="I1695" i="8"/>
  <c r="M1695" i="8"/>
  <c r="N1695" i="8"/>
  <c r="O1695" i="8"/>
  <c r="I1696" i="8"/>
  <c r="M1696" i="8"/>
  <c r="N1696" i="8"/>
  <c r="O1696" i="8"/>
  <c r="I1697" i="8"/>
  <c r="M1697" i="8"/>
  <c r="N1697" i="8"/>
  <c r="O1697" i="8"/>
  <c r="I1698" i="8"/>
  <c r="M1698" i="8"/>
  <c r="N1698" i="8"/>
  <c r="O1698" i="8"/>
  <c r="I1699" i="8"/>
  <c r="M1699" i="8"/>
  <c r="N1699" i="8"/>
  <c r="O1699" i="8"/>
  <c r="I1700" i="8"/>
  <c r="M1700" i="8"/>
  <c r="N1700" i="8"/>
  <c r="O1700" i="8"/>
  <c r="I1701" i="8"/>
  <c r="M1701" i="8"/>
  <c r="N1701" i="8"/>
  <c r="O1701" i="8"/>
  <c r="I1702" i="8"/>
  <c r="M1702" i="8"/>
  <c r="N1702" i="8"/>
  <c r="O1702" i="8"/>
  <c r="I1703" i="8"/>
  <c r="K1703" i="8"/>
  <c r="M1703" i="8"/>
  <c r="N1703" i="8"/>
  <c r="O1703" i="8"/>
  <c r="I1704" i="8"/>
  <c r="K1704" i="8"/>
  <c r="M1704" i="8"/>
  <c r="N1704" i="8"/>
  <c r="O1704" i="8"/>
  <c r="I1705" i="8"/>
  <c r="J1705" i="8"/>
  <c r="K1705" i="8"/>
  <c r="M1705" i="8"/>
  <c r="N1705" i="8"/>
  <c r="O1705" i="8"/>
  <c r="I1706" i="8"/>
  <c r="M1706" i="8"/>
  <c r="N1706" i="8"/>
  <c r="O1706" i="8"/>
  <c r="I1707" i="8"/>
  <c r="M1707" i="8"/>
  <c r="N1707" i="8"/>
  <c r="O1707" i="8"/>
  <c r="I1708" i="8"/>
  <c r="M1708" i="8"/>
  <c r="N1708" i="8"/>
  <c r="O1708" i="8"/>
  <c r="I1709" i="8"/>
  <c r="M1709" i="8"/>
  <c r="N1709" i="8"/>
  <c r="O1709" i="8"/>
  <c r="I1710" i="8"/>
  <c r="M1710" i="8"/>
  <c r="N1710" i="8"/>
  <c r="O1710" i="8"/>
  <c r="I1711" i="8"/>
  <c r="M1711" i="8"/>
  <c r="N1711" i="8"/>
  <c r="O1711" i="8"/>
  <c r="I1712" i="8"/>
  <c r="M1712" i="8"/>
  <c r="N1712" i="8"/>
  <c r="O1712" i="8"/>
  <c r="I1713" i="8"/>
  <c r="M1713" i="8"/>
  <c r="N1713" i="8"/>
  <c r="O1713" i="8"/>
  <c r="I1714" i="8"/>
  <c r="M1714" i="8"/>
  <c r="N1714" i="8"/>
  <c r="O1714" i="8"/>
  <c r="I1715" i="8"/>
  <c r="M1715" i="8"/>
  <c r="N1715" i="8"/>
  <c r="O1715" i="8"/>
  <c r="I1716" i="8"/>
  <c r="K1716" i="8"/>
  <c r="M1716" i="8"/>
  <c r="N1716" i="8"/>
  <c r="O1716" i="8"/>
  <c r="I1717" i="8"/>
  <c r="K1717" i="8"/>
  <c r="M1717" i="8"/>
  <c r="N1717" i="8"/>
  <c r="O1717" i="8"/>
  <c r="I1718" i="8"/>
  <c r="J1718" i="8"/>
  <c r="K1718" i="8"/>
  <c r="M1718" i="8"/>
  <c r="N1718" i="8"/>
  <c r="O1718" i="8"/>
  <c r="I1719" i="8"/>
  <c r="M1719" i="8"/>
  <c r="N1719" i="8"/>
  <c r="O1719" i="8"/>
  <c r="I1720" i="8"/>
  <c r="M1720" i="8"/>
  <c r="N1720" i="8"/>
  <c r="O1720" i="8"/>
  <c r="I1721" i="8"/>
  <c r="M1721" i="8"/>
  <c r="N1721" i="8"/>
  <c r="O1721" i="8"/>
  <c r="I1722" i="8"/>
  <c r="M1722" i="8"/>
  <c r="N1722" i="8"/>
  <c r="O1722" i="8"/>
  <c r="I1723" i="8"/>
  <c r="M1723" i="8"/>
  <c r="N1723" i="8"/>
  <c r="O1723" i="8"/>
  <c r="I1724" i="8"/>
  <c r="M1724" i="8"/>
  <c r="N1724" i="8"/>
  <c r="O1724" i="8"/>
  <c r="I1725" i="8"/>
  <c r="M1725" i="8"/>
  <c r="N1725" i="8"/>
  <c r="O1725" i="8"/>
  <c r="I1726" i="8"/>
  <c r="M1726" i="8"/>
  <c r="N1726" i="8"/>
  <c r="O1726" i="8"/>
  <c r="I1727" i="8"/>
  <c r="M1727" i="8"/>
  <c r="N1727" i="8"/>
  <c r="O1727" i="8"/>
  <c r="I1728" i="8"/>
  <c r="M1728" i="8"/>
  <c r="N1728" i="8"/>
  <c r="O1728" i="8"/>
  <c r="I1729" i="8"/>
  <c r="M1729" i="8"/>
  <c r="N1729" i="8"/>
  <c r="O1729" i="8"/>
  <c r="I1730" i="8"/>
  <c r="M1730" i="8"/>
  <c r="N1730" i="8"/>
  <c r="O1730" i="8"/>
  <c r="I1731" i="8"/>
  <c r="J1731" i="8"/>
  <c r="K1731" i="8"/>
  <c r="M1731" i="8"/>
  <c r="N1731" i="8"/>
  <c r="O1731" i="8"/>
  <c r="I1732" i="8"/>
  <c r="M1732" i="8"/>
  <c r="N1732" i="8"/>
  <c r="O1732" i="8"/>
  <c r="I1733" i="8"/>
  <c r="M1733" i="8"/>
  <c r="N1733" i="8"/>
  <c r="O1733" i="8"/>
  <c r="I1734" i="8"/>
  <c r="M1734" i="8"/>
  <c r="N1734" i="8"/>
  <c r="O1734" i="8"/>
  <c r="I1735" i="8"/>
  <c r="M1735" i="8"/>
  <c r="N1735" i="8"/>
  <c r="O1735" i="8"/>
  <c r="I1736" i="8"/>
  <c r="M1736" i="8"/>
  <c r="N1736" i="8"/>
  <c r="O1736" i="8"/>
  <c r="I1737" i="8"/>
  <c r="M1737" i="8"/>
  <c r="N1737" i="8"/>
  <c r="O1737" i="8"/>
  <c r="I1738" i="8"/>
  <c r="M1738" i="8"/>
  <c r="N1738" i="8"/>
  <c r="O1738" i="8"/>
  <c r="I1739" i="8"/>
  <c r="M1739" i="8"/>
  <c r="N1739" i="8"/>
  <c r="O1739" i="8"/>
  <c r="I1740" i="8"/>
  <c r="M1740" i="8"/>
  <c r="N1740" i="8"/>
  <c r="O1740" i="8"/>
  <c r="I1741" i="8"/>
  <c r="M1741" i="8"/>
  <c r="N1741" i="8"/>
  <c r="O1741" i="8"/>
  <c r="I1742" i="8"/>
  <c r="K1742" i="8"/>
  <c r="M1742" i="8"/>
  <c r="N1742" i="8"/>
  <c r="O1742" i="8"/>
  <c r="I1743" i="8"/>
  <c r="K1743" i="8"/>
  <c r="M1743" i="8"/>
  <c r="N1743" i="8"/>
  <c r="O1743" i="8"/>
  <c r="I1744" i="8"/>
  <c r="J1744" i="8"/>
  <c r="K1744" i="8"/>
  <c r="M1744" i="8"/>
  <c r="N1744" i="8"/>
  <c r="O1744" i="8"/>
  <c r="I1745" i="8"/>
  <c r="M1745" i="8"/>
  <c r="N1745" i="8"/>
  <c r="O1745" i="8"/>
  <c r="I1746" i="8"/>
  <c r="M1746" i="8"/>
  <c r="N1746" i="8"/>
  <c r="O1746" i="8"/>
  <c r="I1747" i="8"/>
  <c r="M1747" i="8"/>
  <c r="N1747" i="8"/>
  <c r="O1747" i="8"/>
  <c r="I1748" i="8"/>
  <c r="M1748" i="8"/>
  <c r="N1748" i="8"/>
  <c r="O1748" i="8"/>
  <c r="I1749" i="8"/>
  <c r="M1749" i="8"/>
  <c r="N1749" i="8"/>
  <c r="O1749" i="8"/>
  <c r="I1750" i="8"/>
  <c r="M1750" i="8"/>
  <c r="N1750" i="8"/>
  <c r="O1750" i="8"/>
  <c r="I1751" i="8"/>
  <c r="M1751" i="8"/>
  <c r="N1751" i="8"/>
  <c r="O1751" i="8"/>
  <c r="I1752" i="8"/>
  <c r="M1752" i="8"/>
  <c r="N1752" i="8"/>
  <c r="O1752" i="8"/>
  <c r="I1753" i="8"/>
  <c r="M1753" i="8"/>
  <c r="N1753" i="8"/>
  <c r="O1753" i="8"/>
  <c r="I1754" i="8"/>
  <c r="M1754" i="8"/>
  <c r="N1754" i="8"/>
  <c r="O1754" i="8"/>
  <c r="I1755" i="8"/>
  <c r="M1755" i="8"/>
  <c r="N1755" i="8"/>
  <c r="O1755" i="8"/>
  <c r="I1756" i="8"/>
  <c r="K1756" i="8"/>
  <c r="M1756" i="8"/>
  <c r="N1756" i="8"/>
  <c r="O1756" i="8"/>
  <c r="I1757" i="8"/>
  <c r="J1757" i="8"/>
  <c r="K1757" i="8"/>
  <c r="M1757" i="8"/>
  <c r="N1757" i="8"/>
  <c r="O1757" i="8"/>
  <c r="I1758" i="8"/>
  <c r="M1758" i="8"/>
  <c r="N1758" i="8"/>
  <c r="O1758" i="8"/>
  <c r="I1759" i="8"/>
  <c r="M1759" i="8"/>
  <c r="N1759" i="8"/>
  <c r="O1759" i="8"/>
  <c r="I1760" i="8"/>
  <c r="M1760" i="8"/>
  <c r="N1760" i="8"/>
  <c r="O1760" i="8"/>
  <c r="I1761" i="8"/>
  <c r="M1761" i="8"/>
  <c r="N1761" i="8"/>
  <c r="O1761" i="8"/>
  <c r="I1762" i="8"/>
  <c r="M1762" i="8"/>
  <c r="N1762" i="8"/>
  <c r="O1762" i="8"/>
  <c r="I1763" i="8"/>
  <c r="M1763" i="8"/>
  <c r="N1763" i="8"/>
  <c r="O1763" i="8"/>
  <c r="I1764" i="8"/>
  <c r="M1764" i="8"/>
  <c r="N1764" i="8"/>
  <c r="O1764" i="8"/>
  <c r="I1765" i="8"/>
  <c r="M1765" i="8"/>
  <c r="N1765" i="8"/>
  <c r="O1765" i="8"/>
  <c r="I1766" i="8"/>
  <c r="M1766" i="8"/>
  <c r="N1766" i="8"/>
  <c r="O1766" i="8"/>
  <c r="I1767" i="8"/>
  <c r="M1767" i="8"/>
  <c r="N1767" i="8"/>
  <c r="O1767" i="8"/>
  <c r="I1768" i="8"/>
  <c r="M1768" i="8"/>
  <c r="N1768" i="8"/>
  <c r="O1768" i="8"/>
  <c r="I1769" i="8"/>
  <c r="K1769" i="8"/>
  <c r="M1769" i="8"/>
  <c r="N1769" i="8"/>
  <c r="O1769" i="8"/>
  <c r="I1770" i="8"/>
  <c r="J1770" i="8"/>
  <c r="K1770" i="8"/>
  <c r="M1770" i="8"/>
  <c r="N1770" i="8"/>
  <c r="O1770" i="8"/>
  <c r="I1771" i="8"/>
  <c r="M1771" i="8"/>
  <c r="N1771" i="8"/>
  <c r="O1771" i="8"/>
  <c r="I1772" i="8"/>
  <c r="M1772" i="8"/>
  <c r="N1772" i="8"/>
  <c r="O1772" i="8"/>
  <c r="I1773" i="8"/>
  <c r="M1773" i="8"/>
  <c r="N1773" i="8"/>
  <c r="O1773" i="8"/>
  <c r="I1774" i="8"/>
  <c r="M1774" i="8"/>
  <c r="N1774" i="8"/>
  <c r="O1774" i="8"/>
  <c r="I1775" i="8"/>
  <c r="M1775" i="8"/>
  <c r="N1775" i="8"/>
  <c r="O1775" i="8"/>
  <c r="I1776" i="8"/>
  <c r="M1776" i="8"/>
  <c r="N1776" i="8"/>
  <c r="O1776" i="8"/>
  <c r="I1777" i="8"/>
  <c r="M1777" i="8"/>
  <c r="N1777" i="8"/>
  <c r="O1777" i="8"/>
  <c r="I1778" i="8"/>
  <c r="M1778" i="8"/>
  <c r="N1778" i="8"/>
  <c r="O1778" i="8"/>
  <c r="I1779" i="8"/>
  <c r="M1779" i="8"/>
  <c r="N1779" i="8"/>
  <c r="O1779" i="8"/>
  <c r="I1780" i="8"/>
  <c r="M1780" i="8"/>
  <c r="N1780" i="8"/>
  <c r="O1780" i="8"/>
  <c r="I1781" i="8"/>
  <c r="M1781" i="8"/>
  <c r="N1781" i="8"/>
  <c r="O1781" i="8"/>
  <c r="I1782" i="8"/>
  <c r="K1782" i="8"/>
  <c r="M1782" i="8"/>
  <c r="N1782" i="8"/>
  <c r="O1782" i="8"/>
  <c r="I1783" i="8"/>
  <c r="J1783" i="8"/>
  <c r="K1783" i="8"/>
  <c r="M1783" i="8"/>
  <c r="N1783" i="8"/>
  <c r="O1783" i="8"/>
  <c r="I1784" i="8"/>
  <c r="M1784" i="8"/>
  <c r="N1784" i="8"/>
  <c r="O1784" i="8"/>
  <c r="I1785" i="8"/>
  <c r="M1785" i="8"/>
  <c r="N1785" i="8"/>
  <c r="O1785" i="8"/>
  <c r="I1786" i="8"/>
  <c r="M1786" i="8"/>
  <c r="N1786" i="8"/>
  <c r="O1786" i="8"/>
  <c r="I1787" i="8"/>
  <c r="M1787" i="8"/>
  <c r="N1787" i="8"/>
  <c r="O1787" i="8"/>
  <c r="I1788" i="8"/>
  <c r="M1788" i="8"/>
  <c r="N1788" i="8"/>
  <c r="O1788" i="8"/>
  <c r="I1789" i="8"/>
  <c r="M1789" i="8"/>
  <c r="N1789" i="8"/>
  <c r="O1789" i="8"/>
  <c r="I1790" i="8"/>
  <c r="M1790" i="8"/>
  <c r="N1790" i="8"/>
  <c r="O1790" i="8"/>
  <c r="I1791" i="8"/>
  <c r="M1791" i="8"/>
  <c r="N1791" i="8"/>
  <c r="O1791" i="8"/>
  <c r="I1792" i="8"/>
  <c r="M1792" i="8"/>
  <c r="N1792" i="8"/>
  <c r="O1792" i="8"/>
  <c r="I1793" i="8"/>
  <c r="M1793" i="8"/>
  <c r="N1793" i="8"/>
  <c r="O1793" i="8"/>
  <c r="I1794" i="8"/>
  <c r="M1794" i="8"/>
  <c r="N1794" i="8"/>
  <c r="O1794" i="8"/>
  <c r="I1795" i="8"/>
  <c r="M1795" i="8"/>
  <c r="N1795" i="8"/>
  <c r="O1795" i="8"/>
  <c r="I1796" i="8"/>
  <c r="J1796" i="8"/>
  <c r="K1796" i="8"/>
  <c r="M1796" i="8"/>
  <c r="N1796" i="8"/>
  <c r="O1796" i="8"/>
  <c r="I1797" i="8"/>
  <c r="K1797" i="8"/>
  <c r="M1797" i="8"/>
  <c r="N1797" i="8"/>
  <c r="O1797" i="8"/>
  <c r="I1798" i="8"/>
  <c r="K1798" i="8"/>
  <c r="M1798" i="8"/>
  <c r="N1798" i="8"/>
  <c r="O1798" i="8"/>
  <c r="I1799" i="8"/>
  <c r="K1799" i="8"/>
  <c r="M1799" i="8"/>
  <c r="N1799" i="8"/>
  <c r="O1799" i="8"/>
  <c r="I1800" i="8"/>
  <c r="K1800" i="8"/>
  <c r="M1800" i="8"/>
  <c r="N1800" i="8"/>
  <c r="O1800" i="8"/>
  <c r="I1801" i="8"/>
  <c r="K1801" i="8"/>
  <c r="M1801" i="8"/>
  <c r="N1801" i="8"/>
  <c r="O1801" i="8"/>
  <c r="I1802" i="8"/>
  <c r="K1802" i="8"/>
  <c r="M1802" i="8"/>
  <c r="N1802" i="8"/>
  <c r="O1802" i="8"/>
  <c r="I1803" i="8"/>
  <c r="K1803" i="8"/>
  <c r="M1803" i="8"/>
  <c r="N1803" i="8"/>
  <c r="O1803" i="8"/>
  <c r="I1804" i="8"/>
  <c r="K1804" i="8"/>
  <c r="M1804" i="8"/>
  <c r="N1804" i="8"/>
  <c r="O1804" i="8"/>
  <c r="I1805" i="8"/>
  <c r="K1805" i="8"/>
  <c r="M1805" i="8"/>
  <c r="N1805" i="8"/>
  <c r="O1805" i="8"/>
  <c r="I1806" i="8"/>
  <c r="K1806" i="8"/>
  <c r="M1806" i="8"/>
  <c r="N1806" i="8"/>
  <c r="O1806" i="8"/>
  <c r="I1807" i="8"/>
  <c r="K1807" i="8"/>
  <c r="M1807" i="8"/>
  <c r="N1807" i="8"/>
  <c r="O1807" i="8"/>
  <c r="I1808" i="8"/>
  <c r="K1808" i="8"/>
  <c r="M1808" i="8"/>
  <c r="N1808" i="8"/>
  <c r="O1808" i="8"/>
  <c r="I1809" i="8"/>
  <c r="J1809" i="8"/>
  <c r="K1809" i="8"/>
  <c r="M1809" i="8"/>
  <c r="N1809" i="8"/>
  <c r="O1809" i="8"/>
  <c r="I1810" i="8"/>
  <c r="M1810" i="8"/>
  <c r="N1810" i="8"/>
  <c r="O1810" i="8"/>
  <c r="I1811" i="8"/>
  <c r="M1811" i="8"/>
  <c r="N1811" i="8"/>
  <c r="O1811" i="8"/>
  <c r="I1812" i="8"/>
  <c r="M1812" i="8"/>
  <c r="N1812" i="8"/>
  <c r="O1812" i="8"/>
  <c r="I1813" i="8"/>
  <c r="M1813" i="8"/>
  <c r="N1813" i="8"/>
  <c r="O1813" i="8"/>
  <c r="I1814" i="8"/>
  <c r="M1814" i="8"/>
  <c r="N1814" i="8"/>
  <c r="O1814" i="8"/>
  <c r="I1815" i="8"/>
  <c r="M1815" i="8"/>
  <c r="N1815" i="8"/>
  <c r="O1815" i="8"/>
  <c r="I1816" i="8"/>
  <c r="M1816" i="8"/>
  <c r="N1816" i="8"/>
  <c r="O1816" i="8"/>
  <c r="I1817" i="8"/>
  <c r="M1817" i="8"/>
  <c r="N1817" i="8"/>
  <c r="O1817" i="8"/>
  <c r="I1818" i="8"/>
  <c r="M1818" i="8"/>
  <c r="N1818" i="8"/>
  <c r="O1818" i="8"/>
  <c r="I1819" i="8"/>
  <c r="M1819" i="8"/>
  <c r="N1819" i="8"/>
  <c r="O1819" i="8"/>
  <c r="I1820" i="8"/>
  <c r="M1820" i="8"/>
  <c r="N1820" i="8"/>
  <c r="O1820" i="8"/>
  <c r="I1821" i="8"/>
  <c r="K1821" i="8"/>
  <c r="M1821" i="8"/>
  <c r="N1821" i="8"/>
  <c r="O1821" i="8"/>
  <c r="I1822" i="8"/>
  <c r="J1822" i="8"/>
  <c r="K1822" i="8"/>
  <c r="M1822" i="8"/>
  <c r="N1822" i="8"/>
  <c r="O1822" i="8"/>
  <c r="I1823" i="8"/>
  <c r="K1823" i="8"/>
  <c r="M1823" i="8"/>
  <c r="N1823" i="8"/>
  <c r="O1823" i="8"/>
  <c r="I1824" i="8"/>
  <c r="K1824" i="8"/>
  <c r="M1824" i="8"/>
  <c r="N1824" i="8"/>
  <c r="O1824" i="8"/>
  <c r="I1825" i="8"/>
  <c r="K1825" i="8"/>
  <c r="M1825" i="8"/>
  <c r="N1825" i="8"/>
  <c r="O1825" i="8"/>
  <c r="I1826" i="8"/>
  <c r="K1826" i="8"/>
  <c r="M1826" i="8"/>
  <c r="N1826" i="8"/>
  <c r="O1826" i="8"/>
  <c r="I1827" i="8"/>
  <c r="K1827" i="8"/>
  <c r="M1827" i="8"/>
  <c r="N1827" i="8"/>
  <c r="O1827" i="8"/>
  <c r="I1828" i="8"/>
  <c r="K1828" i="8"/>
  <c r="M1828" i="8"/>
  <c r="N1828" i="8"/>
  <c r="O1828" i="8"/>
  <c r="I1829" i="8"/>
  <c r="K1829" i="8"/>
  <c r="M1829" i="8"/>
  <c r="N1829" i="8"/>
  <c r="O1829" i="8"/>
  <c r="I1830" i="8"/>
  <c r="K1830" i="8"/>
  <c r="M1830" i="8"/>
  <c r="N1830" i="8"/>
  <c r="O1830" i="8"/>
  <c r="I1831" i="8"/>
  <c r="K1831" i="8"/>
  <c r="M1831" i="8"/>
  <c r="N1831" i="8"/>
  <c r="O1831" i="8"/>
  <c r="I1832" i="8"/>
  <c r="K1832" i="8"/>
  <c r="M1832" i="8"/>
  <c r="N1832" i="8"/>
  <c r="O1832" i="8"/>
  <c r="I1833" i="8"/>
  <c r="K1833" i="8"/>
  <c r="M1833" i="8"/>
  <c r="N1833" i="8"/>
  <c r="O1833" i="8"/>
  <c r="I1834" i="8"/>
  <c r="K1834" i="8"/>
  <c r="M1834" i="8"/>
  <c r="N1834" i="8"/>
  <c r="O1834" i="8"/>
  <c r="I1835" i="8"/>
  <c r="J1835" i="8"/>
  <c r="K1835" i="8"/>
  <c r="M1835" i="8"/>
  <c r="N1835" i="8"/>
  <c r="O1835" i="8"/>
  <c r="I1836" i="8"/>
  <c r="M1836" i="8"/>
  <c r="N1836" i="8"/>
  <c r="O1836" i="8"/>
  <c r="I1837" i="8"/>
  <c r="M1837" i="8"/>
  <c r="N1837" i="8"/>
  <c r="O1837" i="8"/>
  <c r="I1838" i="8"/>
  <c r="M1838" i="8"/>
  <c r="N1838" i="8"/>
  <c r="O1838" i="8"/>
  <c r="I1839" i="8"/>
  <c r="M1839" i="8"/>
  <c r="N1839" i="8"/>
  <c r="O1839" i="8"/>
  <c r="I1840" i="8"/>
  <c r="M1840" i="8"/>
  <c r="N1840" i="8"/>
  <c r="O1840" i="8"/>
  <c r="I1841" i="8"/>
  <c r="M1841" i="8"/>
  <c r="N1841" i="8"/>
  <c r="O1841" i="8"/>
  <c r="I1842" i="8"/>
  <c r="M1842" i="8"/>
  <c r="N1842" i="8"/>
  <c r="O1842" i="8"/>
  <c r="I1843" i="8"/>
  <c r="M1843" i="8"/>
  <c r="N1843" i="8"/>
  <c r="O1843" i="8"/>
  <c r="I1844" i="8"/>
  <c r="M1844" i="8"/>
  <c r="N1844" i="8"/>
  <c r="O1844" i="8"/>
  <c r="I1845" i="8"/>
  <c r="M1845" i="8"/>
  <c r="N1845" i="8"/>
  <c r="O1845" i="8"/>
  <c r="I1846" i="8"/>
  <c r="M1846" i="8"/>
  <c r="N1846" i="8"/>
  <c r="O1846" i="8"/>
  <c r="I1847" i="8"/>
  <c r="K1847" i="8"/>
  <c r="M1847" i="8"/>
  <c r="N1847" i="8"/>
  <c r="O1847" i="8"/>
  <c r="I1848" i="8"/>
  <c r="J1848" i="8"/>
  <c r="K1848" i="8"/>
  <c r="M1848" i="8"/>
  <c r="N1848" i="8"/>
  <c r="O1848" i="8"/>
  <c r="I1849" i="8"/>
  <c r="M1849" i="8"/>
  <c r="N1849" i="8"/>
  <c r="O1849" i="8"/>
  <c r="I1850" i="8"/>
  <c r="M1850" i="8"/>
  <c r="N1850" i="8"/>
  <c r="O1850" i="8"/>
  <c r="I1851" i="8"/>
  <c r="M1851" i="8"/>
  <c r="N1851" i="8"/>
  <c r="O1851" i="8"/>
  <c r="I1852" i="8"/>
  <c r="M1852" i="8"/>
  <c r="N1852" i="8"/>
  <c r="O1852" i="8"/>
  <c r="I1853" i="8"/>
  <c r="M1853" i="8"/>
  <c r="N1853" i="8"/>
  <c r="O1853" i="8"/>
  <c r="I1854" i="8"/>
  <c r="M1854" i="8"/>
  <c r="N1854" i="8"/>
  <c r="O1854" i="8"/>
  <c r="I1855" i="8"/>
  <c r="M1855" i="8"/>
  <c r="N1855" i="8"/>
  <c r="O1855" i="8"/>
  <c r="I1856" i="8"/>
  <c r="M1856" i="8"/>
  <c r="N1856" i="8"/>
  <c r="O1856" i="8"/>
  <c r="I1857" i="8"/>
  <c r="M1857" i="8"/>
  <c r="N1857" i="8"/>
  <c r="O1857" i="8"/>
  <c r="I1858" i="8"/>
  <c r="M1858" i="8"/>
  <c r="N1858" i="8"/>
  <c r="O1858" i="8"/>
  <c r="I1859" i="8"/>
  <c r="M1859" i="8"/>
  <c r="N1859" i="8"/>
  <c r="O1859" i="8"/>
  <c r="I1860" i="8"/>
  <c r="M1860" i="8"/>
  <c r="N1860" i="8"/>
  <c r="O1860" i="8"/>
  <c r="I1861" i="8"/>
  <c r="J1861" i="8"/>
  <c r="K1861" i="8"/>
  <c r="M1861" i="8"/>
  <c r="N1861" i="8"/>
  <c r="O1861" i="8"/>
  <c r="I1862" i="8"/>
  <c r="M1862" i="8"/>
  <c r="N1862" i="8"/>
  <c r="O1862" i="8"/>
  <c r="I1863" i="8"/>
  <c r="M1863" i="8"/>
  <c r="N1863" i="8"/>
  <c r="O1863" i="8"/>
  <c r="I1864" i="8"/>
  <c r="M1864" i="8"/>
  <c r="N1864" i="8"/>
  <c r="O1864" i="8"/>
  <c r="I1865" i="8"/>
  <c r="M1865" i="8"/>
  <c r="N1865" i="8"/>
  <c r="O1865" i="8"/>
  <c r="I1866" i="8"/>
  <c r="M1866" i="8"/>
  <c r="N1866" i="8"/>
  <c r="O1866" i="8"/>
  <c r="I1867" i="8"/>
  <c r="M1867" i="8"/>
  <c r="N1867" i="8"/>
  <c r="O1867" i="8"/>
  <c r="I1868" i="8"/>
  <c r="M1868" i="8"/>
  <c r="N1868" i="8"/>
  <c r="O1868" i="8"/>
  <c r="I1869" i="8"/>
  <c r="M1869" i="8"/>
  <c r="N1869" i="8"/>
  <c r="O1869" i="8"/>
  <c r="I1870" i="8"/>
  <c r="M1870" i="8"/>
  <c r="N1870" i="8"/>
  <c r="O1870" i="8"/>
  <c r="I1871" i="8"/>
  <c r="M1871" i="8"/>
  <c r="N1871" i="8"/>
  <c r="O1871" i="8"/>
  <c r="I1872" i="8"/>
  <c r="M1872" i="8"/>
  <c r="N1872" i="8"/>
  <c r="O1872" i="8"/>
  <c r="I1873" i="8"/>
  <c r="M1873" i="8"/>
  <c r="N1873" i="8"/>
  <c r="O1873" i="8"/>
  <c r="I1874" i="8"/>
  <c r="J1874" i="8"/>
  <c r="K1874" i="8"/>
  <c r="M1874" i="8"/>
  <c r="N1874" i="8"/>
  <c r="O1874" i="8"/>
  <c r="I1875" i="8"/>
  <c r="M1875" i="8"/>
  <c r="N1875" i="8"/>
  <c r="O1875" i="8"/>
  <c r="I1876" i="8"/>
  <c r="M1876" i="8"/>
  <c r="N1876" i="8"/>
  <c r="O1876" i="8"/>
  <c r="I1877" i="8"/>
  <c r="M1877" i="8"/>
  <c r="N1877" i="8"/>
  <c r="O1877" i="8"/>
  <c r="I1878" i="8"/>
  <c r="M1878" i="8"/>
  <c r="N1878" i="8"/>
  <c r="O1878" i="8"/>
  <c r="I1879" i="8"/>
  <c r="M1879" i="8"/>
  <c r="N1879" i="8"/>
  <c r="O1879" i="8"/>
  <c r="I1880" i="8"/>
  <c r="M1880" i="8"/>
  <c r="N1880" i="8"/>
  <c r="O1880" i="8"/>
  <c r="I1881" i="8"/>
  <c r="M1881" i="8"/>
  <c r="N1881" i="8"/>
  <c r="O1881" i="8"/>
  <c r="I1882" i="8"/>
  <c r="M1882" i="8"/>
  <c r="N1882" i="8"/>
  <c r="O1882" i="8"/>
  <c r="I1883" i="8"/>
  <c r="M1883" i="8"/>
  <c r="N1883" i="8"/>
  <c r="O1883" i="8"/>
  <c r="I1884" i="8"/>
  <c r="M1884" i="8"/>
  <c r="N1884" i="8"/>
  <c r="O1884" i="8"/>
  <c r="I1885" i="8"/>
  <c r="K1885" i="8"/>
  <c r="M1885" i="8"/>
  <c r="N1885" i="8"/>
  <c r="O1885" i="8"/>
  <c r="I1886" i="8"/>
  <c r="K1886" i="8"/>
  <c r="M1886" i="8"/>
  <c r="N1886" i="8"/>
  <c r="O1886" i="8"/>
  <c r="I1887" i="8"/>
  <c r="J1887" i="8"/>
  <c r="K1887" i="8"/>
  <c r="M1887" i="8"/>
  <c r="N1887" i="8"/>
  <c r="O1887" i="8"/>
  <c r="I1888" i="8"/>
  <c r="M1888" i="8"/>
  <c r="N1888" i="8"/>
  <c r="O1888" i="8"/>
  <c r="I1889" i="8"/>
  <c r="M1889" i="8"/>
  <c r="N1889" i="8"/>
  <c r="O1889" i="8"/>
  <c r="I1890" i="8"/>
  <c r="M1890" i="8"/>
  <c r="N1890" i="8"/>
  <c r="O1890" i="8"/>
  <c r="I1891" i="8"/>
  <c r="M1891" i="8"/>
  <c r="N1891" i="8"/>
  <c r="O1891" i="8"/>
  <c r="I1892" i="8"/>
  <c r="M1892" i="8"/>
  <c r="N1892" i="8"/>
  <c r="O1892" i="8"/>
  <c r="I1893" i="8"/>
  <c r="M1893" i="8"/>
  <c r="N1893" i="8"/>
  <c r="O1893" i="8"/>
  <c r="I1894" i="8"/>
  <c r="M1894" i="8"/>
  <c r="N1894" i="8"/>
  <c r="O1894" i="8"/>
  <c r="I1895" i="8"/>
  <c r="M1895" i="8"/>
  <c r="N1895" i="8"/>
  <c r="O1895" i="8"/>
  <c r="I1896" i="8"/>
  <c r="M1896" i="8"/>
  <c r="N1896" i="8"/>
  <c r="O1896" i="8"/>
  <c r="I1897" i="8"/>
  <c r="M1897" i="8"/>
  <c r="N1897" i="8"/>
  <c r="O1897" i="8"/>
  <c r="I1898" i="8"/>
  <c r="M1898" i="8"/>
  <c r="N1898" i="8"/>
  <c r="O1898" i="8"/>
  <c r="I1899" i="8"/>
  <c r="K1899" i="8"/>
  <c r="M1899" i="8"/>
  <c r="N1899" i="8"/>
  <c r="O1899" i="8"/>
  <c r="I1900" i="8"/>
  <c r="J1900" i="8"/>
  <c r="K1900" i="8"/>
  <c r="M1900" i="8"/>
  <c r="N1900" i="8"/>
  <c r="O1900" i="8"/>
  <c r="I1901" i="8"/>
  <c r="M1901" i="8"/>
  <c r="N1901" i="8"/>
  <c r="O1901" i="8"/>
  <c r="I1902" i="8"/>
  <c r="M1902" i="8"/>
  <c r="N1902" i="8"/>
  <c r="O1902" i="8"/>
  <c r="I1903" i="8"/>
  <c r="M1903" i="8"/>
  <c r="N1903" i="8"/>
  <c r="O1903" i="8"/>
  <c r="I1904" i="8"/>
  <c r="M1904" i="8"/>
  <c r="N1904" i="8"/>
  <c r="O1904" i="8"/>
  <c r="I1905" i="8"/>
  <c r="M1905" i="8"/>
  <c r="N1905" i="8"/>
  <c r="O1905" i="8"/>
  <c r="I1906" i="8"/>
  <c r="M1906" i="8"/>
  <c r="N1906" i="8"/>
  <c r="O1906" i="8"/>
  <c r="I1907" i="8"/>
  <c r="M1907" i="8"/>
  <c r="N1907" i="8"/>
  <c r="O1907" i="8"/>
  <c r="I1908" i="8"/>
  <c r="M1908" i="8"/>
  <c r="N1908" i="8"/>
  <c r="O1908" i="8"/>
  <c r="I1909" i="8"/>
  <c r="M1909" i="8"/>
  <c r="N1909" i="8"/>
  <c r="O1909" i="8"/>
  <c r="I1910" i="8"/>
  <c r="M1910" i="8"/>
  <c r="N1910" i="8"/>
  <c r="O1910" i="8"/>
  <c r="I1911" i="8"/>
  <c r="M1911" i="8"/>
  <c r="N1911" i="8"/>
  <c r="O1911" i="8"/>
  <c r="I1912" i="8"/>
  <c r="M1912" i="8"/>
  <c r="N1912" i="8"/>
  <c r="O1912" i="8"/>
  <c r="I1913" i="8"/>
  <c r="J1913" i="8"/>
  <c r="K1913" i="8"/>
  <c r="M1913" i="8"/>
  <c r="N1913" i="8"/>
  <c r="O1913" i="8"/>
  <c r="I1914" i="8"/>
  <c r="M1914" i="8"/>
  <c r="N1914" i="8"/>
  <c r="O1914" i="8"/>
  <c r="I1915" i="8"/>
  <c r="M1915" i="8"/>
  <c r="N1915" i="8"/>
  <c r="O1915" i="8"/>
  <c r="I1916" i="8"/>
  <c r="M1916" i="8"/>
  <c r="N1916" i="8"/>
  <c r="O1916" i="8"/>
  <c r="I1917" i="8"/>
  <c r="M1917" i="8"/>
  <c r="N1917" i="8"/>
  <c r="O1917" i="8"/>
  <c r="I1918" i="8"/>
  <c r="M1918" i="8"/>
  <c r="N1918" i="8"/>
  <c r="O1918" i="8"/>
  <c r="I1919" i="8"/>
  <c r="M1919" i="8"/>
  <c r="N1919" i="8"/>
  <c r="O1919" i="8"/>
  <c r="I1920" i="8"/>
  <c r="M1920" i="8"/>
  <c r="N1920" i="8"/>
  <c r="O1920" i="8"/>
  <c r="I1921" i="8"/>
  <c r="M1921" i="8"/>
  <c r="N1921" i="8"/>
  <c r="O1921" i="8"/>
  <c r="I1922" i="8"/>
  <c r="M1922" i="8"/>
  <c r="N1922" i="8"/>
  <c r="O1922" i="8"/>
  <c r="I1923" i="8"/>
  <c r="M1923" i="8"/>
  <c r="N1923" i="8"/>
  <c r="O1923" i="8"/>
  <c r="I1924" i="8"/>
  <c r="K1924" i="8"/>
  <c r="M1924" i="8"/>
  <c r="N1924" i="8"/>
  <c r="O1924" i="8"/>
  <c r="I1925" i="8"/>
  <c r="K1925" i="8"/>
  <c r="M1925" i="8"/>
  <c r="N1925" i="8"/>
  <c r="O1925" i="8"/>
  <c r="I1926" i="8"/>
  <c r="J1926" i="8"/>
  <c r="K1926" i="8"/>
  <c r="M1926" i="8"/>
  <c r="N1926" i="8"/>
  <c r="O1926" i="8"/>
  <c r="I1927" i="8"/>
  <c r="M1927" i="8"/>
  <c r="N1927" i="8"/>
  <c r="O1927" i="8"/>
  <c r="I1928" i="8"/>
  <c r="M1928" i="8"/>
  <c r="N1928" i="8"/>
  <c r="O1928" i="8"/>
  <c r="I1929" i="8"/>
  <c r="M1929" i="8"/>
  <c r="N1929" i="8"/>
  <c r="O1929" i="8"/>
  <c r="I1930" i="8"/>
  <c r="M1930" i="8"/>
  <c r="N1930" i="8"/>
  <c r="O1930" i="8"/>
  <c r="I1931" i="8"/>
  <c r="M1931" i="8"/>
  <c r="N1931" i="8"/>
  <c r="O1931" i="8"/>
  <c r="I1932" i="8"/>
  <c r="M1932" i="8"/>
  <c r="N1932" i="8"/>
  <c r="O1932" i="8"/>
  <c r="I1933" i="8"/>
  <c r="M1933" i="8"/>
  <c r="N1933" i="8"/>
  <c r="O1933" i="8"/>
  <c r="I1934" i="8"/>
  <c r="M1934" i="8"/>
  <c r="N1934" i="8"/>
  <c r="O1934" i="8"/>
  <c r="I1935" i="8"/>
  <c r="M1935" i="8"/>
  <c r="N1935" i="8"/>
  <c r="O1935" i="8"/>
  <c r="I1936" i="8"/>
  <c r="M1936" i="8"/>
  <c r="N1936" i="8"/>
  <c r="O1936" i="8"/>
  <c r="I1937" i="8"/>
  <c r="M1937" i="8"/>
  <c r="N1937" i="8"/>
  <c r="O1937" i="8"/>
  <c r="I1938" i="8"/>
  <c r="K1938" i="8"/>
  <c r="M1938" i="8"/>
  <c r="N1938" i="8"/>
  <c r="O1938" i="8"/>
  <c r="I1939" i="8"/>
  <c r="J1939" i="8"/>
  <c r="K1939" i="8"/>
  <c r="M1939" i="8"/>
  <c r="N1939" i="8"/>
  <c r="O1939" i="8"/>
  <c r="I1940" i="8"/>
  <c r="M1940" i="8"/>
  <c r="N1940" i="8"/>
  <c r="O1940" i="8"/>
  <c r="I1941" i="8"/>
  <c r="M1941" i="8"/>
  <c r="N1941" i="8"/>
  <c r="O1941" i="8"/>
  <c r="I1942" i="8"/>
  <c r="M1942" i="8"/>
  <c r="N1942" i="8"/>
  <c r="O1942" i="8"/>
  <c r="I1943" i="8"/>
  <c r="M1943" i="8"/>
  <c r="N1943" i="8"/>
  <c r="O1943" i="8"/>
  <c r="I1944" i="8"/>
  <c r="M1944" i="8"/>
  <c r="N1944" i="8"/>
  <c r="O1944" i="8"/>
  <c r="I1945" i="8"/>
  <c r="M1945" i="8"/>
  <c r="N1945" i="8"/>
  <c r="O1945" i="8"/>
  <c r="I1946" i="8"/>
  <c r="M1946" i="8"/>
  <c r="N1946" i="8"/>
  <c r="O1946" i="8"/>
  <c r="I1947" i="8"/>
  <c r="M1947" i="8"/>
  <c r="N1947" i="8"/>
  <c r="O1947" i="8"/>
  <c r="I1948" i="8"/>
  <c r="M1948" i="8"/>
  <c r="N1948" i="8"/>
  <c r="O1948" i="8"/>
  <c r="I1949" i="8"/>
  <c r="M1949" i="8"/>
  <c r="N1949" i="8"/>
  <c r="O1949" i="8"/>
  <c r="I1950" i="8"/>
  <c r="M1950" i="8"/>
  <c r="N1950" i="8"/>
  <c r="O1950" i="8"/>
  <c r="I1951" i="8"/>
  <c r="M1951" i="8"/>
  <c r="N1951" i="8"/>
  <c r="O1951" i="8"/>
  <c r="I1952" i="8"/>
  <c r="J1952" i="8"/>
  <c r="K1952" i="8"/>
  <c r="M1952" i="8"/>
  <c r="N1952" i="8"/>
  <c r="O1952" i="8"/>
  <c r="I1953" i="8"/>
  <c r="M1953" i="8"/>
  <c r="N1953" i="8"/>
  <c r="O1953" i="8"/>
  <c r="I1954" i="8"/>
  <c r="M1954" i="8"/>
  <c r="N1954" i="8"/>
  <c r="O1954" i="8"/>
  <c r="I1955" i="8"/>
  <c r="M1955" i="8"/>
  <c r="N1955" i="8"/>
  <c r="O1955" i="8"/>
  <c r="I1956" i="8"/>
  <c r="M1956" i="8"/>
  <c r="N1956" i="8"/>
  <c r="O1956" i="8"/>
  <c r="I1957" i="8"/>
  <c r="M1957" i="8"/>
  <c r="N1957" i="8"/>
  <c r="O1957" i="8"/>
  <c r="I1958" i="8"/>
  <c r="M1958" i="8"/>
  <c r="N1958" i="8"/>
  <c r="O1958" i="8"/>
  <c r="I1959" i="8"/>
  <c r="M1959" i="8"/>
  <c r="N1959" i="8"/>
  <c r="O1959" i="8"/>
  <c r="I1960" i="8"/>
  <c r="M1960" i="8"/>
  <c r="N1960" i="8"/>
  <c r="O1960" i="8"/>
  <c r="I1961" i="8"/>
  <c r="M1961" i="8"/>
  <c r="N1961" i="8"/>
  <c r="O1961" i="8"/>
  <c r="I1962" i="8"/>
  <c r="M1962" i="8"/>
  <c r="N1962" i="8"/>
  <c r="O1962" i="8"/>
  <c r="I1963" i="8"/>
  <c r="M1963" i="8"/>
  <c r="N1963" i="8"/>
  <c r="O1963" i="8"/>
  <c r="I1964" i="8"/>
  <c r="K1964" i="8"/>
  <c r="M1964" i="8"/>
  <c r="N1964" i="8"/>
  <c r="O1964" i="8"/>
  <c r="I1965" i="8"/>
  <c r="J1965" i="8"/>
  <c r="K1965" i="8"/>
  <c r="M1965" i="8"/>
  <c r="N1965" i="8"/>
  <c r="O1965" i="8"/>
  <c r="I1966" i="8"/>
  <c r="M1966" i="8"/>
  <c r="N1966" i="8"/>
  <c r="O1966" i="8"/>
  <c r="I1967" i="8"/>
  <c r="M1967" i="8"/>
  <c r="N1967" i="8"/>
  <c r="O1967" i="8"/>
  <c r="I1968" i="8"/>
  <c r="M1968" i="8"/>
  <c r="N1968" i="8"/>
  <c r="O1968" i="8"/>
  <c r="I1969" i="8"/>
  <c r="M1969" i="8"/>
  <c r="N1969" i="8"/>
  <c r="O1969" i="8"/>
  <c r="I1970" i="8"/>
  <c r="M1970" i="8"/>
  <c r="N1970" i="8"/>
  <c r="O1970" i="8"/>
  <c r="I1971" i="8"/>
  <c r="M1971" i="8"/>
  <c r="N1971" i="8"/>
  <c r="O1971" i="8"/>
  <c r="I1972" i="8"/>
  <c r="M1972" i="8"/>
  <c r="N1972" i="8"/>
  <c r="O1972" i="8"/>
  <c r="I1973" i="8"/>
  <c r="M1973" i="8"/>
  <c r="N1973" i="8"/>
  <c r="O1973" i="8"/>
  <c r="I1974" i="8"/>
  <c r="M1974" i="8"/>
  <c r="N1974" i="8"/>
  <c r="O1974" i="8"/>
  <c r="I1975" i="8"/>
  <c r="M1975" i="8"/>
  <c r="N1975" i="8"/>
  <c r="O1975" i="8"/>
  <c r="I1976" i="8"/>
  <c r="M1976" i="8"/>
  <c r="N1976" i="8"/>
  <c r="O1976" i="8"/>
  <c r="I1977" i="8"/>
  <c r="K1977" i="8"/>
  <c r="M1977" i="8"/>
  <c r="N1977" i="8"/>
  <c r="O1977" i="8"/>
  <c r="I1978" i="8"/>
  <c r="J1978" i="8"/>
  <c r="K1978" i="8"/>
  <c r="M1978" i="8"/>
  <c r="N1978" i="8"/>
  <c r="O1978" i="8"/>
  <c r="I1979" i="8"/>
  <c r="M1979" i="8"/>
  <c r="N1979" i="8"/>
  <c r="O1979" i="8"/>
  <c r="I1980" i="8"/>
  <c r="M1980" i="8"/>
  <c r="N1980" i="8"/>
  <c r="O1980" i="8"/>
  <c r="I1981" i="8"/>
  <c r="M1981" i="8"/>
  <c r="N1981" i="8"/>
  <c r="O1981" i="8"/>
  <c r="I1982" i="8"/>
  <c r="M1982" i="8"/>
  <c r="N1982" i="8"/>
  <c r="O1982" i="8"/>
  <c r="I1983" i="8"/>
  <c r="M1983" i="8"/>
  <c r="N1983" i="8"/>
  <c r="O1983" i="8"/>
  <c r="I1984" i="8"/>
  <c r="M1984" i="8"/>
  <c r="N1984" i="8"/>
  <c r="O1984" i="8"/>
  <c r="I1985" i="8"/>
  <c r="M1985" i="8"/>
  <c r="N1985" i="8"/>
  <c r="O1985" i="8"/>
  <c r="I1986" i="8"/>
  <c r="M1986" i="8"/>
  <c r="N1986" i="8"/>
  <c r="O1986" i="8"/>
  <c r="I1987" i="8"/>
  <c r="M1987" i="8"/>
  <c r="N1987" i="8"/>
  <c r="O1987" i="8"/>
  <c r="I1988" i="8"/>
  <c r="M1988" i="8"/>
  <c r="N1988" i="8"/>
  <c r="O1988" i="8"/>
  <c r="I1989" i="8"/>
  <c r="K1989" i="8"/>
  <c r="M1989" i="8"/>
  <c r="N1989" i="8"/>
  <c r="O1989" i="8"/>
  <c r="I1990" i="8"/>
  <c r="K1990" i="8"/>
  <c r="M1990" i="8"/>
  <c r="N1990" i="8"/>
  <c r="O1990" i="8"/>
  <c r="I1991" i="8"/>
  <c r="J1991" i="8"/>
  <c r="K1991" i="8"/>
  <c r="M1991" i="8"/>
  <c r="N1991" i="8"/>
  <c r="O1991" i="8"/>
  <c r="I1992" i="8"/>
  <c r="M1992" i="8"/>
  <c r="N1992" i="8"/>
  <c r="O1992" i="8"/>
  <c r="I1993" i="8"/>
  <c r="M1993" i="8"/>
  <c r="N1993" i="8"/>
  <c r="O1993" i="8"/>
  <c r="I1994" i="8"/>
  <c r="M1994" i="8"/>
  <c r="N1994" i="8"/>
  <c r="O1994" i="8"/>
  <c r="I1995" i="8"/>
  <c r="M1995" i="8"/>
  <c r="N1995" i="8"/>
  <c r="O1995" i="8"/>
  <c r="I1996" i="8"/>
  <c r="M1996" i="8"/>
  <c r="N1996" i="8"/>
  <c r="O1996" i="8"/>
  <c r="I1997" i="8"/>
  <c r="M1997" i="8"/>
  <c r="N1997" i="8"/>
  <c r="O1997" i="8"/>
  <c r="I1998" i="8"/>
  <c r="M1998" i="8"/>
  <c r="N1998" i="8"/>
  <c r="O1998" i="8"/>
  <c r="I1999" i="8"/>
  <c r="M1999" i="8"/>
  <c r="N1999" i="8"/>
  <c r="O1999" i="8"/>
  <c r="I2000" i="8"/>
  <c r="M2000" i="8"/>
  <c r="N2000" i="8"/>
  <c r="O2000" i="8"/>
  <c r="I2001" i="8"/>
  <c r="M2001" i="8"/>
  <c r="N2001" i="8"/>
  <c r="O2001" i="8"/>
  <c r="I2002" i="8"/>
  <c r="M2002" i="8"/>
  <c r="N2002" i="8"/>
  <c r="O2002" i="8"/>
  <c r="I2003" i="8"/>
  <c r="K2003" i="8"/>
  <c r="M2003" i="8"/>
  <c r="N2003" i="8"/>
  <c r="O2003" i="8"/>
  <c r="I2004" i="8"/>
  <c r="J2004" i="8"/>
  <c r="K2004" i="8"/>
  <c r="M2004" i="8"/>
  <c r="N2004" i="8"/>
  <c r="O2004" i="8"/>
  <c r="I2005" i="8"/>
  <c r="M2005" i="8"/>
  <c r="N2005" i="8"/>
  <c r="O2005" i="8"/>
  <c r="I2006" i="8"/>
  <c r="M2006" i="8"/>
  <c r="N2006" i="8"/>
  <c r="O2006" i="8"/>
  <c r="I2007" i="8"/>
  <c r="M2007" i="8"/>
  <c r="N2007" i="8"/>
  <c r="O2007" i="8"/>
  <c r="I2008" i="8"/>
  <c r="M2008" i="8"/>
  <c r="N2008" i="8"/>
  <c r="O2008" i="8"/>
  <c r="I2009" i="8"/>
  <c r="M2009" i="8"/>
  <c r="N2009" i="8"/>
  <c r="O2009" i="8"/>
  <c r="I2010" i="8"/>
  <c r="M2010" i="8"/>
  <c r="N2010" i="8"/>
  <c r="O2010" i="8"/>
  <c r="I2011" i="8"/>
  <c r="M2011" i="8"/>
  <c r="N2011" i="8"/>
  <c r="O2011" i="8"/>
  <c r="I2012" i="8"/>
  <c r="M2012" i="8"/>
  <c r="N2012" i="8"/>
  <c r="O2012" i="8"/>
  <c r="I2013" i="8"/>
  <c r="M2013" i="8"/>
  <c r="N2013" i="8"/>
  <c r="O2013" i="8"/>
  <c r="I2014" i="8"/>
  <c r="M2014" i="8"/>
  <c r="N2014" i="8"/>
  <c r="O2014" i="8"/>
  <c r="I2015" i="8"/>
  <c r="M2015" i="8"/>
  <c r="N2015" i="8"/>
  <c r="O2015" i="8"/>
  <c r="I2016" i="8"/>
  <c r="K2016" i="8"/>
  <c r="M2016" i="8"/>
  <c r="N2016" i="8"/>
  <c r="O2016" i="8"/>
  <c r="I2017" i="8"/>
  <c r="J2017" i="8"/>
  <c r="K2017" i="8"/>
  <c r="M2017" i="8"/>
  <c r="N2017" i="8"/>
  <c r="O2017" i="8"/>
  <c r="I2018" i="8"/>
  <c r="M2018" i="8"/>
  <c r="N2018" i="8"/>
  <c r="O2018" i="8"/>
  <c r="I2019" i="8"/>
  <c r="M2019" i="8"/>
  <c r="N2019" i="8"/>
  <c r="O2019" i="8"/>
  <c r="I2020" i="8"/>
  <c r="M2020" i="8"/>
  <c r="N2020" i="8"/>
  <c r="O2020" i="8"/>
  <c r="I2021" i="8"/>
  <c r="M2021" i="8"/>
  <c r="N2021" i="8"/>
  <c r="O2021" i="8"/>
  <c r="I2022" i="8"/>
  <c r="M2022" i="8"/>
  <c r="N2022" i="8"/>
  <c r="O2022" i="8"/>
  <c r="I2023" i="8"/>
  <c r="M2023" i="8"/>
  <c r="N2023" i="8"/>
  <c r="O2023" i="8"/>
  <c r="I2024" i="8"/>
  <c r="M2024" i="8"/>
  <c r="N2024" i="8"/>
  <c r="O2024" i="8"/>
  <c r="I2025" i="8"/>
  <c r="M2025" i="8"/>
  <c r="N2025" i="8"/>
  <c r="O2025" i="8"/>
  <c r="I2026" i="8"/>
  <c r="M2026" i="8"/>
  <c r="N2026" i="8"/>
  <c r="O2026" i="8"/>
  <c r="I2027" i="8"/>
  <c r="M2027" i="8"/>
  <c r="N2027" i="8"/>
  <c r="O2027" i="8"/>
  <c r="I2028" i="8"/>
  <c r="M2028" i="8"/>
  <c r="N2028" i="8"/>
  <c r="O2028" i="8"/>
  <c r="I2029" i="8"/>
  <c r="M2029" i="8"/>
  <c r="N2029" i="8"/>
  <c r="O2029" i="8"/>
  <c r="I2030" i="8"/>
  <c r="J2030" i="8"/>
  <c r="K2030" i="8"/>
  <c r="M2030" i="8"/>
  <c r="N2030" i="8"/>
  <c r="O2030" i="8"/>
  <c r="I2031" i="8"/>
  <c r="M2031" i="8"/>
  <c r="N2031" i="8"/>
  <c r="O2031" i="8"/>
  <c r="I2032" i="8"/>
  <c r="M2032" i="8"/>
  <c r="N2032" i="8"/>
  <c r="O2032" i="8"/>
  <c r="I2033" i="8"/>
  <c r="M2033" i="8"/>
  <c r="N2033" i="8"/>
  <c r="O2033" i="8"/>
  <c r="I2034" i="8"/>
  <c r="M2034" i="8"/>
  <c r="N2034" i="8"/>
  <c r="O2034" i="8"/>
  <c r="I2035" i="8"/>
  <c r="M2035" i="8"/>
  <c r="N2035" i="8"/>
  <c r="O2035" i="8"/>
  <c r="I2036" i="8"/>
  <c r="M2036" i="8"/>
  <c r="N2036" i="8"/>
  <c r="O2036" i="8"/>
  <c r="I2037" i="8"/>
  <c r="M2037" i="8"/>
  <c r="N2037" i="8"/>
  <c r="O2037" i="8"/>
  <c r="I2038" i="8"/>
  <c r="M2038" i="8"/>
  <c r="N2038" i="8"/>
  <c r="O2038" i="8"/>
  <c r="I2039" i="8"/>
  <c r="M2039" i="8"/>
  <c r="N2039" i="8"/>
  <c r="O2039" i="8"/>
  <c r="I2040" i="8"/>
  <c r="M2040" i="8"/>
  <c r="N2040" i="8"/>
  <c r="O2040" i="8"/>
  <c r="I2041" i="8"/>
  <c r="M2041" i="8"/>
  <c r="N2041" i="8"/>
  <c r="O2041" i="8"/>
  <c r="I2042" i="8"/>
  <c r="K2042" i="8"/>
  <c r="M2042" i="8"/>
  <c r="N2042" i="8"/>
  <c r="O2042" i="8"/>
  <c r="I2043" i="8"/>
  <c r="J2043" i="8"/>
  <c r="K2043" i="8"/>
  <c r="M2043" i="8"/>
  <c r="N2043" i="8"/>
  <c r="O2043" i="8"/>
  <c r="I2044" i="8"/>
  <c r="M2044" i="8"/>
  <c r="N2044" i="8"/>
  <c r="O2044" i="8"/>
  <c r="I2045" i="8"/>
  <c r="M2045" i="8"/>
  <c r="N2045" i="8"/>
  <c r="O2045" i="8"/>
  <c r="I2046" i="8"/>
  <c r="M2046" i="8"/>
  <c r="N2046" i="8"/>
  <c r="O2046" i="8"/>
  <c r="I2047" i="8"/>
  <c r="M2047" i="8"/>
  <c r="N2047" i="8"/>
  <c r="O2047" i="8"/>
  <c r="I2048" i="8"/>
  <c r="M2048" i="8"/>
  <c r="N2048" i="8"/>
  <c r="O2048" i="8"/>
  <c r="I2049" i="8"/>
  <c r="M2049" i="8"/>
  <c r="N2049" i="8"/>
  <c r="O2049" i="8"/>
  <c r="I2050" i="8"/>
  <c r="M2050" i="8"/>
  <c r="N2050" i="8"/>
  <c r="O2050" i="8"/>
  <c r="I2051" i="8"/>
  <c r="M2051" i="8"/>
  <c r="N2051" i="8"/>
  <c r="O2051" i="8"/>
  <c r="I2052" i="8"/>
  <c r="M2052" i="8"/>
  <c r="N2052" i="8"/>
  <c r="O2052" i="8"/>
  <c r="I2053" i="8"/>
  <c r="M2053" i="8"/>
  <c r="N2053" i="8"/>
  <c r="O2053" i="8"/>
  <c r="I2054" i="8"/>
  <c r="M2054" i="8"/>
  <c r="N2054" i="8"/>
  <c r="O2054" i="8"/>
  <c r="I2055" i="8"/>
  <c r="M2055" i="8"/>
  <c r="N2055" i="8"/>
  <c r="O2055" i="8"/>
  <c r="I2056" i="8"/>
  <c r="J2056" i="8"/>
  <c r="K2056" i="8"/>
  <c r="M2056" i="8"/>
  <c r="N2056" i="8"/>
  <c r="O2056" i="8"/>
  <c r="I2057" i="8"/>
  <c r="M2057" i="8"/>
  <c r="N2057" i="8"/>
  <c r="O2057" i="8"/>
  <c r="I2058" i="8"/>
  <c r="M2058" i="8"/>
  <c r="N2058" i="8"/>
  <c r="O2058" i="8"/>
  <c r="I2059" i="8"/>
  <c r="M2059" i="8"/>
  <c r="N2059" i="8"/>
  <c r="O2059" i="8"/>
  <c r="I2060" i="8"/>
  <c r="M2060" i="8"/>
  <c r="N2060" i="8"/>
  <c r="O2060" i="8"/>
  <c r="I2061" i="8"/>
  <c r="M2061" i="8"/>
  <c r="N2061" i="8"/>
  <c r="O2061" i="8"/>
  <c r="I2062" i="8"/>
  <c r="M2062" i="8"/>
  <c r="N2062" i="8"/>
  <c r="O2062" i="8"/>
  <c r="I2063" i="8"/>
  <c r="M2063" i="8"/>
  <c r="N2063" i="8"/>
  <c r="O2063" i="8"/>
  <c r="I2064" i="8"/>
  <c r="M2064" i="8"/>
  <c r="N2064" i="8"/>
  <c r="O2064" i="8"/>
  <c r="I2065" i="8"/>
  <c r="M2065" i="8"/>
  <c r="N2065" i="8"/>
  <c r="O2065" i="8"/>
  <c r="I2066" i="8"/>
  <c r="M2066" i="8"/>
  <c r="N2066" i="8"/>
  <c r="O2066" i="8"/>
  <c r="I2067" i="8"/>
  <c r="M2067" i="8"/>
  <c r="N2067" i="8"/>
  <c r="O2067" i="8"/>
  <c r="I2068" i="8"/>
  <c r="K2068" i="8"/>
  <c r="M2068" i="8"/>
  <c r="N2068" i="8"/>
  <c r="O2068" i="8"/>
  <c r="I2069" i="8"/>
  <c r="J2069" i="8"/>
  <c r="K2069" i="8"/>
  <c r="M2069" i="8"/>
  <c r="N2069" i="8"/>
  <c r="O2069" i="8"/>
  <c r="I2070" i="8"/>
  <c r="M2070" i="8"/>
  <c r="N2070" i="8"/>
  <c r="O2070" i="8"/>
  <c r="I2071" i="8"/>
  <c r="M2071" i="8"/>
  <c r="N2071" i="8"/>
  <c r="O2071" i="8"/>
  <c r="I2072" i="8"/>
  <c r="M2072" i="8"/>
  <c r="N2072" i="8"/>
  <c r="O2072" i="8"/>
  <c r="I2073" i="8"/>
  <c r="M2073" i="8"/>
  <c r="N2073" i="8"/>
  <c r="O2073" i="8"/>
  <c r="I2074" i="8"/>
  <c r="M2074" i="8"/>
  <c r="N2074" i="8"/>
  <c r="O2074" i="8"/>
  <c r="I2075" i="8"/>
  <c r="M2075" i="8"/>
  <c r="N2075" i="8"/>
  <c r="O2075" i="8"/>
  <c r="I2076" i="8"/>
  <c r="M2076" i="8"/>
  <c r="N2076" i="8"/>
  <c r="O2076" i="8"/>
  <c r="I2077" i="8"/>
  <c r="M2077" i="8"/>
  <c r="N2077" i="8"/>
  <c r="O2077" i="8"/>
  <c r="I2078" i="8"/>
  <c r="M2078" i="8"/>
  <c r="N2078" i="8"/>
  <c r="O2078" i="8"/>
  <c r="I2079" i="8"/>
  <c r="M2079" i="8"/>
  <c r="N2079" i="8"/>
  <c r="O2079" i="8"/>
  <c r="I2080" i="8"/>
  <c r="M2080" i="8"/>
  <c r="N2080" i="8"/>
  <c r="O2080" i="8"/>
  <c r="I2081" i="8"/>
  <c r="M2081" i="8"/>
  <c r="N2081" i="8"/>
  <c r="O2081" i="8"/>
  <c r="I2082" i="8"/>
  <c r="J2082" i="8"/>
  <c r="K2082" i="8"/>
  <c r="M2082" i="8"/>
  <c r="N2082" i="8"/>
  <c r="O2082" i="8"/>
  <c r="I2083" i="8"/>
  <c r="M2083" i="8"/>
  <c r="N2083" i="8"/>
  <c r="O2083" i="8"/>
  <c r="I2084" i="8"/>
  <c r="M2084" i="8"/>
  <c r="N2084" i="8"/>
  <c r="O2084" i="8"/>
  <c r="I2085" i="8"/>
  <c r="M2085" i="8"/>
  <c r="N2085" i="8"/>
  <c r="O2085" i="8"/>
  <c r="I2086" i="8"/>
  <c r="M2086" i="8"/>
  <c r="N2086" i="8"/>
  <c r="O2086" i="8"/>
  <c r="I2087" i="8"/>
  <c r="M2087" i="8"/>
  <c r="N2087" i="8"/>
  <c r="O2087" i="8"/>
  <c r="I2088" i="8"/>
  <c r="M2088" i="8"/>
  <c r="N2088" i="8"/>
  <c r="O2088" i="8"/>
  <c r="I2089" i="8"/>
  <c r="M2089" i="8"/>
  <c r="N2089" i="8"/>
  <c r="O2089" i="8"/>
  <c r="I2090" i="8"/>
  <c r="M2090" i="8"/>
  <c r="N2090" i="8"/>
  <c r="O2090" i="8"/>
  <c r="I2091" i="8"/>
  <c r="M2091" i="8"/>
  <c r="N2091" i="8"/>
  <c r="O2091" i="8"/>
  <c r="I2092" i="8"/>
  <c r="M2092" i="8"/>
  <c r="N2092" i="8"/>
  <c r="O2092" i="8"/>
  <c r="I2093" i="8"/>
  <c r="M2093" i="8"/>
  <c r="N2093" i="8"/>
  <c r="O2093" i="8"/>
  <c r="I2094" i="8"/>
  <c r="K2094" i="8"/>
  <c r="M2094" i="8"/>
  <c r="N2094" i="8"/>
  <c r="O2094" i="8"/>
  <c r="I2095" i="8"/>
  <c r="J2095" i="8"/>
  <c r="K2095" i="8"/>
  <c r="M2095" i="8"/>
  <c r="N2095" i="8"/>
  <c r="O2095" i="8"/>
  <c r="I2096" i="8"/>
  <c r="M2096" i="8"/>
  <c r="N2096" i="8"/>
  <c r="O2096" i="8"/>
  <c r="I2097" i="8"/>
  <c r="M2097" i="8"/>
  <c r="N2097" i="8"/>
  <c r="O2097" i="8"/>
  <c r="I2098" i="8"/>
  <c r="M2098" i="8"/>
  <c r="N2098" i="8"/>
  <c r="O2098" i="8"/>
  <c r="I2099" i="8"/>
  <c r="M2099" i="8"/>
  <c r="N2099" i="8"/>
  <c r="O2099" i="8"/>
  <c r="I2100" i="8"/>
  <c r="M2100" i="8"/>
  <c r="N2100" i="8"/>
  <c r="O2100" i="8"/>
  <c r="I2101" i="8"/>
  <c r="M2101" i="8"/>
  <c r="N2101" i="8"/>
  <c r="O2101" i="8"/>
  <c r="I2102" i="8"/>
  <c r="M2102" i="8"/>
  <c r="N2102" i="8"/>
  <c r="O2102" i="8"/>
  <c r="I2103" i="8"/>
  <c r="M2103" i="8"/>
  <c r="N2103" i="8"/>
  <c r="O2103" i="8"/>
  <c r="I2104" i="8"/>
  <c r="M2104" i="8"/>
  <c r="N2104" i="8"/>
  <c r="O2104" i="8"/>
  <c r="I2105" i="8"/>
  <c r="M2105" i="8"/>
  <c r="N2105" i="8"/>
  <c r="O2105" i="8"/>
  <c r="I2106" i="8"/>
  <c r="K2106" i="8"/>
  <c r="M2106" i="8"/>
  <c r="N2106" i="8"/>
  <c r="O2106" i="8"/>
  <c r="I2107" i="8"/>
  <c r="K2107" i="8"/>
  <c r="M2107" i="8"/>
  <c r="N2107" i="8"/>
  <c r="O2107" i="8"/>
  <c r="I2108" i="8"/>
  <c r="J2108" i="8"/>
  <c r="K2108" i="8"/>
  <c r="M2108" i="8"/>
  <c r="N2108" i="8"/>
  <c r="O2108" i="8"/>
  <c r="I2109" i="8"/>
  <c r="M2109" i="8"/>
  <c r="N2109" i="8"/>
  <c r="O2109" i="8"/>
  <c r="I2110" i="8"/>
  <c r="M2110" i="8"/>
  <c r="N2110" i="8"/>
  <c r="O2110" i="8"/>
  <c r="I2111" i="8"/>
  <c r="M2111" i="8"/>
  <c r="N2111" i="8"/>
  <c r="O2111" i="8"/>
  <c r="I2112" i="8"/>
  <c r="M2112" i="8"/>
  <c r="N2112" i="8"/>
  <c r="O2112" i="8"/>
  <c r="I2113" i="8"/>
  <c r="M2113" i="8"/>
  <c r="N2113" i="8"/>
  <c r="O2113" i="8"/>
  <c r="I2114" i="8"/>
  <c r="M2114" i="8"/>
  <c r="N2114" i="8"/>
  <c r="O2114" i="8"/>
  <c r="I2115" i="8"/>
  <c r="M2115" i="8"/>
  <c r="N2115" i="8"/>
  <c r="O2115" i="8"/>
  <c r="I2116" i="8"/>
  <c r="M2116" i="8"/>
  <c r="N2116" i="8"/>
  <c r="O2116" i="8"/>
  <c r="I2117" i="8"/>
  <c r="M2117" i="8"/>
  <c r="N2117" i="8"/>
  <c r="O2117" i="8"/>
  <c r="I2118" i="8"/>
  <c r="M2118" i="8"/>
  <c r="N2118" i="8"/>
  <c r="O2118" i="8"/>
  <c r="I2119" i="8"/>
  <c r="M2119" i="8"/>
  <c r="N2119" i="8"/>
  <c r="O2119" i="8"/>
  <c r="I2120" i="8"/>
  <c r="K2120" i="8"/>
  <c r="M2120" i="8"/>
  <c r="N2120" i="8"/>
  <c r="O2120" i="8"/>
  <c r="I2121" i="8"/>
  <c r="J2121" i="8"/>
  <c r="K2121" i="8"/>
  <c r="M2121" i="8"/>
  <c r="N2121" i="8"/>
  <c r="O2121" i="8"/>
  <c r="I2122" i="8"/>
  <c r="M2122" i="8"/>
  <c r="N2122" i="8"/>
  <c r="O2122" i="8"/>
  <c r="I2123" i="8"/>
  <c r="M2123" i="8"/>
  <c r="N2123" i="8"/>
  <c r="O2123" i="8"/>
  <c r="I2124" i="8"/>
  <c r="M2124" i="8"/>
  <c r="N2124" i="8"/>
  <c r="O2124" i="8"/>
  <c r="I2125" i="8"/>
  <c r="M2125" i="8"/>
  <c r="N2125" i="8"/>
  <c r="O2125" i="8"/>
  <c r="I2126" i="8"/>
  <c r="M2126" i="8"/>
  <c r="N2126" i="8"/>
  <c r="O2126" i="8"/>
  <c r="I2127" i="8"/>
  <c r="M2127" i="8"/>
  <c r="N2127" i="8"/>
  <c r="O2127" i="8"/>
  <c r="I2128" i="8"/>
  <c r="M2128" i="8"/>
  <c r="N2128" i="8"/>
  <c r="O2128" i="8"/>
  <c r="I2129" i="8"/>
  <c r="M2129" i="8"/>
  <c r="N2129" i="8"/>
  <c r="O2129" i="8"/>
  <c r="I2130" i="8"/>
  <c r="M2130" i="8"/>
  <c r="N2130" i="8"/>
  <c r="O2130" i="8"/>
  <c r="I2131" i="8"/>
  <c r="M2131" i="8"/>
  <c r="N2131" i="8"/>
  <c r="O2131" i="8"/>
  <c r="I2132" i="8"/>
  <c r="M2132" i="8"/>
  <c r="N2132" i="8"/>
  <c r="O2132" i="8"/>
  <c r="I2133" i="8"/>
  <c r="M2133" i="8"/>
  <c r="N2133" i="8"/>
  <c r="O2133" i="8"/>
  <c r="I2134" i="8"/>
  <c r="J2134" i="8"/>
  <c r="K2134" i="8"/>
  <c r="M2134" i="8"/>
  <c r="N2134" i="8"/>
  <c r="O2134" i="8"/>
  <c r="I2135" i="8"/>
  <c r="M2135" i="8"/>
  <c r="N2135" i="8"/>
  <c r="O2135" i="8"/>
  <c r="I2136" i="8"/>
  <c r="M2136" i="8"/>
  <c r="N2136" i="8"/>
  <c r="O2136" i="8"/>
  <c r="I2137" i="8"/>
  <c r="M2137" i="8"/>
  <c r="N2137" i="8"/>
  <c r="O2137" i="8"/>
  <c r="I2138" i="8"/>
  <c r="M2138" i="8"/>
  <c r="N2138" i="8"/>
  <c r="O2138" i="8"/>
  <c r="I2139" i="8"/>
  <c r="M2139" i="8"/>
  <c r="N2139" i="8"/>
  <c r="O2139" i="8"/>
  <c r="I2140" i="8"/>
  <c r="M2140" i="8"/>
  <c r="N2140" i="8"/>
  <c r="O2140" i="8"/>
  <c r="I2141" i="8"/>
  <c r="M2141" i="8"/>
  <c r="N2141" i="8"/>
  <c r="O2141" i="8"/>
  <c r="I2142" i="8"/>
  <c r="M2142" i="8"/>
  <c r="N2142" i="8"/>
  <c r="O2142" i="8"/>
  <c r="I2143" i="8"/>
  <c r="M2143" i="8"/>
  <c r="N2143" i="8"/>
  <c r="O2143" i="8"/>
  <c r="I2144" i="8"/>
  <c r="M2144" i="8"/>
  <c r="N2144" i="8"/>
  <c r="O2144" i="8"/>
  <c r="I2145" i="8"/>
  <c r="M2145" i="8"/>
  <c r="N2145" i="8"/>
  <c r="O2145" i="8"/>
  <c r="I2146" i="8"/>
  <c r="K2146" i="8"/>
  <c r="M2146" i="8"/>
  <c r="N2146" i="8"/>
  <c r="O2146" i="8"/>
  <c r="I2147" i="8"/>
  <c r="J2147" i="8"/>
  <c r="K2147" i="8"/>
  <c r="M2147" i="8"/>
  <c r="N2147" i="8"/>
  <c r="O2147" i="8"/>
  <c r="I2148" i="8"/>
  <c r="M2148" i="8"/>
  <c r="N2148" i="8"/>
  <c r="O2148" i="8"/>
  <c r="I2149" i="8"/>
  <c r="M2149" i="8"/>
  <c r="N2149" i="8"/>
  <c r="O2149" i="8"/>
  <c r="I2150" i="8"/>
  <c r="M2150" i="8"/>
  <c r="N2150" i="8"/>
  <c r="O2150" i="8"/>
  <c r="I2151" i="8"/>
  <c r="M2151" i="8"/>
  <c r="N2151" i="8"/>
  <c r="O2151" i="8"/>
  <c r="I2152" i="8"/>
  <c r="M2152" i="8"/>
  <c r="N2152" i="8"/>
  <c r="O2152" i="8"/>
  <c r="I2153" i="8"/>
  <c r="M2153" i="8"/>
  <c r="N2153" i="8"/>
  <c r="O2153" i="8"/>
  <c r="I2154" i="8"/>
  <c r="M2154" i="8"/>
  <c r="N2154" i="8"/>
  <c r="O2154" i="8"/>
  <c r="I2155" i="8"/>
  <c r="M2155" i="8"/>
  <c r="N2155" i="8"/>
  <c r="O2155" i="8"/>
  <c r="I2156" i="8"/>
  <c r="M2156" i="8"/>
  <c r="N2156" i="8"/>
  <c r="O2156" i="8"/>
  <c r="I2157" i="8"/>
  <c r="M2157" i="8"/>
  <c r="N2157" i="8"/>
  <c r="O2157" i="8"/>
  <c r="I2158" i="8"/>
  <c r="M2158" i="8"/>
  <c r="N2158" i="8"/>
  <c r="O2158" i="8"/>
  <c r="I2159" i="8"/>
  <c r="K2159" i="8"/>
  <c r="M2159" i="8"/>
  <c r="N2159" i="8"/>
  <c r="O2159" i="8"/>
  <c r="I2160" i="8"/>
  <c r="J2160" i="8"/>
  <c r="K2160" i="8"/>
  <c r="M2160" i="8"/>
  <c r="N2160" i="8"/>
  <c r="O2160" i="8"/>
  <c r="I2161" i="8"/>
  <c r="M2161" i="8"/>
  <c r="N2161" i="8"/>
  <c r="O2161" i="8"/>
  <c r="I2162" i="8"/>
  <c r="M2162" i="8"/>
  <c r="N2162" i="8"/>
  <c r="O2162" i="8"/>
  <c r="I2163" i="8"/>
  <c r="M2163" i="8"/>
  <c r="N2163" i="8"/>
  <c r="O2163" i="8"/>
  <c r="I2164" i="8"/>
  <c r="M2164" i="8"/>
  <c r="N2164" i="8"/>
  <c r="O2164" i="8"/>
  <c r="I2165" i="8"/>
  <c r="M2165" i="8"/>
  <c r="N2165" i="8"/>
  <c r="O2165" i="8"/>
  <c r="I2166" i="8"/>
  <c r="M2166" i="8"/>
  <c r="N2166" i="8"/>
  <c r="O2166" i="8"/>
  <c r="I2167" i="8"/>
  <c r="M2167" i="8"/>
  <c r="N2167" i="8"/>
  <c r="O2167" i="8"/>
  <c r="I2168" i="8"/>
  <c r="M2168" i="8"/>
  <c r="N2168" i="8"/>
  <c r="O2168" i="8"/>
  <c r="I2169" i="8"/>
  <c r="M2169" i="8"/>
  <c r="N2169" i="8"/>
  <c r="O2169" i="8"/>
  <c r="I2170" i="8"/>
  <c r="M2170" i="8"/>
  <c r="N2170" i="8"/>
  <c r="O2170" i="8"/>
  <c r="I2171" i="8"/>
  <c r="M2171" i="8"/>
  <c r="N2171" i="8"/>
  <c r="O2171" i="8"/>
  <c r="I2172" i="8"/>
  <c r="K2172" i="8"/>
  <c r="M2172" i="8"/>
  <c r="N2172" i="8"/>
  <c r="O2172" i="8"/>
  <c r="I2173" i="8"/>
  <c r="J2173" i="8"/>
  <c r="K2173" i="8"/>
  <c r="M2173" i="8"/>
  <c r="N2173" i="8"/>
  <c r="O2173" i="8"/>
  <c r="I2174" i="8"/>
  <c r="M2174" i="8"/>
  <c r="N2174" i="8"/>
  <c r="O2174" i="8"/>
  <c r="I2175" i="8"/>
  <c r="M2175" i="8"/>
  <c r="N2175" i="8"/>
  <c r="O2175" i="8"/>
  <c r="I2176" i="8"/>
  <c r="M2176" i="8"/>
  <c r="N2176" i="8"/>
  <c r="O2176" i="8"/>
  <c r="I2177" i="8"/>
  <c r="M2177" i="8"/>
  <c r="N2177" i="8"/>
  <c r="O2177" i="8"/>
  <c r="I2178" i="8"/>
  <c r="M2178" i="8"/>
  <c r="N2178" i="8"/>
  <c r="O2178" i="8"/>
  <c r="I2179" i="8"/>
  <c r="M2179" i="8"/>
  <c r="N2179" i="8"/>
  <c r="O2179" i="8"/>
  <c r="I2180" i="8"/>
  <c r="M2180" i="8"/>
  <c r="N2180" i="8"/>
  <c r="O2180" i="8"/>
  <c r="I2181" i="8"/>
  <c r="M2181" i="8"/>
  <c r="N2181" i="8"/>
  <c r="O2181" i="8"/>
  <c r="I2182" i="8"/>
  <c r="M2182" i="8"/>
  <c r="N2182" i="8"/>
  <c r="O2182" i="8"/>
  <c r="I2183" i="8"/>
  <c r="M2183" i="8"/>
  <c r="N2183" i="8"/>
  <c r="O2183" i="8"/>
  <c r="I2184" i="8"/>
  <c r="M2184" i="8"/>
  <c r="N2184" i="8"/>
  <c r="O2184" i="8"/>
  <c r="I2185" i="8"/>
  <c r="K2185" i="8"/>
  <c r="M2185" i="8"/>
  <c r="N2185" i="8"/>
  <c r="O2185" i="8"/>
  <c r="I2186" i="8"/>
  <c r="J2186" i="8"/>
  <c r="K2186" i="8"/>
  <c r="M2186" i="8"/>
  <c r="N2186" i="8"/>
  <c r="O2186" i="8"/>
  <c r="I2187" i="8"/>
  <c r="M2187" i="8"/>
  <c r="N2187" i="8"/>
  <c r="O2187" i="8"/>
  <c r="I2188" i="8"/>
  <c r="M2188" i="8"/>
  <c r="N2188" i="8"/>
  <c r="O2188" i="8"/>
  <c r="I2189" i="8"/>
  <c r="M2189" i="8"/>
  <c r="N2189" i="8"/>
  <c r="O2189" i="8"/>
  <c r="I2190" i="8"/>
  <c r="M2190" i="8"/>
  <c r="N2190" i="8"/>
  <c r="O2190" i="8"/>
  <c r="I2191" i="8"/>
  <c r="M2191" i="8"/>
  <c r="N2191" i="8"/>
  <c r="O2191" i="8"/>
  <c r="I2192" i="8"/>
  <c r="M2192" i="8"/>
  <c r="N2192" i="8"/>
  <c r="O2192" i="8"/>
  <c r="I2193" i="8"/>
  <c r="M2193" i="8"/>
  <c r="N2193" i="8"/>
  <c r="O2193" i="8"/>
  <c r="I2194" i="8"/>
  <c r="M2194" i="8"/>
  <c r="N2194" i="8"/>
  <c r="O2194" i="8"/>
  <c r="I2195" i="8"/>
  <c r="M2195" i="8"/>
  <c r="N2195" i="8"/>
  <c r="O2195" i="8"/>
  <c r="I2196" i="8"/>
  <c r="M2196" i="8"/>
  <c r="N2196" i="8"/>
  <c r="O2196" i="8"/>
  <c r="I2197" i="8"/>
  <c r="M2197" i="8"/>
  <c r="N2197" i="8"/>
  <c r="O2197" i="8"/>
  <c r="I2198" i="8"/>
  <c r="K2198" i="8"/>
  <c r="M2198" i="8"/>
  <c r="N2198" i="8"/>
  <c r="O2198" i="8"/>
  <c r="I2199" i="8"/>
  <c r="J2199" i="8"/>
  <c r="K2199" i="8"/>
  <c r="M2199" i="8"/>
  <c r="N2199" i="8"/>
  <c r="O2199" i="8"/>
  <c r="I2200" i="8"/>
  <c r="M2200" i="8"/>
  <c r="N2200" i="8"/>
  <c r="O2200" i="8"/>
  <c r="I2201" i="8"/>
  <c r="M2201" i="8"/>
  <c r="N2201" i="8"/>
  <c r="O2201" i="8"/>
  <c r="I2202" i="8"/>
  <c r="M2202" i="8"/>
  <c r="N2202" i="8"/>
  <c r="O2202" i="8"/>
  <c r="I2203" i="8"/>
  <c r="M2203" i="8"/>
  <c r="N2203" i="8"/>
  <c r="O2203" i="8"/>
  <c r="I2204" i="8"/>
  <c r="M2204" i="8"/>
  <c r="N2204" i="8"/>
  <c r="O2204" i="8"/>
  <c r="I2205" i="8"/>
  <c r="M2205" i="8"/>
  <c r="N2205" i="8"/>
  <c r="O2205" i="8"/>
  <c r="I2206" i="8"/>
  <c r="M2206" i="8"/>
  <c r="N2206" i="8"/>
  <c r="O2206" i="8"/>
  <c r="I2207" i="8"/>
  <c r="M2207" i="8"/>
  <c r="N2207" i="8"/>
  <c r="O2207" i="8"/>
  <c r="I2208" i="8"/>
  <c r="M2208" i="8"/>
  <c r="N2208" i="8"/>
  <c r="O2208" i="8"/>
  <c r="I2209" i="8"/>
  <c r="M2209" i="8"/>
  <c r="N2209" i="8"/>
  <c r="O2209" i="8"/>
  <c r="I2210" i="8"/>
  <c r="M2210" i="8"/>
  <c r="N2210" i="8"/>
  <c r="O2210" i="8"/>
  <c r="I2211" i="8"/>
  <c r="K2211" i="8"/>
  <c r="M2211" i="8"/>
  <c r="N2211" i="8"/>
  <c r="O2211" i="8"/>
  <c r="I2212" i="8"/>
  <c r="J2212" i="8"/>
  <c r="K2212" i="8"/>
  <c r="M2212" i="8"/>
  <c r="N2212" i="8"/>
  <c r="O2212" i="8"/>
  <c r="I2213" i="8"/>
  <c r="M2213" i="8"/>
  <c r="N2213" i="8"/>
  <c r="O2213" i="8"/>
  <c r="I2214" i="8"/>
  <c r="M2214" i="8"/>
  <c r="N2214" i="8"/>
  <c r="O2214" i="8"/>
  <c r="I2215" i="8"/>
  <c r="M2215" i="8"/>
  <c r="N2215" i="8"/>
  <c r="O2215" i="8"/>
  <c r="I2216" i="8"/>
  <c r="M2216" i="8"/>
  <c r="N2216" i="8"/>
  <c r="O2216" i="8"/>
  <c r="I2217" i="8"/>
  <c r="M2217" i="8"/>
  <c r="N2217" i="8"/>
  <c r="O2217" i="8"/>
  <c r="I2218" i="8"/>
  <c r="M2218" i="8"/>
  <c r="N2218" i="8"/>
  <c r="O2218" i="8"/>
  <c r="I2219" i="8"/>
  <c r="M2219" i="8"/>
  <c r="N2219" i="8"/>
  <c r="O2219" i="8"/>
  <c r="I2220" i="8"/>
  <c r="M2220" i="8"/>
  <c r="N2220" i="8"/>
  <c r="O2220" i="8"/>
  <c r="I2221" i="8"/>
  <c r="M2221" i="8"/>
  <c r="N2221" i="8"/>
  <c r="O2221" i="8"/>
  <c r="I2222" i="8"/>
  <c r="M2222" i="8"/>
  <c r="N2222" i="8"/>
  <c r="O2222" i="8"/>
  <c r="I2223" i="8"/>
  <c r="M2223" i="8"/>
  <c r="N2223" i="8"/>
  <c r="O2223" i="8"/>
  <c r="I2224" i="8"/>
  <c r="M2224" i="8"/>
  <c r="N2224" i="8"/>
  <c r="O2224" i="8"/>
  <c r="I2225" i="8"/>
  <c r="J2225" i="8"/>
  <c r="K2225" i="8"/>
  <c r="M2225" i="8"/>
  <c r="N2225" i="8"/>
  <c r="O2225" i="8"/>
  <c r="I2226" i="8"/>
  <c r="M2226" i="8"/>
  <c r="N2226" i="8"/>
  <c r="O2226" i="8"/>
  <c r="I2227" i="8"/>
  <c r="M2227" i="8"/>
  <c r="N2227" i="8"/>
  <c r="O2227" i="8"/>
  <c r="I2228" i="8"/>
  <c r="M2228" i="8"/>
  <c r="N2228" i="8"/>
  <c r="O2228" i="8"/>
  <c r="I2229" i="8"/>
  <c r="M2229" i="8"/>
  <c r="N2229" i="8"/>
  <c r="O2229" i="8"/>
  <c r="I2230" i="8"/>
  <c r="M2230" i="8"/>
  <c r="N2230" i="8"/>
  <c r="O2230" i="8"/>
  <c r="I2231" i="8"/>
  <c r="M2231" i="8"/>
  <c r="N2231" i="8"/>
  <c r="O2231" i="8"/>
  <c r="I2232" i="8"/>
  <c r="M2232" i="8"/>
  <c r="N2232" i="8"/>
  <c r="O2232" i="8"/>
  <c r="I2233" i="8"/>
  <c r="M2233" i="8"/>
  <c r="N2233" i="8"/>
  <c r="O2233" i="8"/>
  <c r="I2234" i="8"/>
  <c r="M2234" i="8"/>
  <c r="N2234" i="8"/>
  <c r="O2234" i="8"/>
  <c r="I2235" i="8"/>
  <c r="M2235" i="8"/>
  <c r="N2235" i="8"/>
  <c r="O2235" i="8"/>
  <c r="I2236" i="8"/>
  <c r="M2236" i="8"/>
  <c r="N2236" i="8"/>
  <c r="O2236" i="8"/>
  <c r="I2237" i="8"/>
  <c r="K2237" i="8"/>
  <c r="M2237" i="8"/>
  <c r="N2237" i="8"/>
  <c r="O2237" i="8"/>
  <c r="I2238" i="8"/>
  <c r="J2238" i="8"/>
  <c r="K2238" i="8"/>
  <c r="M2238" i="8"/>
  <c r="N2238" i="8"/>
  <c r="O2238" i="8"/>
  <c r="I2239" i="8"/>
  <c r="M2239" i="8"/>
  <c r="N2239" i="8"/>
  <c r="O2239" i="8"/>
  <c r="I2240" i="8"/>
  <c r="M2240" i="8"/>
  <c r="N2240" i="8"/>
  <c r="O2240" i="8"/>
  <c r="I2241" i="8"/>
  <c r="M2241" i="8"/>
  <c r="N2241" i="8"/>
  <c r="O2241" i="8"/>
  <c r="I2242" i="8"/>
  <c r="M2242" i="8"/>
  <c r="N2242" i="8"/>
  <c r="O2242" i="8"/>
  <c r="I2243" i="8"/>
  <c r="M2243" i="8"/>
  <c r="N2243" i="8"/>
  <c r="O2243" i="8"/>
  <c r="I2244" i="8"/>
  <c r="M2244" i="8"/>
  <c r="N2244" i="8"/>
  <c r="O2244" i="8"/>
  <c r="I2245" i="8"/>
  <c r="M2245" i="8"/>
  <c r="N2245" i="8"/>
  <c r="O2245" i="8"/>
  <c r="I2246" i="8"/>
  <c r="M2246" i="8"/>
  <c r="N2246" i="8"/>
  <c r="O2246" i="8"/>
  <c r="I2247" i="8"/>
  <c r="M2247" i="8"/>
  <c r="N2247" i="8"/>
  <c r="O2247" i="8"/>
  <c r="I2248" i="8"/>
  <c r="M2248" i="8"/>
  <c r="N2248" i="8"/>
  <c r="O2248" i="8"/>
  <c r="I2249" i="8"/>
  <c r="K2249" i="8"/>
  <c r="M2249" i="8"/>
  <c r="N2249" i="8"/>
  <c r="O2249" i="8"/>
  <c r="I2250" i="8"/>
  <c r="K2250" i="8"/>
  <c r="M2250" i="8"/>
  <c r="N2250" i="8"/>
  <c r="O2250" i="8"/>
  <c r="I2251" i="8"/>
  <c r="J2251" i="8"/>
  <c r="K2251" i="8"/>
  <c r="M2251" i="8"/>
  <c r="N2251" i="8"/>
  <c r="O2251" i="8"/>
  <c r="I2252" i="8"/>
  <c r="M2252" i="8"/>
  <c r="N2252" i="8"/>
  <c r="O2252" i="8"/>
  <c r="I2253" i="8"/>
  <c r="M2253" i="8"/>
  <c r="N2253" i="8"/>
  <c r="O2253" i="8"/>
  <c r="I2254" i="8"/>
  <c r="M2254" i="8"/>
  <c r="N2254" i="8"/>
  <c r="O2254" i="8"/>
  <c r="I2255" i="8"/>
  <c r="M2255" i="8"/>
  <c r="N2255" i="8"/>
  <c r="O2255" i="8"/>
  <c r="I2256" i="8"/>
  <c r="M2256" i="8"/>
  <c r="N2256" i="8"/>
  <c r="O2256" i="8"/>
  <c r="I2257" i="8"/>
  <c r="M2257" i="8"/>
  <c r="N2257" i="8"/>
  <c r="O2257" i="8"/>
  <c r="I2258" i="8"/>
  <c r="M2258" i="8"/>
  <c r="N2258" i="8"/>
  <c r="O2258" i="8"/>
  <c r="I2259" i="8"/>
  <c r="M2259" i="8"/>
  <c r="N2259" i="8"/>
  <c r="O2259" i="8"/>
  <c r="I2260" i="8"/>
  <c r="M2260" i="8"/>
  <c r="N2260" i="8"/>
  <c r="O2260" i="8"/>
  <c r="I2261" i="8"/>
  <c r="M2261" i="8"/>
  <c r="N2261" i="8"/>
  <c r="O2261" i="8"/>
  <c r="I2262" i="8"/>
  <c r="M2262" i="8"/>
  <c r="N2262" i="8"/>
  <c r="O2262" i="8"/>
  <c r="I2263" i="8"/>
  <c r="K2263" i="8"/>
  <c r="M2263" i="8"/>
  <c r="N2263" i="8"/>
  <c r="O2263" i="8"/>
  <c r="I2264" i="8"/>
  <c r="J2264" i="8"/>
  <c r="K2264" i="8"/>
  <c r="M2264" i="8"/>
  <c r="N2264" i="8"/>
  <c r="O2264" i="8"/>
  <c r="I2265" i="8"/>
  <c r="M2265" i="8"/>
  <c r="N2265" i="8"/>
  <c r="O2265" i="8"/>
  <c r="I2266" i="8"/>
  <c r="M2266" i="8"/>
  <c r="N2266" i="8"/>
  <c r="O2266" i="8"/>
  <c r="I2267" i="8"/>
  <c r="M2267" i="8"/>
  <c r="N2267" i="8"/>
  <c r="O2267" i="8"/>
  <c r="I2268" i="8"/>
  <c r="M2268" i="8"/>
  <c r="N2268" i="8"/>
  <c r="O2268" i="8"/>
  <c r="I2269" i="8"/>
  <c r="M2269" i="8"/>
  <c r="N2269" i="8"/>
  <c r="O2269" i="8"/>
  <c r="I2270" i="8"/>
  <c r="M2270" i="8"/>
  <c r="N2270" i="8"/>
  <c r="O2270" i="8"/>
  <c r="I2271" i="8"/>
  <c r="M2271" i="8"/>
  <c r="N2271" i="8"/>
  <c r="O2271" i="8"/>
  <c r="I2272" i="8"/>
  <c r="M2272" i="8"/>
  <c r="N2272" i="8"/>
  <c r="O2272" i="8"/>
  <c r="I2273" i="8"/>
  <c r="M2273" i="8"/>
  <c r="N2273" i="8"/>
  <c r="O2273" i="8"/>
  <c r="I2274" i="8"/>
  <c r="M2274" i="8"/>
  <c r="N2274" i="8"/>
  <c r="O2274" i="8"/>
  <c r="I2275" i="8"/>
  <c r="K2275" i="8"/>
  <c r="M2275" i="8"/>
  <c r="N2275" i="8"/>
  <c r="O2275" i="8"/>
  <c r="I2276" i="8"/>
  <c r="K2276" i="8"/>
  <c r="M2276" i="8"/>
  <c r="N2276" i="8"/>
  <c r="O2276" i="8"/>
  <c r="I2277" i="8"/>
  <c r="J2277" i="8"/>
  <c r="K2277" i="8"/>
  <c r="M2277" i="8"/>
  <c r="N2277" i="8"/>
  <c r="O2277" i="8"/>
  <c r="I2278" i="8"/>
  <c r="M2278" i="8"/>
  <c r="N2278" i="8"/>
  <c r="O2278" i="8"/>
  <c r="I2279" i="8"/>
  <c r="M2279" i="8"/>
  <c r="N2279" i="8"/>
  <c r="O2279" i="8"/>
  <c r="I2280" i="8"/>
  <c r="M2280" i="8"/>
  <c r="N2280" i="8"/>
  <c r="O2280" i="8"/>
  <c r="I2281" i="8"/>
  <c r="M2281" i="8"/>
  <c r="N2281" i="8"/>
  <c r="O2281" i="8"/>
  <c r="I2282" i="8"/>
  <c r="M2282" i="8"/>
  <c r="N2282" i="8"/>
  <c r="O2282" i="8"/>
  <c r="I2283" i="8"/>
  <c r="M2283" i="8"/>
  <c r="N2283" i="8"/>
  <c r="O2283" i="8"/>
  <c r="I2284" i="8"/>
  <c r="M2284" i="8"/>
  <c r="N2284" i="8"/>
  <c r="O2284" i="8"/>
  <c r="I2285" i="8"/>
  <c r="M2285" i="8"/>
  <c r="N2285" i="8"/>
  <c r="O2285" i="8"/>
  <c r="I2286" i="8"/>
  <c r="M2286" i="8"/>
  <c r="N2286" i="8"/>
  <c r="O2286" i="8"/>
  <c r="I2287" i="8"/>
  <c r="M2287" i="8"/>
  <c r="N2287" i="8"/>
  <c r="O2287" i="8"/>
  <c r="I2288" i="8"/>
  <c r="M2288" i="8"/>
  <c r="N2288" i="8"/>
  <c r="O2288" i="8"/>
  <c r="I2289" i="8"/>
  <c r="K2289" i="8"/>
  <c r="M2289" i="8"/>
  <c r="N2289" i="8"/>
  <c r="O2289" i="8"/>
  <c r="I2290" i="8"/>
  <c r="J2290" i="8"/>
  <c r="K2290" i="8"/>
  <c r="M2290" i="8"/>
  <c r="N2290" i="8"/>
  <c r="O2290" i="8"/>
  <c r="I2291" i="8"/>
  <c r="M2291" i="8"/>
  <c r="N2291" i="8"/>
  <c r="O2291" i="8"/>
  <c r="I2292" i="8"/>
  <c r="M2292" i="8"/>
  <c r="N2292" i="8"/>
  <c r="O2292" i="8"/>
  <c r="I2293" i="8"/>
  <c r="M2293" i="8"/>
  <c r="N2293" i="8"/>
  <c r="O2293" i="8"/>
  <c r="I2294" i="8"/>
  <c r="M2294" i="8"/>
  <c r="N2294" i="8"/>
  <c r="O2294" i="8"/>
  <c r="I2295" i="8"/>
  <c r="M2295" i="8"/>
  <c r="N2295" i="8"/>
  <c r="O2295" i="8"/>
  <c r="I2296" i="8"/>
  <c r="M2296" i="8"/>
  <c r="N2296" i="8"/>
  <c r="O2296" i="8"/>
  <c r="I2297" i="8"/>
  <c r="M2297" i="8"/>
  <c r="N2297" i="8"/>
  <c r="O2297" i="8"/>
  <c r="I2298" i="8"/>
  <c r="M2298" i="8"/>
  <c r="N2298" i="8"/>
  <c r="O2298" i="8"/>
  <c r="I2299" i="8"/>
  <c r="M2299" i="8"/>
  <c r="N2299" i="8"/>
  <c r="O2299" i="8"/>
  <c r="I2300" i="8"/>
  <c r="M2300" i="8"/>
  <c r="N2300" i="8"/>
  <c r="O2300" i="8"/>
  <c r="I2301" i="8"/>
  <c r="M2301" i="8"/>
  <c r="N2301" i="8"/>
  <c r="O2301" i="8"/>
  <c r="I2302" i="8"/>
  <c r="K2302" i="8"/>
  <c r="M2302" i="8"/>
  <c r="N2302" i="8"/>
  <c r="O2302" i="8"/>
  <c r="I2303" i="8"/>
  <c r="J2303" i="8"/>
  <c r="K2303" i="8"/>
  <c r="M2303" i="8"/>
  <c r="N2303" i="8"/>
  <c r="O2303" i="8"/>
  <c r="I2304" i="8"/>
  <c r="M2304" i="8"/>
  <c r="N2304" i="8"/>
  <c r="O2304" i="8"/>
  <c r="I2305" i="8"/>
  <c r="M2305" i="8"/>
  <c r="N2305" i="8"/>
  <c r="O2305" i="8"/>
  <c r="I2306" i="8"/>
  <c r="M2306" i="8"/>
  <c r="N2306" i="8"/>
  <c r="O2306" i="8"/>
  <c r="I2307" i="8"/>
  <c r="M2307" i="8"/>
  <c r="N2307" i="8"/>
  <c r="O2307" i="8"/>
  <c r="I2308" i="8"/>
  <c r="M2308" i="8"/>
  <c r="N2308" i="8"/>
  <c r="O2308" i="8"/>
  <c r="I2309" i="8"/>
  <c r="M2309" i="8"/>
  <c r="N2309" i="8"/>
  <c r="O2309" i="8"/>
  <c r="I2310" i="8"/>
  <c r="M2310" i="8"/>
  <c r="N2310" i="8"/>
  <c r="O2310" i="8"/>
  <c r="I2311" i="8"/>
  <c r="M2311" i="8"/>
  <c r="N2311" i="8"/>
  <c r="O2311" i="8"/>
  <c r="I2312" i="8"/>
  <c r="M2312" i="8"/>
  <c r="N2312" i="8"/>
  <c r="O2312" i="8"/>
  <c r="I2313" i="8"/>
  <c r="M2313" i="8"/>
  <c r="N2313" i="8"/>
  <c r="O2313" i="8"/>
  <c r="I2314" i="8"/>
  <c r="M2314" i="8"/>
  <c r="N2314" i="8"/>
  <c r="O2314" i="8"/>
  <c r="I2315" i="8"/>
  <c r="K2315" i="8"/>
  <c r="M2315" i="8"/>
  <c r="N2315" i="8"/>
  <c r="O2315" i="8"/>
  <c r="I2316" i="8"/>
  <c r="J2316" i="8"/>
  <c r="K2316" i="8"/>
  <c r="M2316" i="8"/>
  <c r="N2316" i="8"/>
  <c r="O2316" i="8"/>
  <c r="I2317" i="8"/>
  <c r="M2317" i="8"/>
  <c r="N2317" i="8"/>
  <c r="O2317" i="8"/>
  <c r="I2318" i="8"/>
  <c r="M2318" i="8"/>
  <c r="N2318" i="8"/>
  <c r="O2318" i="8"/>
  <c r="I2319" i="8"/>
  <c r="M2319" i="8"/>
  <c r="N2319" i="8"/>
  <c r="O2319" i="8"/>
  <c r="I2320" i="8"/>
  <c r="M2320" i="8"/>
  <c r="N2320" i="8"/>
  <c r="O2320" i="8"/>
  <c r="I2321" i="8"/>
  <c r="M2321" i="8"/>
  <c r="N2321" i="8"/>
  <c r="O2321" i="8"/>
  <c r="I2322" i="8"/>
  <c r="M2322" i="8"/>
  <c r="N2322" i="8"/>
  <c r="O2322" i="8"/>
  <c r="I2323" i="8"/>
  <c r="M2323" i="8"/>
  <c r="N2323" i="8"/>
  <c r="O2323" i="8"/>
  <c r="I2324" i="8"/>
  <c r="M2324" i="8"/>
  <c r="N2324" i="8"/>
  <c r="O2324" i="8"/>
  <c r="I2325" i="8"/>
  <c r="M2325" i="8"/>
  <c r="N2325" i="8"/>
  <c r="O2325" i="8"/>
  <c r="I2326" i="8"/>
  <c r="M2326" i="8"/>
  <c r="N2326" i="8"/>
  <c r="O2326" i="8"/>
  <c r="I2327" i="8"/>
  <c r="M2327" i="8"/>
  <c r="N2327" i="8"/>
  <c r="O2327" i="8"/>
  <c r="I2328" i="8"/>
  <c r="K2328" i="8"/>
  <c r="M2328" i="8"/>
  <c r="N2328" i="8"/>
  <c r="O2328" i="8"/>
  <c r="I2329" i="8"/>
  <c r="J2329" i="8"/>
  <c r="K2329" i="8"/>
  <c r="M2329" i="8"/>
  <c r="N2329" i="8"/>
  <c r="O2329" i="8"/>
  <c r="I2330" i="8"/>
  <c r="M2330" i="8"/>
  <c r="N2330" i="8"/>
  <c r="O2330" i="8"/>
  <c r="I2331" i="8"/>
  <c r="M2331" i="8"/>
  <c r="N2331" i="8"/>
  <c r="O2331" i="8"/>
  <c r="I2332" i="8"/>
  <c r="M2332" i="8"/>
  <c r="N2332" i="8"/>
  <c r="O2332" i="8"/>
  <c r="I2333" i="8"/>
  <c r="M2333" i="8"/>
  <c r="N2333" i="8"/>
  <c r="O2333" i="8"/>
  <c r="I2334" i="8"/>
  <c r="M2334" i="8"/>
  <c r="N2334" i="8"/>
  <c r="O2334" i="8"/>
  <c r="I2335" i="8"/>
  <c r="M2335" i="8"/>
  <c r="N2335" i="8"/>
  <c r="O2335" i="8"/>
  <c r="I2336" i="8"/>
  <c r="M2336" i="8"/>
  <c r="N2336" i="8"/>
  <c r="O2336" i="8"/>
  <c r="I2337" i="8"/>
  <c r="M2337" i="8"/>
  <c r="N2337" i="8"/>
  <c r="O2337" i="8"/>
  <c r="I2338" i="8"/>
  <c r="M2338" i="8"/>
  <c r="N2338" i="8"/>
  <c r="O2338" i="8"/>
  <c r="I2339" i="8"/>
  <c r="M2339" i="8"/>
  <c r="N2339" i="8"/>
  <c r="O2339" i="8"/>
  <c r="I2340" i="8"/>
  <c r="M2340" i="8"/>
  <c r="N2340" i="8"/>
  <c r="O2340" i="8"/>
  <c r="I2341" i="8"/>
  <c r="M2341" i="8"/>
  <c r="N2341" i="8"/>
  <c r="O2341" i="8"/>
  <c r="I2342" i="8"/>
  <c r="J2342" i="8"/>
  <c r="K2342" i="8"/>
  <c r="M2342" i="8"/>
  <c r="N2342" i="8"/>
  <c r="O2342" i="8"/>
  <c r="I2343" i="8"/>
  <c r="M2343" i="8"/>
  <c r="N2343" i="8"/>
  <c r="O2343" i="8"/>
  <c r="I2344" i="8"/>
  <c r="M2344" i="8"/>
  <c r="N2344" i="8"/>
  <c r="O2344" i="8"/>
  <c r="I2345" i="8"/>
  <c r="M2345" i="8"/>
  <c r="N2345" i="8"/>
  <c r="O2345" i="8"/>
  <c r="I2346" i="8"/>
  <c r="M2346" i="8"/>
  <c r="N2346" i="8"/>
  <c r="O2346" i="8"/>
  <c r="I2347" i="8"/>
  <c r="M2347" i="8"/>
  <c r="N2347" i="8"/>
  <c r="O2347" i="8"/>
  <c r="I2348" i="8"/>
  <c r="M2348" i="8"/>
  <c r="N2348" i="8"/>
  <c r="O2348" i="8"/>
  <c r="I2349" i="8"/>
  <c r="M2349" i="8"/>
  <c r="N2349" i="8"/>
  <c r="O2349" i="8"/>
  <c r="I2350" i="8"/>
  <c r="M2350" i="8"/>
  <c r="N2350" i="8"/>
  <c r="O2350" i="8"/>
  <c r="I2351" i="8"/>
  <c r="M2351" i="8"/>
  <c r="N2351" i="8"/>
  <c r="O2351" i="8"/>
  <c r="I2352" i="8"/>
  <c r="M2352" i="8"/>
  <c r="N2352" i="8"/>
  <c r="O2352" i="8"/>
  <c r="I2353" i="8"/>
  <c r="M2353" i="8"/>
  <c r="N2353" i="8"/>
  <c r="O2353" i="8"/>
  <c r="I2354" i="8"/>
  <c r="M2354" i="8"/>
  <c r="N2354" i="8"/>
  <c r="O2354" i="8"/>
  <c r="I2355" i="8"/>
  <c r="J2355" i="8"/>
  <c r="K2355" i="8"/>
  <c r="M2355" i="8"/>
  <c r="N2355" i="8"/>
  <c r="O2355" i="8"/>
  <c r="I2356" i="8"/>
  <c r="M2356" i="8"/>
  <c r="N2356" i="8"/>
  <c r="O2356" i="8"/>
  <c r="I2357" i="8"/>
  <c r="M2357" i="8"/>
  <c r="N2357" i="8"/>
  <c r="O2357" i="8"/>
  <c r="I2358" i="8"/>
  <c r="M2358" i="8"/>
  <c r="N2358" i="8"/>
  <c r="O2358" i="8"/>
  <c r="I2359" i="8"/>
  <c r="M2359" i="8"/>
  <c r="N2359" i="8"/>
  <c r="O2359" i="8"/>
  <c r="I2360" i="8"/>
  <c r="M2360" i="8"/>
  <c r="N2360" i="8"/>
  <c r="O2360" i="8"/>
  <c r="I2361" i="8"/>
  <c r="M2361" i="8"/>
  <c r="N2361" i="8"/>
  <c r="O2361" i="8"/>
  <c r="I2362" i="8"/>
  <c r="M2362" i="8"/>
  <c r="N2362" i="8"/>
  <c r="O2362" i="8"/>
  <c r="I2363" i="8"/>
  <c r="M2363" i="8"/>
  <c r="N2363" i="8"/>
  <c r="O2363" i="8"/>
  <c r="I2364" i="8"/>
  <c r="M2364" i="8"/>
  <c r="N2364" i="8"/>
  <c r="O2364" i="8"/>
  <c r="I2365" i="8"/>
  <c r="M2365" i="8"/>
  <c r="N2365" i="8"/>
  <c r="O2365" i="8"/>
  <c r="I2366" i="8"/>
  <c r="M2366" i="8"/>
  <c r="N2366" i="8"/>
  <c r="O2366" i="8"/>
  <c r="I2367" i="8"/>
  <c r="K2367" i="8"/>
  <c r="M2367" i="8"/>
  <c r="N2367" i="8"/>
  <c r="O2367" i="8"/>
  <c r="I2368" i="8"/>
  <c r="J2368" i="8"/>
  <c r="K2368" i="8"/>
  <c r="M2368" i="8"/>
  <c r="N2368" i="8"/>
  <c r="O2368" i="8"/>
  <c r="I2369" i="8"/>
  <c r="M2369" i="8"/>
  <c r="N2369" i="8"/>
  <c r="O2369" i="8"/>
  <c r="I2370" i="8"/>
  <c r="M2370" i="8"/>
  <c r="N2370" i="8"/>
  <c r="O2370" i="8"/>
  <c r="I2371" i="8"/>
  <c r="M2371" i="8"/>
  <c r="N2371" i="8"/>
  <c r="O2371" i="8"/>
  <c r="I2372" i="8"/>
  <c r="M2372" i="8"/>
  <c r="N2372" i="8"/>
  <c r="O2372" i="8"/>
  <c r="I2373" i="8"/>
  <c r="M2373" i="8"/>
  <c r="N2373" i="8"/>
  <c r="O2373" i="8"/>
  <c r="I2374" i="8"/>
  <c r="M2374" i="8"/>
  <c r="N2374" i="8"/>
  <c r="O2374" i="8"/>
  <c r="I2375" i="8"/>
  <c r="M2375" i="8"/>
  <c r="N2375" i="8"/>
  <c r="O2375" i="8"/>
  <c r="I2376" i="8"/>
  <c r="M2376" i="8"/>
  <c r="N2376" i="8"/>
  <c r="O2376" i="8"/>
  <c r="I2377" i="8"/>
  <c r="M2377" i="8"/>
  <c r="N2377" i="8"/>
  <c r="O2377" i="8"/>
  <c r="I2378" i="8"/>
  <c r="M2378" i="8"/>
  <c r="N2378" i="8"/>
  <c r="O2378" i="8"/>
  <c r="I2379" i="8"/>
  <c r="K2379" i="8"/>
  <c r="M2379" i="8"/>
  <c r="N2379" i="8"/>
  <c r="O2379" i="8"/>
  <c r="I2380" i="8"/>
  <c r="K2380" i="8"/>
  <c r="M2380" i="8"/>
  <c r="N2380" i="8"/>
  <c r="O2380" i="8"/>
  <c r="I2381" i="8"/>
  <c r="J2381" i="8"/>
  <c r="K2381" i="8"/>
  <c r="M2381" i="8"/>
  <c r="N2381" i="8"/>
  <c r="O2381" i="8"/>
  <c r="I2382" i="8"/>
  <c r="M2382" i="8"/>
  <c r="N2382" i="8"/>
  <c r="O2382" i="8"/>
  <c r="I2383" i="8"/>
  <c r="M2383" i="8"/>
  <c r="N2383" i="8"/>
  <c r="O2383" i="8"/>
  <c r="I2384" i="8"/>
  <c r="M2384" i="8"/>
  <c r="N2384" i="8"/>
  <c r="O2384" i="8"/>
  <c r="I2385" i="8"/>
  <c r="M2385" i="8"/>
  <c r="N2385" i="8"/>
  <c r="O2385" i="8"/>
  <c r="I2386" i="8"/>
  <c r="M2386" i="8"/>
  <c r="N2386" i="8"/>
  <c r="O2386" i="8"/>
  <c r="I2387" i="8"/>
  <c r="M2387" i="8"/>
  <c r="N2387" i="8"/>
  <c r="O2387" i="8"/>
  <c r="I2388" i="8"/>
  <c r="M2388" i="8"/>
  <c r="N2388" i="8"/>
  <c r="O2388" i="8"/>
  <c r="I2389" i="8"/>
  <c r="M2389" i="8"/>
  <c r="N2389" i="8"/>
  <c r="O2389" i="8"/>
  <c r="I2390" i="8"/>
  <c r="M2390" i="8"/>
  <c r="N2390" i="8"/>
  <c r="O2390" i="8"/>
  <c r="I2391" i="8"/>
  <c r="M2391" i="8"/>
  <c r="N2391" i="8"/>
  <c r="O2391" i="8"/>
  <c r="I2392" i="8"/>
  <c r="M2392" i="8"/>
  <c r="N2392" i="8"/>
  <c r="O2392" i="8"/>
  <c r="I2393" i="8"/>
  <c r="M2393" i="8"/>
  <c r="N2393" i="8"/>
  <c r="O2393" i="8"/>
  <c r="I2394" i="8"/>
  <c r="J2394" i="8"/>
  <c r="K2394" i="8"/>
  <c r="M2394" i="8"/>
  <c r="N2394" i="8"/>
  <c r="O2394" i="8"/>
  <c r="I2395" i="8"/>
  <c r="M2395" i="8"/>
  <c r="N2395" i="8"/>
  <c r="O2395" i="8"/>
  <c r="I2396" i="8"/>
  <c r="M2396" i="8"/>
  <c r="N2396" i="8"/>
  <c r="O2396" i="8"/>
  <c r="I2397" i="8"/>
  <c r="M2397" i="8"/>
  <c r="N2397" i="8"/>
  <c r="O2397" i="8"/>
  <c r="I2398" i="8"/>
  <c r="M2398" i="8"/>
  <c r="N2398" i="8"/>
  <c r="O2398" i="8"/>
  <c r="I2399" i="8"/>
  <c r="M2399" i="8"/>
  <c r="N2399" i="8"/>
  <c r="O2399" i="8"/>
  <c r="I2400" i="8"/>
  <c r="M2400" i="8"/>
  <c r="N2400" i="8"/>
  <c r="O2400" i="8"/>
  <c r="I2401" i="8"/>
  <c r="M2401" i="8"/>
  <c r="N2401" i="8"/>
  <c r="O2401" i="8"/>
  <c r="I2402" i="8"/>
  <c r="M2402" i="8"/>
  <c r="N2402" i="8"/>
  <c r="O2402" i="8"/>
  <c r="I2403" i="8"/>
  <c r="M2403" i="8"/>
  <c r="N2403" i="8"/>
  <c r="O2403" i="8"/>
  <c r="I2404" i="8"/>
  <c r="M2404" i="8"/>
  <c r="N2404" i="8"/>
  <c r="O2404" i="8"/>
  <c r="I2405" i="8"/>
  <c r="M2405" i="8"/>
  <c r="N2405" i="8"/>
  <c r="O2405" i="8"/>
  <c r="I2406" i="8"/>
  <c r="K2406" i="8"/>
  <c r="M2406" i="8"/>
  <c r="N2406" i="8"/>
  <c r="O2406" i="8"/>
  <c r="I2407" i="8"/>
  <c r="J2407" i="8"/>
  <c r="K2407" i="8"/>
  <c r="M2407" i="8"/>
  <c r="N2407" i="8"/>
  <c r="O2407" i="8"/>
  <c r="I2408" i="8"/>
  <c r="M2408" i="8"/>
  <c r="N2408" i="8"/>
  <c r="O2408" i="8"/>
  <c r="I2409" i="8"/>
  <c r="M2409" i="8"/>
  <c r="N2409" i="8"/>
  <c r="O2409" i="8"/>
  <c r="I2410" i="8"/>
  <c r="M2410" i="8"/>
  <c r="N2410" i="8"/>
  <c r="O2410" i="8"/>
  <c r="I2411" i="8"/>
  <c r="M2411" i="8"/>
  <c r="N2411" i="8"/>
  <c r="O2411" i="8"/>
  <c r="I2412" i="8"/>
  <c r="M2412" i="8"/>
  <c r="N2412" i="8"/>
  <c r="O2412" i="8"/>
  <c r="I2413" i="8"/>
  <c r="M2413" i="8"/>
  <c r="N2413" i="8"/>
  <c r="O2413" i="8"/>
  <c r="I2414" i="8"/>
  <c r="M2414" i="8"/>
  <c r="N2414" i="8"/>
  <c r="O2414" i="8"/>
  <c r="I2415" i="8"/>
  <c r="M2415" i="8"/>
  <c r="N2415" i="8"/>
  <c r="O2415" i="8"/>
  <c r="I2416" i="8"/>
  <c r="M2416" i="8"/>
  <c r="N2416" i="8"/>
  <c r="O2416" i="8"/>
  <c r="I2417" i="8"/>
  <c r="M2417" i="8"/>
  <c r="N2417" i="8"/>
  <c r="O2417" i="8"/>
  <c r="I2418" i="8"/>
  <c r="M2418" i="8"/>
  <c r="N2418" i="8"/>
  <c r="O2418" i="8"/>
  <c r="I2419" i="8"/>
  <c r="K2419" i="8"/>
  <c r="M2419" i="8"/>
  <c r="N2419" i="8"/>
  <c r="O2419" i="8"/>
  <c r="I2420" i="8"/>
  <c r="J2420" i="8"/>
  <c r="K2420" i="8"/>
  <c r="M2420" i="8"/>
  <c r="N2420" i="8"/>
  <c r="O2420" i="8"/>
  <c r="I2421" i="8"/>
  <c r="M2421" i="8"/>
  <c r="N2421" i="8"/>
  <c r="O2421" i="8"/>
  <c r="I2422" i="8"/>
  <c r="M2422" i="8"/>
  <c r="N2422" i="8"/>
  <c r="O2422" i="8"/>
  <c r="I2423" i="8"/>
  <c r="M2423" i="8"/>
  <c r="N2423" i="8"/>
  <c r="O2423" i="8"/>
  <c r="I2424" i="8"/>
  <c r="M2424" i="8"/>
  <c r="N2424" i="8"/>
  <c r="O2424" i="8"/>
  <c r="I2425" i="8"/>
  <c r="M2425" i="8"/>
  <c r="N2425" i="8"/>
  <c r="O2425" i="8"/>
  <c r="I2426" i="8"/>
  <c r="M2426" i="8"/>
  <c r="N2426" i="8"/>
  <c r="O2426" i="8"/>
  <c r="I2427" i="8"/>
  <c r="M2427" i="8"/>
  <c r="N2427" i="8"/>
  <c r="O2427" i="8"/>
  <c r="I2428" i="8"/>
  <c r="M2428" i="8"/>
  <c r="N2428" i="8"/>
  <c r="O2428" i="8"/>
  <c r="I2429" i="8"/>
  <c r="M2429" i="8"/>
  <c r="N2429" i="8"/>
  <c r="O2429" i="8"/>
  <c r="I2430" i="8"/>
  <c r="M2430" i="8"/>
  <c r="N2430" i="8"/>
  <c r="O2430" i="8"/>
  <c r="I2431" i="8"/>
  <c r="M2431" i="8"/>
  <c r="N2431" i="8"/>
  <c r="O2431" i="8"/>
  <c r="I2432" i="8"/>
  <c r="K2432" i="8"/>
  <c r="M2432" i="8"/>
  <c r="N2432" i="8"/>
  <c r="O2432" i="8"/>
  <c r="I2433" i="8"/>
  <c r="J2433" i="8"/>
  <c r="K2433" i="8"/>
  <c r="M2433" i="8"/>
  <c r="N2433" i="8"/>
  <c r="O2433" i="8"/>
  <c r="I2434" i="8"/>
  <c r="M2434" i="8"/>
  <c r="N2434" i="8"/>
  <c r="O2434" i="8"/>
  <c r="I2435" i="8"/>
  <c r="M2435" i="8"/>
  <c r="N2435" i="8"/>
  <c r="O2435" i="8"/>
  <c r="I2436" i="8"/>
  <c r="M2436" i="8"/>
  <c r="N2436" i="8"/>
  <c r="O2436" i="8"/>
  <c r="I2437" i="8"/>
  <c r="M2437" i="8"/>
  <c r="N2437" i="8"/>
  <c r="O2437" i="8"/>
  <c r="I2438" i="8"/>
  <c r="M2438" i="8"/>
  <c r="N2438" i="8"/>
  <c r="O2438" i="8"/>
  <c r="I2439" i="8"/>
  <c r="M2439" i="8"/>
  <c r="N2439" i="8"/>
  <c r="O2439" i="8"/>
  <c r="I2440" i="8"/>
  <c r="M2440" i="8"/>
  <c r="N2440" i="8"/>
  <c r="O2440" i="8"/>
  <c r="I2441" i="8"/>
  <c r="M2441" i="8"/>
  <c r="N2441" i="8"/>
  <c r="O2441" i="8"/>
  <c r="I2442" i="8"/>
  <c r="M2442" i="8"/>
  <c r="N2442" i="8"/>
  <c r="O2442" i="8"/>
  <c r="I2443" i="8"/>
  <c r="M2443" i="8"/>
  <c r="N2443" i="8"/>
  <c r="O2443" i="8"/>
  <c r="I2444" i="8"/>
  <c r="M2444" i="8"/>
  <c r="N2444" i="8"/>
  <c r="O2444" i="8"/>
  <c r="I2445" i="8"/>
  <c r="M2445" i="8"/>
  <c r="N2445" i="8"/>
  <c r="O2445" i="8"/>
  <c r="I2446" i="8"/>
  <c r="J2446" i="8"/>
  <c r="K2446" i="8"/>
  <c r="M2446" i="8"/>
  <c r="N2446" i="8"/>
  <c r="O2446" i="8"/>
  <c r="I2447" i="8"/>
  <c r="M2447" i="8"/>
  <c r="N2447" i="8"/>
  <c r="O2447" i="8"/>
  <c r="I2448" i="8"/>
  <c r="M2448" i="8"/>
  <c r="N2448" i="8"/>
  <c r="O2448" i="8"/>
  <c r="I2449" i="8"/>
  <c r="M2449" i="8"/>
  <c r="N2449" i="8"/>
  <c r="O2449" i="8"/>
  <c r="I2450" i="8"/>
  <c r="M2450" i="8"/>
  <c r="N2450" i="8"/>
  <c r="O2450" i="8"/>
  <c r="I2451" i="8"/>
  <c r="M2451" i="8"/>
  <c r="N2451" i="8"/>
  <c r="O2451" i="8"/>
  <c r="I2452" i="8"/>
  <c r="M2452" i="8"/>
  <c r="N2452" i="8"/>
  <c r="O2452" i="8"/>
  <c r="I2453" i="8"/>
  <c r="M2453" i="8"/>
  <c r="N2453" i="8"/>
  <c r="O2453" i="8"/>
  <c r="I2454" i="8"/>
  <c r="M2454" i="8"/>
  <c r="N2454" i="8"/>
  <c r="O2454" i="8"/>
  <c r="I2455" i="8"/>
  <c r="M2455" i="8"/>
  <c r="N2455" i="8"/>
  <c r="O2455" i="8"/>
  <c r="I2456" i="8"/>
  <c r="M2456" i="8"/>
  <c r="N2456" i="8"/>
  <c r="O2456" i="8"/>
  <c r="I2457" i="8"/>
  <c r="K2457" i="8"/>
  <c r="M2457" i="8"/>
  <c r="N2457" i="8"/>
  <c r="O2457" i="8"/>
  <c r="I2458" i="8"/>
  <c r="K2458" i="8"/>
  <c r="M2458" i="8"/>
  <c r="N2458" i="8"/>
  <c r="O2458" i="8"/>
  <c r="I2459" i="8"/>
  <c r="J2459" i="8"/>
  <c r="K2459" i="8"/>
  <c r="M2459" i="8"/>
  <c r="N2459" i="8"/>
  <c r="O2459" i="8"/>
  <c r="I2460" i="8"/>
  <c r="M2460" i="8"/>
  <c r="N2460" i="8"/>
  <c r="O2460" i="8"/>
  <c r="I2461" i="8"/>
  <c r="M2461" i="8"/>
  <c r="N2461" i="8"/>
  <c r="O2461" i="8"/>
  <c r="I2462" i="8"/>
  <c r="M2462" i="8"/>
  <c r="N2462" i="8"/>
  <c r="O2462" i="8"/>
  <c r="I2463" i="8"/>
  <c r="M2463" i="8"/>
  <c r="N2463" i="8"/>
  <c r="O2463" i="8"/>
  <c r="I2464" i="8"/>
  <c r="M2464" i="8"/>
  <c r="N2464" i="8"/>
  <c r="O2464" i="8"/>
  <c r="I2465" i="8"/>
  <c r="M2465" i="8"/>
  <c r="N2465" i="8"/>
  <c r="O2465" i="8"/>
  <c r="I2466" i="8"/>
  <c r="M2466" i="8"/>
  <c r="N2466" i="8"/>
  <c r="O2466" i="8"/>
  <c r="I2467" i="8"/>
  <c r="M2467" i="8"/>
  <c r="N2467" i="8"/>
  <c r="O2467" i="8"/>
  <c r="I2468" i="8"/>
  <c r="M2468" i="8"/>
  <c r="N2468" i="8"/>
  <c r="O2468" i="8"/>
  <c r="I2469" i="8"/>
  <c r="M2469" i="8"/>
  <c r="N2469" i="8"/>
  <c r="O2469" i="8"/>
  <c r="I2470" i="8"/>
  <c r="K2470" i="8"/>
  <c r="M2470" i="8"/>
  <c r="N2470" i="8"/>
  <c r="O2470" i="8"/>
  <c r="I2471" i="8"/>
  <c r="K2471" i="8"/>
  <c r="M2471" i="8"/>
  <c r="N2471" i="8"/>
  <c r="O2471" i="8"/>
  <c r="I2472" i="8"/>
  <c r="J2472" i="8"/>
  <c r="K2472" i="8"/>
  <c r="M2472" i="8"/>
  <c r="N2472" i="8"/>
  <c r="O2472" i="8"/>
  <c r="I2473" i="8"/>
  <c r="M2473" i="8"/>
  <c r="N2473" i="8"/>
  <c r="O2473" i="8"/>
  <c r="I2474" i="8"/>
  <c r="M2474" i="8"/>
  <c r="N2474" i="8"/>
  <c r="O2474" i="8"/>
  <c r="I2475" i="8"/>
  <c r="M2475" i="8"/>
  <c r="N2475" i="8"/>
  <c r="O2475" i="8"/>
  <c r="I2476" i="8"/>
  <c r="M2476" i="8"/>
  <c r="N2476" i="8"/>
  <c r="O2476" i="8"/>
  <c r="I2477" i="8"/>
  <c r="M2477" i="8"/>
  <c r="N2477" i="8"/>
  <c r="O2477" i="8"/>
  <c r="I2478" i="8"/>
  <c r="M2478" i="8"/>
  <c r="N2478" i="8"/>
  <c r="O2478" i="8"/>
  <c r="I2479" i="8"/>
  <c r="M2479" i="8"/>
  <c r="N2479" i="8"/>
  <c r="O2479" i="8"/>
  <c r="I2480" i="8"/>
  <c r="M2480" i="8"/>
  <c r="N2480" i="8"/>
  <c r="O2480" i="8"/>
  <c r="I2481" i="8"/>
  <c r="M2481" i="8"/>
  <c r="N2481" i="8"/>
  <c r="O2481" i="8"/>
  <c r="I2482" i="8"/>
  <c r="M2482" i="8"/>
  <c r="N2482" i="8"/>
  <c r="O2482" i="8"/>
  <c r="I2483" i="8"/>
  <c r="M2483" i="8"/>
  <c r="N2483" i="8"/>
  <c r="O2483" i="8"/>
  <c r="I2484" i="8"/>
  <c r="M2484" i="8"/>
  <c r="N2484" i="8"/>
  <c r="O2484" i="8"/>
  <c r="I2485" i="8"/>
  <c r="J2485" i="8"/>
  <c r="K2485" i="8"/>
  <c r="M2485" i="8"/>
  <c r="N2485" i="8"/>
  <c r="O2485" i="8"/>
  <c r="I2486" i="8"/>
  <c r="M2486" i="8"/>
  <c r="N2486" i="8"/>
  <c r="O2486" i="8"/>
  <c r="I2487" i="8"/>
  <c r="M2487" i="8"/>
  <c r="N2487" i="8"/>
  <c r="O2487" i="8"/>
  <c r="I2488" i="8"/>
  <c r="M2488" i="8"/>
  <c r="N2488" i="8"/>
  <c r="O2488" i="8"/>
  <c r="I2489" i="8"/>
  <c r="M2489" i="8"/>
  <c r="N2489" i="8"/>
  <c r="O2489" i="8"/>
  <c r="I2490" i="8"/>
  <c r="M2490" i="8"/>
  <c r="N2490" i="8"/>
  <c r="O2490" i="8"/>
  <c r="I2491" i="8"/>
  <c r="M2491" i="8"/>
  <c r="N2491" i="8"/>
  <c r="O2491" i="8"/>
  <c r="I2492" i="8"/>
  <c r="M2492" i="8"/>
  <c r="N2492" i="8"/>
  <c r="O2492" i="8"/>
  <c r="I2493" i="8"/>
  <c r="M2493" i="8"/>
  <c r="N2493" i="8"/>
  <c r="O2493" i="8"/>
  <c r="I2494" i="8"/>
  <c r="M2494" i="8"/>
  <c r="N2494" i="8"/>
  <c r="O2494" i="8"/>
  <c r="I2495" i="8"/>
  <c r="M2495" i="8"/>
  <c r="N2495" i="8"/>
  <c r="O2495" i="8"/>
  <c r="I2496" i="8"/>
  <c r="M2496" i="8"/>
  <c r="N2496" i="8"/>
  <c r="O2496" i="8"/>
  <c r="I2497" i="8"/>
  <c r="K2497" i="8"/>
  <c r="M2497" i="8"/>
  <c r="N2497" i="8"/>
  <c r="O2497" i="8"/>
  <c r="I2498" i="8"/>
  <c r="J2498" i="8"/>
  <c r="K2498" i="8"/>
  <c r="M2498" i="8"/>
  <c r="N2498" i="8"/>
  <c r="O2498" i="8"/>
  <c r="I2499" i="8"/>
  <c r="M2499" i="8"/>
  <c r="N2499" i="8"/>
  <c r="O2499" i="8"/>
  <c r="I2500" i="8"/>
  <c r="M2500" i="8"/>
  <c r="N2500" i="8"/>
  <c r="O2500" i="8"/>
  <c r="I2501" i="8"/>
  <c r="M2501" i="8"/>
  <c r="N2501" i="8"/>
  <c r="O2501" i="8"/>
  <c r="I2502" i="8"/>
  <c r="M2502" i="8"/>
  <c r="N2502" i="8"/>
  <c r="O2502" i="8"/>
  <c r="I2503" i="8"/>
  <c r="M2503" i="8"/>
  <c r="N2503" i="8"/>
  <c r="O2503" i="8"/>
  <c r="I2504" i="8"/>
  <c r="M2504" i="8"/>
  <c r="N2504" i="8"/>
  <c r="O2504" i="8"/>
  <c r="I2505" i="8"/>
  <c r="M2505" i="8"/>
  <c r="N2505" i="8"/>
  <c r="O2505" i="8"/>
  <c r="I2506" i="8"/>
  <c r="M2506" i="8"/>
  <c r="N2506" i="8"/>
  <c r="O2506" i="8"/>
  <c r="I2507" i="8"/>
  <c r="M2507" i="8"/>
  <c r="N2507" i="8"/>
  <c r="O2507" i="8"/>
  <c r="I2508" i="8"/>
  <c r="M2508" i="8"/>
  <c r="N2508" i="8"/>
  <c r="O2508" i="8"/>
  <c r="I2509" i="8"/>
  <c r="M2509" i="8"/>
  <c r="N2509" i="8"/>
  <c r="O2509" i="8"/>
  <c r="I2510" i="8"/>
  <c r="K2510" i="8"/>
  <c r="M2510" i="8"/>
  <c r="N2510" i="8"/>
  <c r="O2510" i="8"/>
  <c r="I2511" i="8"/>
  <c r="J2511" i="8"/>
  <c r="K2511" i="8"/>
  <c r="M2511" i="8"/>
  <c r="N2511" i="8"/>
  <c r="O2511" i="8"/>
  <c r="I2512" i="8"/>
  <c r="M2512" i="8"/>
  <c r="N2512" i="8"/>
  <c r="O2512" i="8"/>
  <c r="I2513" i="8"/>
  <c r="M2513" i="8"/>
  <c r="N2513" i="8"/>
  <c r="O2513" i="8"/>
  <c r="I2514" i="8"/>
  <c r="M2514" i="8"/>
  <c r="N2514" i="8"/>
  <c r="O2514" i="8"/>
  <c r="I2515" i="8"/>
  <c r="M2515" i="8"/>
  <c r="N2515" i="8"/>
  <c r="O2515" i="8"/>
  <c r="I2516" i="8"/>
  <c r="M2516" i="8"/>
  <c r="N2516" i="8"/>
  <c r="O2516" i="8"/>
  <c r="I2517" i="8"/>
  <c r="M2517" i="8"/>
  <c r="N2517" i="8"/>
  <c r="O2517" i="8"/>
  <c r="I2518" i="8"/>
  <c r="M2518" i="8"/>
  <c r="N2518" i="8"/>
  <c r="O2518" i="8"/>
  <c r="I2519" i="8"/>
  <c r="M2519" i="8"/>
  <c r="N2519" i="8"/>
  <c r="O2519" i="8"/>
  <c r="I2520" i="8"/>
  <c r="M2520" i="8"/>
  <c r="N2520" i="8"/>
  <c r="O2520" i="8"/>
  <c r="I2521" i="8"/>
  <c r="M2521" i="8"/>
  <c r="N2521" i="8"/>
  <c r="O2521" i="8"/>
  <c r="I2522" i="8"/>
  <c r="M2522" i="8"/>
  <c r="N2522" i="8"/>
  <c r="O2522" i="8"/>
  <c r="I2523" i="8"/>
  <c r="K2523" i="8"/>
  <c r="M2523" i="8"/>
  <c r="N2523" i="8"/>
  <c r="O2523" i="8"/>
  <c r="I2524" i="8"/>
  <c r="J2524" i="8"/>
  <c r="K2524" i="8"/>
  <c r="M2524" i="8"/>
  <c r="N2524" i="8"/>
  <c r="O2524" i="8"/>
  <c r="I2525" i="8"/>
  <c r="M2525" i="8"/>
  <c r="N2525" i="8"/>
  <c r="O2525" i="8"/>
  <c r="I2526" i="8"/>
  <c r="M2526" i="8"/>
  <c r="N2526" i="8"/>
  <c r="O2526" i="8"/>
  <c r="I2527" i="8"/>
  <c r="M2527" i="8"/>
  <c r="N2527" i="8"/>
  <c r="O2527" i="8"/>
  <c r="I2528" i="8"/>
  <c r="M2528" i="8"/>
  <c r="N2528" i="8"/>
  <c r="O2528" i="8"/>
  <c r="I2529" i="8"/>
  <c r="M2529" i="8"/>
  <c r="N2529" i="8"/>
  <c r="O2529" i="8"/>
  <c r="I2530" i="8"/>
  <c r="M2530" i="8"/>
  <c r="N2530" i="8"/>
  <c r="O2530" i="8"/>
  <c r="I2531" i="8"/>
  <c r="M2531" i="8"/>
  <c r="N2531" i="8"/>
  <c r="O2531" i="8"/>
  <c r="I2532" i="8"/>
  <c r="M2532" i="8"/>
  <c r="N2532" i="8"/>
  <c r="O2532" i="8"/>
  <c r="I2533" i="8"/>
  <c r="M2533" i="8"/>
  <c r="N2533" i="8"/>
  <c r="O2533" i="8"/>
  <c r="I2534" i="8"/>
  <c r="M2534" i="8"/>
  <c r="N2534" i="8"/>
  <c r="O2534" i="8"/>
  <c r="I2535" i="8"/>
  <c r="M2535" i="8"/>
  <c r="N2535" i="8"/>
  <c r="O2535" i="8"/>
  <c r="I2536" i="8"/>
  <c r="M2536" i="8"/>
  <c r="N2536" i="8"/>
  <c r="O2536" i="8"/>
  <c r="I2537" i="8"/>
  <c r="J2537" i="8"/>
  <c r="K2537" i="8"/>
  <c r="M2537" i="8"/>
  <c r="N2537" i="8"/>
  <c r="O2537" i="8"/>
  <c r="I2538" i="8"/>
  <c r="M2538" i="8"/>
  <c r="N2538" i="8"/>
  <c r="O2538" i="8"/>
  <c r="I2539" i="8"/>
  <c r="M2539" i="8"/>
  <c r="N2539" i="8"/>
  <c r="O2539" i="8"/>
  <c r="I2540" i="8"/>
  <c r="M2540" i="8"/>
  <c r="N2540" i="8"/>
  <c r="O2540" i="8"/>
  <c r="I2541" i="8"/>
  <c r="M2541" i="8"/>
  <c r="N2541" i="8"/>
  <c r="O2541" i="8"/>
  <c r="I2542" i="8"/>
  <c r="M2542" i="8"/>
  <c r="N2542" i="8"/>
  <c r="O2542" i="8"/>
  <c r="I2543" i="8"/>
  <c r="M2543" i="8"/>
  <c r="N2543" i="8"/>
  <c r="O2543" i="8"/>
  <c r="I2544" i="8"/>
  <c r="M2544" i="8"/>
  <c r="N2544" i="8"/>
  <c r="O2544" i="8"/>
  <c r="I2545" i="8"/>
  <c r="M2545" i="8"/>
  <c r="N2545" i="8"/>
  <c r="O2545" i="8"/>
  <c r="I2546" i="8"/>
  <c r="M2546" i="8"/>
  <c r="N2546" i="8"/>
  <c r="O2546" i="8"/>
  <c r="I2547" i="8"/>
  <c r="M2547" i="8"/>
  <c r="N2547" i="8"/>
  <c r="O2547" i="8"/>
  <c r="I2548" i="8"/>
  <c r="K2548" i="8"/>
  <c r="M2548" i="8"/>
  <c r="N2548" i="8"/>
  <c r="O2548" i="8"/>
  <c r="I2549" i="8"/>
  <c r="K2549" i="8"/>
  <c r="M2549" i="8"/>
  <c r="N2549" i="8"/>
  <c r="O2549" i="8"/>
  <c r="I2550" i="8"/>
  <c r="J2550" i="8"/>
  <c r="K2550" i="8"/>
  <c r="M2550" i="8"/>
  <c r="N2550" i="8"/>
  <c r="O2550" i="8"/>
  <c r="I2551" i="8"/>
  <c r="M2551" i="8"/>
  <c r="N2551" i="8"/>
  <c r="O2551" i="8"/>
  <c r="I2552" i="8"/>
  <c r="M2552" i="8"/>
  <c r="N2552" i="8"/>
  <c r="O2552" i="8"/>
  <c r="I2553" i="8"/>
  <c r="M2553" i="8"/>
  <c r="N2553" i="8"/>
  <c r="O2553" i="8"/>
  <c r="I2554" i="8"/>
  <c r="M2554" i="8"/>
  <c r="N2554" i="8"/>
  <c r="O2554" i="8"/>
  <c r="I2555" i="8"/>
  <c r="M2555" i="8"/>
  <c r="N2555" i="8"/>
  <c r="O2555" i="8"/>
  <c r="I2556" i="8"/>
  <c r="M2556" i="8"/>
  <c r="N2556" i="8"/>
  <c r="O2556" i="8"/>
  <c r="I2557" i="8"/>
  <c r="M2557" i="8"/>
  <c r="N2557" i="8"/>
  <c r="O2557" i="8"/>
  <c r="I2558" i="8"/>
  <c r="M2558" i="8"/>
  <c r="N2558" i="8"/>
  <c r="O2558" i="8"/>
  <c r="I2559" i="8"/>
  <c r="M2559" i="8"/>
  <c r="N2559" i="8"/>
  <c r="O2559" i="8"/>
  <c r="I2560" i="8"/>
  <c r="M2560" i="8"/>
  <c r="N2560" i="8"/>
  <c r="O2560" i="8"/>
  <c r="I2561" i="8"/>
  <c r="M2561" i="8"/>
  <c r="N2561" i="8"/>
  <c r="O2561" i="8"/>
  <c r="I2562" i="8"/>
  <c r="K2562" i="8"/>
  <c r="M2562" i="8"/>
  <c r="N2562" i="8"/>
  <c r="O2562" i="8"/>
  <c r="I2563" i="8"/>
  <c r="J2563" i="8"/>
  <c r="K2563" i="8"/>
  <c r="M2563" i="8"/>
  <c r="N2563" i="8"/>
  <c r="O2563" i="8"/>
  <c r="I2564" i="8"/>
  <c r="M2564" i="8"/>
  <c r="N2564" i="8"/>
  <c r="O2564" i="8"/>
  <c r="I2565" i="8"/>
  <c r="M2565" i="8"/>
  <c r="N2565" i="8"/>
  <c r="O2565" i="8"/>
  <c r="I2566" i="8"/>
  <c r="M2566" i="8"/>
  <c r="N2566" i="8"/>
  <c r="O2566" i="8"/>
  <c r="I2567" i="8"/>
  <c r="M2567" i="8"/>
  <c r="N2567" i="8"/>
  <c r="O2567" i="8"/>
  <c r="I2568" i="8"/>
  <c r="M2568" i="8"/>
  <c r="N2568" i="8"/>
  <c r="O2568" i="8"/>
  <c r="I2569" i="8"/>
  <c r="M2569" i="8"/>
  <c r="N2569" i="8"/>
  <c r="O2569" i="8"/>
  <c r="I2570" i="8"/>
  <c r="M2570" i="8"/>
  <c r="N2570" i="8"/>
  <c r="O2570" i="8"/>
  <c r="I2571" i="8"/>
  <c r="M2571" i="8"/>
  <c r="N2571" i="8"/>
  <c r="O2571" i="8"/>
  <c r="I2572" i="8"/>
  <c r="M2572" i="8"/>
  <c r="N2572" i="8"/>
  <c r="O2572" i="8"/>
  <c r="I2573" i="8"/>
  <c r="M2573" i="8"/>
  <c r="N2573" i="8"/>
  <c r="O2573" i="8"/>
  <c r="I2574" i="8"/>
  <c r="M2574" i="8"/>
  <c r="N2574" i="8"/>
  <c r="O2574" i="8"/>
  <c r="I2575" i="8"/>
  <c r="K2575" i="8"/>
  <c r="M2575" i="8"/>
  <c r="N2575" i="8"/>
  <c r="O2575" i="8"/>
  <c r="I2576" i="8"/>
  <c r="J2576" i="8"/>
  <c r="K2576" i="8"/>
  <c r="M2576" i="8"/>
  <c r="N2576" i="8"/>
  <c r="O2576" i="8"/>
  <c r="I2577" i="8"/>
  <c r="M2577" i="8"/>
  <c r="N2577" i="8"/>
  <c r="O2577" i="8"/>
  <c r="I2578" i="8"/>
  <c r="M2578" i="8"/>
  <c r="N2578" i="8"/>
  <c r="O2578" i="8"/>
  <c r="I2579" i="8"/>
  <c r="M2579" i="8"/>
  <c r="N2579" i="8"/>
  <c r="O2579" i="8"/>
  <c r="I2580" i="8"/>
  <c r="M2580" i="8"/>
  <c r="N2580" i="8"/>
  <c r="O2580" i="8"/>
  <c r="I2581" i="8"/>
  <c r="M2581" i="8"/>
  <c r="N2581" i="8"/>
  <c r="O2581" i="8"/>
  <c r="I2582" i="8"/>
  <c r="M2582" i="8"/>
  <c r="N2582" i="8"/>
  <c r="O2582" i="8"/>
  <c r="I2583" i="8"/>
  <c r="M2583" i="8"/>
  <c r="N2583" i="8"/>
  <c r="O2583" i="8"/>
  <c r="I2584" i="8"/>
  <c r="M2584" i="8"/>
  <c r="N2584" i="8"/>
  <c r="O2584" i="8"/>
  <c r="I2585" i="8"/>
  <c r="M2585" i="8"/>
  <c r="N2585" i="8"/>
  <c r="O2585" i="8"/>
  <c r="I2586" i="8"/>
  <c r="M2586" i="8"/>
  <c r="N2586" i="8"/>
  <c r="O2586" i="8"/>
  <c r="I2587" i="8"/>
  <c r="M2587" i="8"/>
  <c r="N2587" i="8"/>
  <c r="O2587" i="8"/>
  <c r="I2588" i="8"/>
  <c r="K2588" i="8"/>
  <c r="M2588" i="8"/>
  <c r="N2588" i="8"/>
  <c r="O2588" i="8"/>
  <c r="I2589" i="8"/>
  <c r="J2589" i="8"/>
  <c r="K2589" i="8"/>
  <c r="M2589" i="8"/>
  <c r="N2589" i="8"/>
  <c r="O2589" i="8"/>
  <c r="I2590" i="8"/>
  <c r="M2590" i="8"/>
  <c r="N2590" i="8"/>
  <c r="O2590" i="8"/>
  <c r="I2591" i="8"/>
  <c r="M2591" i="8"/>
  <c r="N2591" i="8"/>
  <c r="O2591" i="8"/>
  <c r="I2592" i="8"/>
  <c r="M2592" i="8"/>
  <c r="N2592" i="8"/>
  <c r="O2592" i="8"/>
  <c r="I2593" i="8"/>
  <c r="M2593" i="8"/>
  <c r="N2593" i="8"/>
  <c r="O2593" i="8"/>
  <c r="I2594" i="8"/>
  <c r="M2594" i="8"/>
  <c r="N2594" i="8"/>
  <c r="O2594" i="8"/>
  <c r="I2595" i="8"/>
  <c r="M2595" i="8"/>
  <c r="N2595" i="8"/>
  <c r="O2595" i="8"/>
  <c r="I2596" i="8"/>
  <c r="M2596" i="8"/>
  <c r="N2596" i="8"/>
  <c r="O2596" i="8"/>
  <c r="I2597" i="8"/>
  <c r="M2597" i="8"/>
  <c r="N2597" i="8"/>
  <c r="O2597" i="8"/>
  <c r="I2598" i="8"/>
  <c r="M2598" i="8"/>
  <c r="N2598" i="8"/>
  <c r="O2598" i="8"/>
  <c r="I2599" i="8"/>
  <c r="M2599" i="8"/>
  <c r="N2599" i="8"/>
  <c r="O2599" i="8"/>
  <c r="I2600" i="8"/>
  <c r="M2600" i="8"/>
  <c r="N2600" i="8"/>
  <c r="O2600" i="8"/>
  <c r="I2601" i="8"/>
  <c r="K2601" i="8"/>
  <c r="M2601" i="8"/>
  <c r="N2601" i="8"/>
  <c r="O2601" i="8"/>
  <c r="I2602" i="8"/>
  <c r="J2602" i="8"/>
  <c r="K2602" i="8"/>
  <c r="M2602" i="8"/>
  <c r="N2602" i="8"/>
  <c r="O2602" i="8"/>
  <c r="I2603" i="8"/>
  <c r="M2603" i="8"/>
  <c r="N2603" i="8"/>
  <c r="O2603" i="8"/>
  <c r="I2604" i="8"/>
  <c r="M2604" i="8"/>
  <c r="N2604" i="8"/>
  <c r="O2604" i="8"/>
  <c r="I2605" i="8"/>
  <c r="M2605" i="8"/>
  <c r="N2605" i="8"/>
  <c r="O2605" i="8"/>
  <c r="I2606" i="8"/>
  <c r="M2606" i="8"/>
  <c r="N2606" i="8"/>
  <c r="O2606" i="8"/>
  <c r="I2607" i="8"/>
  <c r="M2607" i="8"/>
  <c r="N2607" i="8"/>
  <c r="O2607" i="8"/>
  <c r="I2608" i="8"/>
  <c r="M2608" i="8"/>
  <c r="N2608" i="8"/>
  <c r="O2608" i="8"/>
  <c r="I2609" i="8"/>
  <c r="M2609" i="8"/>
  <c r="N2609" i="8"/>
  <c r="O2609" i="8"/>
  <c r="I2610" i="8"/>
  <c r="M2610" i="8"/>
  <c r="N2610" i="8"/>
  <c r="O2610" i="8"/>
  <c r="I2611" i="8"/>
  <c r="M2611" i="8"/>
  <c r="N2611" i="8"/>
  <c r="O2611" i="8"/>
  <c r="I2612" i="8"/>
  <c r="M2612" i="8"/>
  <c r="N2612" i="8"/>
  <c r="O2612" i="8"/>
  <c r="I2613" i="8"/>
  <c r="M2613" i="8"/>
  <c r="N2613" i="8"/>
  <c r="O2613" i="8"/>
  <c r="I2614" i="8"/>
  <c r="M2614" i="8"/>
  <c r="N2614" i="8"/>
  <c r="O2614" i="8"/>
  <c r="I2615" i="8"/>
  <c r="J2615" i="8"/>
  <c r="K2615" i="8"/>
  <c r="M2615" i="8"/>
  <c r="N2615" i="8"/>
  <c r="O2615" i="8"/>
  <c r="I2616" i="8"/>
  <c r="M2616" i="8"/>
  <c r="N2616" i="8"/>
  <c r="O2616" i="8"/>
  <c r="I2617" i="8"/>
  <c r="M2617" i="8"/>
  <c r="N2617" i="8"/>
  <c r="O2617" i="8"/>
  <c r="I2618" i="8"/>
  <c r="M2618" i="8"/>
  <c r="N2618" i="8"/>
  <c r="O2618" i="8"/>
  <c r="I2619" i="8"/>
  <c r="M2619" i="8"/>
  <c r="N2619" i="8"/>
  <c r="O2619" i="8"/>
  <c r="I2620" i="8"/>
  <c r="M2620" i="8"/>
  <c r="N2620" i="8"/>
  <c r="O2620" i="8"/>
  <c r="I2621" i="8"/>
  <c r="M2621" i="8"/>
  <c r="N2621" i="8"/>
  <c r="O2621" i="8"/>
  <c r="I2622" i="8"/>
  <c r="M2622" i="8"/>
  <c r="N2622" i="8"/>
  <c r="O2622" i="8"/>
  <c r="I2623" i="8"/>
  <c r="M2623" i="8"/>
  <c r="N2623" i="8"/>
  <c r="O2623" i="8"/>
  <c r="I2624" i="8"/>
  <c r="M2624" i="8"/>
  <c r="N2624" i="8"/>
  <c r="O2624" i="8"/>
  <c r="I2625" i="8"/>
  <c r="M2625" i="8"/>
  <c r="N2625" i="8"/>
  <c r="O2625" i="8"/>
  <c r="I2626" i="8"/>
  <c r="M2626" i="8"/>
  <c r="N2626" i="8"/>
  <c r="O2626" i="8"/>
  <c r="I2627" i="8"/>
  <c r="M2627" i="8"/>
  <c r="N2627" i="8"/>
  <c r="O2627" i="8"/>
  <c r="I2628" i="8"/>
  <c r="J2628" i="8"/>
  <c r="K2628" i="8"/>
  <c r="M2628" i="8"/>
  <c r="N2628" i="8"/>
  <c r="O2628" i="8"/>
  <c r="I2629" i="8"/>
  <c r="M2629" i="8"/>
  <c r="N2629" i="8"/>
  <c r="O2629" i="8"/>
  <c r="I2630" i="8"/>
  <c r="M2630" i="8"/>
  <c r="N2630" i="8"/>
  <c r="O2630" i="8"/>
  <c r="I2631" i="8"/>
  <c r="M2631" i="8"/>
  <c r="N2631" i="8"/>
  <c r="O2631" i="8"/>
  <c r="I2632" i="8"/>
  <c r="M2632" i="8"/>
  <c r="N2632" i="8"/>
  <c r="O2632" i="8"/>
  <c r="I2633" i="8"/>
  <c r="M2633" i="8"/>
  <c r="N2633" i="8"/>
  <c r="O2633" i="8"/>
  <c r="I2634" i="8"/>
  <c r="M2634" i="8"/>
  <c r="N2634" i="8"/>
  <c r="O2634" i="8"/>
  <c r="I2635" i="8"/>
  <c r="M2635" i="8"/>
  <c r="N2635" i="8"/>
  <c r="O2635" i="8"/>
  <c r="I2636" i="8"/>
  <c r="M2636" i="8"/>
  <c r="N2636" i="8"/>
  <c r="O2636" i="8"/>
  <c r="I2637" i="8"/>
  <c r="M2637" i="8"/>
  <c r="N2637" i="8"/>
  <c r="O2637" i="8"/>
  <c r="I2638" i="8"/>
  <c r="M2638" i="8"/>
  <c r="N2638" i="8"/>
  <c r="O2638" i="8"/>
  <c r="I2639" i="8"/>
  <c r="M2639" i="8"/>
  <c r="N2639" i="8"/>
  <c r="O2639" i="8"/>
  <c r="I2640" i="8"/>
  <c r="K2640" i="8"/>
  <c r="M2640" i="8"/>
  <c r="N2640" i="8"/>
  <c r="O2640" i="8"/>
  <c r="I2641" i="8"/>
  <c r="J2641" i="8"/>
  <c r="K2641" i="8"/>
  <c r="M2641" i="8"/>
  <c r="N2641" i="8"/>
  <c r="O2641" i="8"/>
  <c r="I2642" i="8"/>
  <c r="K2642" i="8"/>
  <c r="M2642" i="8"/>
  <c r="N2642" i="8"/>
  <c r="O2642" i="8"/>
  <c r="I2643" i="8"/>
  <c r="K2643" i="8"/>
  <c r="M2643" i="8"/>
  <c r="N2643" i="8"/>
  <c r="O2643" i="8"/>
  <c r="I2644" i="8"/>
  <c r="K2644" i="8"/>
  <c r="M2644" i="8"/>
  <c r="N2644" i="8"/>
  <c r="O2644" i="8"/>
  <c r="I2645" i="8"/>
  <c r="K2645" i="8"/>
  <c r="M2645" i="8"/>
  <c r="N2645" i="8"/>
  <c r="O2645" i="8"/>
  <c r="I2646" i="8"/>
  <c r="K2646" i="8"/>
  <c r="M2646" i="8"/>
  <c r="N2646" i="8"/>
  <c r="O2646" i="8"/>
  <c r="I2647" i="8"/>
  <c r="K2647" i="8"/>
  <c r="M2647" i="8"/>
  <c r="N2647" i="8"/>
  <c r="O2647" i="8"/>
  <c r="I2648" i="8"/>
  <c r="K2648" i="8"/>
  <c r="M2648" i="8"/>
  <c r="N2648" i="8"/>
  <c r="O2648" i="8"/>
  <c r="I2649" i="8"/>
  <c r="K2649" i="8"/>
  <c r="M2649" i="8"/>
  <c r="N2649" i="8"/>
  <c r="O2649" i="8"/>
  <c r="I2650" i="8"/>
  <c r="K2650" i="8"/>
  <c r="M2650" i="8"/>
  <c r="N2650" i="8"/>
  <c r="O2650" i="8"/>
  <c r="I2651" i="8"/>
  <c r="K2651" i="8"/>
  <c r="M2651" i="8"/>
  <c r="N2651" i="8"/>
  <c r="O2651" i="8"/>
  <c r="I2652" i="8"/>
  <c r="K2652" i="8"/>
  <c r="M2652" i="8"/>
  <c r="N2652" i="8"/>
  <c r="O2652" i="8"/>
  <c r="I2653" i="8"/>
  <c r="K2653" i="8"/>
  <c r="M2653" i="8"/>
  <c r="N2653" i="8"/>
  <c r="O2653" i="8"/>
  <c r="I2654" i="8"/>
  <c r="J2654" i="8"/>
  <c r="K2654" i="8"/>
  <c r="M2654" i="8"/>
  <c r="N2654" i="8"/>
  <c r="O2654" i="8"/>
  <c r="I2655" i="8"/>
  <c r="M2655" i="8"/>
  <c r="N2655" i="8"/>
  <c r="O2655" i="8"/>
  <c r="I2656" i="8"/>
  <c r="M2656" i="8"/>
  <c r="N2656" i="8"/>
  <c r="O2656" i="8"/>
  <c r="I2657" i="8"/>
  <c r="M2657" i="8"/>
  <c r="N2657" i="8"/>
  <c r="O2657" i="8"/>
  <c r="I2658" i="8"/>
  <c r="M2658" i="8"/>
  <c r="N2658" i="8"/>
  <c r="O2658" i="8"/>
  <c r="I2659" i="8"/>
  <c r="M2659" i="8"/>
  <c r="N2659" i="8"/>
  <c r="O2659" i="8"/>
  <c r="I2660" i="8"/>
  <c r="M2660" i="8"/>
  <c r="N2660" i="8"/>
  <c r="O2660" i="8"/>
  <c r="I2661" i="8"/>
  <c r="M2661" i="8"/>
  <c r="N2661" i="8"/>
  <c r="O2661" i="8"/>
  <c r="I2662" i="8"/>
  <c r="M2662" i="8"/>
  <c r="N2662" i="8"/>
  <c r="O2662" i="8"/>
  <c r="I2663" i="8"/>
  <c r="M2663" i="8"/>
  <c r="N2663" i="8"/>
  <c r="O2663" i="8"/>
  <c r="I2664" i="8"/>
  <c r="M2664" i="8"/>
  <c r="N2664" i="8"/>
  <c r="O2664" i="8"/>
  <c r="I2665" i="8"/>
  <c r="M2665" i="8"/>
  <c r="N2665" i="8"/>
  <c r="O2665" i="8"/>
  <c r="I2666" i="8"/>
  <c r="M2666" i="8"/>
  <c r="N2666" i="8"/>
  <c r="O2666" i="8"/>
  <c r="I2667" i="8"/>
  <c r="J2667" i="8"/>
  <c r="K2667" i="8"/>
  <c r="M2667" i="8"/>
  <c r="N2667" i="8"/>
  <c r="O2667" i="8"/>
  <c r="I2668" i="8"/>
  <c r="M2668" i="8"/>
  <c r="N2668" i="8"/>
  <c r="O2668" i="8"/>
  <c r="I2669" i="8"/>
  <c r="M2669" i="8"/>
  <c r="N2669" i="8"/>
  <c r="O2669" i="8"/>
  <c r="I2670" i="8"/>
  <c r="M2670" i="8"/>
  <c r="N2670" i="8"/>
  <c r="O2670" i="8"/>
  <c r="I2671" i="8"/>
  <c r="M2671" i="8"/>
  <c r="N2671" i="8"/>
  <c r="O2671" i="8"/>
  <c r="I2672" i="8"/>
  <c r="M2672" i="8"/>
  <c r="N2672" i="8"/>
  <c r="O2672" i="8"/>
  <c r="I2673" i="8"/>
  <c r="M2673" i="8"/>
  <c r="N2673" i="8"/>
  <c r="O2673" i="8"/>
  <c r="I2674" i="8"/>
  <c r="M2674" i="8"/>
  <c r="N2674" i="8"/>
  <c r="O2674" i="8"/>
  <c r="I2675" i="8"/>
  <c r="M2675" i="8"/>
  <c r="N2675" i="8"/>
  <c r="O2675" i="8"/>
  <c r="I2676" i="8"/>
  <c r="M2676" i="8"/>
  <c r="N2676" i="8"/>
  <c r="O2676" i="8"/>
  <c r="I2677" i="8"/>
  <c r="M2677" i="8"/>
  <c r="N2677" i="8"/>
  <c r="O2677" i="8"/>
  <c r="I2678" i="8"/>
  <c r="M2678" i="8"/>
  <c r="N2678" i="8"/>
  <c r="O2678" i="8"/>
  <c r="I2679" i="8"/>
  <c r="K2679" i="8"/>
  <c r="M2679" i="8"/>
  <c r="N2679" i="8"/>
  <c r="O2679" i="8"/>
  <c r="I2680" i="8"/>
  <c r="J2680" i="8"/>
  <c r="K2680" i="8"/>
  <c r="M2680" i="8"/>
  <c r="N2680" i="8"/>
  <c r="O2680" i="8"/>
  <c r="I2681" i="8"/>
  <c r="M2681" i="8"/>
  <c r="N2681" i="8"/>
  <c r="O2681" i="8"/>
  <c r="I2682" i="8"/>
  <c r="M2682" i="8"/>
  <c r="N2682" i="8"/>
  <c r="O2682" i="8"/>
  <c r="I2683" i="8"/>
  <c r="M2683" i="8"/>
  <c r="N2683" i="8"/>
  <c r="O2683" i="8"/>
  <c r="I2684" i="8"/>
  <c r="M2684" i="8"/>
  <c r="N2684" i="8"/>
  <c r="O2684" i="8"/>
  <c r="I2685" i="8"/>
  <c r="M2685" i="8"/>
  <c r="N2685" i="8"/>
  <c r="O2685" i="8"/>
  <c r="I2686" i="8"/>
  <c r="M2686" i="8"/>
  <c r="N2686" i="8"/>
  <c r="O2686" i="8"/>
  <c r="I2687" i="8"/>
  <c r="M2687" i="8"/>
  <c r="N2687" i="8"/>
  <c r="O2687" i="8"/>
  <c r="I2688" i="8"/>
  <c r="M2688" i="8"/>
  <c r="N2688" i="8"/>
  <c r="O2688" i="8"/>
  <c r="I2689" i="8"/>
  <c r="M2689" i="8"/>
  <c r="N2689" i="8"/>
  <c r="O2689" i="8"/>
  <c r="I2690" i="8"/>
  <c r="M2690" i="8"/>
  <c r="N2690" i="8"/>
  <c r="O2690" i="8"/>
  <c r="I2691" i="8"/>
  <c r="K2691" i="8"/>
  <c r="M2691" i="8"/>
  <c r="N2691" i="8"/>
  <c r="O2691" i="8"/>
  <c r="I2692" i="8"/>
  <c r="K2692" i="8"/>
  <c r="M2692" i="8"/>
  <c r="N2692" i="8"/>
  <c r="O2692" i="8"/>
  <c r="I2693" i="8"/>
  <c r="J2693" i="8"/>
  <c r="K2693" i="8"/>
  <c r="M2693" i="8"/>
  <c r="N2693" i="8"/>
  <c r="O2693" i="8"/>
  <c r="I2694" i="8"/>
  <c r="K2694" i="8"/>
  <c r="M2694" i="8"/>
  <c r="N2694" i="8"/>
  <c r="O2694" i="8"/>
  <c r="I2695" i="8"/>
  <c r="M2695" i="8"/>
  <c r="N2695" i="8"/>
  <c r="O2695" i="8"/>
  <c r="I2696" i="8"/>
  <c r="M2696" i="8"/>
  <c r="N2696" i="8"/>
  <c r="O2696" i="8"/>
  <c r="I2697" i="8"/>
  <c r="M2697" i="8"/>
  <c r="N2697" i="8"/>
  <c r="O2697" i="8"/>
  <c r="I2698" i="8"/>
  <c r="M2698" i="8"/>
  <c r="N2698" i="8"/>
  <c r="O2698" i="8"/>
  <c r="I2699" i="8"/>
  <c r="M2699" i="8"/>
  <c r="N2699" i="8"/>
  <c r="O2699" i="8"/>
  <c r="I2700" i="8"/>
  <c r="M2700" i="8"/>
  <c r="N2700" i="8"/>
  <c r="O2700" i="8"/>
  <c r="I2701" i="8"/>
  <c r="M2701" i="8"/>
  <c r="N2701" i="8"/>
  <c r="O2701" i="8"/>
  <c r="I2702" i="8"/>
  <c r="M2702" i="8"/>
  <c r="N2702" i="8"/>
  <c r="O2702" i="8"/>
  <c r="I2703" i="8"/>
  <c r="M2703" i="8"/>
  <c r="N2703" i="8"/>
  <c r="O2703" i="8"/>
  <c r="I2704" i="8"/>
  <c r="M2704" i="8"/>
  <c r="N2704" i="8"/>
  <c r="O2704" i="8"/>
  <c r="I2705" i="8"/>
  <c r="K2705" i="8"/>
  <c r="M2705" i="8"/>
  <c r="N2705" i="8"/>
  <c r="O2705" i="8"/>
  <c r="I2706" i="8"/>
  <c r="J2706" i="8"/>
  <c r="K2706" i="8"/>
  <c r="M2706" i="8"/>
  <c r="N2706" i="8"/>
  <c r="O2706" i="8"/>
  <c r="I2707" i="8"/>
  <c r="M2707" i="8"/>
  <c r="N2707" i="8"/>
  <c r="O2707" i="8"/>
  <c r="I2708" i="8"/>
  <c r="M2708" i="8"/>
  <c r="N2708" i="8"/>
  <c r="O2708" i="8"/>
  <c r="I2709" i="8"/>
  <c r="M2709" i="8"/>
  <c r="N2709" i="8"/>
  <c r="O2709" i="8"/>
  <c r="I2710" i="8"/>
  <c r="M2710" i="8"/>
  <c r="N2710" i="8"/>
  <c r="O2710" i="8"/>
  <c r="I2711" i="8"/>
  <c r="M2711" i="8"/>
  <c r="N2711" i="8"/>
  <c r="O2711" i="8"/>
  <c r="I2712" i="8"/>
  <c r="M2712" i="8"/>
  <c r="N2712" i="8"/>
  <c r="O2712" i="8"/>
  <c r="I2713" i="8"/>
  <c r="M2713" i="8"/>
  <c r="N2713" i="8"/>
  <c r="O2713" i="8"/>
  <c r="I2714" i="8"/>
  <c r="M2714" i="8"/>
  <c r="N2714" i="8"/>
  <c r="O2714" i="8"/>
  <c r="I2715" i="8"/>
  <c r="M2715" i="8"/>
  <c r="N2715" i="8"/>
  <c r="O2715" i="8"/>
  <c r="I2716" i="8"/>
  <c r="M2716" i="8"/>
  <c r="N2716" i="8"/>
  <c r="O2716" i="8"/>
  <c r="I2717" i="8"/>
  <c r="K2717" i="8"/>
  <c r="M2717" i="8"/>
  <c r="N2717" i="8"/>
  <c r="O2717" i="8"/>
  <c r="I2718" i="8"/>
  <c r="K2718" i="8"/>
  <c r="M2718" i="8"/>
  <c r="N2718" i="8"/>
  <c r="O2718" i="8"/>
  <c r="I2719" i="8"/>
  <c r="J2719" i="8"/>
  <c r="K2719" i="8"/>
  <c r="M2719" i="8"/>
  <c r="N2719" i="8"/>
  <c r="O2719" i="8"/>
  <c r="I2720" i="8"/>
  <c r="M2720" i="8"/>
  <c r="N2720" i="8"/>
  <c r="O2720" i="8"/>
  <c r="I2721" i="8"/>
  <c r="M2721" i="8"/>
  <c r="N2721" i="8"/>
  <c r="O2721" i="8"/>
  <c r="I2722" i="8"/>
  <c r="M2722" i="8"/>
  <c r="N2722" i="8"/>
  <c r="O2722" i="8"/>
  <c r="I2723" i="8"/>
  <c r="M2723" i="8"/>
  <c r="N2723" i="8"/>
  <c r="O2723" i="8"/>
  <c r="I2724" i="8"/>
  <c r="M2724" i="8"/>
  <c r="N2724" i="8"/>
  <c r="O2724" i="8"/>
  <c r="I2725" i="8"/>
  <c r="M2725" i="8"/>
  <c r="N2725" i="8"/>
  <c r="O2725" i="8"/>
  <c r="I2726" i="8"/>
  <c r="M2726" i="8"/>
  <c r="N2726" i="8"/>
  <c r="O2726" i="8"/>
  <c r="I2727" i="8"/>
  <c r="M2727" i="8"/>
  <c r="N2727" i="8"/>
  <c r="O2727" i="8"/>
  <c r="I2728" i="8"/>
  <c r="M2728" i="8"/>
  <c r="N2728" i="8"/>
  <c r="O2728" i="8"/>
  <c r="I2729" i="8"/>
  <c r="M2729" i="8"/>
  <c r="N2729" i="8"/>
  <c r="O2729" i="8"/>
  <c r="I2730" i="8"/>
  <c r="K2730" i="8"/>
  <c r="M2730" i="8"/>
  <c r="N2730" i="8"/>
  <c r="O2730" i="8"/>
  <c r="I2731" i="8"/>
  <c r="K2731" i="8"/>
  <c r="M2731" i="8"/>
  <c r="N2731" i="8"/>
  <c r="O2731" i="8"/>
  <c r="I2732" i="8"/>
  <c r="J2732" i="8"/>
  <c r="K2732" i="8"/>
  <c r="M2732" i="8"/>
  <c r="N2732" i="8"/>
  <c r="O2732" i="8"/>
  <c r="I2733" i="8"/>
  <c r="M2733" i="8"/>
  <c r="N2733" i="8"/>
  <c r="O2733" i="8"/>
  <c r="I2734" i="8"/>
  <c r="M2734" i="8"/>
  <c r="N2734" i="8"/>
  <c r="O2734" i="8"/>
  <c r="I2735" i="8"/>
  <c r="M2735" i="8"/>
  <c r="N2735" i="8"/>
  <c r="O2735" i="8"/>
  <c r="I2736" i="8"/>
  <c r="M2736" i="8"/>
  <c r="N2736" i="8"/>
  <c r="O2736" i="8"/>
  <c r="I2737" i="8"/>
  <c r="M2737" i="8"/>
  <c r="N2737" i="8"/>
  <c r="O2737" i="8"/>
  <c r="I2738" i="8"/>
  <c r="M2738" i="8"/>
  <c r="N2738" i="8"/>
  <c r="O2738" i="8"/>
  <c r="I2739" i="8"/>
  <c r="M2739" i="8"/>
  <c r="N2739" i="8"/>
  <c r="O2739" i="8"/>
  <c r="I2740" i="8"/>
  <c r="M2740" i="8"/>
  <c r="N2740" i="8"/>
  <c r="O2740" i="8"/>
  <c r="I2741" i="8"/>
  <c r="M2741" i="8"/>
  <c r="N2741" i="8"/>
  <c r="O2741" i="8"/>
  <c r="I2742" i="8"/>
  <c r="M2742" i="8"/>
  <c r="N2742" i="8"/>
  <c r="O2742" i="8"/>
  <c r="I2743" i="8"/>
  <c r="M2743" i="8"/>
  <c r="N2743" i="8"/>
  <c r="O2743" i="8"/>
  <c r="I2744" i="8"/>
  <c r="M2744" i="8"/>
  <c r="N2744" i="8"/>
  <c r="O2744" i="8"/>
  <c r="I2745" i="8"/>
  <c r="J2745" i="8"/>
  <c r="K2745" i="8"/>
  <c r="M2745" i="8"/>
  <c r="N2745" i="8"/>
  <c r="O2745" i="8"/>
  <c r="I2746" i="8"/>
  <c r="M2746" i="8"/>
  <c r="N2746" i="8"/>
  <c r="O2746" i="8"/>
  <c r="I2747" i="8"/>
  <c r="M2747" i="8"/>
  <c r="N2747" i="8"/>
  <c r="O2747" i="8"/>
  <c r="I2748" i="8"/>
  <c r="M2748" i="8"/>
  <c r="N2748" i="8"/>
  <c r="O2748" i="8"/>
  <c r="I2749" i="8"/>
  <c r="M2749" i="8"/>
  <c r="N2749" i="8"/>
  <c r="O2749" i="8"/>
  <c r="I2750" i="8"/>
  <c r="M2750" i="8"/>
  <c r="N2750" i="8"/>
  <c r="O2750" i="8"/>
  <c r="I2751" i="8"/>
  <c r="M2751" i="8"/>
  <c r="N2751" i="8"/>
  <c r="O2751" i="8"/>
  <c r="I2752" i="8"/>
  <c r="M2752" i="8"/>
  <c r="N2752" i="8"/>
  <c r="O2752" i="8"/>
  <c r="I2753" i="8"/>
  <c r="M2753" i="8"/>
  <c r="N2753" i="8"/>
  <c r="O2753" i="8"/>
  <c r="I2754" i="8"/>
  <c r="M2754" i="8"/>
  <c r="N2754" i="8"/>
  <c r="O2754" i="8"/>
  <c r="I2755" i="8"/>
  <c r="M2755" i="8"/>
  <c r="N2755" i="8"/>
  <c r="O2755" i="8"/>
  <c r="I2756" i="8"/>
  <c r="M2756" i="8"/>
  <c r="N2756" i="8"/>
  <c r="O2756" i="8"/>
  <c r="I2757" i="8"/>
  <c r="K2757" i="8"/>
  <c r="M2757" i="8"/>
  <c r="N2757" i="8"/>
  <c r="O2757" i="8"/>
  <c r="I2758" i="8"/>
  <c r="J2758" i="8"/>
  <c r="K2758" i="8"/>
  <c r="M2758" i="8"/>
  <c r="N2758" i="8"/>
  <c r="O2758" i="8"/>
  <c r="I2759" i="8"/>
  <c r="M2759" i="8"/>
  <c r="N2759" i="8"/>
  <c r="O2759" i="8"/>
  <c r="I2760" i="8"/>
  <c r="M2760" i="8"/>
  <c r="N2760" i="8"/>
  <c r="O2760" i="8"/>
  <c r="I2761" i="8"/>
  <c r="M2761" i="8"/>
  <c r="N2761" i="8"/>
  <c r="O2761" i="8"/>
  <c r="I2762" i="8"/>
  <c r="M2762" i="8"/>
  <c r="N2762" i="8"/>
  <c r="O2762" i="8"/>
  <c r="I2763" i="8"/>
  <c r="M2763" i="8"/>
  <c r="N2763" i="8"/>
  <c r="O2763" i="8"/>
  <c r="I2764" i="8"/>
  <c r="M2764" i="8"/>
  <c r="N2764" i="8"/>
  <c r="O2764" i="8"/>
  <c r="I2765" i="8"/>
  <c r="M2765" i="8"/>
  <c r="N2765" i="8"/>
  <c r="O2765" i="8"/>
  <c r="I2766" i="8"/>
  <c r="M2766" i="8"/>
  <c r="N2766" i="8"/>
  <c r="O2766" i="8"/>
  <c r="I2767" i="8"/>
  <c r="M2767" i="8"/>
  <c r="N2767" i="8"/>
  <c r="O2767" i="8"/>
  <c r="I2768" i="8"/>
  <c r="M2768" i="8"/>
  <c r="N2768" i="8"/>
  <c r="O2768" i="8"/>
  <c r="I2769" i="8"/>
  <c r="M2769" i="8"/>
  <c r="N2769" i="8"/>
  <c r="O2769" i="8"/>
  <c r="I2770" i="8"/>
  <c r="K2770" i="8"/>
  <c r="M2770" i="8"/>
  <c r="N2770" i="8"/>
  <c r="O2770" i="8"/>
  <c r="I2771" i="8"/>
  <c r="J2771" i="8"/>
  <c r="K2771" i="8"/>
  <c r="M2771" i="8"/>
  <c r="N2771" i="8"/>
  <c r="O2771" i="8"/>
  <c r="I2772" i="8"/>
  <c r="M2772" i="8"/>
  <c r="N2772" i="8"/>
  <c r="O2772" i="8"/>
  <c r="I2773" i="8"/>
  <c r="M2773" i="8"/>
  <c r="N2773" i="8"/>
  <c r="O2773" i="8"/>
  <c r="I2774" i="8"/>
  <c r="M2774" i="8"/>
  <c r="N2774" i="8"/>
  <c r="O2774" i="8"/>
  <c r="I2775" i="8"/>
  <c r="M2775" i="8"/>
  <c r="N2775" i="8"/>
  <c r="O2775" i="8"/>
  <c r="I2776" i="8"/>
  <c r="M2776" i="8"/>
  <c r="N2776" i="8"/>
  <c r="O2776" i="8"/>
  <c r="I2777" i="8"/>
  <c r="M2777" i="8"/>
  <c r="N2777" i="8"/>
  <c r="O2777" i="8"/>
  <c r="I2778" i="8"/>
  <c r="M2778" i="8"/>
  <c r="N2778" i="8"/>
  <c r="O2778" i="8"/>
  <c r="I2779" i="8"/>
  <c r="M2779" i="8"/>
  <c r="N2779" i="8"/>
  <c r="O2779" i="8"/>
  <c r="I2780" i="8"/>
  <c r="M2780" i="8"/>
  <c r="N2780" i="8"/>
  <c r="O2780" i="8"/>
  <c r="I2781" i="8"/>
  <c r="M2781" i="8"/>
  <c r="N2781" i="8"/>
  <c r="O2781" i="8"/>
  <c r="I2782" i="8"/>
  <c r="M2782" i="8"/>
  <c r="N2782" i="8"/>
  <c r="O2782" i="8"/>
  <c r="I2783" i="8"/>
  <c r="K2783" i="8"/>
  <c r="M2783" i="8"/>
  <c r="N2783" i="8"/>
  <c r="O2783" i="8"/>
  <c r="I2784" i="8"/>
  <c r="J2784" i="8"/>
  <c r="K2784" i="8"/>
  <c r="M2784" i="8"/>
  <c r="N2784" i="8"/>
  <c r="O2784" i="8"/>
  <c r="I2785" i="8"/>
  <c r="M2785" i="8"/>
  <c r="N2785" i="8"/>
  <c r="O2785" i="8"/>
  <c r="I2786" i="8"/>
  <c r="M2786" i="8"/>
  <c r="N2786" i="8"/>
  <c r="O2786" i="8"/>
  <c r="I2787" i="8"/>
  <c r="M2787" i="8"/>
  <c r="N2787" i="8"/>
  <c r="O2787" i="8"/>
  <c r="I2788" i="8"/>
  <c r="M2788" i="8"/>
  <c r="N2788" i="8"/>
  <c r="O2788" i="8"/>
  <c r="I2789" i="8"/>
  <c r="M2789" i="8"/>
  <c r="N2789" i="8"/>
  <c r="O2789" i="8"/>
  <c r="I2790" i="8"/>
  <c r="M2790" i="8"/>
  <c r="N2790" i="8"/>
  <c r="O2790" i="8"/>
  <c r="I2791" i="8"/>
  <c r="M2791" i="8"/>
  <c r="N2791" i="8"/>
  <c r="O2791" i="8"/>
  <c r="I2792" i="8"/>
  <c r="M2792" i="8"/>
  <c r="N2792" i="8"/>
  <c r="O2792" i="8"/>
  <c r="I2793" i="8"/>
  <c r="M2793" i="8"/>
  <c r="N2793" i="8"/>
  <c r="O2793" i="8"/>
  <c r="I2794" i="8"/>
  <c r="M2794" i="8"/>
  <c r="N2794" i="8"/>
  <c r="O2794" i="8"/>
  <c r="I2795" i="8"/>
  <c r="M2795" i="8"/>
  <c r="N2795" i="8"/>
  <c r="O2795" i="8"/>
  <c r="I2796" i="8"/>
  <c r="K2796" i="8"/>
  <c r="M2796" i="8"/>
  <c r="N2796" i="8"/>
  <c r="O2796" i="8"/>
  <c r="I2797" i="8"/>
  <c r="J2797" i="8"/>
  <c r="K2797" i="8"/>
  <c r="M2797" i="8"/>
  <c r="N2797" i="8"/>
  <c r="O2797" i="8"/>
  <c r="I2798" i="8"/>
  <c r="M2798" i="8"/>
  <c r="N2798" i="8"/>
  <c r="O2798" i="8"/>
  <c r="I2799" i="8"/>
  <c r="M2799" i="8"/>
  <c r="N2799" i="8"/>
  <c r="O2799" i="8"/>
  <c r="I2800" i="8"/>
  <c r="M2800" i="8"/>
  <c r="N2800" i="8"/>
  <c r="O2800" i="8"/>
  <c r="I2801" i="8"/>
  <c r="M2801" i="8"/>
  <c r="N2801" i="8"/>
  <c r="O2801" i="8"/>
  <c r="I2802" i="8"/>
  <c r="M2802" i="8"/>
  <c r="N2802" i="8"/>
  <c r="O2802" i="8"/>
  <c r="I2803" i="8"/>
  <c r="M2803" i="8"/>
  <c r="N2803" i="8"/>
  <c r="O2803" i="8"/>
  <c r="I2804" i="8"/>
  <c r="M2804" i="8"/>
  <c r="N2804" i="8"/>
  <c r="O2804" i="8"/>
  <c r="I2805" i="8"/>
  <c r="M2805" i="8"/>
  <c r="N2805" i="8"/>
  <c r="O2805" i="8"/>
  <c r="I2806" i="8"/>
  <c r="M2806" i="8"/>
  <c r="N2806" i="8"/>
  <c r="O2806" i="8"/>
  <c r="I2807" i="8"/>
  <c r="M2807" i="8"/>
  <c r="N2807" i="8"/>
  <c r="O2807" i="8"/>
  <c r="I2808" i="8"/>
  <c r="M2808" i="8"/>
  <c r="N2808" i="8"/>
  <c r="O2808" i="8"/>
  <c r="I2809" i="8"/>
  <c r="M2809" i="8"/>
  <c r="N2809" i="8"/>
  <c r="O2809" i="8"/>
  <c r="I2810" i="8"/>
  <c r="J2810" i="8"/>
  <c r="K2810" i="8"/>
  <c r="M2810" i="8"/>
  <c r="N2810" i="8"/>
  <c r="O2810" i="8"/>
  <c r="I2811" i="8"/>
  <c r="K2811" i="8"/>
  <c r="M2811" i="8"/>
  <c r="N2811" i="8"/>
  <c r="O2811" i="8"/>
  <c r="I2812" i="8"/>
  <c r="K2812" i="8"/>
  <c r="M2812" i="8"/>
  <c r="N2812" i="8"/>
  <c r="O2812" i="8"/>
  <c r="I2813" i="8"/>
  <c r="K2813" i="8"/>
  <c r="M2813" i="8"/>
  <c r="N2813" i="8"/>
  <c r="O2813" i="8"/>
  <c r="I2814" i="8"/>
  <c r="K2814" i="8"/>
  <c r="M2814" i="8"/>
  <c r="N2814" i="8"/>
  <c r="O2814" i="8"/>
  <c r="I2815" i="8"/>
  <c r="K2815" i="8"/>
  <c r="M2815" i="8"/>
  <c r="N2815" i="8"/>
  <c r="O2815" i="8"/>
  <c r="I2816" i="8"/>
  <c r="K2816" i="8"/>
  <c r="M2816" i="8"/>
  <c r="N2816" i="8"/>
  <c r="O2816" i="8"/>
  <c r="I2817" i="8"/>
  <c r="K2817" i="8"/>
  <c r="M2817" i="8"/>
  <c r="N2817" i="8"/>
  <c r="O2817" i="8"/>
  <c r="I2818" i="8"/>
  <c r="K2818" i="8"/>
  <c r="M2818" i="8"/>
  <c r="N2818" i="8"/>
  <c r="O2818" i="8"/>
  <c r="I2819" i="8"/>
  <c r="K2819" i="8"/>
  <c r="M2819" i="8"/>
  <c r="N2819" i="8"/>
  <c r="O2819" i="8"/>
  <c r="I2820" i="8"/>
  <c r="K2820" i="8"/>
  <c r="M2820" i="8"/>
  <c r="N2820" i="8"/>
  <c r="O2820" i="8"/>
  <c r="I2821" i="8"/>
  <c r="K2821" i="8"/>
  <c r="M2821" i="8"/>
  <c r="N2821" i="8"/>
  <c r="O2821" i="8"/>
  <c r="I2822" i="8"/>
  <c r="K2822" i="8"/>
  <c r="M2822" i="8"/>
  <c r="N2822" i="8"/>
  <c r="O2822" i="8"/>
  <c r="I2823" i="8"/>
  <c r="J2823" i="8"/>
  <c r="K2823" i="8"/>
  <c r="M2823" i="8"/>
  <c r="N2823" i="8"/>
  <c r="O2823" i="8"/>
  <c r="I2824" i="8"/>
  <c r="M2824" i="8"/>
  <c r="N2824" i="8"/>
  <c r="O2824" i="8"/>
  <c r="I2825" i="8"/>
  <c r="M2825" i="8"/>
  <c r="N2825" i="8"/>
  <c r="O2825" i="8"/>
  <c r="I2826" i="8"/>
  <c r="M2826" i="8"/>
  <c r="N2826" i="8"/>
  <c r="O2826" i="8"/>
  <c r="I2827" i="8"/>
  <c r="M2827" i="8"/>
  <c r="N2827" i="8"/>
  <c r="O2827" i="8"/>
  <c r="I2828" i="8"/>
  <c r="M2828" i="8"/>
  <c r="N2828" i="8"/>
  <c r="O2828" i="8"/>
  <c r="I2829" i="8"/>
  <c r="M2829" i="8"/>
  <c r="N2829" i="8"/>
  <c r="O2829" i="8"/>
  <c r="I2830" i="8"/>
  <c r="M2830" i="8"/>
  <c r="N2830" i="8"/>
  <c r="O2830" i="8"/>
  <c r="I2831" i="8"/>
  <c r="M2831" i="8"/>
  <c r="N2831" i="8"/>
  <c r="O2831" i="8"/>
  <c r="I2832" i="8"/>
  <c r="M2832" i="8"/>
  <c r="N2832" i="8"/>
  <c r="O2832" i="8"/>
  <c r="I2833" i="8"/>
  <c r="M2833" i="8"/>
  <c r="N2833" i="8"/>
  <c r="O2833" i="8"/>
  <c r="I2834" i="8"/>
  <c r="M2834" i="8"/>
  <c r="N2834" i="8"/>
  <c r="O2834" i="8"/>
  <c r="I2835" i="8"/>
  <c r="M2835" i="8"/>
  <c r="N2835" i="8"/>
  <c r="O2835" i="8"/>
  <c r="I2836" i="8"/>
  <c r="J2836" i="8"/>
  <c r="K2836" i="8"/>
  <c r="M2836" i="8"/>
  <c r="N2836" i="8"/>
  <c r="O2836" i="8"/>
  <c r="I2837" i="8"/>
  <c r="M2837" i="8"/>
  <c r="N2837" i="8"/>
  <c r="O2837" i="8"/>
  <c r="I2838" i="8"/>
  <c r="M2838" i="8"/>
  <c r="N2838" i="8"/>
  <c r="O2838" i="8"/>
  <c r="I2839" i="8"/>
  <c r="M2839" i="8"/>
  <c r="N2839" i="8"/>
  <c r="O2839" i="8"/>
  <c r="I2840" i="8"/>
  <c r="M2840" i="8"/>
  <c r="N2840" i="8"/>
  <c r="O2840" i="8"/>
  <c r="I2841" i="8"/>
  <c r="M2841" i="8"/>
  <c r="N2841" i="8"/>
  <c r="O2841" i="8"/>
  <c r="I2842" i="8"/>
  <c r="M2842" i="8"/>
  <c r="N2842" i="8"/>
  <c r="O2842" i="8"/>
  <c r="I2843" i="8"/>
  <c r="M2843" i="8"/>
  <c r="N2843" i="8"/>
  <c r="O2843" i="8"/>
  <c r="I2844" i="8"/>
  <c r="M2844" i="8"/>
  <c r="N2844" i="8"/>
  <c r="O2844" i="8"/>
  <c r="I2845" i="8"/>
  <c r="M2845" i="8"/>
  <c r="N2845" i="8"/>
  <c r="O2845" i="8"/>
  <c r="I2846" i="8"/>
  <c r="M2846" i="8"/>
  <c r="N2846" i="8"/>
  <c r="O2846" i="8"/>
  <c r="I2847" i="8"/>
  <c r="M2847" i="8"/>
  <c r="N2847" i="8"/>
  <c r="O2847" i="8"/>
  <c r="I2848" i="8"/>
  <c r="K2848" i="8"/>
  <c r="M2848" i="8"/>
  <c r="N2848" i="8"/>
  <c r="O2848" i="8"/>
  <c r="I2849" i="8"/>
  <c r="J2849" i="8"/>
  <c r="K2849" i="8"/>
  <c r="M2849" i="8"/>
  <c r="N2849" i="8"/>
  <c r="O2849" i="8"/>
  <c r="I2850" i="8"/>
  <c r="M2850" i="8"/>
  <c r="N2850" i="8"/>
  <c r="O2850" i="8"/>
  <c r="I2851" i="8"/>
  <c r="M2851" i="8"/>
  <c r="N2851" i="8"/>
  <c r="O2851" i="8"/>
  <c r="I2852" i="8"/>
  <c r="M2852" i="8"/>
  <c r="N2852" i="8"/>
  <c r="O2852" i="8"/>
  <c r="I2853" i="8"/>
  <c r="M2853" i="8"/>
  <c r="N2853" i="8"/>
  <c r="O2853" i="8"/>
  <c r="I2854" i="8"/>
  <c r="M2854" i="8"/>
  <c r="N2854" i="8"/>
  <c r="O2854" i="8"/>
  <c r="I2855" i="8"/>
  <c r="M2855" i="8"/>
  <c r="N2855" i="8"/>
  <c r="O2855" i="8"/>
  <c r="I2856" i="8"/>
  <c r="M2856" i="8"/>
  <c r="N2856" i="8"/>
  <c r="O2856" i="8"/>
  <c r="I2857" i="8"/>
  <c r="M2857" i="8"/>
  <c r="N2857" i="8"/>
  <c r="O2857" i="8"/>
  <c r="I2858" i="8"/>
  <c r="M2858" i="8"/>
  <c r="N2858" i="8"/>
  <c r="O2858" i="8"/>
  <c r="I2859" i="8"/>
  <c r="M2859" i="8"/>
  <c r="N2859" i="8"/>
  <c r="O2859" i="8"/>
  <c r="I2860" i="8"/>
  <c r="M2860" i="8"/>
  <c r="N2860" i="8"/>
  <c r="O2860" i="8"/>
  <c r="I2861" i="8"/>
  <c r="M2861" i="8"/>
  <c r="N2861" i="8"/>
  <c r="O2861" i="8"/>
  <c r="I2862" i="8"/>
  <c r="J2862" i="8"/>
  <c r="K2862" i="8"/>
  <c r="M2862" i="8"/>
  <c r="N2862" i="8"/>
  <c r="O2862" i="8"/>
  <c r="I2863" i="8"/>
  <c r="M2863" i="8"/>
  <c r="N2863" i="8"/>
  <c r="O2863" i="8"/>
  <c r="I2864" i="8"/>
  <c r="M2864" i="8"/>
  <c r="N2864" i="8"/>
  <c r="O2864" i="8"/>
  <c r="I2865" i="8"/>
  <c r="M2865" i="8"/>
  <c r="N2865" i="8"/>
  <c r="O2865" i="8"/>
  <c r="I2866" i="8"/>
  <c r="M2866" i="8"/>
  <c r="N2866" i="8"/>
  <c r="O2866" i="8"/>
  <c r="I2867" i="8"/>
  <c r="M2867" i="8"/>
  <c r="N2867" i="8"/>
  <c r="O2867" i="8"/>
  <c r="I2868" i="8"/>
  <c r="M2868" i="8"/>
  <c r="N2868" i="8"/>
  <c r="O2868" i="8"/>
  <c r="I2869" i="8"/>
  <c r="M2869" i="8"/>
  <c r="N2869" i="8"/>
  <c r="O2869" i="8"/>
  <c r="I2870" i="8"/>
  <c r="M2870" i="8"/>
  <c r="N2870" i="8"/>
  <c r="O2870" i="8"/>
  <c r="I2871" i="8"/>
  <c r="M2871" i="8"/>
  <c r="N2871" i="8"/>
  <c r="O2871" i="8"/>
  <c r="I2872" i="8"/>
  <c r="M2872" i="8"/>
  <c r="N2872" i="8"/>
  <c r="O2872" i="8"/>
  <c r="I2873" i="8"/>
  <c r="M2873" i="8"/>
  <c r="N2873" i="8"/>
  <c r="O2873" i="8"/>
  <c r="I2874" i="8"/>
  <c r="M2874" i="8"/>
  <c r="N2874" i="8"/>
  <c r="O2874" i="8"/>
  <c r="I2875" i="8"/>
  <c r="J2875" i="8"/>
  <c r="K2875" i="8"/>
  <c r="M2875" i="8"/>
  <c r="N2875" i="8"/>
  <c r="O2875" i="8"/>
  <c r="I2876" i="8"/>
  <c r="M2876" i="8"/>
  <c r="N2876" i="8"/>
  <c r="O2876" i="8"/>
  <c r="I2877" i="8"/>
  <c r="M2877" i="8"/>
  <c r="N2877" i="8"/>
  <c r="O2877" i="8"/>
  <c r="I2878" i="8"/>
  <c r="M2878" i="8"/>
  <c r="N2878" i="8"/>
  <c r="O2878" i="8"/>
  <c r="I2879" i="8"/>
  <c r="M2879" i="8"/>
  <c r="N2879" i="8"/>
  <c r="O2879" i="8"/>
  <c r="I2880" i="8"/>
  <c r="M2880" i="8"/>
  <c r="N2880" i="8"/>
  <c r="O2880" i="8"/>
  <c r="I2881" i="8"/>
  <c r="M2881" i="8"/>
  <c r="N2881" i="8"/>
  <c r="O2881" i="8"/>
  <c r="I2882" i="8"/>
  <c r="M2882" i="8"/>
  <c r="N2882" i="8"/>
  <c r="O2882" i="8"/>
  <c r="I2883" i="8"/>
  <c r="M2883" i="8"/>
  <c r="N2883" i="8"/>
  <c r="O2883" i="8"/>
  <c r="I2884" i="8"/>
  <c r="M2884" i="8"/>
  <c r="N2884" i="8"/>
  <c r="O2884" i="8"/>
  <c r="I2885" i="8"/>
  <c r="M2885" i="8"/>
  <c r="N2885" i="8"/>
  <c r="O2885" i="8"/>
  <c r="I2886" i="8"/>
  <c r="K2886" i="8"/>
  <c r="M2886" i="8"/>
  <c r="N2886" i="8"/>
  <c r="O2886" i="8"/>
  <c r="I2887" i="8"/>
  <c r="K2887" i="8"/>
  <c r="M2887" i="8"/>
  <c r="N2887" i="8"/>
  <c r="O2887" i="8"/>
  <c r="I2888" i="8"/>
  <c r="J2888" i="8"/>
  <c r="K2888" i="8"/>
  <c r="M2888" i="8"/>
  <c r="N2888" i="8"/>
  <c r="O2888" i="8"/>
  <c r="I2889" i="8"/>
  <c r="M2889" i="8"/>
  <c r="N2889" i="8"/>
  <c r="O2889" i="8"/>
  <c r="I2890" i="8"/>
  <c r="M2890" i="8"/>
  <c r="N2890" i="8"/>
  <c r="O2890" i="8"/>
  <c r="I2891" i="8"/>
  <c r="M2891" i="8"/>
  <c r="N2891" i="8"/>
  <c r="O2891" i="8"/>
  <c r="I2892" i="8"/>
  <c r="M2892" i="8"/>
  <c r="N2892" i="8"/>
  <c r="O2892" i="8"/>
  <c r="I2893" i="8"/>
  <c r="M2893" i="8"/>
  <c r="N2893" i="8"/>
  <c r="O2893" i="8"/>
  <c r="I2894" i="8"/>
  <c r="M2894" i="8"/>
  <c r="N2894" i="8"/>
  <c r="O2894" i="8"/>
  <c r="I2895" i="8"/>
  <c r="M2895" i="8"/>
  <c r="N2895" i="8"/>
  <c r="O2895" i="8"/>
  <c r="I2896" i="8"/>
  <c r="M2896" i="8"/>
  <c r="N2896" i="8"/>
  <c r="O2896" i="8"/>
  <c r="I2897" i="8"/>
  <c r="M2897" i="8"/>
  <c r="N2897" i="8"/>
  <c r="O2897" i="8"/>
  <c r="I2898" i="8"/>
  <c r="M2898" i="8"/>
  <c r="N2898" i="8"/>
  <c r="O2898" i="8"/>
  <c r="I2899" i="8"/>
  <c r="K2899" i="8"/>
  <c r="M2899" i="8"/>
  <c r="N2899" i="8"/>
  <c r="O2899" i="8"/>
  <c r="I2900" i="8"/>
  <c r="K2900" i="8"/>
  <c r="M2900" i="8"/>
  <c r="N2900" i="8"/>
  <c r="O2900" i="8"/>
  <c r="I2901" i="8"/>
  <c r="J2901" i="8"/>
  <c r="K2901" i="8"/>
  <c r="M2901" i="8"/>
  <c r="N2901" i="8"/>
  <c r="O2901" i="8"/>
  <c r="I2902" i="8"/>
  <c r="M2902" i="8"/>
  <c r="N2902" i="8"/>
  <c r="O2902" i="8"/>
  <c r="I2903" i="8"/>
  <c r="M2903" i="8"/>
  <c r="N2903" i="8"/>
  <c r="O2903" i="8"/>
  <c r="I2904" i="8"/>
  <c r="M2904" i="8"/>
  <c r="N2904" i="8"/>
  <c r="O2904" i="8"/>
  <c r="I2905" i="8"/>
  <c r="M2905" i="8"/>
  <c r="N2905" i="8"/>
  <c r="O2905" i="8"/>
  <c r="I2906" i="8"/>
  <c r="M2906" i="8"/>
  <c r="N2906" i="8"/>
  <c r="O2906" i="8"/>
  <c r="I2907" i="8"/>
  <c r="M2907" i="8"/>
  <c r="N2907" i="8"/>
  <c r="O2907" i="8"/>
  <c r="I2908" i="8"/>
  <c r="M2908" i="8"/>
  <c r="N2908" i="8"/>
  <c r="O2908" i="8"/>
  <c r="I2909" i="8"/>
  <c r="M2909" i="8"/>
  <c r="N2909" i="8"/>
  <c r="O2909" i="8"/>
  <c r="I2910" i="8"/>
  <c r="M2910" i="8"/>
  <c r="N2910" i="8"/>
  <c r="O2910" i="8"/>
  <c r="I2911" i="8"/>
  <c r="M2911" i="8"/>
  <c r="N2911" i="8"/>
  <c r="O2911" i="8"/>
  <c r="I2912" i="8"/>
  <c r="M2912" i="8"/>
  <c r="N2912" i="8"/>
  <c r="O2912" i="8"/>
  <c r="I2913" i="8"/>
  <c r="K2913" i="8"/>
  <c r="M2913" i="8"/>
  <c r="N2913" i="8"/>
  <c r="O2913" i="8"/>
  <c r="I2914" i="8"/>
  <c r="J2914" i="8"/>
  <c r="K2914" i="8"/>
  <c r="M2914" i="8"/>
  <c r="N2914" i="8"/>
  <c r="O2914" i="8"/>
  <c r="I2915" i="8"/>
  <c r="M2915" i="8"/>
  <c r="N2915" i="8"/>
  <c r="O2915" i="8"/>
  <c r="I2916" i="8"/>
  <c r="M2916" i="8"/>
  <c r="N2916" i="8"/>
  <c r="O2916" i="8"/>
  <c r="I2917" i="8"/>
  <c r="M2917" i="8"/>
  <c r="N2917" i="8"/>
  <c r="O2917" i="8"/>
  <c r="I2918" i="8"/>
  <c r="M2918" i="8"/>
  <c r="N2918" i="8"/>
  <c r="O2918" i="8"/>
  <c r="I2919" i="8"/>
  <c r="M2919" i="8"/>
  <c r="N2919" i="8"/>
  <c r="O2919" i="8"/>
  <c r="I2920" i="8"/>
  <c r="M2920" i="8"/>
  <c r="N2920" i="8"/>
  <c r="O2920" i="8"/>
  <c r="I2921" i="8"/>
  <c r="M2921" i="8"/>
  <c r="N2921" i="8"/>
  <c r="O2921" i="8"/>
  <c r="I2922" i="8"/>
  <c r="M2922" i="8"/>
  <c r="N2922" i="8"/>
  <c r="O2922" i="8"/>
  <c r="I2923" i="8"/>
  <c r="M2923" i="8"/>
  <c r="N2923" i="8"/>
  <c r="O2923" i="8"/>
  <c r="I2924" i="8"/>
  <c r="M2924" i="8"/>
  <c r="N2924" i="8"/>
  <c r="O2924" i="8"/>
  <c r="I2925" i="8"/>
  <c r="M2925" i="8"/>
  <c r="N2925" i="8"/>
  <c r="O2925" i="8"/>
  <c r="I2926" i="8"/>
  <c r="K2926" i="8"/>
  <c r="M2926" i="8"/>
  <c r="N2926" i="8"/>
  <c r="O2926" i="8"/>
  <c r="I2927" i="8"/>
  <c r="J2927" i="8"/>
  <c r="K2927" i="8"/>
  <c r="M2927" i="8"/>
  <c r="N2927" i="8"/>
  <c r="O2927" i="8"/>
  <c r="I2928" i="8"/>
  <c r="M2928" i="8"/>
  <c r="N2928" i="8"/>
  <c r="O2928" i="8"/>
  <c r="I2929" i="8"/>
  <c r="M2929" i="8"/>
  <c r="N2929" i="8"/>
  <c r="O2929" i="8"/>
  <c r="I2930" i="8"/>
  <c r="M2930" i="8"/>
  <c r="N2930" i="8"/>
  <c r="O2930" i="8"/>
  <c r="I2931" i="8"/>
  <c r="M2931" i="8"/>
  <c r="N2931" i="8"/>
  <c r="O2931" i="8"/>
  <c r="I2932" i="8"/>
  <c r="M2932" i="8"/>
  <c r="N2932" i="8"/>
  <c r="O2932" i="8"/>
  <c r="I2933" i="8"/>
  <c r="M2933" i="8"/>
  <c r="N2933" i="8"/>
  <c r="O2933" i="8"/>
  <c r="I2934" i="8"/>
  <c r="M2934" i="8"/>
  <c r="N2934" i="8"/>
  <c r="O2934" i="8"/>
  <c r="I2935" i="8"/>
  <c r="M2935" i="8"/>
  <c r="N2935" i="8"/>
  <c r="O2935" i="8"/>
  <c r="I2936" i="8"/>
  <c r="M2936" i="8"/>
  <c r="N2936" i="8"/>
  <c r="O2936" i="8"/>
  <c r="I2937" i="8"/>
  <c r="M2937" i="8"/>
  <c r="N2937" i="8"/>
  <c r="O2937" i="8"/>
  <c r="I2938" i="8"/>
  <c r="M2938" i="8"/>
  <c r="N2938" i="8"/>
  <c r="O2938" i="8"/>
  <c r="I2939" i="8"/>
  <c r="K2939" i="8"/>
  <c r="M2939" i="8"/>
  <c r="N2939" i="8"/>
  <c r="O2939" i="8"/>
  <c r="I2940" i="8"/>
  <c r="J2940" i="8"/>
  <c r="K2940" i="8"/>
  <c r="M2940" i="8"/>
  <c r="N2940" i="8"/>
  <c r="O2940" i="8"/>
  <c r="I2941" i="8"/>
  <c r="M2941" i="8"/>
  <c r="N2941" i="8"/>
  <c r="O2941" i="8"/>
  <c r="I2942" i="8"/>
  <c r="M2942" i="8"/>
  <c r="N2942" i="8"/>
  <c r="O2942" i="8"/>
  <c r="I2943" i="8"/>
  <c r="M2943" i="8"/>
  <c r="N2943" i="8"/>
  <c r="O2943" i="8"/>
  <c r="I2944" i="8"/>
  <c r="M2944" i="8"/>
  <c r="N2944" i="8"/>
  <c r="O2944" i="8"/>
  <c r="I2945" i="8"/>
  <c r="M2945" i="8"/>
  <c r="N2945" i="8"/>
  <c r="O2945" i="8"/>
  <c r="I2946" i="8"/>
  <c r="M2946" i="8"/>
  <c r="N2946" i="8"/>
  <c r="O2946" i="8"/>
  <c r="I2947" i="8"/>
  <c r="M2947" i="8"/>
  <c r="N2947" i="8"/>
  <c r="O2947" i="8"/>
  <c r="I2948" i="8"/>
  <c r="M2948" i="8"/>
  <c r="N2948" i="8"/>
  <c r="O2948" i="8"/>
  <c r="I2949" i="8"/>
  <c r="M2949" i="8"/>
  <c r="N2949" i="8"/>
  <c r="O2949" i="8"/>
  <c r="I2950" i="8"/>
  <c r="M2950" i="8"/>
  <c r="N2950" i="8"/>
  <c r="O2950" i="8"/>
  <c r="I2951" i="8"/>
  <c r="M2951" i="8"/>
  <c r="N2951" i="8"/>
  <c r="O2951" i="8"/>
  <c r="I2952" i="8"/>
  <c r="K2952" i="8"/>
  <c r="M2952" i="8"/>
  <c r="N2952" i="8"/>
  <c r="O2952" i="8"/>
  <c r="I2953" i="8"/>
  <c r="J2953" i="8"/>
  <c r="K2953" i="8"/>
  <c r="M2953" i="8"/>
  <c r="N2953" i="8"/>
  <c r="O2953" i="8"/>
  <c r="I2954" i="8"/>
  <c r="M2954" i="8"/>
  <c r="N2954" i="8"/>
  <c r="O2954" i="8"/>
  <c r="I2955" i="8"/>
  <c r="M2955" i="8"/>
  <c r="N2955" i="8"/>
  <c r="O2955" i="8"/>
  <c r="I2956" i="8"/>
  <c r="M2956" i="8"/>
  <c r="N2956" i="8"/>
  <c r="O2956" i="8"/>
  <c r="I2957" i="8"/>
  <c r="M2957" i="8"/>
  <c r="N2957" i="8"/>
  <c r="O2957" i="8"/>
  <c r="I2958" i="8"/>
  <c r="M2958" i="8"/>
  <c r="N2958" i="8"/>
  <c r="O2958" i="8"/>
  <c r="I2959" i="8"/>
  <c r="M2959" i="8"/>
  <c r="N2959" i="8"/>
  <c r="O2959" i="8"/>
  <c r="I2960" i="8"/>
  <c r="M2960" i="8"/>
  <c r="N2960" i="8"/>
  <c r="O2960" i="8"/>
  <c r="I2961" i="8"/>
  <c r="M2961" i="8"/>
  <c r="N2961" i="8"/>
  <c r="O2961" i="8"/>
  <c r="I2962" i="8"/>
  <c r="M2962" i="8"/>
  <c r="N2962" i="8"/>
  <c r="O2962" i="8"/>
  <c r="I2963" i="8"/>
  <c r="M2963" i="8"/>
  <c r="N2963" i="8"/>
  <c r="O2963" i="8"/>
  <c r="I2964" i="8"/>
  <c r="K2964" i="8"/>
  <c r="M2964" i="8"/>
  <c r="N2964" i="8"/>
  <c r="O2964" i="8"/>
  <c r="I2965" i="8"/>
  <c r="K2965" i="8"/>
  <c r="M2965" i="8"/>
  <c r="N2965" i="8"/>
  <c r="O2965" i="8"/>
  <c r="I2966" i="8"/>
  <c r="J2966" i="8"/>
  <c r="K2966" i="8"/>
  <c r="M2966" i="8"/>
  <c r="N2966" i="8"/>
  <c r="O2966" i="8"/>
  <c r="I2967" i="8"/>
  <c r="M2967" i="8"/>
  <c r="N2967" i="8"/>
  <c r="O2967" i="8"/>
  <c r="I2968" i="8"/>
  <c r="M2968" i="8"/>
  <c r="N2968" i="8"/>
  <c r="O2968" i="8"/>
  <c r="I2969" i="8"/>
  <c r="M2969" i="8"/>
  <c r="N2969" i="8"/>
  <c r="O2969" i="8"/>
  <c r="I2970" i="8"/>
  <c r="M2970" i="8"/>
  <c r="N2970" i="8"/>
  <c r="O2970" i="8"/>
  <c r="I2971" i="8"/>
  <c r="M2971" i="8"/>
  <c r="N2971" i="8"/>
  <c r="O2971" i="8"/>
  <c r="I2972" i="8"/>
  <c r="M2972" i="8"/>
  <c r="N2972" i="8"/>
  <c r="O2972" i="8"/>
  <c r="I2973" i="8"/>
  <c r="M2973" i="8"/>
  <c r="N2973" i="8"/>
  <c r="O2973" i="8"/>
  <c r="I2974" i="8"/>
  <c r="M2974" i="8"/>
  <c r="N2974" i="8"/>
  <c r="O2974" i="8"/>
  <c r="I2975" i="8"/>
  <c r="M2975" i="8"/>
  <c r="N2975" i="8"/>
  <c r="O2975" i="8"/>
  <c r="I2976" i="8"/>
  <c r="M2976" i="8"/>
  <c r="N2976" i="8"/>
  <c r="O2976" i="8"/>
  <c r="I2977" i="8"/>
  <c r="M2977" i="8"/>
  <c r="N2977" i="8"/>
  <c r="O2977" i="8"/>
  <c r="I2978" i="8"/>
  <c r="M2978" i="8"/>
  <c r="N2978" i="8"/>
  <c r="O2978" i="8"/>
  <c r="I2979" i="8"/>
  <c r="J2979" i="8"/>
  <c r="K2979" i="8"/>
  <c r="M2979" i="8"/>
  <c r="N2979" i="8"/>
  <c r="O2979" i="8"/>
  <c r="I2980" i="8"/>
  <c r="M2980" i="8"/>
  <c r="N2980" i="8"/>
  <c r="O2980" i="8"/>
  <c r="I2981" i="8"/>
  <c r="M2981" i="8"/>
  <c r="N2981" i="8"/>
  <c r="O2981" i="8"/>
  <c r="I2982" i="8"/>
  <c r="M2982" i="8"/>
  <c r="N2982" i="8"/>
  <c r="O2982" i="8"/>
  <c r="I2983" i="8"/>
  <c r="M2983" i="8"/>
  <c r="N2983" i="8"/>
  <c r="O2983" i="8"/>
  <c r="I2984" i="8"/>
  <c r="M2984" i="8"/>
  <c r="N2984" i="8"/>
  <c r="O2984" i="8"/>
  <c r="I2985" i="8"/>
  <c r="M2985" i="8"/>
  <c r="N2985" i="8"/>
  <c r="O2985" i="8"/>
  <c r="I2986" i="8"/>
  <c r="M2986" i="8"/>
  <c r="N2986" i="8"/>
  <c r="O2986" i="8"/>
  <c r="I2987" i="8"/>
  <c r="M2987" i="8"/>
  <c r="N2987" i="8"/>
  <c r="O2987" i="8"/>
  <c r="I2988" i="8"/>
  <c r="M2988" i="8"/>
  <c r="N2988" i="8"/>
  <c r="O2988" i="8"/>
  <c r="I2989" i="8"/>
  <c r="M2989" i="8"/>
  <c r="N2989" i="8"/>
  <c r="O2989" i="8"/>
  <c r="I2990" i="8"/>
  <c r="K2990" i="8"/>
  <c r="M2990" i="8"/>
  <c r="N2990" i="8"/>
  <c r="O2990" i="8"/>
  <c r="I2991" i="8"/>
  <c r="K2991" i="8"/>
  <c r="M2991" i="8"/>
  <c r="N2991" i="8"/>
  <c r="O2991" i="8"/>
  <c r="I2992" i="8"/>
  <c r="J2992" i="8"/>
  <c r="K2992" i="8"/>
  <c r="M2992" i="8"/>
  <c r="N2992" i="8"/>
  <c r="O2992" i="8"/>
  <c r="I2993" i="8"/>
  <c r="M2993" i="8"/>
  <c r="N2993" i="8"/>
  <c r="O2993" i="8"/>
  <c r="I2994" i="8"/>
  <c r="M2994" i="8"/>
  <c r="N2994" i="8"/>
  <c r="O2994" i="8"/>
  <c r="I2995" i="8"/>
  <c r="M2995" i="8"/>
  <c r="N2995" i="8"/>
  <c r="O2995" i="8"/>
  <c r="I2996" i="8"/>
  <c r="M2996" i="8"/>
  <c r="N2996" i="8"/>
  <c r="O2996" i="8"/>
  <c r="I2997" i="8"/>
  <c r="M2997" i="8"/>
  <c r="N2997" i="8"/>
  <c r="O2997" i="8"/>
  <c r="I2998" i="8"/>
  <c r="M2998" i="8"/>
  <c r="N2998" i="8"/>
  <c r="O2998" i="8"/>
  <c r="I2999" i="8"/>
  <c r="M2999" i="8"/>
  <c r="N2999" i="8"/>
  <c r="O2999" i="8"/>
  <c r="I3000" i="8"/>
  <c r="M3000" i="8"/>
  <c r="N3000" i="8"/>
  <c r="O3000" i="8"/>
  <c r="I3001" i="8"/>
  <c r="M3001" i="8"/>
  <c r="N3001" i="8"/>
  <c r="O3001" i="8"/>
  <c r="I3002" i="8"/>
  <c r="M3002" i="8"/>
  <c r="N3002" i="8"/>
  <c r="O3002" i="8"/>
  <c r="I3003" i="8"/>
  <c r="M3003" i="8"/>
  <c r="N3003" i="8"/>
  <c r="O3003" i="8"/>
  <c r="I3004" i="8"/>
  <c r="M3004" i="8"/>
  <c r="N3004" i="8"/>
  <c r="O3004" i="8"/>
  <c r="I3005" i="8"/>
  <c r="J3005" i="8"/>
  <c r="K3005" i="8"/>
  <c r="M3005" i="8"/>
  <c r="N3005" i="8"/>
  <c r="O3005" i="8"/>
  <c r="I3006" i="8"/>
  <c r="M3006" i="8"/>
  <c r="N3006" i="8"/>
  <c r="O3006" i="8"/>
  <c r="I3007" i="8"/>
  <c r="M3007" i="8"/>
  <c r="N3007" i="8"/>
  <c r="O3007" i="8"/>
  <c r="I3008" i="8"/>
  <c r="M3008" i="8"/>
  <c r="N3008" i="8"/>
  <c r="O3008" i="8"/>
  <c r="I3009" i="8"/>
  <c r="M3009" i="8"/>
  <c r="N3009" i="8"/>
  <c r="O3009" i="8"/>
  <c r="I3010" i="8"/>
  <c r="M3010" i="8"/>
  <c r="N3010" i="8"/>
  <c r="O3010" i="8"/>
  <c r="I3011" i="8"/>
  <c r="M3011" i="8"/>
  <c r="N3011" i="8"/>
  <c r="O3011" i="8"/>
  <c r="I3012" i="8"/>
  <c r="M3012" i="8"/>
  <c r="N3012" i="8"/>
  <c r="O3012" i="8"/>
  <c r="I3013" i="8"/>
  <c r="M3013" i="8"/>
  <c r="N3013" i="8"/>
  <c r="O3013" i="8"/>
  <c r="I3014" i="8"/>
  <c r="M3014" i="8"/>
  <c r="N3014" i="8"/>
  <c r="O3014" i="8"/>
  <c r="I3015" i="8"/>
  <c r="M3015" i="8"/>
  <c r="N3015" i="8"/>
  <c r="O3015" i="8"/>
  <c r="I3016" i="8"/>
  <c r="K3016" i="8"/>
  <c r="M3016" i="8"/>
  <c r="N3016" i="8"/>
  <c r="O3016" i="8"/>
  <c r="I3017" i="8"/>
  <c r="K3017" i="8"/>
  <c r="M3017" i="8"/>
  <c r="N3017" i="8"/>
  <c r="O3017" i="8"/>
  <c r="I3018" i="8"/>
  <c r="J3018" i="8"/>
  <c r="K3018" i="8"/>
  <c r="M3018" i="8"/>
  <c r="N3018" i="8"/>
  <c r="O3018" i="8"/>
  <c r="I3019" i="8"/>
  <c r="M3019" i="8"/>
  <c r="N3019" i="8"/>
  <c r="O3019" i="8"/>
  <c r="I3020" i="8"/>
  <c r="M3020" i="8"/>
  <c r="N3020" i="8"/>
  <c r="O3020" i="8"/>
  <c r="I3021" i="8"/>
  <c r="M3021" i="8"/>
  <c r="N3021" i="8"/>
  <c r="O3021" i="8"/>
  <c r="I3022" i="8"/>
  <c r="M3022" i="8"/>
  <c r="N3022" i="8"/>
  <c r="O3022" i="8"/>
  <c r="I3023" i="8"/>
  <c r="M3023" i="8"/>
  <c r="N3023" i="8"/>
  <c r="O3023" i="8"/>
  <c r="I3024" i="8"/>
  <c r="M3024" i="8"/>
  <c r="N3024" i="8"/>
  <c r="O3024" i="8"/>
  <c r="I3025" i="8"/>
  <c r="M3025" i="8"/>
  <c r="N3025" i="8"/>
  <c r="O3025" i="8"/>
  <c r="I3026" i="8"/>
  <c r="M3026" i="8"/>
  <c r="N3026" i="8"/>
  <c r="O3026" i="8"/>
  <c r="I3027" i="8"/>
  <c r="M3027" i="8"/>
  <c r="N3027" i="8"/>
  <c r="O3027" i="8"/>
  <c r="I3028" i="8"/>
  <c r="M3028" i="8"/>
  <c r="N3028" i="8"/>
  <c r="O3028" i="8"/>
  <c r="I3029" i="8"/>
  <c r="K3029" i="8"/>
  <c r="M3029" i="8"/>
  <c r="N3029" i="8"/>
  <c r="O3029" i="8"/>
  <c r="I3030" i="8"/>
  <c r="K3030" i="8"/>
  <c r="M3030" i="8"/>
  <c r="N3030" i="8"/>
  <c r="O3030" i="8"/>
  <c r="I3031" i="8"/>
  <c r="J3031" i="8"/>
  <c r="K3031" i="8"/>
  <c r="M3031" i="8"/>
  <c r="N3031" i="8"/>
  <c r="O3031" i="8"/>
  <c r="I3032" i="8"/>
  <c r="M3032" i="8"/>
  <c r="N3032" i="8"/>
  <c r="O3032" i="8"/>
  <c r="I3033" i="8"/>
  <c r="M3033" i="8"/>
  <c r="N3033" i="8"/>
  <c r="O3033" i="8"/>
  <c r="I3034" i="8"/>
  <c r="M3034" i="8"/>
  <c r="N3034" i="8"/>
  <c r="O3034" i="8"/>
  <c r="I3035" i="8"/>
  <c r="M3035" i="8"/>
  <c r="N3035" i="8"/>
  <c r="O3035" i="8"/>
  <c r="I3036" i="8"/>
  <c r="M3036" i="8"/>
  <c r="N3036" i="8"/>
  <c r="O3036" i="8"/>
  <c r="I3037" i="8"/>
  <c r="M3037" i="8"/>
  <c r="N3037" i="8"/>
  <c r="O3037" i="8"/>
  <c r="I3038" i="8"/>
  <c r="M3038" i="8"/>
  <c r="N3038" i="8"/>
  <c r="O3038" i="8"/>
  <c r="I3039" i="8"/>
  <c r="M3039" i="8"/>
  <c r="N3039" i="8"/>
  <c r="O3039" i="8"/>
  <c r="I3040" i="8"/>
  <c r="M3040" i="8"/>
  <c r="N3040" i="8"/>
  <c r="O3040" i="8"/>
  <c r="I3041" i="8"/>
  <c r="M3041" i="8"/>
  <c r="N3041" i="8"/>
  <c r="O3041" i="8"/>
  <c r="I3042" i="8"/>
  <c r="M3042" i="8"/>
  <c r="N3042" i="8"/>
  <c r="O3042" i="8"/>
  <c r="I3043" i="8"/>
  <c r="K3043" i="8"/>
  <c r="M3043" i="8"/>
  <c r="N3043" i="8"/>
  <c r="O3043" i="8"/>
  <c r="I3044" i="8"/>
  <c r="J3044" i="8"/>
  <c r="K3044" i="8"/>
  <c r="M3044" i="8"/>
  <c r="N3044" i="8"/>
  <c r="O3044" i="8"/>
  <c r="I3045" i="8"/>
  <c r="M3045" i="8"/>
  <c r="N3045" i="8"/>
  <c r="O3045" i="8"/>
  <c r="I3046" i="8"/>
  <c r="M3046" i="8"/>
  <c r="N3046" i="8"/>
  <c r="O3046" i="8"/>
  <c r="I3047" i="8"/>
  <c r="M3047" i="8"/>
  <c r="N3047" i="8"/>
  <c r="O3047" i="8"/>
  <c r="I3048" i="8"/>
  <c r="M3048" i="8"/>
  <c r="N3048" i="8"/>
  <c r="O3048" i="8"/>
  <c r="I3049" i="8"/>
  <c r="M3049" i="8"/>
  <c r="N3049" i="8"/>
  <c r="O3049" i="8"/>
  <c r="I3050" i="8"/>
  <c r="M3050" i="8"/>
  <c r="N3050" i="8"/>
  <c r="O3050" i="8"/>
  <c r="I3051" i="8"/>
  <c r="M3051" i="8"/>
  <c r="N3051" i="8"/>
  <c r="O3051" i="8"/>
  <c r="I3052" i="8"/>
  <c r="M3052" i="8"/>
  <c r="N3052" i="8"/>
  <c r="O3052" i="8"/>
  <c r="I3053" i="8"/>
  <c r="M3053" i="8"/>
  <c r="N3053" i="8"/>
  <c r="O3053" i="8"/>
  <c r="I3054" i="8"/>
  <c r="M3054" i="8"/>
  <c r="N3054" i="8"/>
  <c r="O3054" i="8"/>
  <c r="I3055" i="8"/>
  <c r="M3055" i="8"/>
  <c r="N3055" i="8"/>
  <c r="O3055" i="8"/>
  <c r="I3056" i="8"/>
  <c r="K3056" i="8"/>
  <c r="M3056" i="8"/>
  <c r="N3056" i="8"/>
  <c r="O3056" i="8"/>
  <c r="I3057" i="8"/>
  <c r="J3057" i="8"/>
  <c r="K3057" i="8"/>
  <c r="M3057" i="8"/>
  <c r="N3057" i="8"/>
  <c r="O3057" i="8"/>
  <c r="I3058" i="8"/>
  <c r="M3058" i="8"/>
  <c r="N3058" i="8"/>
  <c r="O3058" i="8"/>
  <c r="I3059" i="8"/>
  <c r="M3059" i="8"/>
  <c r="N3059" i="8"/>
  <c r="O3059" i="8"/>
  <c r="I3060" i="8"/>
  <c r="M3060" i="8"/>
  <c r="N3060" i="8"/>
  <c r="O3060" i="8"/>
  <c r="I3061" i="8"/>
  <c r="M3061" i="8"/>
  <c r="N3061" i="8"/>
  <c r="O3061" i="8"/>
  <c r="I3062" i="8"/>
  <c r="M3062" i="8"/>
  <c r="N3062" i="8"/>
  <c r="O3062" i="8"/>
  <c r="I3063" i="8"/>
  <c r="M3063" i="8"/>
  <c r="N3063" i="8"/>
  <c r="O3063" i="8"/>
  <c r="I3064" i="8"/>
  <c r="M3064" i="8"/>
  <c r="N3064" i="8"/>
  <c r="O3064" i="8"/>
  <c r="I3065" i="8"/>
  <c r="M3065" i="8"/>
  <c r="N3065" i="8"/>
  <c r="O3065" i="8"/>
  <c r="I3066" i="8"/>
  <c r="M3066" i="8"/>
  <c r="N3066" i="8"/>
  <c r="O3066" i="8"/>
  <c r="I3067" i="8"/>
  <c r="M3067" i="8"/>
  <c r="N3067" i="8"/>
  <c r="O3067" i="8"/>
  <c r="I3068" i="8"/>
  <c r="M3068" i="8"/>
  <c r="N3068" i="8"/>
  <c r="O3068" i="8"/>
  <c r="I3069" i="8"/>
  <c r="K3069" i="8"/>
  <c r="M3069" i="8"/>
  <c r="N3069" i="8"/>
  <c r="O3069" i="8"/>
  <c r="I3070" i="8"/>
  <c r="J3070" i="8"/>
  <c r="K3070" i="8"/>
  <c r="M3070" i="8"/>
  <c r="N3070" i="8"/>
  <c r="O3070" i="8"/>
  <c r="I3071" i="8"/>
  <c r="M3071" i="8"/>
  <c r="N3071" i="8"/>
  <c r="O3071" i="8"/>
  <c r="I3072" i="8"/>
  <c r="M3072" i="8"/>
  <c r="N3072" i="8"/>
  <c r="O3072" i="8"/>
  <c r="I3073" i="8"/>
  <c r="M3073" i="8"/>
  <c r="N3073" i="8"/>
  <c r="O3073" i="8"/>
  <c r="I3074" i="8"/>
  <c r="M3074" i="8"/>
  <c r="N3074" i="8"/>
  <c r="O3074" i="8"/>
  <c r="I3075" i="8"/>
  <c r="M3075" i="8"/>
  <c r="N3075" i="8"/>
  <c r="O3075" i="8"/>
  <c r="I3076" i="8"/>
  <c r="M3076" i="8"/>
  <c r="N3076" i="8"/>
  <c r="O3076" i="8"/>
  <c r="I3077" i="8"/>
  <c r="M3077" i="8"/>
  <c r="N3077" i="8"/>
  <c r="O3077" i="8"/>
  <c r="I3078" i="8"/>
  <c r="M3078" i="8"/>
  <c r="N3078" i="8"/>
  <c r="O3078" i="8"/>
  <c r="I3079" i="8"/>
  <c r="M3079" i="8"/>
  <c r="N3079" i="8"/>
  <c r="O3079" i="8"/>
  <c r="I3080" i="8"/>
  <c r="M3080" i="8"/>
  <c r="N3080" i="8"/>
  <c r="O3080" i="8"/>
  <c r="I3081" i="8"/>
  <c r="M3081" i="8"/>
  <c r="N3081" i="8"/>
  <c r="O3081" i="8"/>
  <c r="I3082" i="8"/>
  <c r="M3082" i="8"/>
  <c r="N3082" i="8"/>
  <c r="O3082" i="8"/>
  <c r="I3083" i="8"/>
  <c r="J3083" i="8"/>
  <c r="K3083" i="8"/>
  <c r="M3083" i="8"/>
  <c r="N3083" i="8"/>
  <c r="O3083" i="8"/>
  <c r="I3084" i="8"/>
  <c r="M3084" i="8"/>
  <c r="N3084" i="8"/>
  <c r="O3084" i="8"/>
  <c r="I3085" i="8"/>
  <c r="M3085" i="8"/>
  <c r="N3085" i="8"/>
  <c r="O3085" i="8"/>
  <c r="I3086" i="8"/>
  <c r="M3086" i="8"/>
  <c r="N3086" i="8"/>
  <c r="O3086" i="8"/>
  <c r="I3087" i="8"/>
  <c r="M3087" i="8"/>
  <c r="N3087" i="8"/>
  <c r="O3087" i="8"/>
  <c r="I3088" i="8"/>
  <c r="M3088" i="8"/>
  <c r="N3088" i="8"/>
  <c r="O3088" i="8"/>
  <c r="I3089" i="8"/>
  <c r="M3089" i="8"/>
  <c r="N3089" i="8"/>
  <c r="O3089" i="8"/>
  <c r="I3090" i="8"/>
  <c r="M3090" i="8"/>
  <c r="N3090" i="8"/>
  <c r="O3090" i="8"/>
  <c r="I3091" i="8"/>
  <c r="M3091" i="8"/>
  <c r="N3091" i="8"/>
  <c r="O3091" i="8"/>
  <c r="I3092" i="8"/>
  <c r="M3092" i="8"/>
  <c r="N3092" i="8"/>
  <c r="O3092" i="8"/>
  <c r="I3093" i="8"/>
  <c r="M3093" i="8"/>
  <c r="N3093" i="8"/>
  <c r="O3093" i="8"/>
  <c r="I3094" i="8"/>
  <c r="M3094" i="8"/>
  <c r="N3094" i="8"/>
  <c r="O3094" i="8"/>
  <c r="I3095" i="8"/>
  <c r="K3095" i="8"/>
  <c r="M3095" i="8"/>
  <c r="N3095" i="8"/>
  <c r="O3095" i="8"/>
  <c r="I3096" i="8"/>
  <c r="J3096" i="8"/>
  <c r="K3096" i="8"/>
  <c r="M3096" i="8"/>
  <c r="N3096" i="8"/>
  <c r="O3096" i="8"/>
  <c r="I3097" i="8"/>
  <c r="M3097" i="8"/>
  <c r="N3097" i="8"/>
  <c r="O3097" i="8"/>
  <c r="I3098" i="8"/>
  <c r="M3098" i="8"/>
  <c r="N3098" i="8"/>
  <c r="O3098" i="8"/>
  <c r="I3099" i="8"/>
  <c r="M3099" i="8"/>
  <c r="N3099" i="8"/>
  <c r="O3099" i="8"/>
  <c r="I3100" i="8"/>
  <c r="M3100" i="8"/>
  <c r="N3100" i="8"/>
  <c r="O3100" i="8"/>
  <c r="I3101" i="8"/>
  <c r="M3101" i="8"/>
  <c r="N3101" i="8"/>
  <c r="O3101" i="8"/>
  <c r="I3102" i="8"/>
  <c r="M3102" i="8"/>
  <c r="N3102" i="8"/>
  <c r="O3102" i="8"/>
  <c r="I3103" i="8"/>
  <c r="M3103" i="8"/>
  <c r="N3103" i="8"/>
  <c r="O3103" i="8"/>
  <c r="I3104" i="8"/>
  <c r="M3104" i="8"/>
  <c r="N3104" i="8"/>
  <c r="O3104" i="8"/>
  <c r="I3105" i="8"/>
  <c r="M3105" i="8"/>
  <c r="N3105" i="8"/>
  <c r="O3105" i="8"/>
  <c r="I3106" i="8"/>
  <c r="M3106" i="8"/>
  <c r="N3106" i="8"/>
  <c r="O3106" i="8"/>
  <c r="I3107" i="8"/>
  <c r="M3107" i="8"/>
  <c r="N3107" i="8"/>
  <c r="O3107" i="8"/>
  <c r="I3108" i="8"/>
  <c r="M3108" i="8"/>
  <c r="N3108" i="8"/>
  <c r="O3108" i="8"/>
  <c r="I3109" i="8"/>
  <c r="J3109" i="8"/>
  <c r="K3109" i="8"/>
  <c r="M3109" i="8"/>
  <c r="N3109" i="8"/>
  <c r="O3109" i="8"/>
  <c r="I3110" i="8"/>
  <c r="M3110" i="8"/>
  <c r="N3110" i="8"/>
  <c r="O3110" i="8"/>
  <c r="I3111" i="8"/>
  <c r="M3111" i="8"/>
  <c r="N3111" i="8"/>
  <c r="O3111" i="8"/>
  <c r="I3112" i="8"/>
  <c r="M3112" i="8"/>
  <c r="N3112" i="8"/>
  <c r="O3112" i="8"/>
  <c r="I3113" i="8"/>
  <c r="M3113" i="8"/>
  <c r="N3113" i="8"/>
  <c r="O3113" i="8"/>
  <c r="I3114" i="8"/>
  <c r="M3114" i="8"/>
  <c r="N3114" i="8"/>
  <c r="O3114" i="8"/>
  <c r="I3115" i="8"/>
  <c r="M3115" i="8"/>
  <c r="N3115" i="8"/>
  <c r="O3115" i="8"/>
  <c r="I3116" i="8"/>
  <c r="M3116" i="8"/>
  <c r="N3116" i="8"/>
  <c r="O3116" i="8"/>
  <c r="I3117" i="8"/>
  <c r="M3117" i="8"/>
  <c r="N3117" i="8"/>
  <c r="O3117" i="8"/>
  <c r="I3118" i="8"/>
  <c r="M3118" i="8"/>
  <c r="N3118" i="8"/>
  <c r="O3118" i="8"/>
  <c r="I3119" i="8"/>
  <c r="M3119" i="8"/>
  <c r="N3119" i="8"/>
  <c r="O3119" i="8"/>
  <c r="I3120" i="8"/>
  <c r="M3120" i="8"/>
  <c r="N3120" i="8"/>
  <c r="O3120" i="8"/>
  <c r="I3121" i="8"/>
  <c r="K3121" i="8"/>
  <c r="M3121" i="8"/>
  <c r="N3121" i="8"/>
  <c r="O3121" i="8"/>
  <c r="I3122" i="8"/>
  <c r="J3122" i="8"/>
  <c r="K3122" i="8"/>
  <c r="M3122" i="8"/>
  <c r="N3122" i="8"/>
  <c r="O3122" i="8"/>
  <c r="I3123" i="8"/>
  <c r="M3123" i="8"/>
  <c r="N3123" i="8"/>
  <c r="O3123" i="8"/>
  <c r="I3124" i="8"/>
  <c r="M3124" i="8"/>
  <c r="N3124" i="8"/>
  <c r="O3124" i="8"/>
  <c r="I3125" i="8"/>
  <c r="M3125" i="8"/>
  <c r="N3125" i="8"/>
  <c r="O3125" i="8"/>
  <c r="I3126" i="8"/>
  <c r="M3126" i="8"/>
  <c r="N3126" i="8"/>
  <c r="O3126" i="8"/>
  <c r="I3127" i="8"/>
  <c r="M3127" i="8"/>
  <c r="N3127" i="8"/>
  <c r="O3127" i="8"/>
  <c r="I3128" i="8"/>
  <c r="M3128" i="8"/>
  <c r="N3128" i="8"/>
  <c r="O3128" i="8"/>
  <c r="I3129" i="8"/>
  <c r="M3129" i="8"/>
  <c r="N3129" i="8"/>
  <c r="O3129" i="8"/>
  <c r="I3130" i="8"/>
  <c r="M3130" i="8"/>
  <c r="N3130" i="8"/>
  <c r="O3130" i="8"/>
  <c r="I3131" i="8"/>
  <c r="M3131" i="8"/>
  <c r="N3131" i="8"/>
  <c r="O3131" i="8"/>
  <c r="I3132" i="8"/>
  <c r="M3132" i="8"/>
  <c r="N3132" i="8"/>
  <c r="O3132" i="8"/>
  <c r="I3133" i="8"/>
  <c r="K3133" i="8"/>
  <c r="M3133" i="8"/>
  <c r="N3133" i="8"/>
  <c r="O3133" i="8"/>
  <c r="I3134" i="8"/>
  <c r="K3134" i="8"/>
  <c r="M3134" i="8"/>
  <c r="N3134" i="8"/>
  <c r="O3134" i="8"/>
  <c r="I3135" i="8"/>
  <c r="J3135" i="8"/>
  <c r="K3135" i="8"/>
  <c r="M3135" i="8"/>
  <c r="N3135" i="8"/>
  <c r="O3135" i="8"/>
  <c r="I3136" i="8"/>
  <c r="M3136" i="8"/>
  <c r="N3136" i="8"/>
  <c r="O3136" i="8"/>
  <c r="I3137" i="8"/>
  <c r="M3137" i="8"/>
  <c r="N3137" i="8"/>
  <c r="O3137" i="8"/>
  <c r="I3138" i="8"/>
  <c r="M3138" i="8"/>
  <c r="N3138" i="8"/>
  <c r="O3138" i="8"/>
  <c r="I3139" i="8"/>
  <c r="M3139" i="8"/>
  <c r="N3139" i="8"/>
  <c r="O3139" i="8"/>
  <c r="I3140" i="8"/>
  <c r="M3140" i="8"/>
  <c r="N3140" i="8"/>
  <c r="O3140" i="8"/>
  <c r="I3141" i="8"/>
  <c r="M3141" i="8"/>
  <c r="N3141" i="8"/>
  <c r="O3141" i="8"/>
  <c r="I3142" i="8"/>
  <c r="M3142" i="8"/>
  <c r="N3142" i="8"/>
  <c r="O3142" i="8"/>
  <c r="I3143" i="8"/>
  <c r="M3143" i="8"/>
  <c r="N3143" i="8"/>
  <c r="O3143" i="8"/>
  <c r="I3144" i="8"/>
  <c r="M3144" i="8"/>
  <c r="N3144" i="8"/>
  <c r="O3144" i="8"/>
  <c r="I3145" i="8"/>
  <c r="M3145" i="8"/>
  <c r="N3145" i="8"/>
  <c r="O3145" i="8"/>
  <c r="I3146" i="8"/>
  <c r="M3146" i="8"/>
  <c r="N3146" i="8"/>
  <c r="O3146" i="8"/>
  <c r="I3147" i="8"/>
  <c r="K3147" i="8"/>
  <c r="M3147" i="8"/>
  <c r="N3147" i="8"/>
  <c r="O3147" i="8"/>
  <c r="I3148" i="8"/>
  <c r="J3148" i="8"/>
  <c r="K3148" i="8"/>
  <c r="M3148" i="8"/>
  <c r="N3148" i="8"/>
  <c r="O3148" i="8"/>
  <c r="I3149" i="8"/>
  <c r="M3149" i="8"/>
  <c r="N3149" i="8"/>
  <c r="O3149" i="8"/>
  <c r="I3150" i="8"/>
  <c r="M3150" i="8"/>
  <c r="N3150" i="8"/>
  <c r="O3150" i="8"/>
  <c r="I3151" i="8"/>
  <c r="M3151" i="8"/>
  <c r="N3151" i="8"/>
  <c r="O3151" i="8"/>
  <c r="I3152" i="8"/>
  <c r="M3152" i="8"/>
  <c r="N3152" i="8"/>
  <c r="O3152" i="8"/>
  <c r="I3153" i="8"/>
  <c r="M3153" i="8"/>
  <c r="N3153" i="8"/>
  <c r="O3153" i="8"/>
  <c r="I3154" i="8"/>
  <c r="M3154" i="8"/>
  <c r="N3154" i="8"/>
  <c r="O3154" i="8"/>
  <c r="I3155" i="8"/>
  <c r="M3155" i="8"/>
  <c r="N3155" i="8"/>
  <c r="O3155" i="8"/>
  <c r="I3156" i="8"/>
  <c r="M3156" i="8"/>
  <c r="N3156" i="8"/>
  <c r="O3156" i="8"/>
  <c r="I3157" i="8"/>
  <c r="M3157" i="8"/>
  <c r="N3157" i="8"/>
  <c r="O3157" i="8"/>
  <c r="I3158" i="8"/>
  <c r="M3158" i="8"/>
  <c r="N3158" i="8"/>
  <c r="O3158" i="8"/>
  <c r="I3159" i="8"/>
  <c r="M3159" i="8"/>
  <c r="N3159" i="8"/>
  <c r="O3159" i="8"/>
  <c r="I3160" i="8"/>
  <c r="K3160" i="8"/>
  <c r="M3160" i="8"/>
  <c r="N3160" i="8"/>
  <c r="O3160" i="8"/>
  <c r="I3161" i="8"/>
  <c r="J3161" i="8"/>
  <c r="K3161" i="8"/>
  <c r="M3161" i="8"/>
  <c r="N3161" i="8"/>
  <c r="O3161" i="8"/>
  <c r="I3162" i="8"/>
  <c r="M3162" i="8"/>
  <c r="N3162" i="8"/>
  <c r="O3162" i="8"/>
  <c r="I3163" i="8"/>
  <c r="M3163" i="8"/>
  <c r="N3163" i="8"/>
  <c r="O3163" i="8"/>
  <c r="I3164" i="8"/>
  <c r="M3164" i="8"/>
  <c r="N3164" i="8"/>
  <c r="O3164" i="8"/>
  <c r="I3165" i="8"/>
  <c r="M3165" i="8"/>
  <c r="N3165" i="8"/>
  <c r="O3165" i="8"/>
  <c r="I3166" i="8"/>
  <c r="M3166" i="8"/>
  <c r="N3166" i="8"/>
  <c r="O3166" i="8"/>
  <c r="I3167" i="8"/>
  <c r="M3167" i="8"/>
  <c r="N3167" i="8"/>
  <c r="O3167" i="8"/>
  <c r="I3168" i="8"/>
  <c r="M3168" i="8"/>
  <c r="N3168" i="8"/>
  <c r="O3168" i="8"/>
  <c r="I3169" i="8"/>
  <c r="M3169" i="8"/>
  <c r="N3169" i="8"/>
  <c r="O3169" i="8"/>
  <c r="I3170" i="8"/>
  <c r="M3170" i="8"/>
  <c r="N3170" i="8"/>
  <c r="O3170" i="8"/>
  <c r="I3171" i="8"/>
  <c r="M3171" i="8"/>
  <c r="N3171" i="8"/>
  <c r="O3171" i="8"/>
  <c r="I3172" i="8"/>
  <c r="M3172" i="8"/>
  <c r="N3172" i="8"/>
  <c r="O3172" i="8"/>
  <c r="I3173" i="8"/>
  <c r="K3173" i="8"/>
  <c r="M3173" i="8"/>
  <c r="N3173" i="8"/>
  <c r="O3173" i="8"/>
  <c r="I3174" i="8"/>
  <c r="J3174" i="8"/>
  <c r="K3174" i="8"/>
  <c r="M3174" i="8"/>
  <c r="N3174" i="8"/>
  <c r="O3174" i="8"/>
  <c r="I3175" i="8"/>
  <c r="M3175" i="8"/>
  <c r="N3175" i="8"/>
  <c r="O3175" i="8"/>
  <c r="I3176" i="8"/>
  <c r="M3176" i="8"/>
  <c r="N3176" i="8"/>
  <c r="O3176" i="8"/>
  <c r="I3177" i="8"/>
  <c r="M3177" i="8"/>
  <c r="N3177" i="8"/>
  <c r="O3177" i="8"/>
  <c r="I3178" i="8"/>
  <c r="M3178" i="8"/>
  <c r="N3178" i="8"/>
  <c r="O3178" i="8"/>
  <c r="I3179" i="8"/>
  <c r="M3179" i="8"/>
  <c r="N3179" i="8"/>
  <c r="O3179" i="8"/>
  <c r="I3180" i="8"/>
  <c r="M3180" i="8"/>
  <c r="N3180" i="8"/>
  <c r="O3180" i="8"/>
  <c r="I3181" i="8"/>
  <c r="M3181" i="8"/>
  <c r="N3181" i="8"/>
  <c r="O3181" i="8"/>
  <c r="I3182" i="8"/>
  <c r="M3182" i="8"/>
  <c r="N3182" i="8"/>
  <c r="O3182" i="8"/>
  <c r="I3183" i="8"/>
  <c r="M3183" i="8"/>
  <c r="N3183" i="8"/>
  <c r="O3183" i="8"/>
  <c r="I3184" i="8"/>
  <c r="M3184" i="8"/>
  <c r="N3184" i="8"/>
  <c r="O3184" i="8"/>
  <c r="I3185" i="8"/>
  <c r="M3185" i="8"/>
  <c r="N3185" i="8"/>
  <c r="O3185" i="8"/>
  <c r="I3186" i="8"/>
  <c r="M3186" i="8"/>
  <c r="N3186" i="8"/>
  <c r="O3186" i="8"/>
  <c r="I3187" i="8"/>
  <c r="J3187" i="8"/>
  <c r="K3187" i="8"/>
  <c r="M3187" i="8"/>
  <c r="N3187" i="8"/>
  <c r="O3187" i="8"/>
  <c r="I3188" i="8"/>
  <c r="M3188" i="8"/>
  <c r="N3188" i="8"/>
  <c r="O3188" i="8"/>
  <c r="I3189" i="8"/>
  <c r="M3189" i="8"/>
  <c r="N3189" i="8"/>
  <c r="O3189" i="8"/>
  <c r="I3190" i="8"/>
  <c r="M3190" i="8"/>
  <c r="N3190" i="8"/>
  <c r="O3190" i="8"/>
  <c r="I3191" i="8"/>
  <c r="M3191" i="8"/>
  <c r="N3191" i="8"/>
  <c r="O3191" i="8"/>
  <c r="I3192" i="8"/>
  <c r="M3192" i="8"/>
  <c r="N3192" i="8"/>
  <c r="O3192" i="8"/>
  <c r="I3193" i="8"/>
  <c r="M3193" i="8"/>
  <c r="N3193" i="8"/>
  <c r="O3193" i="8"/>
  <c r="I3194" i="8"/>
  <c r="M3194" i="8"/>
  <c r="N3194" i="8"/>
  <c r="O3194" i="8"/>
  <c r="I3195" i="8"/>
  <c r="M3195" i="8"/>
  <c r="N3195" i="8"/>
  <c r="O3195" i="8"/>
  <c r="I3196" i="8"/>
  <c r="M3196" i="8"/>
  <c r="N3196" i="8"/>
  <c r="O3196" i="8"/>
  <c r="I3197" i="8"/>
  <c r="M3197" i="8"/>
  <c r="N3197" i="8"/>
  <c r="O3197" i="8"/>
  <c r="I3198" i="8"/>
  <c r="M3198" i="8"/>
  <c r="N3198" i="8"/>
  <c r="O3198" i="8"/>
  <c r="I3199" i="8"/>
  <c r="K3199" i="8"/>
  <c r="M3199" i="8"/>
  <c r="N3199" i="8"/>
  <c r="O3199" i="8"/>
  <c r="I3200" i="8"/>
  <c r="J3200" i="8"/>
  <c r="K3200" i="8"/>
  <c r="M3200" i="8"/>
  <c r="N3200" i="8"/>
  <c r="O3200" i="8"/>
  <c r="I3201" i="8"/>
  <c r="M3201" i="8"/>
  <c r="N3201" i="8"/>
  <c r="O3201" i="8"/>
  <c r="I3202" i="8"/>
  <c r="M3202" i="8"/>
  <c r="N3202" i="8"/>
  <c r="O3202" i="8"/>
  <c r="I3203" i="8"/>
  <c r="M3203" i="8"/>
  <c r="N3203" i="8"/>
  <c r="O3203" i="8"/>
  <c r="I3204" i="8"/>
  <c r="M3204" i="8"/>
  <c r="N3204" i="8"/>
  <c r="O3204" i="8"/>
  <c r="I3205" i="8"/>
  <c r="M3205" i="8"/>
  <c r="N3205" i="8"/>
  <c r="O3205" i="8"/>
  <c r="I3206" i="8"/>
  <c r="M3206" i="8"/>
  <c r="N3206" i="8"/>
  <c r="O3206" i="8"/>
  <c r="I3207" i="8"/>
  <c r="M3207" i="8"/>
  <c r="N3207" i="8"/>
  <c r="O3207" i="8"/>
  <c r="I3208" i="8"/>
  <c r="M3208" i="8"/>
  <c r="N3208" i="8"/>
  <c r="O3208" i="8"/>
  <c r="I3209" i="8"/>
  <c r="M3209" i="8"/>
  <c r="N3209" i="8"/>
  <c r="O3209" i="8"/>
  <c r="I3210" i="8"/>
  <c r="M3210" i="8"/>
  <c r="N3210" i="8"/>
  <c r="O3210" i="8"/>
  <c r="I3211" i="8"/>
  <c r="M3211" i="8"/>
  <c r="N3211" i="8"/>
  <c r="O3211" i="8"/>
  <c r="I3212" i="8"/>
  <c r="M3212" i="8"/>
  <c r="N3212" i="8"/>
  <c r="O3212" i="8"/>
  <c r="I3213" i="8"/>
  <c r="J3213" i="8"/>
  <c r="K3213" i="8"/>
  <c r="M3213" i="8"/>
  <c r="N3213" i="8"/>
  <c r="O3213" i="8"/>
  <c r="I3214" i="8"/>
  <c r="M3214" i="8"/>
  <c r="N3214" i="8"/>
  <c r="O3214" i="8"/>
  <c r="I3215" i="8"/>
  <c r="M3215" i="8"/>
  <c r="N3215" i="8"/>
  <c r="O3215" i="8"/>
  <c r="I3216" i="8"/>
  <c r="M3216" i="8"/>
  <c r="N3216" i="8"/>
  <c r="O3216" i="8"/>
  <c r="I3217" i="8"/>
  <c r="M3217" i="8"/>
  <c r="N3217" i="8"/>
  <c r="O3217" i="8"/>
  <c r="I3218" i="8"/>
  <c r="M3218" i="8"/>
  <c r="N3218" i="8"/>
  <c r="O3218" i="8"/>
  <c r="I3219" i="8"/>
  <c r="M3219" i="8"/>
  <c r="N3219" i="8"/>
  <c r="O3219" i="8"/>
  <c r="I3220" i="8"/>
  <c r="M3220" i="8"/>
  <c r="N3220" i="8"/>
  <c r="O3220" i="8"/>
  <c r="I3221" i="8"/>
  <c r="M3221" i="8"/>
  <c r="N3221" i="8"/>
  <c r="O3221" i="8"/>
  <c r="I3222" i="8"/>
  <c r="M3222" i="8"/>
  <c r="N3222" i="8"/>
  <c r="O3222" i="8"/>
  <c r="I3223" i="8"/>
  <c r="M3223" i="8"/>
  <c r="N3223" i="8"/>
  <c r="O3223" i="8"/>
  <c r="I3224" i="8"/>
  <c r="M3224" i="8"/>
  <c r="N3224" i="8"/>
  <c r="O3224" i="8"/>
  <c r="I3225" i="8"/>
  <c r="M3225" i="8"/>
  <c r="N3225" i="8"/>
  <c r="O3225" i="8"/>
  <c r="I3226" i="8"/>
  <c r="J3226" i="8"/>
  <c r="K3226" i="8"/>
  <c r="M3226" i="8"/>
  <c r="N3226" i="8"/>
  <c r="O3226" i="8"/>
  <c r="I3227" i="8"/>
  <c r="M3227" i="8"/>
  <c r="N3227" i="8"/>
  <c r="O3227" i="8"/>
  <c r="I3228" i="8"/>
  <c r="M3228" i="8"/>
  <c r="N3228" i="8"/>
  <c r="O3228" i="8"/>
  <c r="I3229" i="8"/>
  <c r="M3229" i="8"/>
  <c r="N3229" i="8"/>
  <c r="O3229" i="8"/>
  <c r="I3230" i="8"/>
  <c r="M3230" i="8"/>
  <c r="N3230" i="8"/>
  <c r="O3230" i="8"/>
  <c r="I3231" i="8"/>
  <c r="M3231" i="8"/>
  <c r="N3231" i="8"/>
  <c r="O3231" i="8"/>
  <c r="I3232" i="8"/>
  <c r="M3232" i="8"/>
  <c r="N3232" i="8"/>
  <c r="O3232" i="8"/>
  <c r="I3233" i="8"/>
  <c r="M3233" i="8"/>
  <c r="N3233" i="8"/>
  <c r="O3233" i="8"/>
  <c r="I3234" i="8"/>
  <c r="M3234" i="8"/>
  <c r="N3234" i="8"/>
  <c r="O3234" i="8"/>
  <c r="I3235" i="8"/>
  <c r="M3235" i="8"/>
  <c r="N3235" i="8"/>
  <c r="O3235" i="8"/>
  <c r="I3236" i="8"/>
  <c r="M3236" i="8"/>
  <c r="N3236" i="8"/>
  <c r="O3236" i="8"/>
  <c r="I3237" i="8"/>
  <c r="M3237" i="8"/>
  <c r="N3237" i="8"/>
  <c r="O3237" i="8"/>
  <c r="I3238" i="8"/>
  <c r="K3238" i="8"/>
  <c r="M3238" i="8"/>
  <c r="N3238" i="8"/>
  <c r="O3238" i="8"/>
  <c r="I3239" i="8"/>
  <c r="J3239" i="8"/>
  <c r="K3239" i="8"/>
  <c r="M3239" i="8"/>
  <c r="N3239" i="8"/>
  <c r="O3239" i="8"/>
  <c r="I3240" i="8"/>
  <c r="M3240" i="8"/>
  <c r="N3240" i="8"/>
  <c r="O3240" i="8"/>
  <c r="I3241" i="8"/>
  <c r="M3241" i="8"/>
  <c r="N3241" i="8"/>
  <c r="O3241" i="8"/>
  <c r="I3242" i="8"/>
  <c r="M3242" i="8"/>
  <c r="N3242" i="8"/>
  <c r="O3242" i="8"/>
  <c r="I3243" i="8"/>
  <c r="M3243" i="8"/>
  <c r="N3243" i="8"/>
  <c r="O3243" i="8"/>
  <c r="I3244" i="8"/>
  <c r="M3244" i="8"/>
  <c r="N3244" i="8"/>
  <c r="O3244" i="8"/>
  <c r="I3245" i="8"/>
  <c r="M3245" i="8"/>
  <c r="N3245" i="8"/>
  <c r="O3245" i="8"/>
  <c r="I3246" i="8"/>
  <c r="M3246" i="8"/>
  <c r="N3246" i="8"/>
  <c r="O3246" i="8"/>
  <c r="I3247" i="8"/>
  <c r="M3247" i="8"/>
  <c r="N3247" i="8"/>
  <c r="O3247" i="8"/>
  <c r="I3248" i="8"/>
  <c r="M3248" i="8"/>
  <c r="N3248" i="8"/>
  <c r="O3248" i="8"/>
  <c r="I3249" i="8"/>
  <c r="M3249" i="8"/>
  <c r="N3249" i="8"/>
  <c r="O3249" i="8"/>
  <c r="I3250" i="8"/>
  <c r="M3250" i="8"/>
  <c r="N3250" i="8"/>
  <c r="O3250" i="8"/>
  <c r="I3251" i="8"/>
  <c r="M3251" i="8"/>
  <c r="N3251" i="8"/>
  <c r="O3251" i="8"/>
  <c r="I3252" i="8"/>
  <c r="J3252" i="8"/>
  <c r="K3252" i="8"/>
  <c r="M3252" i="8"/>
  <c r="N3252" i="8"/>
  <c r="O3252" i="8"/>
  <c r="I3253" i="8"/>
  <c r="M3253" i="8"/>
  <c r="N3253" i="8"/>
  <c r="O3253" i="8"/>
  <c r="I3254" i="8"/>
  <c r="M3254" i="8"/>
  <c r="N3254" i="8"/>
  <c r="O3254" i="8"/>
  <c r="I3255" i="8"/>
  <c r="M3255" i="8"/>
  <c r="N3255" i="8"/>
  <c r="O3255" i="8"/>
  <c r="I3256" i="8"/>
  <c r="M3256" i="8"/>
  <c r="N3256" i="8"/>
  <c r="O3256" i="8"/>
  <c r="I3257" i="8"/>
  <c r="M3257" i="8"/>
  <c r="N3257" i="8"/>
  <c r="O3257" i="8"/>
  <c r="I3258" i="8"/>
  <c r="M3258" i="8"/>
  <c r="N3258" i="8"/>
  <c r="O3258" i="8"/>
  <c r="I3259" i="8"/>
  <c r="M3259" i="8"/>
  <c r="N3259" i="8"/>
  <c r="O3259" i="8"/>
  <c r="I3260" i="8"/>
  <c r="M3260" i="8"/>
  <c r="N3260" i="8"/>
  <c r="O3260" i="8"/>
  <c r="I3261" i="8"/>
  <c r="M3261" i="8"/>
  <c r="N3261" i="8"/>
  <c r="O3261" i="8"/>
  <c r="I3262" i="8"/>
  <c r="M3262" i="8"/>
  <c r="N3262" i="8"/>
  <c r="O3262" i="8"/>
  <c r="I3263" i="8"/>
  <c r="K3263" i="8"/>
  <c r="M3263" i="8"/>
  <c r="N3263" i="8"/>
  <c r="O3263" i="8"/>
  <c r="I3264" i="8"/>
  <c r="K3264" i="8"/>
  <c r="M3264" i="8"/>
  <c r="N3264" i="8"/>
  <c r="O3264" i="8"/>
  <c r="I3265" i="8"/>
  <c r="J3265" i="8"/>
  <c r="K3265" i="8"/>
  <c r="M3265" i="8"/>
  <c r="N3265" i="8"/>
  <c r="O3265" i="8"/>
  <c r="I3266" i="8"/>
  <c r="M3266" i="8"/>
  <c r="N3266" i="8"/>
  <c r="O3266" i="8"/>
  <c r="I3267" i="8"/>
  <c r="M3267" i="8"/>
  <c r="N3267" i="8"/>
  <c r="O3267" i="8"/>
  <c r="I3268" i="8"/>
  <c r="M3268" i="8"/>
  <c r="N3268" i="8"/>
  <c r="O3268" i="8"/>
  <c r="I3269" i="8"/>
  <c r="M3269" i="8"/>
  <c r="N3269" i="8"/>
  <c r="O3269" i="8"/>
  <c r="I3270" i="8"/>
  <c r="M3270" i="8"/>
  <c r="N3270" i="8"/>
  <c r="O3270" i="8"/>
  <c r="I3271" i="8"/>
  <c r="M3271" i="8"/>
  <c r="N3271" i="8"/>
  <c r="O3271" i="8"/>
  <c r="I3272" i="8"/>
  <c r="M3272" i="8"/>
  <c r="N3272" i="8"/>
  <c r="O3272" i="8"/>
  <c r="I3273" i="8"/>
  <c r="M3273" i="8"/>
  <c r="N3273" i="8"/>
  <c r="O3273" i="8"/>
  <c r="I3274" i="8"/>
  <c r="M3274" i="8"/>
  <c r="N3274" i="8"/>
  <c r="O3274" i="8"/>
  <c r="I3275" i="8"/>
  <c r="M3275" i="8"/>
  <c r="N3275" i="8"/>
  <c r="O3275" i="8"/>
  <c r="I3276" i="8"/>
  <c r="M3276" i="8"/>
  <c r="N3276" i="8"/>
  <c r="O3276" i="8"/>
  <c r="I3277" i="8"/>
  <c r="M3277" i="8"/>
  <c r="N3277" i="8"/>
  <c r="O3277" i="8"/>
  <c r="I3278" i="8"/>
  <c r="J3278" i="8"/>
  <c r="K3278" i="8"/>
  <c r="M3278" i="8"/>
  <c r="N3278" i="8"/>
  <c r="O3278" i="8"/>
  <c r="I3279" i="8"/>
  <c r="M3279" i="8"/>
  <c r="N3279" i="8"/>
  <c r="O3279" i="8"/>
  <c r="I3280" i="8"/>
  <c r="M3280" i="8"/>
  <c r="N3280" i="8"/>
  <c r="O3280" i="8"/>
  <c r="I3281" i="8"/>
  <c r="M3281" i="8"/>
  <c r="N3281" i="8"/>
  <c r="O3281" i="8"/>
  <c r="I3282" i="8"/>
  <c r="M3282" i="8"/>
  <c r="N3282" i="8"/>
  <c r="O3282" i="8"/>
  <c r="I3283" i="8"/>
  <c r="M3283" i="8"/>
  <c r="N3283" i="8"/>
  <c r="O3283" i="8"/>
  <c r="I3284" i="8"/>
  <c r="M3284" i="8"/>
  <c r="N3284" i="8"/>
  <c r="O3284" i="8"/>
  <c r="I3285" i="8"/>
  <c r="M3285" i="8"/>
  <c r="N3285" i="8"/>
  <c r="O3285" i="8"/>
  <c r="I3286" i="8"/>
  <c r="M3286" i="8"/>
  <c r="N3286" i="8"/>
  <c r="O3286" i="8"/>
  <c r="I3287" i="8"/>
  <c r="M3287" i="8"/>
  <c r="N3287" i="8"/>
  <c r="O3287" i="8"/>
  <c r="I3288" i="8"/>
  <c r="M3288" i="8"/>
  <c r="N3288" i="8"/>
  <c r="O3288" i="8"/>
  <c r="I3289" i="8"/>
  <c r="M3289" i="8"/>
  <c r="N3289" i="8"/>
  <c r="O3289" i="8"/>
  <c r="I3290" i="8"/>
  <c r="K3290" i="8"/>
  <c r="M3290" i="8"/>
  <c r="N3290" i="8"/>
  <c r="O3290" i="8"/>
  <c r="I3291" i="8"/>
  <c r="J3291" i="8"/>
  <c r="K3291" i="8"/>
  <c r="M3291" i="8"/>
  <c r="N3291" i="8"/>
  <c r="O3291" i="8"/>
  <c r="I3292" i="8"/>
  <c r="M3292" i="8"/>
  <c r="N3292" i="8"/>
  <c r="O3292" i="8"/>
  <c r="I3293" i="8"/>
  <c r="M3293" i="8"/>
  <c r="N3293" i="8"/>
  <c r="O3293" i="8"/>
  <c r="I3294" i="8"/>
  <c r="M3294" i="8"/>
  <c r="N3294" i="8"/>
  <c r="O3294" i="8"/>
  <c r="I3295" i="8"/>
  <c r="M3295" i="8"/>
  <c r="N3295" i="8"/>
  <c r="O3295" i="8"/>
  <c r="I3296" i="8"/>
  <c r="M3296" i="8"/>
  <c r="N3296" i="8"/>
  <c r="O3296" i="8"/>
  <c r="I3297" i="8"/>
  <c r="M3297" i="8"/>
  <c r="N3297" i="8"/>
  <c r="O3297" i="8"/>
  <c r="I3298" i="8"/>
  <c r="M3298" i="8"/>
  <c r="N3298" i="8"/>
  <c r="O3298" i="8"/>
  <c r="I3299" i="8"/>
  <c r="M3299" i="8"/>
  <c r="N3299" i="8"/>
  <c r="O3299" i="8"/>
  <c r="I3300" i="8"/>
  <c r="M3300" i="8"/>
  <c r="N3300" i="8"/>
  <c r="O3300" i="8"/>
  <c r="I3301" i="8"/>
  <c r="M3301" i="8"/>
  <c r="N3301" i="8"/>
  <c r="O3301" i="8"/>
  <c r="I3302" i="8"/>
  <c r="M3302" i="8"/>
  <c r="N3302" i="8"/>
  <c r="O3302" i="8"/>
  <c r="I3303" i="8"/>
  <c r="K3303" i="8"/>
  <c r="M3303" i="8"/>
  <c r="N3303" i="8"/>
  <c r="O3303" i="8"/>
  <c r="I3304" i="8"/>
  <c r="J3304" i="8"/>
  <c r="K3304" i="8"/>
  <c r="M3304" i="8"/>
  <c r="N3304" i="8"/>
  <c r="O3304" i="8"/>
  <c r="I3305" i="8"/>
  <c r="M3305" i="8"/>
  <c r="N3305" i="8"/>
  <c r="O3305" i="8"/>
  <c r="I3306" i="8"/>
  <c r="M3306" i="8"/>
  <c r="N3306" i="8"/>
  <c r="O3306" i="8"/>
  <c r="I3307" i="8"/>
  <c r="M3307" i="8"/>
  <c r="N3307" i="8"/>
  <c r="O3307" i="8"/>
  <c r="I3308" i="8"/>
  <c r="M3308" i="8"/>
  <c r="N3308" i="8"/>
  <c r="O3308" i="8"/>
  <c r="I3309" i="8"/>
  <c r="M3309" i="8"/>
  <c r="N3309" i="8"/>
  <c r="O3309" i="8"/>
  <c r="I3310" i="8"/>
  <c r="M3310" i="8"/>
  <c r="N3310" i="8"/>
  <c r="O3310" i="8"/>
  <c r="I3311" i="8"/>
  <c r="M3311" i="8"/>
  <c r="N3311" i="8"/>
  <c r="O3311" i="8"/>
  <c r="I3312" i="8"/>
  <c r="M3312" i="8"/>
  <c r="N3312" i="8"/>
  <c r="O3312" i="8"/>
  <c r="I3313" i="8"/>
  <c r="M3313" i="8"/>
  <c r="N3313" i="8"/>
  <c r="O3313" i="8"/>
  <c r="I3314" i="8"/>
  <c r="M3314" i="8"/>
  <c r="N3314" i="8"/>
  <c r="O3314" i="8"/>
  <c r="I3315" i="8"/>
  <c r="M3315" i="8"/>
  <c r="N3315" i="8"/>
  <c r="O3315" i="8"/>
  <c r="I3316" i="8"/>
  <c r="K3316" i="8"/>
  <c r="M3316" i="8"/>
  <c r="N3316" i="8"/>
  <c r="O3316" i="8"/>
  <c r="I3317" i="8"/>
  <c r="J3317" i="8"/>
  <c r="K3317" i="8"/>
  <c r="M3317" i="8"/>
  <c r="N3317" i="8"/>
  <c r="O3317" i="8"/>
  <c r="I3318" i="8"/>
  <c r="M3318" i="8"/>
  <c r="N3318" i="8"/>
  <c r="O3318" i="8"/>
  <c r="I3319" i="8"/>
  <c r="M3319" i="8"/>
  <c r="N3319" i="8"/>
  <c r="O3319" i="8"/>
  <c r="I3320" i="8"/>
  <c r="M3320" i="8"/>
  <c r="N3320" i="8"/>
  <c r="O3320" i="8"/>
  <c r="I3321" i="8"/>
  <c r="M3321" i="8"/>
  <c r="N3321" i="8"/>
  <c r="O3321" i="8"/>
  <c r="I3322" i="8"/>
  <c r="M3322" i="8"/>
  <c r="N3322" i="8"/>
  <c r="O3322" i="8"/>
  <c r="I3323" i="8"/>
  <c r="M3323" i="8"/>
  <c r="N3323" i="8"/>
  <c r="O3323" i="8"/>
  <c r="I3324" i="8"/>
  <c r="M3324" i="8"/>
  <c r="N3324" i="8"/>
  <c r="O3324" i="8"/>
  <c r="I3325" i="8"/>
  <c r="M3325" i="8"/>
  <c r="N3325" i="8"/>
  <c r="O3325" i="8"/>
  <c r="I3326" i="8"/>
  <c r="M3326" i="8"/>
  <c r="N3326" i="8"/>
  <c r="O3326" i="8"/>
  <c r="I3327" i="8"/>
  <c r="M3327" i="8"/>
  <c r="N3327" i="8"/>
  <c r="O3327" i="8"/>
  <c r="I3328" i="8"/>
  <c r="M3328" i="8"/>
  <c r="N3328" i="8"/>
  <c r="O3328" i="8"/>
  <c r="I3329" i="8"/>
  <c r="K3329" i="8"/>
  <c r="M3329" i="8"/>
  <c r="N3329" i="8"/>
  <c r="O3329" i="8"/>
  <c r="B1" i="13"/>
  <c r="B6" i="13"/>
  <c r="C6" i="13"/>
  <c r="B8" i="13"/>
  <c r="C8" i="13"/>
  <c r="B9" i="13"/>
  <c r="C9" i="13"/>
  <c r="B10" i="13"/>
  <c r="C10" i="13"/>
  <c r="J257" i="23" l="1"/>
  <c r="J256" i="23"/>
  <c r="J255" i="23"/>
  <c r="J254" i="23"/>
  <c r="J250" i="23"/>
  <c r="J247" i="23"/>
  <c r="J245" i="23"/>
  <c r="J244" i="23"/>
  <c r="J241" i="23"/>
  <c r="J239" i="23"/>
  <c r="J237" i="23"/>
  <c r="J236" i="23"/>
  <c r="J228" i="23"/>
  <c r="J227" i="23"/>
  <c r="J226" i="23"/>
  <c r="J225" i="23"/>
  <c r="J220" i="23"/>
  <c r="J216" i="23"/>
  <c r="J215" i="23"/>
  <c r="J213" i="23"/>
  <c r="J209" i="23"/>
  <c r="J207" i="23"/>
  <c r="J205" i="23"/>
  <c r="J204" i="23"/>
  <c r="J201" i="23"/>
  <c r="J200" i="23"/>
  <c r="J199" i="23"/>
  <c r="J198" i="23"/>
  <c r="J195" i="23"/>
  <c r="J194" i="23"/>
  <c r="J193" i="23"/>
  <c r="J188" i="23"/>
  <c r="J187" i="23"/>
  <c r="J183" i="23"/>
  <c r="J180" i="23"/>
  <c r="J179" i="23"/>
  <c r="J178" i="23"/>
  <c r="J177" i="23"/>
  <c r="J175" i="23"/>
  <c r="J173" i="23"/>
  <c r="J171" i="23"/>
  <c r="J170" i="23"/>
  <c r="J169" i="23"/>
  <c r="J168" i="23"/>
  <c r="J167" i="23"/>
  <c r="J166" i="23"/>
  <c r="J164" i="23"/>
  <c r="J162" i="23"/>
  <c r="J156" i="23"/>
  <c r="J155" i="23"/>
  <c r="J153" i="23"/>
  <c r="J152" i="23"/>
  <c r="J147" i="23"/>
  <c r="J143" i="23"/>
  <c r="J142" i="23"/>
  <c r="J141" i="23"/>
  <c r="J137" i="23"/>
  <c r="J136" i="23"/>
  <c r="J131" i="23"/>
  <c r="J125" i="23"/>
  <c r="J123" i="23"/>
  <c r="J120" i="23"/>
  <c r="J119" i="23"/>
  <c r="J116" i="23"/>
  <c r="J115" i="23"/>
  <c r="J114" i="23"/>
  <c r="J113" i="23"/>
  <c r="J112" i="23"/>
  <c r="J111" i="23"/>
  <c r="J110" i="23"/>
  <c r="J109" i="23"/>
  <c r="J108" i="23"/>
  <c r="J107" i="23"/>
  <c r="J106" i="23"/>
  <c r="J105" i="23"/>
  <c r="J104" i="23"/>
  <c r="J103" i="23"/>
  <c r="J100" i="23"/>
  <c r="J95" i="23"/>
  <c r="J94" i="23"/>
  <c r="J93" i="23"/>
  <c r="J92" i="23"/>
  <c r="J87" i="23"/>
  <c r="J84" i="23"/>
  <c r="J78" i="23"/>
  <c r="J77" i="23"/>
  <c r="J76" i="23"/>
  <c r="J75" i="23"/>
  <c r="J72" i="23"/>
  <c r="J70" i="23"/>
  <c r="J67" i="23"/>
  <c r="J65" i="23"/>
  <c r="J62" i="23"/>
  <c r="J61" i="23"/>
  <c r="J57" i="23"/>
  <c r="J56" i="23"/>
  <c r="J55" i="23"/>
  <c r="J52" i="23"/>
  <c r="J51" i="23"/>
  <c r="J50" i="23"/>
  <c r="J48" i="23"/>
  <c r="J47" i="23"/>
  <c r="J42" i="23"/>
  <c r="J37" i="23"/>
  <c r="J36" i="23"/>
  <c r="J34" i="23"/>
  <c r="J32" i="23"/>
  <c r="J26" i="23"/>
  <c r="J25" i="23"/>
  <c r="J22" i="23"/>
  <c r="J20" i="23"/>
  <c r="J19" i="23"/>
  <c r="J18" i="23"/>
  <c r="J16" i="23"/>
  <c r="J15" i="23"/>
  <c r="J13" i="23"/>
  <c r="J12" i="23"/>
  <c r="J11" i="23"/>
  <c r="J9" i="23"/>
  <c r="J8" i="23"/>
  <c r="J7" i="23"/>
  <c r="J5" i="23"/>
  <c r="J4" i="23"/>
  <c r="A2" i="23"/>
  <c r="F2" i="23"/>
  <c r="B2" i="23"/>
  <c r="H2" i="23"/>
  <c r="L132" i="23"/>
  <c r="L127" i="23"/>
  <c r="L14" i="23"/>
  <c r="L231" i="23"/>
  <c r="L15" i="23"/>
  <c r="L17" i="23"/>
  <c r="L226" i="23"/>
  <c r="L225" i="23"/>
  <c r="L21" i="23"/>
  <c r="L22" i="23"/>
  <c r="L221" i="23"/>
  <c r="L217" i="23"/>
  <c r="L25" i="23"/>
  <c r="L29" i="23"/>
  <c r="L216" i="23"/>
  <c r="L215" i="23"/>
  <c r="L34" i="23"/>
  <c r="L36" i="23"/>
  <c r="L214" i="23"/>
  <c r="L39" i="23"/>
  <c r="L211" i="23"/>
  <c r="L207" i="23"/>
  <c r="L45" i="23"/>
  <c r="L201" i="23"/>
  <c r="L199" i="23"/>
  <c r="L49" i="23"/>
  <c r="L50" i="23"/>
  <c r="L192" i="23"/>
  <c r="L52" i="23"/>
  <c r="L189" i="23"/>
  <c r="L54" i="23"/>
  <c r="L56" i="23"/>
  <c r="L58" i="23"/>
  <c r="L59" i="23"/>
  <c r="L188" i="23"/>
  <c r="L186" i="23"/>
  <c r="L184" i="23"/>
  <c r="L183" i="23"/>
  <c r="L64" i="23"/>
  <c r="L178" i="23"/>
  <c r="L177" i="23"/>
  <c r="L176" i="23"/>
  <c r="L175" i="23"/>
  <c r="L72" i="23"/>
  <c r="L80" i="23"/>
  <c r="L174" i="23"/>
  <c r="L82" i="23"/>
  <c r="L173" i="23"/>
  <c r="L172" i="23"/>
  <c r="L171" i="23"/>
  <c r="L88" i="23"/>
  <c r="L89" i="23"/>
  <c r="L165" i="23"/>
  <c r="L164" i="23"/>
  <c r="L94" i="23"/>
  <c r="L152" i="23"/>
  <c r="L149" i="23"/>
  <c r="L97" i="23"/>
  <c r="L148" i="23"/>
  <c r="L147" i="23"/>
  <c r="L146" i="23"/>
  <c r="L102" i="23"/>
  <c r="L103" i="23"/>
  <c r="L104" i="23"/>
  <c r="L105" i="23"/>
  <c r="L145" i="23"/>
  <c r="L106" i="23"/>
  <c r="L142" i="23"/>
  <c r="L108" i="23"/>
  <c r="L139" i="23"/>
  <c r="L115" i="23"/>
  <c r="L116" i="23"/>
  <c r="L137" i="23"/>
  <c r="L119" i="23"/>
  <c r="L135" i="23"/>
  <c r="L120" i="23"/>
  <c r="L121" i="23"/>
  <c r="L134" i="23"/>
  <c r="L133" i="23"/>
  <c r="L125" i="23"/>
  <c r="L129" i="23"/>
  <c r="L124" i="23"/>
  <c r="L123" i="23"/>
  <c r="L122" i="23"/>
  <c r="L128" i="23"/>
  <c r="L130" i="23"/>
  <c r="L131" i="23"/>
  <c r="L113" i="23"/>
  <c r="L110" i="23"/>
  <c r="L109" i="23"/>
  <c r="L182" i="23"/>
  <c r="L107" i="23"/>
  <c r="L101" i="23"/>
  <c r="L190" i="23"/>
  <c r="L191" i="23"/>
  <c r="L100" i="23"/>
  <c r="L196" i="23"/>
  <c r="L197" i="23"/>
  <c r="L198" i="23"/>
  <c r="L98" i="23"/>
  <c r="L202" i="23"/>
  <c r="L95" i="23"/>
  <c r="L204" i="23"/>
  <c r="L92" i="23"/>
  <c r="L205" i="23"/>
  <c r="L206" i="23"/>
  <c r="L90" i="23"/>
  <c r="L208" i="23"/>
  <c r="L77" i="23"/>
  <c r="L212" i="23"/>
  <c r="L74" i="23"/>
  <c r="L73" i="23"/>
  <c r="L218" i="23"/>
  <c r="L222" i="23"/>
  <c r="L68" i="23"/>
  <c r="L223" i="23"/>
  <c r="L224" i="23"/>
  <c r="L67" i="23"/>
  <c r="L227" i="23"/>
  <c r="L66" i="23"/>
  <c r="L228" i="23"/>
  <c r="L229" i="23"/>
  <c r="L230" i="23"/>
  <c r="L65" i="23"/>
  <c r="L63" i="23"/>
  <c r="L232" i="23"/>
  <c r="L233" i="23"/>
  <c r="L53" i="23"/>
  <c r="L44" i="23"/>
  <c r="L234" i="23"/>
  <c r="L43" i="23"/>
  <c r="L235" i="23"/>
  <c r="L236" i="23"/>
  <c r="L42" i="23"/>
  <c r="L237" i="23"/>
  <c r="L238" i="23"/>
  <c r="L35" i="23"/>
  <c r="L239" i="23"/>
  <c r="L31" i="23"/>
  <c r="L240" i="23"/>
  <c r="L30" i="23"/>
  <c r="L241" i="23"/>
  <c r="L26" i="23"/>
  <c r="L242" i="23"/>
  <c r="L23" i="23"/>
  <c r="L243" i="23"/>
  <c r="L244" i="23"/>
  <c r="L19" i="23"/>
  <c r="L245" i="23"/>
  <c r="L246" i="23"/>
  <c r="L11" i="23"/>
  <c r="L247" i="23"/>
  <c r="L10" i="23"/>
  <c r="L248" i="23"/>
  <c r="L9" i="23"/>
  <c r="L249" i="23"/>
  <c r="L8" i="23"/>
  <c r="L250" i="23"/>
  <c r="L6" i="23"/>
  <c r="L251" i="23"/>
  <c r="L252" i="23"/>
  <c r="L5" i="23"/>
  <c r="L253" i="23"/>
  <c r="L4" i="23"/>
  <c r="L254" i="23"/>
  <c r="L3" i="23"/>
  <c r="L255" i="23"/>
  <c r="L7" i="23"/>
  <c r="I132" i="23"/>
  <c r="I13" i="23"/>
  <c r="L12" i="23"/>
  <c r="I221" i="23"/>
  <c r="L220" i="23"/>
  <c r="I220" i="23"/>
  <c r="L16" i="23"/>
  <c r="L219" i="23"/>
  <c r="L18" i="23"/>
  <c r="L213" i="23"/>
  <c r="I211" i="23"/>
  <c r="L210" i="23"/>
  <c r="L20" i="23"/>
  <c r="L209" i="23"/>
  <c r="I206" i="23"/>
  <c r="I204" i="23"/>
  <c r="L24" i="23"/>
  <c r="I25" i="23"/>
  <c r="L203" i="23"/>
  <c r="L27" i="23"/>
  <c r="I28" i="23"/>
  <c r="I201" i="23"/>
  <c r="L28" i="23"/>
  <c r="I29" i="23"/>
  <c r="L200" i="23"/>
  <c r="I196" i="23"/>
  <c r="L195" i="23"/>
  <c r="I195" i="23"/>
  <c r="L194" i="23"/>
  <c r="I194" i="23"/>
  <c r="L32" i="23"/>
  <c r="I33" i="23"/>
  <c r="L33" i="23"/>
  <c r="I34" i="23"/>
  <c r="L193" i="23"/>
  <c r="I192" i="23"/>
  <c r="I188" i="23"/>
  <c r="L37" i="23"/>
  <c r="L187" i="23"/>
  <c r="I186" i="23"/>
  <c r="L38" i="23"/>
  <c r="I39" i="23"/>
  <c r="L185" i="23"/>
  <c r="L40" i="23"/>
  <c r="I41" i="23"/>
  <c r="I182" i="23"/>
  <c r="L41" i="23"/>
  <c r="I42" i="23"/>
  <c r="L181" i="23"/>
  <c r="I181" i="23"/>
  <c r="I45" i="23"/>
  <c r="L180" i="23"/>
  <c r="L46" i="23"/>
  <c r="I47" i="23"/>
  <c r="I180" i="23"/>
  <c r="L47" i="23"/>
  <c r="I48" i="23"/>
  <c r="L179" i="23"/>
  <c r="L48" i="23"/>
  <c r="I49" i="23"/>
  <c r="I178" i="23"/>
  <c r="I171" i="23"/>
  <c r="L170" i="23"/>
  <c r="I170" i="23"/>
  <c r="I51" i="23"/>
  <c r="L51" i="23"/>
  <c r="I52" i="23"/>
  <c r="L169" i="23"/>
  <c r="I169" i="23"/>
  <c r="L168" i="23"/>
  <c r="I168" i="23"/>
  <c r="L55" i="23"/>
  <c r="I56" i="23"/>
  <c r="L57" i="23"/>
  <c r="I58" i="23"/>
  <c r="L167" i="23"/>
  <c r="L60" i="23"/>
  <c r="I167" i="23"/>
  <c r="L166" i="23"/>
  <c r="L61" i="23"/>
  <c r="I62" i="23"/>
  <c r="L62" i="23"/>
  <c r="I63" i="23"/>
  <c r="L163" i="23"/>
  <c r="L69" i="23"/>
  <c r="I163" i="23"/>
  <c r="L162" i="23"/>
  <c r="L70" i="23"/>
  <c r="L71" i="23"/>
  <c r="I72" i="23"/>
  <c r="L161" i="23"/>
  <c r="I74" i="23"/>
  <c r="L75" i="23"/>
  <c r="I76" i="23"/>
  <c r="I161" i="23"/>
  <c r="L76" i="23"/>
  <c r="I77" i="23"/>
  <c r="L160" i="23"/>
  <c r="I160" i="23"/>
  <c r="L159" i="23"/>
  <c r="L78" i="23"/>
  <c r="I79" i="23"/>
  <c r="I159" i="23"/>
  <c r="L158" i="23"/>
  <c r="L79" i="23"/>
  <c r="I80" i="23"/>
  <c r="I158" i="23"/>
  <c r="L157" i="23"/>
  <c r="L81" i="23"/>
  <c r="I82" i="23"/>
  <c r="L83" i="23"/>
  <c r="I84" i="23"/>
  <c r="L84" i="23"/>
  <c r="I85" i="23"/>
  <c r="L85" i="23"/>
  <c r="I86" i="23"/>
  <c r="L86" i="23"/>
  <c r="I87" i="23"/>
  <c r="I157" i="23"/>
  <c r="L156" i="23"/>
  <c r="L87" i="23"/>
  <c r="I88" i="23"/>
  <c r="I156" i="23"/>
  <c r="L155" i="23"/>
  <c r="I155" i="23"/>
  <c r="L91" i="23"/>
  <c r="I92" i="23"/>
  <c r="L93" i="23"/>
  <c r="I94" i="23"/>
  <c r="L154" i="23"/>
  <c r="I154" i="23"/>
  <c r="L153" i="23"/>
  <c r="L96" i="23"/>
  <c r="I97" i="23"/>
  <c r="L99" i="23"/>
  <c r="I100" i="23"/>
  <c r="I153" i="23"/>
  <c r="I152" i="23"/>
  <c r="L151" i="23"/>
  <c r="I151" i="23"/>
  <c r="L150" i="23"/>
  <c r="I146" i="23"/>
  <c r="I105" i="23"/>
  <c r="I145" i="23"/>
  <c r="L144" i="23"/>
  <c r="I109" i="23"/>
  <c r="I144" i="23"/>
  <c r="L111" i="23"/>
  <c r="I112" i="23"/>
  <c r="L143" i="23"/>
  <c r="L112" i="23"/>
  <c r="L114" i="23"/>
  <c r="I142" i="23"/>
  <c r="L141" i="23"/>
  <c r="I141" i="23"/>
  <c r="L140" i="23"/>
  <c r="I139" i="23"/>
  <c r="L117" i="23"/>
  <c r="L138" i="23"/>
  <c r="I137" i="23"/>
  <c r="L118" i="23"/>
  <c r="I119" i="23"/>
  <c r="I121" i="23"/>
  <c r="L136" i="23"/>
  <c r="L13" i="23"/>
  <c r="I133" i="23"/>
  <c r="I125" i="23"/>
  <c r="L126" i="23"/>
  <c r="I235" i="23"/>
  <c r="D2" i="23"/>
  <c r="J38" i="23" s="1"/>
  <c r="J184" i="23"/>
  <c r="J185" i="23"/>
  <c r="J252" i="23"/>
  <c r="J249" i="23"/>
  <c r="J10" i="23"/>
  <c r="J248" i="23"/>
  <c r="J80" i="23"/>
  <c r="J210" i="23"/>
  <c r="J211" i="23"/>
  <c r="J214" i="23"/>
  <c r="J246" i="23"/>
  <c r="J74" i="23"/>
  <c r="J221" i="23"/>
  <c r="J69" i="23"/>
  <c r="J223" i="23"/>
  <c r="J224" i="23"/>
  <c r="J243" i="23"/>
  <c r="J242" i="23"/>
  <c r="J66" i="23"/>
  <c r="J30" i="23"/>
  <c r="J231" i="23"/>
  <c r="J233" i="23"/>
  <c r="J59" i="23"/>
  <c r="J39" i="23"/>
  <c r="J58" i="23"/>
  <c r="J40" i="23"/>
  <c r="J122" i="23"/>
  <c r="J99" i="23"/>
  <c r="E2" i="23"/>
  <c r="K114" i="23"/>
  <c r="K252" i="23"/>
  <c r="K116" i="23"/>
  <c r="K128" i="23"/>
  <c r="K127" i="23"/>
  <c r="K236" i="23"/>
  <c r="K123" i="23"/>
  <c r="K222" i="23"/>
  <c r="K126" i="23"/>
  <c r="K16" i="23"/>
  <c r="K17" i="23"/>
  <c r="K219" i="23"/>
  <c r="K129" i="23"/>
  <c r="K214" i="23"/>
  <c r="K125" i="23"/>
  <c r="K213" i="23"/>
  <c r="K130" i="23"/>
  <c r="K131" i="23"/>
  <c r="K132" i="23"/>
  <c r="K211" i="23"/>
  <c r="K133" i="23"/>
  <c r="K124" i="23"/>
  <c r="K20" i="23"/>
  <c r="K134" i="23"/>
  <c r="K122" i="23"/>
  <c r="K120" i="23"/>
  <c r="K135" i="23"/>
  <c r="K209" i="23"/>
  <c r="K119" i="23"/>
  <c r="K206" i="23"/>
  <c r="K23" i="23"/>
  <c r="K137" i="23"/>
  <c r="K26" i="23"/>
  <c r="K202" i="23"/>
  <c r="K201" i="23"/>
  <c r="K113" i="23"/>
  <c r="K199" i="23"/>
  <c r="K198" i="23"/>
  <c r="K140" i="23"/>
  <c r="K196" i="23"/>
  <c r="K142" i="23"/>
  <c r="K108" i="23"/>
  <c r="K29" i="23"/>
  <c r="K143" i="23"/>
  <c r="K30" i="23"/>
  <c r="K145" i="23"/>
  <c r="K234" i="23"/>
  <c r="K146" i="23"/>
  <c r="K101" i="23"/>
  <c r="K31" i="23"/>
  <c r="K194" i="23"/>
  <c r="K100" i="23"/>
  <c r="K32" i="23"/>
  <c r="K98" i="23"/>
  <c r="J3329" i="8"/>
  <c r="J334" i="8"/>
  <c r="K334" i="8"/>
  <c r="J335" i="8"/>
  <c r="K335" i="8"/>
  <c r="J336" i="8"/>
  <c r="K336" i="8"/>
  <c r="J337" i="8"/>
  <c r="K337" i="8"/>
  <c r="J338" i="8"/>
  <c r="K338" i="8"/>
  <c r="J339" i="8"/>
  <c r="K339" i="8"/>
  <c r="J341" i="8"/>
  <c r="K341" i="8"/>
  <c r="J342" i="8"/>
  <c r="K342" i="8"/>
  <c r="J343" i="8"/>
  <c r="K343" i="8"/>
  <c r="J344" i="8"/>
  <c r="K344" i="8"/>
  <c r="J345" i="8"/>
  <c r="K345" i="8"/>
  <c r="J346" i="8"/>
  <c r="K346" i="8"/>
  <c r="J347" i="8"/>
  <c r="K347" i="8"/>
  <c r="J348" i="8"/>
  <c r="K348" i="8"/>
  <c r="J349" i="8"/>
  <c r="K349" i="8"/>
  <c r="J350" i="8"/>
  <c r="K350" i="8"/>
  <c r="J351" i="8"/>
  <c r="K351" i="8"/>
  <c r="J352" i="8"/>
  <c r="J354" i="8"/>
  <c r="K354" i="8"/>
  <c r="J355" i="8"/>
  <c r="K355" i="8"/>
  <c r="J356" i="8"/>
  <c r="K356" i="8"/>
  <c r="J357" i="8"/>
  <c r="K357" i="8"/>
  <c r="J358" i="8"/>
  <c r="K358" i="8"/>
  <c r="J359" i="8"/>
  <c r="K359" i="8"/>
  <c r="J360" i="8"/>
  <c r="K360" i="8"/>
  <c r="J361" i="8"/>
  <c r="K361" i="8"/>
  <c r="J362" i="8"/>
  <c r="K362" i="8"/>
  <c r="J363" i="8"/>
  <c r="K363" i="8"/>
  <c r="J364" i="8"/>
  <c r="K364" i="8"/>
  <c r="J365" i="8"/>
  <c r="K365" i="8"/>
  <c r="J367" i="8"/>
  <c r="K367" i="8"/>
  <c r="J368" i="8"/>
  <c r="K368" i="8"/>
  <c r="J369" i="8"/>
  <c r="K369" i="8"/>
  <c r="J370" i="8"/>
  <c r="K370" i="8"/>
  <c r="J371" i="8"/>
  <c r="K371" i="8"/>
  <c r="J372" i="8"/>
  <c r="K372" i="8"/>
  <c r="J373" i="8"/>
  <c r="K373" i="8"/>
  <c r="J374" i="8"/>
  <c r="K374" i="8"/>
  <c r="J375" i="8"/>
  <c r="K375" i="8"/>
  <c r="J376" i="8"/>
  <c r="K376" i="8"/>
  <c r="J377" i="8"/>
  <c r="K377" i="8"/>
  <c r="J378" i="8"/>
  <c r="J380" i="8"/>
  <c r="K380" i="8"/>
  <c r="J381" i="8"/>
  <c r="K381" i="8"/>
  <c r="J382" i="8"/>
  <c r="K382" i="8"/>
  <c r="J383" i="8"/>
  <c r="K383" i="8"/>
  <c r="J384" i="8"/>
  <c r="K384" i="8"/>
  <c r="J385" i="8"/>
  <c r="K385" i="8"/>
  <c r="J386" i="8"/>
  <c r="K386" i="8"/>
  <c r="J387" i="8"/>
  <c r="K387" i="8"/>
  <c r="J388" i="8"/>
  <c r="K388" i="8"/>
  <c r="J389" i="8"/>
  <c r="K389" i="8"/>
  <c r="J390" i="8"/>
  <c r="K390" i="8"/>
  <c r="J391" i="8"/>
  <c r="K391" i="8"/>
  <c r="J393" i="8"/>
  <c r="K393" i="8"/>
  <c r="J394" i="8"/>
  <c r="K394" i="8"/>
  <c r="J395" i="8"/>
  <c r="K395" i="8"/>
  <c r="J396" i="8"/>
  <c r="K396" i="8"/>
  <c r="J397" i="8"/>
  <c r="K397" i="8"/>
  <c r="J398" i="8"/>
  <c r="K398" i="8"/>
  <c r="J399" i="8"/>
  <c r="K399" i="8"/>
  <c r="J400" i="8"/>
  <c r="K400" i="8"/>
  <c r="J401" i="8"/>
  <c r="K401" i="8"/>
  <c r="J402" i="8"/>
  <c r="K402" i="8"/>
  <c r="J403" i="8"/>
  <c r="K403" i="8"/>
  <c r="J404" i="8"/>
  <c r="J406" i="8"/>
  <c r="K406" i="8"/>
  <c r="J407" i="8"/>
  <c r="K407" i="8"/>
  <c r="J408" i="8"/>
  <c r="K408" i="8"/>
  <c r="J409" i="8"/>
  <c r="K409" i="8"/>
  <c r="J410" i="8"/>
  <c r="K410" i="8"/>
  <c r="J411" i="8"/>
  <c r="K411" i="8"/>
  <c r="J412" i="8"/>
  <c r="K412" i="8"/>
  <c r="J413" i="8"/>
  <c r="K413" i="8"/>
  <c r="J414" i="8"/>
  <c r="K414" i="8"/>
  <c r="J415" i="8"/>
  <c r="K415" i="8"/>
  <c r="J416" i="8"/>
  <c r="J417" i="8"/>
  <c r="J419" i="8"/>
  <c r="K419" i="8"/>
  <c r="J420" i="8"/>
  <c r="K420" i="8"/>
  <c r="J421" i="8"/>
  <c r="K421" i="8"/>
  <c r="J422" i="8"/>
  <c r="K422" i="8"/>
  <c r="J423" i="8"/>
  <c r="K423" i="8"/>
  <c r="J424" i="8"/>
  <c r="K424" i="8"/>
  <c r="J425" i="8"/>
  <c r="K425" i="8"/>
  <c r="J426" i="8"/>
  <c r="K426" i="8"/>
  <c r="J427" i="8"/>
  <c r="K427" i="8"/>
  <c r="J428" i="8"/>
  <c r="K428" i="8"/>
  <c r="J429" i="8"/>
  <c r="K429" i="8"/>
  <c r="J430" i="8"/>
  <c r="J432" i="8"/>
  <c r="J433" i="8"/>
  <c r="J434" i="8"/>
  <c r="J435" i="8"/>
  <c r="J436" i="8"/>
  <c r="J437" i="8"/>
  <c r="J438" i="8"/>
  <c r="J439" i="8"/>
  <c r="J440" i="8"/>
  <c r="J441" i="8"/>
  <c r="J442" i="8"/>
  <c r="J443" i="8"/>
  <c r="J445" i="8"/>
  <c r="K445" i="8"/>
  <c r="J446" i="8"/>
  <c r="K446" i="8"/>
  <c r="J447" i="8"/>
  <c r="K447" i="8"/>
  <c r="J448" i="8"/>
  <c r="K448" i="8"/>
  <c r="J449" i="8"/>
  <c r="K449" i="8"/>
  <c r="J450" i="8"/>
  <c r="K450" i="8"/>
  <c r="J451" i="8"/>
  <c r="K451" i="8"/>
  <c r="J452" i="8"/>
  <c r="K452" i="8"/>
  <c r="J453" i="8"/>
  <c r="K453" i="8"/>
  <c r="J454" i="8"/>
  <c r="K454" i="8"/>
  <c r="J455" i="8"/>
  <c r="K455" i="8"/>
  <c r="J456" i="8"/>
  <c r="J458" i="8"/>
  <c r="K458" i="8"/>
  <c r="J459" i="8"/>
  <c r="K459" i="8"/>
  <c r="J460" i="8"/>
  <c r="K460" i="8"/>
  <c r="J461" i="8"/>
  <c r="K461" i="8"/>
  <c r="J462" i="8"/>
  <c r="K462" i="8"/>
  <c r="J463" i="8"/>
  <c r="K463" i="8"/>
  <c r="J464" i="8"/>
  <c r="K464" i="8"/>
  <c r="J465" i="8"/>
  <c r="K465" i="8"/>
  <c r="J466" i="8"/>
  <c r="K466" i="8"/>
  <c r="J467" i="8"/>
  <c r="K467" i="8"/>
  <c r="J468" i="8"/>
  <c r="K468" i="8"/>
  <c r="J469" i="8"/>
  <c r="J471" i="8"/>
  <c r="K471" i="8"/>
  <c r="J472" i="8"/>
  <c r="K472" i="8"/>
  <c r="J473" i="8"/>
  <c r="K473" i="8"/>
  <c r="J474" i="8"/>
  <c r="K474" i="8"/>
  <c r="J475" i="8"/>
  <c r="K475" i="8"/>
  <c r="J476" i="8"/>
  <c r="K476" i="8"/>
  <c r="J477" i="8"/>
  <c r="K477" i="8"/>
  <c r="J478" i="8"/>
  <c r="K478" i="8"/>
  <c r="J479" i="8"/>
  <c r="K479" i="8"/>
  <c r="J480" i="8"/>
  <c r="K480" i="8"/>
  <c r="J481" i="8"/>
  <c r="K481" i="8"/>
  <c r="J482" i="8"/>
  <c r="J484" i="8"/>
  <c r="K484" i="8"/>
  <c r="J485" i="8"/>
  <c r="K485" i="8"/>
  <c r="J486" i="8"/>
  <c r="K486" i="8"/>
  <c r="J487" i="8"/>
  <c r="K487" i="8"/>
  <c r="J488" i="8"/>
  <c r="K488" i="8"/>
  <c r="J489" i="8"/>
  <c r="K489" i="8"/>
  <c r="J490" i="8"/>
  <c r="K490" i="8"/>
  <c r="J491" i="8"/>
  <c r="K491" i="8"/>
  <c r="J492" i="8"/>
  <c r="K492" i="8"/>
  <c r="J493" i="8"/>
  <c r="K493" i="8"/>
  <c r="J494" i="8"/>
  <c r="K494" i="8"/>
  <c r="J495" i="8"/>
  <c r="J497" i="8"/>
  <c r="K497" i="8"/>
  <c r="J498" i="8"/>
  <c r="K498" i="8"/>
  <c r="J499" i="8"/>
  <c r="K499" i="8"/>
  <c r="J500" i="8"/>
  <c r="K500" i="8"/>
  <c r="J501" i="8"/>
  <c r="K501" i="8"/>
  <c r="J502" i="8"/>
  <c r="K502" i="8"/>
  <c r="J503" i="8"/>
  <c r="K503" i="8"/>
  <c r="J504" i="8"/>
  <c r="K504" i="8"/>
  <c r="J505" i="8"/>
  <c r="K505" i="8"/>
  <c r="J506" i="8"/>
  <c r="K506" i="8"/>
  <c r="J507" i="8"/>
  <c r="K507" i="8"/>
  <c r="J508" i="8"/>
  <c r="J510" i="8"/>
  <c r="K510" i="8"/>
  <c r="J511" i="8"/>
  <c r="K511" i="8"/>
  <c r="J512" i="8"/>
  <c r="K512" i="8"/>
  <c r="J513" i="8"/>
  <c r="K513" i="8"/>
  <c r="J514" i="8"/>
  <c r="K514" i="8"/>
  <c r="J515" i="8"/>
  <c r="K515" i="8"/>
  <c r="J516" i="8"/>
  <c r="K516" i="8"/>
  <c r="J517" i="8"/>
  <c r="K517" i="8"/>
  <c r="J518" i="8"/>
  <c r="K518" i="8"/>
  <c r="J519" i="8"/>
  <c r="K519" i="8"/>
  <c r="J520" i="8"/>
  <c r="K520" i="8"/>
  <c r="J521" i="8"/>
  <c r="J523" i="8"/>
  <c r="K523" i="8"/>
  <c r="J524" i="8"/>
  <c r="K524" i="8"/>
  <c r="J525" i="8"/>
  <c r="K525" i="8"/>
  <c r="J526" i="8"/>
  <c r="K526" i="8"/>
  <c r="J527" i="8"/>
  <c r="K527" i="8"/>
  <c r="J528" i="8"/>
  <c r="K528" i="8"/>
  <c r="J529" i="8"/>
  <c r="K529" i="8"/>
  <c r="J530" i="8"/>
  <c r="K530" i="8"/>
  <c r="J531" i="8"/>
  <c r="K531" i="8"/>
  <c r="J532" i="8"/>
  <c r="K532" i="8"/>
  <c r="J533" i="8"/>
  <c r="K533" i="8"/>
  <c r="J534" i="8"/>
  <c r="J536" i="8"/>
  <c r="K536" i="8"/>
  <c r="J537" i="8"/>
  <c r="K537" i="8"/>
  <c r="J538" i="8"/>
  <c r="K538" i="8"/>
  <c r="J539" i="8"/>
  <c r="K539" i="8"/>
  <c r="J540" i="8"/>
  <c r="K540" i="8"/>
  <c r="J541" i="8"/>
  <c r="K541" i="8"/>
  <c r="J542" i="8"/>
  <c r="K542" i="8"/>
  <c r="J543" i="8"/>
  <c r="K543" i="8"/>
  <c r="J544" i="8"/>
  <c r="K544" i="8"/>
  <c r="J545" i="8"/>
  <c r="K545" i="8"/>
  <c r="J546" i="8"/>
  <c r="K546" i="8"/>
  <c r="J547" i="8"/>
  <c r="K547" i="8"/>
  <c r="J549" i="8"/>
  <c r="K549" i="8"/>
  <c r="J550" i="8"/>
  <c r="K550" i="8"/>
  <c r="J551" i="8"/>
  <c r="K551" i="8"/>
  <c r="J552" i="8"/>
  <c r="K552" i="8"/>
  <c r="J553" i="8"/>
  <c r="K553" i="8"/>
  <c r="J554" i="8"/>
  <c r="K554" i="8"/>
  <c r="J555" i="8"/>
  <c r="K555" i="8"/>
  <c r="J556" i="8"/>
  <c r="K556" i="8"/>
  <c r="J557" i="8"/>
  <c r="K557" i="8"/>
  <c r="J558" i="8"/>
  <c r="K558" i="8"/>
  <c r="J559" i="8"/>
  <c r="K559" i="8"/>
  <c r="J560" i="8"/>
  <c r="K560" i="8"/>
  <c r="J562" i="8"/>
  <c r="K562" i="8"/>
  <c r="J563" i="8"/>
  <c r="K563" i="8"/>
  <c r="J564" i="8"/>
  <c r="K564" i="8"/>
  <c r="J565" i="8"/>
  <c r="K565" i="8"/>
  <c r="J566" i="8"/>
  <c r="K566" i="8"/>
  <c r="J567" i="8"/>
  <c r="K567" i="8"/>
  <c r="J568" i="8"/>
  <c r="K568" i="8"/>
  <c r="J569" i="8"/>
  <c r="K569" i="8"/>
  <c r="J570" i="8"/>
  <c r="K570" i="8"/>
  <c r="J571" i="8"/>
  <c r="K571" i="8"/>
  <c r="J572" i="8"/>
  <c r="K572" i="8"/>
  <c r="J573" i="8"/>
  <c r="J575" i="8"/>
  <c r="K575" i="8"/>
  <c r="J576" i="8"/>
  <c r="K576" i="8"/>
  <c r="J577" i="8"/>
  <c r="K577" i="8"/>
  <c r="J578" i="8"/>
  <c r="K578" i="8"/>
  <c r="J579" i="8"/>
  <c r="K579" i="8"/>
  <c r="J580" i="8"/>
  <c r="K580" i="8"/>
  <c r="J581" i="8"/>
  <c r="K581" i="8"/>
  <c r="J582" i="8"/>
  <c r="K582" i="8"/>
  <c r="J583" i="8"/>
  <c r="K583" i="8"/>
  <c r="J584" i="8"/>
  <c r="K584" i="8"/>
  <c r="J585" i="8"/>
  <c r="J586" i="8"/>
  <c r="J588" i="8"/>
  <c r="K588" i="8"/>
  <c r="J589" i="8"/>
  <c r="K589" i="8"/>
  <c r="J590" i="8"/>
  <c r="K590" i="8"/>
  <c r="J591" i="8"/>
  <c r="K591" i="8"/>
  <c r="J592" i="8"/>
  <c r="K592" i="8"/>
  <c r="J593" i="8"/>
  <c r="K593" i="8"/>
  <c r="J594" i="8"/>
  <c r="K594" i="8"/>
  <c r="J595" i="8"/>
  <c r="K595" i="8"/>
  <c r="J596" i="8"/>
  <c r="K596" i="8"/>
  <c r="J597" i="8"/>
  <c r="K597" i="8"/>
  <c r="J598" i="8"/>
  <c r="K598" i="8"/>
  <c r="J599" i="8"/>
  <c r="J601" i="8"/>
  <c r="K601" i="8"/>
  <c r="J602" i="8"/>
  <c r="K602" i="8"/>
  <c r="J603" i="8"/>
  <c r="K603" i="8"/>
  <c r="J604" i="8"/>
  <c r="K604" i="8"/>
  <c r="J605" i="8"/>
  <c r="K605" i="8"/>
  <c r="J606" i="8"/>
  <c r="K606" i="8"/>
  <c r="J607" i="8"/>
  <c r="K607" i="8"/>
  <c r="J608" i="8"/>
  <c r="K608" i="8"/>
  <c r="J609" i="8"/>
  <c r="K609" i="8"/>
  <c r="J610" i="8"/>
  <c r="K610" i="8"/>
  <c r="J611" i="8"/>
  <c r="K611" i="8"/>
  <c r="J612" i="8"/>
  <c r="J614" i="8"/>
  <c r="K614" i="8"/>
  <c r="J615" i="8"/>
  <c r="K615" i="8"/>
  <c r="J616" i="8"/>
  <c r="K616" i="8"/>
  <c r="J617" i="8"/>
  <c r="K617" i="8"/>
  <c r="J618" i="8"/>
  <c r="K618" i="8"/>
  <c r="J619" i="8"/>
  <c r="K619" i="8"/>
  <c r="J620" i="8"/>
  <c r="K620" i="8"/>
  <c r="J621" i="8"/>
  <c r="K621" i="8"/>
  <c r="J622" i="8"/>
  <c r="K622" i="8"/>
  <c r="J623" i="8"/>
  <c r="K623" i="8"/>
  <c r="J624" i="8"/>
  <c r="K624" i="8"/>
  <c r="J625" i="8"/>
  <c r="K625" i="8"/>
  <c r="J627" i="8"/>
  <c r="K627" i="8"/>
  <c r="J628" i="8"/>
  <c r="K628" i="8"/>
  <c r="J629" i="8"/>
  <c r="K629" i="8"/>
  <c r="J630" i="8"/>
  <c r="K630" i="8"/>
  <c r="J631" i="8"/>
  <c r="K631" i="8"/>
  <c r="J632" i="8"/>
  <c r="K632" i="8"/>
  <c r="J633" i="8"/>
  <c r="K633" i="8"/>
  <c r="J634" i="8"/>
  <c r="K634" i="8"/>
  <c r="J635" i="8"/>
  <c r="K635" i="8"/>
  <c r="J636" i="8"/>
  <c r="K636" i="8"/>
  <c r="J637" i="8"/>
  <c r="K637" i="8"/>
  <c r="J638" i="8"/>
  <c r="J640" i="8"/>
  <c r="K640" i="8"/>
  <c r="J641" i="8"/>
  <c r="K641" i="8"/>
  <c r="J642" i="8"/>
  <c r="K642" i="8"/>
  <c r="J643" i="8"/>
  <c r="K643" i="8"/>
  <c r="J644" i="8"/>
  <c r="K644" i="8"/>
  <c r="J645" i="8"/>
  <c r="K645" i="8"/>
  <c r="J646" i="8"/>
  <c r="K646" i="8"/>
  <c r="J647" i="8"/>
  <c r="K647" i="8"/>
  <c r="J648" i="8"/>
  <c r="K648" i="8"/>
  <c r="J649" i="8"/>
  <c r="K649" i="8"/>
  <c r="J650" i="8"/>
  <c r="K650" i="8"/>
  <c r="J651" i="8"/>
  <c r="J653" i="8"/>
  <c r="K653" i="8"/>
  <c r="J654" i="8"/>
  <c r="K654" i="8"/>
  <c r="J655" i="8"/>
  <c r="K655" i="8"/>
  <c r="J656" i="8"/>
  <c r="K656" i="8"/>
  <c r="J657" i="8"/>
  <c r="K657" i="8"/>
  <c r="J658" i="8"/>
  <c r="K658" i="8"/>
  <c r="J659" i="8"/>
  <c r="K659" i="8"/>
  <c r="J660" i="8"/>
  <c r="K660" i="8"/>
  <c r="J661" i="8"/>
  <c r="K661" i="8"/>
  <c r="J662" i="8"/>
  <c r="K662" i="8"/>
  <c r="J663" i="8"/>
  <c r="K663" i="8"/>
  <c r="J664" i="8"/>
  <c r="J988" i="8"/>
  <c r="J989" i="8"/>
  <c r="K991" i="8"/>
  <c r="J992" i="8"/>
  <c r="J993" i="8"/>
  <c r="J994" i="8"/>
  <c r="J995" i="8"/>
  <c r="K996" i="8"/>
  <c r="K997" i="8"/>
  <c r="K998" i="8"/>
  <c r="J1147" i="8"/>
  <c r="J1148" i="8"/>
  <c r="K1150" i="8"/>
  <c r="K1153" i="8"/>
  <c r="J1154" i="8"/>
  <c r="J1155" i="8"/>
  <c r="J1156" i="8"/>
  <c r="J1160" i="8"/>
  <c r="K1161" i="8"/>
  <c r="J1162" i="8"/>
  <c r="J1164" i="8"/>
  <c r="K1165" i="8"/>
  <c r="K1166" i="8"/>
  <c r="J1167" i="8"/>
  <c r="J1168" i="8"/>
  <c r="J1170" i="8"/>
  <c r="J1174" i="8"/>
  <c r="J1175" i="8"/>
  <c r="K1176" i="8"/>
  <c r="J1177" i="8"/>
  <c r="J1178" i="8"/>
  <c r="J1180" i="8"/>
  <c r="J1182" i="8"/>
  <c r="J1183" i="8"/>
  <c r="J1186" i="8"/>
  <c r="J1187" i="8"/>
  <c r="J1188" i="8"/>
  <c r="J1190" i="8"/>
  <c r="J1191" i="8"/>
  <c r="K1192" i="8"/>
  <c r="K1193" i="8"/>
  <c r="J1195" i="8"/>
  <c r="J1196" i="8"/>
  <c r="J1199" i="8"/>
  <c r="J1200" i="8"/>
  <c r="K1202" i="8"/>
  <c r="K1203" i="8"/>
  <c r="K1204" i="8"/>
  <c r="J1206" i="8"/>
  <c r="J1208" i="8"/>
  <c r="K1209" i="8"/>
  <c r="J1210" i="8"/>
  <c r="J1214" i="8"/>
  <c r="K1215" i="8"/>
  <c r="K1216" i="8"/>
  <c r="K1217" i="8"/>
  <c r="J1219" i="8"/>
  <c r="K1220" i="8"/>
  <c r="K1221" i="8"/>
  <c r="J1222" i="8"/>
  <c r="J1226" i="8"/>
  <c r="J1228" i="8"/>
  <c r="J1230" i="8"/>
  <c r="K1231" i="8"/>
  <c r="K1232" i="8"/>
  <c r="K1233" i="8"/>
  <c r="J1234" i="8"/>
  <c r="J1235" i="8"/>
  <c r="J1240" i="8"/>
  <c r="J1242" i="8"/>
  <c r="J1243" i="8"/>
  <c r="K1244" i="8"/>
  <c r="K1245" i="8"/>
  <c r="K1246" i="8"/>
  <c r="J1247" i="8"/>
  <c r="J1248" i="8"/>
  <c r="J1252" i="8"/>
  <c r="J1255" i="8"/>
  <c r="K1256" i="8"/>
  <c r="K1258" i="8"/>
  <c r="J1259" i="8"/>
  <c r="J1260" i="8"/>
  <c r="K1264" i="8"/>
  <c r="K1266" i="8"/>
  <c r="J1267" i="8"/>
  <c r="J1269" i="8"/>
  <c r="K1270" i="8"/>
  <c r="J1271" i="8"/>
  <c r="K1272" i="8"/>
  <c r="K1273" i="8"/>
  <c r="J1274" i="8"/>
  <c r="J1275" i="8"/>
  <c r="J1279" i="8"/>
  <c r="J1281" i="8"/>
  <c r="J1283" i="8"/>
  <c r="K1284" i="8"/>
  <c r="J1285" i="8"/>
  <c r="K1286" i="8"/>
  <c r="J1287" i="8"/>
  <c r="J1290" i="8"/>
  <c r="K1291" i="8"/>
  <c r="K1292" i="8"/>
  <c r="J1293" i="8"/>
  <c r="K1294" i="8"/>
  <c r="K1295" i="8"/>
  <c r="J1296" i="8"/>
  <c r="J1297" i="8"/>
  <c r="J1299" i="8"/>
  <c r="J1301" i="8"/>
  <c r="K1303" i="8"/>
  <c r="K1304" i="8"/>
  <c r="K1305" i="8"/>
  <c r="K1309" i="8"/>
  <c r="J1310" i="8"/>
  <c r="K1311" i="8"/>
  <c r="K1312" i="8"/>
  <c r="J1313" i="8"/>
  <c r="K1314" i="8"/>
  <c r="J1318" i="8"/>
  <c r="J1320" i="8"/>
  <c r="J1321" i="8"/>
  <c r="K1322" i="8"/>
  <c r="K1323" i="8"/>
  <c r="J1325" i="8"/>
  <c r="J1327" i="8"/>
  <c r="J1330" i="8"/>
  <c r="J1332" i="8"/>
  <c r="J1501" i="8"/>
  <c r="K1503" i="8"/>
  <c r="J1504" i="8"/>
  <c r="K1506" i="8"/>
  <c r="J1509" i="8"/>
  <c r="K1511" i="8"/>
  <c r="K1512" i="8"/>
  <c r="J1515" i="8"/>
  <c r="K1516" i="8"/>
  <c r="K1518" i="8"/>
  <c r="K1519" i="8"/>
  <c r="K1520" i="8"/>
  <c r="K1525" i="8"/>
  <c r="K1527" i="8"/>
  <c r="K1528" i="8"/>
  <c r="K1529" i="8"/>
  <c r="J1530" i="8"/>
  <c r="K1531" i="8"/>
  <c r="J1533" i="8"/>
  <c r="J1534" i="8"/>
  <c r="J1538" i="8"/>
  <c r="J1539" i="8"/>
  <c r="J1540" i="8"/>
  <c r="J1542" i="8"/>
  <c r="J1543" i="8"/>
  <c r="J1545" i="8"/>
  <c r="J1548" i="8"/>
  <c r="J1552" i="8"/>
  <c r="J1555" i="8"/>
  <c r="K1556" i="8"/>
  <c r="K1558" i="8"/>
  <c r="J1559" i="8"/>
  <c r="J1561" i="8"/>
  <c r="K1564" i="8"/>
  <c r="K1565" i="8"/>
  <c r="K1567" i="8"/>
  <c r="J1569" i="8"/>
  <c r="J1570" i="8"/>
  <c r="J1571" i="8"/>
  <c r="K1572" i="8"/>
  <c r="J1574" i="8"/>
  <c r="K1576" i="8"/>
  <c r="K1577" i="8"/>
  <c r="K1579" i="8"/>
  <c r="J1580" i="8"/>
  <c r="K1581" i="8"/>
  <c r="J1582" i="8"/>
  <c r="K1584" i="8"/>
  <c r="J1585" i="8"/>
  <c r="J1586" i="8"/>
  <c r="J1591" i="8"/>
  <c r="K1595" i="8"/>
  <c r="K1596" i="8"/>
  <c r="J1597" i="8"/>
  <c r="K1598" i="8"/>
  <c r="K1600" i="8"/>
  <c r="J1603" i="8"/>
  <c r="J1604" i="8"/>
  <c r="J1605" i="8"/>
  <c r="J1606" i="8"/>
  <c r="J1607" i="8"/>
  <c r="K1608" i="8"/>
  <c r="J1609" i="8"/>
  <c r="J1610" i="8"/>
  <c r="K1612" i="8"/>
  <c r="J1616" i="8"/>
  <c r="K1617" i="8"/>
  <c r="J1618" i="8"/>
  <c r="K1619" i="8"/>
  <c r="K1620" i="8"/>
  <c r="K1621" i="8"/>
  <c r="J1622" i="8"/>
  <c r="J1623" i="8"/>
  <c r="K1624" i="8"/>
  <c r="K1625" i="8"/>
  <c r="J1626" i="8"/>
  <c r="K1628" i="8"/>
  <c r="J1629" i="8"/>
  <c r="K1631" i="8"/>
  <c r="J1634" i="8"/>
  <c r="K1635" i="8"/>
  <c r="K1637" i="8"/>
  <c r="J1638" i="8"/>
  <c r="J1643" i="8"/>
  <c r="K1644" i="8"/>
  <c r="J1645" i="8"/>
  <c r="J1646" i="8"/>
  <c r="J1648" i="8"/>
  <c r="K1650" i="8"/>
  <c r="J1652" i="8"/>
  <c r="J1654" i="8"/>
  <c r="J1656" i="8"/>
  <c r="J1659" i="8"/>
  <c r="K1660" i="8"/>
  <c r="J1661" i="8"/>
  <c r="J1662" i="8"/>
  <c r="J1663" i="8"/>
  <c r="J1664" i="8"/>
  <c r="J1889" i="8"/>
  <c r="K1892" i="8"/>
  <c r="J1894" i="8"/>
  <c r="J1897" i="8"/>
  <c r="K1901" i="8"/>
  <c r="K1903" i="8"/>
  <c r="J1905" i="8"/>
  <c r="J1907" i="8"/>
  <c r="J1908" i="8"/>
  <c r="K1910" i="8"/>
  <c r="J1911" i="8"/>
  <c r="J1915" i="8"/>
  <c r="K1919" i="8"/>
  <c r="J1922" i="8"/>
  <c r="J1924" i="8"/>
  <c r="J1925" i="8"/>
  <c r="J1927" i="8"/>
  <c r="J1928" i="8"/>
  <c r="K1929" i="8"/>
  <c r="J1930" i="8"/>
  <c r="K1936" i="8"/>
  <c r="J1937" i="8"/>
  <c r="J1946" i="8"/>
  <c r="K1948" i="8"/>
  <c r="K1949" i="8"/>
  <c r="J1951" i="8"/>
  <c r="K1955" i="8"/>
  <c r="K1957" i="8"/>
  <c r="K1958" i="8"/>
  <c r="J1960" i="8"/>
  <c r="K1967" i="8"/>
  <c r="K1968" i="8"/>
  <c r="K1969" i="8"/>
  <c r="J1970" i="8"/>
  <c r="K1971" i="8"/>
  <c r="K1972" i="8"/>
  <c r="J1974" i="8"/>
  <c r="K1976" i="8"/>
  <c r="J1980" i="8"/>
  <c r="J1982" i="8"/>
  <c r="J1983" i="8"/>
  <c r="K1984" i="8"/>
  <c r="J1988" i="8"/>
  <c r="K1992" i="8"/>
  <c r="J1993" i="8"/>
  <c r="J1996" i="8"/>
  <c r="J1997" i="8"/>
  <c r="J2244" i="8"/>
  <c r="J2245" i="8"/>
  <c r="J2247" i="8"/>
  <c r="J2248" i="8"/>
  <c r="J2249" i="8"/>
  <c r="J2250" i="8"/>
  <c r="J2255" i="8"/>
  <c r="J2256" i="8"/>
  <c r="J2258" i="8"/>
  <c r="J2259" i="8"/>
  <c r="J2260" i="8"/>
  <c r="K2262" i="8"/>
  <c r="J2263" i="8"/>
  <c r="K2268" i="8"/>
  <c r="J2271" i="8"/>
  <c r="J2273" i="8"/>
  <c r="K2278" i="8"/>
  <c r="J2279" i="8"/>
  <c r="K2281" i="8"/>
  <c r="J2282" i="8"/>
  <c r="J2284" i="8"/>
  <c r="K2285" i="8"/>
  <c r="J2288" i="8"/>
  <c r="J2291" i="8"/>
  <c r="J2292" i="8"/>
  <c r="K2294" i="8"/>
  <c r="J2296" i="8"/>
  <c r="K2298" i="8"/>
  <c r="J2300" i="8"/>
  <c r="J2302" i="8"/>
  <c r="J2306" i="8"/>
  <c r="K2309" i="8"/>
  <c r="K2310" i="8"/>
  <c r="K2311" i="8"/>
  <c r="J2314" i="8"/>
  <c r="J2315" i="8"/>
  <c r="J2317" i="8"/>
  <c r="J2319" i="8"/>
  <c r="J2320" i="8"/>
  <c r="J2321" i="8"/>
  <c r="J2324" i="8"/>
  <c r="J2325" i="8"/>
  <c r="J2326" i="8"/>
  <c r="K2327" i="8"/>
  <c r="J2328" i="8"/>
  <c r="J2331" i="8"/>
  <c r="J2622" i="8"/>
  <c r="J2630" i="8"/>
  <c r="J2631" i="8"/>
  <c r="J2635" i="8"/>
  <c r="J2638" i="8"/>
  <c r="J2643" i="8"/>
  <c r="J2646" i="8"/>
  <c r="J2647" i="8"/>
  <c r="J2650" i="8"/>
  <c r="K2655" i="8"/>
  <c r="J2658" i="8"/>
  <c r="J2659" i="8"/>
  <c r="K2661" i="8"/>
  <c r="J2662" i="8"/>
  <c r="K2663" i="8"/>
  <c r="J2664" i="8"/>
  <c r="K333" i="8"/>
  <c r="J666" i="8"/>
  <c r="K666" i="8"/>
  <c r="J667" i="8"/>
  <c r="K667" i="8"/>
  <c r="J668" i="8"/>
  <c r="K668" i="8"/>
  <c r="J669" i="8"/>
  <c r="K669" i="8"/>
  <c r="J670" i="8"/>
  <c r="K670" i="8"/>
  <c r="J671" i="8"/>
  <c r="K671" i="8"/>
  <c r="J672" i="8"/>
  <c r="K672" i="8"/>
  <c r="J673" i="8"/>
  <c r="K673" i="8"/>
  <c r="J674" i="8"/>
  <c r="K674" i="8"/>
  <c r="J675" i="8"/>
  <c r="K675" i="8"/>
  <c r="J676" i="8"/>
  <c r="K676" i="8"/>
  <c r="J677" i="8"/>
  <c r="K677" i="8"/>
  <c r="J679" i="8"/>
  <c r="K679" i="8"/>
  <c r="J680" i="8"/>
  <c r="K680" i="8"/>
  <c r="J681" i="8"/>
  <c r="K681" i="8"/>
  <c r="J682" i="8"/>
  <c r="K682" i="8"/>
  <c r="J683" i="8"/>
  <c r="K683" i="8"/>
  <c r="J684" i="8"/>
  <c r="K684" i="8"/>
  <c r="J685" i="8"/>
  <c r="K685" i="8"/>
  <c r="J686" i="8"/>
  <c r="K686" i="8"/>
  <c r="J687" i="8"/>
  <c r="K687" i="8"/>
  <c r="J688" i="8"/>
  <c r="K688" i="8"/>
  <c r="J689" i="8"/>
  <c r="K689" i="8"/>
  <c r="J690" i="8"/>
  <c r="K690" i="8"/>
  <c r="J692" i="8"/>
  <c r="K692" i="8"/>
  <c r="J693" i="8"/>
  <c r="K693" i="8"/>
  <c r="J694" i="8"/>
  <c r="K694" i="8"/>
  <c r="J695" i="8"/>
  <c r="K695" i="8"/>
  <c r="J696" i="8"/>
  <c r="K696" i="8"/>
  <c r="J697" i="8"/>
  <c r="K697" i="8"/>
  <c r="J698" i="8"/>
  <c r="K698" i="8"/>
  <c r="J699" i="8"/>
  <c r="K699" i="8"/>
  <c r="J700" i="8"/>
  <c r="K700" i="8"/>
  <c r="J701" i="8"/>
  <c r="K701" i="8"/>
  <c r="J702" i="8"/>
  <c r="K702" i="8"/>
  <c r="J703" i="8"/>
  <c r="J705" i="8"/>
  <c r="K705" i="8"/>
  <c r="J706" i="8"/>
  <c r="K706" i="8"/>
  <c r="J707" i="8"/>
  <c r="K707" i="8"/>
  <c r="J708" i="8"/>
  <c r="K708" i="8"/>
  <c r="J709" i="8"/>
  <c r="K709" i="8"/>
  <c r="J710" i="8"/>
  <c r="K710" i="8"/>
  <c r="J711" i="8"/>
  <c r="K711" i="8"/>
  <c r="J712" i="8"/>
  <c r="K712" i="8"/>
  <c r="J713" i="8"/>
  <c r="K713" i="8"/>
  <c r="J714" i="8"/>
  <c r="K714" i="8"/>
  <c r="J715" i="8"/>
  <c r="K715" i="8"/>
  <c r="J716" i="8"/>
  <c r="J718" i="8"/>
  <c r="K718" i="8"/>
  <c r="J719" i="8"/>
  <c r="K719" i="8"/>
  <c r="J720" i="8"/>
  <c r="K720" i="8"/>
  <c r="J721" i="8"/>
  <c r="K721" i="8"/>
  <c r="J722" i="8"/>
  <c r="K722" i="8"/>
  <c r="J723" i="8"/>
  <c r="K723" i="8"/>
  <c r="J724" i="8"/>
  <c r="K724" i="8"/>
  <c r="J725" i="8"/>
  <c r="K725" i="8"/>
  <c r="J726" i="8"/>
  <c r="K726" i="8"/>
  <c r="J727" i="8"/>
  <c r="K727" i="8"/>
  <c r="J728" i="8"/>
  <c r="K728" i="8"/>
  <c r="J729" i="8"/>
  <c r="J731" i="8"/>
  <c r="K731" i="8"/>
  <c r="J732" i="8"/>
  <c r="K732" i="8"/>
  <c r="J733" i="8"/>
  <c r="K733" i="8"/>
  <c r="J734" i="8"/>
  <c r="K734" i="8"/>
  <c r="J735" i="8"/>
  <c r="K735" i="8"/>
  <c r="J736" i="8"/>
  <c r="K736" i="8"/>
  <c r="J737" i="8"/>
  <c r="K737" i="8"/>
  <c r="J738" i="8"/>
  <c r="K738" i="8"/>
  <c r="J739" i="8"/>
  <c r="K739" i="8"/>
  <c r="J740" i="8"/>
  <c r="K740" i="8"/>
  <c r="J741" i="8"/>
  <c r="J742" i="8"/>
  <c r="J744" i="8"/>
  <c r="K744" i="8"/>
  <c r="J745" i="8"/>
  <c r="K745" i="8"/>
  <c r="J746" i="8"/>
  <c r="K746" i="8"/>
  <c r="J747" i="8"/>
  <c r="K747" i="8"/>
  <c r="J748" i="8"/>
  <c r="K748" i="8"/>
  <c r="J749" i="8"/>
  <c r="K749" i="8"/>
  <c r="J750" i="8"/>
  <c r="K750" i="8"/>
  <c r="J751" i="8"/>
  <c r="K751" i="8"/>
  <c r="J752" i="8"/>
  <c r="K752" i="8"/>
  <c r="J753" i="8"/>
  <c r="K753" i="8"/>
  <c r="J754" i="8"/>
  <c r="J755" i="8"/>
  <c r="J757" i="8"/>
  <c r="K757" i="8"/>
  <c r="J758" i="8"/>
  <c r="K758" i="8"/>
  <c r="J759" i="8"/>
  <c r="K759" i="8"/>
  <c r="J760" i="8"/>
  <c r="K760" i="8"/>
  <c r="J761" i="8"/>
  <c r="K761" i="8"/>
  <c r="J762" i="8"/>
  <c r="K762" i="8"/>
  <c r="J763" i="8"/>
  <c r="K763" i="8"/>
  <c r="J764" i="8"/>
  <c r="K764" i="8"/>
  <c r="J765" i="8"/>
  <c r="K765" i="8"/>
  <c r="J766" i="8"/>
  <c r="K766" i="8"/>
  <c r="J767" i="8"/>
  <c r="J768" i="8"/>
  <c r="J770" i="8"/>
  <c r="K770" i="8"/>
  <c r="J771" i="8"/>
  <c r="K771" i="8"/>
  <c r="J772" i="8"/>
  <c r="K772" i="8"/>
  <c r="J773" i="8"/>
  <c r="K773" i="8"/>
  <c r="J774" i="8"/>
  <c r="K774" i="8"/>
  <c r="J775" i="8"/>
  <c r="K775" i="8"/>
  <c r="J776" i="8"/>
  <c r="K776" i="8"/>
  <c r="J777" i="8"/>
  <c r="K777" i="8"/>
  <c r="J778" i="8"/>
  <c r="K778" i="8"/>
  <c r="J779" i="8"/>
  <c r="K779" i="8"/>
  <c r="J780" i="8"/>
  <c r="K780" i="8"/>
  <c r="J781" i="8"/>
  <c r="J783" i="8"/>
  <c r="K783" i="8"/>
  <c r="J784" i="8"/>
  <c r="K784" i="8"/>
  <c r="J785" i="8"/>
  <c r="K785" i="8"/>
  <c r="J786" i="8"/>
  <c r="K786" i="8"/>
  <c r="J787" i="8"/>
  <c r="K787" i="8"/>
  <c r="J788" i="8"/>
  <c r="K788" i="8"/>
  <c r="J789" i="8"/>
  <c r="K789" i="8"/>
  <c r="J790" i="8"/>
  <c r="K790" i="8"/>
  <c r="J791" i="8"/>
  <c r="K791" i="8"/>
  <c r="J792" i="8"/>
  <c r="K792" i="8"/>
  <c r="J793" i="8"/>
  <c r="K793" i="8"/>
  <c r="J794" i="8"/>
  <c r="J796" i="8"/>
  <c r="K796" i="8"/>
  <c r="J797" i="8"/>
  <c r="K797" i="8"/>
  <c r="J798" i="8"/>
  <c r="K798" i="8"/>
  <c r="J799" i="8"/>
  <c r="K799" i="8"/>
  <c r="J800" i="8"/>
  <c r="K800" i="8"/>
  <c r="J801" i="8"/>
  <c r="K801" i="8"/>
  <c r="J802" i="8"/>
  <c r="K802" i="8"/>
  <c r="J803" i="8"/>
  <c r="K803" i="8"/>
  <c r="J804" i="8"/>
  <c r="K804" i="8"/>
  <c r="J805" i="8"/>
  <c r="K805" i="8"/>
  <c r="J806" i="8"/>
  <c r="J807" i="8"/>
  <c r="J809" i="8"/>
  <c r="K809" i="8"/>
  <c r="J810" i="8"/>
  <c r="K810" i="8"/>
  <c r="J811" i="8"/>
  <c r="K811" i="8"/>
  <c r="J812" i="8"/>
  <c r="K812" i="8"/>
  <c r="J813" i="8"/>
  <c r="K813" i="8"/>
  <c r="J814" i="8"/>
  <c r="K814" i="8"/>
  <c r="J815" i="8"/>
  <c r="K815" i="8"/>
  <c r="J816" i="8"/>
  <c r="K816" i="8"/>
  <c r="J817" i="8"/>
  <c r="K817" i="8"/>
  <c r="J818" i="8"/>
  <c r="K818" i="8"/>
  <c r="J819" i="8"/>
  <c r="K819" i="8"/>
  <c r="J820" i="8"/>
  <c r="J822" i="8"/>
  <c r="K822" i="8"/>
  <c r="J823" i="8"/>
  <c r="K823" i="8"/>
  <c r="J824" i="8"/>
  <c r="K824" i="8"/>
  <c r="J825" i="8"/>
  <c r="K825" i="8"/>
  <c r="J826" i="8"/>
  <c r="K826" i="8"/>
  <c r="J827" i="8"/>
  <c r="K827" i="8"/>
  <c r="J828" i="8"/>
  <c r="K828" i="8"/>
  <c r="J829" i="8"/>
  <c r="K829" i="8"/>
  <c r="J830" i="8"/>
  <c r="K830" i="8"/>
  <c r="J831" i="8"/>
  <c r="K831" i="8"/>
  <c r="J832" i="8"/>
  <c r="K832" i="8"/>
  <c r="J833" i="8"/>
  <c r="J835" i="8"/>
  <c r="K835" i="8"/>
  <c r="J836" i="8"/>
  <c r="K836" i="8"/>
  <c r="J837" i="8"/>
  <c r="K837" i="8"/>
  <c r="J838" i="8"/>
  <c r="K838" i="8"/>
  <c r="J839" i="8"/>
  <c r="K839" i="8"/>
  <c r="J840" i="8"/>
  <c r="K840" i="8"/>
  <c r="J841" i="8"/>
  <c r="K841" i="8"/>
  <c r="J842" i="8"/>
  <c r="K842" i="8"/>
  <c r="J843" i="8"/>
  <c r="K843" i="8"/>
  <c r="J844" i="8"/>
  <c r="K844" i="8"/>
  <c r="J845" i="8"/>
  <c r="K845" i="8"/>
  <c r="J846" i="8"/>
  <c r="J848" i="8"/>
  <c r="K848" i="8"/>
  <c r="J849" i="8"/>
  <c r="K849" i="8"/>
  <c r="J850" i="8"/>
  <c r="K850" i="8"/>
  <c r="J851" i="8"/>
  <c r="K851" i="8"/>
  <c r="J852" i="8"/>
  <c r="K852" i="8"/>
  <c r="J853" i="8"/>
  <c r="K853" i="8"/>
  <c r="J854" i="8"/>
  <c r="K854" i="8"/>
  <c r="J855" i="8"/>
  <c r="K855" i="8"/>
  <c r="J856" i="8"/>
  <c r="K856" i="8"/>
  <c r="J857" i="8"/>
  <c r="K857" i="8"/>
  <c r="J858" i="8"/>
  <c r="K858" i="8"/>
  <c r="J859" i="8"/>
  <c r="J861" i="8"/>
  <c r="K861" i="8"/>
  <c r="J862" i="8"/>
  <c r="K862" i="8"/>
  <c r="J863" i="8"/>
  <c r="K863" i="8"/>
  <c r="J864" i="8"/>
  <c r="K864" i="8"/>
  <c r="J865" i="8"/>
  <c r="K865" i="8"/>
  <c r="J866" i="8"/>
  <c r="K866" i="8"/>
  <c r="J867" i="8"/>
  <c r="K867" i="8"/>
  <c r="J868" i="8"/>
  <c r="K868" i="8"/>
  <c r="J869" i="8"/>
  <c r="K869" i="8"/>
  <c r="J870" i="8"/>
  <c r="K870" i="8"/>
  <c r="J871" i="8"/>
  <c r="J872" i="8"/>
  <c r="J874" i="8"/>
  <c r="K874" i="8"/>
  <c r="J875" i="8"/>
  <c r="K875" i="8"/>
  <c r="J876" i="8"/>
  <c r="K876" i="8"/>
  <c r="J877" i="8"/>
  <c r="K877" i="8"/>
  <c r="J878" i="8"/>
  <c r="K878" i="8"/>
  <c r="J879" i="8"/>
  <c r="K879" i="8"/>
  <c r="J880" i="8"/>
  <c r="K880" i="8"/>
  <c r="J881" i="8"/>
  <c r="K881" i="8"/>
  <c r="J882" i="8"/>
  <c r="K882" i="8"/>
  <c r="J883" i="8"/>
  <c r="K883" i="8"/>
  <c r="J884" i="8"/>
  <c r="J885" i="8"/>
  <c r="J887" i="8"/>
  <c r="K887" i="8"/>
  <c r="J888" i="8"/>
  <c r="K888" i="8"/>
  <c r="J889" i="8"/>
  <c r="K889" i="8"/>
  <c r="J890" i="8"/>
  <c r="K890" i="8"/>
  <c r="J891" i="8"/>
  <c r="K891" i="8"/>
  <c r="J892" i="8"/>
  <c r="K892" i="8"/>
  <c r="J893" i="8"/>
  <c r="K893" i="8"/>
  <c r="J894" i="8"/>
  <c r="K894" i="8"/>
  <c r="J895" i="8"/>
  <c r="K895" i="8"/>
  <c r="J896" i="8"/>
  <c r="K896" i="8"/>
  <c r="J897" i="8"/>
  <c r="K897" i="8"/>
  <c r="J898" i="8"/>
  <c r="J900" i="8"/>
  <c r="K900" i="8"/>
  <c r="J901" i="8"/>
  <c r="K901" i="8"/>
  <c r="J902" i="8"/>
  <c r="K902" i="8"/>
  <c r="J903" i="8"/>
  <c r="K903" i="8"/>
  <c r="J904" i="8"/>
  <c r="K904" i="8"/>
  <c r="J905" i="8"/>
  <c r="K905" i="8"/>
  <c r="J906" i="8"/>
  <c r="K906" i="8"/>
  <c r="J907" i="8"/>
  <c r="K907" i="8"/>
  <c r="J908" i="8"/>
  <c r="K908" i="8"/>
  <c r="J909" i="8"/>
  <c r="K909" i="8"/>
  <c r="J910" i="8"/>
  <c r="K910" i="8"/>
  <c r="J911" i="8"/>
  <c r="K911" i="8"/>
  <c r="J913" i="8"/>
  <c r="K913" i="8"/>
  <c r="J914" i="8"/>
  <c r="K914" i="8"/>
  <c r="J915" i="8"/>
  <c r="K915" i="8"/>
  <c r="J916" i="8"/>
  <c r="K916" i="8"/>
  <c r="J917" i="8"/>
  <c r="K917" i="8"/>
  <c r="J918" i="8"/>
  <c r="K918" i="8"/>
  <c r="J919" i="8"/>
  <c r="K919" i="8"/>
  <c r="J920" i="8"/>
  <c r="K920" i="8"/>
  <c r="J921" i="8"/>
  <c r="K921" i="8"/>
  <c r="J922" i="8"/>
  <c r="K922" i="8"/>
  <c r="J923" i="8"/>
  <c r="K923" i="8"/>
  <c r="J924" i="8"/>
  <c r="J926" i="8"/>
  <c r="K926" i="8"/>
  <c r="J927" i="8"/>
  <c r="K927" i="8"/>
  <c r="J928" i="8"/>
  <c r="K928" i="8"/>
  <c r="J929" i="8"/>
  <c r="K929" i="8"/>
  <c r="J930" i="8"/>
  <c r="K930" i="8"/>
  <c r="J931" i="8"/>
  <c r="K931" i="8"/>
  <c r="J932" i="8"/>
  <c r="K932" i="8"/>
  <c r="J933" i="8"/>
  <c r="K933" i="8"/>
  <c r="J934" i="8"/>
  <c r="K934" i="8"/>
  <c r="J935" i="8"/>
  <c r="K935" i="8"/>
  <c r="J936" i="8"/>
  <c r="K936" i="8"/>
  <c r="J937" i="8"/>
  <c r="K937" i="8"/>
  <c r="J939" i="8"/>
  <c r="K939" i="8"/>
  <c r="J940" i="8"/>
  <c r="K940" i="8"/>
  <c r="J941" i="8"/>
  <c r="K941" i="8"/>
  <c r="J942" i="8"/>
  <c r="K942" i="8"/>
  <c r="J943" i="8"/>
  <c r="K943" i="8"/>
  <c r="J944" i="8"/>
  <c r="K944" i="8"/>
  <c r="J945" i="8"/>
  <c r="K945" i="8"/>
  <c r="J946" i="8"/>
  <c r="K946" i="8"/>
  <c r="J947" i="8"/>
  <c r="K947" i="8"/>
  <c r="J948" i="8"/>
  <c r="K948" i="8"/>
  <c r="J949" i="8"/>
  <c r="K949" i="8"/>
  <c r="J950" i="8"/>
  <c r="K950" i="8"/>
  <c r="J952" i="8"/>
  <c r="K952" i="8"/>
  <c r="J953" i="8"/>
  <c r="K953" i="8"/>
  <c r="J954" i="8"/>
  <c r="K954" i="8"/>
  <c r="J955" i="8"/>
  <c r="K955" i="8"/>
  <c r="J956" i="8"/>
  <c r="K956" i="8"/>
  <c r="J957" i="8"/>
  <c r="K957" i="8"/>
  <c r="J958" i="8"/>
  <c r="K958" i="8"/>
  <c r="J959" i="8"/>
  <c r="K959" i="8"/>
  <c r="J960" i="8"/>
  <c r="K960" i="8"/>
  <c r="J961" i="8"/>
  <c r="K961" i="8"/>
  <c r="J962" i="8"/>
  <c r="K962" i="8"/>
  <c r="J963" i="8"/>
  <c r="J965" i="8"/>
  <c r="K965" i="8"/>
  <c r="J966" i="8"/>
  <c r="K966" i="8"/>
  <c r="J967" i="8"/>
  <c r="K967" i="8"/>
  <c r="J968" i="8"/>
  <c r="K968" i="8"/>
  <c r="J969" i="8"/>
  <c r="K969" i="8"/>
  <c r="J970" i="8"/>
  <c r="K970" i="8"/>
  <c r="J971" i="8"/>
  <c r="K971" i="8"/>
  <c r="J972" i="8"/>
  <c r="K972" i="8"/>
  <c r="J973" i="8"/>
  <c r="K973" i="8"/>
  <c r="J974" i="8"/>
  <c r="K974" i="8"/>
  <c r="J975" i="8"/>
  <c r="K975" i="8"/>
  <c r="J976" i="8"/>
  <c r="J978" i="8"/>
  <c r="K978" i="8"/>
  <c r="J979" i="8"/>
  <c r="K979" i="8"/>
  <c r="J980" i="8"/>
  <c r="K980" i="8"/>
  <c r="J981" i="8"/>
  <c r="K981" i="8"/>
  <c r="J982" i="8"/>
  <c r="K982" i="8"/>
  <c r="J983" i="8"/>
  <c r="K983" i="8"/>
  <c r="J984" i="8"/>
  <c r="K984" i="8"/>
  <c r="J985" i="8"/>
  <c r="K985" i="8"/>
  <c r="J986" i="8"/>
  <c r="K986" i="8"/>
  <c r="J987" i="8"/>
  <c r="K987" i="8"/>
  <c r="K988" i="8"/>
  <c r="J991" i="8"/>
  <c r="K992" i="8"/>
  <c r="K993" i="8"/>
  <c r="K994" i="8"/>
  <c r="K995" i="8"/>
  <c r="J996" i="8"/>
  <c r="J997" i="8"/>
  <c r="J998" i="8"/>
  <c r="K1147" i="8"/>
  <c r="J1149" i="8"/>
  <c r="J1150" i="8"/>
  <c r="J1151" i="8"/>
  <c r="J1152" i="8"/>
  <c r="J1153" i="8"/>
  <c r="K1155" i="8"/>
  <c r="J1157" i="8"/>
  <c r="J1158" i="8"/>
  <c r="J1161" i="8"/>
  <c r="K1162" i="8"/>
  <c r="J1163" i="8"/>
  <c r="J1165" i="8"/>
  <c r="J1166" i="8"/>
  <c r="K1167" i="8"/>
  <c r="J1169" i="8"/>
  <c r="J1171" i="8"/>
  <c r="J1173" i="8"/>
  <c r="J1176" i="8"/>
  <c r="K1177" i="8"/>
  <c r="K1178" i="8"/>
  <c r="K1179" i="8"/>
  <c r="J1181" i="8"/>
  <c r="K1183" i="8"/>
  <c r="J1184" i="8"/>
  <c r="K1186" i="8"/>
  <c r="J1189" i="8"/>
  <c r="K1191" i="8"/>
  <c r="J1192" i="8"/>
  <c r="J1193" i="8"/>
  <c r="J1194" i="8"/>
  <c r="J1197" i="8"/>
  <c r="K1199" i="8"/>
  <c r="J1201" i="8"/>
  <c r="J1202" i="8"/>
  <c r="J1205" i="8"/>
  <c r="J1207" i="8"/>
  <c r="K1208" i="8"/>
  <c r="J1209" i="8"/>
  <c r="J1212" i="8"/>
  <c r="J1213" i="8"/>
  <c r="K1214" i="8"/>
  <c r="J1215" i="8"/>
  <c r="J1216" i="8"/>
  <c r="J1217" i="8"/>
  <c r="J1218" i="8"/>
  <c r="K1219" i="8"/>
  <c r="J1220" i="8"/>
  <c r="J1221" i="8"/>
  <c r="J1223" i="8"/>
  <c r="J1225" i="8"/>
  <c r="J1227" i="8"/>
  <c r="J1229" i="8"/>
  <c r="J1231" i="8"/>
  <c r="J1232" i="8"/>
  <c r="J1233" i="8"/>
  <c r="K1234" i="8"/>
  <c r="J1238" i="8"/>
  <c r="J1239" i="8"/>
  <c r="J1241" i="8"/>
  <c r="K1242" i="8"/>
  <c r="K1243" i="8"/>
  <c r="J1244" i="8"/>
  <c r="J1245" i="8"/>
  <c r="J1246" i="8"/>
  <c r="K1247" i="8"/>
  <c r="J1249" i="8"/>
  <c r="K1251" i="8"/>
  <c r="J1253" i="8"/>
  <c r="J1254" i="8"/>
  <c r="J1256" i="8"/>
  <c r="J1257" i="8"/>
  <c r="J1258" i="8"/>
  <c r="J1261" i="8"/>
  <c r="J1265" i="8"/>
  <c r="J1268" i="8"/>
  <c r="J1270" i="8"/>
  <c r="J1272" i="8"/>
  <c r="J1273" i="8"/>
  <c r="K1277" i="8"/>
  <c r="J1278" i="8"/>
  <c r="J1280" i="8"/>
  <c r="J1282" i="8"/>
  <c r="K1283" i="8"/>
  <c r="J1284" i="8"/>
  <c r="J1286" i="8"/>
  <c r="K1287" i="8"/>
  <c r="J1288" i="8"/>
  <c r="J1291" i="8"/>
  <c r="J1292" i="8"/>
  <c r="K1293" i="8"/>
  <c r="J1294" i="8"/>
  <c r="J1295" i="8"/>
  <c r="K1296" i="8"/>
  <c r="J1298" i="8"/>
  <c r="K1299" i="8"/>
  <c r="J1300" i="8"/>
  <c r="J1303" i="8"/>
  <c r="J1304" i="8"/>
  <c r="K1306" i="8"/>
  <c r="K1307" i="8"/>
  <c r="J1308" i="8"/>
  <c r="J1309" i="8"/>
  <c r="K1310" i="8"/>
  <c r="J1311" i="8"/>
  <c r="J1314" i="8"/>
  <c r="J1316" i="8"/>
  <c r="J1317" i="8"/>
  <c r="J1319" i="8"/>
  <c r="K1320" i="8"/>
  <c r="K1321" i="8"/>
  <c r="J1322" i="8"/>
  <c r="J1323" i="8"/>
  <c r="J1324" i="8"/>
  <c r="J1326" i="8"/>
  <c r="K1329" i="8"/>
  <c r="J1331" i="8"/>
  <c r="K1502" i="8"/>
  <c r="J1503" i="8"/>
  <c r="K1504" i="8"/>
  <c r="J1505" i="8"/>
  <c r="J1506" i="8"/>
  <c r="K1507" i="8"/>
  <c r="K1508" i="8"/>
  <c r="K1509" i="8"/>
  <c r="J1511" i="8"/>
  <c r="J1512" i="8"/>
  <c r="J1513" i="8"/>
  <c r="K1514" i="8"/>
  <c r="K1521" i="8"/>
  <c r="J1522" i="8"/>
  <c r="J1524" i="8"/>
  <c r="J1525" i="8"/>
  <c r="J1526" i="8"/>
  <c r="J1527" i="8"/>
  <c r="K1530" i="8"/>
  <c r="J1531" i="8"/>
  <c r="J1532" i="8"/>
  <c r="K1533" i="8"/>
  <c r="J1535" i="8"/>
  <c r="J1537" i="8"/>
  <c r="J1546" i="8"/>
  <c r="K1550" i="8"/>
  <c r="J1551" i="8"/>
  <c r="K1552" i="8"/>
  <c r="J1553" i="8"/>
  <c r="J1554" i="8"/>
  <c r="K1555" i="8"/>
  <c r="J1556" i="8"/>
  <c r="J1557" i="8"/>
  <c r="J1558" i="8"/>
  <c r="K1559" i="8"/>
  <c r="J1560" i="8"/>
  <c r="J1564" i="8"/>
  <c r="J1565" i="8"/>
  <c r="J1566" i="8"/>
  <c r="J1567" i="8"/>
  <c r="K1569" i="8"/>
  <c r="K1570" i="8"/>
  <c r="J1572" i="8"/>
  <c r="J1573" i="8"/>
  <c r="J1577" i="8"/>
  <c r="J1578" i="8"/>
  <c r="J1579" i="8"/>
  <c r="K1580" i="8"/>
  <c r="J1584" i="8"/>
  <c r="K1586" i="8"/>
  <c r="K1589" i="8"/>
  <c r="J1592" i="8"/>
  <c r="J1594" i="8"/>
  <c r="J1595" i="8"/>
  <c r="J1596" i="8"/>
  <c r="J1598" i="8"/>
  <c r="J1599" i="8"/>
  <c r="J1600" i="8"/>
  <c r="K1604" i="8"/>
  <c r="K1606" i="8"/>
  <c r="K1607" i="8"/>
  <c r="J1608" i="8"/>
  <c r="K1610" i="8"/>
  <c r="J1611" i="8"/>
  <c r="J1612" i="8"/>
  <c r="J1613" i="8"/>
  <c r="J1615" i="8"/>
  <c r="K1616" i="8"/>
  <c r="J1619" i="8"/>
  <c r="J1621" i="8"/>
  <c r="K1622" i="8"/>
  <c r="K1623" i="8"/>
  <c r="K1626" i="8"/>
  <c r="J1628" i="8"/>
  <c r="J1630" i="8"/>
  <c r="J1631" i="8"/>
  <c r="J1632" i="8"/>
  <c r="J1633" i="8"/>
  <c r="J1635" i="8"/>
  <c r="K1636" i="8"/>
  <c r="J1637" i="8"/>
  <c r="J1639" i="8"/>
  <c r="K1641" i="8"/>
  <c r="K1642" i="8"/>
  <c r="K1646" i="8"/>
  <c r="J1647" i="8"/>
  <c r="J1649" i="8"/>
  <c r="J1650" i="8"/>
  <c r="J1655" i="8"/>
  <c r="J1657" i="8"/>
  <c r="K1657" i="8"/>
  <c r="K1658" i="8"/>
  <c r="J1660" i="8"/>
  <c r="K1661" i="8"/>
  <c r="K1662" i="8"/>
  <c r="K1663" i="8"/>
  <c r="K1889" i="8"/>
  <c r="J1891" i="8"/>
  <c r="J1892" i="8"/>
  <c r="J1893" i="8"/>
  <c r="J1895" i="8"/>
  <c r="K1896" i="8"/>
  <c r="J1898" i="8"/>
  <c r="J1899" i="8"/>
  <c r="J1901" i="8"/>
  <c r="J1903" i="8"/>
  <c r="K1905" i="8"/>
  <c r="K1906" i="8"/>
  <c r="K1908" i="8"/>
  <c r="K1909" i="8"/>
  <c r="J1910" i="8"/>
  <c r="J1914" i="8"/>
  <c r="J1916" i="8"/>
  <c r="J1917" i="8"/>
  <c r="J1918" i="8"/>
  <c r="J1919" i="8"/>
  <c r="J1921" i="8"/>
  <c r="J1923" i="8"/>
  <c r="K1928" i="8"/>
  <c r="J1931" i="8"/>
  <c r="J1932" i="8"/>
  <c r="K1933" i="8"/>
  <c r="J1934" i="8"/>
  <c r="J1936" i="8"/>
  <c r="K1940" i="8"/>
  <c r="J1942" i="8"/>
  <c r="K1944" i="8"/>
  <c r="K1945" i="8"/>
  <c r="J1948" i="8"/>
  <c r="J1949" i="8"/>
  <c r="K1951" i="8"/>
  <c r="J1954" i="8"/>
  <c r="J1955" i="8"/>
  <c r="J1956" i="8"/>
  <c r="J1959" i="8"/>
  <c r="J1961" i="8"/>
  <c r="J1962" i="8"/>
  <c r="J1963" i="8"/>
  <c r="J1966" i="8"/>
  <c r="J1967" i="8"/>
  <c r="J1971" i="8"/>
  <c r="J1973" i="8"/>
  <c r="J1975" i="8"/>
  <c r="J1976" i="8"/>
  <c r="J1979" i="8"/>
  <c r="J1981" i="8"/>
  <c r="J1984" i="8"/>
  <c r="J1986" i="8"/>
  <c r="J1987" i="8"/>
  <c r="J1990" i="8"/>
  <c r="J1992" i="8"/>
  <c r="K1994" i="8"/>
  <c r="J1995" i="8"/>
  <c r="K2245" i="8"/>
  <c r="K2246" i="8"/>
  <c r="K2252" i="8"/>
  <c r="K2255" i="8"/>
  <c r="K2256" i="8"/>
  <c r="K2258" i="8"/>
  <c r="K2260" i="8"/>
  <c r="J2261" i="8"/>
  <c r="J2266" i="8"/>
  <c r="K2267" i="8"/>
  <c r="J2268" i="8"/>
  <c r="K2269" i="8"/>
  <c r="K2271" i="8"/>
  <c r="J2272" i="8"/>
  <c r="K2273" i="8"/>
  <c r="J2274" i="8"/>
  <c r="K2282" i="8"/>
  <c r="J2283" i="8"/>
  <c r="J2286" i="8"/>
  <c r="K2288" i="8"/>
  <c r="J2293" i="8"/>
  <c r="J2295" i="8"/>
  <c r="K2297" i="8"/>
  <c r="J2298" i="8"/>
  <c r="J2299" i="8"/>
  <c r="K2300" i="8"/>
  <c r="J2301" i="8"/>
  <c r="K2304" i="8"/>
  <c r="J2305" i="8"/>
  <c r="K2308" i="8"/>
  <c r="J2311" i="8"/>
  <c r="J2313" i="8"/>
  <c r="K2314" i="8"/>
  <c r="J2318" i="8"/>
  <c r="K2319" i="8"/>
  <c r="J2323" i="8"/>
  <c r="K2326" i="8"/>
  <c r="J2330" i="8"/>
  <c r="K2620" i="8"/>
  <c r="J2621" i="8"/>
  <c r="K2625" i="8"/>
  <c r="J2626" i="8"/>
  <c r="J2629" i="8"/>
  <c r="K2632" i="8"/>
  <c r="J2633" i="8"/>
  <c r="J2634" i="8"/>
  <c r="J2636" i="8"/>
  <c r="J2637" i="8"/>
  <c r="J2639" i="8"/>
  <c r="J2644" i="8"/>
  <c r="J2653" i="8"/>
  <c r="J2657" i="8"/>
  <c r="J2660" i="8"/>
  <c r="J2661" i="8"/>
  <c r="K2662" i="8"/>
  <c r="J2663" i="8"/>
  <c r="J333" i="8"/>
  <c r="J999" i="8"/>
  <c r="K999" i="8"/>
  <c r="J1000" i="8"/>
  <c r="K1000" i="8"/>
  <c r="J1001" i="8"/>
  <c r="K1001" i="8"/>
  <c r="J1002" i="8"/>
  <c r="J1004" i="8"/>
  <c r="J1005" i="8"/>
  <c r="J1006" i="8"/>
  <c r="J1007" i="8"/>
  <c r="J1008" i="8"/>
  <c r="J1009" i="8"/>
  <c r="J1010" i="8"/>
  <c r="J1011" i="8"/>
  <c r="J1012" i="8"/>
  <c r="J1013" i="8"/>
  <c r="J1014" i="8"/>
  <c r="J1015" i="8"/>
  <c r="J1017" i="8"/>
  <c r="K1017" i="8"/>
  <c r="J1018" i="8"/>
  <c r="K1018" i="8"/>
  <c r="J1019" i="8"/>
  <c r="K1019" i="8"/>
  <c r="J1020" i="8"/>
  <c r="K1020" i="8"/>
  <c r="J1021" i="8"/>
  <c r="K1021" i="8"/>
  <c r="J1022" i="8"/>
  <c r="K1022" i="8"/>
  <c r="J1023" i="8"/>
  <c r="K1023" i="8"/>
  <c r="J1024" i="8"/>
  <c r="K1024" i="8"/>
  <c r="J1025" i="8"/>
  <c r="K1025" i="8"/>
  <c r="J1026" i="8"/>
  <c r="K1026" i="8"/>
  <c r="J1027" i="8"/>
  <c r="K1027" i="8"/>
  <c r="J1028" i="8"/>
  <c r="K1028" i="8"/>
  <c r="J1030" i="8"/>
  <c r="K1030" i="8"/>
  <c r="J1031" i="8"/>
  <c r="K1031" i="8"/>
  <c r="J1032" i="8"/>
  <c r="K1032" i="8"/>
  <c r="J1033" i="8"/>
  <c r="K1033" i="8"/>
  <c r="J1034" i="8"/>
  <c r="K1034" i="8"/>
  <c r="J1035" i="8"/>
  <c r="K1035" i="8"/>
  <c r="J1036" i="8"/>
  <c r="K1036" i="8"/>
  <c r="J1037" i="8"/>
  <c r="K1037" i="8"/>
  <c r="J1038" i="8"/>
  <c r="K1038" i="8"/>
  <c r="J1039" i="8"/>
  <c r="K1039" i="8"/>
  <c r="J1040" i="8"/>
  <c r="K1040" i="8"/>
  <c r="J1041" i="8"/>
  <c r="K1041" i="8"/>
  <c r="J1043" i="8"/>
  <c r="K1043" i="8"/>
  <c r="J1044" i="8"/>
  <c r="K1044" i="8"/>
  <c r="J1045" i="8"/>
  <c r="K1045" i="8"/>
  <c r="J1046" i="8"/>
  <c r="K1046" i="8"/>
  <c r="J1047" i="8"/>
  <c r="K1047" i="8"/>
  <c r="J1048" i="8"/>
  <c r="K1048" i="8"/>
  <c r="J1049" i="8"/>
  <c r="K1049" i="8"/>
  <c r="J1050" i="8"/>
  <c r="K1050" i="8"/>
  <c r="J1051" i="8"/>
  <c r="K1051" i="8"/>
  <c r="J1052" i="8"/>
  <c r="K1052" i="8"/>
  <c r="J1053" i="8"/>
  <c r="K1053" i="8"/>
  <c r="J1054" i="8"/>
  <c r="K1054" i="8"/>
  <c r="J1056" i="8"/>
  <c r="K1056" i="8"/>
  <c r="J1057" i="8"/>
  <c r="K1057" i="8"/>
  <c r="J1058" i="8"/>
  <c r="K1058" i="8"/>
  <c r="J1059" i="8"/>
  <c r="K1059" i="8"/>
  <c r="J1060" i="8"/>
  <c r="K1060" i="8"/>
  <c r="J1061" i="8"/>
  <c r="K1061" i="8"/>
  <c r="J1062" i="8"/>
  <c r="K1062" i="8"/>
  <c r="J1063" i="8"/>
  <c r="K1063" i="8"/>
  <c r="J1064" i="8"/>
  <c r="K1064" i="8"/>
  <c r="J1065" i="8"/>
  <c r="K1065" i="8"/>
  <c r="J1066" i="8"/>
  <c r="K1066" i="8"/>
  <c r="J1067" i="8"/>
  <c r="K1067" i="8"/>
  <c r="J1069" i="8"/>
  <c r="K1069" i="8"/>
  <c r="J1070" i="8"/>
  <c r="K1070" i="8"/>
  <c r="J1071" i="8"/>
  <c r="K1071" i="8"/>
  <c r="J1072" i="8"/>
  <c r="K1072" i="8"/>
  <c r="J1073" i="8"/>
  <c r="K1073" i="8"/>
  <c r="J1074" i="8"/>
  <c r="K1074" i="8"/>
  <c r="J1075" i="8"/>
  <c r="K1075" i="8"/>
  <c r="J1076" i="8"/>
  <c r="K1076" i="8"/>
  <c r="J1077" i="8"/>
  <c r="K1077" i="8"/>
  <c r="J1078" i="8"/>
  <c r="K1078" i="8"/>
  <c r="J1079" i="8"/>
  <c r="K1079" i="8"/>
  <c r="J1080" i="8"/>
  <c r="J1082" i="8"/>
  <c r="K1082" i="8"/>
  <c r="J1083" i="8"/>
  <c r="K1083" i="8"/>
  <c r="J1084" i="8"/>
  <c r="K1084" i="8"/>
  <c r="J1085" i="8"/>
  <c r="K1085" i="8"/>
  <c r="J1086" i="8"/>
  <c r="K1086" i="8"/>
  <c r="J1087" i="8"/>
  <c r="K1087" i="8"/>
  <c r="J1088" i="8"/>
  <c r="K1088" i="8"/>
  <c r="J1089" i="8"/>
  <c r="K1089" i="8"/>
  <c r="J1090" i="8"/>
  <c r="K1090" i="8"/>
  <c r="J1091" i="8"/>
  <c r="K1091" i="8"/>
  <c r="J1092" i="8"/>
  <c r="K1092" i="8"/>
  <c r="J1093" i="8"/>
  <c r="K1093" i="8"/>
  <c r="J1095" i="8"/>
  <c r="K1095" i="8"/>
  <c r="J1096" i="8"/>
  <c r="K1096" i="8"/>
  <c r="J1097" i="8"/>
  <c r="K1097" i="8"/>
  <c r="J1098" i="8"/>
  <c r="K1098" i="8"/>
  <c r="J1099" i="8"/>
  <c r="K1099" i="8"/>
  <c r="J1100" i="8"/>
  <c r="K1100" i="8"/>
  <c r="J1101" i="8"/>
  <c r="K1101" i="8"/>
  <c r="J1102" i="8"/>
  <c r="K1102" i="8"/>
  <c r="J1103" i="8"/>
  <c r="K1103" i="8"/>
  <c r="J1104" i="8"/>
  <c r="K1104" i="8"/>
  <c r="J1105" i="8"/>
  <c r="K1105" i="8"/>
  <c r="J1106" i="8"/>
  <c r="K1106" i="8"/>
  <c r="J1108" i="8"/>
  <c r="K1108" i="8"/>
  <c r="J1109" i="8"/>
  <c r="K1109" i="8"/>
  <c r="J1110" i="8"/>
  <c r="K1110" i="8"/>
  <c r="J1111" i="8"/>
  <c r="K1111" i="8"/>
  <c r="J1112" i="8"/>
  <c r="K1112" i="8"/>
  <c r="J1113" i="8"/>
  <c r="K1113" i="8"/>
  <c r="J1114" i="8"/>
  <c r="K1114" i="8"/>
  <c r="J1115" i="8"/>
  <c r="K1115" i="8"/>
  <c r="J1116" i="8"/>
  <c r="K1116" i="8"/>
  <c r="J1117" i="8"/>
  <c r="K1117" i="8"/>
  <c r="J1118" i="8"/>
  <c r="K1118" i="8"/>
  <c r="J1119" i="8"/>
  <c r="J1121" i="8"/>
  <c r="K1121" i="8"/>
  <c r="J1122" i="8"/>
  <c r="K1122" i="8"/>
  <c r="J1123" i="8"/>
  <c r="K1123" i="8"/>
  <c r="J1124" i="8"/>
  <c r="K1124" i="8"/>
  <c r="J1125" i="8"/>
  <c r="K1125" i="8"/>
  <c r="J1126" i="8"/>
  <c r="K1126" i="8"/>
  <c r="J1127" i="8"/>
  <c r="K1127" i="8"/>
  <c r="J1128" i="8"/>
  <c r="K1128" i="8"/>
  <c r="J1129" i="8"/>
  <c r="K1129" i="8"/>
  <c r="J1130" i="8"/>
  <c r="K1130" i="8"/>
  <c r="J1131" i="8"/>
  <c r="K1131" i="8"/>
  <c r="J1132" i="8"/>
  <c r="K1132" i="8"/>
  <c r="J1134" i="8"/>
  <c r="K1134" i="8"/>
  <c r="J1135" i="8"/>
  <c r="K1135" i="8"/>
  <c r="J1136" i="8"/>
  <c r="K1136" i="8"/>
  <c r="J1137" i="8"/>
  <c r="K1137" i="8"/>
  <c r="J1138" i="8"/>
  <c r="K1138" i="8"/>
  <c r="J1139" i="8"/>
  <c r="K1139" i="8"/>
  <c r="J1140" i="8"/>
  <c r="K1140" i="8"/>
  <c r="J1141" i="8"/>
  <c r="K1141" i="8"/>
  <c r="J1142" i="8"/>
  <c r="K1142" i="8"/>
  <c r="J1143" i="8"/>
  <c r="K1143" i="8"/>
  <c r="J1144" i="8"/>
  <c r="K1144" i="8"/>
  <c r="J1145" i="8"/>
  <c r="K1145" i="8"/>
  <c r="K1148" i="8"/>
  <c r="K1149" i="8"/>
  <c r="K1151" i="8"/>
  <c r="K1152" i="8"/>
  <c r="K1154" i="8"/>
  <c r="K1156" i="8"/>
  <c r="K1160" i="8"/>
  <c r="K1163" i="8"/>
  <c r="K1164" i="8"/>
  <c r="K1168" i="8"/>
  <c r="K1169" i="8"/>
  <c r="K1170" i="8"/>
  <c r="K1173" i="8"/>
  <c r="K1174" i="8"/>
  <c r="K1175" i="8"/>
  <c r="J1179" i="8"/>
  <c r="K1180" i="8"/>
  <c r="K1181" i="8"/>
  <c r="K1182" i="8"/>
  <c r="K1187" i="8"/>
  <c r="K1188" i="8"/>
  <c r="K1189" i="8"/>
  <c r="K1190" i="8"/>
  <c r="K1194" i="8"/>
  <c r="K1195" i="8"/>
  <c r="K1196" i="8"/>
  <c r="K1200" i="8"/>
  <c r="K1201" i="8"/>
  <c r="J1203" i="8"/>
  <c r="J1204" i="8"/>
  <c r="K1205" i="8"/>
  <c r="K1206" i="8"/>
  <c r="K1207" i="8"/>
  <c r="K1212" i="8"/>
  <c r="K1213" i="8"/>
  <c r="K1218" i="8"/>
  <c r="K1222" i="8"/>
  <c r="K1225" i="8"/>
  <c r="K1226" i="8"/>
  <c r="K1227" i="8"/>
  <c r="K1228" i="8"/>
  <c r="K1229" i="8"/>
  <c r="K1230" i="8"/>
  <c r="J1236" i="8"/>
  <c r="K1238" i="8"/>
  <c r="K1239" i="8"/>
  <c r="K1240" i="8"/>
  <c r="K1241" i="8"/>
  <c r="J1251" i="8"/>
  <c r="K1252" i="8"/>
  <c r="K1253" i="8"/>
  <c r="K1254" i="8"/>
  <c r="K1255" i="8"/>
  <c r="K1257" i="8"/>
  <c r="K1259" i="8"/>
  <c r="K1260" i="8"/>
  <c r="J1262" i="8"/>
  <c r="J1264" i="8"/>
  <c r="K1265" i="8"/>
  <c r="J1266" i="8"/>
  <c r="K1267" i="8"/>
  <c r="K1268" i="8"/>
  <c r="K1269" i="8"/>
  <c r="K1271" i="8"/>
  <c r="J1277" i="8"/>
  <c r="K1278" i="8"/>
  <c r="K1279" i="8"/>
  <c r="K1280" i="8"/>
  <c r="K1281" i="8"/>
  <c r="K1282" i="8"/>
  <c r="K1285" i="8"/>
  <c r="K1290" i="8"/>
  <c r="K1297" i="8"/>
  <c r="K1298" i="8"/>
  <c r="J1305" i="8"/>
  <c r="J1306" i="8"/>
  <c r="J1307" i="8"/>
  <c r="K1308" i="8"/>
  <c r="J1312" i="8"/>
  <c r="K1313" i="8"/>
  <c r="K1316" i="8"/>
  <c r="K1317" i="8"/>
  <c r="K1318" i="8"/>
  <c r="K1319" i="8"/>
  <c r="K1324" i="8"/>
  <c r="K1325" i="8"/>
  <c r="K1326" i="8"/>
  <c r="J1329" i="8"/>
  <c r="K1330" i="8"/>
  <c r="K1331" i="8"/>
  <c r="K1501" i="8"/>
  <c r="J1502" i="8"/>
  <c r="J1507" i="8"/>
  <c r="K1513" i="8"/>
  <c r="J1514" i="8"/>
  <c r="K1515" i="8"/>
  <c r="J1516" i="8"/>
  <c r="J1517" i="8"/>
  <c r="J1518" i="8"/>
  <c r="J1519" i="8"/>
  <c r="J1520" i="8"/>
  <c r="J1521" i="8"/>
  <c r="K1522" i="8"/>
  <c r="J1528" i="8"/>
  <c r="K1532" i="8"/>
  <c r="J1547" i="8"/>
  <c r="K1554" i="8"/>
  <c r="J1563" i="8"/>
  <c r="K1568" i="8"/>
  <c r="K1571" i="8"/>
  <c r="K1574" i="8"/>
  <c r="J1581" i="8"/>
  <c r="K1582" i="8"/>
  <c r="K1583" i="8"/>
  <c r="J1587" i="8"/>
  <c r="J1589" i="8"/>
  <c r="K1590" i="8"/>
  <c r="K1591" i="8"/>
  <c r="K1592" i="8"/>
  <c r="K1593" i="8"/>
  <c r="K1597" i="8"/>
  <c r="K1599" i="8"/>
  <c r="J1602" i="8"/>
  <c r="K1603" i="8"/>
  <c r="J1617" i="8"/>
  <c r="K1618" i="8"/>
  <c r="K1629" i="8"/>
  <c r="K1633" i="8"/>
  <c r="K1634" i="8"/>
  <c r="J1642" i="8"/>
  <c r="K1643" i="8"/>
  <c r="K1648" i="8"/>
  <c r="K1649" i="8"/>
  <c r="J1651" i="8"/>
  <c r="K1654" i="8"/>
  <c r="K1655" i="8"/>
  <c r="J1658" i="8"/>
  <c r="K1659" i="8"/>
  <c r="J1665" i="8"/>
  <c r="K1890" i="8"/>
  <c r="K1893" i="8"/>
  <c r="K1895" i="8"/>
  <c r="K1898" i="8"/>
  <c r="J1906" i="8"/>
  <c r="K1911" i="8"/>
  <c r="K1912" i="8"/>
  <c r="K1914" i="8"/>
  <c r="K1917" i="8"/>
  <c r="J1920" i="8"/>
  <c r="K1921" i="8"/>
  <c r="K1922" i="8"/>
  <c r="K1930" i="8"/>
  <c r="K1932" i="8"/>
  <c r="K1935" i="8"/>
  <c r="J1938" i="8"/>
  <c r="K1941" i="8"/>
  <c r="J1944" i="8"/>
  <c r="J1945" i="8"/>
  <c r="K1947" i="8"/>
  <c r="K1950" i="8"/>
  <c r="J1953" i="8"/>
  <c r="K1954" i="8"/>
  <c r="K1956" i="8"/>
  <c r="K1959" i="8"/>
  <c r="J1964" i="8"/>
  <c r="J1969" i="8"/>
  <c r="K1974" i="8"/>
  <c r="J1977" i="8"/>
  <c r="K1980" i="8"/>
  <c r="K1986" i="8"/>
  <c r="J1989" i="8"/>
  <c r="K1995" i="8"/>
  <c r="K1997" i="8"/>
  <c r="K1998" i="8"/>
  <c r="K2253" i="8"/>
  <c r="K2254" i="8"/>
  <c r="J2257" i="8"/>
  <c r="K2259" i="8"/>
  <c r="J2265" i="8"/>
  <c r="K2266" i="8"/>
  <c r="J2269" i="8"/>
  <c r="K2270" i="8"/>
  <c r="J2275" i="8"/>
  <c r="K2286" i="8"/>
  <c r="K2291" i="8"/>
  <c r="K2307" i="8"/>
  <c r="J2309" i="8"/>
  <c r="K2312" i="8"/>
  <c r="K2321" i="8"/>
  <c r="K2324" i="8"/>
  <c r="J2623" i="8"/>
  <c r="J2624" i="8"/>
  <c r="K2626" i="8"/>
  <c r="J2632" i="8"/>
  <c r="K2636" i="8"/>
  <c r="J2642" i="8"/>
  <c r="J2648" i="8"/>
  <c r="J2655" i="8"/>
  <c r="K2659" i="8"/>
  <c r="J2665" i="8"/>
  <c r="K1332" i="8"/>
  <c r="J1333" i="8"/>
  <c r="K1333" i="8"/>
  <c r="J1334" i="8"/>
  <c r="K1334" i="8"/>
  <c r="J1335" i="8"/>
  <c r="K1335" i="8"/>
  <c r="J1336" i="8"/>
  <c r="K1336" i="8"/>
  <c r="J1337" i="8"/>
  <c r="K1337" i="8"/>
  <c r="J1338" i="8"/>
  <c r="K1338" i="8"/>
  <c r="J1339" i="8"/>
  <c r="K1339" i="8"/>
  <c r="J1340" i="8"/>
  <c r="J1342" i="8"/>
  <c r="K1342" i="8"/>
  <c r="J1343" i="8"/>
  <c r="K1343" i="8"/>
  <c r="J1344" i="8"/>
  <c r="K1344" i="8"/>
  <c r="J1345" i="8"/>
  <c r="K1345" i="8"/>
  <c r="J1346" i="8"/>
  <c r="K1346" i="8"/>
  <c r="J1347" i="8"/>
  <c r="K1347" i="8"/>
  <c r="J1348" i="8"/>
  <c r="K1348" i="8"/>
  <c r="J1349" i="8"/>
  <c r="K1349" i="8"/>
  <c r="J1350" i="8"/>
  <c r="K1350" i="8"/>
  <c r="J1351" i="8"/>
  <c r="K1351" i="8"/>
  <c r="J1352" i="8"/>
  <c r="K1352" i="8"/>
  <c r="J1353" i="8"/>
  <c r="J1355" i="8"/>
  <c r="K1355" i="8"/>
  <c r="J1356" i="8"/>
  <c r="K1356" i="8"/>
  <c r="J1357" i="8"/>
  <c r="K1357" i="8"/>
  <c r="J1358" i="8"/>
  <c r="K1358" i="8"/>
  <c r="J1359" i="8"/>
  <c r="K1359" i="8"/>
  <c r="J1360" i="8"/>
  <c r="K1360" i="8"/>
  <c r="J1361" i="8"/>
  <c r="K1361" i="8"/>
  <c r="J1362" i="8"/>
  <c r="K1362" i="8"/>
  <c r="J1363" i="8"/>
  <c r="K1363" i="8"/>
  <c r="J1364" i="8"/>
  <c r="K1364" i="8"/>
  <c r="J1365" i="8"/>
  <c r="K1365" i="8"/>
  <c r="J1366" i="8"/>
  <c r="J1368" i="8"/>
  <c r="K1368" i="8"/>
  <c r="J1369" i="8"/>
  <c r="K1369" i="8"/>
  <c r="J1370" i="8"/>
  <c r="K1370" i="8"/>
  <c r="J1371" i="8"/>
  <c r="K1371" i="8"/>
  <c r="J1372" i="8"/>
  <c r="K1372" i="8"/>
  <c r="J1373" i="8"/>
  <c r="K1373" i="8"/>
  <c r="J1374" i="8"/>
  <c r="K1374" i="8"/>
  <c r="J1375" i="8"/>
  <c r="K1375" i="8"/>
  <c r="J1376" i="8"/>
  <c r="K1376" i="8"/>
  <c r="J1377" i="8"/>
  <c r="K1377" i="8"/>
  <c r="J1378" i="8"/>
  <c r="K1378" i="8"/>
  <c r="J1379" i="8"/>
  <c r="J1381" i="8"/>
  <c r="K1381" i="8"/>
  <c r="J1382" i="8"/>
  <c r="K1382" i="8"/>
  <c r="J1383" i="8"/>
  <c r="K1383" i="8"/>
  <c r="J1384" i="8"/>
  <c r="K1384" i="8"/>
  <c r="J1385" i="8"/>
  <c r="K1385" i="8"/>
  <c r="J1386" i="8"/>
  <c r="K1386" i="8"/>
  <c r="J1387" i="8"/>
  <c r="K1387" i="8"/>
  <c r="J1388" i="8"/>
  <c r="K1388" i="8"/>
  <c r="J1389" i="8"/>
  <c r="K1389" i="8"/>
  <c r="J1390" i="8"/>
  <c r="K1390" i="8"/>
  <c r="J1391" i="8"/>
  <c r="K1391" i="8"/>
  <c r="J1392" i="8"/>
  <c r="J1394" i="8"/>
  <c r="K1394" i="8"/>
  <c r="J1395" i="8"/>
  <c r="K1395" i="8"/>
  <c r="J1396" i="8"/>
  <c r="K1396" i="8"/>
  <c r="J1397" i="8"/>
  <c r="K1397" i="8"/>
  <c r="J1398" i="8"/>
  <c r="K1398" i="8"/>
  <c r="J1399" i="8"/>
  <c r="K1399" i="8"/>
  <c r="J1400" i="8"/>
  <c r="K1400" i="8"/>
  <c r="J1401" i="8"/>
  <c r="K1401" i="8"/>
  <c r="J1402" i="8"/>
  <c r="K1402" i="8"/>
  <c r="J1403" i="8"/>
  <c r="K1403" i="8"/>
  <c r="J1404" i="8"/>
  <c r="K1404" i="8"/>
  <c r="J1405" i="8"/>
  <c r="J1407" i="8"/>
  <c r="K1407" i="8"/>
  <c r="J1408" i="8"/>
  <c r="K1408" i="8"/>
  <c r="J1409" i="8"/>
  <c r="K1409" i="8"/>
  <c r="J1410" i="8"/>
  <c r="K1410" i="8"/>
  <c r="J1411" i="8"/>
  <c r="K1411" i="8"/>
  <c r="J1412" i="8"/>
  <c r="K1412" i="8"/>
  <c r="J1413" i="8"/>
  <c r="K1413" i="8"/>
  <c r="J1414" i="8"/>
  <c r="K1414" i="8"/>
  <c r="J1415" i="8"/>
  <c r="K1415" i="8"/>
  <c r="J1416" i="8"/>
  <c r="K1416" i="8"/>
  <c r="J1417" i="8"/>
  <c r="K1417" i="8"/>
  <c r="J1418" i="8"/>
  <c r="J1420" i="8"/>
  <c r="K1420" i="8"/>
  <c r="J1421" i="8"/>
  <c r="K1421" i="8"/>
  <c r="J1422" i="8"/>
  <c r="K1422" i="8"/>
  <c r="J1423" i="8"/>
  <c r="K1423" i="8"/>
  <c r="J1424" i="8"/>
  <c r="K1424" i="8"/>
  <c r="J1425" i="8"/>
  <c r="K1425" i="8"/>
  <c r="J1426" i="8"/>
  <c r="K1426" i="8"/>
  <c r="J1427" i="8"/>
  <c r="K1427" i="8"/>
  <c r="J1428" i="8"/>
  <c r="K1428" i="8"/>
  <c r="J1429" i="8"/>
  <c r="K1429" i="8"/>
  <c r="J1430" i="8"/>
  <c r="K1430" i="8"/>
  <c r="J1431" i="8"/>
  <c r="J1433" i="8"/>
  <c r="K1433" i="8"/>
  <c r="J1434" i="8"/>
  <c r="K1434" i="8"/>
  <c r="J1435" i="8"/>
  <c r="K1435" i="8"/>
  <c r="J1436" i="8"/>
  <c r="K1436" i="8"/>
  <c r="J1437" i="8"/>
  <c r="K1437" i="8"/>
  <c r="J1438" i="8"/>
  <c r="K1438" i="8"/>
  <c r="J1439" i="8"/>
  <c r="K1439" i="8"/>
  <c r="J1440" i="8"/>
  <c r="K1440" i="8"/>
  <c r="J1441" i="8"/>
  <c r="K1441" i="8"/>
  <c r="J1442" i="8"/>
  <c r="K1442" i="8"/>
  <c r="J1443" i="8"/>
  <c r="K1443" i="8"/>
  <c r="J1444" i="8"/>
  <c r="J1446" i="8"/>
  <c r="K1446" i="8"/>
  <c r="J1447" i="8"/>
  <c r="K1447" i="8"/>
  <c r="J1448" i="8"/>
  <c r="K1448" i="8"/>
  <c r="J1449" i="8"/>
  <c r="K1449" i="8"/>
  <c r="J1450" i="8"/>
  <c r="K1450" i="8"/>
  <c r="J1451" i="8"/>
  <c r="K1451" i="8"/>
  <c r="J1452" i="8"/>
  <c r="K1452" i="8"/>
  <c r="J1453" i="8"/>
  <c r="K1453" i="8"/>
  <c r="J1454" i="8"/>
  <c r="K1454" i="8"/>
  <c r="J1455" i="8"/>
  <c r="K1455" i="8"/>
  <c r="J1456" i="8"/>
  <c r="K1456" i="8"/>
  <c r="J1457" i="8"/>
  <c r="J1459" i="8"/>
  <c r="K1459" i="8"/>
  <c r="J1460" i="8"/>
  <c r="K1460" i="8"/>
  <c r="J1461" i="8"/>
  <c r="K1461" i="8"/>
  <c r="J1462" i="8"/>
  <c r="K1462" i="8"/>
  <c r="J1463" i="8"/>
  <c r="K1463" i="8"/>
  <c r="J1464" i="8"/>
  <c r="K1464" i="8"/>
  <c r="J1465" i="8"/>
  <c r="K1465" i="8"/>
  <c r="J1466" i="8"/>
  <c r="K1466" i="8"/>
  <c r="J1467" i="8"/>
  <c r="K1467" i="8"/>
  <c r="J1468" i="8"/>
  <c r="K1468" i="8"/>
  <c r="J1469" i="8"/>
  <c r="K1469" i="8"/>
  <c r="J1470" i="8"/>
  <c r="J1472" i="8"/>
  <c r="K1472" i="8"/>
  <c r="J1473" i="8"/>
  <c r="K1473" i="8"/>
  <c r="J1474" i="8"/>
  <c r="K1474" i="8"/>
  <c r="J1475" i="8"/>
  <c r="K1475" i="8"/>
  <c r="J1476" i="8"/>
  <c r="K1476" i="8"/>
  <c r="J1477" i="8"/>
  <c r="K1477" i="8"/>
  <c r="J1478" i="8"/>
  <c r="K1478" i="8"/>
  <c r="J1479" i="8"/>
  <c r="K1479" i="8"/>
  <c r="J1480" i="8"/>
  <c r="K1480" i="8"/>
  <c r="J1481" i="8"/>
  <c r="K1481" i="8"/>
  <c r="J1482" i="8"/>
  <c r="K1482" i="8"/>
  <c r="J1483" i="8"/>
  <c r="J1485" i="8"/>
  <c r="K1485" i="8"/>
  <c r="J1486" i="8"/>
  <c r="K1486" i="8"/>
  <c r="J1487" i="8"/>
  <c r="K1487" i="8"/>
  <c r="J1488" i="8"/>
  <c r="K1488" i="8"/>
  <c r="J1489" i="8"/>
  <c r="K1489" i="8"/>
  <c r="J1490" i="8"/>
  <c r="K1490" i="8"/>
  <c r="J1491" i="8"/>
  <c r="K1491" i="8"/>
  <c r="J1492" i="8"/>
  <c r="K1492" i="8"/>
  <c r="J1493" i="8"/>
  <c r="K1493" i="8"/>
  <c r="J1494" i="8"/>
  <c r="K1494" i="8"/>
  <c r="J1495" i="8"/>
  <c r="K1495" i="8"/>
  <c r="J1496" i="8"/>
  <c r="J1498" i="8"/>
  <c r="K1498" i="8"/>
  <c r="J1499" i="8"/>
  <c r="K1499" i="8"/>
  <c r="J1500" i="8"/>
  <c r="K1500" i="8"/>
  <c r="K1505" i="8"/>
  <c r="J1508" i="8"/>
  <c r="K1517" i="8"/>
  <c r="K1524" i="8"/>
  <c r="K1526" i="8"/>
  <c r="J1529" i="8"/>
  <c r="K1534" i="8"/>
  <c r="J1541" i="8"/>
  <c r="J1544" i="8"/>
  <c r="J1550" i="8"/>
  <c r="K1551" i="8"/>
  <c r="K1553" i="8"/>
  <c r="K1557" i="8"/>
  <c r="K1563" i="8"/>
  <c r="K1566" i="8"/>
  <c r="J1568" i="8"/>
  <c r="K1573" i="8"/>
  <c r="J1576" i="8"/>
  <c r="K1578" i="8"/>
  <c r="J1583" i="8"/>
  <c r="K1585" i="8"/>
  <c r="J1590" i="8"/>
  <c r="J1593" i="8"/>
  <c r="K1594" i="8"/>
  <c r="K1602" i="8"/>
  <c r="K1605" i="8"/>
  <c r="K1609" i="8"/>
  <c r="K1611" i="8"/>
  <c r="K1615" i="8"/>
  <c r="J1620" i="8"/>
  <c r="J1624" i="8"/>
  <c r="J1625" i="8"/>
  <c r="K1630" i="8"/>
  <c r="K1632" i="8"/>
  <c r="J1636" i="8"/>
  <c r="J1641" i="8"/>
  <c r="J1644" i="8"/>
  <c r="K1645" i="8"/>
  <c r="K1647" i="8"/>
  <c r="K1656" i="8"/>
  <c r="K1891" i="8"/>
  <c r="J1896" i="8"/>
  <c r="J1902" i="8"/>
  <c r="K1904" i="8"/>
  <c r="K1907" i="8"/>
  <c r="J1909" i="8"/>
  <c r="K1916" i="8"/>
  <c r="K1918" i="8"/>
  <c r="K1923" i="8"/>
  <c r="K1927" i="8"/>
  <c r="J1933" i="8"/>
  <c r="K1946" i="8"/>
  <c r="J1958" i="8"/>
  <c r="K1961" i="8"/>
  <c r="K1962" i="8"/>
  <c r="K1970" i="8"/>
  <c r="K1973" i="8"/>
  <c r="K1979" i="8"/>
  <c r="K1981" i="8"/>
  <c r="K1983" i="8"/>
  <c r="K1985" i="8"/>
  <c r="K1988" i="8"/>
  <c r="K1993" i="8"/>
  <c r="J2253" i="8"/>
  <c r="J2254" i="8"/>
  <c r="J2262" i="8"/>
  <c r="K2265" i="8"/>
  <c r="J2270" i="8"/>
  <c r="J2280" i="8"/>
  <c r="K2284" i="8"/>
  <c r="J2287" i="8"/>
  <c r="K2293" i="8"/>
  <c r="J2297" i="8"/>
  <c r="K2299" i="8"/>
  <c r="J2304" i="8"/>
  <c r="K2305" i="8"/>
  <c r="K2306" i="8"/>
  <c r="J2308" i="8"/>
  <c r="J2312" i="8"/>
  <c r="K2313" i="8"/>
  <c r="K2318" i="8"/>
  <c r="K2322" i="8"/>
  <c r="K2330" i="8"/>
  <c r="J2620" i="8"/>
  <c r="K2627" i="8"/>
  <c r="K2630" i="8"/>
  <c r="K2635" i="8"/>
  <c r="K2639" i="8"/>
  <c r="K2656" i="8"/>
  <c r="J1667" i="8"/>
  <c r="K1667" i="8"/>
  <c r="J1668" i="8"/>
  <c r="K1668" i="8"/>
  <c r="J1669" i="8"/>
  <c r="K1669" i="8"/>
  <c r="J1670" i="8"/>
  <c r="K1670" i="8"/>
  <c r="J1671" i="8"/>
  <c r="K1671" i="8"/>
  <c r="J1672" i="8"/>
  <c r="K1672" i="8"/>
  <c r="J1673" i="8"/>
  <c r="K1673" i="8"/>
  <c r="J1674" i="8"/>
  <c r="K1674" i="8"/>
  <c r="J1675" i="8"/>
  <c r="K1675" i="8"/>
  <c r="J1676" i="8"/>
  <c r="K1676" i="8"/>
  <c r="J1677" i="8"/>
  <c r="K1677" i="8"/>
  <c r="J1678" i="8"/>
  <c r="K1678" i="8"/>
  <c r="J1680" i="8"/>
  <c r="K1680" i="8"/>
  <c r="J1681" i="8"/>
  <c r="K1681" i="8"/>
  <c r="J1682" i="8"/>
  <c r="K1682" i="8"/>
  <c r="J1683" i="8"/>
  <c r="K1683" i="8"/>
  <c r="J1684" i="8"/>
  <c r="K1684" i="8"/>
  <c r="J1685" i="8"/>
  <c r="K1685" i="8"/>
  <c r="J1686" i="8"/>
  <c r="K1686" i="8"/>
  <c r="J1687" i="8"/>
  <c r="K1687" i="8"/>
  <c r="J1688" i="8"/>
  <c r="K1688" i="8"/>
  <c r="J1689" i="8"/>
  <c r="K1689" i="8"/>
  <c r="J1690" i="8"/>
  <c r="K1690" i="8"/>
  <c r="J1691" i="8"/>
  <c r="J1693" i="8"/>
  <c r="K1693" i="8"/>
  <c r="J1694" i="8"/>
  <c r="K1694" i="8"/>
  <c r="J1695" i="8"/>
  <c r="K1695" i="8"/>
  <c r="J1696" i="8"/>
  <c r="K1696" i="8"/>
  <c r="J1697" i="8"/>
  <c r="K1697" i="8"/>
  <c r="J1698" i="8"/>
  <c r="K1698" i="8"/>
  <c r="J1699" i="8"/>
  <c r="K1699" i="8"/>
  <c r="J1700" i="8"/>
  <c r="K1700" i="8"/>
  <c r="J1701" i="8"/>
  <c r="K1701" i="8"/>
  <c r="J1702" i="8"/>
  <c r="K1702" i="8"/>
  <c r="J1703" i="8"/>
  <c r="J1704" i="8"/>
  <c r="J1706" i="8"/>
  <c r="K1706" i="8"/>
  <c r="J1707" i="8"/>
  <c r="K1707" i="8"/>
  <c r="J1708" i="8"/>
  <c r="K1708" i="8"/>
  <c r="J1709" i="8"/>
  <c r="K1709" i="8"/>
  <c r="J1710" i="8"/>
  <c r="K1710" i="8"/>
  <c r="J1711" i="8"/>
  <c r="K1711" i="8"/>
  <c r="J1712" i="8"/>
  <c r="K1712" i="8"/>
  <c r="J1713" i="8"/>
  <c r="K1713" i="8"/>
  <c r="J1714" i="8"/>
  <c r="K1714" i="8"/>
  <c r="J1715" i="8"/>
  <c r="K1715" i="8"/>
  <c r="J1716" i="8"/>
  <c r="J1717" i="8"/>
  <c r="J1719" i="8"/>
  <c r="K1719" i="8"/>
  <c r="J1720" i="8"/>
  <c r="K1720" i="8"/>
  <c r="J1721" i="8"/>
  <c r="K1721" i="8"/>
  <c r="J1722" i="8"/>
  <c r="K1722" i="8"/>
  <c r="J1723" i="8"/>
  <c r="K1723" i="8"/>
  <c r="J1724" i="8"/>
  <c r="K1724" i="8"/>
  <c r="J1725" i="8"/>
  <c r="K1725" i="8"/>
  <c r="J1726" i="8"/>
  <c r="K1726" i="8"/>
  <c r="J1727" i="8"/>
  <c r="K1727" i="8"/>
  <c r="J1728" i="8"/>
  <c r="K1728" i="8"/>
  <c r="J1729" i="8"/>
  <c r="K1729" i="8"/>
  <c r="J1730" i="8"/>
  <c r="K1730" i="8"/>
  <c r="J1732" i="8"/>
  <c r="K1732" i="8"/>
  <c r="J1733" i="8"/>
  <c r="K1733" i="8"/>
  <c r="J1734" i="8"/>
  <c r="K1734" i="8"/>
  <c r="J1735" i="8"/>
  <c r="K1735" i="8"/>
  <c r="J1736" i="8"/>
  <c r="K1736" i="8"/>
  <c r="J1737" i="8"/>
  <c r="K1737" i="8"/>
  <c r="J1738" i="8"/>
  <c r="K1738" i="8"/>
  <c r="J1739" i="8"/>
  <c r="K1739" i="8"/>
  <c r="J1740" i="8"/>
  <c r="K1740" i="8"/>
  <c r="J1741" i="8"/>
  <c r="K1741" i="8"/>
  <c r="J1742" i="8"/>
  <c r="J1743" i="8"/>
  <c r="J1745" i="8"/>
  <c r="K1745" i="8"/>
  <c r="J1746" i="8"/>
  <c r="K1746" i="8"/>
  <c r="J1747" i="8"/>
  <c r="K1747" i="8"/>
  <c r="J1748" i="8"/>
  <c r="K1748" i="8"/>
  <c r="J1749" i="8"/>
  <c r="K1749" i="8"/>
  <c r="J1750" i="8"/>
  <c r="K1750" i="8"/>
  <c r="J1751" i="8"/>
  <c r="K1751" i="8"/>
  <c r="J1752" i="8"/>
  <c r="K1752" i="8"/>
  <c r="J1753" i="8"/>
  <c r="K1753" i="8"/>
  <c r="J1754" i="8"/>
  <c r="K1754" i="8"/>
  <c r="J1755" i="8"/>
  <c r="K1755" i="8"/>
  <c r="J1756" i="8"/>
  <c r="J1758" i="8"/>
  <c r="K1758" i="8"/>
  <c r="J1759" i="8"/>
  <c r="K1759" i="8"/>
  <c r="J1760" i="8"/>
  <c r="K1760" i="8"/>
  <c r="J1761" i="8"/>
  <c r="K1761" i="8"/>
  <c r="J1762" i="8"/>
  <c r="K1762" i="8"/>
  <c r="J1763" i="8"/>
  <c r="K1763" i="8"/>
  <c r="J1764" i="8"/>
  <c r="K1764" i="8"/>
  <c r="J1765" i="8"/>
  <c r="K1765" i="8"/>
  <c r="J1766" i="8"/>
  <c r="K1766" i="8"/>
  <c r="J1767" i="8"/>
  <c r="K1767" i="8"/>
  <c r="J1768" i="8"/>
  <c r="K1768" i="8"/>
  <c r="J1769" i="8"/>
  <c r="J1771" i="8"/>
  <c r="K1771" i="8"/>
  <c r="J1772" i="8"/>
  <c r="K1772" i="8"/>
  <c r="J1773" i="8"/>
  <c r="K1773" i="8"/>
  <c r="J1774" i="8"/>
  <c r="K1774" i="8"/>
  <c r="J1775" i="8"/>
  <c r="K1775" i="8"/>
  <c r="J1776" i="8"/>
  <c r="K1776" i="8"/>
  <c r="J1777" i="8"/>
  <c r="K1777" i="8"/>
  <c r="J1778" i="8"/>
  <c r="K1778" i="8"/>
  <c r="J1779" i="8"/>
  <c r="K1779" i="8"/>
  <c r="J1780" i="8"/>
  <c r="K1780" i="8"/>
  <c r="J1781" i="8"/>
  <c r="K1781" i="8"/>
  <c r="J1782" i="8"/>
  <c r="J1784" i="8"/>
  <c r="K1784" i="8"/>
  <c r="J1785" i="8"/>
  <c r="K1785" i="8"/>
  <c r="J1786" i="8"/>
  <c r="K1786" i="8"/>
  <c r="J1787" i="8"/>
  <c r="K1787" i="8"/>
  <c r="J1788" i="8"/>
  <c r="K1788" i="8"/>
  <c r="J1789" i="8"/>
  <c r="K1789" i="8"/>
  <c r="J1790" i="8"/>
  <c r="K1790" i="8"/>
  <c r="J1791" i="8"/>
  <c r="K1791" i="8"/>
  <c r="J1792" i="8"/>
  <c r="K1792" i="8"/>
  <c r="J1793" i="8"/>
  <c r="K1793" i="8"/>
  <c r="J1794" i="8"/>
  <c r="K1794" i="8"/>
  <c r="J1795" i="8"/>
  <c r="K1795" i="8"/>
  <c r="J1797" i="8"/>
  <c r="J1798" i="8"/>
  <c r="J1799" i="8"/>
  <c r="J1800" i="8"/>
  <c r="J1801" i="8"/>
  <c r="J1802" i="8"/>
  <c r="J1803" i="8"/>
  <c r="J1804" i="8"/>
  <c r="J1805" i="8"/>
  <c r="J1806" i="8"/>
  <c r="J1807" i="8"/>
  <c r="J1808" i="8"/>
  <c r="J1810" i="8"/>
  <c r="K1810" i="8"/>
  <c r="J1811" i="8"/>
  <c r="K1811" i="8"/>
  <c r="J1812" i="8"/>
  <c r="K1812" i="8"/>
  <c r="J1813" i="8"/>
  <c r="K1813" i="8"/>
  <c r="J1814" i="8"/>
  <c r="K1814" i="8"/>
  <c r="J1815" i="8"/>
  <c r="K1815" i="8"/>
  <c r="J1816" i="8"/>
  <c r="K1816" i="8"/>
  <c r="J1817" i="8"/>
  <c r="K1817" i="8"/>
  <c r="J1818" i="8"/>
  <c r="K1818" i="8"/>
  <c r="J1819" i="8"/>
  <c r="K1819" i="8"/>
  <c r="J1820" i="8"/>
  <c r="K1820" i="8"/>
  <c r="J1821" i="8"/>
  <c r="J1823" i="8"/>
  <c r="J1824" i="8"/>
  <c r="J1825" i="8"/>
  <c r="J1826" i="8"/>
  <c r="J1827" i="8"/>
  <c r="J1828" i="8"/>
  <c r="J1829" i="8"/>
  <c r="J1830" i="8"/>
  <c r="J1831" i="8"/>
  <c r="J1832" i="8"/>
  <c r="J1833" i="8"/>
  <c r="J1834" i="8"/>
  <c r="J1836" i="8"/>
  <c r="K1836" i="8"/>
  <c r="J1837" i="8"/>
  <c r="K1837" i="8"/>
  <c r="J1838" i="8"/>
  <c r="K1838" i="8"/>
  <c r="J1839" i="8"/>
  <c r="K1839" i="8"/>
  <c r="J1840" i="8"/>
  <c r="K1840" i="8"/>
  <c r="J1841" i="8"/>
  <c r="K1841" i="8"/>
  <c r="J1842" i="8"/>
  <c r="K1842" i="8"/>
  <c r="J1843" i="8"/>
  <c r="K1843" i="8"/>
  <c r="J1844" i="8"/>
  <c r="K1844" i="8"/>
  <c r="J1845" i="8"/>
  <c r="K1845" i="8"/>
  <c r="J1846" i="8"/>
  <c r="K1846" i="8"/>
  <c r="J1847" i="8"/>
  <c r="J1849" i="8"/>
  <c r="K1849" i="8"/>
  <c r="J1850" i="8"/>
  <c r="K1850" i="8"/>
  <c r="J1851" i="8"/>
  <c r="K1851" i="8"/>
  <c r="J1852" i="8"/>
  <c r="K1852" i="8"/>
  <c r="J1853" i="8"/>
  <c r="K1853" i="8"/>
  <c r="J1854" i="8"/>
  <c r="K1854" i="8"/>
  <c r="J1855" i="8"/>
  <c r="K1855" i="8"/>
  <c r="J1856" i="8"/>
  <c r="K1856" i="8"/>
  <c r="J1857" i="8"/>
  <c r="K1857" i="8"/>
  <c r="J1858" i="8"/>
  <c r="K1858" i="8"/>
  <c r="J1859" i="8"/>
  <c r="K1859" i="8"/>
  <c r="J1860" i="8"/>
  <c r="K1860" i="8"/>
  <c r="J1862" i="8"/>
  <c r="K1862" i="8"/>
  <c r="J1863" i="8"/>
  <c r="K1863" i="8"/>
  <c r="J1864" i="8"/>
  <c r="K1864" i="8"/>
  <c r="J1865" i="8"/>
  <c r="K1865" i="8"/>
  <c r="J1866" i="8"/>
  <c r="K1866" i="8"/>
  <c r="J1867" i="8"/>
  <c r="K1867" i="8"/>
  <c r="J1868" i="8"/>
  <c r="K1868" i="8"/>
  <c r="J1869" i="8"/>
  <c r="K1869" i="8"/>
  <c r="J1870" i="8"/>
  <c r="K1870" i="8"/>
  <c r="J1871" i="8"/>
  <c r="K1871" i="8"/>
  <c r="J1872" i="8"/>
  <c r="K1872" i="8"/>
  <c r="J1873" i="8"/>
  <c r="K1873" i="8"/>
  <c r="J1875" i="8"/>
  <c r="K1875" i="8"/>
  <c r="J1876" i="8"/>
  <c r="K1876" i="8"/>
  <c r="J1877" i="8"/>
  <c r="K1877" i="8"/>
  <c r="J1878" i="8"/>
  <c r="K1878" i="8"/>
  <c r="J1879" i="8"/>
  <c r="K1879" i="8"/>
  <c r="J1880" i="8"/>
  <c r="K1880" i="8"/>
  <c r="J1881" i="8"/>
  <c r="K1881" i="8"/>
  <c r="J1882" i="8"/>
  <c r="K1882" i="8"/>
  <c r="J1883" i="8"/>
  <c r="K1883" i="8"/>
  <c r="J1884" i="8"/>
  <c r="K1884" i="8"/>
  <c r="J1885" i="8"/>
  <c r="J1886" i="8"/>
  <c r="J1888" i="8"/>
  <c r="K1888" i="8"/>
  <c r="J1890" i="8"/>
  <c r="K1894" i="8"/>
  <c r="K1897" i="8"/>
  <c r="K1902" i="8"/>
  <c r="J1904" i="8"/>
  <c r="J1912" i="8"/>
  <c r="K1915" i="8"/>
  <c r="K1920" i="8"/>
  <c r="J1929" i="8"/>
  <c r="K1931" i="8"/>
  <c r="K1934" i="8"/>
  <c r="J1935" i="8"/>
  <c r="K1937" i="8"/>
  <c r="J1940" i="8"/>
  <c r="J1941" i="8"/>
  <c r="K1942" i="8"/>
  <c r="K1943" i="8"/>
  <c r="J1947" i="8"/>
  <c r="J1950" i="8"/>
  <c r="K1953" i="8"/>
  <c r="J1957" i="8"/>
  <c r="K1960" i="8"/>
  <c r="K1963" i="8"/>
  <c r="K1966" i="8"/>
  <c r="J1968" i="8"/>
  <c r="J1972" i="8"/>
  <c r="K1975" i="8"/>
  <c r="K1982" i="8"/>
  <c r="J1985" i="8"/>
  <c r="K1987" i="8"/>
  <c r="J1994" i="8"/>
  <c r="K1996" i="8"/>
  <c r="J1998" i="8"/>
  <c r="K2247" i="8"/>
  <c r="K2272" i="8"/>
  <c r="J2276" i="8"/>
  <c r="K2279" i="8"/>
  <c r="J2281" i="8"/>
  <c r="K2287" i="8"/>
  <c r="K2292" i="8"/>
  <c r="J2294" i="8"/>
  <c r="K2295" i="8"/>
  <c r="J2307" i="8"/>
  <c r="J2310" i="8"/>
  <c r="K2317" i="8"/>
  <c r="K2320" i="8"/>
  <c r="K2323" i="8"/>
  <c r="K2325" i="8"/>
  <c r="K2624" i="8"/>
  <c r="J2627" i="8"/>
  <c r="K2637" i="8"/>
  <c r="J2651" i="8"/>
  <c r="J2656" i="8"/>
  <c r="K2657" i="8"/>
  <c r="K2658" i="8"/>
  <c r="J1999" i="8"/>
  <c r="K1999" i="8"/>
  <c r="J2000" i="8"/>
  <c r="K2000" i="8"/>
  <c r="J2001" i="8"/>
  <c r="K2001" i="8"/>
  <c r="J2002" i="8"/>
  <c r="K2002" i="8"/>
  <c r="J2003" i="8"/>
  <c r="J2005" i="8"/>
  <c r="K2005" i="8"/>
  <c r="J2006" i="8"/>
  <c r="K2006" i="8"/>
  <c r="J2007" i="8"/>
  <c r="K2007" i="8"/>
  <c r="J2008" i="8"/>
  <c r="K2008" i="8"/>
  <c r="J2009" i="8"/>
  <c r="K2009" i="8"/>
  <c r="J2010" i="8"/>
  <c r="K2010" i="8"/>
  <c r="J2011" i="8"/>
  <c r="K2011" i="8"/>
  <c r="J2012" i="8"/>
  <c r="K2012" i="8"/>
  <c r="J2013" i="8"/>
  <c r="K2013" i="8"/>
  <c r="J2014" i="8"/>
  <c r="K2014" i="8"/>
  <c r="J2015" i="8"/>
  <c r="K2015" i="8"/>
  <c r="J2016" i="8"/>
  <c r="J2018" i="8"/>
  <c r="K2018" i="8"/>
  <c r="J2019" i="8"/>
  <c r="K2019" i="8"/>
  <c r="J2020" i="8"/>
  <c r="K2020" i="8"/>
  <c r="J2021" i="8"/>
  <c r="K2021" i="8"/>
  <c r="J2022" i="8"/>
  <c r="K2022" i="8"/>
  <c r="J2023" i="8"/>
  <c r="K2023" i="8"/>
  <c r="J2024" i="8"/>
  <c r="K2024" i="8"/>
  <c r="J2025" i="8"/>
  <c r="K2025" i="8"/>
  <c r="J2026" i="8"/>
  <c r="K2026" i="8"/>
  <c r="J2027" i="8"/>
  <c r="K2027" i="8"/>
  <c r="J2028" i="8"/>
  <c r="K2028" i="8"/>
  <c r="J2029" i="8"/>
  <c r="K2029" i="8"/>
  <c r="J2031" i="8"/>
  <c r="K2031" i="8"/>
  <c r="J2032" i="8"/>
  <c r="K2032" i="8"/>
  <c r="J2033" i="8"/>
  <c r="K2033" i="8"/>
  <c r="J2034" i="8"/>
  <c r="K2034" i="8"/>
  <c r="J2035" i="8"/>
  <c r="K2035" i="8"/>
  <c r="J2036" i="8"/>
  <c r="K2036" i="8"/>
  <c r="J2037" i="8"/>
  <c r="K2037" i="8"/>
  <c r="J2038" i="8"/>
  <c r="K2038" i="8"/>
  <c r="J2039" i="8"/>
  <c r="K2039" i="8"/>
  <c r="J2040" i="8"/>
  <c r="K2040" i="8"/>
  <c r="J2041" i="8"/>
  <c r="K2041" i="8"/>
  <c r="J2042" i="8"/>
  <c r="J2044" i="8"/>
  <c r="K2044" i="8"/>
  <c r="J2045" i="8"/>
  <c r="K2045" i="8"/>
  <c r="J2046" i="8"/>
  <c r="K2046" i="8"/>
  <c r="J2047" i="8"/>
  <c r="K2047" i="8"/>
  <c r="J2048" i="8"/>
  <c r="K2048" i="8"/>
  <c r="J2049" i="8"/>
  <c r="K2049" i="8"/>
  <c r="J2050" i="8"/>
  <c r="K2050" i="8"/>
  <c r="J2051" i="8"/>
  <c r="K2051" i="8"/>
  <c r="J2052" i="8"/>
  <c r="K2052" i="8"/>
  <c r="J2053" i="8"/>
  <c r="K2053" i="8"/>
  <c r="J2054" i="8"/>
  <c r="K2054" i="8"/>
  <c r="J2055" i="8"/>
  <c r="K2055" i="8"/>
  <c r="J2057" i="8"/>
  <c r="K2057" i="8"/>
  <c r="J2058" i="8"/>
  <c r="K2058" i="8"/>
  <c r="J2059" i="8"/>
  <c r="K2059" i="8"/>
  <c r="J2060" i="8"/>
  <c r="K2060" i="8"/>
  <c r="J2061" i="8"/>
  <c r="K2061" i="8"/>
  <c r="J2062" i="8"/>
  <c r="K2062" i="8"/>
  <c r="J2063" i="8"/>
  <c r="K2063" i="8"/>
  <c r="J2064" i="8"/>
  <c r="K2064" i="8"/>
  <c r="J2065" i="8"/>
  <c r="K2065" i="8"/>
  <c r="J2066" i="8"/>
  <c r="K2066" i="8"/>
  <c r="J2067" i="8"/>
  <c r="K2067" i="8"/>
  <c r="J2068" i="8"/>
  <c r="J2070" i="8"/>
  <c r="K2070" i="8"/>
  <c r="J2071" i="8"/>
  <c r="K2071" i="8"/>
  <c r="J2072" i="8"/>
  <c r="K2072" i="8"/>
  <c r="J2073" i="8"/>
  <c r="K2073" i="8"/>
  <c r="J2074" i="8"/>
  <c r="K2074" i="8"/>
  <c r="J2075" i="8"/>
  <c r="K2075" i="8"/>
  <c r="J2076" i="8"/>
  <c r="K2076" i="8"/>
  <c r="J2077" i="8"/>
  <c r="K2077" i="8"/>
  <c r="J2078" i="8"/>
  <c r="K2078" i="8"/>
  <c r="J2079" i="8"/>
  <c r="K2079" i="8"/>
  <c r="J2080" i="8"/>
  <c r="K2080" i="8"/>
  <c r="J2081" i="8"/>
  <c r="K2081" i="8"/>
  <c r="J2083" i="8"/>
  <c r="K2083" i="8"/>
  <c r="J2084" i="8"/>
  <c r="K2084" i="8"/>
  <c r="J2085" i="8"/>
  <c r="K2085" i="8"/>
  <c r="J2086" i="8"/>
  <c r="K2086" i="8"/>
  <c r="J2087" i="8"/>
  <c r="K2087" i="8"/>
  <c r="J2088" i="8"/>
  <c r="K2088" i="8"/>
  <c r="J2089" i="8"/>
  <c r="K2089" i="8"/>
  <c r="J2090" i="8"/>
  <c r="K2090" i="8"/>
  <c r="J2091" i="8"/>
  <c r="K2091" i="8"/>
  <c r="J2092" i="8"/>
  <c r="K2092" i="8"/>
  <c r="J2093" i="8"/>
  <c r="K2093" i="8"/>
  <c r="J2094" i="8"/>
  <c r="J2096" i="8"/>
  <c r="K2096" i="8"/>
  <c r="J2097" i="8"/>
  <c r="K2097" i="8"/>
  <c r="J2098" i="8"/>
  <c r="K2098" i="8"/>
  <c r="J2099" i="8"/>
  <c r="K2099" i="8"/>
  <c r="J2100" i="8"/>
  <c r="K2100" i="8"/>
  <c r="J2101" i="8"/>
  <c r="K2101" i="8"/>
  <c r="J2102" i="8"/>
  <c r="K2102" i="8"/>
  <c r="J2103" i="8"/>
  <c r="K2103" i="8"/>
  <c r="J2104" i="8"/>
  <c r="K2104" i="8"/>
  <c r="J2105" i="8"/>
  <c r="K2105" i="8"/>
  <c r="J2106" i="8"/>
  <c r="J2107" i="8"/>
  <c r="J2109" i="8"/>
  <c r="K2109" i="8"/>
  <c r="J2110" i="8"/>
  <c r="K2110" i="8"/>
  <c r="J2111" i="8"/>
  <c r="K2111" i="8"/>
  <c r="J2112" i="8"/>
  <c r="K2112" i="8"/>
  <c r="J2113" i="8"/>
  <c r="K2113" i="8"/>
  <c r="J2114" i="8"/>
  <c r="K2114" i="8"/>
  <c r="J2115" i="8"/>
  <c r="K2115" i="8"/>
  <c r="J2116" i="8"/>
  <c r="K2116" i="8"/>
  <c r="J2117" i="8"/>
  <c r="K2117" i="8"/>
  <c r="J2118" i="8"/>
  <c r="K2118" i="8"/>
  <c r="J2119" i="8"/>
  <c r="K2119" i="8"/>
  <c r="J2120" i="8"/>
  <c r="J2122" i="8"/>
  <c r="K2122" i="8"/>
  <c r="J2123" i="8"/>
  <c r="K2123" i="8"/>
  <c r="J2124" i="8"/>
  <c r="K2124" i="8"/>
  <c r="J2125" i="8"/>
  <c r="K2125" i="8"/>
  <c r="J2126" i="8"/>
  <c r="K2126" i="8"/>
  <c r="J2127" i="8"/>
  <c r="K2127" i="8"/>
  <c r="J2128" i="8"/>
  <c r="K2128" i="8"/>
  <c r="J2129" i="8"/>
  <c r="K2129" i="8"/>
  <c r="J2130" i="8"/>
  <c r="K2130" i="8"/>
  <c r="J2131" i="8"/>
  <c r="K2131" i="8"/>
  <c r="J2132" i="8"/>
  <c r="K2132" i="8"/>
  <c r="J2133" i="8"/>
  <c r="K2133" i="8"/>
  <c r="J2135" i="8"/>
  <c r="K2135" i="8"/>
  <c r="J2136" i="8"/>
  <c r="K2136" i="8"/>
  <c r="J2137" i="8"/>
  <c r="K2137" i="8"/>
  <c r="J2138" i="8"/>
  <c r="K2138" i="8"/>
  <c r="J2139" i="8"/>
  <c r="K2139" i="8"/>
  <c r="J2140" i="8"/>
  <c r="K2140" i="8"/>
  <c r="J2141" i="8"/>
  <c r="K2141" i="8"/>
  <c r="J2142" i="8"/>
  <c r="K2142" i="8"/>
  <c r="J2143" i="8"/>
  <c r="K2143" i="8"/>
  <c r="J2144" i="8"/>
  <c r="K2144" i="8"/>
  <c r="J2145" i="8"/>
  <c r="K2145" i="8"/>
  <c r="J2146" i="8"/>
  <c r="J2148" i="8"/>
  <c r="K2148" i="8"/>
  <c r="J2149" i="8"/>
  <c r="K2149" i="8"/>
  <c r="J2150" i="8"/>
  <c r="K2150" i="8"/>
  <c r="J2151" i="8"/>
  <c r="K2151" i="8"/>
  <c r="J2152" i="8"/>
  <c r="K2152" i="8"/>
  <c r="J2153" i="8"/>
  <c r="K2153" i="8"/>
  <c r="J2154" i="8"/>
  <c r="K2154" i="8"/>
  <c r="J2155" i="8"/>
  <c r="K2155" i="8"/>
  <c r="J2156" i="8"/>
  <c r="K2156" i="8"/>
  <c r="J2157" i="8"/>
  <c r="K2157" i="8"/>
  <c r="J2158" i="8"/>
  <c r="K2158" i="8"/>
  <c r="J2159" i="8"/>
  <c r="J2161" i="8"/>
  <c r="K2161" i="8"/>
  <c r="J2162" i="8"/>
  <c r="K2162" i="8"/>
  <c r="J2163" i="8"/>
  <c r="K2163" i="8"/>
  <c r="J2164" i="8"/>
  <c r="K2164" i="8"/>
  <c r="J2165" i="8"/>
  <c r="K2165" i="8"/>
  <c r="J2166" i="8"/>
  <c r="K2166" i="8"/>
  <c r="J2167" i="8"/>
  <c r="K2167" i="8"/>
  <c r="J2168" i="8"/>
  <c r="K2168" i="8"/>
  <c r="J2169" i="8"/>
  <c r="K2169" i="8"/>
  <c r="J2170" i="8"/>
  <c r="K2170" i="8"/>
  <c r="J2171" i="8"/>
  <c r="K2171" i="8"/>
  <c r="J2172" i="8"/>
  <c r="J2174" i="8"/>
  <c r="K2174" i="8"/>
  <c r="J2175" i="8"/>
  <c r="K2175" i="8"/>
  <c r="J2176" i="8"/>
  <c r="K2176" i="8"/>
  <c r="J2177" i="8"/>
  <c r="K2177" i="8"/>
  <c r="J2178" i="8"/>
  <c r="K2178" i="8"/>
  <c r="J2179" i="8"/>
  <c r="K2179" i="8"/>
  <c r="J2180" i="8"/>
  <c r="K2180" i="8"/>
  <c r="J2181" i="8"/>
  <c r="K2181" i="8"/>
  <c r="J2182" i="8"/>
  <c r="K2182" i="8"/>
  <c r="J2183" i="8"/>
  <c r="K2183" i="8"/>
  <c r="J2184" i="8"/>
  <c r="K2184" i="8"/>
  <c r="J2185" i="8"/>
  <c r="J2187" i="8"/>
  <c r="K2187" i="8"/>
  <c r="J2188" i="8"/>
  <c r="K2188" i="8"/>
  <c r="J2189" i="8"/>
  <c r="K2189" i="8"/>
  <c r="J2190" i="8"/>
  <c r="K2190" i="8"/>
  <c r="J2191" i="8"/>
  <c r="K2191" i="8"/>
  <c r="J2192" i="8"/>
  <c r="K2192" i="8"/>
  <c r="J2193" i="8"/>
  <c r="K2193" i="8"/>
  <c r="J2194" i="8"/>
  <c r="K2194" i="8"/>
  <c r="J2195" i="8"/>
  <c r="K2195" i="8"/>
  <c r="J2196" i="8"/>
  <c r="K2196" i="8"/>
  <c r="J2197" i="8"/>
  <c r="K2197" i="8"/>
  <c r="J2198" i="8"/>
  <c r="J2200" i="8"/>
  <c r="K2200" i="8"/>
  <c r="J2201" i="8"/>
  <c r="K2201" i="8"/>
  <c r="J2202" i="8"/>
  <c r="K2202" i="8"/>
  <c r="J2203" i="8"/>
  <c r="K2203" i="8"/>
  <c r="J2204" i="8"/>
  <c r="K2204" i="8"/>
  <c r="J2205" i="8"/>
  <c r="K2205" i="8"/>
  <c r="J2206" i="8"/>
  <c r="K2206" i="8"/>
  <c r="J2207" i="8"/>
  <c r="K2207" i="8"/>
  <c r="J2208" i="8"/>
  <c r="K2208" i="8"/>
  <c r="J2209" i="8"/>
  <c r="K2209" i="8"/>
  <c r="J2210" i="8"/>
  <c r="K2210" i="8"/>
  <c r="J2211" i="8"/>
  <c r="J2213" i="8"/>
  <c r="K2213" i="8"/>
  <c r="J2214" i="8"/>
  <c r="K2214" i="8"/>
  <c r="J2215" i="8"/>
  <c r="K2215" i="8"/>
  <c r="J2216" i="8"/>
  <c r="K2216" i="8"/>
  <c r="J2217" i="8"/>
  <c r="K2217" i="8"/>
  <c r="J2218" i="8"/>
  <c r="K2218" i="8"/>
  <c r="J2219" i="8"/>
  <c r="K2219" i="8"/>
  <c r="J2220" i="8"/>
  <c r="K2220" i="8"/>
  <c r="J2221" i="8"/>
  <c r="K2221" i="8"/>
  <c r="J2222" i="8"/>
  <c r="K2222" i="8"/>
  <c r="J2223" i="8"/>
  <c r="K2223" i="8"/>
  <c r="J2224" i="8"/>
  <c r="K2224" i="8"/>
  <c r="J2226" i="8"/>
  <c r="K2226" i="8"/>
  <c r="J2227" i="8"/>
  <c r="K2227" i="8"/>
  <c r="J2228" i="8"/>
  <c r="K2228" i="8"/>
  <c r="J2229" i="8"/>
  <c r="K2229" i="8"/>
  <c r="J2230" i="8"/>
  <c r="K2230" i="8"/>
  <c r="J2231" i="8"/>
  <c r="K2231" i="8"/>
  <c r="J2232" i="8"/>
  <c r="K2232" i="8"/>
  <c r="J2233" i="8"/>
  <c r="K2233" i="8"/>
  <c r="J2234" i="8"/>
  <c r="K2234" i="8"/>
  <c r="J2235" i="8"/>
  <c r="K2235" i="8"/>
  <c r="J2236" i="8"/>
  <c r="K2236" i="8"/>
  <c r="J2237" i="8"/>
  <c r="J2239" i="8"/>
  <c r="K2239" i="8"/>
  <c r="J2240" i="8"/>
  <c r="K2240" i="8"/>
  <c r="J2241" i="8"/>
  <c r="K2241" i="8"/>
  <c r="J2242" i="8"/>
  <c r="K2242" i="8"/>
  <c r="J2243" i="8"/>
  <c r="K2243" i="8"/>
  <c r="K2244" i="8"/>
  <c r="J2246" i="8"/>
  <c r="K2248" i="8"/>
  <c r="J2252" i="8"/>
  <c r="K2257" i="8"/>
  <c r="K2261" i="8"/>
  <c r="J2267" i="8"/>
  <c r="K2274" i="8"/>
  <c r="J2278" i="8"/>
  <c r="K2280" i="8"/>
  <c r="K2283" i="8"/>
  <c r="J2285" i="8"/>
  <c r="J2289" i="8"/>
  <c r="K2296" i="8"/>
  <c r="K2301" i="8"/>
  <c r="J2322" i="8"/>
  <c r="J2327" i="8"/>
  <c r="K2331" i="8"/>
  <c r="K2623" i="8"/>
  <c r="J2625" i="8"/>
  <c r="J2645" i="8"/>
  <c r="J2649" i="8"/>
  <c r="J2652" i="8"/>
  <c r="K2664" i="8"/>
  <c r="J2332" i="8"/>
  <c r="K2332" i="8"/>
  <c r="J2333" i="8"/>
  <c r="K2333" i="8"/>
  <c r="J2334" i="8"/>
  <c r="K2334" i="8"/>
  <c r="J2335" i="8"/>
  <c r="K2335" i="8"/>
  <c r="J2336" i="8"/>
  <c r="K2336" i="8"/>
  <c r="J2337" i="8"/>
  <c r="K2337" i="8"/>
  <c r="J2338" i="8"/>
  <c r="K2338" i="8"/>
  <c r="J2339" i="8"/>
  <c r="K2339" i="8"/>
  <c r="J2340" i="8"/>
  <c r="K2340" i="8"/>
  <c r="J2341" i="8"/>
  <c r="K2341" i="8"/>
  <c r="J2343" i="8"/>
  <c r="K2343" i="8"/>
  <c r="J2344" i="8"/>
  <c r="K2344" i="8"/>
  <c r="J2345" i="8"/>
  <c r="K2345" i="8"/>
  <c r="J2346" i="8"/>
  <c r="K2346" i="8"/>
  <c r="J2347" i="8"/>
  <c r="K2347" i="8"/>
  <c r="J2348" i="8"/>
  <c r="K2348" i="8"/>
  <c r="J2349" i="8"/>
  <c r="K2349" i="8"/>
  <c r="J2350" i="8"/>
  <c r="K2350" i="8"/>
  <c r="J2351" i="8"/>
  <c r="K2351" i="8"/>
  <c r="J2352" i="8"/>
  <c r="K2352" i="8"/>
  <c r="J2353" i="8"/>
  <c r="K2353" i="8"/>
  <c r="J2354" i="8"/>
  <c r="K2354" i="8"/>
  <c r="J2356" i="8"/>
  <c r="K2356" i="8"/>
  <c r="J2357" i="8"/>
  <c r="K2357" i="8"/>
  <c r="J2358" i="8"/>
  <c r="K2358" i="8"/>
  <c r="J2359" i="8"/>
  <c r="K2359" i="8"/>
  <c r="J2360" i="8"/>
  <c r="K2360" i="8"/>
  <c r="J2361" i="8"/>
  <c r="K2361" i="8"/>
  <c r="J2362" i="8"/>
  <c r="K2362" i="8"/>
  <c r="J2363" i="8"/>
  <c r="K2363" i="8"/>
  <c r="J2364" i="8"/>
  <c r="K2364" i="8"/>
  <c r="J2365" i="8"/>
  <c r="K2365" i="8"/>
  <c r="J2366" i="8"/>
  <c r="K2366" i="8"/>
  <c r="J2367" i="8"/>
  <c r="J2369" i="8"/>
  <c r="K2369" i="8"/>
  <c r="J2370" i="8"/>
  <c r="K2370" i="8"/>
  <c r="J2371" i="8"/>
  <c r="K2371" i="8"/>
  <c r="J2372" i="8"/>
  <c r="K2372" i="8"/>
  <c r="J2373" i="8"/>
  <c r="K2373" i="8"/>
  <c r="J2374" i="8"/>
  <c r="K2374" i="8"/>
  <c r="J2375" i="8"/>
  <c r="K2375" i="8"/>
  <c r="J2376" i="8"/>
  <c r="K2376" i="8"/>
  <c r="J2377" i="8"/>
  <c r="K2377" i="8"/>
  <c r="J2378" i="8"/>
  <c r="K2378" i="8"/>
  <c r="J2379" i="8"/>
  <c r="J2380" i="8"/>
  <c r="J2382" i="8"/>
  <c r="K2382" i="8"/>
  <c r="J2383" i="8"/>
  <c r="K2383" i="8"/>
  <c r="J2384" i="8"/>
  <c r="K2384" i="8"/>
  <c r="J2385" i="8"/>
  <c r="K2385" i="8"/>
  <c r="J2386" i="8"/>
  <c r="K2386" i="8"/>
  <c r="J2387" i="8"/>
  <c r="K2387" i="8"/>
  <c r="J2388" i="8"/>
  <c r="K2388" i="8"/>
  <c r="J2389" i="8"/>
  <c r="K2389" i="8"/>
  <c r="J2390" i="8"/>
  <c r="K2390" i="8"/>
  <c r="J2391" i="8"/>
  <c r="K2391" i="8"/>
  <c r="J2392" i="8"/>
  <c r="K2392" i="8"/>
  <c r="J2393" i="8"/>
  <c r="K2393" i="8"/>
  <c r="J2395" i="8"/>
  <c r="K2395" i="8"/>
  <c r="J2396" i="8"/>
  <c r="K2396" i="8"/>
  <c r="J2397" i="8"/>
  <c r="K2397" i="8"/>
  <c r="J2398" i="8"/>
  <c r="K2398" i="8"/>
  <c r="J2399" i="8"/>
  <c r="K2399" i="8"/>
  <c r="J2400" i="8"/>
  <c r="K2400" i="8"/>
  <c r="J2401" i="8"/>
  <c r="K2401" i="8"/>
  <c r="J2402" i="8"/>
  <c r="K2402" i="8"/>
  <c r="J2403" i="8"/>
  <c r="K2403" i="8"/>
  <c r="J2404" i="8"/>
  <c r="K2404" i="8"/>
  <c r="J2405" i="8"/>
  <c r="K2405" i="8"/>
  <c r="J2406" i="8"/>
  <c r="J2408" i="8"/>
  <c r="K2408" i="8"/>
  <c r="J2409" i="8"/>
  <c r="K2409" i="8"/>
  <c r="J2410" i="8"/>
  <c r="K2410" i="8"/>
  <c r="J2411" i="8"/>
  <c r="K2411" i="8"/>
  <c r="J2412" i="8"/>
  <c r="K2412" i="8"/>
  <c r="J2413" i="8"/>
  <c r="K2413" i="8"/>
  <c r="J2414" i="8"/>
  <c r="K2414" i="8"/>
  <c r="J2415" i="8"/>
  <c r="K2415" i="8"/>
  <c r="J2416" i="8"/>
  <c r="K2416" i="8"/>
  <c r="J2417" i="8"/>
  <c r="K2417" i="8"/>
  <c r="J2418" i="8"/>
  <c r="K2418" i="8"/>
  <c r="J2419" i="8"/>
  <c r="J2421" i="8"/>
  <c r="K2421" i="8"/>
  <c r="J2422" i="8"/>
  <c r="K2422" i="8"/>
  <c r="J2423" i="8"/>
  <c r="K2423" i="8"/>
  <c r="J2424" i="8"/>
  <c r="K2424" i="8"/>
  <c r="J2425" i="8"/>
  <c r="K2425" i="8"/>
  <c r="J2426" i="8"/>
  <c r="K2426" i="8"/>
  <c r="J2427" i="8"/>
  <c r="K2427" i="8"/>
  <c r="J2428" i="8"/>
  <c r="K2428" i="8"/>
  <c r="J2429" i="8"/>
  <c r="K2429" i="8"/>
  <c r="J2430" i="8"/>
  <c r="K2430" i="8"/>
  <c r="J2431" i="8"/>
  <c r="K2431" i="8"/>
  <c r="J2432" i="8"/>
  <c r="J2434" i="8"/>
  <c r="K2434" i="8"/>
  <c r="J2435" i="8"/>
  <c r="K2435" i="8"/>
  <c r="J2436" i="8"/>
  <c r="K2436" i="8"/>
  <c r="J2437" i="8"/>
  <c r="K2437" i="8"/>
  <c r="J2438" i="8"/>
  <c r="K2438" i="8"/>
  <c r="J2439" i="8"/>
  <c r="K2439" i="8"/>
  <c r="J2440" i="8"/>
  <c r="K2440" i="8"/>
  <c r="J2441" i="8"/>
  <c r="K2441" i="8"/>
  <c r="J2442" i="8"/>
  <c r="K2442" i="8"/>
  <c r="J2443" i="8"/>
  <c r="K2443" i="8"/>
  <c r="J2444" i="8"/>
  <c r="K2444" i="8"/>
  <c r="J2445" i="8"/>
  <c r="K2445" i="8"/>
  <c r="J2447" i="8"/>
  <c r="K2447" i="8"/>
  <c r="J2448" i="8"/>
  <c r="K2448" i="8"/>
  <c r="J2449" i="8"/>
  <c r="K2449" i="8"/>
  <c r="J2450" i="8"/>
  <c r="K2450" i="8"/>
  <c r="J2451" i="8"/>
  <c r="K2451" i="8"/>
  <c r="J2452" i="8"/>
  <c r="K2452" i="8"/>
  <c r="J2453" i="8"/>
  <c r="K2453" i="8"/>
  <c r="J2454" i="8"/>
  <c r="K2454" i="8"/>
  <c r="J2455" i="8"/>
  <c r="K2455" i="8"/>
  <c r="J2456" i="8"/>
  <c r="K2456" i="8"/>
  <c r="J2457" i="8"/>
  <c r="J2458" i="8"/>
  <c r="J2460" i="8"/>
  <c r="K2460" i="8"/>
  <c r="J2461" i="8"/>
  <c r="K2461" i="8"/>
  <c r="J2462" i="8"/>
  <c r="K2462" i="8"/>
  <c r="J2463" i="8"/>
  <c r="K2463" i="8"/>
  <c r="J2464" i="8"/>
  <c r="K2464" i="8"/>
  <c r="J2465" i="8"/>
  <c r="K2465" i="8"/>
  <c r="J2466" i="8"/>
  <c r="K2466" i="8"/>
  <c r="J2467" i="8"/>
  <c r="K2467" i="8"/>
  <c r="J2468" i="8"/>
  <c r="K2468" i="8"/>
  <c r="J2469" i="8"/>
  <c r="K2469" i="8"/>
  <c r="J2470" i="8"/>
  <c r="J2471" i="8"/>
  <c r="J2473" i="8"/>
  <c r="K2473" i="8"/>
  <c r="J2474" i="8"/>
  <c r="K2474" i="8"/>
  <c r="J2475" i="8"/>
  <c r="K2475" i="8"/>
  <c r="J2476" i="8"/>
  <c r="K2476" i="8"/>
  <c r="J2477" i="8"/>
  <c r="K2477" i="8"/>
  <c r="J2478" i="8"/>
  <c r="K2478" i="8"/>
  <c r="J2479" i="8"/>
  <c r="K2479" i="8"/>
  <c r="J2480" i="8"/>
  <c r="K2480" i="8"/>
  <c r="J2481" i="8"/>
  <c r="K2481" i="8"/>
  <c r="J2482" i="8"/>
  <c r="K2482" i="8"/>
  <c r="J2483" i="8"/>
  <c r="K2483" i="8"/>
  <c r="J2484" i="8"/>
  <c r="K2484" i="8"/>
  <c r="J2486" i="8"/>
  <c r="K2486" i="8"/>
  <c r="J2487" i="8"/>
  <c r="K2487" i="8"/>
  <c r="J2488" i="8"/>
  <c r="K2488" i="8"/>
  <c r="J2489" i="8"/>
  <c r="K2489" i="8"/>
  <c r="J2490" i="8"/>
  <c r="K2490" i="8"/>
  <c r="J2491" i="8"/>
  <c r="K2491" i="8"/>
  <c r="J2492" i="8"/>
  <c r="K2492" i="8"/>
  <c r="J2493" i="8"/>
  <c r="K2493" i="8"/>
  <c r="J2494" i="8"/>
  <c r="K2494" i="8"/>
  <c r="J2495" i="8"/>
  <c r="K2495" i="8"/>
  <c r="J2496" i="8"/>
  <c r="K2496" i="8"/>
  <c r="J2497" i="8"/>
  <c r="J2499" i="8"/>
  <c r="K2499" i="8"/>
  <c r="J2500" i="8"/>
  <c r="K2500" i="8"/>
  <c r="J2501" i="8"/>
  <c r="K2501" i="8"/>
  <c r="J2502" i="8"/>
  <c r="K2502" i="8"/>
  <c r="J2503" i="8"/>
  <c r="K2503" i="8"/>
  <c r="J2504" i="8"/>
  <c r="K2504" i="8"/>
  <c r="J2505" i="8"/>
  <c r="K2505" i="8"/>
  <c r="J2506" i="8"/>
  <c r="K2506" i="8"/>
  <c r="J2507" i="8"/>
  <c r="K2507" i="8"/>
  <c r="J2508" i="8"/>
  <c r="K2508" i="8"/>
  <c r="J2509" i="8"/>
  <c r="K2509" i="8"/>
  <c r="J2510" i="8"/>
  <c r="J2512" i="8"/>
  <c r="K2512" i="8"/>
  <c r="J2513" i="8"/>
  <c r="K2513" i="8"/>
  <c r="J2514" i="8"/>
  <c r="K2514" i="8"/>
  <c r="J2515" i="8"/>
  <c r="K2515" i="8"/>
  <c r="J2516" i="8"/>
  <c r="K2516" i="8"/>
  <c r="J2517" i="8"/>
  <c r="K2517" i="8"/>
  <c r="J2518" i="8"/>
  <c r="K2518" i="8"/>
  <c r="J2519" i="8"/>
  <c r="K2519" i="8"/>
  <c r="J2520" i="8"/>
  <c r="K2520" i="8"/>
  <c r="J2521" i="8"/>
  <c r="K2521" i="8"/>
  <c r="J2522" i="8"/>
  <c r="K2522" i="8"/>
  <c r="J2523" i="8"/>
  <c r="J2525" i="8"/>
  <c r="K2525" i="8"/>
  <c r="J2526" i="8"/>
  <c r="K2526" i="8"/>
  <c r="J2527" i="8"/>
  <c r="K2527" i="8"/>
  <c r="J2528" i="8"/>
  <c r="K2528" i="8"/>
  <c r="J2529" i="8"/>
  <c r="K2529" i="8"/>
  <c r="J2530" i="8"/>
  <c r="K2530" i="8"/>
  <c r="J2531" i="8"/>
  <c r="K2531" i="8"/>
  <c r="J2532" i="8"/>
  <c r="K2532" i="8"/>
  <c r="J2533" i="8"/>
  <c r="K2533" i="8"/>
  <c r="J2534" i="8"/>
  <c r="K2534" i="8"/>
  <c r="J2535" i="8"/>
  <c r="K2535" i="8"/>
  <c r="J2536" i="8"/>
  <c r="K2536" i="8"/>
  <c r="J2538" i="8"/>
  <c r="K2538" i="8"/>
  <c r="J2539" i="8"/>
  <c r="K2539" i="8"/>
  <c r="J2540" i="8"/>
  <c r="K2540" i="8"/>
  <c r="J2541" i="8"/>
  <c r="K2541" i="8"/>
  <c r="J2542" i="8"/>
  <c r="K2542" i="8"/>
  <c r="J2543" i="8"/>
  <c r="K2543" i="8"/>
  <c r="J2544" i="8"/>
  <c r="K2544" i="8"/>
  <c r="J2545" i="8"/>
  <c r="K2545" i="8"/>
  <c r="J2546" i="8"/>
  <c r="K2546" i="8"/>
  <c r="J2547" i="8"/>
  <c r="K2547" i="8"/>
  <c r="J2548" i="8"/>
  <c r="J2549" i="8"/>
  <c r="J2551" i="8"/>
  <c r="K2551" i="8"/>
  <c r="J2552" i="8"/>
  <c r="K2552" i="8"/>
  <c r="J2553" i="8"/>
  <c r="K2553" i="8"/>
  <c r="J2554" i="8"/>
  <c r="K2554" i="8"/>
  <c r="J2555" i="8"/>
  <c r="K2555" i="8"/>
  <c r="J2556" i="8"/>
  <c r="K2556" i="8"/>
  <c r="J2557" i="8"/>
  <c r="K2557" i="8"/>
  <c r="J2558" i="8"/>
  <c r="K2558" i="8"/>
  <c r="J2559" i="8"/>
  <c r="K2559" i="8"/>
  <c r="J2560" i="8"/>
  <c r="K2560" i="8"/>
  <c r="J2561" i="8"/>
  <c r="K2561" i="8"/>
  <c r="J2562" i="8"/>
  <c r="J2564" i="8"/>
  <c r="K2564" i="8"/>
  <c r="J2565" i="8"/>
  <c r="K2565" i="8"/>
  <c r="J2566" i="8"/>
  <c r="K2566" i="8"/>
  <c r="J2567" i="8"/>
  <c r="K2567" i="8"/>
  <c r="J2568" i="8"/>
  <c r="K2568" i="8"/>
  <c r="J2569" i="8"/>
  <c r="K2569" i="8"/>
  <c r="J2570" i="8"/>
  <c r="K2570" i="8"/>
  <c r="J2571" i="8"/>
  <c r="K2571" i="8"/>
  <c r="J2572" i="8"/>
  <c r="K2572" i="8"/>
  <c r="J2573" i="8"/>
  <c r="K2573" i="8"/>
  <c r="J2574" i="8"/>
  <c r="K2574" i="8"/>
  <c r="J2575" i="8"/>
  <c r="J2577" i="8"/>
  <c r="K2577" i="8"/>
  <c r="J2578" i="8"/>
  <c r="K2578" i="8"/>
  <c r="J2579" i="8"/>
  <c r="K2579" i="8"/>
  <c r="J2580" i="8"/>
  <c r="K2580" i="8"/>
  <c r="J2581" i="8"/>
  <c r="K2581" i="8"/>
  <c r="J2582" i="8"/>
  <c r="K2582" i="8"/>
  <c r="J2583" i="8"/>
  <c r="K2583" i="8"/>
  <c r="J2584" i="8"/>
  <c r="K2584" i="8"/>
  <c r="J2585" i="8"/>
  <c r="K2585" i="8"/>
  <c r="J2586" i="8"/>
  <c r="K2586" i="8"/>
  <c r="J2587" i="8"/>
  <c r="K2587" i="8"/>
  <c r="J2588" i="8"/>
  <c r="J2590" i="8"/>
  <c r="K2590" i="8"/>
  <c r="J2591" i="8"/>
  <c r="K2591" i="8"/>
  <c r="J2592" i="8"/>
  <c r="K2592" i="8"/>
  <c r="J2593" i="8"/>
  <c r="K2593" i="8"/>
  <c r="J2594" i="8"/>
  <c r="K2594" i="8"/>
  <c r="J2595" i="8"/>
  <c r="K2595" i="8"/>
  <c r="J2596" i="8"/>
  <c r="K2596" i="8"/>
  <c r="J2597" i="8"/>
  <c r="K2597" i="8"/>
  <c r="J2598" i="8"/>
  <c r="K2598" i="8"/>
  <c r="J2599" i="8"/>
  <c r="K2599" i="8"/>
  <c r="J2600" i="8"/>
  <c r="K2600" i="8"/>
  <c r="J2601" i="8"/>
  <c r="J2603" i="8"/>
  <c r="K2603" i="8"/>
  <c r="J2604" i="8"/>
  <c r="K2604" i="8"/>
  <c r="J2605" i="8"/>
  <c r="K2605" i="8"/>
  <c r="J2606" i="8"/>
  <c r="K2606" i="8"/>
  <c r="J2607" i="8"/>
  <c r="K2607" i="8"/>
  <c r="J2608" i="8"/>
  <c r="K2608" i="8"/>
  <c r="J2609" i="8"/>
  <c r="K2609" i="8"/>
  <c r="J2610" i="8"/>
  <c r="K2610" i="8"/>
  <c r="J2611" i="8"/>
  <c r="K2611" i="8"/>
  <c r="J2612" i="8"/>
  <c r="K2612" i="8"/>
  <c r="J2613" i="8"/>
  <c r="K2613" i="8"/>
  <c r="J2614" i="8"/>
  <c r="K2614" i="8"/>
  <c r="J2616" i="8"/>
  <c r="K2616" i="8"/>
  <c r="J2617" i="8"/>
  <c r="K2617" i="8"/>
  <c r="J2618" i="8"/>
  <c r="K2618" i="8"/>
  <c r="J2619" i="8"/>
  <c r="K2619" i="8"/>
  <c r="K2621" i="8"/>
  <c r="K2622" i="8"/>
  <c r="K2629" i="8"/>
  <c r="K2631" i="8"/>
  <c r="K2633" i="8"/>
  <c r="K2634" i="8"/>
  <c r="K2638" i="8"/>
  <c r="J2640" i="8"/>
  <c r="K2660" i="8"/>
  <c r="K2665" i="8"/>
  <c r="J2666" i="8"/>
  <c r="K2666" i="8"/>
  <c r="J2668" i="8"/>
  <c r="K2668" i="8"/>
  <c r="J2669" i="8"/>
  <c r="K2669" i="8"/>
  <c r="J2670" i="8"/>
  <c r="K2670" i="8"/>
  <c r="J2671" i="8"/>
  <c r="K2671" i="8"/>
  <c r="J2672" i="8"/>
  <c r="K2672" i="8"/>
  <c r="J2673" i="8"/>
  <c r="K2673" i="8"/>
  <c r="J2674" i="8"/>
  <c r="K2674" i="8"/>
  <c r="J2675" i="8"/>
  <c r="K2675" i="8"/>
  <c r="J2676" i="8"/>
  <c r="K2676" i="8"/>
  <c r="J2677" i="8"/>
  <c r="K2677" i="8"/>
  <c r="J2678" i="8"/>
  <c r="K2678" i="8"/>
  <c r="J2679" i="8"/>
  <c r="J2681" i="8"/>
  <c r="K2681" i="8"/>
  <c r="J2682" i="8"/>
  <c r="K2682" i="8"/>
  <c r="J2683" i="8"/>
  <c r="K2683" i="8"/>
  <c r="J2684" i="8"/>
  <c r="K2684" i="8"/>
  <c r="J2685" i="8"/>
  <c r="K2685" i="8"/>
  <c r="J2686" i="8"/>
  <c r="K2686" i="8"/>
  <c r="J2687" i="8"/>
  <c r="K2687" i="8"/>
  <c r="J2688" i="8"/>
  <c r="K2688" i="8"/>
  <c r="J2689" i="8"/>
  <c r="K2689" i="8"/>
  <c r="J2690" i="8"/>
  <c r="K2690" i="8"/>
  <c r="J2691" i="8"/>
  <c r="J2692" i="8"/>
  <c r="J2694" i="8"/>
  <c r="J2695" i="8"/>
  <c r="K2695" i="8"/>
  <c r="J2696" i="8"/>
  <c r="K2696" i="8"/>
  <c r="J2697" i="8"/>
  <c r="K2697" i="8"/>
  <c r="J2698" i="8"/>
  <c r="K2698" i="8"/>
  <c r="J2699" i="8"/>
  <c r="K2699" i="8"/>
  <c r="J2700" i="8"/>
  <c r="K2700" i="8"/>
  <c r="J2701" i="8"/>
  <c r="K2701" i="8"/>
  <c r="J2702" i="8"/>
  <c r="K2702" i="8"/>
  <c r="J2703" i="8"/>
  <c r="K2703" i="8"/>
  <c r="J2704" i="8"/>
  <c r="K2704" i="8"/>
  <c r="J2705" i="8"/>
  <c r="J2707" i="8"/>
  <c r="K2707" i="8"/>
  <c r="J2708" i="8"/>
  <c r="K2708" i="8"/>
  <c r="J2709" i="8"/>
  <c r="K2709" i="8"/>
  <c r="J2710" i="8"/>
  <c r="K2710" i="8"/>
  <c r="J2711" i="8"/>
  <c r="K2711" i="8"/>
  <c r="J2712" i="8"/>
  <c r="K2712" i="8"/>
  <c r="J2713" i="8"/>
  <c r="K2713" i="8"/>
  <c r="J2714" i="8"/>
  <c r="K2714" i="8"/>
  <c r="J2715" i="8"/>
  <c r="K2715" i="8"/>
  <c r="J2716" i="8"/>
  <c r="K2716" i="8"/>
  <c r="J2717" i="8"/>
  <c r="J2718" i="8"/>
  <c r="J2720" i="8"/>
  <c r="K2720" i="8"/>
  <c r="J2721" i="8"/>
  <c r="K2721" i="8"/>
  <c r="J2722" i="8"/>
  <c r="K2722" i="8"/>
  <c r="J2723" i="8"/>
  <c r="K2723" i="8"/>
  <c r="J2724" i="8"/>
  <c r="K2724" i="8"/>
  <c r="J2725" i="8"/>
  <c r="K2725" i="8"/>
  <c r="J2726" i="8"/>
  <c r="K2726" i="8"/>
  <c r="J2727" i="8"/>
  <c r="K2727" i="8"/>
  <c r="J2728" i="8"/>
  <c r="K2728" i="8"/>
  <c r="J2729" i="8"/>
  <c r="K2729" i="8"/>
  <c r="J2730" i="8"/>
  <c r="J2731" i="8"/>
  <c r="J2733" i="8"/>
  <c r="K2733" i="8"/>
  <c r="J2734" i="8"/>
  <c r="K2734" i="8"/>
  <c r="J2735" i="8"/>
  <c r="K2735" i="8"/>
  <c r="J2736" i="8"/>
  <c r="K2736" i="8"/>
  <c r="J2737" i="8"/>
  <c r="K2737" i="8"/>
  <c r="J2738" i="8"/>
  <c r="K2738" i="8"/>
  <c r="J2739" i="8"/>
  <c r="K2739" i="8"/>
  <c r="J2740" i="8"/>
  <c r="K2740" i="8"/>
  <c r="J2741" i="8"/>
  <c r="K2741" i="8"/>
  <c r="J2742" i="8"/>
  <c r="K2742" i="8"/>
  <c r="J2743" i="8"/>
  <c r="K2743" i="8"/>
  <c r="J2744" i="8"/>
  <c r="K2744" i="8"/>
  <c r="J2746" i="8"/>
  <c r="K2746" i="8"/>
  <c r="J2747" i="8"/>
  <c r="K2747" i="8"/>
  <c r="J2748" i="8"/>
  <c r="K2748" i="8"/>
  <c r="J2749" i="8"/>
  <c r="K2749" i="8"/>
  <c r="J2750" i="8"/>
  <c r="K2750" i="8"/>
  <c r="J2751" i="8"/>
  <c r="K2751" i="8"/>
  <c r="J2752" i="8"/>
  <c r="K2752" i="8"/>
  <c r="J2753" i="8"/>
  <c r="K2753" i="8"/>
  <c r="J2754" i="8"/>
  <c r="K2754" i="8"/>
  <c r="J2755" i="8"/>
  <c r="K2755" i="8"/>
  <c r="J2756" i="8"/>
  <c r="K2756" i="8"/>
  <c r="J2757" i="8"/>
  <c r="J2759" i="8"/>
  <c r="K2759" i="8"/>
  <c r="J2760" i="8"/>
  <c r="K2760" i="8"/>
  <c r="J2761" i="8"/>
  <c r="K2761" i="8"/>
  <c r="J2762" i="8"/>
  <c r="K2762" i="8"/>
  <c r="J2763" i="8"/>
  <c r="K2763" i="8"/>
  <c r="J2764" i="8"/>
  <c r="K2764" i="8"/>
  <c r="J2765" i="8"/>
  <c r="K2765" i="8"/>
  <c r="J2766" i="8"/>
  <c r="K2766" i="8"/>
  <c r="J2767" i="8"/>
  <c r="K2767" i="8"/>
  <c r="J2768" i="8"/>
  <c r="K2768" i="8"/>
  <c r="J2769" i="8"/>
  <c r="K2769" i="8"/>
  <c r="J2770" i="8"/>
  <c r="J2772" i="8"/>
  <c r="K2772" i="8"/>
  <c r="J2773" i="8"/>
  <c r="K2773" i="8"/>
  <c r="J2774" i="8"/>
  <c r="K2774" i="8"/>
  <c r="J2775" i="8"/>
  <c r="K2775" i="8"/>
  <c r="J2776" i="8"/>
  <c r="K2776" i="8"/>
  <c r="J2777" i="8"/>
  <c r="K2777" i="8"/>
  <c r="J2778" i="8"/>
  <c r="K2778" i="8"/>
  <c r="J2779" i="8"/>
  <c r="K2779" i="8"/>
  <c r="J2780" i="8"/>
  <c r="K2780" i="8"/>
  <c r="J2781" i="8"/>
  <c r="K2781" i="8"/>
  <c r="J2782" i="8"/>
  <c r="K2782" i="8"/>
  <c r="J2783" i="8"/>
  <c r="J2785" i="8"/>
  <c r="K2785" i="8"/>
  <c r="J2786" i="8"/>
  <c r="K2786" i="8"/>
  <c r="J2787" i="8"/>
  <c r="K2787" i="8"/>
  <c r="J2788" i="8"/>
  <c r="K2788" i="8"/>
  <c r="J2789" i="8"/>
  <c r="K2789" i="8"/>
  <c r="J2790" i="8"/>
  <c r="K2790" i="8"/>
  <c r="J2791" i="8"/>
  <c r="K2791" i="8"/>
  <c r="J2792" i="8"/>
  <c r="K2792" i="8"/>
  <c r="J2793" i="8"/>
  <c r="K2793" i="8"/>
  <c r="J2794" i="8"/>
  <c r="K2794" i="8"/>
  <c r="J2795" i="8"/>
  <c r="K2795" i="8"/>
  <c r="J2796" i="8"/>
  <c r="J2798" i="8"/>
  <c r="K2798" i="8"/>
  <c r="J2799" i="8"/>
  <c r="K2799" i="8"/>
  <c r="J2800" i="8"/>
  <c r="K2800" i="8"/>
  <c r="J2801" i="8"/>
  <c r="K2801" i="8"/>
  <c r="J2802" i="8"/>
  <c r="K2802" i="8"/>
  <c r="J2803" i="8"/>
  <c r="K2803" i="8"/>
  <c r="J2804" i="8"/>
  <c r="K2804" i="8"/>
  <c r="J2805" i="8"/>
  <c r="K2805" i="8"/>
  <c r="J2806" i="8"/>
  <c r="K2806" i="8"/>
  <c r="J2807" i="8"/>
  <c r="K2807" i="8"/>
  <c r="J2808" i="8"/>
  <c r="K2808" i="8"/>
  <c r="J2809" i="8"/>
  <c r="K2809" i="8"/>
  <c r="J2811" i="8"/>
  <c r="J2812" i="8"/>
  <c r="J2813" i="8"/>
  <c r="J2814" i="8"/>
  <c r="J2815" i="8"/>
  <c r="J2816" i="8"/>
  <c r="J2817" i="8"/>
  <c r="J2818" i="8"/>
  <c r="J2819" i="8"/>
  <c r="J2820" i="8"/>
  <c r="J2821" i="8"/>
  <c r="J2822" i="8"/>
  <c r="J2824" i="8"/>
  <c r="K2824" i="8"/>
  <c r="J2825" i="8"/>
  <c r="K2825" i="8"/>
  <c r="J2826" i="8"/>
  <c r="K2826" i="8"/>
  <c r="J2827" i="8"/>
  <c r="K2827" i="8"/>
  <c r="J2828" i="8"/>
  <c r="K2828" i="8"/>
  <c r="J2829" i="8"/>
  <c r="K2829" i="8"/>
  <c r="J2830" i="8"/>
  <c r="K2830" i="8"/>
  <c r="J2831" i="8"/>
  <c r="K2831" i="8"/>
  <c r="J2832" i="8"/>
  <c r="K2832" i="8"/>
  <c r="J2833" i="8"/>
  <c r="K2833" i="8"/>
  <c r="J2834" i="8"/>
  <c r="K2834" i="8"/>
  <c r="J2835" i="8"/>
  <c r="K2835" i="8"/>
  <c r="J2837" i="8"/>
  <c r="K2837" i="8"/>
  <c r="J2838" i="8"/>
  <c r="K2838" i="8"/>
  <c r="J2839" i="8"/>
  <c r="K2839" i="8"/>
  <c r="J2840" i="8"/>
  <c r="K2840" i="8"/>
  <c r="J2841" i="8"/>
  <c r="K2841" i="8"/>
  <c r="J2842" i="8"/>
  <c r="K2842" i="8"/>
  <c r="J2843" i="8"/>
  <c r="K2843" i="8"/>
  <c r="J2844" i="8"/>
  <c r="K2844" i="8"/>
  <c r="J2845" i="8"/>
  <c r="K2845" i="8"/>
  <c r="J2846" i="8"/>
  <c r="K2846" i="8"/>
  <c r="J2847" i="8"/>
  <c r="K2847" i="8"/>
  <c r="J2848" i="8"/>
  <c r="J2850" i="8"/>
  <c r="K2850" i="8"/>
  <c r="J2851" i="8"/>
  <c r="K2851" i="8"/>
  <c r="J2852" i="8"/>
  <c r="K2852" i="8"/>
  <c r="J2853" i="8"/>
  <c r="K2853" i="8"/>
  <c r="J2854" i="8"/>
  <c r="K2854" i="8"/>
  <c r="J2855" i="8"/>
  <c r="K2855" i="8"/>
  <c r="J2856" i="8"/>
  <c r="K2856" i="8"/>
  <c r="J2857" i="8"/>
  <c r="K2857" i="8"/>
  <c r="J2858" i="8"/>
  <c r="K2858" i="8"/>
  <c r="J2859" i="8"/>
  <c r="K2859" i="8"/>
  <c r="J2860" i="8"/>
  <c r="K2860" i="8"/>
  <c r="J2861" i="8"/>
  <c r="K2861" i="8"/>
  <c r="J2863" i="8"/>
  <c r="K2863" i="8"/>
  <c r="J2864" i="8"/>
  <c r="K2864" i="8"/>
  <c r="J2865" i="8"/>
  <c r="K2865" i="8"/>
  <c r="J2866" i="8"/>
  <c r="K2866" i="8"/>
  <c r="J2867" i="8"/>
  <c r="K2867" i="8"/>
  <c r="J2868" i="8"/>
  <c r="K2868" i="8"/>
  <c r="J2869" i="8"/>
  <c r="K2869" i="8"/>
  <c r="J2870" i="8"/>
  <c r="K2870" i="8"/>
  <c r="J2871" i="8"/>
  <c r="K2871" i="8"/>
  <c r="J2872" i="8"/>
  <c r="K2872" i="8"/>
  <c r="J2873" i="8"/>
  <c r="K2873" i="8"/>
  <c r="J2874" i="8"/>
  <c r="K2874" i="8"/>
  <c r="J2876" i="8"/>
  <c r="K2876" i="8"/>
  <c r="J2877" i="8"/>
  <c r="K2877" i="8"/>
  <c r="J2878" i="8"/>
  <c r="K2878" i="8"/>
  <c r="J2879" i="8"/>
  <c r="K2879" i="8"/>
  <c r="J2880" i="8"/>
  <c r="K2880" i="8"/>
  <c r="J2881" i="8"/>
  <c r="K2881" i="8"/>
  <c r="J2882" i="8"/>
  <c r="K2882" i="8"/>
  <c r="J2883" i="8"/>
  <c r="K2883" i="8"/>
  <c r="J2884" i="8"/>
  <c r="K2884" i="8"/>
  <c r="J2885" i="8"/>
  <c r="K2885" i="8"/>
  <c r="J2886" i="8"/>
  <c r="J2887" i="8"/>
  <c r="J2889" i="8"/>
  <c r="K2889" i="8"/>
  <c r="J2890" i="8"/>
  <c r="K2890" i="8"/>
  <c r="J2891" i="8"/>
  <c r="K2891" i="8"/>
  <c r="J2892" i="8"/>
  <c r="K2892" i="8"/>
  <c r="J2893" i="8"/>
  <c r="K2893" i="8"/>
  <c r="J2894" i="8"/>
  <c r="K2894" i="8"/>
  <c r="J2895" i="8"/>
  <c r="K2895" i="8"/>
  <c r="J2896" i="8"/>
  <c r="K2896" i="8"/>
  <c r="J2897" i="8"/>
  <c r="K2897" i="8"/>
  <c r="J2898" i="8"/>
  <c r="K2898" i="8"/>
  <c r="J2899" i="8"/>
  <c r="J2900" i="8"/>
  <c r="J2902" i="8"/>
  <c r="K2902" i="8"/>
  <c r="J2903" i="8"/>
  <c r="K2903" i="8"/>
  <c r="J2904" i="8"/>
  <c r="K2904" i="8"/>
  <c r="J2905" i="8"/>
  <c r="K2905" i="8"/>
  <c r="J2906" i="8"/>
  <c r="K2906" i="8"/>
  <c r="J2907" i="8"/>
  <c r="K2907" i="8"/>
  <c r="J2908" i="8"/>
  <c r="K2908" i="8"/>
  <c r="J2909" i="8"/>
  <c r="K2909" i="8"/>
  <c r="J2910" i="8"/>
  <c r="K2910" i="8"/>
  <c r="J2911" i="8"/>
  <c r="K2911" i="8"/>
  <c r="J2912" i="8"/>
  <c r="K2912" i="8"/>
  <c r="J2913" i="8"/>
  <c r="J2915" i="8"/>
  <c r="K2915" i="8"/>
  <c r="J2916" i="8"/>
  <c r="K2916" i="8"/>
  <c r="J2917" i="8"/>
  <c r="K2917" i="8"/>
  <c r="J2918" i="8"/>
  <c r="K2918" i="8"/>
  <c r="J2919" i="8"/>
  <c r="K2919" i="8"/>
  <c r="J2920" i="8"/>
  <c r="K2920" i="8"/>
  <c r="J2921" i="8"/>
  <c r="K2921" i="8"/>
  <c r="J2922" i="8"/>
  <c r="K2922" i="8"/>
  <c r="J2923" i="8"/>
  <c r="K2923" i="8"/>
  <c r="J2924" i="8"/>
  <c r="K2924" i="8"/>
  <c r="J2925" i="8"/>
  <c r="K2925" i="8"/>
  <c r="J2926" i="8"/>
  <c r="J2928" i="8"/>
  <c r="K2928" i="8"/>
  <c r="J2929" i="8"/>
  <c r="K2929" i="8"/>
  <c r="J2930" i="8"/>
  <c r="K2930" i="8"/>
  <c r="J2931" i="8"/>
  <c r="K2931" i="8"/>
  <c r="J2932" i="8"/>
  <c r="K2932" i="8"/>
  <c r="J2933" i="8"/>
  <c r="K2933" i="8"/>
  <c r="J2934" i="8"/>
  <c r="K2934" i="8"/>
  <c r="J2935" i="8"/>
  <c r="K2935" i="8"/>
  <c r="J2936" i="8"/>
  <c r="K2936" i="8"/>
  <c r="J2937" i="8"/>
  <c r="K2937" i="8"/>
  <c r="J2938" i="8"/>
  <c r="K2938" i="8"/>
  <c r="J2939" i="8"/>
  <c r="J2941" i="8"/>
  <c r="K2941" i="8"/>
  <c r="J2942" i="8"/>
  <c r="K2942" i="8"/>
  <c r="J2943" i="8"/>
  <c r="K2943" i="8"/>
  <c r="J2944" i="8"/>
  <c r="K2944" i="8"/>
  <c r="J2945" i="8"/>
  <c r="K2945" i="8"/>
  <c r="J2946" i="8"/>
  <c r="K2946" i="8"/>
  <c r="J2947" i="8"/>
  <c r="K2947" i="8"/>
  <c r="J2948" i="8"/>
  <c r="K2948" i="8"/>
  <c r="J2949" i="8"/>
  <c r="K2949" i="8"/>
  <c r="J2950" i="8"/>
  <c r="K2950" i="8"/>
  <c r="J2951" i="8"/>
  <c r="K2951" i="8"/>
  <c r="J2952" i="8"/>
  <c r="J2954" i="8"/>
  <c r="K2954" i="8"/>
  <c r="J2955" i="8"/>
  <c r="K2955" i="8"/>
  <c r="J2956" i="8"/>
  <c r="K2956" i="8"/>
  <c r="J2957" i="8"/>
  <c r="K2957" i="8"/>
  <c r="J2958" i="8"/>
  <c r="K2958" i="8"/>
  <c r="J2959" i="8"/>
  <c r="K2959" i="8"/>
  <c r="J2960" i="8"/>
  <c r="K2960" i="8"/>
  <c r="J2961" i="8"/>
  <c r="K2961" i="8"/>
  <c r="J2962" i="8"/>
  <c r="K2962" i="8"/>
  <c r="J2963" i="8"/>
  <c r="K2963" i="8"/>
  <c r="J2964" i="8"/>
  <c r="J2965" i="8"/>
  <c r="J2967" i="8"/>
  <c r="K2967" i="8"/>
  <c r="J2968" i="8"/>
  <c r="K2968" i="8"/>
  <c r="J2969" i="8"/>
  <c r="K2969" i="8"/>
  <c r="J2970" i="8"/>
  <c r="K2970" i="8"/>
  <c r="J2971" i="8"/>
  <c r="K2971" i="8"/>
  <c r="J2972" i="8"/>
  <c r="K2972" i="8"/>
  <c r="J2973" i="8"/>
  <c r="K2973" i="8"/>
  <c r="J2974" i="8"/>
  <c r="K2974" i="8"/>
  <c r="J2975" i="8"/>
  <c r="K2975" i="8"/>
  <c r="J2976" i="8"/>
  <c r="K2976" i="8"/>
  <c r="J2977" i="8"/>
  <c r="K2977" i="8"/>
  <c r="J2978" i="8"/>
  <c r="K2978" i="8"/>
  <c r="J2980" i="8"/>
  <c r="K2980" i="8"/>
  <c r="J2981" i="8"/>
  <c r="K2981" i="8"/>
  <c r="J2982" i="8"/>
  <c r="K2982" i="8"/>
  <c r="J2983" i="8"/>
  <c r="K2983" i="8"/>
  <c r="J2984" i="8"/>
  <c r="K2984" i="8"/>
  <c r="J2985" i="8"/>
  <c r="K2985" i="8"/>
  <c r="J2986" i="8"/>
  <c r="K2986" i="8"/>
  <c r="J2987" i="8"/>
  <c r="K2987" i="8"/>
  <c r="J2988" i="8"/>
  <c r="K2988" i="8"/>
  <c r="J2989" i="8"/>
  <c r="K2989" i="8"/>
  <c r="J2990" i="8"/>
  <c r="J2991" i="8"/>
  <c r="J2993" i="8"/>
  <c r="K2993" i="8"/>
  <c r="J2994" i="8"/>
  <c r="K2994" i="8"/>
  <c r="J2995" i="8"/>
  <c r="K2995" i="8"/>
  <c r="J2996" i="8"/>
  <c r="K2996" i="8"/>
  <c r="J2997" i="8"/>
  <c r="K2997" i="8"/>
  <c r="J2998" i="8"/>
  <c r="K2998" i="8"/>
  <c r="K3175" i="8"/>
  <c r="J3176" i="8"/>
  <c r="K3177" i="8"/>
  <c r="J3178" i="8"/>
  <c r="J3179" i="8"/>
  <c r="J3180" i="8"/>
  <c r="K3180" i="8"/>
  <c r="K3181" i="8"/>
  <c r="J3182" i="8"/>
  <c r="J3183" i="8"/>
  <c r="K3183" i="8"/>
  <c r="K3184" i="8"/>
  <c r="K3185" i="8"/>
  <c r="K3186" i="8"/>
  <c r="K3188" i="8"/>
  <c r="J3189" i="8"/>
  <c r="K3189" i="8"/>
  <c r="K3190" i="8"/>
  <c r="J3191" i="8"/>
  <c r="K3191" i="8"/>
  <c r="K3192" i="8"/>
  <c r="J3193" i="8"/>
  <c r="K3194" i="8"/>
  <c r="J3195" i="8"/>
  <c r="J3196" i="8"/>
  <c r="K3196" i="8"/>
  <c r="K3197" i="8"/>
  <c r="J3198" i="8"/>
  <c r="J3199" i="8"/>
  <c r="K3201" i="8"/>
  <c r="K3202" i="8"/>
  <c r="K3203" i="8"/>
  <c r="J3204" i="8"/>
  <c r="J3205" i="8"/>
  <c r="K3205" i="8"/>
  <c r="K3206" i="8"/>
  <c r="K3207" i="8"/>
  <c r="J3208" i="8"/>
  <c r="J3209" i="8"/>
  <c r="J3210" i="8"/>
  <c r="J3211" i="8"/>
  <c r="J3212" i="8"/>
  <c r="K3212" i="8"/>
  <c r="K3214" i="8"/>
  <c r="K3215" i="8"/>
  <c r="J3216" i="8"/>
  <c r="J3217" i="8"/>
  <c r="J3218" i="8"/>
  <c r="J3219" i="8"/>
  <c r="K3220" i="8"/>
  <c r="J3221" i="8"/>
  <c r="K3221" i="8"/>
  <c r="K3222" i="8"/>
  <c r="J3223" i="8"/>
  <c r="J3224" i="8"/>
  <c r="K3225" i="8"/>
  <c r="K3227" i="8"/>
  <c r="J3228" i="8"/>
  <c r="K3229" i="8"/>
  <c r="J3230" i="8"/>
  <c r="J3231" i="8"/>
  <c r="K3231" i="8"/>
  <c r="K3232" i="8"/>
  <c r="J3233" i="8"/>
  <c r="K3234" i="8"/>
  <c r="J3235" i="8"/>
  <c r="K3236" i="8"/>
  <c r="J3237" i="8"/>
  <c r="J3240" i="8"/>
  <c r="K3240" i="8"/>
  <c r="J3241" i="8"/>
  <c r="K3241" i="8"/>
  <c r="J3242" i="8"/>
  <c r="K3242" i="8"/>
  <c r="J3243" i="8"/>
  <c r="K3243" i="8"/>
  <c r="J3244" i="8"/>
  <c r="K3244" i="8"/>
  <c r="J3245" i="8"/>
  <c r="K3245" i="8"/>
  <c r="J3246" i="8"/>
  <c r="K3246" i="8"/>
  <c r="J3247" i="8"/>
  <c r="J3248" i="8"/>
  <c r="K3248" i="8"/>
  <c r="J3249" i="8"/>
  <c r="K3250" i="8"/>
  <c r="K3251" i="8"/>
  <c r="J3253" i="8"/>
  <c r="K3253" i="8"/>
  <c r="K3254" i="8"/>
  <c r="J3255" i="8"/>
  <c r="K3256" i="8"/>
  <c r="J3257" i="8"/>
  <c r="K3258" i="8"/>
  <c r="K3259" i="8"/>
  <c r="K3260" i="8"/>
  <c r="K3261" i="8"/>
  <c r="J3262" i="8"/>
  <c r="J3263" i="8"/>
  <c r="J3266" i="8"/>
  <c r="J3267" i="8"/>
  <c r="J3268" i="8"/>
  <c r="J3269" i="8"/>
  <c r="K3270" i="8"/>
  <c r="J3271" i="8"/>
  <c r="J3272" i="8"/>
  <c r="K3273" i="8"/>
  <c r="J3274" i="8"/>
  <c r="J3275" i="8"/>
  <c r="J3276" i="8"/>
  <c r="J3277" i="8"/>
  <c r="K3279" i="8"/>
  <c r="K3280" i="8"/>
  <c r="J3281" i="8"/>
  <c r="K3281" i="8"/>
  <c r="K3282" i="8"/>
  <c r="J3283" i="8"/>
  <c r="K3284" i="8"/>
  <c r="K3285" i="8"/>
  <c r="K3286" i="8"/>
  <c r="K3287" i="8"/>
  <c r="K3288" i="8"/>
  <c r="K3289" i="8"/>
  <c r="J3290" i="8"/>
  <c r="K3292" i="8"/>
  <c r="K3293" i="8"/>
  <c r="K3294" i="8"/>
  <c r="K3295" i="8"/>
  <c r="J3296" i="8"/>
  <c r="J3297" i="8"/>
  <c r="K3297" i="8"/>
  <c r="K3298" i="8"/>
  <c r="J3299" i="8"/>
  <c r="K3300" i="8"/>
  <c r="J3301" i="8"/>
  <c r="K3301" i="8"/>
  <c r="K3302" i="8"/>
  <c r="J3305" i="8"/>
  <c r="K3306" i="8"/>
  <c r="K3307" i="8"/>
  <c r="K3308" i="8"/>
  <c r="J3309" i="8"/>
  <c r="K3309" i="8"/>
  <c r="K3310" i="8"/>
  <c r="J3311" i="8"/>
  <c r="J3312" i="8"/>
  <c r="K3313" i="8"/>
  <c r="J3314" i="8"/>
  <c r="J3315" i="8"/>
  <c r="K3318" i="8"/>
  <c r="J3319" i="8"/>
  <c r="K3319" i="8"/>
  <c r="J3320" i="8"/>
  <c r="K3321" i="8"/>
  <c r="J3322" i="8"/>
  <c r="K3322" i="8"/>
  <c r="K3323" i="8"/>
  <c r="J3324" i="8"/>
  <c r="J3325" i="8"/>
  <c r="K3325" i="8"/>
  <c r="K3326" i="8"/>
  <c r="J3327" i="8"/>
  <c r="K3327" i="8"/>
  <c r="K3328" i="8"/>
  <c r="B2" i="13"/>
  <c r="B3" i="13" s="1"/>
  <c r="J2999" i="8"/>
  <c r="K2999" i="8"/>
  <c r="J3000" i="8"/>
  <c r="K3000" i="8"/>
  <c r="J3001" i="8"/>
  <c r="K3001" i="8"/>
  <c r="J3002" i="8"/>
  <c r="K3002" i="8"/>
  <c r="J3003" i="8"/>
  <c r="K3003" i="8"/>
  <c r="J3004" i="8"/>
  <c r="K3004" i="8"/>
  <c r="J3006" i="8"/>
  <c r="K3006" i="8"/>
  <c r="J3007" i="8"/>
  <c r="K3007" i="8"/>
  <c r="J3008" i="8"/>
  <c r="K3008" i="8"/>
  <c r="J3009" i="8"/>
  <c r="K3009" i="8"/>
  <c r="J3010" i="8"/>
  <c r="K3010" i="8"/>
  <c r="J3011" i="8"/>
  <c r="K3011" i="8"/>
  <c r="J3012" i="8"/>
  <c r="K3012" i="8"/>
  <c r="J3013" i="8"/>
  <c r="K3013" i="8"/>
  <c r="J3014" i="8"/>
  <c r="K3014" i="8"/>
  <c r="J3015" i="8"/>
  <c r="K3015" i="8"/>
  <c r="J3016" i="8"/>
  <c r="J3017" i="8"/>
  <c r="J3019" i="8"/>
  <c r="K3019" i="8"/>
  <c r="J3020" i="8"/>
  <c r="K3020" i="8"/>
  <c r="J3021" i="8"/>
  <c r="K3021" i="8"/>
  <c r="J3022" i="8"/>
  <c r="K3022" i="8"/>
  <c r="J3023" i="8"/>
  <c r="K3023" i="8"/>
  <c r="J3024" i="8"/>
  <c r="K3024" i="8"/>
  <c r="J3025" i="8"/>
  <c r="K3025" i="8"/>
  <c r="J3026" i="8"/>
  <c r="K3026" i="8"/>
  <c r="J3027" i="8"/>
  <c r="K3027" i="8"/>
  <c r="J3028" i="8"/>
  <c r="K3028" i="8"/>
  <c r="J3029" i="8"/>
  <c r="J3030" i="8"/>
  <c r="J3032" i="8"/>
  <c r="K3032" i="8"/>
  <c r="J3033" i="8"/>
  <c r="K3033" i="8"/>
  <c r="J3034" i="8"/>
  <c r="K3034" i="8"/>
  <c r="J3035" i="8"/>
  <c r="K3035" i="8"/>
  <c r="J3036" i="8"/>
  <c r="K3036" i="8"/>
  <c r="J3037" i="8"/>
  <c r="K3037" i="8"/>
  <c r="J3038" i="8"/>
  <c r="K3038" i="8"/>
  <c r="J3039" i="8"/>
  <c r="K3039" i="8"/>
  <c r="J3040" i="8"/>
  <c r="K3040" i="8"/>
  <c r="J3041" i="8"/>
  <c r="K3041" i="8"/>
  <c r="J3042" i="8"/>
  <c r="K3042" i="8"/>
  <c r="J3043" i="8"/>
  <c r="J3045" i="8"/>
  <c r="K3045" i="8"/>
  <c r="J3046" i="8"/>
  <c r="K3046" i="8"/>
  <c r="J3047" i="8"/>
  <c r="K3047" i="8"/>
  <c r="J3048" i="8"/>
  <c r="K3048" i="8"/>
  <c r="J3049" i="8"/>
  <c r="K3049" i="8"/>
  <c r="J3050" i="8"/>
  <c r="K3050" i="8"/>
  <c r="J3051" i="8"/>
  <c r="K3051" i="8"/>
  <c r="J3052" i="8"/>
  <c r="K3052" i="8"/>
  <c r="J3053" i="8"/>
  <c r="K3053" i="8"/>
  <c r="J3054" i="8"/>
  <c r="K3054" i="8"/>
  <c r="J3055" i="8"/>
  <c r="K3055" i="8"/>
  <c r="J3056" i="8"/>
  <c r="J3058" i="8"/>
  <c r="K3058" i="8"/>
  <c r="J3059" i="8"/>
  <c r="K3059" i="8"/>
  <c r="J3060" i="8"/>
  <c r="K3060" i="8"/>
  <c r="J3061" i="8"/>
  <c r="K3061" i="8"/>
  <c r="J3062" i="8"/>
  <c r="K3062" i="8"/>
  <c r="J3063" i="8"/>
  <c r="K3063" i="8"/>
  <c r="J3064" i="8"/>
  <c r="K3064" i="8"/>
  <c r="J3065" i="8"/>
  <c r="K3065" i="8"/>
  <c r="J3066" i="8"/>
  <c r="K3066" i="8"/>
  <c r="J3067" i="8"/>
  <c r="K3067" i="8"/>
  <c r="J3068" i="8"/>
  <c r="K3068" i="8"/>
  <c r="J3069" i="8"/>
  <c r="J3071" i="8"/>
  <c r="K3071" i="8"/>
  <c r="J3072" i="8"/>
  <c r="K3072" i="8"/>
  <c r="J3073" i="8"/>
  <c r="K3073" i="8"/>
  <c r="J3074" i="8"/>
  <c r="K3074" i="8"/>
  <c r="J3075" i="8"/>
  <c r="K3075" i="8"/>
  <c r="J3076" i="8"/>
  <c r="K3076" i="8"/>
  <c r="J3077" i="8"/>
  <c r="K3077" i="8"/>
  <c r="J3078" i="8"/>
  <c r="K3078" i="8"/>
  <c r="J3079" i="8"/>
  <c r="K3079" i="8"/>
  <c r="J3080" i="8"/>
  <c r="K3080" i="8"/>
  <c r="J3081" i="8"/>
  <c r="K3081" i="8"/>
  <c r="J3082" i="8"/>
  <c r="K3082" i="8"/>
  <c r="J3084" i="8"/>
  <c r="K3084" i="8"/>
  <c r="J3085" i="8"/>
  <c r="K3085" i="8"/>
  <c r="J3086" i="8"/>
  <c r="K3086" i="8"/>
  <c r="J3087" i="8"/>
  <c r="K3087" i="8"/>
  <c r="J3088" i="8"/>
  <c r="K3088" i="8"/>
  <c r="J3089" i="8"/>
  <c r="K3089" i="8"/>
  <c r="J3090" i="8"/>
  <c r="K3090" i="8"/>
  <c r="J3091" i="8"/>
  <c r="K3091" i="8"/>
  <c r="J3092" i="8"/>
  <c r="K3092" i="8"/>
  <c r="J3093" i="8"/>
  <c r="K3093" i="8"/>
  <c r="J3094" i="8"/>
  <c r="K3094" i="8"/>
  <c r="J3095" i="8"/>
  <c r="J3097" i="8"/>
  <c r="K3097" i="8"/>
  <c r="J3098" i="8"/>
  <c r="K3098" i="8"/>
  <c r="J3099" i="8"/>
  <c r="K3099" i="8"/>
  <c r="J3100" i="8"/>
  <c r="K3100" i="8"/>
  <c r="J3101" i="8"/>
  <c r="K3101" i="8"/>
  <c r="J3102" i="8"/>
  <c r="K3102" i="8"/>
  <c r="J3103" i="8"/>
  <c r="K3103" i="8"/>
  <c r="J3104" i="8"/>
  <c r="K3104" i="8"/>
  <c r="J3105" i="8"/>
  <c r="K3105" i="8"/>
  <c r="J3106" i="8"/>
  <c r="K3106" i="8"/>
  <c r="J3107" i="8"/>
  <c r="K3107" i="8"/>
  <c r="J3108" i="8"/>
  <c r="K3108" i="8"/>
  <c r="J3110" i="8"/>
  <c r="K3110" i="8"/>
  <c r="J3111" i="8"/>
  <c r="K3111" i="8"/>
  <c r="J3112" i="8"/>
  <c r="K3112" i="8"/>
  <c r="J3113" i="8"/>
  <c r="K3113" i="8"/>
  <c r="J3114" i="8"/>
  <c r="K3114" i="8"/>
  <c r="J3115" i="8"/>
  <c r="K3115" i="8"/>
  <c r="J3116" i="8"/>
  <c r="K3116" i="8"/>
  <c r="J3117" i="8"/>
  <c r="K3117" i="8"/>
  <c r="J3118" i="8"/>
  <c r="K3118" i="8"/>
  <c r="J3119" i="8"/>
  <c r="K3119" i="8"/>
  <c r="J3120" i="8"/>
  <c r="K3120" i="8"/>
  <c r="J3121" i="8"/>
  <c r="J3123" i="8"/>
  <c r="K3123" i="8"/>
  <c r="J3124" i="8"/>
  <c r="K3124" i="8"/>
  <c r="J3125" i="8"/>
  <c r="K3125" i="8"/>
  <c r="J3126" i="8"/>
  <c r="K3126" i="8"/>
  <c r="J3127" i="8"/>
  <c r="K3127" i="8"/>
  <c r="J3128" i="8"/>
  <c r="K3128" i="8"/>
  <c r="J3129" i="8"/>
  <c r="K3129" i="8"/>
  <c r="J3130" i="8"/>
  <c r="K3130" i="8"/>
  <c r="J3131" i="8"/>
  <c r="K3131" i="8"/>
  <c r="J3132" i="8"/>
  <c r="K3132" i="8"/>
  <c r="J3133" i="8"/>
  <c r="J3134" i="8"/>
  <c r="J3136" i="8"/>
  <c r="K3136" i="8"/>
  <c r="J3137" i="8"/>
  <c r="K3137" i="8"/>
  <c r="J3138" i="8"/>
  <c r="K3138" i="8"/>
  <c r="J3139" i="8"/>
  <c r="K3139" i="8"/>
  <c r="J3140" i="8"/>
  <c r="K3140" i="8"/>
  <c r="J3141" i="8"/>
  <c r="K3141" i="8"/>
  <c r="J3142" i="8"/>
  <c r="K3142" i="8"/>
  <c r="J3143" i="8"/>
  <c r="K3143" i="8"/>
  <c r="J3144" i="8"/>
  <c r="K3144" i="8"/>
  <c r="J3145" i="8"/>
  <c r="K3145" i="8"/>
  <c r="J3146" i="8"/>
  <c r="K3146" i="8"/>
  <c r="J3147" i="8"/>
  <c r="J3149" i="8"/>
  <c r="K3149" i="8"/>
  <c r="J3150" i="8"/>
  <c r="K3150" i="8"/>
  <c r="J3151" i="8"/>
  <c r="K3151" i="8"/>
  <c r="J3152" i="8"/>
  <c r="K3152" i="8"/>
  <c r="J3153" i="8"/>
  <c r="K3153" i="8"/>
  <c r="J3154" i="8"/>
  <c r="K3154" i="8"/>
  <c r="J3155" i="8"/>
  <c r="K3155" i="8"/>
  <c r="J3156" i="8"/>
  <c r="K3156" i="8"/>
  <c r="J3157" i="8"/>
  <c r="K3157" i="8"/>
  <c r="J3158" i="8"/>
  <c r="K3158" i="8"/>
  <c r="J3159" i="8"/>
  <c r="K3159" i="8"/>
  <c r="J3160" i="8"/>
  <c r="J3162" i="8"/>
  <c r="K3162" i="8"/>
  <c r="J3163" i="8"/>
  <c r="K3163" i="8"/>
  <c r="J3164" i="8"/>
  <c r="K3164" i="8"/>
  <c r="J3165" i="8"/>
  <c r="K3165" i="8"/>
  <c r="J3166" i="8"/>
  <c r="K3166" i="8"/>
  <c r="J3167" i="8"/>
  <c r="K3167" i="8"/>
  <c r="J3168" i="8"/>
  <c r="K3168" i="8"/>
  <c r="J3169" i="8"/>
  <c r="K3169" i="8"/>
  <c r="J3170" i="8"/>
  <c r="K3170" i="8"/>
  <c r="J3171" i="8"/>
  <c r="K3171" i="8"/>
  <c r="J3172" i="8"/>
  <c r="K3172" i="8"/>
  <c r="J3173" i="8"/>
  <c r="J3175" i="8"/>
  <c r="K3176" i="8"/>
  <c r="J3177" i="8"/>
  <c r="K3178" i="8"/>
  <c r="K3179" i="8"/>
  <c r="J3181" i="8"/>
  <c r="K3182" i="8"/>
  <c r="J3184" i="8"/>
  <c r="J3185" i="8"/>
  <c r="J3186" i="8"/>
  <c r="J3188" i="8"/>
  <c r="J3190" i="8"/>
  <c r="J3192" i="8"/>
  <c r="K3193" i="8"/>
  <c r="J3194" i="8"/>
  <c r="K3195" i="8"/>
  <c r="J3197" i="8"/>
  <c r="K3198" i="8"/>
  <c r="J3201" i="8"/>
  <c r="J3202" i="8"/>
  <c r="J3203" i="8"/>
  <c r="K3204" i="8"/>
  <c r="J3206" i="8"/>
  <c r="J3207" i="8"/>
  <c r="K3208" i="8"/>
  <c r="K3209" i="8"/>
  <c r="K3210" i="8"/>
  <c r="K3211" i="8"/>
  <c r="J3214" i="8"/>
  <c r="J3215" i="8"/>
  <c r="K3216" i="8"/>
  <c r="K3217" i="8"/>
  <c r="K3218" i="8"/>
  <c r="K3219" i="8"/>
  <c r="J3220" i="8"/>
  <c r="J3222" i="8"/>
  <c r="K3223" i="8"/>
  <c r="K3224" i="8"/>
  <c r="J3225" i="8"/>
  <c r="J3227" i="8"/>
  <c r="K3228" i="8"/>
  <c r="J3229" i="8"/>
  <c r="K3230" i="8"/>
  <c r="J3232" i="8"/>
  <c r="K3233" i="8"/>
  <c r="J3234" i="8"/>
  <c r="K3235" i="8"/>
  <c r="J3236" i="8"/>
  <c r="K3237" i="8"/>
  <c r="J3238" i="8"/>
  <c r="K3247" i="8"/>
  <c r="K3249" i="8"/>
  <c r="J3250" i="8"/>
  <c r="J3251" i="8"/>
  <c r="J3254" i="8"/>
  <c r="K3255" i="8"/>
  <c r="J3256" i="8"/>
  <c r="K3257" i="8"/>
  <c r="J3258" i="8"/>
  <c r="J3259" i="8"/>
  <c r="J3260" i="8"/>
  <c r="J3261" i="8"/>
  <c r="K3262" i="8"/>
  <c r="J3264" i="8"/>
  <c r="K3266" i="8"/>
  <c r="K3267" i="8"/>
  <c r="K3268" i="8"/>
  <c r="K3269" i="8"/>
  <c r="J3270" i="8"/>
  <c r="K3271" i="8"/>
  <c r="K3272" i="8"/>
  <c r="J3273" i="8"/>
  <c r="K3274" i="8"/>
  <c r="K3275" i="8"/>
  <c r="K3276" i="8"/>
  <c r="K3277" i="8"/>
  <c r="J3279" i="8"/>
  <c r="J3280" i="8"/>
  <c r="J3282" i="8"/>
  <c r="K3283" i="8"/>
  <c r="J3284" i="8"/>
  <c r="J3285" i="8"/>
  <c r="J3286" i="8"/>
  <c r="J3287" i="8"/>
  <c r="J3288" i="8"/>
  <c r="J3289" i="8"/>
  <c r="J3292" i="8"/>
  <c r="J3293" i="8"/>
  <c r="J3294" i="8"/>
  <c r="J3295" i="8"/>
  <c r="K3296" i="8"/>
  <c r="J3298" i="8"/>
  <c r="K3299" i="8"/>
  <c r="J3300" i="8"/>
  <c r="J3302" i="8"/>
  <c r="J3303" i="8"/>
  <c r="K3305" i="8"/>
  <c r="J3306" i="8"/>
  <c r="J3307" i="8"/>
  <c r="J3308" i="8"/>
  <c r="J3310" i="8"/>
  <c r="K3311" i="8"/>
  <c r="K3312" i="8"/>
  <c r="J3313" i="8"/>
  <c r="K3314" i="8"/>
  <c r="K3315" i="8"/>
  <c r="J3316" i="8"/>
  <c r="J3318" i="8"/>
  <c r="K3320" i="8"/>
  <c r="J3321" i="8"/>
  <c r="J3323" i="8"/>
  <c r="K3324" i="8"/>
  <c r="J3326" i="8"/>
  <c r="J3328" i="8"/>
  <c r="J1943" i="8"/>
  <c r="J2" i="23" l="1"/>
  <c r="J253" i="23"/>
  <c r="J251" i="23"/>
  <c r="J240" i="23"/>
  <c r="J238" i="23"/>
  <c r="J232" i="23"/>
  <c r="J230" i="23"/>
  <c r="J222" i="23"/>
  <c r="J219" i="23"/>
  <c r="J206" i="23"/>
  <c r="J203" i="23"/>
  <c r="J202" i="23"/>
  <c r="J196" i="23"/>
  <c r="J181" i="23"/>
  <c r="J172" i="23"/>
  <c r="J165" i="23"/>
  <c r="J161" i="23"/>
  <c r="J151" i="23"/>
  <c r="J145" i="23"/>
  <c r="J144" i="23"/>
  <c r="J134" i="23"/>
  <c r="J130" i="23"/>
  <c r="J124" i="23"/>
  <c r="J117" i="23"/>
  <c r="J88" i="23"/>
  <c r="J73" i="23"/>
  <c r="J43" i="23"/>
  <c r="J14" i="23"/>
  <c r="J102" i="23"/>
  <c r="J53" i="23"/>
  <c r="J44" i="23"/>
  <c r="J27" i="23"/>
  <c r="J21" i="23"/>
  <c r="J3" i="23"/>
  <c r="J54" i="23"/>
  <c r="J29" i="23"/>
  <c r="J24" i="23"/>
  <c r="J17" i="23"/>
  <c r="J71" i="23"/>
  <c r="J81" i="23"/>
  <c r="J89" i="23"/>
  <c r="J23" i="23"/>
  <c r="J6" i="23"/>
  <c r="J229" i="23"/>
  <c r="J235" i="23"/>
  <c r="J146" i="23"/>
  <c r="J135" i="23"/>
  <c r="J118" i="23"/>
  <c r="J139" i="23"/>
  <c r="J160" i="23"/>
  <c r="J79" i="23"/>
  <c r="J186" i="23"/>
  <c r="J41" i="23"/>
  <c r="J176" i="23"/>
  <c r="J68" i="23"/>
  <c r="J64" i="23"/>
  <c r="J159" i="23"/>
  <c r="J158" i="23"/>
  <c r="J46" i="23"/>
  <c r="J217" i="23"/>
  <c r="J190" i="23"/>
  <c r="J148" i="23"/>
  <c r="J85" i="23"/>
  <c r="J83" i="23"/>
  <c r="J82" i="23"/>
  <c r="J197" i="23"/>
  <c r="J45" i="23"/>
  <c r="J212" i="23"/>
  <c r="J150" i="23"/>
  <c r="J33" i="23"/>
  <c r="J90" i="23"/>
  <c r="J163" i="23"/>
  <c r="J86" i="23"/>
  <c r="J49" i="23"/>
  <c r="J63" i="23"/>
  <c r="J60" i="23"/>
  <c r="J121" i="23"/>
  <c r="J132" i="23"/>
  <c r="J91" i="23"/>
  <c r="J174" i="23"/>
  <c r="J182" i="23"/>
  <c r="J157" i="23"/>
  <c r="J154" i="23"/>
  <c r="J31" i="23"/>
  <c r="K139" i="23"/>
  <c r="K227" i="23"/>
  <c r="K19" i="23"/>
  <c r="K18" i="23"/>
  <c r="K226" i="23"/>
  <c r="K117" i="23"/>
  <c r="K136" i="23"/>
  <c r="K229" i="23"/>
  <c r="K195" i="23"/>
  <c r="K224" i="23"/>
  <c r="K141" i="23"/>
  <c r="K24" i="23"/>
  <c r="K221" i="23"/>
  <c r="K220" i="23"/>
  <c r="K115" i="23"/>
  <c r="K112" i="23"/>
  <c r="K25" i="23"/>
  <c r="K217" i="23"/>
  <c r="K110" i="23"/>
  <c r="K144" i="23"/>
  <c r="K105" i="23"/>
  <c r="K216" i="23"/>
  <c r="K104" i="23"/>
  <c r="K147" i="23"/>
  <c r="K148" i="23"/>
  <c r="K215" i="23"/>
  <c r="K103" i="23"/>
  <c r="K102" i="23"/>
  <c r="K152" i="23"/>
  <c r="K212" i="23"/>
  <c r="K96" i="23"/>
  <c r="K37" i="23"/>
  <c r="K40" i="23"/>
  <c r="K95" i="23"/>
  <c r="K154" i="23"/>
  <c r="K90" i="23"/>
  <c r="K155" i="23"/>
  <c r="K204" i="23"/>
  <c r="K88" i="23"/>
  <c r="K156" i="23"/>
  <c r="K46" i="23"/>
  <c r="K47" i="23"/>
  <c r="K87" i="23"/>
  <c r="K197" i="23"/>
  <c r="K157" i="23"/>
  <c r="K81" i="23"/>
  <c r="K80" i="23"/>
  <c r="K51" i="23"/>
  <c r="K52" i="23"/>
  <c r="K190" i="23"/>
  <c r="K79" i="23"/>
  <c r="K159" i="23"/>
  <c r="K54" i="23"/>
  <c r="K189" i="23"/>
  <c r="K56" i="23"/>
  <c r="K78" i="23"/>
  <c r="K187" i="23"/>
  <c r="K160" i="23"/>
  <c r="K62" i="23"/>
  <c r="K186" i="23"/>
  <c r="K63" i="23"/>
  <c r="K161" i="23"/>
  <c r="K64" i="23"/>
  <c r="K183" i="23"/>
  <c r="K182" i="23"/>
  <c r="K73" i="23"/>
  <c r="K162" i="23"/>
  <c r="K70" i="23"/>
  <c r="K65" i="23"/>
  <c r="K178" i="23"/>
  <c r="K163" i="23"/>
  <c r="K164" i="23"/>
  <c r="K177" i="23"/>
  <c r="K165" i="23"/>
  <c r="K61" i="23"/>
  <c r="K71" i="23"/>
  <c r="K176" i="23"/>
  <c r="K59" i="23"/>
  <c r="K72" i="23"/>
  <c r="K175" i="23"/>
  <c r="K55" i="23"/>
  <c r="K168" i="23"/>
  <c r="K50" i="23"/>
  <c r="K170" i="23"/>
  <c r="K49" i="23"/>
  <c r="K171" i="23"/>
  <c r="K173" i="23"/>
  <c r="K172" i="23"/>
  <c r="K83" i="23"/>
  <c r="K84" i="23"/>
  <c r="K174" i="23"/>
  <c r="K179" i="23"/>
  <c r="K85" i="23"/>
  <c r="K169" i="23"/>
  <c r="K167" i="23"/>
  <c r="K166" i="23"/>
  <c r="K48" i="23"/>
  <c r="K45" i="23"/>
  <c r="K44" i="23"/>
  <c r="K42" i="23"/>
  <c r="K91" i="23"/>
  <c r="K185" i="23"/>
  <c r="K39" i="23"/>
  <c r="K38" i="23"/>
  <c r="K158" i="23"/>
  <c r="K153" i="23"/>
  <c r="K36" i="23"/>
  <c r="K151" i="23"/>
  <c r="K150" i="23"/>
  <c r="K191" i="23"/>
  <c r="K97" i="23"/>
  <c r="K149" i="23"/>
  <c r="K35" i="23"/>
  <c r="K193" i="23"/>
  <c r="K118" i="23"/>
  <c r="K138" i="23"/>
  <c r="K225" i="23"/>
  <c r="L2" i="23"/>
  <c r="I2" i="23"/>
  <c r="I254" i="23"/>
  <c r="I35" i="23"/>
  <c r="I111" i="23"/>
  <c r="I198" i="23"/>
  <c r="I115" i="23"/>
  <c r="I138" i="23"/>
  <c r="I123" i="23"/>
  <c r="I31" i="23"/>
  <c r="I130" i="23"/>
  <c r="I191" i="23"/>
  <c r="I15" i="23"/>
  <c r="I12" i="23"/>
  <c r="I246" i="23"/>
  <c r="I240" i="23"/>
  <c r="I38" i="23"/>
  <c r="I22" i="23"/>
  <c r="I217" i="23"/>
  <c r="I216" i="23"/>
  <c r="I55" i="23"/>
  <c r="I185" i="23"/>
  <c r="I70" i="23"/>
  <c r="I162" i="23"/>
  <c r="I150" i="23"/>
  <c r="I134" i="23"/>
  <c r="I128" i="23"/>
  <c r="I131" i="23"/>
  <c r="I184" i="23"/>
  <c r="I101" i="23"/>
  <c r="I199" i="23"/>
  <c r="I203" i="23"/>
  <c r="I205" i="23"/>
  <c r="I91" i="23"/>
  <c r="I90" i="23"/>
  <c r="I219" i="23"/>
  <c r="I68" i="23"/>
  <c r="I229" i="23"/>
  <c r="I232" i="23"/>
  <c r="I36" i="23"/>
  <c r="I32" i="23"/>
  <c r="I241" i="23"/>
  <c r="I27" i="23"/>
  <c r="I243" i="23"/>
  <c r="I20" i="23"/>
  <c r="I247" i="23"/>
  <c r="I11" i="23"/>
  <c r="I6" i="23"/>
  <c r="I40" i="23"/>
  <c r="I233" i="23"/>
  <c r="I67" i="23"/>
  <c r="I225" i="23"/>
  <c r="I224" i="23"/>
  <c r="I71" i="23"/>
  <c r="I214" i="23"/>
  <c r="I75" i="23"/>
  <c r="I210" i="23"/>
  <c r="I96" i="23"/>
  <c r="I187" i="23"/>
  <c r="I172" i="23"/>
  <c r="I207" i="23"/>
  <c r="I8" i="23"/>
  <c r="I3" i="23"/>
  <c r="I118" i="23"/>
  <c r="I30" i="23"/>
  <c r="I98" i="23"/>
  <c r="I106" i="23"/>
  <c r="I4" i="23"/>
  <c r="I129" i="23"/>
  <c r="I136" i="23"/>
  <c r="I124" i="23"/>
  <c r="I242" i="23"/>
  <c r="I108" i="23"/>
  <c r="I23" i="23"/>
  <c r="I126" i="23"/>
  <c r="I116" i="23"/>
  <c r="I104" i="23"/>
  <c r="I148" i="23"/>
  <c r="I149" i="23"/>
  <c r="I165" i="23"/>
  <c r="I166" i="23"/>
  <c r="I83" i="23"/>
  <c r="I59" i="23"/>
  <c r="I193" i="23"/>
  <c r="I50" i="23"/>
  <c r="I200" i="23"/>
  <c r="I46" i="23"/>
  <c r="I208" i="23"/>
  <c r="I218" i="23"/>
  <c r="I222" i="23"/>
  <c r="I16" i="23"/>
  <c r="I14" i="23"/>
  <c r="I78" i="23"/>
  <c r="I213" i="23"/>
  <c r="I223" i="23"/>
  <c r="I231" i="23"/>
  <c r="I54" i="23"/>
  <c r="I234" i="23"/>
  <c r="I7" i="23"/>
  <c r="I69" i="23"/>
  <c r="I93" i="23"/>
  <c r="I135" i="23"/>
  <c r="I140" i="23"/>
  <c r="I147" i="23"/>
  <c r="I44" i="23"/>
  <c r="I43" i="23"/>
  <c r="I255" i="23"/>
  <c r="I237" i="23"/>
  <c r="I66" i="23"/>
  <c r="I120" i="23"/>
  <c r="I173" i="23"/>
  <c r="I177" i="23"/>
  <c r="I238" i="23"/>
  <c r="I26" i="23"/>
  <c r="I251" i="23"/>
  <c r="I24" i="23"/>
  <c r="I236" i="23"/>
  <c r="I228" i="23"/>
  <c r="I117" i="23"/>
  <c r="I107" i="23"/>
  <c r="I249" i="23"/>
  <c r="I176" i="23"/>
  <c r="I179" i="23"/>
  <c r="I53" i="23"/>
  <c r="I21" i="23"/>
  <c r="I248" i="23"/>
  <c r="I9" i="23"/>
  <c r="I252" i="23"/>
  <c r="I215" i="23"/>
  <c r="I209" i="23"/>
  <c r="I190" i="23"/>
  <c r="I189" i="23"/>
  <c r="I175" i="23"/>
  <c r="I174" i="23"/>
  <c r="I143" i="23"/>
  <c r="I110" i="23"/>
  <c r="I113" i="23"/>
  <c r="I114" i="23"/>
  <c r="I122" i="23"/>
  <c r="I127" i="23"/>
  <c r="I183" i="23"/>
  <c r="I102" i="23"/>
  <c r="I99" i="23"/>
  <c r="I89" i="23"/>
  <c r="I230" i="23"/>
  <c r="I64" i="23"/>
  <c r="I61" i="23"/>
  <c r="I239" i="23"/>
  <c r="I244" i="23"/>
  <c r="I245" i="23"/>
  <c r="I19" i="23"/>
  <c r="I17" i="23"/>
  <c r="I10" i="23"/>
  <c r="I250" i="23"/>
  <c r="I253" i="23"/>
  <c r="I5" i="23"/>
  <c r="I60" i="23"/>
  <c r="I65" i="23"/>
  <c r="I103" i="23"/>
  <c r="I95" i="23"/>
  <c r="I164" i="23"/>
  <c r="I81" i="23"/>
  <c r="I73" i="23"/>
  <c r="I57" i="23"/>
  <c r="I197" i="23"/>
  <c r="I202" i="23"/>
  <c r="I212" i="23"/>
  <c r="I37" i="23"/>
  <c r="I226" i="23"/>
  <c r="I18" i="23"/>
  <c r="I227" i="23"/>
  <c r="J128" i="23"/>
  <c r="J127" i="23"/>
  <c r="J129" i="23"/>
  <c r="J218" i="23"/>
  <c r="J126" i="23"/>
  <c r="J133" i="23"/>
  <c r="J208" i="23"/>
  <c r="J138" i="23"/>
  <c r="J28" i="23"/>
  <c r="J140" i="23"/>
  <c r="J101" i="23"/>
  <c r="J234" i="23"/>
  <c r="J35" i="23"/>
  <c r="J98" i="23"/>
  <c r="J192" i="23"/>
  <c r="J149" i="23"/>
  <c r="J97" i="23"/>
  <c r="J191" i="23"/>
  <c r="J189" i="23"/>
  <c r="J96" i="23"/>
  <c r="K2" i="23"/>
  <c r="K43" i="23"/>
  <c r="K121" i="23"/>
  <c r="K253" i="23"/>
  <c r="K34" i="23"/>
  <c r="K58" i="23"/>
  <c r="K41" i="23"/>
  <c r="K53" i="23"/>
  <c r="K205" i="23"/>
  <c r="K232" i="23"/>
  <c r="K93" i="23"/>
  <c r="K22" i="23"/>
  <c r="K11" i="23"/>
  <c r="K3" i="23"/>
  <c r="K192" i="23"/>
  <c r="K99" i="23"/>
  <c r="K233" i="23"/>
  <c r="K57" i="23"/>
  <c r="K238" i="23"/>
  <c r="K239" i="23"/>
  <c r="K218" i="23"/>
  <c r="K74" i="23"/>
  <c r="K210" i="23"/>
  <c r="K248" i="23"/>
  <c r="K250" i="23"/>
  <c r="K6" i="23"/>
  <c r="K184" i="23"/>
  <c r="K4" i="23"/>
  <c r="K111" i="23"/>
  <c r="K7" i="23"/>
  <c r="K203" i="23"/>
  <c r="K92" i="23"/>
  <c r="K207" i="23"/>
  <c r="K82" i="23"/>
  <c r="K77" i="23"/>
  <c r="K14" i="23"/>
  <c r="K245" i="23"/>
  <c r="K244" i="23"/>
  <c r="K223" i="23"/>
  <c r="K241" i="23"/>
  <c r="K66" i="23"/>
  <c r="K240" i="23"/>
  <c r="K231" i="23"/>
  <c r="K242" i="23"/>
  <c r="K15" i="23"/>
  <c r="K180" i="23"/>
  <c r="K254" i="23"/>
  <c r="K188" i="23"/>
  <c r="K251" i="23"/>
  <c r="K8" i="23"/>
  <c r="K249" i="23"/>
  <c r="K86" i="23"/>
  <c r="K75" i="23"/>
  <c r="K13" i="23"/>
  <c r="K21" i="23"/>
  <c r="K243" i="23"/>
  <c r="K67" i="23"/>
  <c r="K228" i="23"/>
  <c r="K60" i="23"/>
  <c r="K230" i="23"/>
  <c r="K181" i="23"/>
  <c r="K247" i="23"/>
  <c r="K9" i="23"/>
  <c r="K27" i="23"/>
  <c r="K33" i="23"/>
  <c r="K237" i="23"/>
  <c r="K235" i="23"/>
  <c r="K28" i="23"/>
  <c r="K68" i="23"/>
  <c r="K69" i="23"/>
  <c r="K12" i="23"/>
  <c r="K76" i="23"/>
  <c r="K246" i="23"/>
  <c r="K10" i="23"/>
  <c r="K208" i="23"/>
  <c r="K89" i="23"/>
  <c r="K94" i="23"/>
  <c r="K200" i="23"/>
  <c r="K5" i="23"/>
  <c r="K106" i="23"/>
  <c r="K107" i="23"/>
  <c r="K255" i="23"/>
  <c r="K109"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DF526D-0B66-B546-AA0C-50E51448DA12}" keepAlive="1" name="Query - co2_per_capita" description="Connection to the 'co2_per_capita' query in the workbook." type="5" refreshedVersion="4" background="1" saveData="1">
    <dbPr connection="Provider=Microsoft.Mashup.OleDb.1;Data Source=$Workbook$;Location=co2_per_capita;Extended Properties=&quot;&quot;" command="SELECT * FROM [co2_per_capita]"/>
  </connection>
  <connection id="2" xr16:uid="{3FAFD15B-DDA5-BD41-8EF2-73B28FAD6A12}" keepAlive="1" name="Query - co2_per_capita (2)" description="Connection to the 'co2_per_capita (2)' query in the workbook." type="5" refreshedVersion="4" background="1" saveData="1">
    <dbPr connection="Provider=Microsoft.Mashup.OleDb.1;Data Source=$Workbook$;Location=&quot;co2_per_capita (2)&quot;;Extended Properties=&quot;&quot;" command="SELECT * FROM [co2_per_capita (2)]"/>
  </connection>
  <connection id="3" xr16:uid="{9721E2A0-9C5B-B747-9A3C-0A24E95BED29}" keepAlive="1" name="Query - electricity_access" description="Connection to the 'electricity_access' query in the workbook." type="5" refreshedVersion="4" background="1" saveData="1">
    <dbPr connection="Provider=Microsoft.Mashup.OleDb.1;Data Source=$Workbook$;Location=electricity_access;Extended Properties=&quot;&quot;" command="SELECT * FROM [electricity_access]"/>
  </connection>
  <connection id="4" xr16:uid="{EFD2D010-7064-5A4C-B476-F87074559468}" keepAlive="1" name="Query - electricity_access (2)" description="Connection to the 'electricity_access (2)' query in the workbook." type="5" refreshedVersion="4" background="1" saveData="1">
    <dbPr connection="Provider=Microsoft.Mashup.OleDb.1;Data Source=$Workbook$;Location=&quot;electricity_access (2)&quot;;Extended Properties=&quot;&quot;" command="SELECT * FROM [electricity_access (2)]"/>
  </connection>
  <connection id="5" xr16:uid="{13977CA1-8555-F341-94AA-A302B085F6D7}" keepAlive="1" name="Query - energy_use_percapita" description="Connection to the 'energy_use_percapita' query in the workbook." type="5" refreshedVersion="4" background="1" saveData="1">
    <dbPr connection="Provider=Microsoft.Mashup.OleDb.1;Data Source=$Workbook$;Location=energy_use_percapita;Extended Properties=&quot;&quot;" command="SELECT * FROM [energy_use_percapita]"/>
  </connection>
  <connection id="6" xr16:uid="{C7F7477C-A6D0-7942-8B62-B7CD61AEB569}" keepAlive="1" name="Query - energy_use_percapita (2)" description="Connection to the 'energy_use_percapita (2)' query in the workbook." type="5" refreshedVersion="4" background="1" saveData="1">
    <dbPr connection="Provider=Microsoft.Mashup.OleDb.1;Data Source=$Workbook$;Location=&quot;energy_use_percapita (2)&quot;;Extended Properties=&quot;&quot;" command="SELECT * FROM [energy_use_percapita (2)]"/>
  </connection>
  <connection id="7" xr16:uid="{174809DD-520A-FF4A-87EF-62D42655771B}" keepAlive="1" name="Query - population_total" description="Connection to the 'population_total' query in the workbook." type="5" refreshedVersion="4" background="1" saveData="1">
    <dbPr connection="Provider=Microsoft.Mashup.OleDb.1;Data Source=$Workbook$;Location=population_total;Extended Properties=&quot;&quot;" command="SELECT * FROM [population_total]"/>
  </connection>
  <connection id="8" xr16:uid="{50A21A20-2B62-E347-BA6D-7B515C6680ED}" keepAlive="1" name="Query - population_total (2)" description="Connection to the 'population_total (2)' query in the workbook." type="5" refreshedVersion="4" background="1" saveData="1">
    <dbPr connection="Provider=Microsoft.Mashup.OleDb.1;Data Source=$Workbook$;Location=&quot;population_total (2)&quot;;Extended Properties=&quot;&quot;" command="SELECT * FROM [population_total (2)]"/>
  </connection>
  <connection id="9" xr16:uid="{67211021-941A-EA4D-A59E-7EC8B5176C21}" keepAlive="1" name="Query - renewable_share" description="Connection to the 'renewable_share' query in the workbook." type="5" refreshedVersion="4" background="1" saveData="1">
    <dbPr connection="Provider=Microsoft.Mashup.OleDb.1;Data Source=$Workbook$;Location=renewable_share;Extended Properties=&quot;&quot;" command="SELECT * FROM [renewable_share]"/>
  </connection>
  <connection id="10" xr16:uid="{9BE59240-AB6E-B640-9197-D3A177D69B4B}" keepAlive="1" name="Query - renewable_share (2)" description="Connection to the 'renewable_share (2)' query in the workbook." type="5" refreshedVersion="4" background="1" saveData="1">
    <dbPr connection="Provider=Microsoft.Mashup.OleDb.1;Data Source=$Workbook$;Location=&quot;renewable_share (2)&quot;;Extended Properties=&quot;&quot;" command="SELECT * FROM [renewable_share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<sst xmlns="http://schemas.openxmlformats.org/spreadsheetml/2006/main" count="8114" uniqueCount="664">
  <si>
    <t>Country Name</t>
  </si>
  <si>
    <t>Country Code</t>
  </si>
  <si>
    <t>Year</t>
  </si>
  <si>
    <t>Electricity_Access</t>
  </si>
  <si>
    <t>Aruba</t>
  </si>
  <si>
    <t>ABW</t>
  </si>
  <si>
    <t>Afghanistan</t>
  </si>
  <si>
    <t>AFG</t>
  </si>
  <si>
    <t>Angola</t>
  </si>
  <si>
    <t>AGO</t>
  </si>
  <si>
    <t>Albania</t>
  </si>
  <si>
    <t>ALB</t>
  </si>
  <si>
    <t>Andorra</t>
  </si>
  <si>
    <t>AND</t>
  </si>
  <si>
    <t>United Arab Emirates</t>
  </si>
  <si>
    <t>ARE</t>
  </si>
  <si>
    <t>Argentina</t>
  </si>
  <si>
    <t>ARG</t>
  </si>
  <si>
    <t>Armenia</t>
  </si>
  <si>
    <t>ARM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</si>
  <si>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</si>
  <si>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</si>
  <si>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</si>
  <si>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</si>
  <si>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</si>
  <si>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</si>
  <si>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</si>
  <si>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</si>
  <si>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</si>
  <si>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</si>
  <si>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</si>
  <si>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</si>
  <si>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</si>
  <si>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</si>
  <si>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</si>
  <si>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</si>
  <si>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</si>
  <si>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</si>
  <si>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</si>
  <si>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</si>
  <si>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</si>
  <si>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</si>
  <si>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</si>
  <si>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</si>
  <si>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</si>
  <si>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</si>
  <si>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</si>
  <si>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</si>
  <si>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</si>
  <si>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</si>
  <si>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</si>
  <si>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</si>
  <si>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</si>
  <si>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</si>
  <si>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</si>
  <si>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</si>
  <si>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</si>
  <si>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</si>
  <si>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</si>
  <si>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</si>
  <si>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</si>
  <si>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</si>
  <si>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</si>
  <si>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</si>
  <si>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</si>
  <si>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</si>
  <si>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</si>
  <si>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</si>
  <si>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</si>
  <si>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</si>
  <si>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</si>
  <si>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</si>
  <si>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</si>
  <si>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</si>
  <si>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</si>
  <si>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</si>
  <si>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</si>
  <si>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</si>
  <si>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</si>
  <si>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</si>
  <si>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</si>
  <si>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</si>
  <si>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</si>
  <si>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</si>
  <si>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</si>
  <si>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</si>
  <si>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</si>
  <si>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</si>
  <si>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</si>
  <si>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</si>
  <si>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</si>
  <si>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</si>
  <si>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</si>
  <si>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</si>
  <si>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</si>
  <si>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</si>
  <si>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</si>
  <si>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</si>
  <si>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</si>
  <si>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</si>
  <si>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</si>
  <si>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</si>
  <si>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</si>
  <si>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</si>
  <si>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</si>
  <si>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</si>
  <si>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</si>
  <si>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</si>
  <si>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</si>
  <si>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</si>
  <si>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</si>
  <si>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</si>
  <si>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</si>
  <si>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</si>
  <si>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</si>
  <si>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</si>
  <si>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Early-demographic dividend</t>
  </si>
  <si>
    <t>EAR</t>
  </si>
  <si>
    <t>East Asia &amp; Pacific</t>
  </si>
  <si>
    <t>EAS</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</si>
  <si>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</si>
  <si>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</si>
  <si>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</si>
  <si>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</si>
  <si>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</si>
  <si>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</si>
  <si>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</si>
  <si>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</si>
  <si>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</si>
  <si>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</si>
  <si>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</si>
  <si>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</si>
  <si>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</si>
  <si>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</si>
  <si>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</si>
  <si>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</si>
  <si>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</si>
  <si>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</si>
  <si>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</si>
  <si>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</si>
  <si>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</si>
  <si>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</si>
  <si>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</si>
  <si>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</si>
  <si>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</si>
  <si>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</si>
  <si>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</si>
  <si>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</si>
  <si>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</si>
  <si>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</si>
  <si>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</si>
  <si>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</si>
  <si>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</si>
  <si>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</si>
  <si>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</si>
  <si>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</si>
  <si>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</si>
  <si>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</si>
  <si>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</si>
  <si>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</si>
  <si>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</si>
  <si>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</si>
  <si>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</si>
  <si>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</si>
  <si>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</si>
  <si>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</si>
  <si>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</si>
  <si>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</si>
  <si>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</si>
  <si>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</si>
  <si>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</si>
  <si>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</si>
  <si>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</si>
  <si>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</si>
  <si>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</si>
  <si>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</si>
  <si>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</si>
  <si>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</si>
  <si>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</si>
  <si>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</si>
  <si>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</si>
  <si>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</si>
  <si>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</si>
  <si>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</si>
  <si>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</si>
  <si>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</si>
  <si>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</si>
  <si>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</si>
  <si>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</si>
  <si>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</si>
  <si>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</si>
  <si>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</si>
  <si>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</si>
  <si>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</si>
  <si>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</si>
  <si>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</si>
  <si>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</si>
  <si>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</si>
  <si>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</si>
  <si>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</si>
  <si>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</si>
  <si>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</si>
  <si>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</si>
  <si>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</si>
  <si>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</si>
  <si>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</si>
  <si>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</si>
  <si>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</si>
  <si>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</si>
  <si>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</si>
  <si>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</si>
  <si>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</si>
  <si>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</si>
  <si>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</si>
  <si>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</si>
  <si>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</si>
  <si>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</si>
  <si>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</si>
  <si>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</si>
  <si>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</si>
  <si>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</si>
  <si>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</si>
  <si>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</si>
  <si>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</si>
  <si>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</si>
  <si>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</si>
  <si>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</si>
  <si>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</si>
  <si>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</si>
  <si>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</si>
  <si>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</si>
  <si>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</si>
  <si>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</si>
  <si>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</si>
  <si>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</si>
  <si>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</si>
  <si>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</si>
  <si>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</si>
  <si>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</si>
  <si>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</si>
  <si>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</si>
  <si>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</si>
  <si>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</si>
  <si>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</si>
  <si>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</si>
  <si>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</si>
  <si>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</si>
  <si>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</si>
  <si>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</si>
  <si>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</si>
  <si>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</si>
  <si>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</si>
  <si>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</si>
  <si>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</si>
  <si>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</si>
  <si>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</si>
  <si>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</si>
  <si>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</si>
  <si>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</si>
  <si>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</si>
  <si>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</si>
  <si>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</si>
  <si>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</si>
  <si>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</si>
  <si>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</si>
  <si>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</si>
  <si>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</si>
  <si>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</si>
  <si>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</si>
  <si>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</si>
  <si>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</si>
  <si>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</si>
  <si>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</si>
  <si>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</si>
  <si>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</si>
  <si>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</si>
  <si>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</si>
  <si>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</si>
  <si>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</si>
  <si>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</si>
  <si>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</si>
  <si>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</si>
  <si>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</si>
  <si>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</si>
  <si>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</si>
  <si>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</si>
  <si>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</si>
  <si>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</si>
  <si>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</si>
  <si>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</si>
  <si>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</si>
  <si>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</si>
  <si>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</si>
  <si>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</si>
  <si>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</si>
  <si>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</si>
  <si>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</si>
  <si>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</si>
  <si>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</si>
  <si>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</si>
  <si>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</si>
  <si>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</si>
  <si>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</si>
  <si>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</si>
  <si>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</si>
  <si>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</si>
  <si>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</si>
  <si>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</si>
  <si>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</si>
  <si>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</si>
  <si>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</si>
  <si>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</si>
  <si>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</si>
  <si>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</si>
  <si>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</si>
  <si>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</si>
  <si>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</si>
  <si>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</si>
  <si>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</si>
  <si>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</si>
  <si>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</si>
  <si>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</si>
  <si>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</si>
  <si>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</si>
  <si>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</si>
  <si>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</si>
  <si>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</si>
  <si>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</si>
  <si>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</si>
  <si>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</si>
  <si>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</si>
  <si>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</si>
  <si>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</si>
  <si>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</si>
  <si>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</si>
  <si>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</si>
  <si>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</si>
  <si>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</si>
  <si>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</si>
  <si>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</si>
  <si>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</si>
  <si>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</si>
  <si>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</si>
  <si>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</si>
  <si>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</si>
  <si>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</si>
  <si>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</si>
  <si>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</si>
  <si>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</si>
  <si>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</si>
  <si>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</si>
  <si>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</si>
  <si>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</si>
  <si>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</si>
  <si>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</si>
  <si>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</si>
  <si>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</si>
  <si>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</si>
  <si>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</si>
  <si>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</si>
  <si>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</si>
  <si>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</si>
  <si>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</si>
  <si>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</si>
  <si>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</si>
  <si>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</si>
  <si>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</si>
  <si>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</si>
  <si>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</si>
  <si>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</si>
  <si>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</si>
  <si>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</si>
  <si>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</si>
  <si>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</si>
  <si>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</si>
  <si>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</si>
  <si>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</si>
  <si>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</si>
  <si>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</si>
  <si>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</si>
  <si>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</si>
  <si>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</si>
  <si>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</si>
  <si>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</si>
  <si>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</si>
  <si>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</si>
  <si>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</si>
  <si>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</si>
  <si>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</si>
  <si>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</si>
  <si>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</si>
  <si>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</si>
  <si>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</si>
  <si>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</si>
  <si>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</si>
  <si>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</si>
  <si>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</si>
  <si>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</si>
  <si>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</si>
  <si>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</si>
  <si>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</si>
  <si>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</si>
  <si>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</si>
  <si>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</si>
  <si>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</si>
  <si>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</si>
  <si>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</si>
  <si>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</si>
  <si>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</si>
  <si>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</si>
  <si>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</si>
  <si>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</si>
  <si>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</si>
  <si>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</si>
  <si>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</si>
  <si>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</si>
  <si>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</si>
  <si>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</si>
  <si>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</si>
  <si>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</si>
  <si>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</si>
  <si>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</si>
  <si>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</si>
  <si>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</si>
  <si>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</si>
  <si>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</si>
  <si>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</si>
  <si>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</si>
  <si>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</si>
  <si>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</si>
  <si>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</si>
  <si>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</si>
  <si>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</si>
  <si>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</si>
  <si>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</si>
  <si>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</si>
  <si>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</si>
  <si>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</si>
  <si>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</si>
  <si>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</si>
  <si>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</si>
  <si>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</si>
  <si>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</si>
  <si>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</si>
  <si>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</si>
  <si>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</si>
  <si>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</si>
  <si>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</si>
  <si>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</si>
  <si>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</si>
  <si>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</si>
  <si>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</si>
  <si>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</si>
  <si>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</si>
  <si>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</si>
  <si>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</si>
  <si>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</si>
  <si>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</si>
  <si>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</si>
  <si>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</si>
  <si>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</si>
  <si>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</si>
  <si>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</si>
  <si>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</si>
  <si>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</si>
  <si>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</si>
  <si>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</si>
  <si>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</si>
  <si>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</si>
  <si>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</si>
  <si>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</si>
  <si>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</si>
  <si>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</si>
  <si>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</si>
  <si>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</si>
  <si>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</si>
  <si>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</si>
  <si>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</si>
  <si>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</si>
  <si>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</si>
  <si>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</si>
  <si>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</si>
  <si>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</si>
  <si>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</si>
  <si>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</si>
  <si>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</si>
  <si>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</si>
  <si>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</si>
  <si>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</si>
  <si>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</si>
  <si>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</si>
  <si>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</si>
  <si>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</si>
  <si>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</si>
  <si>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</si>
  <si>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</si>
  <si>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</si>
  <si>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</si>
  <si>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</si>
  <si>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</si>
  <si>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</si>
  <si>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</si>
  <si>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</si>
  <si>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</si>
  <si>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</si>
  <si>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</si>
  <si>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</si>
  <si>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</si>
  <si>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Yemen, Rep.</t>
  </si>
  <si>
    <t>YEM</t>
  </si>
  <si>
    <t>South Africa</t>
  </si>
  <si>
    <t>ZAF</t>
  </si>
  <si>
    <t>Zambia</t>
  </si>
  <si>
    <t>ZMB</t>
  </si>
  <si>
    <t>Zimbabwe</t>
  </si>
  <si>
    <t>ZWE</t>
  </si>
  <si>
    <t>Renewable_Share</t>
  </si>
  <si>
    <t>CO2_Per_Capita</t>
  </si>
  <si>
    <t>EnergyUse_percapita</t>
  </si>
  <si>
    <t>Population</t>
  </si>
  <si>
    <t>CountryYear_Key</t>
  </si>
  <si>
    <t>Total Rows</t>
  </si>
  <si>
    <t>Unique Keys</t>
  </si>
  <si>
    <t>Duplicate Keys</t>
  </si>
  <si>
    <t>Column</t>
  </si>
  <si>
    <t>Missing %</t>
  </si>
  <si>
    <t>Missing  Count</t>
  </si>
  <si>
    <t>Electricity_Gap</t>
  </si>
  <si>
    <t>Average of Electricity_Access</t>
  </si>
  <si>
    <t>Row Labels</t>
  </si>
  <si>
    <t>Grand Total</t>
  </si>
  <si>
    <t>Average of Renewable_Share</t>
  </si>
  <si>
    <t>Average of CO2_Per_Capita</t>
  </si>
  <si>
    <t>CALCULATIONS (Reusable Metrics Hub)</t>
  </si>
  <si>
    <t>Latest Year</t>
  </si>
  <si>
    <t>Previous Year</t>
  </si>
  <si>
    <t>Global Avg Electricity Access (Latest)</t>
  </si>
  <si>
    <t>Global Avg Renewable Share (Latest)</t>
  </si>
  <si>
    <t>Global Avg CO2 per Capita (Latest)</t>
  </si>
  <si>
    <t>Global Avg Energy Use per Capita (Latest)</t>
  </si>
  <si>
    <t>YoY % Change – Electricity Access</t>
  </si>
  <si>
    <t>YoY % Change – Renewable Share</t>
  </si>
  <si>
    <t>YoY % Change – CO2 per Capita</t>
  </si>
  <si>
    <t>YoY % Change – Energy Use per Capita</t>
  </si>
  <si>
    <t>Weighted Avg Electricity Access (Latest)</t>
  </si>
  <si>
    <t>Weighted Avg CO2 per Capita (Latest)</t>
  </si>
  <si>
    <t>Weighted Avg Renewable Share (Latest)</t>
  </si>
  <si>
    <t>% Countries with Renewable data (Latest)</t>
  </si>
  <si>
    <t xml:space="preserve"> </t>
  </si>
  <si>
    <t>PROJECT OVERVIEW</t>
  </si>
  <si>
    <t>(3-4 sentences describing what this workbook does and why)</t>
  </si>
  <si>
    <t>DATA SOURCE</t>
  </si>
  <si>
    <t>COLUMN DICTIONARY</t>
  </si>
  <si>
    <t>Year of observation (2010–2022)</t>
  </si>
  <si>
    <t>SHEET GUIDE</t>
  </si>
  <si>
    <t xml:space="preserve">Title:    </t>
  </si>
  <si>
    <t>Clean Energy Monitoring Dashboard</t>
  </si>
  <si>
    <t>Your Name</t>
  </si>
  <si>
    <t xml:space="preserve">Author:      </t>
  </si>
  <si>
    <t xml:space="preserve">Date:         </t>
  </si>
  <si>
    <t xml:space="preserve">Source: </t>
  </si>
  <si>
    <t>World Bank Open Data (data.worldbank.org)</t>
  </si>
  <si>
    <t xml:space="preserve"> EG.ELC.ACCS.ZS | EG.FEC.RNEW.ZS | EN.ATM.CO2E.PC | EG.USE.PCAP.KG.OE |</t>
  </si>
  <si>
    <t>Indicators:</t>
  </si>
  <si>
    <t xml:space="preserve">Coverage:    </t>
  </si>
  <si>
    <t>217 Countries | Years 2010–2022</t>
  </si>
  <si>
    <t xml:space="preserve">Country_Name        </t>
  </si>
  <si>
    <t xml:space="preserve"> Full country name</t>
  </si>
  <si>
    <t xml:space="preserve">Country_Code        </t>
  </si>
  <si>
    <t>SO 3-letter country code</t>
  </si>
  <si>
    <t xml:space="preserve">Electricity_Access   </t>
  </si>
  <si>
    <t>% of population with access to electricity</t>
  </si>
  <si>
    <t xml:space="preserve"> % of total energy consumption from renewables</t>
  </si>
  <si>
    <t xml:space="preserve">Renewable_Share      </t>
  </si>
  <si>
    <t xml:space="preserve">CO2_Per_Capita    </t>
  </si>
  <si>
    <t xml:space="preserve">   CO2 emissions in metric tons per person</t>
  </si>
  <si>
    <t>Energy use in kg of oil equivalent per capita</t>
  </si>
  <si>
    <t xml:space="preserve">EnergyUse_percapita </t>
  </si>
  <si>
    <t xml:space="preserve">Population          </t>
  </si>
  <si>
    <t>Total population</t>
  </si>
  <si>
    <t xml:space="preserve">CountryYear_Key      </t>
  </si>
  <si>
    <t>Unique ID: CountryCode-Year (e.g. IND-2022)</t>
  </si>
  <si>
    <t xml:space="preserve">Master_Data </t>
  </si>
  <si>
    <t>Full cleaned dataset (source of truth)</t>
  </si>
  <si>
    <t xml:space="preserve">Data_QA </t>
  </si>
  <si>
    <t>Quality checks on the master data</t>
  </si>
  <si>
    <t xml:space="preserve">Calculations </t>
  </si>
  <si>
    <t xml:space="preserve"> Reusable metrics referenced by dashboard</t>
  </si>
  <si>
    <t>Pivot_1</t>
  </si>
  <si>
    <t>Global trend by year (2010–2022)</t>
  </si>
  <si>
    <t>Pivot_2</t>
  </si>
  <si>
    <t>Country averages (all years)</t>
  </si>
  <si>
    <t>Pivot_3</t>
  </si>
  <si>
    <t>2022 snapshot — all countries ranked</t>
  </si>
  <si>
    <t>Pivot_4</t>
  </si>
  <si>
    <t>Regional/income group summary</t>
  </si>
  <si>
    <t>Pivot_5</t>
  </si>
  <si>
    <t>High renewable vs low CO2 analysis</t>
  </si>
  <si>
    <t xml:space="preserve"> Dashboard</t>
  </si>
  <si>
    <t>Executive summary with KPIs and charts</t>
  </si>
  <si>
    <t>Country Deep Dive</t>
  </si>
  <si>
    <t>Individual country profile (2022)</t>
  </si>
  <si>
    <t>Elec_Access_YoY</t>
  </si>
  <si>
    <t>Renew_Share_YoY</t>
  </si>
  <si>
    <t>CO2_YoY</t>
  </si>
  <si>
    <t>Total_CO2_Emissions</t>
  </si>
  <si>
    <t>Energy_Intensity</t>
  </si>
  <si>
    <t>Country_Code</t>
  </si>
  <si>
    <t>Income_Group</t>
  </si>
  <si>
    <t>Region</t>
  </si>
  <si>
    <t>High Income</t>
  </si>
  <si>
    <t>Low Income</t>
  </si>
  <si>
    <t>Lower Middle Income</t>
  </si>
  <si>
    <t>Upper Middle Income</t>
  </si>
  <si>
    <t>Middle East &amp; North Africa</t>
  </si>
  <si>
    <t>Access_Tier</t>
  </si>
  <si>
    <t>Elec_vs_Global_Avg</t>
  </si>
  <si>
    <t>Renew_vs_Global_Avg</t>
  </si>
  <si>
    <t>CO2_vs_Global_Avg</t>
  </si>
  <si>
    <t>Elec_Progress_Since_2010</t>
  </si>
  <si>
    <t>CO2_Progress_Since_2010</t>
  </si>
  <si>
    <t>SECTION C: RANGE CHECKS</t>
  </si>
  <si>
    <t>Elec_Access below 0</t>
  </si>
  <si>
    <t>Elec_Access above 100</t>
  </si>
  <si>
    <t>Renewable_Share below 0</t>
  </si>
  <si>
    <t>Renewable_Share above 100</t>
  </si>
  <si>
    <t>CO2 below 0</t>
  </si>
  <si>
    <t>Year below 2010</t>
  </si>
  <si>
    <t>Year above 2022</t>
  </si>
  <si>
    <t>SECTION D: OVERALL STATUS</t>
  </si>
  <si>
    <t>Overall QA Result</t>
  </si>
  <si>
    <t>BLOCK 2: 2015 BASELINES</t>
  </si>
  <si>
    <t>Avg Electricity Access (2015)</t>
  </si>
  <si>
    <t>Avg Renewable Share (2015)</t>
  </si>
  <si>
    <t>Avg CO2 Per Capita (2015)</t>
  </si>
  <si>
    <t>Avg Energy Use Per Capita (2015)</t>
  </si>
  <si>
    <t>BLOCK 3: TREND DELTAS (2022 vs 2015)</t>
  </si>
  <si>
    <t>Electricity Access Change (2015→2022)</t>
  </si>
  <si>
    <t>Renewable Share Change (2015→2022)</t>
  </si>
  <si>
    <t>CO2 Per Capita Change (2015→2022)</t>
  </si>
  <si>
    <t>BLOCK 4: SDG 7 BENCHMARK COUNTS (2022)</t>
  </si>
  <si>
    <t>Countries Below 50% Electricity Access</t>
  </si>
  <si>
    <t>Countries with Universal Access (&gt;=95%)</t>
  </si>
  <si>
    <t>Countries Above 50% Renewable Share</t>
  </si>
  <si>
    <t>Countries That Reduced CO2 Since 2010</t>
  </si>
  <si>
    <t xml:space="preserve">BLOCK 5: KPI DISPLAY TEXT (for Dashboard) </t>
  </si>
  <si>
    <t>KPI Text: Electricity Access</t>
  </si>
  <si>
    <t>KPI Text: Renewable Share</t>
  </si>
  <si>
    <t>KPI Text: CO2 Per Capita</t>
  </si>
  <si>
    <t>KPI Text: Energy Poverty Count</t>
  </si>
  <si>
    <t>Values</t>
  </si>
  <si>
    <t>Country</t>
  </si>
  <si>
    <t>Trend vs 2015</t>
  </si>
  <si>
    <t>🟢 RENEWABLE SHARE</t>
  </si>
  <si>
    <t>🔵 ELECTRICITY ACCESS</t>
  </si>
  <si>
    <t>⬛ CO2 PER CAPITA</t>
  </si>
  <si>
    <t>🔴 ENERGY POVERTY</t>
  </si>
  <si>
    <t>Countries below 50% electricity access in 2022</t>
  </si>
  <si>
    <t>Renewable_share</t>
  </si>
  <si>
    <t>Country_Name</t>
  </si>
  <si>
    <t>Elec_Rank</t>
  </si>
  <si>
    <t>Renew_Rank</t>
  </si>
  <si>
    <t>CO2_Rank</t>
  </si>
  <si>
    <t>Risk_Flag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</si>
</sst>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2"/>
      <color theme="1"/>
      <name val="Aptos Narrow"/>
      <family val="2"/>
      <scheme val="minor"/>
    </font>
    <font>
      <sz val="8"/>
      <name val="Aptos Narrow"/>
      <family val="2"/>
    </font>
    <font>
      <b/>
      <sz val="12"/>
      <color theme="1"/>
      <name val="Aptos Narrow"/>
      <family val="2"/>
      <scheme val="minor"/>
    </font>
    <font>
      <b/>
      <sz val="12"/>
      <color theme="1"/>
      <name val="Aptos Narrow"/>
      <scheme val="minor"/>
    </font>
    <font>
      <sz val="11"/>
      <color theme="1"/>
      <name val="Aptos Narrow"/>
      <family val="2"/>
      <scheme val="minor"/>
    </font>
    <font>
      <b/>
      <sz val="11"/>
      <color rgb="FFFFFFFF"/>
      <name val="Arial"/>
      <family val="2"/>
    </font>
    <font>
      <sz val="10"/>
      <name val="Arial"/>
      <family val="2"/>
    </font>
    <font>
      <sz val="10"/>
      <color rgb="FFEAECF0"/>
      <name val="Aptos Narrow"/>
      <family val="2"/>
      <scheme val="minor"/>
    </font>
    <font>
      <b/>
      <sz val="14"/>
      <color theme="3"/>
      <name val="Aptos Narrow"/>
      <scheme val="minor"/>
    </font>
    <font>
      <b/>
      <sz val="14"/>
      <color theme="1" tint="0.499984740745262"/>
      <name val="Aptos Narrow"/>
      <scheme val="minor"/>
    </font>
    <font>
      <sz val="12"/>
      <color theme="1" tint="0.499984740745262"/>
      <name val="Aptos Narrow"/>
      <scheme val="minor"/>
    </font>
    <font>
      <b/>
      <sz val="12"/>
      <color theme="0"/>
      <name val="Aptos Narrow"/>
      <family val="2"/>
      <scheme val="minor"/>
    </font>
    <font>
      <sz val="12"/>
      <color theme="0"/>
      <name val="Aptos Narrow"/>
      <family val="2"/>
      <scheme val="minor"/>
    </font>
    <font>
      <b/>
      <sz val="12"/>
      <color theme="0"/>
      <name val="Aptos Narrow"/>
      <scheme val="minor"/>
    </font>
    <font>
      <sz val="12"/>
      <color theme="0"/>
      <name val="Aptos Narrow"/>
      <scheme val="minor"/>
    </font>
    <font>
      <b/>
      <sz val="12"/>
      <color theme="9"/>
      <name val="Aptos Narrow"/>
      <family val="2"/>
      <scheme val="minor"/>
    </font>
    <font>
      <sz val="12"/>
      <color theme="9"/>
      <name val="Aptos Narrow"/>
      <family val="2"/>
      <scheme val="minor"/>
    </font>
    <font>
      <sz val="12"/>
      <color theme="1"/>
      <name val="Aptos Narrow"/>
      <scheme val="minor"/>
    </font>
    <font>
      <b/>
      <sz val="10"/>
      <color theme="0"/>
      <name val="Arial Unicode MS"/>
      <family val="2"/>
    </font>
  </fonts>
  <fills count="9">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theme="3"/>
        <bgColor indexed="64"/>
      </patternFill>
    </fill>
    <fill>
      <patternFill patternType="solid">
        <fgColor theme="9"/>
        <bgColor indexed="64"/>
      </patternFill>
    </fill>
    <fill>
      <patternFill patternType="solid">
        <fgColor theme="0" tint="-0.499984740745262"/>
        <bgColor indexed="64"/>
      </patternFill>
    </fill>
    <fill>
      <patternFill patternType="solid">
        <fgColor rgb="FFC0000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4" fillId="0" borderId="0"/>
  </cellStyleXfs>
  <cellXfs count="43">
    <xf numFmtId="0" fontId="0" fillId="0" borderId="0" xfId="0"/>
    <xf numFmtId="0" fontId="0" fillId="0" borderId="0" xfId="0" pivotButton="1"/>
    <xf numFmtId="0" fontId="0" fillId="0" borderId="0" xfId="0" applyAlignment="1">
      <alignment horizontal="left"/>
    </xf>
    <xf numFmtId="0" fontId="2" fillId="0" borderId="0" xfId="0" applyFont="1"/>
    <xf numFmtId="0" fontId="3" fillId="0" borderId="0" xfId="0" applyFont="1"/>
    <xf numFmtId="2" fontId="0" fillId="0" borderId="0" xfId="0" applyNumberFormat="1"/>
    <xf numFmtId="164" fontId="0" fillId="0" borderId="0" xfId="0" applyNumberFormat="1"/>
    <xf numFmtId="49" fontId="0" fillId="0" borderId="0" xfId="0" applyNumberFormat="1"/>
    <xf numFmtId="17" fontId="0" fillId="0" borderId="0" xfId="0" applyNumberFormat="1"/>
    <xf numFmtId="0" fontId="4" fillId="0" borderId="0" xfId="1"/>
    <xf numFmtId="0" fontId="6" fillId="3"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2" xfId="1" applyFont="1" applyFill="1" applyBorder="1" applyAlignment="1">
      <alignment horizontal="left" vertical="center"/>
    </xf>
    <xf numFmtId="0" fontId="6" fillId="4" borderId="2" xfId="1" applyFont="1" applyFill="1" applyBorder="1" applyAlignment="1">
      <alignment horizontal="left" vertical="center"/>
    </xf>
    <xf numFmtId="0" fontId="6" fillId="3" borderId="3" xfId="1" applyFont="1" applyFill="1" applyBorder="1" applyAlignment="1">
      <alignment horizontal="left" vertical="center"/>
    </xf>
    <xf numFmtId="0" fontId="6" fillId="4" borderId="3" xfId="1" applyFont="1" applyFill="1" applyBorder="1" applyAlignment="1">
      <alignment horizontal="left" vertical="center"/>
    </xf>
    <xf numFmtId="0" fontId="5" fillId="2" borderId="4" xfId="1" applyFont="1" applyFill="1" applyBorder="1" applyAlignment="1">
      <alignment horizontal="center" vertical="center"/>
    </xf>
    <xf numFmtId="0" fontId="5" fillId="2" borderId="5" xfId="1" applyFont="1" applyFill="1" applyBorder="1" applyAlignment="1">
      <alignment horizontal="center" vertical="center"/>
    </xf>
    <xf numFmtId="0" fontId="5" fillId="2" borderId="6" xfId="1" applyFont="1" applyFill="1" applyBorder="1" applyAlignment="1">
      <alignment horizontal="center" vertical="center"/>
    </xf>
    <xf numFmtId="0" fontId="6" fillId="4" borderId="7" xfId="1" applyFont="1" applyFill="1" applyBorder="1" applyAlignment="1">
      <alignment horizontal="left" vertical="center"/>
    </xf>
    <xf numFmtId="0" fontId="6" fillId="4" borderId="8" xfId="1" applyFont="1" applyFill="1" applyBorder="1" applyAlignment="1">
      <alignment horizontal="left" vertical="center"/>
    </xf>
    <xf numFmtId="0" fontId="6" fillId="4" borderId="9" xfId="1" applyFont="1" applyFill="1" applyBorder="1" applyAlignment="1">
      <alignment horizontal="left" vertical="center"/>
    </xf>
    <xf numFmtId="0" fontId="7" fillId="0" borderId="0" xfId="0" applyFont="1"/>
    <xf numFmtId="0" fontId="8" fillId="0" borderId="0" xfId="0" applyFont="1"/>
    <xf numFmtId="0" fontId="9" fillId="0" borderId="0" xfId="0" applyFont="1"/>
    <xf numFmtId="0" fontId="10" fillId="0" borderId="0" xfId="0" applyFont="1"/>
    <xf numFmtId="2" fontId="10" fillId="0" borderId="0" xfId="0" applyNumberFormat="1" applyFont="1"/>
    <xf numFmtId="10" fontId="0" fillId="0" borderId="0" xfId="0" applyNumberFormat="1"/>
    <xf numFmtId="165" fontId="0" fillId="0" borderId="0" xfId="0" applyNumberFormat="1"/>
    <xf numFmtId="0" fontId="11" fillId="5" borderId="0" xfId="0" applyFont="1" applyFill="1"/>
    <xf numFmtId="2" fontId="12" fillId="5" borderId="0" xfId="0" applyNumberFormat="1" applyFont="1" applyFill="1"/>
    <xf numFmtId="0" fontId="13" fillId="6" borderId="0" xfId="0" applyFont="1" applyFill="1"/>
    <xf numFmtId="2" fontId="14" fillId="6" borderId="0" xfId="0" applyNumberFormat="1" applyFont="1" applyFill="1"/>
    <xf numFmtId="0" fontId="13" fillId="7" borderId="0" xfId="0" applyFont="1" applyFill="1"/>
    <xf numFmtId="2" fontId="14" fillId="7" borderId="0" xfId="0" applyNumberFormat="1" applyFont="1" applyFill="1"/>
    <xf numFmtId="0" fontId="13" fillId="8" borderId="0" xfId="0" applyFont="1" applyFill="1"/>
    <xf numFmtId="2" fontId="14" fillId="8" borderId="0" xfId="0" applyNumberFormat="1" applyFont="1" applyFill="1"/>
    <xf numFmtId="0" fontId="14" fillId="8" borderId="0" xfId="0" applyFont="1" applyFill="1"/>
    <xf numFmtId="0" fontId="15" fillId="5" borderId="0" xfId="0" applyFont="1" applyFill="1"/>
    <xf numFmtId="2" fontId="16" fillId="5" borderId="0" xfId="0" applyNumberFormat="1" applyFont="1" applyFill="1"/>
    <xf numFmtId="0" fontId="17" fillId="0" borderId="0" xfId="0" applyFont="1"/>
    <xf numFmtId="0" fontId="18" fillId="5" borderId="0" xfId="0" applyFont="1" applyFill="1"/>
    <xf numFmtId="0" fontId="13" fillId="5" borderId="0" xfId="0" applyFont="1" applyFill="1"/>
  </cellXfs>
  <cellStyles count="2">
    <cellStyle name="Normal" xfId="0" builtinId="0"/>
    <cellStyle name="Normal 2" xfId="1" xr:uid="{EFB7C15B-B8ED-AA40-8F1C-AB3FA09340C6}"/>
  </cellStyles>
  <dxfs count="28">
    <dxf>
      <fill>
        <patternFill>
          <bgColor rgb="FF00B050"/>
        </patternFill>
      </fill>
    </dxf>
    <dxf>
      <fill>
        <patternFill>
          <bgColor rgb="FFC00000"/>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rgb="FFFFFFFF"/>
        <name val="Arial"/>
        <family val="2"/>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D24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[CleanEnergy_Project_2026.xlsx]Pivot_1!PivotTable1</c:name>
    <c:fmtId val="0"/>
  </c:pivotSource>
  <c:chart>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8998075240594925E-2"/>
          <c:y val="7.407407407407407E-2"/>
          <c:w val="0.58752230971128605"/>
          <c:h val="0.84204505686789155"/>
        </c:manualLayout>
      </c:layout>
      <c:lineChart>
        <c:grouping val="standard"/>
        <c:varyColors val="0"/>
        <c:ser>
          <c:idx val="0"/>
          <c:order val="0"/>
          <c:tx>
            <c:strRef>
              <c:f>Pivot_1!$B$3:$B$4</c:f>
              <c:strCache>
                <c:ptCount val="1"/>
                <c:pt idx="0">
                  <c:v>Average of Electricity_Access</c:v>
                </c:pt>
              </c:strCache>
            </c:strRef>
          </c:tx>
          <c:spPr>
            <a:ln w="28575" cap="rnd">
              <a:solidFill>
                <a:schemeClr val="accent1"/>
              </a:solidFill>
              <a:round/>
            </a:ln>
            <a:effectLst/>
          </c:spPr>
          <c:marker>
            <c:symbol val="none"/>
          </c:marker>
          <c:cat>
            <c:strRef>
              <c:f>Pivot_1!$A$5:$A$18</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Pivot_1!$B$5:$B$18</c:f>
              <c:numCache>
                <c:formatCode>General</c:formatCode>
                <c:ptCount val="13"/>
                <c:pt idx="0">
                  <c:v>79.624657439414051</c:v>
                </c:pt>
                <c:pt idx="1">
                  <c:v>80.415327430820312</c:v>
                </c:pt>
                <c:pt idx="2">
                  <c:v>81.120804536015626</c:v>
                </c:pt>
                <c:pt idx="3">
                  <c:v>81.712538176640606</c:v>
                </c:pt>
                <c:pt idx="4">
                  <c:v>82.440902588867147</c:v>
                </c:pt>
                <c:pt idx="5">
                  <c:v>83.015238558046889</c:v>
                </c:pt>
                <c:pt idx="6">
                  <c:v>84.094751130546967</c:v>
                </c:pt>
                <c:pt idx="7">
                  <c:v>84.853907690078117</c:v>
                </c:pt>
                <c:pt idx="8">
                  <c:v>85.483800559687495</c:v>
                </c:pt>
                <c:pt idx="9">
                  <c:v>86.041377139414124</c:v>
                </c:pt>
                <c:pt idx="10">
                  <c:v>86.573834525664083</c:v>
                </c:pt>
                <c:pt idx="11">
                  <c:v>87.12516851027344</c:v>
                </c:pt>
                <c:pt idx="12">
                  <c:v>87.414053663984348</c:v>
                </c:pt>
              </c:numCache>
            </c:numRef>
          </c:val>
          <c:smooth val="0"/>
          <c:extLst>
            <c:ext xmlns:c16="http://schemas.microsoft.com/office/drawing/2014/chart" uri="{C3380CC4-5D6E-409C-BE32-E72D297353CC}">
              <c16:uniqueId val="{00000000-17C0-AD45-8ABD-9871F7C89BF2}"/>
            </c:ext>
          </c:extLst>
        </c:ser>
        <c:ser>
          <c:idx val="1"/>
          <c:order val="1"/>
          <c:tx>
            <c:strRef>
              <c:f>Pivot_1!$C$3:$C$4</c:f>
              <c:strCache>
                <c:ptCount val="1"/>
                <c:pt idx="0">
                  <c:v>Average of Renewable_Share</c:v>
                </c:pt>
              </c:strCache>
            </c:strRef>
          </c:tx>
          <c:marker>
            <c:symbol val="none"/>
          </c:marker>
          <c:cat>
            <c:strRef>
              <c:f>Pivot_1!$A$5:$A$18</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Pivot_1!$C$5:$C$18</c:f>
              <c:numCache>
                <c:formatCode>General</c:formatCode>
                <c:ptCount val="13"/>
                <c:pt idx="0">
                  <c:v>30.412664906737902</c:v>
                </c:pt>
                <c:pt idx="1">
                  <c:v>30.197370289641142</c:v>
                </c:pt>
                <c:pt idx="2">
                  <c:v>30.107129453224882</c:v>
                </c:pt>
                <c:pt idx="3">
                  <c:v>30.301640083835348</c:v>
                </c:pt>
                <c:pt idx="4">
                  <c:v>30.111726605578301</c:v>
                </c:pt>
                <c:pt idx="5">
                  <c:v>29.91515719149799</c:v>
                </c:pt>
                <c:pt idx="6">
                  <c:v>29.706057525184725</c:v>
                </c:pt>
                <c:pt idx="7">
                  <c:v>29.541518871734947</c:v>
                </c:pt>
                <c:pt idx="8">
                  <c:v>29.563030170325302</c:v>
                </c:pt>
                <c:pt idx="9">
                  <c:v>29.462191043827289</c:v>
                </c:pt>
                <c:pt idx="10">
                  <c:v>30.534853433815261</c:v>
                </c:pt>
                <c:pt idx="11">
                  <c:v>29.603381642512058</c:v>
                </c:pt>
                <c:pt idx="12">
                  <c:v>30.421739130434794</c:v>
                </c:pt>
              </c:numCache>
            </c:numRef>
          </c:val>
          <c:smooth val="0"/>
          <c:extLst>
            <c:ext xmlns:c16="http://schemas.microsoft.com/office/drawing/2014/chart" uri="{C3380CC4-5D6E-409C-BE32-E72D297353CC}">
              <c16:uniqueId val="{00000003-6553-5743-8B45-22E181DCB6C6}"/>
            </c:ext>
          </c:extLst>
        </c:ser>
        <c:dLbls>
          <c:showLegendKey val="0"/>
          <c:showVal val="0"/>
          <c:showCatName val="0"/>
          <c:showSerName val="0"/>
          <c:showPercent val="0"/>
          <c:showBubbleSize val="0"/>
        </c:dLbls>
        <c:marker val="1"/>
        <c:smooth val="0"/>
        <c:axId val="1664517439"/>
        <c:axId val="1"/>
      </c:lineChart>
      <c:lineChart>
        <c:grouping val="standard"/>
        <c:varyColors val="0"/>
        <c:ser>
          <c:idx val="2"/>
          <c:order val="2"/>
          <c:tx>
            <c:strRef>
              <c:f>Pivot_1!$D$3:$D$4</c:f>
              <c:strCache>
                <c:ptCount val="1"/>
                <c:pt idx="0">
                  <c:v>Average of CO2_Per_Capita</c:v>
                </c:pt>
              </c:strCache>
            </c:strRef>
          </c:tx>
          <c:marker>
            <c:symbol val="none"/>
          </c:marker>
          <c:cat>
            <c:strRef>
              <c:f>Pivot_1!$A$5:$A$18</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Pivot_1!$D$5:$D$18</c:f>
              <c:numCache>
                <c:formatCode>General</c:formatCode>
                <c:ptCount val="13"/>
                <c:pt idx="0">
                  <c:v>5.0980592139916343</c:v>
                </c:pt>
                <c:pt idx="1">
                  <c:v>5.1265333837740554</c:v>
                </c:pt>
                <c:pt idx="2">
                  <c:v>5.4055040630962292</c:v>
                </c:pt>
                <c:pt idx="3">
                  <c:v>4.968370444000004</c:v>
                </c:pt>
                <c:pt idx="4">
                  <c:v>4.7912868980836842</c:v>
                </c:pt>
                <c:pt idx="5">
                  <c:v>4.709441366004179</c:v>
                </c:pt>
                <c:pt idx="6">
                  <c:v>4.6743717956694564</c:v>
                </c:pt>
                <c:pt idx="7">
                  <c:v>4.677751065573224</c:v>
                </c:pt>
                <c:pt idx="8">
                  <c:v>4.7108690096276149</c:v>
                </c:pt>
                <c:pt idx="9">
                  <c:v>4.6834012955815876</c:v>
                </c:pt>
                <c:pt idx="10">
                  <c:v>4.4007476363012579</c:v>
                </c:pt>
                <c:pt idx="11">
                  <c:v>4.5807343410041863</c:v>
                </c:pt>
                <c:pt idx="12">
                  <c:v>4.5508010522259363</c:v>
                </c:pt>
              </c:numCache>
            </c:numRef>
          </c:val>
          <c:smooth val="0"/>
          <c:extLst>
            <c:ext xmlns:c16="http://schemas.microsoft.com/office/drawing/2014/chart" uri="{C3380CC4-5D6E-409C-BE32-E72D297353CC}">
              <c16:uniqueId val="{00000004-6553-5743-8B45-22E181DCB6C6}"/>
            </c:ext>
          </c:extLst>
        </c:ser>
        <c:dLbls>
          <c:showLegendKey val="0"/>
          <c:showVal val="0"/>
          <c:showCatName val="0"/>
          <c:showSerName val="0"/>
          <c:showPercent val="0"/>
          <c:showBubbleSize val="0"/>
        </c:dLbls>
        <c:marker val="1"/>
        <c:smooth val="0"/>
        <c:axId val="1465294719"/>
        <c:axId val="1465295167"/>
      </c:lineChart>
      <c:catAx>
        <c:axId val="166451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17439"/>
        <c:crosses val="autoZero"/>
        <c:crossBetween val="between"/>
      </c:valAx>
      <c:valAx>
        <c:axId val="1465295167"/>
        <c:scaling>
          <c:orientation val="minMax"/>
        </c:scaling>
        <c:delete val="0"/>
        <c:axPos val="r"/>
        <c:numFmt formatCode="General" sourceLinked="1"/>
        <c:majorTickMark val="out"/>
        <c:minorTickMark val="none"/>
        <c:tickLblPos val="nextTo"/>
        <c:crossAx val="1465294719"/>
        <c:crosses val="max"/>
        <c:crossBetween val="between"/>
      </c:valAx>
      <c:catAx>
        <c:axId val="1465294719"/>
        <c:scaling>
          <c:orientation val="minMax"/>
        </c:scaling>
        <c:delete val="1"/>
        <c:axPos val="b"/>
        <c:numFmt formatCode="General" sourceLinked="1"/>
        <c:majorTickMark val="out"/>
        <c:minorTickMark val="none"/>
        <c:tickLblPos val="nextTo"/>
        <c:crossAx val="1465295167"/>
        <c:crosses val="autoZero"/>
        <c:auto val="1"/>
        <c:lblAlgn val="ctr"/>
        <c:lblOffset val="100"/>
        <c:noMultiLvlLbl val="0"/>
      </c:cat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 -</a:t>
            </a:r>
            <a:r>
              <a:rPr lang="en-US" baseline="0"/>
              <a:t> Reneable share 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cat>
            <c:strRef>
              <c:f>Pivot_3!$F$2:$F$11</c:f>
              <c:strCache>
                <c:ptCount val="10"/>
                <c:pt idx="0">
                  <c:v>Liberia</c:v>
                </c:pt>
                <c:pt idx="1">
                  <c:v>Uganda</c:v>
                </c:pt>
                <c:pt idx="2">
                  <c:v>Ethiopia</c:v>
                </c:pt>
                <c:pt idx="3">
                  <c:v>Guinea-Bissau</c:v>
                </c:pt>
                <c:pt idx="4">
                  <c:v>Madagascar</c:v>
                </c:pt>
                <c:pt idx="5">
                  <c:v>Burundi</c:v>
                </c:pt>
                <c:pt idx="6">
                  <c:v>Tanzania</c:v>
                </c:pt>
                <c:pt idx="7">
                  <c:v>Mozambique</c:v>
                </c:pt>
                <c:pt idx="8">
                  <c:v>Rwanda</c:v>
                </c:pt>
                <c:pt idx="9">
                  <c:v>Burkina Faso</c:v>
                </c:pt>
              </c:strCache>
            </c:strRef>
          </c:cat>
          <c:val>
            <c:numRef>
              <c:f>Pivot_3!$G$2:$G$11</c:f>
              <c:numCache>
                <c:formatCode>General</c:formatCode>
                <c:ptCount val="10"/>
                <c:pt idx="0">
                  <c:v>92.8</c:v>
                </c:pt>
                <c:pt idx="1">
                  <c:v>90.9</c:v>
                </c:pt>
                <c:pt idx="2">
                  <c:v>90.9</c:v>
                </c:pt>
                <c:pt idx="3">
                  <c:v>87.4</c:v>
                </c:pt>
                <c:pt idx="4">
                  <c:v>83.1</c:v>
                </c:pt>
                <c:pt idx="5">
                  <c:v>83</c:v>
                </c:pt>
                <c:pt idx="6">
                  <c:v>83</c:v>
                </c:pt>
                <c:pt idx="7">
                  <c:v>80.7</c:v>
                </c:pt>
                <c:pt idx="8">
                  <c:v>79.900000000000006</c:v>
                </c:pt>
                <c:pt idx="9">
                  <c:v>71.400000000000006</c:v>
                </c:pt>
              </c:numCache>
            </c:numRef>
          </c:val>
          <c:extLst>
            <c:ext xmlns:c16="http://schemas.microsoft.com/office/drawing/2014/chart" uri="{C3380CC4-5D6E-409C-BE32-E72D297353CC}">
              <c16:uniqueId val="{00000000-A493-DF46-9B8B-C9C6F41AFCDB}"/>
            </c:ext>
          </c:extLst>
        </c:ser>
        <c:dLbls>
          <c:showLegendKey val="0"/>
          <c:showVal val="0"/>
          <c:showCatName val="0"/>
          <c:showSerName val="0"/>
          <c:showPercent val="0"/>
          <c:showBubbleSize val="0"/>
        </c:dLbls>
        <c:gapWidth val="219"/>
        <c:overlap val="-27"/>
        <c:axId val="876713215"/>
        <c:axId val="876716799"/>
      </c:barChart>
      <c:catAx>
        <c:axId val="87671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16799"/>
        <c:crosses val="autoZero"/>
        <c:auto val="1"/>
        <c:lblAlgn val="ctr"/>
        <c:lblOffset val="100"/>
        <c:noMultiLvlLbl val="0"/>
      </c:catAx>
      <c:valAx>
        <c:axId val="87671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[CleanEnergy_Project_2026.xlsx]Pivot_4!PivotTable5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Bottom 10 Countries - Electricity Access 2022</a:t>
            </a:r>
            <a:endParaRPr lang="en-US" b="1"/>
          </a:p>
        </c:rich>
      </c:tx>
      <c:layout>
        <c:manualLayout>
          <c:xMode val="edge"/>
          <c:yMode val="edge"/>
          <c:x val="0.13331933508311461"/>
          <c:y val="2.3148148148148147E-2"/>
        </c:manualLayout>
      </c:layout>
      <c:overlay val="0"/>
      <c:spPr>
        <a:noFill/>
        <a:ln w="25400">
          <a:noFill/>
        </a:ln>
      </c:spPr>
    </c:title>
    <c:autoTitleDeleted val="0"/>
    <c:pivotFmts>
      <c:pivotFmt>
        <c:idx val="0"/>
        <c:spPr>
          <a:solidFill>
            <a:srgbClr val="156082"/>
          </a:solidFill>
          <a:ln w="47625" cap="flat" cmpd="sng">
            <a:solidFill>
              <a:srgbClr val="FF0000"/>
            </a:solidFill>
            <a:roun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Pivot_4!$B$3</c:f>
              <c:strCache>
                <c:ptCount val="1"/>
                <c:pt idx="0">
                  <c:v>Total</c:v>
                </c:pt>
              </c:strCache>
            </c:strRef>
          </c:tx>
          <c:spPr>
            <a:solidFill>
              <a:srgbClr val="156082"/>
            </a:solidFill>
            <a:ln w="47625" cap="flat" cmpd="sng">
              <a:solidFill>
                <a:srgbClr val="FF0000"/>
              </a:solidFill>
              <a:round/>
            </a:ln>
          </c:spPr>
          <c:invertIfNegative val="0"/>
          <c:cat>
            <c:strRef>
              <c:f>Pivot_4!$A$4:$A$14</c:f>
              <c:strCache>
                <c:ptCount val="10"/>
                <c:pt idx="0">
                  <c:v>South Sudan</c:v>
                </c:pt>
                <c:pt idx="1">
                  <c:v>Burundi</c:v>
                </c:pt>
                <c:pt idx="2">
                  <c:v>Chad</c:v>
                </c:pt>
                <c:pt idx="3">
                  <c:v>Malawi</c:v>
                </c:pt>
                <c:pt idx="4">
                  <c:v>Central African Republic</c:v>
                </c:pt>
                <c:pt idx="5">
                  <c:v>Papua New Guinea</c:v>
                </c:pt>
                <c:pt idx="6">
                  <c:v>Niger</c:v>
                </c:pt>
                <c:pt idx="7">
                  <c:v>Burkina Faso</c:v>
                </c:pt>
                <c:pt idx="8">
                  <c:v>Congo, Dem. Rep.</c:v>
                </c:pt>
                <c:pt idx="9">
                  <c:v>Sierra Leone</c:v>
                </c:pt>
              </c:strCache>
            </c:strRef>
          </c:cat>
          <c:val>
            <c:numRef>
              <c:f>Pivot_4!$B$4:$B$14</c:f>
              <c:numCache>
                <c:formatCode>General</c:formatCode>
                <c:ptCount val="10"/>
                <c:pt idx="0">
                  <c:v>8.4</c:v>
                </c:pt>
                <c:pt idx="1">
                  <c:v>10.3</c:v>
                </c:pt>
                <c:pt idx="2">
                  <c:v>11.7</c:v>
                </c:pt>
                <c:pt idx="3">
                  <c:v>14</c:v>
                </c:pt>
                <c:pt idx="4">
                  <c:v>15.7</c:v>
                </c:pt>
                <c:pt idx="5">
                  <c:v>19</c:v>
                </c:pt>
                <c:pt idx="6">
                  <c:v>19.5</c:v>
                </c:pt>
                <c:pt idx="7">
                  <c:v>19.5</c:v>
                </c:pt>
                <c:pt idx="8">
                  <c:v>21.5</c:v>
                </c:pt>
                <c:pt idx="9">
                  <c:v>29.4</c:v>
                </c:pt>
              </c:numCache>
            </c:numRef>
          </c:val>
          <c:extLst>
            <c:ext xmlns:c16="http://schemas.microsoft.com/office/drawing/2014/chart" uri="{C3380CC4-5D6E-409C-BE32-E72D297353CC}">
              <c16:uniqueId val="{00000000-53FA-AB4F-90BC-663E9C793CD0}"/>
            </c:ext>
          </c:extLst>
        </c:ser>
        <c:dLbls>
          <c:showLegendKey val="0"/>
          <c:showVal val="0"/>
          <c:showCatName val="0"/>
          <c:showSerName val="0"/>
          <c:showPercent val="0"/>
          <c:showBubbleSize val="0"/>
        </c:dLbls>
        <c:gapWidth val="150"/>
        <c:axId val="1672997375"/>
        <c:axId val="1"/>
      </c:barChart>
      <c:catAx>
        <c:axId val="167299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97375"/>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Renewable Share vs CO2 Emissions (2022</a:t>
            </a:r>
            <a:r>
              <a:rPr lang="en-US" sz="1400" b="0" i="0" u="none" strike="noStrike" baseline="0"/>
              <a:t>)</a:t>
            </a:r>
            <a:endParaRPr lang="en-US"/>
          </a:p>
        </c:rich>
      </c:tx>
      <c:layout>
        <c:manualLayout>
          <c:xMode val="edge"/>
          <c:yMode val="edge"/>
          <c:x val="0.32400468211128253"/>
          <c:y val="2.77778304903343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11879706411344"/>
          <c:y val="9.9319523065222515E-2"/>
          <c:w val="0.86273409059488815"/>
          <c:h val="0.73969590758687598"/>
        </c:manualLayout>
      </c:layout>
      <c:scatterChart>
        <c:scatterStyle val="lineMarker"/>
        <c:varyColors val="0"/>
        <c:ser>
          <c:idx val="0"/>
          <c:order val="0"/>
          <c:tx>
            <c:strRef>
              <c:f>Pivot_5!$H$4</c:f>
              <c:strCache>
                <c:ptCount val="1"/>
                <c:pt idx="0">
                  <c:v>CO2_Per_Capita</c:v>
                </c:pt>
              </c:strCache>
            </c:strRef>
          </c:tx>
          <c:spPr>
            <a:ln w="38100" cap="rnd">
              <a:noFill/>
              <a:round/>
            </a:ln>
            <a:effectLst/>
          </c:spPr>
          <c:marker>
            <c:symbol val="circle"/>
            <c:size val="5"/>
            <c:spPr>
              <a:solidFill>
                <a:schemeClr val="accent1"/>
              </a:solidFill>
              <a:ln w="9525">
                <a:solidFill>
                  <a:schemeClr val="accent1"/>
                </a:solidFill>
              </a:ln>
              <a:effectLst/>
            </c:spPr>
          </c:marker>
          <c:xVal>
            <c:strRef>
              <c:f>Pivot_5!$G$5:$G$205</c:f>
              <c:strCache>
                <c:ptCount val="198"/>
                <c:pt idx="0">
                  <c:v>20</c:v>
                </c:pt>
                <c:pt idx="3">
                  <c:v>18.7</c:v>
                </c:pt>
                <c:pt idx="5">
                  <c:v>0.9</c:v>
                </c:pt>
                <c:pt idx="8">
                  <c:v>8.8</c:v>
                </c:pt>
                <c:pt idx="12">
                  <c:v>1.1</c:v>
                </c:pt>
                <c:pt idx="15">
                  <c:v>5.5</c:v>
                </c:pt>
                <c:pt idx="18">
                  <c:v>30.8</c:v>
                </c:pt>
                <c:pt idx="20">
                  <c:v>0.9</c:v>
                </c:pt>
                <c:pt idx="21">
                  <c:v>82.5</c:v>
                </c:pt>
                <c:pt idx="27">
                  <c:v>71.4</c:v>
                </c:pt>
                <c:pt idx="28">
                  <c:v>83</c:v>
                </c:pt>
                <c:pt idx="29">
                  <c:v>21.8</c:v>
                </c:pt>
                <c:pt idx="33">
                  <c:v>0</c:v>
                </c:pt>
                <c:pt idx="34">
                  <c:v>70</c:v>
                </c:pt>
                <c:pt idx="38">
                  <c:v>39.3</c:v>
                </c:pt>
                <c:pt idx="46">
                  <c:v>8.9</c:v>
                </c:pt>
                <c:pt idx="51">
                  <c:v>4.2</c:v>
                </c:pt>
                <c:pt idx="54">
                  <c:v>64.7</c:v>
                </c:pt>
                <c:pt idx="58">
                  <c:v>7.9</c:v>
                </c:pt>
                <c:pt idx="59">
                  <c:v>28.4</c:v>
                </c:pt>
                <c:pt idx="63">
                  <c:v>47.7</c:v>
                </c:pt>
                <c:pt idx="69">
                  <c:v>11.7</c:v>
                </c:pt>
                <c:pt idx="70">
                  <c:v>10</c:v>
                </c:pt>
                <c:pt idx="71">
                  <c:v>6.7</c:v>
                </c:pt>
                <c:pt idx="73">
                  <c:v>66.6</c:v>
                </c:pt>
                <c:pt idx="74">
                  <c:v>87.4</c:v>
                </c:pt>
                <c:pt idx="75">
                  <c:v>12.1</c:v>
                </c:pt>
                <c:pt idx="86">
                  <c:v>2.7</c:v>
                </c:pt>
                <c:pt idx="94">
                  <c:v>41.9</c:v>
                </c:pt>
                <c:pt idx="100">
                  <c:v>34.9</c:v>
                </c:pt>
                <c:pt idx="101">
                  <c:v>92.8</c:v>
                </c:pt>
                <c:pt idx="103">
                  <c:v>56.9</c:v>
                </c:pt>
                <c:pt idx="106">
                  <c:v>83.1</c:v>
                </c:pt>
                <c:pt idx="107">
                  <c:v>62.9</c:v>
                </c:pt>
                <c:pt idx="109">
                  <c:v>1.2</c:v>
                </c:pt>
                <c:pt idx="110">
                  <c:v>71.1</c:v>
                </c:pt>
                <c:pt idx="112">
                  <c:v>12.2</c:v>
                </c:pt>
                <c:pt idx="113">
                  <c:v>19.6</c:v>
                </c:pt>
                <c:pt idx="124">
                  <c:v>1.9</c:v>
                </c:pt>
                <c:pt idx="127">
                  <c:v>9.6</c:v>
                </c:pt>
                <c:pt idx="137">
                  <c:v>0.9</c:v>
                </c:pt>
                <c:pt idx="139">
                  <c:v>54.6</c:v>
                </c:pt>
                <c:pt idx="148">
                  <c:v>79.9</c:v>
                </c:pt>
                <c:pt idx="149">
                  <c:v>35.9</c:v>
                </c:pt>
                <c:pt idx="151">
                  <c:v>42.5</c:v>
                </c:pt>
                <c:pt idx="155">
                  <c:v>1.9</c:v>
                </c:pt>
                <c:pt idx="156">
                  <c:v>71.6</c:v>
                </c:pt>
                <c:pt idx="161">
                  <c:v>50.1</c:v>
                </c:pt>
                <c:pt idx="162">
                  <c:v>95.4</c:v>
                </c:pt>
                <c:pt idx="168">
                  <c:v>1.5</c:v>
                </c:pt>
                <c:pt idx="169">
                  <c:v>9.7</c:v>
                </c:pt>
                <c:pt idx="178">
                  <c:v>11.4</c:v>
                </c:pt>
                <c:pt idx="180">
                  <c:v>2.3</c:v>
                </c:pt>
                <c:pt idx="185">
                  <c:v>5.2</c:v>
                </c:pt>
                <c:pt idx="186">
                  <c:v>90.9</c:v>
                </c:pt>
                <c:pt idx="193">
                  <c:v>25</c:v>
                </c:pt>
                <c:pt idx="196">
                  <c:v>5.9</c:v>
                </c:pt>
                <c:pt idx="197">
                  <c:v>15.4</c:v>
                </c:pt>
              </c:strCache>
            </c:strRef>
          </c:xVal>
          <c:yVal>
            <c:numRef>
              <c:f>Pivot_5!$H$5:$H$205</c:f>
              <c:numCache>
                <c:formatCode>0.00</c:formatCode>
                <c:ptCount val="201"/>
                <c:pt idx="0">
                  <c:v>0.278420956</c:v>
                </c:pt>
                <c:pt idx="1">
                  <c:v>1.845257616</c:v>
                </c:pt>
                <c:pt idx="2">
                  <c:v>4.1600585289999996</c:v>
                </c:pt>
                <c:pt idx="4">
                  <c:v>0.74881095200000003</c:v>
                </c:pt>
                <c:pt idx="5">
                  <c:v>3.6945282210000001</c:v>
                </c:pt>
                <c:pt idx="6">
                  <c:v>4.2953116710000003</c:v>
                </c:pt>
                <c:pt idx="7">
                  <c:v>2.6182810179999998</c:v>
                </c:pt>
                <c:pt idx="8">
                  <c:v>4.9902152639999997</c:v>
                </c:pt>
                <c:pt idx="9">
                  <c:v>14.53050286</c:v>
                </c:pt>
                <c:pt idx="10">
                  <c:v>6.9285813269999998</c:v>
                </c:pt>
                <c:pt idx="11">
                  <c:v>3.9128924020000002</c:v>
                </c:pt>
                <c:pt idx="12">
                  <c:v>3.5355110710000002</c:v>
                </c:pt>
                <c:pt idx="13">
                  <c:v>25.467881080000002</c:v>
                </c:pt>
                <c:pt idx="14">
                  <c:v>0.71355653399999996</c:v>
                </c:pt>
                <c:pt idx="15">
                  <c:v>2.4401561360000001</c:v>
                </c:pt>
                <c:pt idx="16">
                  <c:v>6.057008014</c:v>
                </c:pt>
                <c:pt idx="17">
                  <c:v>7.677661617</c:v>
                </c:pt>
                <c:pt idx="18">
                  <c:v>0.88023578899999999</c:v>
                </c:pt>
                <c:pt idx="19">
                  <c:v>0.51305639599999997</c:v>
                </c:pt>
                <c:pt idx="20">
                  <c:v>3.9768953960000002</c:v>
                </c:pt>
                <c:pt idx="21">
                  <c:v>1.9428515820000001</c:v>
                </c:pt>
                <c:pt idx="22">
                  <c:v>1.9360769929999999</c:v>
                </c:pt>
                <c:pt idx="23">
                  <c:v>2.8024601090000001</c:v>
                </c:pt>
                <c:pt idx="24">
                  <c:v>2.2788957719999998</c:v>
                </c:pt>
                <c:pt idx="25">
                  <c:v>20.943628260000001</c:v>
                </c:pt>
                <c:pt idx="26">
                  <c:v>7.6476965469999998</c:v>
                </c:pt>
                <c:pt idx="27">
                  <c:v>0.28826198600000003</c:v>
                </c:pt>
                <c:pt idx="28">
                  <c:v>6.9821576999999996E-2</c:v>
                </c:pt>
                <c:pt idx="29">
                  <c:v>1.3085363670000001</c:v>
                </c:pt>
                <c:pt idx="30">
                  <c:v>1.0687824079999999</c:v>
                </c:pt>
                <c:pt idx="31">
                  <c:v>0.37759152000000001</c:v>
                </c:pt>
                <c:pt idx="32">
                  <c:v>14.78929978</c:v>
                </c:pt>
                <c:pt idx="33">
                  <c:v>5.0034222179999999</c:v>
                </c:pt>
                <c:pt idx="34">
                  <c:v>0.155239824</c:v>
                </c:pt>
                <c:pt idx="35">
                  <c:v>4.6247498340000002</c:v>
                </c:pt>
                <c:pt idx="36">
                  <c:v>8.86482511</c:v>
                </c:pt>
                <c:pt idx="37">
                  <c:v>1.707539828</c:v>
                </c:pt>
                <c:pt idx="38">
                  <c:v>0.51523157799999997</c:v>
                </c:pt>
                <c:pt idx="39">
                  <c:v>1.613159995</c:v>
                </c:pt>
                <c:pt idx="40">
                  <c:v>4.5737142019999997</c:v>
                </c:pt>
                <c:pt idx="41">
                  <c:v>1.7869820670000001</c:v>
                </c:pt>
                <c:pt idx="43">
                  <c:v>5.4253137750000002</c:v>
                </c:pt>
                <c:pt idx="44">
                  <c:v>9.1536469139999994</c:v>
                </c:pt>
                <c:pt idx="45">
                  <c:v>4.8270407249999998</c:v>
                </c:pt>
                <c:pt idx="46">
                  <c:v>1.2150959210000001</c:v>
                </c:pt>
                <c:pt idx="47">
                  <c:v>2.8593678740000001</c:v>
                </c:pt>
                <c:pt idx="48">
                  <c:v>2.4780944370000002</c:v>
                </c:pt>
                <c:pt idx="49">
                  <c:v>2.2997480430000001</c:v>
                </c:pt>
                <c:pt idx="50">
                  <c:v>1.3479888520000001</c:v>
                </c:pt>
                <c:pt idx="51">
                  <c:v>2.8215542170000001</c:v>
                </c:pt>
                <c:pt idx="52">
                  <c:v>0.219947692</c:v>
                </c:pt>
                <c:pt idx="53">
                  <c:v>11.13415972</c:v>
                </c:pt>
                <c:pt idx="54">
                  <c:v>0.88316103599999995</c:v>
                </c:pt>
                <c:pt idx="55">
                  <c:v>0.14622964699999999</c:v>
                </c:pt>
                <c:pt idx="56">
                  <c:v>6.0427164370000002</c:v>
                </c:pt>
                <c:pt idx="57">
                  <c:v>6.1463494430000001</c:v>
                </c:pt>
                <c:pt idx="58">
                  <c:v>3.8952367000000002E-2</c:v>
                </c:pt>
                <c:pt idx="59">
                  <c:v>1.560001827</c:v>
                </c:pt>
                <c:pt idx="60">
                  <c:v>6.6816219849999996</c:v>
                </c:pt>
                <c:pt idx="61">
                  <c:v>4.5124682890000001</c:v>
                </c:pt>
                <c:pt idx="62">
                  <c:v>2.2969482220000002</c:v>
                </c:pt>
                <c:pt idx="63">
                  <c:v>0.18771311600000001</c:v>
                </c:pt>
                <c:pt idx="64">
                  <c:v>3.6263953529999999</c:v>
                </c:pt>
                <c:pt idx="65">
                  <c:v>7.911828603</c:v>
                </c:pt>
                <c:pt idx="66">
                  <c:v>0.71759905000000002</c:v>
                </c:pt>
                <c:pt idx="67">
                  <c:v>16.902868990000002</c:v>
                </c:pt>
                <c:pt idx="68">
                  <c:v>5.2809258549999996</c:v>
                </c:pt>
                <c:pt idx="69">
                  <c:v>10.41986552</c:v>
                </c:pt>
                <c:pt idx="70">
                  <c:v>1.4489406650000001</c:v>
                </c:pt>
                <c:pt idx="72">
                  <c:v>1.061851782</c:v>
                </c:pt>
                <c:pt idx="73">
                  <c:v>0.371451378</c:v>
                </c:pt>
                <c:pt idx="74">
                  <c:v>0.16333187499999999</c:v>
                </c:pt>
                <c:pt idx="75">
                  <c:v>4.4837318670000004</c:v>
                </c:pt>
                <c:pt idx="76">
                  <c:v>0.29462935400000001</c:v>
                </c:pt>
                <c:pt idx="77">
                  <c:v>1.0102092229999999</c:v>
                </c:pt>
                <c:pt idx="78">
                  <c:v>4.3740488150000001</c:v>
                </c:pt>
                <c:pt idx="79">
                  <c:v>4.9529342510000003</c:v>
                </c:pt>
                <c:pt idx="80">
                  <c:v>8.4800381149999993</c:v>
                </c:pt>
                <c:pt idx="81">
                  <c:v>1.9692961899999999</c:v>
                </c:pt>
                <c:pt idx="82">
                  <c:v>2.5918955239999999</c:v>
                </c:pt>
                <c:pt idx="83">
                  <c:v>8.8474233000000009</c:v>
                </c:pt>
                <c:pt idx="84">
                  <c:v>5.0436945980000001</c:v>
                </c:pt>
                <c:pt idx="85">
                  <c:v>6.8458129129999996</c:v>
                </c:pt>
                <c:pt idx="87">
                  <c:v>6.6582683759999997</c:v>
                </c:pt>
                <c:pt idx="88">
                  <c:v>5.6089719010000003</c:v>
                </c:pt>
                <c:pt idx="89">
                  <c:v>2.6469597880000002</c:v>
                </c:pt>
                <c:pt idx="90">
                  <c:v>8.3956307080000006</c:v>
                </c:pt>
                <c:pt idx="91">
                  <c:v>2.0733346400000001</c:v>
                </c:pt>
                <c:pt idx="92">
                  <c:v>12.305086660000001</c:v>
                </c:pt>
                <c:pt idx="93">
                  <c:v>0.40500651199999999</c:v>
                </c:pt>
                <c:pt idx="94">
                  <c:v>0.58098092300000004</c:v>
                </c:pt>
                <c:pt idx="95">
                  <c:v>2.271409931</c:v>
                </c:pt>
                <c:pt idx="96">
                  <c:v>11.873740979999999</c:v>
                </c:pt>
                <c:pt idx="97">
                  <c:v>22.358558169999998</c:v>
                </c:pt>
                <c:pt idx="98">
                  <c:v>1.505486565</c:v>
                </c:pt>
                <c:pt idx="99">
                  <c:v>1.8165236279999999</c:v>
                </c:pt>
                <c:pt idx="100">
                  <c:v>0.42915695199999998</c:v>
                </c:pt>
                <c:pt idx="101">
                  <c:v>0.16165130699999999</c:v>
                </c:pt>
                <c:pt idx="102">
                  <c:v>8.0530136129999992</c:v>
                </c:pt>
                <c:pt idx="104">
                  <c:v>4.651122548</c:v>
                </c:pt>
                <c:pt idx="105">
                  <c:v>11.12489148</c:v>
                </c:pt>
                <c:pt idx="106">
                  <c:v>0.144033985</c:v>
                </c:pt>
                <c:pt idx="107">
                  <c:v>0.272369784</c:v>
                </c:pt>
                <c:pt idx="108">
                  <c:v>7.9832991560000002</c:v>
                </c:pt>
                <c:pt idx="109">
                  <c:v>3.4143856399999999</c:v>
                </c:pt>
                <c:pt idx="110">
                  <c:v>0.32474827299999998</c:v>
                </c:pt>
                <c:pt idx="111">
                  <c:v>3.3821427829999999</c:v>
                </c:pt>
                <c:pt idx="113">
                  <c:v>1.030901193</c:v>
                </c:pt>
                <c:pt idx="114">
                  <c:v>3.2077831450000001</c:v>
                </c:pt>
                <c:pt idx="115">
                  <c:v>3.5218382899999998</c:v>
                </c:pt>
                <c:pt idx="116">
                  <c:v>3.2777121739999999</c:v>
                </c:pt>
                <c:pt idx="118">
                  <c:v>7.2676562169999999</c:v>
                </c:pt>
                <c:pt idx="120">
                  <c:v>1.9375144259999999</c:v>
                </c:pt>
                <c:pt idx="121">
                  <c:v>0.33369420399999999</c:v>
                </c:pt>
                <c:pt idx="122">
                  <c:v>0.57724804100000005</c:v>
                </c:pt>
                <c:pt idx="123">
                  <c:v>1.238864615</c:v>
                </c:pt>
                <c:pt idx="125">
                  <c:v>0.50631597699999997</c:v>
                </c:pt>
                <c:pt idx="126">
                  <c:v>7.5201477519999997</c:v>
                </c:pt>
                <c:pt idx="127">
                  <c:v>16.07568882</c:v>
                </c:pt>
                <c:pt idx="128">
                  <c:v>6.3216246529999998</c:v>
                </c:pt>
                <c:pt idx="129">
                  <c:v>0.78167738200000003</c:v>
                </c:pt>
                <c:pt idx="130">
                  <c:v>0.12712561</c:v>
                </c:pt>
                <c:pt idx="131">
                  <c:v>0.57827103700000004</c:v>
                </c:pt>
                <c:pt idx="132">
                  <c:v>14.45468889</c:v>
                </c:pt>
                <c:pt idx="133">
                  <c:v>4.478979228</c:v>
                </c:pt>
                <c:pt idx="134">
                  <c:v>7.9798582659999999</c:v>
                </c:pt>
                <c:pt idx="135">
                  <c:v>19.683076450000002</c:v>
                </c:pt>
                <c:pt idx="136">
                  <c:v>0.96582624500000003</c:v>
                </c:pt>
                <c:pt idx="137">
                  <c:v>78.726279629999993</c:v>
                </c:pt>
                <c:pt idx="138">
                  <c:v>2.6002477289999999</c:v>
                </c:pt>
                <c:pt idx="139">
                  <c:v>0.54193946999999998</c:v>
                </c:pt>
                <c:pt idx="140">
                  <c:v>1.1841051149999999</c:v>
                </c:pt>
                <c:pt idx="141">
                  <c:v>1.9040826289999999</c:v>
                </c:pt>
                <c:pt idx="142">
                  <c:v>1.331121671</c:v>
                </c:pt>
                <c:pt idx="143">
                  <c:v>8.3635788190000007</c:v>
                </c:pt>
                <c:pt idx="144">
                  <c:v>3.8017191709999998</c:v>
                </c:pt>
                <c:pt idx="145">
                  <c:v>45.19595399</c:v>
                </c:pt>
                <c:pt idx="146">
                  <c:v>3.9727795920000002</c:v>
                </c:pt>
                <c:pt idx="147">
                  <c:v>13.14138384</c:v>
                </c:pt>
                <c:pt idx="148">
                  <c:v>0.161247906</c:v>
                </c:pt>
                <c:pt idx="149">
                  <c:v>1.544171959</c:v>
                </c:pt>
                <c:pt idx="151">
                  <c:v>0.62393672300000003</c:v>
                </c:pt>
                <c:pt idx="152">
                  <c:v>19.2828743</c:v>
                </c:pt>
                <c:pt idx="153">
                  <c:v>0.82395984</c:v>
                </c:pt>
                <c:pt idx="154">
                  <c:v>0</c:v>
                </c:pt>
                <c:pt idx="155">
                  <c:v>7.0271442630000003</c:v>
                </c:pt>
                <c:pt idx="156">
                  <c:v>0.17721809899999999</c:v>
                </c:pt>
                <c:pt idx="157">
                  <c:v>9.9958275840000006</c:v>
                </c:pt>
                <c:pt idx="159">
                  <c:v>6.1101280029999998</c:v>
                </c:pt>
                <c:pt idx="160">
                  <c:v>6.3394025589999998</c:v>
                </c:pt>
                <c:pt idx="161">
                  <c:v>0.38281015899999998</c:v>
                </c:pt>
                <c:pt idx="162">
                  <c:v>4.6787149E-2</c:v>
                </c:pt>
                <c:pt idx="163">
                  <c:v>6.8826393619999999</c:v>
                </c:pt>
                <c:pt idx="164">
                  <c:v>1.800411516</c:v>
                </c:pt>
                <c:pt idx="166">
                  <c:v>4.99422196</c:v>
                </c:pt>
                <c:pt idx="167">
                  <c:v>0.93760876400000004</c:v>
                </c:pt>
                <c:pt idx="168">
                  <c:v>2.78533045</c:v>
                </c:pt>
                <c:pt idx="169">
                  <c:v>1.6562162650000001</c:v>
                </c:pt>
                <c:pt idx="170">
                  <c:v>0.434223311</c:v>
                </c:pt>
                <c:pt idx="171">
                  <c:v>4.5939752619999998</c:v>
                </c:pt>
                <c:pt idx="172">
                  <c:v>3.59996304</c:v>
                </c:pt>
                <c:pt idx="173">
                  <c:v>3.928466936</c:v>
                </c:pt>
                <c:pt idx="174">
                  <c:v>1.3874703930000001</c:v>
                </c:pt>
                <c:pt idx="175">
                  <c:v>0.93895026100000001</c:v>
                </c:pt>
                <c:pt idx="176">
                  <c:v>0.32316197699999999</c:v>
                </c:pt>
                <c:pt idx="177">
                  <c:v>3.9633748670000002</c:v>
                </c:pt>
                <c:pt idx="178">
                  <c:v>0.50726833900000001</c:v>
                </c:pt>
                <c:pt idx="179">
                  <c:v>0.28652091000000002</c:v>
                </c:pt>
                <c:pt idx="180">
                  <c:v>1.536528246</c:v>
                </c:pt>
                <c:pt idx="181">
                  <c:v>20.866009420000001</c:v>
                </c:pt>
                <c:pt idx="182">
                  <c:v>2.5049891359999998</c:v>
                </c:pt>
                <c:pt idx="183">
                  <c:v>5.2295617200000004</c:v>
                </c:pt>
                <c:pt idx="184">
                  <c:v>14.00533845</c:v>
                </c:pt>
                <c:pt idx="186">
                  <c:v>0.16811758399999999</c:v>
                </c:pt>
                <c:pt idx="187">
                  <c:v>2.9073955599999999</c:v>
                </c:pt>
                <c:pt idx="188">
                  <c:v>19.373145959999999</c:v>
                </c:pt>
                <c:pt idx="189">
                  <c:v>4.8073324059999996</c:v>
                </c:pt>
                <c:pt idx="190">
                  <c:v>14.41771488</c:v>
                </c:pt>
                <c:pt idx="191">
                  <c:v>2.3866728519999998</c:v>
                </c:pt>
                <c:pt idx="192">
                  <c:v>3.68952649</c:v>
                </c:pt>
                <c:pt idx="193">
                  <c:v>0.86536802899999998</c:v>
                </c:pt>
                <c:pt idx="194">
                  <c:v>3.2610479059999999</c:v>
                </c:pt>
                <c:pt idx="195">
                  <c:v>3.451019659</c:v>
                </c:pt>
                <c:pt idx="198">
                  <c:v>0.28736979400000001</c:v>
                </c:pt>
                <c:pt idx="199">
                  <c:v>0.52454882800000002</c:v>
                </c:pt>
                <c:pt idx="200">
                  <c:v>0.719220843</c:v>
                </c:pt>
              </c:numCache>
            </c:numRef>
          </c:yVal>
          <c:smooth val="0"/>
          <c:extLst>
            <c:ext xmlns:c16="http://schemas.microsoft.com/office/drawing/2014/chart" uri="{C3380CC4-5D6E-409C-BE32-E72D297353CC}">
              <c16:uniqueId val="{00000000-BB31-0B40-8D60-35954F4660BB}"/>
            </c:ext>
          </c:extLst>
        </c:ser>
        <c:dLbls>
          <c:showLegendKey val="0"/>
          <c:showVal val="0"/>
          <c:showCatName val="0"/>
          <c:showSerName val="0"/>
          <c:showPercent val="0"/>
          <c:showBubbleSize val="0"/>
        </c:dLbls>
        <c:axId val="1434641151"/>
        <c:axId val="1434645631"/>
      </c:scatterChart>
      <c:valAx>
        <c:axId val="1434641151"/>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i="0" u="none" strike="noStrike" baseline="0"/>
                  <a:t>Renewable Share (%)</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645631"/>
        <c:crosses val="autoZero"/>
        <c:crossBetween val="midCat"/>
      </c:valAx>
      <c:valAx>
        <c:axId val="143464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CO2 Per Capita (tonnes</a:t>
                </a:r>
                <a:r>
                  <a:rPr lang="en-US" sz="1000" b="0" i="0" u="none" strike="noStrike" baseline="0"/>
                  <a:t>)</a:t>
                </a:r>
                <a:endParaRPr lang="en-US"/>
              </a:p>
            </c:rich>
          </c:tx>
          <c:layout>
            <c:manualLayout>
              <c:xMode val="edge"/>
              <c:yMode val="edge"/>
              <c:x val="3.0071002085979841E-2"/>
              <c:y val="0.318052595745506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6411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[CleanEnergy_Project_2026.xlsx]Pivot_1!PivotTable1</c:name>
    <c:fmtId val="5"/>
  </c:pivotSource>
  <c:chart>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8998075240594925E-2"/>
          <c:y val="7.407407407407407E-2"/>
          <c:w val="0.72217546524664444"/>
          <c:h val="0.84204505686789155"/>
        </c:manualLayout>
      </c:layout>
      <c:lineChart>
        <c:grouping val="standard"/>
        <c:varyColors val="0"/>
        <c:ser>
          <c:idx val="0"/>
          <c:order val="0"/>
          <c:tx>
            <c:strRef>
              <c:f>Pivot_1!$B$3:$B$4</c:f>
              <c:strCache>
                <c:ptCount val="1"/>
                <c:pt idx="0">
                  <c:v>Average of Electricity_Access</c:v>
                </c:pt>
              </c:strCache>
            </c:strRef>
          </c:tx>
          <c:spPr>
            <a:ln w="28575" cap="rnd">
              <a:solidFill>
                <a:schemeClr val="accent1"/>
              </a:solidFill>
              <a:round/>
            </a:ln>
            <a:effectLst/>
          </c:spPr>
          <c:marker>
            <c:symbol val="none"/>
          </c:marker>
          <c:cat>
            <c:strRef>
              <c:f>Pivot_1!$A$5:$A$18</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Pivot_1!$B$5:$B$18</c:f>
              <c:numCache>
                <c:formatCode>General</c:formatCode>
                <c:ptCount val="13"/>
                <c:pt idx="0">
                  <c:v>79.624657439414051</c:v>
                </c:pt>
                <c:pt idx="1">
                  <c:v>80.415327430820312</c:v>
                </c:pt>
                <c:pt idx="2">
                  <c:v>81.120804536015626</c:v>
                </c:pt>
                <c:pt idx="3">
                  <c:v>81.712538176640606</c:v>
                </c:pt>
                <c:pt idx="4">
                  <c:v>82.440902588867147</c:v>
                </c:pt>
                <c:pt idx="5">
                  <c:v>83.015238558046889</c:v>
                </c:pt>
                <c:pt idx="6">
                  <c:v>84.094751130546967</c:v>
                </c:pt>
                <c:pt idx="7">
                  <c:v>84.853907690078117</c:v>
                </c:pt>
                <c:pt idx="8">
                  <c:v>85.483800559687495</c:v>
                </c:pt>
                <c:pt idx="9">
                  <c:v>86.041377139414124</c:v>
                </c:pt>
                <c:pt idx="10">
                  <c:v>86.573834525664083</c:v>
                </c:pt>
                <c:pt idx="11">
                  <c:v>87.12516851027344</c:v>
                </c:pt>
                <c:pt idx="12">
                  <c:v>87.414053663984348</c:v>
                </c:pt>
              </c:numCache>
            </c:numRef>
          </c:val>
          <c:smooth val="0"/>
          <c:extLst>
            <c:ext xmlns:c16="http://schemas.microsoft.com/office/drawing/2014/chart" uri="{C3380CC4-5D6E-409C-BE32-E72D297353CC}">
              <c16:uniqueId val="{00000000-A174-984F-A06A-4AA23101F484}"/>
            </c:ext>
          </c:extLst>
        </c:ser>
        <c:ser>
          <c:idx val="1"/>
          <c:order val="1"/>
          <c:tx>
            <c:strRef>
              <c:f>Pivot_1!$C$3:$C$4</c:f>
              <c:strCache>
                <c:ptCount val="1"/>
                <c:pt idx="0">
                  <c:v>Average of Renewable_Share</c:v>
                </c:pt>
              </c:strCache>
            </c:strRef>
          </c:tx>
          <c:marker>
            <c:symbol val="none"/>
          </c:marker>
          <c:cat>
            <c:strRef>
              <c:f>Pivot_1!$A$5:$A$18</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Pivot_1!$C$5:$C$18</c:f>
              <c:numCache>
                <c:formatCode>General</c:formatCode>
                <c:ptCount val="13"/>
                <c:pt idx="0">
                  <c:v>30.412664906737902</c:v>
                </c:pt>
                <c:pt idx="1">
                  <c:v>30.197370289641142</c:v>
                </c:pt>
                <c:pt idx="2">
                  <c:v>30.107129453224882</c:v>
                </c:pt>
                <c:pt idx="3">
                  <c:v>30.301640083835348</c:v>
                </c:pt>
                <c:pt idx="4">
                  <c:v>30.111726605578301</c:v>
                </c:pt>
                <c:pt idx="5">
                  <c:v>29.91515719149799</c:v>
                </c:pt>
                <c:pt idx="6">
                  <c:v>29.706057525184725</c:v>
                </c:pt>
                <c:pt idx="7">
                  <c:v>29.541518871734947</c:v>
                </c:pt>
                <c:pt idx="8">
                  <c:v>29.563030170325302</c:v>
                </c:pt>
                <c:pt idx="9">
                  <c:v>29.462191043827289</c:v>
                </c:pt>
                <c:pt idx="10">
                  <c:v>30.534853433815261</c:v>
                </c:pt>
                <c:pt idx="11">
                  <c:v>29.603381642512058</c:v>
                </c:pt>
                <c:pt idx="12">
                  <c:v>30.421739130434794</c:v>
                </c:pt>
              </c:numCache>
            </c:numRef>
          </c:val>
          <c:smooth val="0"/>
          <c:extLst>
            <c:ext xmlns:c16="http://schemas.microsoft.com/office/drawing/2014/chart" uri="{C3380CC4-5D6E-409C-BE32-E72D297353CC}">
              <c16:uniqueId val="{00000001-A174-984F-A06A-4AA23101F484}"/>
            </c:ext>
          </c:extLst>
        </c:ser>
        <c:dLbls>
          <c:showLegendKey val="0"/>
          <c:showVal val="0"/>
          <c:showCatName val="0"/>
          <c:showSerName val="0"/>
          <c:showPercent val="0"/>
          <c:showBubbleSize val="0"/>
        </c:dLbls>
        <c:marker val="1"/>
        <c:smooth val="0"/>
        <c:axId val="1664517439"/>
        <c:axId val="1"/>
      </c:lineChart>
      <c:lineChart>
        <c:grouping val="standard"/>
        <c:varyColors val="0"/>
        <c:ser>
          <c:idx val="2"/>
          <c:order val="2"/>
          <c:tx>
            <c:strRef>
              <c:f>Pivot_1!$D$3:$D$4</c:f>
              <c:strCache>
                <c:ptCount val="1"/>
                <c:pt idx="0">
                  <c:v>Average of CO2_Per_Capita</c:v>
                </c:pt>
              </c:strCache>
            </c:strRef>
          </c:tx>
          <c:marker>
            <c:symbol val="none"/>
          </c:marker>
          <c:cat>
            <c:strRef>
              <c:f>Pivot_1!$A$5:$A$18</c:f>
              <c:strCach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Cache>
            </c:strRef>
          </c:cat>
          <c:val>
            <c:numRef>
              <c:f>Pivot_1!$D$5:$D$18</c:f>
              <c:numCache>
                <c:formatCode>General</c:formatCode>
                <c:ptCount val="13"/>
                <c:pt idx="0">
                  <c:v>5.0980592139916343</c:v>
                </c:pt>
                <c:pt idx="1">
                  <c:v>5.1265333837740554</c:v>
                </c:pt>
                <c:pt idx="2">
                  <c:v>5.4055040630962292</c:v>
                </c:pt>
                <c:pt idx="3">
                  <c:v>4.968370444000004</c:v>
                </c:pt>
                <c:pt idx="4">
                  <c:v>4.7912868980836842</c:v>
                </c:pt>
                <c:pt idx="5">
                  <c:v>4.709441366004179</c:v>
                </c:pt>
                <c:pt idx="6">
                  <c:v>4.6743717956694564</c:v>
                </c:pt>
                <c:pt idx="7">
                  <c:v>4.677751065573224</c:v>
                </c:pt>
                <c:pt idx="8">
                  <c:v>4.7108690096276149</c:v>
                </c:pt>
                <c:pt idx="9">
                  <c:v>4.6834012955815876</c:v>
                </c:pt>
                <c:pt idx="10">
                  <c:v>4.4007476363012579</c:v>
                </c:pt>
                <c:pt idx="11">
                  <c:v>4.5807343410041863</c:v>
                </c:pt>
                <c:pt idx="12">
                  <c:v>4.5508010522259363</c:v>
                </c:pt>
              </c:numCache>
            </c:numRef>
          </c:val>
          <c:smooth val="0"/>
          <c:extLst>
            <c:ext xmlns:c16="http://schemas.microsoft.com/office/drawing/2014/chart" uri="{C3380CC4-5D6E-409C-BE32-E72D297353CC}">
              <c16:uniqueId val="{00000002-A174-984F-A06A-4AA23101F484}"/>
            </c:ext>
          </c:extLst>
        </c:ser>
        <c:dLbls>
          <c:showLegendKey val="0"/>
          <c:showVal val="0"/>
          <c:showCatName val="0"/>
          <c:showSerName val="0"/>
          <c:showPercent val="0"/>
          <c:showBubbleSize val="0"/>
        </c:dLbls>
        <c:marker val="1"/>
        <c:smooth val="0"/>
        <c:axId val="1031898431"/>
        <c:axId val="884049215"/>
      </c:lineChart>
      <c:catAx>
        <c:axId val="166451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517439"/>
        <c:crosses val="autoZero"/>
        <c:crossBetween val="between"/>
      </c:valAx>
      <c:valAx>
        <c:axId val="884049215"/>
        <c:scaling>
          <c:orientation val="minMax"/>
        </c:scaling>
        <c:delete val="0"/>
        <c:axPos val="r"/>
        <c:numFmt formatCode="General" sourceLinked="1"/>
        <c:majorTickMark val="out"/>
        <c:minorTickMark val="none"/>
        <c:tickLblPos val="nextTo"/>
        <c:crossAx val="1031898431"/>
        <c:crosses val="max"/>
        <c:crossBetween val="between"/>
      </c:valAx>
      <c:catAx>
        <c:axId val="1031898431"/>
        <c:scaling>
          <c:orientation val="minMax"/>
        </c:scaling>
        <c:delete val="1"/>
        <c:axPos val="b"/>
        <c:numFmt formatCode="General" sourceLinked="1"/>
        <c:majorTickMark val="out"/>
        <c:minorTickMark val="none"/>
        <c:tickLblPos val="nextTo"/>
        <c:crossAx val="884049215"/>
        <c:crosses val="autoZero"/>
        <c:auto val="1"/>
        <c:lblAlgn val="ctr"/>
        <c:lblOffset val="100"/>
        <c:noMultiLvlLbl val="0"/>
      </c:catAx>
      <c:spPr>
        <a:noFill/>
        <a:ln w="25400">
          <a:noFill/>
        </a:ln>
      </c:spPr>
    </c:plotArea>
    <c:legend>
      <c:legendPos val="r"/>
      <c:layout>
        <c:manualLayout>
          <c:xMode val="edge"/>
          <c:yMode val="edge"/>
          <c:x val="0.81636059773844527"/>
          <c:y val="9.7009475647275398E-2"/>
          <c:w val="0.17300040629236579"/>
          <c:h val="0.7589505391061163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[CleanEnergy_Project_2026.xlsx]Pivot_4!PivotTable5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Bottom 10 Countries - Electricity Access 2022</a:t>
            </a:r>
            <a:endParaRPr lang="en-US" b="1"/>
          </a:p>
        </c:rich>
      </c:tx>
      <c:layout>
        <c:manualLayout>
          <c:xMode val="edge"/>
          <c:yMode val="edge"/>
          <c:x val="0.13331933508311461"/>
          <c:y val="2.3148148148148147E-2"/>
        </c:manualLayout>
      </c:layout>
      <c:overlay val="0"/>
      <c:spPr>
        <a:noFill/>
        <a:ln w="25400">
          <a:noFill/>
        </a:ln>
      </c:spPr>
    </c:title>
    <c:autoTitleDeleted val="0"/>
    <c:pivotFmts>
      <c:pivotFmt>
        <c:idx val="0"/>
        <c:spPr>
          <a:solidFill>
            <a:srgbClr val="156082"/>
          </a:solidFill>
          <a:ln w="47625" cap="flat" cmpd="sng">
            <a:solidFill>
              <a:srgbClr val="FF0000"/>
            </a:solidFill>
            <a:round/>
          </a:ln>
        </c:spPr>
        <c:marker>
          <c:symbol val="none"/>
        </c:marker>
        <c:dLbl>
          <c:idx val="0"/>
          <c:delete val="1"/>
          <c:extLst>
            <c:ext xmlns:c15="http://schemas.microsoft.com/office/drawing/2012/chart" uri="{CE6537A1-D6FC-4f65-9D91-7224C49458BB}"/>
          </c:extLst>
        </c:dLbl>
      </c:pivotFmt>
      <c:pivotFmt>
        <c:idx val="1"/>
        <c:spPr>
          <a:solidFill>
            <a:srgbClr val="156082"/>
          </a:solidFill>
          <a:ln w="47625" cap="flat" cmpd="sng">
            <a:solidFill>
              <a:srgbClr val="FF0000"/>
            </a:solidFill>
            <a:round/>
          </a:ln>
        </c:spPr>
        <c:marker>
          <c:symbol val="none"/>
        </c:marker>
        <c:dLbl>
          <c:idx val="0"/>
          <c:delete val="1"/>
          <c:extLst>
            <c:ext xmlns:c15="http://schemas.microsoft.com/office/drawing/2012/chart" uri="{CE6537A1-D6FC-4f65-9D91-7224C49458BB}"/>
          </c:extLst>
        </c:dLbl>
      </c:pivotFmt>
      <c:pivotFmt>
        <c:idx val="2"/>
        <c:spPr>
          <a:solidFill>
            <a:srgbClr val="156082"/>
          </a:solidFill>
          <a:ln w="47625" cap="flat" cmpd="sng">
            <a:solidFill>
              <a:srgbClr val="FF0000"/>
            </a:solidFill>
            <a:roun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Pivot_4!$B$3</c:f>
              <c:strCache>
                <c:ptCount val="1"/>
                <c:pt idx="0">
                  <c:v>Total</c:v>
                </c:pt>
              </c:strCache>
            </c:strRef>
          </c:tx>
          <c:spPr>
            <a:solidFill>
              <a:srgbClr val="156082"/>
            </a:solidFill>
            <a:ln w="47625" cap="flat" cmpd="sng">
              <a:solidFill>
                <a:srgbClr val="FF0000"/>
              </a:solidFill>
              <a:round/>
            </a:ln>
          </c:spPr>
          <c:invertIfNegative val="0"/>
          <c:cat>
            <c:strRef>
              <c:f>Pivot_4!$A$4:$A$14</c:f>
              <c:strCache>
                <c:ptCount val="10"/>
                <c:pt idx="0">
                  <c:v>South Sudan</c:v>
                </c:pt>
                <c:pt idx="1">
                  <c:v>Burundi</c:v>
                </c:pt>
                <c:pt idx="2">
                  <c:v>Chad</c:v>
                </c:pt>
                <c:pt idx="3">
                  <c:v>Malawi</c:v>
                </c:pt>
                <c:pt idx="4">
                  <c:v>Central African Republic</c:v>
                </c:pt>
                <c:pt idx="5">
                  <c:v>Papua New Guinea</c:v>
                </c:pt>
                <c:pt idx="6">
                  <c:v>Niger</c:v>
                </c:pt>
                <c:pt idx="7">
                  <c:v>Burkina Faso</c:v>
                </c:pt>
                <c:pt idx="8">
                  <c:v>Congo, Dem. Rep.</c:v>
                </c:pt>
                <c:pt idx="9">
                  <c:v>Sierra Leone</c:v>
                </c:pt>
              </c:strCache>
            </c:strRef>
          </c:cat>
          <c:val>
            <c:numRef>
              <c:f>Pivot_4!$B$4:$B$14</c:f>
              <c:numCache>
                <c:formatCode>General</c:formatCode>
                <c:ptCount val="10"/>
                <c:pt idx="0">
                  <c:v>8.4</c:v>
                </c:pt>
                <c:pt idx="1">
                  <c:v>10.3</c:v>
                </c:pt>
                <c:pt idx="2">
                  <c:v>11.7</c:v>
                </c:pt>
                <c:pt idx="3">
                  <c:v>14</c:v>
                </c:pt>
                <c:pt idx="4">
                  <c:v>15.7</c:v>
                </c:pt>
                <c:pt idx="5">
                  <c:v>19</c:v>
                </c:pt>
                <c:pt idx="6">
                  <c:v>19.5</c:v>
                </c:pt>
                <c:pt idx="7">
                  <c:v>19.5</c:v>
                </c:pt>
                <c:pt idx="8">
                  <c:v>21.5</c:v>
                </c:pt>
                <c:pt idx="9">
                  <c:v>29.4</c:v>
                </c:pt>
              </c:numCache>
            </c:numRef>
          </c:val>
          <c:extLst>
            <c:ext xmlns:c16="http://schemas.microsoft.com/office/drawing/2014/chart" uri="{C3380CC4-5D6E-409C-BE32-E72D297353CC}">
              <c16:uniqueId val="{00000000-CF33-8341-93AE-0F05A6010B58}"/>
            </c:ext>
          </c:extLst>
        </c:ser>
        <c:dLbls>
          <c:showLegendKey val="0"/>
          <c:showVal val="0"/>
          <c:showCatName val="0"/>
          <c:showSerName val="0"/>
          <c:showPercent val="0"/>
          <c:showBubbleSize val="0"/>
        </c:dLbls>
        <c:gapWidth val="150"/>
        <c:axId val="1672997375"/>
        <c:axId val="1"/>
      </c:barChart>
      <c:catAx>
        <c:axId val="167299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997375"/>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Countries -</a:t>
            </a:r>
            <a:r>
              <a:rPr lang="en-US" b="1" baseline="0"/>
              <a:t> Renewable share 2022</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cat>
            <c:strRef>
              <c:f>Pivot_3!$F$2:$F$11</c:f>
              <c:strCache>
                <c:ptCount val="10"/>
                <c:pt idx="0">
                  <c:v>Liberia</c:v>
                </c:pt>
                <c:pt idx="1">
                  <c:v>Uganda</c:v>
                </c:pt>
                <c:pt idx="2">
                  <c:v>Ethiopia</c:v>
                </c:pt>
                <c:pt idx="3">
                  <c:v>Guinea-Bissau</c:v>
                </c:pt>
                <c:pt idx="4">
                  <c:v>Madagascar</c:v>
                </c:pt>
                <c:pt idx="5">
                  <c:v>Burundi</c:v>
                </c:pt>
                <c:pt idx="6">
                  <c:v>Tanzania</c:v>
                </c:pt>
                <c:pt idx="7">
                  <c:v>Mozambique</c:v>
                </c:pt>
                <c:pt idx="8">
                  <c:v>Rwanda</c:v>
                </c:pt>
                <c:pt idx="9">
                  <c:v>Burkina Faso</c:v>
                </c:pt>
              </c:strCache>
            </c:strRef>
          </c:cat>
          <c:val>
            <c:numRef>
              <c:f>Pivot_3!$G$2:$G$11</c:f>
              <c:numCache>
                <c:formatCode>General</c:formatCode>
                <c:ptCount val="10"/>
                <c:pt idx="0">
                  <c:v>92.8</c:v>
                </c:pt>
                <c:pt idx="1">
                  <c:v>90.9</c:v>
                </c:pt>
                <c:pt idx="2">
                  <c:v>90.9</c:v>
                </c:pt>
                <c:pt idx="3">
                  <c:v>87.4</c:v>
                </c:pt>
                <c:pt idx="4">
                  <c:v>83.1</c:v>
                </c:pt>
                <c:pt idx="5">
                  <c:v>83</c:v>
                </c:pt>
                <c:pt idx="6">
                  <c:v>83</c:v>
                </c:pt>
                <c:pt idx="7">
                  <c:v>80.7</c:v>
                </c:pt>
                <c:pt idx="8">
                  <c:v>79.900000000000006</c:v>
                </c:pt>
                <c:pt idx="9">
                  <c:v>71.400000000000006</c:v>
                </c:pt>
              </c:numCache>
            </c:numRef>
          </c:val>
          <c:extLst>
            <c:ext xmlns:c16="http://schemas.microsoft.com/office/drawing/2014/chart" uri="{C3380CC4-5D6E-409C-BE32-E72D297353CC}">
              <c16:uniqueId val="{00000000-2715-B647-B69E-ECFE1BE3A3AC}"/>
            </c:ext>
          </c:extLst>
        </c:ser>
        <c:dLbls>
          <c:showLegendKey val="0"/>
          <c:showVal val="0"/>
          <c:showCatName val="0"/>
          <c:showSerName val="0"/>
          <c:showPercent val="0"/>
          <c:showBubbleSize val="0"/>
        </c:dLbls>
        <c:gapWidth val="219"/>
        <c:axId val="876713215"/>
        <c:axId val="876716799"/>
      </c:barChart>
      <c:catAx>
        <c:axId val="8767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16799"/>
        <c:crosses val="autoZero"/>
        <c:auto val="1"/>
        <c:lblAlgn val="ctr"/>
        <c:lblOffset val="100"/>
        <c:noMultiLvlLbl val="0"/>
      </c:catAx>
      <c:valAx>
        <c:axId val="87671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736600</xdr:colOff>
      <xdr:row>19</xdr:row>
      <xdr:rowOff>50800</xdr:rowOff>
    </xdr:from>
    <xdr:to>
      <xdr:col>6</xdr:col>
      <xdr:colOff>330200</xdr:colOff>
      <xdr:row>32</xdr:row>
      <xdr:rowOff>152400</xdr:rowOff>
    </xdr:to>
    <xdr:graphicFrame macro="">
      <xdr:nvGraphicFramePr>
        <xdr:cNvPr id="1184" name="Chart 1">
          <a:extLst>
            <a:ext uri="{FF2B5EF4-FFF2-40B4-BE49-F238E27FC236}">
              <a16:creationId xmlns:a16="http://schemas.microsoft.com/office/drawing/2014/main" id="{30347112-3EA4-7354-A8FD-4447181F3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475289</xdr:colOff>
      <xdr:row>12</xdr:row>
      <xdr:rowOff>201469</xdr:rowOff>
    </xdr:from>
    <xdr:to>
      <xdr:col>10</xdr:col>
      <xdr:colOff>217440</xdr:colOff>
      <xdr:row>26</xdr:row>
      <xdr:rowOff>116032</xdr:rowOff>
    </xdr:to>
    <xdr:graphicFrame macro="">
      <xdr:nvGraphicFramePr>
        <xdr:cNvPr id="3" name="Chart 2">
          <a:extLst>
            <a:ext uri="{FF2B5EF4-FFF2-40B4-BE49-F238E27FC236}">
              <a16:creationId xmlns:a16="http://schemas.microsoft.com/office/drawing/2014/main" id="{536D9AD8-E6F1-E630-AE65-EF2D436BB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1384300</xdr:colOff>
      <xdr:row>15</xdr:row>
      <xdr:rowOff>101600</xdr:rowOff>
    </xdr:from>
    <xdr:to>
      <xdr:col>4</xdr:col>
      <xdr:colOff>736600</xdr:colOff>
      <xdr:row>29</xdr:row>
      <xdr:rowOff>0</xdr:rowOff>
    </xdr:to>
    <xdr:graphicFrame macro="">
      <xdr:nvGraphicFramePr>
        <xdr:cNvPr id="4415" name="Chart 2">
          <a:extLst>
            <a:ext uri="{FF2B5EF4-FFF2-40B4-BE49-F238E27FC236}">
              <a16:creationId xmlns:a16="http://schemas.microsoft.com/office/drawing/2014/main" id="{C5691388-FCF6-CF33-8F8F-68FA1BA8E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552821</xdr:colOff>
      <xdr:row>4</xdr:row>
      <xdr:rowOff>169207</xdr:rowOff>
    </xdr:from>
    <xdr:to>
      <xdr:col>17</xdr:col>
      <xdr:colOff>672352</xdr:colOff>
      <xdr:row>27</xdr:row>
      <xdr:rowOff>186763</xdr:rowOff>
    </xdr:to>
    <xdr:graphicFrame macro="">
      <xdr:nvGraphicFramePr>
        <xdr:cNvPr id="3" name="Chart 2">
          <a:extLst>
            <a:ext uri="{FF2B5EF4-FFF2-40B4-BE49-F238E27FC236}">
              <a16:creationId xmlns:a16="http://schemas.microsoft.com/office/drawing/2014/main" id="{CA7B0E0B-5AC1-21DD-FD13-51DC66D34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842500" cy="787400"/>
    <xdr:sp macro="" textlink="">
      <xdr:nvSpPr>
        <xdr:cNvPr id="2" name="TextBox 1">
          <a:extLst>
            <a:ext uri="{FF2B5EF4-FFF2-40B4-BE49-F238E27FC236}">
              <a16:creationId xmlns:a16="http://schemas.microsoft.com/office/drawing/2014/main" id="{6C7199E7-DB8E-F831-5805-CB141DC5FFBB}"/>
            </a:ext>
          </a:extLst>
        </xdr:cNvPr>
        <xdr:cNvSpPr txBox="1"/>
      </xdr:nvSpPr>
      <xdr:spPr>
        <a:xfrm>
          <a:off x="0" y="0"/>
          <a:ext cx="9842500" cy="78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tx2">
                  <a:lumMod val="90000"/>
                  <a:lumOff val="10000"/>
                </a:schemeClr>
              </a:solidFill>
            </a:rPr>
            <a:t>GLOBAL CLEAN ENERGY DASHBOARD  |  2010–2022  |  Source: World Bank Open Data</a:t>
          </a:r>
        </a:p>
        <a:p>
          <a:r>
            <a:rPr lang="en-US" sz="1400" b="1"/>
            <a:t>Global electricity access rose from 79.6% (2010) to 87.4% (2022). Yet 23 countries remain below 50% access.</a:t>
          </a:r>
        </a:p>
        <a:p>
          <a:r>
            <a:rPr lang="en-US" sz="1400" b="1"/>
            <a:t>Renewable share grew modestly. CO2 per capita fell 10%. Use the Year slicer to explore 214 countries.</a:t>
          </a:r>
        </a:p>
      </xdr:txBody>
    </xdr:sp>
    <xdr:clientData/>
  </xdr:oneCellAnchor>
  <xdr:twoCellAnchor>
    <xdr:from>
      <xdr:col>0</xdr:col>
      <xdr:colOff>139700</xdr:colOff>
      <xdr:row>23</xdr:row>
      <xdr:rowOff>38100</xdr:rowOff>
    </xdr:from>
    <xdr:to>
      <xdr:col>4</xdr:col>
      <xdr:colOff>787400</xdr:colOff>
      <xdr:row>36</xdr:row>
      <xdr:rowOff>139700</xdr:rowOff>
    </xdr:to>
    <xdr:graphicFrame macro="">
      <xdr:nvGraphicFramePr>
        <xdr:cNvPr id="3" name="Chart 1">
          <a:extLst>
            <a:ext uri="{FF2B5EF4-FFF2-40B4-BE49-F238E27FC236}">
              <a16:creationId xmlns:a16="http://schemas.microsoft.com/office/drawing/2014/main" id="{DE8C1DDA-709E-9F48-887B-4A94C7B15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279400</xdr:colOff>
      <xdr:row>23</xdr:row>
      <xdr:rowOff>50800</xdr:rowOff>
    </xdr:from>
    <xdr:to>
      <xdr:col>10</xdr:col>
      <xdr:colOff>723900</xdr:colOff>
      <xdr:row>36</xdr:row>
      <xdr:rowOff>152400</xdr:rowOff>
    </xdr:to>
    <xdr:graphicFrame macro="">
      <xdr:nvGraphicFramePr>
        <xdr:cNvPr id="4" name="Chart 2">
          <a:extLst>
            <a:ext uri="{FF2B5EF4-FFF2-40B4-BE49-F238E27FC236}">
              <a16:creationId xmlns:a16="http://schemas.microsoft.com/office/drawing/2014/main" id="{674A1C33-4D61-4C4A-9CF7-542FBC61D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114300</xdr:colOff>
      <xdr:row>18</xdr:row>
      <xdr:rowOff>152403</xdr:rowOff>
    </xdr:from>
    <xdr:to>
      <xdr:col>4</xdr:col>
      <xdr:colOff>787400</xdr:colOff>
      <xdr:row>21</xdr:row>
      <xdr:rowOff>173077</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D58C7408-5A43-0C9F-DC5B-5A53859CC3B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4300" y="4326940"/>
              <a:ext cx="7187730" cy="620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562093</xdr:colOff>
      <xdr:row>37</xdr:row>
      <xdr:rowOff>48918</xdr:rowOff>
    </xdr:from>
    <xdr:to>
      <xdr:col>6</xdr:col>
      <xdr:colOff>30574</xdr:colOff>
      <xdr:row>50</xdr:row>
      <xdr:rowOff>150518</xdr:rowOff>
    </xdr:to>
    <xdr:graphicFrame macro="">
      <xdr:nvGraphicFramePr>
        <xdr:cNvPr id="6" name="Chart 5">
          <a:extLst>
            <a:ext uri="{FF2B5EF4-FFF2-40B4-BE49-F238E27FC236}">
              <a16:creationId xmlns:a16="http://schemas.microsoft.com/office/drawing/2014/main" id="{69E65131-0126-984B-A0C7-4268B1EB1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od Kumar Kethavath" refreshedDate="46092.635274189815" createdVersion="4" refreshedVersion="8" minRefreshableVersion="3" recordCount="3328" xr:uid="{C3154808-7734-4E43-AA10-3B611C9E199C}">
  <cacheSource type="worksheet">
    <worksheetSource name="Master_Data"/>
  </cacheSource>
  <cacheFields count="23">
    <cacheField name="Country Code" numFmtId="0">
      <sharedItems/>
    </cacheField>
    <cacheField name="Country Name" numFmtId="0">
      <sharedItems count="256">
        <s v="Aruba"/>
        <s v="Afghanistan"/>
        <s v="Angola"/>
        <s v="Albania"/>
        <s v="Andorra"/>
        <s v="United Arab Emirates"/>
        <s v="Argentina"/>
        <s v="Armenia"/>
        <s v="Antigua and Barbuda"/>
        <s v="Australia"/>
        <s v="Austria"/>
        <s v="Azerbaijan"/>
        <s v="Burundi"/>
        <s v="Belgium"/>
        <s v="Benin"/>
        <s v="Burkina Faso"/>
        <s v="Bangladesh"/>
        <s v="Bulgaria"/>
        <s v="Bahrain"/>
        <s v="Bahamas, The"/>
        <s v="Belarus"/>
        <s v="Belize"/>
        <s v="Bermuda"/>
        <s v="Bolivia"/>
        <s v="Brazil"/>
        <s v="Barbados"/>
        <s v="Brunei Darussalam"/>
        <s v="Bhutan"/>
        <s v="Botswana"/>
        <s v="Central African Republic"/>
        <s v="Canada"/>
        <s v="Central Europe and the Baltics"/>
        <s v="Switzerland"/>
        <s v="Channel Islands"/>
        <s v="Chile"/>
        <s v="China"/>
        <s v="Cote d'Ivoire"/>
        <s v="Cameroon"/>
        <s v="Congo, Dem. Rep."/>
        <s v="Congo, Rep."/>
        <s v="Colombia"/>
        <s v="Comoros"/>
        <s v="Cabo Verde"/>
        <s v="Costa Rica"/>
        <s v="Caribbean small states"/>
        <s v="Cuba"/>
        <s v="Curacao"/>
        <s v="Cayman Islands"/>
        <s v="Cyprus"/>
        <s v="Czechia"/>
        <s v="Germany"/>
        <s v="Djibouti"/>
        <s v="Dominica"/>
        <s v="Denmark"/>
        <s v="Dominican Republic"/>
        <s v="Algeria"/>
        <s v="Early-demographic dividend"/>
        <s v="East Asia &amp; Pacific"/>
        <s v="Europe &amp; Central Asia"/>
        <s v="Ecuador"/>
        <s v="Egypt, Arab Rep."/>
        <s v="Euro area"/>
        <s v="Eritrea"/>
        <s v="Spain"/>
        <s v="Estonia"/>
        <s v="Ethiopia"/>
        <s v="European Union"/>
        <s v="Fragile and conflict affected situations"/>
        <s v="Finland"/>
        <s v="Fiji"/>
        <s v="France"/>
        <s v="Faroe Islands"/>
        <s v="Micronesia, Fed. Sts."/>
        <s v="Gabon"/>
        <s v="United Kingdom"/>
        <s v="Georgia"/>
        <s v="Ghana"/>
        <s v="Gibraltar"/>
        <s v="Guinea"/>
        <s v="Gambia, The"/>
        <s v="Guinea-Bissau"/>
        <s v="Equatorial Guinea"/>
        <s v="Greece"/>
        <s v="Grenada"/>
        <s v="Greenland"/>
        <s v="Guatemala"/>
        <s v="Guam"/>
        <s v="Guyana"/>
        <s v="High income"/>
        <s v="Hong Kong SAR, China"/>
        <s v="Honduras"/>
        <s v="Croatia"/>
        <s v="Haiti"/>
        <s v="Hungary"/>
        <s v="IBRD only"/>
        <s v="IDA &amp; IBRD total"/>
        <s v="IDA total"/>
        <s v="IDA blend"/>
        <s v="Indonesia"/>
        <s v="IDA only"/>
        <s v="Isle of Man"/>
        <s v="India"/>
        <s v="Ireland"/>
        <s v="Iran, Islamic Rep."/>
        <s v="Iraq"/>
        <s v="Iceland"/>
        <s v="Israel"/>
        <s v="Italy"/>
        <s v="Jamaica"/>
        <s v="Jordan"/>
        <s v="Japan"/>
        <s v="Kazakhstan"/>
        <s v="Kenya"/>
        <s v="Kyrgyz Republic"/>
        <s v="Cambodia"/>
        <s v="Kiribati"/>
        <s v="St. Kitts and Nevis"/>
        <s v="Korea, Rep."/>
        <s v="Kuwait"/>
        <s v="Latin America &amp; Caribbean (excluding high income)"/>
        <s v="Lao PDR"/>
        <s v="Lebanon"/>
        <s v="Liberia"/>
        <s v="Libya"/>
        <s v="St. Lucia"/>
        <s v="Latin America &amp; Caribbean"/>
        <s v="Least developed countries: UN classification"/>
        <s v="Low income"/>
        <s v="Liechtenstein"/>
        <s v="Sri Lanka"/>
        <s v="Lower middle income"/>
        <s v="Low &amp; middle income"/>
        <s v="Lesotho"/>
        <s v="Late-demographic dividend"/>
        <s v="Lithuania"/>
        <s v="Luxembourg"/>
        <s v="Latvia"/>
        <s v="Macao SAR, China"/>
        <s v="St. Martin (French part)"/>
        <s v="Morocco"/>
        <s v="Monaco"/>
        <s v="Moldova"/>
        <s v="Madagascar"/>
        <s v="Maldives"/>
        <s v="Middle East, North Africa, Afghanistan &amp; Pakistan"/>
        <s v="Mexico"/>
        <s v="Marshall Islands"/>
        <s v="Middle income"/>
        <s v="North Macedonia"/>
        <s v="Mali"/>
        <s v="Malta"/>
        <s v="Myanmar"/>
        <s v="Middle East, North Africa, Afghanistan &amp; Pakistan (excluding high income)"/>
        <s v="Montenegro"/>
        <s v="Mongolia"/>
        <s v="Northern Mariana Islands"/>
        <s v="Mozambique"/>
        <s v="Mauritania"/>
        <s v="Mauritius"/>
        <s v="Malawi"/>
        <s v="Malaysia"/>
        <s v="North America"/>
        <s v="Namibia"/>
        <s v="New Caledonia"/>
        <s v="Niger"/>
        <s v="Nigeria"/>
        <s v="Nicaragua"/>
        <s v="Netherlands"/>
        <s v="Norway"/>
        <s v="Nepal"/>
        <s v="Nauru"/>
        <s v="New Zealand"/>
        <s v="OECD members"/>
        <s v="Oman"/>
        <s v="Other small states"/>
        <s v="Pakistan"/>
        <s v="Panama"/>
        <s v="Peru"/>
        <s v="Philippines"/>
        <s v="Palau"/>
        <s v="Papua New Guinea"/>
        <s v="Poland"/>
        <s v="Pre-demographic dividend"/>
        <s v="Puerto Rico (US)"/>
        <s v="Korea, Dem. People's Rep."/>
        <s v="Portugal"/>
        <s v="Paraguay"/>
        <s v="West Bank and Gaza"/>
        <s v="Pacific island small states"/>
        <s v="Post-demographic dividend"/>
        <s v="French Polynesia"/>
        <s v="Qatar"/>
        <s v="Romania"/>
        <s v="Russian Federation"/>
        <s v="Rwanda"/>
        <s v="South Asia"/>
        <s v="Saudi Arabia"/>
        <s v="Sudan"/>
        <s v="Senegal"/>
        <s v="Singapore"/>
        <s v="Solomon Islands"/>
        <s v="Sierra Leone"/>
        <s v="El Salvador"/>
        <s v="San Marino"/>
        <s v="Somalia, Fed. Rep."/>
        <s v="Serbia"/>
        <s v="Sub-Saharan Africa (excluding high income)"/>
        <s v="South Sudan"/>
        <s v="Sub-Saharan Africa"/>
        <s v="Small states"/>
        <s v="Sao Tome and Principe"/>
        <s v="Suriname"/>
        <s v="Slovak Republic"/>
        <s v="Slovenia"/>
        <s v="Sweden"/>
        <s v="Eswatini"/>
        <s v="Sint Maarten (Dutch part)"/>
        <s v="Seychelles"/>
        <s v="Syrian Arab Republic"/>
        <s v="Turks and Caicos Islands"/>
        <s v="Chad"/>
        <s v="East Asia &amp; Pacific (IDA &amp; IBRD countries)"/>
        <s v="Europe &amp; Central Asia (IDA &amp; IBRD countries)"/>
        <s v="Togo"/>
        <s v="Thailand"/>
        <s v="Tajikistan"/>
        <s v="Turkmenistan"/>
        <s v="Latin America &amp; the Caribbean (IDA &amp; IBRD countries)"/>
        <s v="Timor-Leste"/>
        <s v="Middle East, North Africa, Afghanistan &amp; Pakistan (IDA &amp; IBRD)"/>
        <s v="Tonga"/>
        <s v="South Asia (IDA &amp; IBRD)"/>
        <s v="Sub-Saharan Africa (IDA &amp; IBRD countries)"/>
        <s v="Trinidad and Tobago"/>
        <s v="Tunisia"/>
        <s v="Turkiye"/>
        <s v="Tuvalu"/>
        <s v="Tanzania"/>
        <s v="Uganda"/>
        <s v="Ukraine"/>
        <s v="Upper middle income"/>
        <s v="Uruguay"/>
        <s v="United States"/>
        <s v="Uzbekistan"/>
        <s v="St. Vincent and the Grenadines"/>
        <s v="Venezuela, RB"/>
        <s v="British Virgin Islands"/>
        <s v="Virgin Islands (U.S.)"/>
        <s v="Viet Nam"/>
        <s v="Vanuatu"/>
        <s v="World"/>
        <s v="Samoa"/>
        <s v="Yemen, Rep."/>
        <s v="South Africa"/>
        <s v="Zambia"/>
        <s v="Zimbabwe"/>
      </sharedItems>
    </cacheField>
    <cacheField name="Year" numFmtId="0">
      <sharedItems containsSemiMixedTypes="0" containsString="0" containsNumber="1" containsInteger="1" minValue="2010" maxValue="2022" count="13">
        <n v="2010"/>
        <n v="2011"/>
        <n v="2012"/>
        <n v="2013"/>
        <n v="2014"/>
        <n v="2015"/>
        <n v="2016"/>
        <n v="2017"/>
        <n v="2018"/>
        <n v="2019"/>
        <n v="2020"/>
        <n v="2021"/>
        <n v="2022"/>
      </sharedItems>
    </cacheField>
    <cacheField name="Electricity_Access" numFmtId="0">
      <sharedItems containsSemiMixedTypes="0" containsString="0" containsNumber="1" minValue="1.5" maxValue="100"/>
    </cacheField>
    <cacheField name="Renewable_Share" numFmtId="0">
      <sharedItems containsString="0" containsBlank="1" containsNumber="1" minValue="0" maxValue="97"/>
    </cacheField>
    <cacheField name="CO2_Per_Capita" numFmtId="0">
      <sharedItems containsString="0" containsBlank="1" containsNumber="1" minValue="0" maxValue="202.8651844"/>
    </cacheField>
    <cacheField name="EnergyUse_percapita" numFmtId="0">
      <sharedItems containsString="0" containsBlank="1" containsNumber="1" minValue="59.274917299999998" maxValue="21456.066930000001"/>
    </cacheField>
    <cacheField name="Population" numFmtId="0">
      <sharedItems containsSemiMixedTypes="0" containsString="0" containsNumber="1" containsInteger="1" minValue="9992" maxValue="7989545217"/>
    </cacheField>
    <cacheField name="CountryYear_Key" numFmtId="0">
      <sharedItems/>
    </cacheField>
    <cacheField name="Elec_Access_YoY" numFmtId="0">
      <sharedItems containsMixedTypes="1" containsNumber="1" minValue="-18" maxValue="26.200000000000003"/>
    </cacheField>
    <cacheField name="Renew_Share_YoY" numFmtId="0">
      <sharedItems containsMixedTypes="1" containsNumber="1" minValue="-13.8" maxValue="30.6"/>
    </cacheField>
    <cacheField name="CO2_YoY" numFmtId="0">
      <sharedItems containsMixedTypes="1" containsNumber="1" minValue="-99.49369750000001" maxValue="71.783206300000018"/>
    </cacheField>
    <cacheField name="Total_CO2_Emissions" numFmtId="0">
      <sharedItems containsSemiMixedTypes="0" containsString="0" containsNumber="1" minValue="0" maxValue="37289710971.837296"/>
    </cacheField>
    <cacheField name="Electricity_Gap" numFmtId="0">
      <sharedItems containsSemiMixedTypes="0" containsString="0" containsNumber="1" minValue="0" maxValue="98.5"/>
    </cacheField>
    <cacheField name="Energy_Intensity" numFmtId="0">
      <sharedItems containsMixedTypes="1" containsNumber="1" minValue="0" maxValue="4.392939816260033"/>
    </cacheField>
    <cacheField name="Income_Group" numFmtId="0">
      <sharedItems/>
    </cacheField>
    <cacheField name="Region" numFmtId="0">
      <sharedItems/>
    </cacheField>
    <cacheField name="Access_Tier" numFmtId="0">
      <sharedItems/>
    </cacheField>
    <cacheField name="Elec_vs_Global_Avg" numFmtId="0">
      <sharedItems containsSemiMixedTypes="0" containsString="0" containsNumber="1" minValue="-80.653907690078114" maxValue="20.375342560585949"/>
    </cacheField>
    <cacheField name="Renew_vs_Global_Avg" numFmtId="0">
      <sharedItems containsMixedTypes="1" containsNumber="1" minValue="-30.534853433815261" maxValue="67.293942474815282" count="2543">
        <n v="-24.912664906737902"/>
        <n v="-24.497370289641143"/>
        <n v="-23.20712945322488"/>
        <n v="-23.401640083835346"/>
        <n v="-23.211726605578299"/>
        <n v="-23.21515719149799"/>
        <n v="-22.706057525184725"/>
        <n v="-22.741518871734947"/>
        <n v="-20.963030170325304"/>
        <n v="-21.162191043827288"/>
        <n v="-21.434853433815263"/>
        <n v="-20.803381642512058"/>
        <n v="-21.621739130434793"/>
        <n v="-15.212664906737903"/>
        <n v="-17.597370289641141"/>
        <n v="-14.707129453224882"/>
        <n v="-13.40164008383535"/>
        <n v="-11.0117266055783"/>
        <n v="-12.21515719149799"/>
        <n v="-9.5060575251847261"/>
        <n v="-10.041518871734947"/>
        <n v="-11.263030170325301"/>
        <n v="-10.562191043827291"/>
        <n v="-12.334853433815262"/>
        <n v="-9.6033816425120584"/>
        <n v="-10.421739130434794"/>
        <n v="22.687335093262099"/>
        <n v="21.50262971035886"/>
        <n v="18.892870546775118"/>
        <n v="16.498359916164649"/>
        <n v="17.388273394421699"/>
        <n v="17.184842808502012"/>
        <n v="18.393942474815276"/>
        <n v="22.958481128265053"/>
        <n v="22.936969829674698"/>
        <n v="21.537808956172711"/>
        <n v="29.56514656618474"/>
        <n v="23.29661835748794"/>
        <s v=""/>
        <n v="6.587335093262098"/>
        <n v="5.6026297103588547"/>
        <n v="9.7928705467751165"/>
        <n v="10.798359916164653"/>
        <n v="8.4882733944217001"/>
        <n v="8.5848428085020103"/>
        <n v="9.6939424748152732"/>
        <n v="7.3584811282650513"/>
        <n v="8.2369698296746954"/>
        <n v="10.637808956172712"/>
        <n v="13.865146566184738"/>
        <n v="12.29661835748794"/>
        <n v="-11.712664906737903"/>
        <n v="-11.597370289641141"/>
        <n v="-11.307129453224881"/>
        <n v="-11.201640083835347"/>
        <n v="-10.711726605578303"/>
        <n v="-10.91515719149799"/>
        <n v="-10.806057525184727"/>
        <n v="-11.541518871734947"/>
        <n v="-11.9630301703253"/>
        <n v="-12.26219104382729"/>
        <n v="-9.6348534338152625"/>
        <n v="-11.20338164251206"/>
        <n v="-11.721739130434795"/>
        <n v="-30.312664906737901"/>
        <n v="-30.097370289641141"/>
        <n v="-30.007129453224881"/>
        <n v="-30.201640083835347"/>
        <n v="-30.0117266055783"/>
        <n v="-29.815157191497988"/>
        <n v="-29.606057525184724"/>
        <n v="-29.341518871734948"/>
        <n v="-29.263030170325301"/>
        <n v="-28.76219104382729"/>
        <n v="-29.634853433815262"/>
        <n v="-28.603381642512058"/>
        <n v="-21.612664906737901"/>
        <n v="-21.397370289641142"/>
        <n v="-21.507129453224884"/>
        <n v="-21.401640083835346"/>
        <n v="-20.311726605578301"/>
        <n v="-20.515157191497991"/>
        <n v="-20.306057525184727"/>
        <n v="-19.141518871734945"/>
        <n v="-19.063030170325302"/>
        <n v="-18.76219104382729"/>
        <n v="-20.73485343381526"/>
        <n v="-20.403381642512059"/>
        <n v="-21.012664906737903"/>
        <n v="-22.197370289641142"/>
        <n v="-23.507129453224884"/>
        <n v="-23.501640083835348"/>
        <n v="-23.011726605578303"/>
        <n v="-19.21515719149799"/>
        <n v="-16.506057525184726"/>
        <n v="-16.941518871734949"/>
        <n v="-18.463030170325304"/>
        <n v="-19.162191043827288"/>
        <n v="-22.134853433815259"/>
        <n v="-20.503381642512061"/>
        <n v="-30.412664906737902"/>
        <n v="-29.515157191497991"/>
        <n v="-29.306057525184727"/>
        <n v="-29.141518871734949"/>
        <n v="-28.863030170325302"/>
        <n v="-28.70338164251206"/>
        <n v="-29.521739130434796"/>
        <n v="-22.212664906737903"/>
        <n v="-21.897370289641142"/>
        <n v="-21.807129453224881"/>
        <n v="-21.101640083835349"/>
        <n v="-20.811726605578301"/>
        <n v="-20.106057525184724"/>
        <n v="-19.641518871734945"/>
        <n v="-19.763030170325301"/>
        <n v="-19.334853433815262"/>
        <n v="-17.303381642512058"/>
        <n v="0.68733509326209941"/>
        <n v="1.402629710358859"/>
        <n v="4.2928705467751165"/>
        <n v="4.2983599161646531"/>
        <n v="5.5882733944217016"/>
        <n v="4.8848428085020075"/>
        <n v="4.893942474815276"/>
        <n v="4.4584811282650527"/>
        <n v="4.5369698296746996"/>
        <n v="4.5378089561727109"/>
        <n v="5.2651465661847361"/>
        <n v="6.3966183574879416"/>
        <n v="-26.012664906737903"/>
        <n v="-26.697370289641142"/>
        <n v="-27.307129453224881"/>
        <n v="-27.801640083835348"/>
        <n v="-28.0117266055783"/>
        <n v="-27.615157191497989"/>
        <n v="-27.806057525184727"/>
        <n v="-27.641518871734949"/>
        <n v="-27.663030170325303"/>
        <n v="-27.76219104382729"/>
        <n v="-29.23485343381526"/>
        <n v="-28.303381642512058"/>
        <n v="62.787335093262101"/>
        <n v="61.902629710358852"/>
        <n v="61.592870546775117"/>
        <n v="60.498359916164645"/>
        <n v="61.188273394421699"/>
        <n v="61.284842808502013"/>
        <n v="59.893942474815269"/>
        <n v="58.658481128265052"/>
        <n v="56.136969829674698"/>
        <n v="55.337808956172708"/>
        <n v="52.865146566184748"/>
        <n v="53.496618357487932"/>
        <n v="52.578260869565206"/>
        <n v="-24.212664906737903"/>
        <n v="-23.497370289641143"/>
        <n v="-22.407129453224883"/>
        <n v="-22.001640083835348"/>
        <n v="-21.011726605578303"/>
        <n v="-20.506057525184726"/>
        <n v="-19.841518871734948"/>
        <n v="-18.863030170325302"/>
        <n v="-19.26219104382729"/>
        <n v="-18.23485343381526"/>
        <n v="-17.903381642512059"/>
        <n v="16.787335093262101"/>
        <n v="18.50262971035886"/>
        <n v="20.192870546775115"/>
        <n v="21.698359916164652"/>
        <n v="20.888273394421699"/>
        <n v="19.984842808502009"/>
        <n v="15.693942474815273"/>
        <n v="15.858481128265051"/>
        <n v="14.436969829674698"/>
        <n v="17.037808956172711"/>
        <n v="15.665146566184742"/>
        <n v="24.896618357487942"/>
        <n v="51.687335093262092"/>
        <n v="51.202629710358863"/>
        <n v="49.092870546775117"/>
        <n v="48.398359916164651"/>
        <n v="48.788273394421708"/>
        <n v="48.884842808502007"/>
        <n v="47.393942474815269"/>
        <n v="45.058481128265043"/>
        <n v="44.136969829674698"/>
        <n v="43.237808956172714"/>
        <n v="42.565146566184737"/>
        <n v="41.596618357487941"/>
        <n v="40.978260869565212"/>
        <n v="9.8873350932620951"/>
        <n v="8.2026297103588561"/>
        <n v="7.1928705467751151"/>
        <n v="6.6983599161646517"/>
        <n v="5.2882733944216973"/>
        <n v="3.1848428085020117"/>
        <n v="0.49394247481527387"/>
        <n v="-1.4415188717349459"/>
        <n v="-2.5630301703253018"/>
        <n v="-3.3621910438272877"/>
        <n v="-3.3348534338152618"/>
        <n v="-4.6033816425120584"/>
        <n v="-16.112664906737901"/>
        <n v="-16.997370289641143"/>
        <n v="-14.507129453224882"/>
        <n v="-12.101640083835349"/>
        <n v="-13.0117266055783"/>
        <n v="-12.015157191497991"/>
        <n v="-12.006057525184726"/>
        <n v="-12.441518871734946"/>
        <n v="-9.9630301703253004"/>
        <n v="-10.162191043827288"/>
        <n v="-9.4348534338152596"/>
        <n v="-9.2033816425120598"/>
        <n v="-30.197370289641142"/>
        <n v="-30.107129453224882"/>
        <n v="-30.301640083835348"/>
        <n v="-30.111726605578301"/>
        <n v="-29.91515719149799"/>
        <n v="-29.706057525184725"/>
        <n v="-29.541518871734947"/>
        <n v="-29.563030170325302"/>
        <n v="-29.462191043827289"/>
        <n v="-30.534853433815261"/>
        <n v="-29.603381642512058"/>
        <n v="-29.112664906737901"/>
        <n v="-28.797370289641144"/>
        <n v="-28.707129453224884"/>
        <n v="-28.90164008383535"/>
        <n v="-28.711726605578303"/>
        <n v="-28.515157191497991"/>
        <n v="-28.506057525184726"/>
        <n v="-28.441518871734946"/>
        <n v="-28.4630301703253"/>
        <n v="-28.362191043827288"/>
        <n v="-29.134853433815262"/>
        <n v="-28.503381642512057"/>
        <n v="-29.321739130434793"/>
        <n v="-23.112664906737901"/>
        <n v="-22.697370289641142"/>
        <n v="-22.907129453224883"/>
        <n v="-23.301640083835348"/>
        <n v="-23.411726605578302"/>
        <n v="-23.115157191497989"/>
        <n v="-23.006057525184726"/>
        <n v="-22.241518871734947"/>
        <n v="-22.363030170325302"/>
        <n v="-21.662191043827288"/>
        <n v="-21.403381642512059"/>
        <n v="-1.0126649067379034"/>
        <n v="12.00262971035886"/>
        <n v="17.792870546775116"/>
        <n v="7.6983599161646517"/>
        <n v="7.2882733944216973"/>
        <n v="0.38484280850201102"/>
        <n v="3.5939424748152717"/>
        <n v="7.6584811282650556"/>
        <n v="5.9369698296746982"/>
        <n v="0.93780895617270943"/>
        <n v="0.86514656618473751"/>
        <n v="-3.003381642512057"/>
        <n v="0.37826086956520655"/>
        <n v="-30.012664906737903"/>
        <n v="-29.797370289641144"/>
        <n v="-29.707129453224884"/>
        <n v="-28.801640083835348"/>
        <n v="-29.711726605578303"/>
        <n v="-29.315157191497988"/>
        <n v="-28.606057525184724"/>
        <n v="-28.941518871734946"/>
        <n v="-28.662191043827288"/>
        <n v="-10.512664906737903"/>
        <n v="-12.097370289641141"/>
        <n v="-12.707129453224884"/>
        <n v="-14.301640083835348"/>
        <n v="-15.111726605578301"/>
        <n v="-15.71515719149799"/>
        <n v="-16.106057525184724"/>
        <n v="-15.241518871734947"/>
        <n v="-15.263030170325301"/>
        <n v="-15.962191043827289"/>
        <n v="-13.634853433815262"/>
        <n v="-16.803381642512058"/>
        <n v="16.387335093262095"/>
        <n v="15.00262971035886"/>
        <n v="13.392870546775118"/>
        <n v="11.998359916164649"/>
        <n v="11.588273394421702"/>
        <n v="13.784842808502013"/>
        <n v="15.75848112826505"/>
        <n v="17.336969829674697"/>
        <n v="18.037808956172711"/>
        <n v="19.465146566184739"/>
        <n v="16.896618357487942"/>
        <n v="-26.097370289641141"/>
        <n v="-26.307129453224881"/>
        <n v="-27.201640083835347"/>
        <n v="-27.111726605578301"/>
        <n v="-26.91515719149799"/>
        <n v="-26.906057525184725"/>
        <n v="-25.241518871734947"/>
        <n v="-24.6630301703253"/>
        <n v="-26.062191043827291"/>
        <n v="-25.834853433815262"/>
        <n v="-24.103381642512058"/>
        <n v="-24.921739130434794"/>
        <n v="54.387335093262095"/>
        <n v="54.702629710358863"/>
        <n v="52.692870546775112"/>
        <n v="51.398359916164651"/>
        <n v="51.988273394421697"/>
        <n v="51.684842808502005"/>
        <n v="51.093942474815272"/>
        <n v="50.158481128265052"/>
        <n v="50.436969829674695"/>
        <n v="51.537808956172711"/>
        <n v="53.365146566184748"/>
        <n v="52.196618357487935"/>
        <n v="52.078260869565206"/>
        <n v="-0.51266490673790344"/>
        <n v="-1.2973702896411439"/>
        <n v="-2.3071294532248814"/>
        <n v="-3.6016400838353491"/>
        <n v="-4.3117266055783006"/>
        <n v="-3.8151571914979883"/>
        <n v="-3.0060575251847261"/>
        <n v="-2.841518871734948"/>
        <n v="-3.9630301703253004"/>
        <n v="-3.2621910438272899"/>
        <n v="-2.8348534338152618"/>
        <n v="-2.2033816425120598"/>
        <n v="63.387335093262095"/>
        <n v="63.102629710358855"/>
        <n v="62.992870546775109"/>
        <n v="64.798359916164642"/>
        <n v="64.688273394421699"/>
        <n v="62.984842808502016"/>
        <n v="62.393942474815269"/>
        <n v="62.058481128265043"/>
        <n v="61.8369698296747"/>
        <n v="61.837808956172708"/>
        <n v="60.365146566184748"/>
        <n v="61.296618357487944"/>
        <n v="60.478260869565212"/>
        <n v="-9.0126649067379034"/>
        <n v="-8.6973702896411424"/>
        <n v="-8.3071294532248814"/>
        <n v="-8.1016400838353491"/>
        <n v="-7.911726605578302"/>
        <n v="-7.615157191497989"/>
        <n v="-7.606057525184724"/>
        <n v="-6.7415188717349466"/>
        <n v="-7.2630301703253011"/>
        <n v="-7.0621910438272906"/>
        <n v="-6.6348534338152625"/>
        <n v="-5.8033816425120577"/>
        <n v="-15.841011636737901"/>
        <n v="-15.447410219641142"/>
        <n v="-14.414524973224882"/>
        <n v="-13.640428683835349"/>
        <n v="-13.0414308355783"/>
        <n v="-12.755658981497991"/>
        <n v="-12.848294785184727"/>
        <n v="-13.071120171734947"/>
        <n v="-11.415343840325303"/>
        <n v="-10.602037083827287"/>
        <n v="-10.83706961381526"/>
        <n v="-9.8126649067379006"/>
        <n v="-9.597370289641141"/>
        <n v="-8.2071294532248835"/>
        <n v="-8.5016400838353476"/>
        <n v="-6.0151571914979911"/>
        <n v="-5.606057525184724"/>
        <n v="-4.5415188717349473"/>
        <n v="-5.3630301703253025"/>
        <n v="-4.6621910438272884"/>
        <n v="-4.1348534338152625"/>
        <n v="-1.9033816425120591"/>
        <n v="-3.412664906737902"/>
        <n v="-1.3973702896411417"/>
        <n v="0.19287054677511861"/>
        <n v="-0.10164008383534906"/>
        <n v="-3.1117266055783013"/>
        <n v="-4.8151571914979883"/>
        <n v="-5.106057525184724"/>
        <n v="-5.4415188717349459"/>
        <n v="-4.0630301703253018"/>
        <n v="-4.1621910438272884"/>
        <n v="-3.8348534338152618"/>
        <n v="-5.4033816425120591"/>
        <n v="-18.112664906737901"/>
        <n v="-18.897370289641142"/>
        <n v="-18.607129453224882"/>
        <n v="-18.801640083835348"/>
        <n v="-18.211726605578299"/>
        <n v="-17.71515719149799"/>
        <n v="-17.106057525184724"/>
        <n v="-16.441518871734949"/>
        <n v="-16.063030170325302"/>
        <n v="-15.162191043827288"/>
        <n v="-15.634853433815261"/>
        <n v="-14.403381642512059"/>
        <n v="44.987335093262104"/>
        <n v="48.902629710358852"/>
        <n v="44.79287054677512"/>
        <n v="41.898359916164651"/>
        <n v="41.788273394421708"/>
        <n v="34.58484280850201"/>
        <n v="34.293942474815275"/>
        <n v="32.958481128265049"/>
        <n v="30.936969829674698"/>
        <n v="31.637808956172712"/>
        <n v="31.265146566184736"/>
        <n v="28.596618357487944"/>
        <n v="48.287335093262101"/>
        <n v="48.402629710358852"/>
        <n v="48.492870546775109"/>
        <n v="47.398359916164651"/>
        <n v="46.788273394421708"/>
        <n v="48.184842808502005"/>
        <n v="49.093942474815272"/>
        <n v="49.658481128265052"/>
        <n v="49.136969829674698"/>
        <n v="49.437808956172717"/>
        <n v="48.365146566184748"/>
        <n v="49.596618357487941"/>
        <n v="66.387335093262095"/>
        <n v="66.00262971035886"/>
        <n v="65.392870546775114"/>
        <n v="63.598359916164654"/>
        <n v="62.788273394421708"/>
        <n v="65.884842808502015"/>
        <n v="67.293942474815282"/>
        <n v="67.158481128265052"/>
        <n v="66.8369698296747"/>
        <n v="66.837808956172708"/>
        <n v="65.665146566184745"/>
        <n v="66.696618357487935"/>
        <n v="24.087335093262098"/>
        <n v="34.102629710358855"/>
        <n v="34.992870546775109"/>
        <n v="31.998359916164649"/>
        <n v="31.9882733944217"/>
        <n v="34.284842808502013"/>
        <n v="37.993942474815277"/>
        <n v="40.258481128265046"/>
        <n v="41.036969829674689"/>
        <n v="40.337808956172708"/>
        <n v="40.865146566184748"/>
        <n v="41.796618357487944"/>
        <n v="0.18733509326209941"/>
        <n v="-0.59737028964114103"/>
        <n v="-0.50712945322488068"/>
        <n v="1.6983599161646517"/>
        <n v="1.9882733944217001"/>
        <n v="1.1848428085020117"/>
        <n v="0.79394247481527458"/>
        <n v="2.6584811282650556"/>
        <n v="0.8369698296746968"/>
        <n v="2.0378089561727109"/>
        <n v="1.4651465661847389"/>
        <n v="9.6618357487940898E-2"/>
        <n v="35.587335093262098"/>
        <n v="38.802629710358858"/>
        <n v="38.192870546775112"/>
        <n v="33.298359916164657"/>
        <n v="37.888273394421702"/>
        <n v="37.08484280850201"/>
        <n v="29.958481128265053"/>
        <n v="28.136969829674701"/>
        <n v="25.837808956172708"/>
        <n v="20.265146566184736"/>
        <n v="11.596618357487944"/>
        <n v="8.878260869565203"/>
        <n v="-9.2126649067379027"/>
        <n v="-9.3973702896411417"/>
        <n v="-5.8071294532248814"/>
        <n v="-4.4016400838353498"/>
        <n v="-4.0117266055782999"/>
        <n v="-3.5151571914979911"/>
        <n v="-5.8060575251847268"/>
        <n v="-7.7415188717349466"/>
        <n v="-7.6630301703253032"/>
        <n v="-9.7621910438272899"/>
        <n v="-7.1348534338152625"/>
        <n v="-7.003381642512057"/>
        <n v="-8.6217391304347935"/>
        <n v="9.9873350932620966"/>
        <n v="7.8026297103588576"/>
        <n v="7.9928705467751193"/>
        <n v="7.4983599161646488"/>
        <n v="7.4882733944217001"/>
        <n v="8.3848428085020075"/>
        <n v="4.393942474815276"/>
        <n v="3.7584811282650499"/>
        <n v="3.5369698296746996"/>
        <n v="3.9378089561727094"/>
        <n v="5.8651465661847375"/>
        <n v="4.5966183574879445"/>
        <n v="-22.649421032737902"/>
        <n v="-21.351049607641144"/>
        <n v="-22.167561385224882"/>
        <n v="-23.441481980835349"/>
        <n v="-24.095588938578302"/>
        <n v="-23.717796943497991"/>
        <n v="-23.023373016184724"/>
        <n v="-22.128580540734948"/>
        <n v="-22.365647073325302"/>
        <n v="-23.573962888827289"/>
        <n v="-24.246417754815262"/>
        <n v="-14.812664906737902"/>
        <n v="-10.997370289641143"/>
        <n v="-10.707129453224884"/>
        <n v="-6.911726605578302"/>
        <n v="-8.8151571914979883"/>
        <n v="-10.506057525184726"/>
        <n v="-7.5415188717349473"/>
        <n v="-5.5630301703253018"/>
        <n v="-6.3621910438272877"/>
        <n v="-6.0348534338152611"/>
        <n v="-8.7033816425120598"/>
        <n v="-29.912664906737902"/>
        <n v="-29.697370289641142"/>
        <n v="-29.507129453224881"/>
        <n v="-29.201640083835347"/>
        <n v="-28.615157191497989"/>
        <n v="-28.306057525184727"/>
        <n v="-27.063030170325302"/>
        <n v="-26.962191043827289"/>
        <n v="-27.73485343381526"/>
        <n v="-26.803381642512058"/>
        <n v="-30.421739130434794"/>
        <n v="-23.912664906737902"/>
        <n v="-22.597370289641141"/>
        <n v="-20.601640083835349"/>
        <n v="-20.611726605578301"/>
        <n v="-19.515157191497991"/>
        <n v="-19.406057525184725"/>
        <n v="-18.641518871734945"/>
        <n v="-17.563030170325302"/>
        <n v="-17.462191043827289"/>
        <n v="-15.534853433815261"/>
        <n v="-14.003381642512059"/>
        <n v="-19.512664906737903"/>
        <n v="-17.997370289641143"/>
        <n v="-17.307129453224881"/>
        <n v="-16.401640083835346"/>
        <n v="-15.311726605578301"/>
        <n v="-15.115157191497989"/>
        <n v="-14.906057525184725"/>
        <n v="-15.041518871734947"/>
        <n v="-14.863030170325302"/>
        <n v="-13.562191043827289"/>
        <n v="-13.534853433815261"/>
        <n v="-12.403381642512059"/>
        <n v="-18.812664906737901"/>
        <n v="-17.697370289641142"/>
        <n v="-16.507129453224884"/>
        <n v="-16.70164008383535"/>
        <n v="-16.111726605578301"/>
        <n v="-15.31515719149799"/>
        <n v="-15.506057525184726"/>
        <n v="-14.341518871734948"/>
        <n v="-13.563030170325302"/>
        <n v="-12.362191043827288"/>
        <n v="-12.034853433815261"/>
        <n v="-12.003381642512057"/>
        <n v="2.087335093262098"/>
        <n v="1.8026297103588576"/>
        <n v="2.1928705467751151"/>
        <n v="-0.40164008383534977"/>
        <n v="-0.7117266055783027"/>
        <n v="-5.115157191497989"/>
        <n v="-6.106057525184724"/>
        <n v="-6.2415188717349466"/>
        <n v="-4.8630301703253025"/>
        <n v="-6.0621910438272906"/>
        <n v="-3.0348534338152611"/>
        <n v="-3.5217391304347956"/>
        <n v="-20.112664906737901"/>
        <n v="-16.397370289641142"/>
        <n v="-18.807129453224881"/>
        <n v="-18.901640083835346"/>
        <n v="-20.211726605578299"/>
        <n v="-21.21515719149799"/>
        <n v="-19.006057525184726"/>
        <n v="-21.6630301703253"/>
        <n v="-21.862191043827288"/>
        <n v="-21.934853433815263"/>
        <n v="-21.521739130434796"/>
        <n v="-6.3973702896411417"/>
        <n v="-3.2071294532248835"/>
        <n v="-3.3016400838353483"/>
        <n v="8.8273394421698015E-2"/>
        <n v="2.5848428085020103"/>
        <n v="2.2939424748152746"/>
        <n v="5.4584811282650527"/>
        <n v="5.0369698296746996"/>
        <n v="7.7378089561727137"/>
        <n v="8.9651465661847389"/>
        <n v="9.8966183574879416"/>
        <n v="-13.512664906737903"/>
        <n v="-13.397370289641142"/>
        <n v="-13.607129453224882"/>
        <n v="-13.701640083835347"/>
        <n v="-12.811726605578301"/>
        <n v="-15.015157191497989"/>
        <n v="-14.406057525184725"/>
        <n v="-12.641518871734949"/>
        <n v="-13.663030170325301"/>
        <n v="-15.062191043827289"/>
        <n v="-14.534853433815261"/>
        <n v="-14.803381642512058"/>
        <n v="-30.112664906737901"/>
        <n v="-29.997370289641143"/>
        <n v="-29.907129453224883"/>
        <n v="-29.441518871734946"/>
        <n v="-29.363030170325302"/>
        <n v="-29.26219104382729"/>
        <n v="-30.43485343381526"/>
        <n v="-29.503381642512057"/>
        <n v="-5.5510677567379005"/>
        <n v="-6.1118694596411416"/>
        <n v="-6.3383342332248809"/>
        <n v="-6.2741381538353487"/>
        <n v="-6.6192896355783013"/>
        <n v="-6.6362741014979889"/>
        <n v="-6.4270621951847247"/>
        <n v="-6.5938938217349481"/>
        <n v="-6.5076672303253034"/>
        <n v="-6.0385995438272886"/>
        <n v="-5.5453030538152603"/>
        <n v="-16.977877306737902"/>
        <n v="-17.471033829641144"/>
        <n v="-17.31184884322488"/>
        <n v="-17.494052043835346"/>
        <n v="-16.934504525578301"/>
        <n v="-16.933117821497987"/>
        <n v="-16.374861915184724"/>
        <n v="-15.957079451734947"/>
        <n v="-15.775980860325301"/>
        <n v="-15.224601773827288"/>
        <n v="-15.726711023815261"/>
        <n v="-19.544520016737902"/>
        <n v="-19.471537249641145"/>
        <n v="-18.527059143224882"/>
        <n v="-18.025483523835348"/>
        <n v="-17.679554025578302"/>
        <n v="-17.040709131497991"/>
        <n v="-16.819402655184724"/>
        <n v="-16.659611371734947"/>
        <n v="-16.083291890325302"/>
        <n v="-15.456218333827289"/>
        <n v="-15.428404233815261"/>
        <n v="-18.612664906737901"/>
        <n v="-16.907129453224883"/>
        <n v="-18.501640083835348"/>
        <n v="-17.911726605578302"/>
        <n v="-16.815157191497988"/>
        <n v="-12.541518871734947"/>
        <n v="-13.263030170325301"/>
        <n v="-11.76219104382729"/>
        <n v="-10.334853433815262"/>
        <n v="-10.70338164251206"/>
        <n v="-25.012664906737903"/>
        <n v="-24.797370289641144"/>
        <n v="-24.807129453224881"/>
        <n v="-25.001640083835348"/>
        <n v="-24.711726605578299"/>
        <n v="-24.615157191497989"/>
        <n v="-24.606057525184724"/>
        <n v="-24.641518871734945"/>
        <n v="-24.563030170325302"/>
        <n v="-23.26219104382729"/>
        <n v="-23.834853433815262"/>
        <n v="-23.503381642512061"/>
        <n v="-17.047335616737904"/>
        <n v="-16.763114299641142"/>
        <n v="-15.224256933224883"/>
        <n v="-14.597680393835349"/>
        <n v="-13.7895055355783"/>
        <n v="-13.576687651497991"/>
        <n v="-13.354541415184727"/>
        <n v="-12.963393981734946"/>
        <n v="-12.015943660325302"/>
        <n v="-11.326785533827291"/>
        <n v="-10.727366163815262"/>
        <n v="50.487335093262104"/>
        <n v="46.902629710358852"/>
        <n v="48.29287054677512"/>
        <n v="49.398359916164651"/>
        <n v="50.388273394421702"/>
        <n v="51.284842808502013"/>
        <n v="51.69394247481528"/>
        <n v="52.058481128265043"/>
        <n v="51.236969829674692"/>
        <n v="51.137808956172705"/>
        <n v="50.365146566184748"/>
        <n v="51.096618357487941"/>
        <n v="-16.012664906737903"/>
        <n v="-15.497370289641143"/>
        <n v="-14.307129453224881"/>
        <n v="-13.615157191497989"/>
        <n v="-13.006057525184726"/>
        <n v="-12.663030170325303"/>
        <n v="-12.76219104382729"/>
        <n v="-11.23485343381526"/>
        <n v="-10.603381642512058"/>
        <n v="-5.1126649067379013"/>
        <n v="-4.9973702896411432"/>
        <n v="-5.1071294532248821"/>
        <n v="-5.8016400838353483"/>
        <n v="-4.8117266055783006"/>
        <n v="-1.7151571914979904"/>
        <n v="-2.5060575251847261"/>
        <n v="-2.0415188717349473"/>
        <n v="-0.96303017032530036"/>
        <n v="1.8378089561727116"/>
        <n v="9.8651465661847375"/>
        <n v="8.3966183574879416"/>
        <n v="63.687335093262092"/>
        <n v="63.402629710358852"/>
        <n v="63.192870546775112"/>
        <n v="62.098359916164654"/>
        <n v="61.288273394421708"/>
        <n v="61.58484280850201"/>
        <n v="60.69394247481528"/>
        <n v="61.258481128265046"/>
        <n v="60.436969829674695"/>
        <n v="59.837808956172708"/>
        <n v="60.165146566184745"/>
        <n v="60.996618357487932"/>
        <n v="-15.943615956737903"/>
        <n v="-15.572366509641142"/>
        <n v="-14.054097743224883"/>
        <n v="-13.50418805383535"/>
        <n v="-12.670151215578301"/>
        <n v="-12.302880761497988"/>
        <n v="-12.182821715184726"/>
        <n v="-11.855808651734947"/>
        <n v="-10.838041690325301"/>
        <n v="-10.118190093827288"/>
        <n v="-9.4757063638152594"/>
        <n v="21.300996733262096"/>
        <n v="21.938288270358861"/>
        <n v="21.760525096775115"/>
        <n v="22.151540906164652"/>
        <n v="23.619212684421701"/>
        <n v="27.778062898502007"/>
        <n v="28.320349534815271"/>
        <n v="28.739669068265055"/>
        <n v="27.940956539674698"/>
        <n v="28.89971617617271"/>
        <n v="31.130564606184738"/>
        <n v="2.9873350932620966"/>
        <n v="4.902629710358859"/>
        <n v="8.5928705467751207"/>
        <n v="8.1983599161646517"/>
        <n v="11.088273394421702"/>
        <n v="13.284842808502013"/>
        <n v="12.693942474815273"/>
        <n v="14.858481128265051"/>
        <n v="14.636969829674701"/>
        <n v="15.937808956172709"/>
        <n v="16.765146566184736"/>
        <n v="20.596618357487944"/>
        <n v="-2.412664906737902"/>
        <n v="3.2026297103588561"/>
        <n v="3.1928705467751151"/>
        <n v="2.4983599161646488"/>
        <n v="3.0882733944217016"/>
        <n v="2.7848428085020132"/>
        <n v="-2.0060575251847261"/>
        <n v="-0.94151887173494586"/>
        <n v="-3.7630301703253011"/>
        <n v="-2.9621910438272891"/>
        <n v="1.2651465661847396"/>
        <n v="-2.0217391304347956"/>
        <n v="-18.512664906737903"/>
        <n v="-19.597370289641141"/>
        <n v="-17.807129453224881"/>
        <n v="-16.901640083835346"/>
        <n v="-16.911726605578302"/>
        <n v="-16.615157191497989"/>
        <n v="-15.441518871734948"/>
        <n v="-14.363030170325302"/>
        <n v="-13.962191043827289"/>
        <n v="-13.73485343381526"/>
        <n v="-13.403381642512059"/>
        <n v="-27.012664906737903"/>
        <n v="-25.197370289641142"/>
        <n v="-25.407129453224883"/>
        <n v="-25.801640083835348"/>
        <n v="-23.611726605578301"/>
        <n v="-22.41515719149799"/>
        <n v="-23.406057525184725"/>
        <n v="-23.541518871734947"/>
        <n v="-23.6630301703253"/>
        <n v="-24.062191043827291"/>
        <n v="-25.23485343381526"/>
        <n v="-24.503381642512061"/>
        <n v="-22.521739130434796"/>
        <n v="-28.412664906737902"/>
        <n v="-28.597370289641141"/>
        <n v="-28.611726605578301"/>
        <n v="-28.21515719149799"/>
        <n v="-27.841518871734948"/>
        <n v="-27.563030170325302"/>
        <n v="-27.462191043827289"/>
        <n v="-28.534853433815261"/>
        <n v="-27.503381642512057"/>
        <n v="-28.421739130434794"/>
        <n v="55.387335093262095"/>
        <n v="49.50262971035886"/>
        <n v="45.392870546775114"/>
        <n v="51.898359916164651"/>
        <n v="51.188273394421699"/>
        <n v="51.984842808502016"/>
        <n v="51.793942474815275"/>
        <n v="60.658481128265052"/>
        <n v="60.736969829674692"/>
        <n v="60.737808956172714"/>
        <n v="60.76514656618474"/>
        <n v="61.696618357487935"/>
        <n v="-27.212664906737903"/>
        <n v="-26.197370289641142"/>
        <n v="-25.907129453224883"/>
        <n v="-25.101640083835349"/>
        <n v="-23.511726605578303"/>
        <n v="-22.21515719149799"/>
        <n v="-22.006057525184726"/>
        <n v="-20.741518871734947"/>
        <n v="-19.363030170325302"/>
        <n v="-18.062191043827291"/>
        <n v="-16.934853433815263"/>
        <n v="-17.403381642512059"/>
        <n v="8.6873350932620994"/>
        <n v="1.3026297103588576"/>
        <n v="-1.4071294532248828"/>
        <n v="2.0983599161646502"/>
        <n v="0.58827339442169801"/>
        <n v="-2.4151571914979897"/>
        <n v="-2.1630301703253032"/>
        <n v="-4.7621910438272899"/>
        <n v="-4.4033816425120591"/>
        <n v="21.487335093262097"/>
        <n v="19.902629710358859"/>
        <n v="16.392870546775118"/>
        <n v="15.898359916164654"/>
        <n v="17.588273394421702"/>
        <n v="14.08484280850201"/>
        <n v="15.493942474815277"/>
        <n v="12.5369698296747"/>
        <n v="13.137808956172712"/>
        <n v="9.4651465661847389"/>
        <n v="9.3966183574879416"/>
        <n v="45.287335093262101"/>
        <n v="44.602629710358855"/>
        <n v="46.29287054677512"/>
        <n v="48.198359916164648"/>
        <n v="48.488273394421697"/>
        <n v="46.284842808502013"/>
        <n v="45.593942474815272"/>
        <n v="42.458481128265049"/>
        <n v="43.636969829674698"/>
        <n v="38.837808956172708"/>
        <n v="35.26514656618474"/>
        <n v="37.196618357487935"/>
        <n v="36.1782608695652"/>
        <n v="26.187335093262099"/>
        <n v="26.00262971035886"/>
        <n v="26.892870546775118"/>
        <n v="28.998359916164649"/>
        <n v="23.088273394421702"/>
        <n v="19.08484280850201"/>
        <n v="18.893942474815276"/>
        <n v="18.458481128265053"/>
        <n v="18.5369698296747"/>
        <n v="17.937808956172709"/>
        <n v="19.265146566184736"/>
        <n v="18.996618357487943"/>
        <n v="17.278260869565209"/>
        <n v="57.387335093262095"/>
        <n v="57.702629710358863"/>
        <n v="57.692870546775112"/>
        <n v="57.398359916164651"/>
        <n v="57.188273394421699"/>
        <n v="57.284842808502013"/>
        <n v="57.093942474815272"/>
        <n v="57.258481128265046"/>
        <n v="57.036969829674689"/>
        <n v="56.737808956172714"/>
        <n v="56.665146566184745"/>
        <n v="57.796618357487944"/>
        <n v="56.978260869565212"/>
        <n v="-24.712664906737903"/>
        <n v="-24.597370289641141"/>
        <n v="-25.70712945322488"/>
        <n v="-26.601640083835349"/>
        <n v="-25.211726605578299"/>
        <n v="-24.41515719149799"/>
        <n v="-24.906057525184725"/>
        <n v="-24.541518871734947"/>
        <n v="-24.763030170325301"/>
        <n v="-22.062191043827291"/>
        <n v="-24.034853433815261"/>
        <n v="-24.403381642512059"/>
        <n v="-26.221739130434795"/>
        <n v="-19.012664906737903"/>
        <n v="-18.797370289641144"/>
        <n v="-15.907129453224883"/>
        <n v="-13.711726605578303"/>
        <n v="-12.41515719149799"/>
        <n v="-13.306057525184727"/>
        <n v="-13.141518871734949"/>
        <n v="-11.663030170325303"/>
        <n v="-10.962191043827289"/>
        <n v="-10.43485343381526"/>
        <n v="-8.1033816425120584"/>
        <n v="-19.612664906737901"/>
        <n v="-19.501640083835348"/>
        <n v="-19.111726605578301"/>
        <n v="-19.41515719149799"/>
        <n v="-19.306057525184727"/>
        <n v="-19.341518871734948"/>
        <n v="-19.062191043827291"/>
        <n v="-20.23485343381526"/>
        <n v="-19.403381642512059"/>
        <n v="-20.421739130434794"/>
        <n v="-20.312664906737901"/>
        <n v="-19.997370289641143"/>
        <n v="-20.007129453224884"/>
        <n v="-19.101640083835349"/>
        <n v="-17.611726605578301"/>
        <n v="-17.306057525184727"/>
        <n v="-18.241518871734947"/>
        <n v="-18.1630301703253"/>
        <n v="-18.562191043827291"/>
        <n v="-18.73485343381526"/>
        <n v="-18.003381642512061"/>
        <n v="-18.721739130434795"/>
        <n v="36.687335093262092"/>
        <n v="36.902629710358852"/>
        <n v="37.29287054677512"/>
        <n v="36.898359916164651"/>
        <n v="36.088273394421705"/>
        <n v="33.384842808502007"/>
        <n v="33.493942474815277"/>
        <n v="35.458481128265049"/>
        <n v="34.436969829674695"/>
        <n v="33.337808956172708"/>
        <n v="34.965146566184742"/>
        <n v="32.496618357487947"/>
        <n v="-29.607129453224882"/>
        <n v="-29.701640083835347"/>
        <n v="-29.411726605578302"/>
        <n v="-25.306057525184727"/>
        <n v="-25.641518871734949"/>
        <n v="-25.063030170325302"/>
        <n v="-24.962191043827289"/>
        <n v="-25.934853433815263"/>
        <n v="-25.103381642512058"/>
        <n v="-23.721739130434795"/>
        <n v="2.6026297103588547"/>
        <n v="-3.4016400838353498"/>
        <n v="-6.1117266055783013"/>
        <n v="-4.9151571914979897"/>
        <n v="-8.4060575251847247"/>
        <n v="-7.4415188717349459"/>
        <n v="-12.763030170325301"/>
        <n v="-18.162191043827288"/>
        <n v="-18.534853433815261"/>
        <n v="-16.403381642512059"/>
        <n v="-18.321739130434793"/>
        <n v="-21.275087482737902"/>
        <n v="-20.669007070641143"/>
        <n v="-20.197246345224883"/>
        <n v="-19.916641143835349"/>
        <n v="-19.590393205578302"/>
        <n v="-19.310079031497992"/>
        <n v="-18.921484225184727"/>
        <n v="-18.452499111734948"/>
        <n v="-18.094351330325303"/>
        <n v="-17.67827803382729"/>
        <n v="-17.75167258381526"/>
        <n v="-30.001640083835348"/>
        <n v="-29.911726605578302"/>
        <n v="-29.71515719149799"/>
        <n v="-29.506057525184726"/>
        <n v="-30.23485343381526"/>
        <n v="-29.20338164251206"/>
        <n v="23.187335093262099"/>
        <n v="20.702629710358856"/>
        <n v="19.192870546775115"/>
        <n v="20.798359916164653"/>
        <n v="22.088273394421702"/>
        <n v="20.884842808502007"/>
        <n v="22.993942474815277"/>
        <n v="16.058481128265054"/>
        <n v="19.336969829674697"/>
        <n v="16.737808956172714"/>
        <n v="19.665146566184742"/>
        <n v="16.29661835748794"/>
        <n v="-0.6126649067379013"/>
        <n v="-2.9973702896411432"/>
        <n v="-0.70712945322488352"/>
        <n v="3.4882733944217001"/>
        <n v="2.0939424748152753"/>
        <n v="0.25848112826505343"/>
        <n v="3.2369698296746954"/>
        <n v="2.1378089561727123"/>
        <n v="1.8651465661847375"/>
        <n v="4.496618357487943"/>
        <n v="48.587335093262098"/>
        <n v="48.802629710358858"/>
        <n v="52.092870546775117"/>
        <n v="50.098359916164654"/>
        <n v="47.688273394421699"/>
        <n v="46.184842808502005"/>
        <n v="46.393942474815269"/>
        <n v="46.658481128265052"/>
        <n v="46.636969829674698"/>
        <n v="46.937808956172717"/>
        <n v="45.76514656618474"/>
        <n v="47.096618357487941"/>
        <n v="-16.912664906737902"/>
        <n v="-13.101640083835349"/>
        <n v="-14.411726605578302"/>
        <n v="-14.31515719149799"/>
        <n v="-14.941518871734948"/>
        <n v="-15.963030170325302"/>
        <n v="-15.86219104382729"/>
        <n v="-15.73485343381526"/>
        <n v="-14.303381642512058"/>
        <n v="-13.661375106737903"/>
        <n v="-14.243504489641142"/>
        <n v="-14.227590203224882"/>
        <n v="-14.284501483835349"/>
        <n v="-14.108435075578303"/>
        <n v="-13.894239401497991"/>
        <n v="-13.421460975184726"/>
        <n v="-13.149218821734948"/>
        <n v="-12.9362235303253"/>
        <n v="-12.395563343827288"/>
        <n v="-12.526348273815263"/>
        <n v="-8.1211696567379015"/>
        <n v="-8.6893393896411411"/>
        <n v="-8.7099929932248834"/>
        <n v="-8.7335345738353496"/>
        <n v="-8.5829487255783015"/>
        <n v="-8.2987948014979906"/>
        <n v="-7.8927992551847268"/>
        <n v="-7.708147201734949"/>
        <n v="-7.6040239103253029"/>
        <n v="-7.0303282138272891"/>
        <n v="-7.0996061438152616"/>
        <n v="35.067161363262102"/>
        <n v="34.790217540358853"/>
        <n v="35.52765457677512"/>
        <n v="35.615395026164649"/>
        <n v="35.406315274421701"/>
        <n v="35.581911998502015"/>
        <n v="34.645613134815271"/>
        <n v="33.921029788265059"/>
        <n v="33.496643089674691"/>
        <n v="33.983259346172709"/>
        <n v="33.217709486184745"/>
        <n v="30.181406283262099"/>
        <n v="30.002200490358859"/>
        <n v="32.096903086775114"/>
        <n v="31.635528506164651"/>
        <n v="31.423724924421702"/>
        <n v="31.837036458502013"/>
        <n v="30.777588504815277"/>
        <n v="30.255426028265052"/>
        <n v="30.482562109674699"/>
        <n v="31.24457140617271"/>
        <n v="29.538837736184735"/>
        <n v="5.587335093262098"/>
        <n v="2.2026297103588561"/>
        <n v="-7.1294532248806775E-3"/>
        <n v="0.29835991616465307"/>
        <n v="-0.81172660557830056"/>
        <n v="-3.3151571914979883"/>
        <n v="-1.9060575251847247"/>
        <n v="-4.341518871734948"/>
        <n v="-7.5630301703253018"/>
        <n v="-9.6621910438272884"/>
        <n v="-8.6348534338152625"/>
        <n v="-9.4033816425120591"/>
        <n v="40.144948673262093"/>
        <n v="39.796886000358853"/>
        <n v="39.130438626775117"/>
        <n v="39.767257106164649"/>
        <n v="39.474044304421696"/>
        <n v="39.354405398502017"/>
        <n v="38.58124085481527"/>
        <n v="37.651129028265046"/>
        <n v="36.493791439674695"/>
        <n v="36.672224456172714"/>
        <n v="36.821209986184741"/>
        <n v="-28.512664906737903"/>
        <n v="-27.297370289641144"/>
        <n v="-26.607129453224882"/>
        <n v="-28.201640083835347"/>
        <n v="-28.211726605578303"/>
        <n v="-27.71515719149799"/>
        <n v="-27.562191043827291"/>
        <n v="-26.403381642512059"/>
        <n v="-27.721739130434795"/>
        <n v="5.7873350932621008"/>
        <n v="4.8026297103588576"/>
        <n v="4.6928705467751151"/>
        <n v="4.5983599161646502"/>
        <n v="3.7882733944216973"/>
        <n v="3.4848428085020089"/>
        <n v="3.2939424748152746"/>
        <n v="2.9584811282650527"/>
        <n v="3.3369698296746968"/>
        <n v="4.0378089561727109"/>
        <n v="5.5651465661847404"/>
        <n v="5.2966183574879402"/>
        <n v="-25.112664906737901"/>
        <n v="-23.197370289641142"/>
        <n v="-22.601640083835349"/>
        <n v="-21.311726605578301"/>
        <n v="-20.41515719149799"/>
        <n v="-21.106057525184724"/>
        <n v="-19.441518871734949"/>
        <n v="-18.763030170325301"/>
        <n v="-17.162191043827288"/>
        <n v="-16.834853433815262"/>
        <n v="-16.903381642512059"/>
        <n v="-29.512664906737903"/>
        <n v="-29.297370289641144"/>
        <n v="-29.207129453224884"/>
        <n v="-29.301640083835348"/>
        <n v="-29.211726605578303"/>
        <n v="-29.015157191497991"/>
        <n v="-28.706057525184725"/>
        <n v="-28.541518871734947"/>
        <n v="-28.563030170325302"/>
        <n v="-28.462191043827289"/>
        <n v="-28.712664906737903"/>
        <n v="-29.097370289641141"/>
        <n v="-28.807129453224881"/>
        <n v="-29.111726605578301"/>
        <n v="-29.115157191497989"/>
        <n v="-28.806057525184727"/>
        <n v="-29.041518871734947"/>
        <n v="-29.063030170325302"/>
        <n v="-28.562191043827291"/>
        <n v="-29.43485343381526"/>
        <n v="45.587335093262098"/>
        <n v="47.592870546775117"/>
        <n v="46.498359916164645"/>
        <n v="47.488273394421697"/>
        <n v="48.08484280850201"/>
        <n v="51.19394247481528"/>
        <n v="51.258481128265046"/>
        <n v="51.8369698296747"/>
        <n v="52.237808956172714"/>
        <n v="52.365146566184748"/>
        <n v="52.796618357487944"/>
        <n v="-21.812664906737901"/>
        <n v="-21.097370289641141"/>
        <n v="-27.207129453224884"/>
        <n v="-27.001640083835348"/>
        <n v="-26.411726605578302"/>
        <n v="-26.21515719149799"/>
        <n v="-25.706057525184725"/>
        <n v="-25.763030170325301"/>
        <n v="-24.934853433815263"/>
        <n v="-23.403381642512059"/>
        <n v="-17.612664906737901"/>
        <n v="-18.297370289641144"/>
        <n v="-15.707129453224882"/>
        <n v="-14.001640083835348"/>
        <n v="-13.315157191497988"/>
        <n v="-13.606057525184724"/>
        <n v="-12.4630301703253"/>
        <n v="-12.162191043827288"/>
        <n v="-11.834853433815262"/>
        <n v="-12.103381642512058"/>
        <n v="-21.512664906737903"/>
        <n v="-20.397370289641142"/>
        <n v="-17.907129453224883"/>
        <n v="-17.815157191497988"/>
        <n v="-18.606057525184724"/>
        <n v="-18.541518871734947"/>
        <n v="-20.6630301703253"/>
        <n v="-20.26219104382729"/>
        <n v="-18.834853433815262"/>
        <n v="-19.103381642512058"/>
        <n v="-27.412664906737902"/>
        <n v="-27.197370289641142"/>
        <n v="-27.0117266055783"/>
        <n v="-26.71515719149799"/>
        <n v="-25.006057525184726"/>
        <n v="-24.241518871734947"/>
        <n v="-20.962191043827289"/>
        <n v="-19.834853433815262"/>
        <n v="-18.103381642512058"/>
        <n v="-25.712664906737903"/>
        <n v="-25.397370289641142"/>
        <n v="-25.301640083835348"/>
        <n v="-24.511726605578303"/>
        <n v="-23.71515719149799"/>
        <n v="-23.306057525184727"/>
        <n v="-22.641518871734945"/>
        <n v="-22.263030170325301"/>
        <n v="-22.034853433815261"/>
        <n v="-29.012664906737903"/>
        <n v="-29.101640083835349"/>
        <n v="-28.811726605578301"/>
        <n v="-27.606057525184724"/>
        <n v="-27.541518871734947"/>
        <n v="-28.73485343381526"/>
        <n v="-27.603381642512058"/>
        <n v="43.587335093262098"/>
        <n v="44.50262971035886"/>
        <n v="46.092870546775117"/>
        <n v="43.998359916164645"/>
        <n v="41.688273394421699"/>
        <n v="39.284842808502013"/>
        <n v="38.593942474815272"/>
        <n v="38.558481128265043"/>
        <n v="39.136969829674698"/>
        <n v="38.637808956172705"/>
        <n v="38.465146566184742"/>
        <n v="38.096618357487941"/>
        <n v="-4.8126649067379006"/>
        <n v="-4.1973702896411424"/>
        <n v="-7.7071294532248835"/>
        <n v="-5.5016400838353476"/>
        <n v="-3.5117266055782999"/>
        <n v="-6.4151571914979897"/>
        <n v="-7.5060575251847261"/>
        <n v="-4.841518871734948"/>
        <n v="-6.1630301703253032"/>
        <n v="-1.1621910438272884"/>
        <n v="-0.53485343381526107"/>
        <n v="-2.003381642512057"/>
        <n v="34.387335093262095"/>
        <n v="33.802629710358858"/>
        <n v="34.29287054677512"/>
        <n v="34.698359916164648"/>
        <n v="33.588273394421705"/>
        <n v="30.684842808502012"/>
        <n v="28.293942474815275"/>
        <n v="26.75848112826505"/>
        <n v="28.5369698296747"/>
        <n v="23.537808956172711"/>
        <n v="20.865146566184738"/>
        <n v="22.79661835748794"/>
        <n v="19.687335093262099"/>
        <n v="20.302629710358858"/>
        <n v="18.592870546775121"/>
        <n v="17.888273394421699"/>
        <n v="17.58484280850201"/>
        <n v="12.958481128265053"/>
        <n v="12.736969829674695"/>
        <n v="12.737808956172714"/>
        <n v="11.665146566184742"/>
        <n v="12.596618357487944"/>
        <n v="11.478260869565204"/>
        <n v="-29.412664906737902"/>
        <n v="-28.5117266055783"/>
        <n v="-28.315157191497988"/>
        <n v="-28.006057525184726"/>
        <n v="-28.241518871734947"/>
        <n v="-28.263030170325301"/>
        <n v="-28.162191043827288"/>
        <n v="-28.93485343381526"/>
        <n v="-28.003381642512057"/>
        <n v="-28.921739130434794"/>
        <n v="-28.507129453224881"/>
        <n v="-28.40164008383535"/>
        <n v="-27.211726605578303"/>
        <n v="-27.21515719149799"/>
        <n v="-27.106057525184724"/>
        <n v="-26.741518871734947"/>
        <n v="-26.363030170325302"/>
        <n v="-26.26219104382729"/>
        <n v="-26.93485343381526"/>
        <n v="-26.003381642512057"/>
        <n v="0.37839888326209703"/>
        <n v="-0.27368616964114167"/>
        <n v="-0.75615151322488217"/>
        <n v="-1.4262409338353486"/>
        <n v="-0.96137867557830248"/>
        <n v="-0.54982323149798873"/>
        <n v="0.36407447481527555"/>
        <n v="1.1006471282650523"/>
        <n v="1.9118966296746969"/>
        <n v="2.2632686261727102"/>
        <n v="4.3963278561847368"/>
        <n v="33.402629710358859"/>
        <n v="32.29287054677512"/>
        <n v="28.298359916164653"/>
        <n v="28.088273394421702"/>
        <n v="23.384842808502007"/>
        <n v="21.993942474815277"/>
        <n v="21.058481128265054"/>
        <n v="20.636969829674701"/>
        <n v="21.037808956172711"/>
        <n v="20.06514656618474"/>
        <n v="21.896618357487942"/>
        <n v="18.778260869565209"/>
        <n v="-23.997370289641143"/>
        <n v="-24.507129453224884"/>
        <n v="-24.401640083835346"/>
        <n v="-25.911726605578302"/>
        <n v="-25.71515719149799"/>
        <n v="-25.541518871734947"/>
        <n v="-24.863030170325302"/>
        <n v="-24.362191043827288"/>
        <n v="-24.23485343381526"/>
        <n v="-22.803381642512058"/>
        <n v="58.187335093262092"/>
        <n v="56.902629710358852"/>
        <n v="56.092870546775117"/>
        <n v="57.198359916164648"/>
        <n v="61.088273394421705"/>
        <n v="61.984842808502016"/>
        <n v="63.093942474815272"/>
        <n v="64.058481128265043"/>
        <n v="64.8369698296747"/>
        <n v="60.237808956172714"/>
        <n v="62.465146566184742"/>
        <n v="63.596618357487941"/>
        <n v="62.378260869565203"/>
        <n v="-27.912664906737902"/>
        <n v="-26.997370289641143"/>
        <n v="-27.507129453224881"/>
        <n v="-27.90164008383535"/>
        <n v="-27.811726605578301"/>
        <n v="-27.015157191497991"/>
        <n v="-26.641518871734949"/>
        <n v="-26.663030170325303"/>
        <n v="-26.462191043827289"/>
        <n v="-27.334853433815262"/>
        <n v="-26.503381642512057"/>
        <n v="-17.212664906737903"/>
        <n v="-17.297370289641144"/>
        <n v="-17.70712945322488"/>
        <n v="-18.20164008383535"/>
        <n v="-18.411726605578302"/>
        <n v="-18.41515719149799"/>
        <n v="-18.506057525184726"/>
        <n v="-19.462191043827289"/>
        <n v="-20.534853433815261"/>
        <n v="-19.903381642512059"/>
        <n v="-20.721739130434795"/>
        <n v="-1.344324166737902"/>
        <n v="-1.7015107796411435"/>
        <n v="-2.1659383432248838"/>
        <n v="-2.5589737538353496"/>
        <n v="-2.3901307055783008"/>
        <n v="-1.6704905714979894"/>
        <n v="-0.82102478518472566"/>
        <n v="-0.13469471173494796"/>
        <n v="0.68960894967469955"/>
        <n v="1.1626207261727117"/>
        <n v="3.6616438661847361"/>
        <n v="45.490398923262092"/>
        <n v="45.092868750358861"/>
        <n v="44.01148576677511"/>
        <n v="43.149998986164647"/>
        <n v="42.691578494421705"/>
        <n v="42.726892748502017"/>
        <n v="42.000928904815275"/>
        <n v="41.111323828265043"/>
        <n v="40.105897139674695"/>
        <n v="40.040299906172706"/>
        <n v="40.350854306184743"/>
        <n v="30.735314203262099"/>
        <n v="33.859999100358863"/>
        <n v="34.630243126775113"/>
        <n v="37.752007586164652"/>
        <n v="38.354000144421704"/>
        <n v="42.109948198502003"/>
        <n v="42.618227684815274"/>
        <n v="38.495774428265051"/>
        <n v="37.930579399674698"/>
        <n v="37.559817376172717"/>
        <n v="38.667005766184744"/>
        <n v="21.887335093262095"/>
        <n v="25.102629710358855"/>
        <n v="25.392870546775118"/>
        <n v="23.198359916164652"/>
        <n v="24.888273394421699"/>
        <n v="25.58484280850201"/>
        <n v="26.093942474815272"/>
        <n v="25.75848112826505"/>
        <n v="27.236969829674695"/>
        <n v="26.637808956172712"/>
        <n v="24.665146566184742"/>
        <n v="23.996618357487943"/>
        <n v="26.478260869565204"/>
        <n v="31.487335093262097"/>
        <n v="26.202629710358856"/>
        <n v="22.792870546775116"/>
        <n v="26.59835991616465"/>
        <n v="24.088273394421702"/>
        <n v="21.384842808502007"/>
        <n v="15.393942474815276"/>
        <n v="16.25848112826505"/>
        <n v="18.336969829674697"/>
        <n v="16.637808956172712"/>
        <n v="18.765146566184736"/>
        <n v="19.196618357487939"/>
        <n v="13.626130483262095"/>
        <n v="13.038575480358858"/>
        <n v="13.222569366775115"/>
        <n v="12.991404356164654"/>
        <n v="12.264217894421702"/>
        <n v="11.593858588502009"/>
        <n v="10.845519154815271"/>
        <n v="10.302327228265053"/>
        <n v="10.181648419674698"/>
        <n v="10.685052626172713"/>
        <n v="11.102704146184738"/>
        <n v="-6.5938197467379034"/>
        <n v="-7.2830091396411412"/>
        <n v="-7.3745605532248817"/>
        <n v="-7.5605374238353491"/>
        <n v="-7.3351557755783006"/>
        <n v="-7.094989771497989"/>
        <n v="-6.6452113551847241"/>
        <n v="-6.4440871817349468"/>
        <n v="-6.3694474103253"/>
        <n v="-5.7630674638272907"/>
        <n v="-5.9356598838152621"/>
        <n v="22.587335093262098"/>
        <n v="12.102629710358855"/>
        <n v="10.692870546775115"/>
        <n v="15.798359916164653"/>
        <n v="13.088273394421702"/>
        <n v="16.08484280850201"/>
        <n v="11.958481128265053"/>
        <n v="12.936969829674698"/>
        <n v="12.137808956172712"/>
        <n v="12.665146566184742"/>
        <n v="3.996618357487943"/>
        <n v="4.4782608695652044"/>
        <n v="-16.184751516737904"/>
        <n v="-16.703430129641141"/>
        <n v="-16.548738923224882"/>
        <n v="-16.650549473835348"/>
        <n v="-16.314781665578302"/>
        <n v="-16.120400911497988"/>
        <n v="-15.600697075184726"/>
        <n v="-15.181349021734947"/>
        <n v="-14.851689880325301"/>
        <n v="-14.269135733827289"/>
        <n v="-14.705727363815262"/>
        <n v="-8.912664906737902"/>
        <n v="-7.4973702896411432"/>
        <n v="-6.2071294532248835"/>
        <n v="-4.0016400838353476"/>
        <n v="-2.411726605578302"/>
        <n v="-0.91515719149798969"/>
        <n v="1.7939424748152746"/>
        <n v="4.2584811282650499"/>
        <n v="4.1369698296747011"/>
        <n v="1.1651465661847382"/>
        <n v="3.5966183574879445"/>
        <n v="-26.712664906737903"/>
        <n v="-26.397370289641142"/>
        <n v="-24.601640083835349"/>
        <n v="-23.311726605578301"/>
        <n v="-20.815157191497988"/>
        <n v="-16.206057525184725"/>
        <n v="-14.241518871734947"/>
        <n v="-13.062191043827291"/>
        <n v="-9.7348534338152604"/>
        <n v="-9.1033816425120584"/>
        <n v="2.6873350932620994"/>
        <n v="5.3026297103588576"/>
        <n v="10.292870546775116"/>
        <n v="9.2983599161646531"/>
        <n v="10.088273394421702"/>
        <n v="8.1848428085020117"/>
        <n v="8.7939424748152746"/>
        <n v="13.058481128265054"/>
        <n v="11.436969829674698"/>
        <n v="12.037808956172711"/>
        <n v="13.265146566184736"/>
        <n v="14.396618357487942"/>
        <n v="-23.797370289641144"/>
        <n v="-19.007129453224884"/>
        <n v="-18.711726605578299"/>
        <n v="-24.515157191497991"/>
        <n v="-24.306057525184727"/>
        <n v="-21.1630301703253"/>
        <n v="-21.062191043827291"/>
        <n v="-19.534853433815261"/>
        <n v="-16.003381642512061"/>
        <n v="-19.421739130434794"/>
        <n v="-16.512664906737903"/>
        <n v="-18.397370289641142"/>
        <n v="-19.20712945322488"/>
        <n v="-18.70164008383535"/>
        <n v="-19.011726605578303"/>
        <n v="-18.71515719149799"/>
        <n v="-18.6630301703253"/>
        <n v="-19.434853433815263"/>
        <n v="-18.703381642512056"/>
        <n v="-10.412664906737902"/>
        <n v="-9.7973702896411439"/>
        <n v="-8.0071294532248807"/>
        <n v="-6.5016400838353476"/>
        <n v="-5.8117266055783006"/>
        <n v="-5.2151571914979904"/>
        <n v="-4.4060575251847247"/>
        <n v="-3.4415188717349459"/>
        <n v="-4.2630301703253011"/>
        <n v="-7.4621910438272891"/>
        <n v="-8.2348534338152604"/>
        <n v="-8.2033816425120598"/>
        <n v="56.287335093262101"/>
        <n v="54.302629710358858"/>
        <n v="53.192870546775112"/>
        <n v="51.098359916164654"/>
        <n v="52.088273394421705"/>
        <n v="53.984842808502016"/>
        <n v="54.093942474815272"/>
        <n v="52.358481128265055"/>
        <n v="54.636969829674698"/>
        <n v="53.037808956172711"/>
        <n v="54.165146566184745"/>
        <n v="53.996618357487932"/>
        <n v="52.6782608695652"/>
        <n v="-28.897370289641142"/>
        <n v="-28.907129453224883"/>
        <n v="-29.001640083835348"/>
        <n v="-28.911726605578302"/>
        <n v="-28.41515719149799"/>
        <n v="-28.20338164251206"/>
        <n v="-29.221739130434795"/>
        <n v="-22.819856454737902"/>
        <n v="-22.761028008641141"/>
        <n v="-22.915741587224883"/>
        <n v="-23.071283955835348"/>
        <n v="-23.040504801578301"/>
        <n v="-22.83508404549799"/>
        <n v="-22.596806435184725"/>
        <n v="-22.392244322734946"/>
        <n v="-22.254443235325301"/>
        <n v="-21.865482851827288"/>
        <n v="-22.988096405815263"/>
        <n v="-21.107129453224882"/>
        <n v="-20.71515719149799"/>
        <n v="-19.263030170325301"/>
        <n v="-16.603381642512058"/>
        <n v="-16.712664906737903"/>
        <n v="-17.897370289641142"/>
        <n v="-18.107129453224882"/>
        <n v="-17.901640083835346"/>
        <n v="-18.21515719149799"/>
        <n v="-17.606057525184724"/>
        <n v="-17.541518871734947"/>
        <n v="-17.362191043827288"/>
        <n v="-17.503381642512061"/>
        <n v="-18.221739130434795"/>
        <n v="-7.7047742567379025"/>
        <n v="-8.4540198396411412"/>
        <n v="-8.4910851532248834"/>
        <n v="-8.7349579738353498"/>
        <n v="-8.5489616255783005"/>
        <n v="-8.3591035014979909"/>
        <n v="-7.9246364251847261"/>
        <n v="-7.6702757017349477"/>
        <n v="-7.5728319603253027"/>
        <n v="-6.9691229938272876"/>
        <n v="-7.2181053438152603"/>
        <n v="-8.1126649067379013"/>
        <n v="-11.807129453224881"/>
        <n v="-9.1016400838353491"/>
        <n v="-8.911726605578302"/>
        <n v="-8.3060575251847268"/>
        <n v="-10.541518871734947"/>
        <n v="-8.6630301703253032"/>
        <n v="-12.462191043827289"/>
        <n v="-10.534853433815261"/>
        <n v="-10.103381642512058"/>
        <n v="53.587335093262098"/>
        <n v="53.402629710358852"/>
        <n v="51.092870546775117"/>
        <n v="54.498359916164645"/>
        <n v="54.488273394421697"/>
        <n v="48.19394247481528"/>
        <n v="47.458481128265049"/>
        <n v="47.636969829674698"/>
        <n v="45.437808956172717"/>
        <n v="42.26514656618474"/>
        <n v="40.6782608695652"/>
        <n v="-29.212664906737903"/>
        <n v="-28.197370289641142"/>
        <n v="-27.407129453224883"/>
        <n v="-27.101640083835349"/>
        <n v="-25.611726605578301"/>
        <n v="-23.91515719149799"/>
        <n v="-21.963030170325304"/>
        <n v="-21.334853433815262"/>
        <n v="-21.003381642512061"/>
        <n v="54.187335093262092"/>
        <n v="53.602629710358855"/>
        <n v="47.992870546775109"/>
        <n v="45.298359916164642"/>
        <n v="41.888273394421702"/>
        <n v="40.08484280850201"/>
        <n v="39.093942474815272"/>
        <n v="29.836969829674697"/>
        <n v="29.037808956172711"/>
        <n v="28.665146566184742"/>
        <n v="33.296618357487944"/>
        <n v="-19.206776036737899"/>
        <n v="-19.126557559641142"/>
        <n v="-19.065107913224882"/>
        <n v="-19.157425023835348"/>
        <n v="-19.071656005578301"/>
        <n v="-18.628104991497992"/>
        <n v="-18.555751045184728"/>
        <n v="-18.600150361734947"/>
        <n v="-18.601056950325301"/>
        <n v="-17.975643973827289"/>
        <n v="-19.316720803815262"/>
        <n v="18.687335093262099"/>
        <n v="12.602629710358855"/>
        <n v="15.792870546775116"/>
        <n v="18.998359916164649"/>
        <n v="15.888273394421699"/>
        <n v="13.08484280850201"/>
        <n v="14.193942474815273"/>
        <n v="8.2584811282650499"/>
        <n v="11.0369698296747"/>
        <n v="9.2378089561727137"/>
        <n v="9.0651465661847404"/>
        <n v="9.996618357487943"/>
        <n v="-25.912664906737902"/>
        <n v="-27.107129453224882"/>
        <n v="-27.301640083835348"/>
        <n v="-26.811726605578301"/>
        <n v="-26.41515719149799"/>
        <n v="-26.306057525184727"/>
        <n v="-27.741518871734947"/>
        <n v="-27.4630301703253"/>
        <n v="-27.162191043827288"/>
        <n v="-27.634853433815262"/>
        <n v="-26.603381642512058"/>
        <n v="-29.103381642512058"/>
        <n v="-29.921739130434794"/>
        <n v="54.487335093262104"/>
        <n v="55.202629710358863"/>
        <n v="54.392870546775114"/>
        <n v="52.798359916164642"/>
        <n v="51.088273394421705"/>
        <n v="50.184842808502005"/>
        <n v="47.69394247481528"/>
        <n v="48.658481128265052"/>
        <n v="49.436969829674695"/>
        <n v="48.037808956172711"/>
        <n v="49.665146566184745"/>
        <n v="47.296618357487944"/>
        <n v="3.587335093262098"/>
        <n v="3.1026297103588547"/>
        <n v="1.7928705467751165"/>
        <n v="4.7983599161646531"/>
        <n v="0.88827339442169873"/>
        <n v="-1.615157191497989"/>
        <n v="1.9939424748152739"/>
        <n v="-4.0415188717349473"/>
        <n v="-7.9630301703253004"/>
        <n v="-8.2621910438272899"/>
        <n v="-7.503381642512057"/>
        <n v="-10.821739130434793"/>
        <n v="-18.197370289641142"/>
        <n v="-18.70712945322488"/>
        <n v="-19.511726605578303"/>
        <n v="-20.141518871734945"/>
        <n v="-20.363030170325302"/>
        <n v="-20.562191043827291"/>
        <n v="-21.134853433815259"/>
        <n v="50.787335093262101"/>
        <n v="50.00262971035886"/>
        <n v="50.092870546775117"/>
        <n v="49.498359916164645"/>
        <n v="52.688273394421699"/>
        <n v="51.08484280850201"/>
        <n v="49.19394247481528"/>
        <n v="47.358481128265055"/>
        <n v="41.437808956172717"/>
        <n v="40.965146566184742"/>
        <n v="41.496618357487932"/>
        <n v="32.478260869565204"/>
        <n v="-27.997370289641143"/>
        <n v="-27.607129453224882"/>
        <n v="-27.501640083835348"/>
        <n v="-26.515157191497991"/>
        <n v="-24.341518871734948"/>
        <n v="-24.263030170325301"/>
        <n v="-23.76219104382729"/>
        <n v="-23.534853433815261"/>
        <n v="-22.103381642512058"/>
        <n v="-21.529966947737904"/>
        <n v="-20.335306041641143"/>
        <n v="-20.101593523224881"/>
        <n v="-19.91099436383535"/>
        <n v="-19.6223423855783"/>
        <n v="-19.522768741497991"/>
        <n v="-18.981387015184726"/>
        <n v="-18.332349791734948"/>
        <n v="-18.251603960325301"/>
        <n v="-17.88143854382729"/>
        <n v="-18.071971093815261"/>
        <n v="0.78733509326209727"/>
        <n v="0.39835991616465094"/>
        <n v="-0.61515719149798898"/>
        <n v="-0.50605752518472613"/>
        <n v="0.65848112826505201"/>
        <n v="1.3369698296746968"/>
        <n v="0.73780895617271014"/>
        <n v="0.66514656618473822"/>
        <n v="0.39661835748794161"/>
        <n v="-25.612664906737901"/>
        <n v="-24.297370289641144"/>
        <n v="-23.907129453224883"/>
        <n v="-23.70164008383535"/>
        <n v="-25.811726605578301"/>
        <n v="-24.815157191497988"/>
        <n v="-26.006057525184726"/>
        <n v="-24.441518871734949"/>
        <n v="-24.963030170325304"/>
        <n v="-24.26219104382729"/>
        <n v="-24.434853433815263"/>
        <n v="-21.303381642512058"/>
        <n v="-20.821739130434793"/>
        <n v="50.287335093262101"/>
        <n v="47.00262971035886"/>
        <n v="42.592870546775117"/>
        <n v="47.988273394421697"/>
        <n v="48.984842808502016"/>
        <n v="50.493942474815277"/>
        <n v="52.458481128265049"/>
        <n v="52.436969829674695"/>
        <n v="51.237808956172714"/>
        <n v="51.365146566184748"/>
        <n v="49.996618357487932"/>
        <n v="55.587335093262098"/>
        <n v="53.902629710358852"/>
        <n v="53.79287054677512"/>
        <n v="49.788273394421708"/>
        <n v="51.384842808502007"/>
        <n v="51.393942474815269"/>
        <n v="50.637808956172705"/>
        <n v="51.26514656618474"/>
        <n v="50.696618357487935"/>
        <n v="23.987335093262097"/>
        <n v="23.102629710358855"/>
        <n v="23.192870546775115"/>
        <n v="23.998359916164649"/>
        <n v="22.888273394421699"/>
        <n v="20.08484280850201"/>
        <n v="19.793942474815275"/>
        <n v="19.358481128265051"/>
        <n v="21.736969829674695"/>
        <n v="21.665146566184742"/>
        <n v="20.79661835748794"/>
        <n v="-26.512664906737903"/>
        <n v="-25.497370289641143"/>
        <n v="-25.20712945322488"/>
        <n v="-24.115157191497989"/>
        <n v="-24.106057525184724"/>
        <n v="-23.141518871734945"/>
        <n v="-22.1630301703253"/>
        <n v="-20.862191043827288"/>
        <n v="25.587335093262098"/>
        <n v="25.802629710358858"/>
        <n v="26.792870546775116"/>
        <n v="26.298359916164653"/>
        <n v="25.688273394421696"/>
        <n v="26.58484280850201"/>
        <n v="27.993942474815277"/>
        <n v="29.358481128265051"/>
        <n v="29.336969829674697"/>
        <n v="30.337808956172708"/>
        <n v="30.365146566184738"/>
        <n v="31.79661835748794"/>
        <n v="56.887335093262095"/>
        <n v="56.802629710358858"/>
        <n v="54.592870546775117"/>
        <n v="55.698359916164648"/>
        <n v="53.888273394421702"/>
        <n v="55.284842808502013"/>
        <n v="49.69394247481528"/>
        <n v="47.258481128265046"/>
        <n v="45.436969829674695"/>
        <n v="48.737808956172714"/>
        <n v="44.096618357487941"/>
        <n v="-28.862191043827288"/>
        <n v="-28.521739130434796"/>
        <n v="0.10262971035885826"/>
        <n v="-1.3071294532248814"/>
        <n v="-2.0016400838353476"/>
        <n v="-1.1117266055783013"/>
        <n v="0.393942474815276"/>
        <n v="-1.1415188717349487"/>
        <n v="-0.6630301703253032"/>
        <n v="-1.4621910438272891"/>
        <n v="-1.8348534338152618"/>
        <n v="-0.70338164251205981"/>
        <n v="-20.0383504367379"/>
        <n v="-19.292747809641142"/>
        <n v="-18.724784003224883"/>
        <n v="-18.424104763835349"/>
        <n v="-17.984152295578301"/>
        <n v="-17.65401210149799"/>
        <n v="-17.273672895184724"/>
        <n v="-16.746079761734947"/>
        <n v="-16.360590270325304"/>
        <n v="-15.775742343827289"/>
        <n v="-15.696817113815261"/>
        <n v="9.7857963432620991"/>
        <n v="10.248435920358858"/>
        <n v="10.610039666775119"/>
        <n v="10.888664726164652"/>
        <n v="11.4822138844217"/>
        <n v="12.660862678502014"/>
        <n v="12.450480864815276"/>
        <n v="11.895134648265053"/>
        <n v="12.799579829674695"/>
        <n v="12.928279696172709"/>
        <n v="14.86936801618474"/>
        <n v="16.987335093262097"/>
        <n v="16.602629710358855"/>
        <n v="17.092870546775121"/>
        <n v="17.798359916164653"/>
        <n v="17.088273394421702"/>
        <n v="15.984842808502009"/>
        <n v="13.993942474815277"/>
        <n v="12.558481128265054"/>
        <n v="13.836969829674697"/>
        <n v="16.437808956172709"/>
        <n v="12.165146566184742"/>
        <n v="11.996618357487943"/>
        <n v="-10.497370289641143"/>
        <n v="-8.9071294532248828"/>
        <n v="-9.6016400838353491"/>
        <n v="-10.311726605578301"/>
        <n v="-7.9151571914979897"/>
        <n v="-5.9415188717349459"/>
        <n v="-5.0630301703253018"/>
        <n v="-10.462191043827289"/>
        <n v="-2.0348534338152611"/>
        <n v="-1.6033816425120584"/>
        <n v="1.7873350932621008"/>
        <n v="0.40262971035885897"/>
        <n v="0.69287054677511861"/>
        <n v="-1.9016400838353498"/>
        <n v="-1.5117266055782999"/>
        <n v="-2.5151571914979911"/>
        <n v="-1.9415188717349459"/>
        <n v="-1.6630301703253032"/>
        <n v="-2.3621910438272877"/>
        <n v="1.0651465661847404"/>
        <n v="0.99661835748794303"/>
        <n v="2.2873350932621008"/>
        <n v="3.6026297103588547"/>
        <n v="3.9928705467751193"/>
        <n v="2.7983599161646531"/>
        <n v="2.2882733944216973"/>
        <n v="0.88484280850201102"/>
        <n v="-1.106057525184724"/>
        <n v="-1.7415188717349466"/>
        <n v="-1.9630301703253004"/>
        <n v="-2.5621910438272906"/>
        <n v="-1.4348534338152596"/>
        <n v="-29.811726605578301"/>
        <n v="-29.106057525184724"/>
        <n v="-28.9630301703253"/>
        <n v="24.787335093262101"/>
        <n v="24.50262971035886"/>
        <n v="27.998359916164649"/>
        <n v="26.788273394421697"/>
        <n v="25.384842808502007"/>
        <n v="25.093942474815272"/>
        <n v="25.158481128265056"/>
        <n v="23.836969829674697"/>
        <n v="23.737808956172714"/>
        <n v="23.06514656618474"/>
        <n v="24.178260869565207"/>
        <n v="-20.912664906737902"/>
        <n v="-19.797370289641144"/>
        <n v="-18.511726605578303"/>
        <n v="-18.015157191497991"/>
        <n v="-18.406057525184725"/>
        <n v="-18.441518871734949"/>
        <n v="-14.463030170325302"/>
        <n v="-13.86219104382729"/>
        <n v="-14.43485343381526"/>
        <n v="45.300897343262093"/>
        <n v="44.455448870358865"/>
        <n v="43.079414786775118"/>
        <n v="41.930940316164651"/>
        <n v="42.605293084421703"/>
        <n v="43.42473447850201"/>
        <n v="43.136761944815269"/>
        <n v="43.215633058265055"/>
        <n v="42.343832299674688"/>
        <n v="41.97767990617271"/>
        <n v="42.793674956184745"/>
        <n v="-29.497370289641143"/>
        <n v="-28.015157191497991"/>
        <n v="-27.241518871734947"/>
        <n v="-28.163030170325303"/>
        <n v="-27.062191043827291"/>
        <n v="-28.034853433815261"/>
        <n v="-27.003381642512057"/>
        <n v="-27.921739130434794"/>
        <n v="-19.412664906737902"/>
        <n v="-15.397370289641142"/>
        <n v="-9.5016400838353476"/>
        <n v="-11.611726605578301"/>
        <n v="-7.3151571914979883"/>
        <n v="-5.7060575251847254"/>
        <n v="-17.6630301703253"/>
        <n v="-14.903381642512059"/>
        <n v="-2.6126649067379013"/>
        <n v="-4.6071294532248821"/>
        <n v="0.38827339442169873"/>
        <n v="-2.7151571914979904"/>
        <n v="-0.70605752518472542"/>
        <n v="-5.1415188717349487"/>
        <n v="-2.0630301703253018"/>
        <n v="-1.2621910438272899"/>
        <n v="0.76514656618473964"/>
        <n v="2.6966183574879388"/>
        <n v="33.187335093262099"/>
        <n v="32.302629710358858"/>
        <n v="33.29287054677512"/>
        <n v="32.198359916164648"/>
        <n v="32.388273394421702"/>
        <n v="30.58484280850201"/>
        <n v="32.793942474815275"/>
        <n v="30.558481128265054"/>
        <n v="29.636969829674701"/>
        <n v="30.637808956172712"/>
        <n v="30.965146566184739"/>
        <n v="29.196618357487939"/>
        <n v="-16.312664906737901"/>
        <n v="-14.797370289641142"/>
        <n v="-18.601640083835349"/>
        <n v="-19.311726605578301"/>
        <n v="-18.91515719149799"/>
        <n v="-17.406057525184725"/>
        <n v="-19.041518871734947"/>
        <n v="-16.863030170325302"/>
        <n v="-15.562191043827289"/>
        <n v="-14.203381642512058"/>
        <n v="-15.021739130434794"/>
        <n v="-0.7341322967379007"/>
        <n v="1.2055244503588582"/>
        <n v="1.0965840767751196"/>
        <n v="0.78481311616465277"/>
        <n v="1.1097687244216985"/>
        <n v="1.4170187385020085"/>
        <n v="-0.85557208518472549"/>
        <n v="-0.55237860173494724"/>
        <n v="-2.2092856803253014"/>
        <n v="-2.0732061638272903"/>
        <n v="-1.1090080238152602"/>
        <n v="-20.5955937827379"/>
        <n v="-19.859964939641145"/>
        <n v="-19.251389103224881"/>
        <n v="-18.965868693835347"/>
        <n v="-18.442941695578302"/>
        <n v="-18.072596771497992"/>
        <n v="-17.643850365184726"/>
        <n v="-17.05688073173495"/>
        <n v="-16.705412290325302"/>
        <n v="-16.189535343827288"/>
        <n v="-16.106998593815263"/>
        <n v="-22.912664906737902"/>
        <n v="-23.297370289641144"/>
        <n v="-23.801640083835348"/>
        <n v="-22.711726605578299"/>
        <n v="-22.115157191497989"/>
        <n v="-21.606057525184724"/>
        <n v="-21.441518871734949"/>
        <n v="-21.863030170325302"/>
        <n v="-21.76219104382729"/>
        <n v="-22.334853433815262"/>
        <n v="-22.203381642512056"/>
        <n v="-23.421739130434794"/>
        <n v="-29.362191043827288"/>
        <n v="-6.3126649067379006"/>
        <n v="-9.097370289641141"/>
        <n v="-8.6071294532248821"/>
        <n v="-7.2016400838353469"/>
        <n v="-6.2151571914979904"/>
        <n v="-5.3060575251847268"/>
        <n v="-6.1415188717349487"/>
        <n v="-6.5630301703253018"/>
        <n v="-5.9621910438272891"/>
        <n v="-6.4348534338152596"/>
        <n v="-6.003381642512057"/>
        <n v="-27.112664906737901"/>
        <n v="-26.907129453224883"/>
        <n v="-26.701640083835347"/>
        <n v="-26.341518871734948"/>
        <n v="-26.834853433815262"/>
        <n v="-26.103381642512058"/>
        <n v="60.087335093262098"/>
        <n v="59.50262971035886"/>
        <n v="58.692870546775112"/>
        <n v="58.198359916164648"/>
        <n v="57.888273394421702"/>
        <n v="56.384842808502007"/>
        <n v="55.793942474815275"/>
        <n v="54.958481128265049"/>
        <n v="53.236969829674692"/>
        <n v="52.337808956172708"/>
        <n v="51.165146566184745"/>
        <n v="49.796618357487944"/>
        <n v="49.478260869565212"/>
        <n v="7.7439981032621006"/>
        <n v="6.6119010203588573"/>
        <n v="6.2780594267751191"/>
        <n v="6.3091157661646484"/>
        <n v="5.3979256344216999"/>
        <n v="4.9682596585020136"/>
        <n v="4.5014197148152775"/>
        <n v="4.0473685982650558"/>
        <n v="4.3204696496746955"/>
        <n v="4.9671669461727106"/>
        <n v="6.3516124761847372"/>
        <n v="30.887335093262095"/>
        <n v="33.50262971035886"/>
        <n v="33.592870546775117"/>
        <n v="33.998359916164645"/>
        <n v="31.984842808502009"/>
        <n v="29.193942474815273"/>
        <n v="29.858481128265051"/>
        <n v="30.236969829674695"/>
        <n v="29.937808956172709"/>
        <n v="32.065146566184737"/>
        <n v="31.396618357487942"/>
        <n v="19.087335093262098"/>
        <n v="17.802629710358858"/>
        <n v="19.492870546775119"/>
        <n v="12.398359916164654"/>
        <n v="12.388273394421699"/>
        <n v="9.1848428085020117"/>
        <n v="6.9939424748152774"/>
        <n v="7.2584811282650499"/>
        <n v="4.6369698296747011"/>
        <n v="6.7378089561727137"/>
        <n v="8.1651465661847418"/>
        <n v="5.7966183574879402"/>
        <n v="-29.5117266055783"/>
        <n v="-29.21515719149799"/>
        <n v="-29.006057525184726"/>
        <n v="-28.841518871734948"/>
        <n v="-28.763030170325301"/>
        <n v="14.687335093262099"/>
        <n v="13.402629710358859"/>
        <n v="13.692870546775115"/>
        <n v="11.498359916164649"/>
        <n v="15.788273394421697"/>
        <n v="18.684842808502012"/>
        <n v="18.993942474815277"/>
        <n v="19.458481128265053"/>
        <n v="19.0369698296747"/>
        <n v="18.937808956172709"/>
        <n v="18.465146566184739"/>
        <n v="19.496618357487943"/>
        <n v="19.678260869565207"/>
        <n v="50.802629710358858"/>
        <n v="48.992870546775109"/>
        <n v="44.298359916164642"/>
        <n v="42.888273394421702"/>
        <n v="44.08484280850201"/>
        <n v="43.893942474815269"/>
        <n v="46.3369698296747"/>
        <n v="45.937808956172717"/>
        <n v="44.565146566184737"/>
        <n v="41.1782608695652"/>
        <n v="2.1873350932620994"/>
        <n v="-0.69737028964114245"/>
        <n v="-2.8016400838353483"/>
        <n v="-8.9151571914979897"/>
        <n v="-9.0060575251847261"/>
        <n v="-6.3630301703253025"/>
        <n v="-10.062191043827291"/>
        <n v="-6.8348534338152618"/>
        <n v="-7.7033816425120598"/>
        <n v="63.187335093262092"/>
        <n v="63.50262971035886"/>
        <n v="63.79287054677512"/>
        <n v="64.098359916164654"/>
        <n v="64.488273394421697"/>
        <n v="64.584842808502003"/>
        <n v="65.093942474815265"/>
        <n v="65.358481128265055"/>
        <n v="65.3369698296747"/>
        <n v="65.537808956172711"/>
        <n v="64.965146566184742"/>
        <n v="65.796618357487944"/>
        <n v="64.978260869565219"/>
        <n v="-9.912664906737902"/>
        <n v="-12.797370289641144"/>
        <n v="-10.607129453224882"/>
        <n v="-10.301640083835348"/>
        <n v="-8.7151571914979904"/>
        <n v="-8.8060575251847268"/>
        <n v="-9.5415188717349473"/>
        <n v="-8.5630301703253018"/>
        <n v="-8.0621910438272906"/>
        <n v="-4.5348534338152611"/>
        <n v="-2.4033816425120591"/>
        <n v="37.9225145832621"/>
        <n v="37.542266640358861"/>
        <n v="36.567221786775107"/>
        <n v="35.261723586164649"/>
        <n v="35.254421354421709"/>
        <n v="35.85112037850201"/>
        <n v="36.056819114815276"/>
        <n v="36.015734558265052"/>
        <n v="35.887558799674693"/>
        <n v="36.59407064617271"/>
        <n v="37.634460386184742"/>
        <n v="0.49287054677511932"/>
        <n v="-0.20164008383534693"/>
        <n v="-1.0060575251847261"/>
        <n v="5.5584811282650541"/>
        <n v="1.9369698296746982"/>
        <n v="1.9378089561727094"/>
        <n v="2.2651465661847361"/>
        <n v="2.7966183574879402"/>
        <n v="40.139587673262099"/>
        <n v="39.757551190358853"/>
        <n v="38.861300996775114"/>
        <n v="37.549457016164652"/>
        <n v="37.518644164421701"/>
        <n v="38.110394388502009"/>
        <n v="38.256466294815276"/>
        <n v="38.276035598265054"/>
        <n v="38.103041149674695"/>
        <n v="38.707193976172718"/>
        <n v="39.735259956184748"/>
        <n v="-0.6860958467379028"/>
        <n v="5.2227980358857451E-2"/>
        <n v="7.7472206775116348E-2"/>
        <n v="3.7145406164651007E-2"/>
        <n v="8.8250014421699774E-2"/>
        <n v="1.2603574985020103"/>
        <n v="1.6674374248152759"/>
        <n v="1.6262175382650526"/>
        <n v="2.7196333196746956"/>
        <n v="2.19380144617271"/>
        <n v="3.7260605161847415"/>
        <n v="7.7873350932621008"/>
        <n v="12.202629710358856"/>
        <n v="9.9928705467751193"/>
        <n v="12.498359916164649"/>
        <n v="8.2882733944216973"/>
        <n v="9.2848428085020132"/>
        <n v="8.393942474815276"/>
        <n v="9.6584811282650556"/>
        <n v="9.1378089561727123"/>
        <n v="11.06514656618474"/>
        <n v="11.196618357487939"/>
        <n v="12.078260869565206"/>
        <n v="-8.3126649067379006"/>
        <n v="-8.9973702896411432"/>
        <n v="-12.701640083835347"/>
        <n v="-17.311726605578301"/>
        <n v="-18.315157191497988"/>
        <n v="-14.041518871734947"/>
        <n v="-14.562191043827289"/>
        <n v="-15.934853433815261"/>
        <n v="-15.103381642512058"/>
        <n v="-19.607129453224882"/>
        <n v="-19.601640083835349"/>
        <n v="-16.515157191497991"/>
        <n v="-16.606057525184724"/>
        <n v="-17.141518871734945"/>
        <n v="-17.1630301703253"/>
        <n v="-11.862191043827288"/>
        <n v="-12.93485343381526"/>
        <n v="-11.70338164251206"/>
        <n v="-10.312664906737901"/>
        <n v="-11.097370289641141"/>
        <n v="-9.9071294532248828"/>
        <n v="-7.8016400838353483"/>
        <n v="-7.2117266055783027"/>
        <n v="-8.5151571914979911"/>
        <n v="-8.7060575251847254"/>
        <n v="-9.841518871734948"/>
        <n v="-8.9630301703253004"/>
        <n v="-8.5621910438272906"/>
        <n v="-7.8348534338152618"/>
        <n v="-6.2033816425120598"/>
        <n v="14.287335093262101"/>
        <n v="15.202629710358856"/>
        <n v="18.192870546775115"/>
        <n v="16.998359916164649"/>
        <n v="18.4882733944217"/>
        <n v="21.984842808502009"/>
        <n v="21.193942474815273"/>
        <n v="22.25848112826505"/>
        <n v="22.0369698296747"/>
        <n v="23.437808956172709"/>
        <n v="27.265146566184736"/>
        <n v="28.29661835748794"/>
        <n v="38.087335093262098"/>
        <n v="39.102629710358855"/>
        <n v="38.692870546775112"/>
        <n v="35.798359916164642"/>
        <n v="38.188273394421699"/>
        <n v="38.884842808502007"/>
        <n v="34.593942474815272"/>
        <n v="35.758481128265046"/>
        <n v="36.136969829674698"/>
        <n v="34.937808956172717"/>
        <n v="33.165146566184745"/>
        <n v="35.796618357487944"/>
        <n v="34.278260869565209"/>
        <n v="-29.712664906737903"/>
        <n v="-29.397370289641142"/>
        <n v="-29.307129453224881"/>
        <n v="-28.341518871734948"/>
        <n v="-28.363030170325302"/>
        <n v="-28.26219104382729"/>
        <n v="-27.903381642512059"/>
        <n v="-28.107129453224882"/>
        <n v="-27.411726605578302"/>
        <n v="-28.406057525184725"/>
        <n v="-28.663030170325303"/>
        <n v="-29.90164008383535"/>
        <n v="-29.241518871734947"/>
        <n v="-29.163030170325303"/>
        <n v="-28.962191043827289"/>
        <n v="-30.034853433815261"/>
        <n v="-28.803381642512058"/>
        <n v="-29.621739130434793"/>
        <n v="48.787335093262101"/>
        <n v="50.50262971035886"/>
        <n v="45.992870546775109"/>
        <n v="42.298359916164642"/>
        <n v="42.388273394421702"/>
        <n v="42.784842808502013"/>
        <n v="42.993942474815277"/>
        <n v="43.258481128265046"/>
        <n v="43.536969829674689"/>
        <n v="43.337808956172708"/>
        <n v="41.365146566184748"/>
        <n v="40.296618357487944"/>
        <n v="39.578260869565206"/>
        <n v="-14.651575936737903"/>
        <n v="-15.492703379641142"/>
        <n v="-15.397188613224882"/>
        <n v="-15.718752243835349"/>
        <n v="-15.285433175578302"/>
        <n v="-15.404875551497989"/>
        <n v="-14.804019495184725"/>
        <n v="-14.351291561734948"/>
        <n v="-14.282858250325301"/>
        <n v="-13.741519323827289"/>
        <n v="-14.330751523815263"/>
        <n v="-23.959720088737903"/>
        <n v="-24.147885728641143"/>
        <n v="-23.823106582224881"/>
        <n v="-23.459983109835349"/>
        <n v="-23.5858827975783"/>
        <n v="-22.999605702497988"/>
        <n v="-22.665906593184726"/>
        <n v="-22.785180439734948"/>
        <n v="-22.3052302713253"/>
        <n v="-21.872065767827287"/>
        <n v="-22.508009270815261"/>
        <n v="35.387335093262095"/>
        <n v="38.902629710358852"/>
        <n v="45.898359916164651"/>
        <n v="51.288273394421708"/>
        <n v="50.993942474815277"/>
        <n v="48.858481128265055"/>
        <n v="47.136969829674698"/>
        <n v="49.137808956172705"/>
        <n v="45.665146566184745"/>
        <n v="45.496618357487932"/>
        <n v="-7.6126649067379013"/>
        <n v="-7.1973702896411424"/>
        <n v="-6.5071294532248807"/>
        <n v="-7.1016400838353491"/>
        <n v="-5.7117266055783027"/>
        <n v="-7.3060575251847268"/>
        <n v="-7.341518871734948"/>
        <n v="-5.8630301703253025"/>
        <n v="-5.5621910438272906"/>
        <n v="31.387335093262095"/>
        <n v="29.802629710358858"/>
        <n v="25.692870546775115"/>
        <n v="24.798359916164653"/>
        <n v="18.184842808502012"/>
        <n v="14.658481128265056"/>
        <n v="12.0369698296747"/>
        <n v="8.2651465661847361"/>
        <n v="-29.4630301703253"/>
        <n v="-0.99409571673790253"/>
        <n v="-1.4259741196411433"/>
        <n v="-1.8978363432248813"/>
        <n v="-2.2925064938353472"/>
        <n v="-2.188270075578302"/>
        <n v="-1.427021481497988"/>
        <n v="-0.55757395518472563"/>
        <n v="9.9364208265050991E-2"/>
        <n v="0.93234915967469689"/>
        <n v="1.4108939061727099"/>
        <n v="3.9641098161847417"/>
        <n v="4.3873350932620951"/>
        <n v="-4.5071294532248807"/>
        <n v="-7.7016400838353469"/>
        <n v="-12.0117266055783"/>
        <n v="-11.91515719149799"/>
        <n v="-17.006057525184726"/>
        <n v="-16.341518871734948"/>
        <n v="-17.76219104382729"/>
        <n v="-19.134853433815259"/>
        <n v="-19.021739130434796"/>
        <n v="-19.215152766737901"/>
        <n v="-19.138039399641144"/>
        <n v="-19.068683813224879"/>
        <n v="-19.159167193835348"/>
        <n v="-19.070709545578303"/>
        <n v="-18.626976321497992"/>
        <n v="-18.560372375184727"/>
        <n v="-18.598457911734947"/>
        <n v="-18.607326250325301"/>
        <n v="-17.985083863827288"/>
        <n v="-19.33234488381526"/>
        <n v="-29.007129453224881"/>
        <n v="-28.701640083835347"/>
        <n v="-28.411726605578302"/>
        <n v="-27.706057525184725"/>
        <n v="-27.763030170325301"/>
        <n v="-27.662191043827288"/>
        <n v="-28.634853433815262"/>
        <n v="-27.803381642512058"/>
        <n v="-28.121739130434793"/>
        <n v="-29.062191043827291"/>
        <n v="-17.812664906737901"/>
        <n v="-17.107129453224882"/>
        <n v="-17.101640083835349"/>
        <n v="-17.211726605578299"/>
        <n v="-17.41515719149799"/>
        <n v="-17.741518871734947"/>
        <n v="-17.26219104382729"/>
        <n v="-17.634853433815259"/>
        <n v="-16.212664906737903"/>
        <n v="-17.497370289641143"/>
        <n v="-16.501640083835348"/>
        <n v="-18.611726605578301"/>
        <n v="-18.141518871734945"/>
        <n v="-17.763030170325301"/>
        <n v="-15.36219104382729"/>
        <n v="-17.603381642512058"/>
        <n v="-29.807129453224881"/>
        <n v="-29.601640083835349"/>
        <n v="-22.406057525184725"/>
        <n v="-22.541518871734947"/>
        <n v="-23.1630301703253"/>
        <n v="-23.162191043827288"/>
        <n v="-25.534853433815261"/>
        <n v="-24.603381642512058"/>
        <n v="-25.221739130434795"/>
        <n v="58.987335093262104"/>
        <n v="57.402629710358852"/>
        <n v="55.092870546775117"/>
        <n v="54.198359916164648"/>
        <n v="54.588273394421705"/>
        <n v="52.884842808502007"/>
        <n v="51.993942474815277"/>
        <n v="51.736969829674692"/>
        <n v="50.937808956172717"/>
        <n v="50.26514656618474"/>
        <n v="48.696618357487935"/>
        <n v="63.29287054677512"/>
        <n v="62.798359916164642"/>
        <n v="62.288273394421708"/>
        <n v="61.784842808502013"/>
        <n v="61.69394247481528"/>
        <n v="61.758481128265046"/>
        <n v="60.936969829674695"/>
        <n v="61.037808956172711"/>
        <n v="61.065146566184737"/>
        <n v="61.396618357487938"/>
        <n v="-27.512664906737903"/>
        <n v="-27.497370289641143"/>
        <n v="-26.801640083835348"/>
        <n v="-26.611726605578301"/>
        <n v="-24.206057525184725"/>
        <n v="-23.041518871734947"/>
        <n v="-22.6630301703253"/>
        <n v="-21.834853433815262"/>
        <n v="-20.703381642512056"/>
        <n v="-15.049513616737903"/>
        <n v="-15.818819349641142"/>
        <n v="-15.848143063224882"/>
        <n v="-16.108198733835348"/>
        <n v="-15.742938635578302"/>
        <n v="-15.37223827149799"/>
        <n v="-14.796372815184725"/>
        <n v="-14.409703881734947"/>
        <n v="-14.250218940325302"/>
        <n v="-13.598095903827289"/>
        <n v="-13.949510673815261"/>
        <n v="22.887335093262095"/>
        <n v="19.50262971035886"/>
        <n v="21.59835991616465"/>
        <n v="26.588273394421702"/>
        <n v="29.484842808502009"/>
        <n v="30.593942474815272"/>
        <n v="31.25848112826505"/>
        <n v="31.236969829674695"/>
        <n v="29.837808956172708"/>
        <n v="30.665146566184742"/>
        <n v="28.196618357487939"/>
        <n v="-23.012664906737903"/>
        <n v="-21.797370289641144"/>
        <n v="-21.607129453224882"/>
        <n v="-21.111726605578301"/>
        <n v="-21.015157191497991"/>
        <n v="-20.406057525184725"/>
        <n v="-19.6630301703253"/>
        <n v="-28.106057525184724"/>
        <n v="-28.063030170325302"/>
        <n v="-27.862191043827288"/>
        <n v="-29.534853433815261"/>
        <n v="-25.312664906737901"/>
        <n v="-24.097370289641141"/>
        <n v="-25.107129453224882"/>
        <n v="-24.901640083835346"/>
        <n v="-25.615157191497989"/>
        <n v="-25.606057525184724"/>
        <n v="-25.334853433815262"/>
        <n v="-25.321739130434793"/>
        <n v="-16.612664906737901"/>
        <n v="-16.307129453224881"/>
        <n v="-14.901640083835348"/>
        <n v="-18.011726605578303"/>
        <n v="-14.515157191497989"/>
        <n v="-15.106057525184726"/>
        <n v="-14.963030170325302"/>
        <n v="-13.662191043827288"/>
        <n v="4.0966183574879445"/>
        <n v="-28.91515719149799"/>
        <n v="-29.121739130434793"/>
        <n v="-28.997370289641143"/>
        <n v="-27.40164008383535"/>
        <n v="-24.315157191497988"/>
        <n v="-24.006057525184726"/>
        <n v="-23.763030170325301"/>
        <n v="-24.634853433815259"/>
        <n v="-23.703381642512056"/>
        <n v="-24.521739130434796"/>
        <n v="4.1873350932620994"/>
        <n v="6.1026297103588547"/>
        <n v="7.7928705467751165"/>
        <n v="7.0983599161646502"/>
        <n v="6.5882733944217016"/>
        <n v="-2.115157191497989"/>
        <n v="-2.9060575251847247"/>
        <n v="-1.2415188717349466"/>
        <n v="-5.2630301703253011"/>
        <n v="-9.0621910438272906"/>
        <n v="-11.634853433815262"/>
        <n v="7.6873350932620994"/>
        <n v="8.8928705467751179"/>
        <n v="10.59835991616465"/>
        <n v="1.3882733944216987"/>
        <n v="5.6848428085020117"/>
        <n v="3.393942474815276"/>
        <n v="6.1584811282650556"/>
        <n v="0.13696982967469751"/>
        <n v="-5.003381642512057"/>
        <n v="-5.4217391304347942"/>
        <n v="-13.671183396737902"/>
        <n v="-13.498649729641141"/>
        <n v="-13.210914373224881"/>
        <n v="-13.132393663835348"/>
        <n v="-12.781731445578302"/>
        <n v="-12.51164892149799"/>
        <n v="-12.077949035184727"/>
        <n v="-11.687335371734946"/>
        <n v="-11.4578031003253"/>
        <n v="-10.887026903827291"/>
        <n v="-10.799289323815263"/>
        <n v="11.487335093262097"/>
        <n v="10.402629710358859"/>
        <n v="10.092870546775121"/>
        <n v="12.298359916164653"/>
        <n v="11.288273394421697"/>
        <n v="7.1848428085020117"/>
        <n v="7.0939424748152717"/>
        <n v="6.2584811282650499"/>
        <n v="7.0369698296746996"/>
        <n v="4.7378089561727137"/>
        <n v="5.0651465661847404"/>
        <n v="5.4782608695652044"/>
        <n v="-29.612664906737901"/>
        <n v="-29.501640083835348"/>
        <n v="-29.311726605578301"/>
        <n v="-27.91515719149799"/>
        <n v="-26.541518871734947"/>
        <n v="-27.034853433815261"/>
        <n v="-25.903381642512059"/>
        <n v="-21.197370289641142"/>
        <n v="-22.501640083835348"/>
        <n v="-22.511726605578303"/>
        <n v="-22.315157191497988"/>
        <n v="-21.906057525184725"/>
        <n v="-21.641518871734945"/>
        <n v="-21.563030170325302"/>
        <n v="-20.76219104382729"/>
        <n v="58.787335093262101"/>
        <n v="55.29287054677512"/>
        <n v="54.998359916164645"/>
        <n v="54.08484280850201"/>
        <n v="54.293942474815275"/>
        <n v="53.958481128265049"/>
        <n v="54.236969829674692"/>
        <n v="56.637808956172705"/>
        <n v="54.865146566184748"/>
        <n v="53.396618357487938"/>
        <n v="46.892870546775114"/>
        <n v="48.998359916164645"/>
        <n v="50.688273394421699"/>
        <n v="50.884842808502007"/>
        <n v="50.136969829674698"/>
        <n v="53.565146566184737"/>
      </sharedItems>
    </cacheField>
    <cacheField name="CO2_vs_Global_Avg" numFmtId="0">
      <sharedItems containsMixedTypes="1" containsNumber="1" minValue="-5.4055040630962292" maxValue="197.45968033690377"/>
    </cacheField>
    <cacheField name="Elec_Progress_Since_2010" numFmtId="0">
      <sharedItems containsSemiMixedTypes="0" containsString="0" containsNumber="1" minValue="-14.900000000000006" maxValue="62"/>
    </cacheField>
    <cacheField name="CO2_Progress_Since_2010" numFmtId="0">
      <sharedItems containsMixedTypes="1" containsNumber="1" minValue="-50.433926890000009" maxValue="88.128285099999999"/>
    </cacheField>
  </cacheFields>
  <extLst>
    <ext xmlns:x14="http://schemas.microsoft.com/office/spreadsheetml/2009/9/main" uri="{725AE2AE-9491-48be-B2B4-4EB974FC3084}">
      <x14:pivotCacheDefinition pivotCacheId="34015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8">
  <r>
    <s v="ABW"/>
    <x v="0"/>
    <x v="0"/>
    <n v="93.4"/>
    <n v="5.5"/>
    <n v="4.7408629390000003"/>
    <m/>
    <n v="101838"/>
    <s v="ABW-2010"/>
    <s v=""/>
    <s v=""/>
    <s v=""/>
    <n v="482799.99998188205"/>
    <n v="6.5999999999999943"/>
    <s v=""/>
    <s v="High Income"/>
    <s v="Latin America &amp; Caribbean"/>
    <s v="High Access"/>
    <n v="13.775342560585955"/>
    <x v="0"/>
    <n v="-0.35719627499163398"/>
    <n v="0"/>
    <n v="0"/>
  </r>
  <r>
    <s v="ABW"/>
    <x v="0"/>
    <x v="1"/>
    <n v="100"/>
    <n v="5.7"/>
    <n v="2.8335818929999999"/>
    <m/>
    <n v="102591"/>
    <s v="ABW-2011"/>
    <n v="6.5999999999999943"/>
    <n v="0.20000000000000018"/>
    <n v="-1.9072810460000005"/>
    <n v="290699.99998476298"/>
    <n v="0"/>
    <s v=""/>
    <s v="High Income"/>
    <s v="Latin America &amp; Caribbean"/>
    <s v="Universal Access"/>
    <n v="19.584672569179688"/>
    <x v="1"/>
    <n v="-2.2929514907740556"/>
    <n v="6.5999999999999943"/>
    <n v="-1.9072810460000005"/>
  </r>
  <r>
    <s v="ABW"/>
    <x v="0"/>
    <x v="2"/>
    <n v="100"/>
    <n v="6.9"/>
    <n v="3.6058015559999999"/>
    <m/>
    <n v="104110"/>
    <s v="ABW-2012"/>
    <n v="0"/>
    <n v="1.2000000000000002"/>
    <n v="0.772219663"/>
    <n v="375399.99999515997"/>
    <n v="0"/>
    <s v=""/>
    <s v="High Income"/>
    <s v="Latin America &amp; Caribbean"/>
    <s v="Universal Access"/>
    <n v="18.879195463984374"/>
    <x v="2"/>
    <n v="-1.7997025070962294"/>
    <n v="6.5999999999999943"/>
    <n v="-1.1350613830000005"/>
  </r>
  <r>
    <s v="ABW"/>
    <x v="0"/>
    <x v="3"/>
    <n v="100"/>
    <n v="6.9"/>
    <n v="3.9063165369999999"/>
    <m/>
    <n v="105675"/>
    <s v="ABW-2013"/>
    <n v="0"/>
    <n v="0"/>
    <n v="0.30051498100000007"/>
    <n v="412800.00004747498"/>
    <n v="0"/>
    <s v=""/>
    <s v="High Income"/>
    <s v="Latin America &amp; Caribbean"/>
    <s v="Universal Access"/>
    <n v="18.287461823359394"/>
    <x v="3"/>
    <n v="-1.0620539070000041"/>
    <n v="6.5999999999999943"/>
    <n v="-0.83454640200000041"/>
  </r>
  <r>
    <s v="ABW"/>
    <x v="0"/>
    <x v="4"/>
    <n v="100"/>
    <n v="6.9"/>
    <n v="4.1298791279999998"/>
    <m/>
    <n v="106807"/>
    <s v="ABW-2014"/>
    <n v="0"/>
    <n v="0"/>
    <n v="0.22356259099999987"/>
    <n v="441100.00002429599"/>
    <n v="0"/>
    <s v=""/>
    <s v="High Income"/>
    <s v="Latin America &amp; Caribbean"/>
    <s v="Universal Access"/>
    <n v="17.559097411132853"/>
    <x v="4"/>
    <n v="-0.66140777008368445"/>
    <n v="6.5999999999999943"/>
    <n v="-0.61098381100000054"/>
  </r>
  <r>
    <s v="ABW"/>
    <x v="0"/>
    <x v="5"/>
    <n v="100"/>
    <n v="6.7"/>
    <n v="4.2861379350000002"/>
    <m/>
    <n v="107906"/>
    <s v="ABW-2015"/>
    <n v="0"/>
    <n v="-0.20000000000000018"/>
    <n v="0.15625880700000039"/>
    <n v="462500.00001411"/>
    <n v="0"/>
    <s v=""/>
    <s v="High Income"/>
    <s v="Latin America &amp; Caribbean"/>
    <s v="Universal Access"/>
    <n v="16.984761441953111"/>
    <x v="5"/>
    <n v="-0.42330343100417878"/>
    <n v="6.5999999999999943"/>
    <n v="-0.45472500400000015"/>
  </r>
  <r>
    <s v="ABW"/>
    <x v="0"/>
    <x v="6"/>
    <n v="100"/>
    <n v="7"/>
    <n v="4.4643924689999999"/>
    <m/>
    <n v="108727"/>
    <s v="ABW-2016"/>
    <n v="0"/>
    <n v="0.29999999999999982"/>
    <n v="0.17825453399999969"/>
    <n v="485399.99997696298"/>
    <n v="0"/>
    <s v=""/>
    <s v="High Income"/>
    <s v="Latin America &amp; Caribbean"/>
    <s v="Universal Access"/>
    <n v="15.905248869453033"/>
    <x v="6"/>
    <n v="-0.20997932666945651"/>
    <n v="6.5999999999999943"/>
    <n v="-0.27647047000000047"/>
  </r>
  <r>
    <s v="ABW"/>
    <x v="0"/>
    <x v="7"/>
    <n v="100"/>
    <n v="6.8"/>
    <n v="4.2957649330000001"/>
    <m/>
    <n v="108735"/>
    <s v="ABW-2017"/>
    <n v="0"/>
    <n v="-0.20000000000000018"/>
    <n v="-0.1686275359999998"/>
    <n v="467099.99998975499"/>
    <n v="0"/>
    <s v=""/>
    <s v="High Income"/>
    <s v="Latin America &amp; Caribbean"/>
    <s v="Universal Access"/>
    <n v="15.146092309921883"/>
    <x v="7"/>
    <n v="-0.38198613257322389"/>
    <n v="6.5999999999999943"/>
    <n v="-0.44509800600000027"/>
  </r>
  <r>
    <s v="ABW"/>
    <x v="0"/>
    <x v="8"/>
    <n v="100"/>
    <n v="8.6"/>
    <n v="4.2724134129999998"/>
    <m/>
    <n v="108908"/>
    <s v="ABW-2018"/>
    <n v="0"/>
    <n v="1.7999999999999998"/>
    <n v="-2.3351520000000292E-2"/>
    <n v="465299.999983004"/>
    <n v="0"/>
    <s v=""/>
    <s v="High Income"/>
    <s v="Latin America &amp; Caribbean"/>
    <s v="Universal Access"/>
    <n v="14.516199440312505"/>
    <x v="8"/>
    <n v="-0.43845559662761513"/>
    <n v="6.5999999999999943"/>
    <n v="-0.46844952600000056"/>
  </r>
  <r>
    <s v="ABW"/>
    <x v="0"/>
    <x v="9"/>
    <n v="100"/>
    <n v="8.3000000000000007"/>
    <n v="4.6656227389999998"/>
    <m/>
    <n v="109203"/>
    <s v="ABW-2019"/>
    <n v="0"/>
    <n v="-0.29999999999999893"/>
    <n v="0.39320932600000003"/>
    <n v="509499.99996701698"/>
    <n v="0"/>
    <s v=""/>
    <s v="High Income"/>
    <s v="Latin America &amp; Caribbean"/>
    <s v="Universal Access"/>
    <n v="13.958622860585876"/>
    <x v="9"/>
    <n v="-1.7778556581587779E-2"/>
    <n v="6.5999999999999943"/>
    <n v="-7.5240200000000534E-2"/>
  </r>
  <r>
    <s v="ABW"/>
    <x v="0"/>
    <x v="10"/>
    <n v="100"/>
    <n v="9.1"/>
    <n v="4.5005387389999996"/>
    <m/>
    <n v="108587"/>
    <s v="ABW-2020"/>
    <n v="0"/>
    <n v="0.79999999999999893"/>
    <n v="-0.16508400000000023"/>
    <n v="488700.00005179294"/>
    <n v="0"/>
    <s v=""/>
    <s v="High Income"/>
    <s v="Latin America &amp; Caribbean"/>
    <s v="Universal Access"/>
    <n v="13.426165474335917"/>
    <x v="10"/>
    <n v="9.9791102698741696E-2"/>
    <n v="6.5999999999999943"/>
    <n v="-0.24032420000000076"/>
  </r>
  <r>
    <s v="ABW"/>
    <x v="0"/>
    <x v="11"/>
    <n v="100"/>
    <n v="8.8000000000000007"/>
    <n v="4.7112349120000001"/>
    <m/>
    <n v="107700"/>
    <s v="ABW-2021"/>
    <n v="0"/>
    <n v="-0.29999999999999893"/>
    <n v="0.21069617300000054"/>
    <n v="507400.0000224"/>
    <n v="0"/>
    <s v=""/>
    <s v="High Income"/>
    <s v="Latin America &amp; Caribbean"/>
    <s v="Universal Access"/>
    <n v="12.87483148972656"/>
    <x v="11"/>
    <n v="0.1305005709958138"/>
    <n v="6.5999999999999943"/>
    <n v="-2.9628027000000223E-2"/>
  </r>
  <r>
    <s v="ABW"/>
    <x v="0"/>
    <x v="12"/>
    <n v="99.9"/>
    <n v="8.8000000000000007"/>
    <n v="4.9902152639999997"/>
    <m/>
    <n v="107310"/>
    <s v="ABW-2022"/>
    <n v="-9.9999999999994316E-2"/>
    <n v="0"/>
    <n v="0.2789803519999996"/>
    <n v="535499.99997984001"/>
    <n v="9.9999999999994316E-2"/>
    <s v=""/>
    <s v="High Income"/>
    <s v="Latin America &amp; Caribbean"/>
    <s v="Universal Access"/>
    <n v="12.485946336015658"/>
    <x v="12"/>
    <n v="0.43941421177406337"/>
    <n v="6.5"/>
    <n v="0.24935232499999938"/>
  </r>
  <r>
    <s v="AFG"/>
    <x v="1"/>
    <x v="0"/>
    <n v="42.7"/>
    <n v="15.2"/>
    <n v="0.27819174200000002"/>
    <m/>
    <n v="28284089"/>
    <s v="AFG-2010"/>
    <s v=""/>
    <s v=""/>
    <s v=""/>
    <n v="7868399.9897930389"/>
    <n v="57.3"/>
    <s v=""/>
    <s v="Low Income"/>
    <s v="South Asia"/>
    <s v="Low Access"/>
    <n v="-36.924657439414048"/>
    <x v="13"/>
    <n v="-4.8198674719916346"/>
    <n v="0"/>
    <n v="0"/>
  </r>
  <r>
    <s v="AFG"/>
    <x v="1"/>
    <x v="1"/>
    <n v="43.2"/>
    <n v="12.6"/>
    <n v="0.39264054300000001"/>
    <m/>
    <n v="29347708"/>
    <s v="AFG-2011"/>
    <n v="0.5"/>
    <n v="-2.5999999999999996"/>
    <n v="0.11444880099999999"/>
    <n v="11523100.004925445"/>
    <n v="56.8"/>
    <s v=""/>
    <s v="Low Income"/>
    <s v="South Asia"/>
    <s v="Low Access"/>
    <n v="-37.215327430820309"/>
    <x v="14"/>
    <n v="-4.7338928407740557"/>
    <n v="0.5"/>
    <n v="0.11444880099999999"/>
  </r>
  <r>
    <s v="AFG"/>
    <x v="1"/>
    <x v="2"/>
    <n v="69.099999999999994"/>
    <n v="15.4"/>
    <n v="0.32344204900000001"/>
    <m/>
    <n v="30560034"/>
    <s v="AFG-2012"/>
    <n v="25.899999999999991"/>
    <n v="2.8000000000000007"/>
    <n v="-6.9198493999999999E-2"/>
    <n v="9884400.0144696664"/>
    <n v="30.900000000000006"/>
    <s v=""/>
    <s v="Low Income"/>
    <s v="South Asia"/>
    <s v="Moderate Access"/>
    <n v="-12.020804536015632"/>
    <x v="15"/>
    <n v="-5.0820620140962296"/>
    <n v="26.399999999999991"/>
    <n v="4.525030699999999E-2"/>
  </r>
  <r>
    <s v="AFG"/>
    <x v="1"/>
    <x v="3"/>
    <n v="68"/>
    <n v="16.899999999999999"/>
    <n v="0.26653950900000001"/>
    <m/>
    <n v="31622704"/>
    <s v="AFG-2013"/>
    <n v="-1.0999999999999943"/>
    <n v="1.4999999999999982"/>
    <n v="-5.6902540000000001E-2"/>
    <n v="8428699.997412337"/>
    <n v="32"/>
    <s v=""/>
    <s v="Low Income"/>
    <s v="South Asia"/>
    <s v="Moderate Access"/>
    <n v="-13.712538176640606"/>
    <x v="16"/>
    <n v="-4.7018309350000038"/>
    <n v="25.299999999999997"/>
    <n v="-1.1652233000000012E-2"/>
  </r>
  <r>
    <s v="AFG"/>
    <x v="1"/>
    <x v="4"/>
    <n v="89.5"/>
    <n v="19.100000000000001"/>
    <n v="0.24270166700000001"/>
    <m/>
    <n v="32792523"/>
    <s v="AFG-2014"/>
    <n v="21.5"/>
    <n v="2.2000000000000028"/>
    <n v="-2.3837841999999998E-2"/>
    <n v="7958799.9972358411"/>
    <n v="10.5"/>
    <s v=""/>
    <s v="Low Income"/>
    <s v="South Asia"/>
    <s v="High Access"/>
    <n v="7.0590974111328535"/>
    <x v="17"/>
    <n v="-4.5485852310836838"/>
    <n v="46.8"/>
    <n v="-3.549007500000001E-2"/>
  </r>
  <r>
    <s v="AFG"/>
    <x v="1"/>
    <x v="5"/>
    <n v="71.5"/>
    <n v="17.7"/>
    <n v="0.24909135700000001"/>
    <m/>
    <n v="33831764"/>
    <s v="AFG-2015"/>
    <n v="-18"/>
    <n v="-1.4000000000000021"/>
    <n v="6.3896900000000034E-3"/>
    <n v="8427200.004463749"/>
    <n v="28.5"/>
    <s v=""/>
    <s v="Low Income"/>
    <s v="South Asia"/>
    <s v="Moderate Access"/>
    <n v="-11.515238558046889"/>
    <x v="18"/>
    <n v="-4.4603500090041788"/>
    <n v="28.799999999999997"/>
    <n v="-2.9100385000000006E-2"/>
  </r>
  <r>
    <s v="AFG"/>
    <x v="1"/>
    <x v="6"/>
    <n v="97.7"/>
    <n v="20.2"/>
    <n v="0.21935347999999999"/>
    <m/>
    <n v="34700612"/>
    <s v="AFG-2016"/>
    <n v="26.200000000000003"/>
    <n v="2.5"/>
    <n v="-2.9737877000000024E-2"/>
    <n v="7611700.0003297599"/>
    <n v="2.2999999999999972"/>
    <s v=""/>
    <s v="Low Income"/>
    <s v="South Asia"/>
    <s v="Universal Access"/>
    <n v="13.605248869453035"/>
    <x v="19"/>
    <n v="-4.4550183156694567"/>
    <n v="55"/>
    <n v="-5.883826200000003E-2"/>
  </r>
  <r>
    <s v="AFG"/>
    <x v="1"/>
    <x v="7"/>
    <n v="97.7"/>
    <n v="19.5"/>
    <n v="0.29132839100000002"/>
    <m/>
    <n v="35688935"/>
    <s v="AFG-2017"/>
    <n v="0"/>
    <n v="-0.69999999999999929"/>
    <n v="7.197491100000003E-2"/>
    <n v="10397200.010053586"/>
    <n v="2.2999999999999972"/>
    <s v=""/>
    <s v="Low Income"/>
    <s v="South Asia"/>
    <s v="Universal Access"/>
    <n v="12.846092309921886"/>
    <x v="20"/>
    <n v="-4.3864226745732235"/>
    <n v="55"/>
    <n v="1.3136649E-2"/>
  </r>
  <r>
    <s v="AFG"/>
    <x v="1"/>
    <x v="8"/>
    <n v="93.4"/>
    <n v="18.3"/>
    <n v="0.32141870500000003"/>
    <m/>
    <n v="36743039"/>
    <s v="AFG-2018"/>
    <n v="-4.2999999999999972"/>
    <n v="-1.1999999999999993"/>
    <n v="3.0090314000000007E-2"/>
    <n v="11809900.013144497"/>
    <n v="6.5999999999999943"/>
    <s v=""/>
    <s v="Low Income"/>
    <s v="South Asia"/>
    <s v="High Access"/>
    <n v="7.9161994403125107"/>
    <x v="21"/>
    <n v="-4.3894503046276148"/>
    <n v="50.7"/>
    <n v="4.3226963000000007E-2"/>
  </r>
  <r>
    <s v="AFG"/>
    <x v="1"/>
    <x v="9"/>
    <n v="97.7"/>
    <n v="18.899999999999999"/>
    <n v="0.31975278200000001"/>
    <m/>
    <n v="37856121"/>
    <s v="AFG-2019"/>
    <n v="4.2999999999999972"/>
    <n v="0.59999999999999787"/>
    <n v="-1.6659230000000136E-3"/>
    <n v="12104600.005478622"/>
    <n v="2.2999999999999972"/>
    <s v=""/>
    <s v="Low Income"/>
    <s v="South Asia"/>
    <s v="Universal Access"/>
    <n v="11.658622860585879"/>
    <x v="22"/>
    <n v="-4.3636485135815875"/>
    <n v="55"/>
    <n v="4.1561039999999994E-2"/>
  </r>
  <r>
    <s v="AFG"/>
    <x v="1"/>
    <x v="10"/>
    <n v="97.7"/>
    <n v="18.2"/>
    <n v="0.310824606"/>
    <m/>
    <n v="39068979"/>
    <s v="AFG-2020"/>
    <n v="0"/>
    <n v="-0.69999999999999929"/>
    <n v="-8.9281760000000099E-3"/>
    <n v="12143600.004497275"/>
    <n v="2.2999999999999972"/>
    <s v=""/>
    <s v="Low Income"/>
    <s v="South Asia"/>
    <s v="Universal Access"/>
    <n v="11.12616547433592"/>
    <x v="23"/>
    <n v="-4.0899230303012581"/>
    <n v="55"/>
    <n v="3.2632863999999984E-2"/>
  </r>
  <r>
    <s v="AFG"/>
    <x v="1"/>
    <x v="11"/>
    <n v="97.7"/>
    <n v="20"/>
    <n v="0.31215678499999999"/>
    <m/>
    <n v="40000412"/>
    <s v="AFG-2021"/>
    <n v="0"/>
    <n v="1.8000000000000007"/>
    <n v="1.3321789999999889E-3"/>
    <n v="12486400.00859542"/>
    <n v="2.2999999999999972"/>
    <s v=""/>
    <s v="Low Income"/>
    <s v="South Asia"/>
    <s v="Universal Access"/>
    <n v="10.574831489726563"/>
    <x v="24"/>
    <n v="-4.2685775560041863"/>
    <n v="55"/>
    <n v="3.3965042999999973E-2"/>
  </r>
  <r>
    <s v="AFG"/>
    <x v="1"/>
    <x v="12"/>
    <n v="85.3"/>
    <n v="20"/>
    <n v="0.278420956"/>
    <m/>
    <n v="40578842"/>
    <s v="AFG-2022"/>
    <n v="-12.400000000000006"/>
    <n v="0"/>
    <n v="-3.3735828999999995E-2"/>
    <n v="11297999.983012952"/>
    <n v="14.700000000000003"/>
    <s v=""/>
    <s v="Low Income"/>
    <s v="South Asia"/>
    <s v="High Access"/>
    <n v="-2.1140536639843504"/>
    <x v="25"/>
    <n v="-4.2723800962259366"/>
    <n v="42.599999999999994"/>
    <n v="2.292139999999776E-4"/>
  </r>
  <r>
    <s v="AGO"/>
    <x v="2"/>
    <x v="0"/>
    <n v="35"/>
    <n v="53.1"/>
    <n v="0.97617818499999998"/>
    <n v="487.2810743"/>
    <n v="23294825"/>
    <s v="AGO-2010"/>
    <s v=""/>
    <s v=""/>
    <s v=""/>
    <n v="22739899.988392625"/>
    <n v="65"/>
    <n v="2.0033164358010853"/>
    <s v="Lower Middle Income"/>
    <s v="Sub-Saharan Africa"/>
    <s v="Low Access"/>
    <n v="-44.624657439414051"/>
    <x v="26"/>
    <n v="-4.1218810289916341"/>
    <n v="0"/>
    <n v="0"/>
  </r>
  <r>
    <s v="AGO"/>
    <x v="2"/>
    <x v="1"/>
    <n v="34.6"/>
    <n v="51.7"/>
    <n v="0.97653630599999997"/>
    <n v="486.23536569999999"/>
    <n v="24218352"/>
    <s v="AGO-2011"/>
    <n v="-0.39999999999999858"/>
    <n v="-1.3999999999999986"/>
    <n v="3.5812099999998903E-4"/>
    <n v="23650099.999487713"/>
    <n v="65.400000000000006"/>
    <n v="2.0083613305135612"/>
    <s v="Lower Middle Income"/>
    <s v="Sub-Saharan Africa"/>
    <s v="Low Access"/>
    <n v="-45.815327430820311"/>
    <x v="27"/>
    <n v="-4.1499970777740556"/>
    <n v="-0.39999999999999858"/>
    <n v="3.5812099999998903E-4"/>
  </r>
  <r>
    <s v="AGO"/>
    <x v="2"/>
    <x v="2"/>
    <n v="37.299999999999997"/>
    <n v="49"/>
    <n v="0.98168221899999997"/>
    <n v="531.24332260000006"/>
    <n v="25177394"/>
    <s v="AGO-2012"/>
    <n v="2.6999999999999957"/>
    <n v="-2.7000000000000028"/>
    <n v="5.145913000000002E-3"/>
    <n v="24716200.010557286"/>
    <n v="62.7"/>
    <n v="1.8478956388486376"/>
    <s v="Lower Middle Income"/>
    <s v="Sub-Saharan Africa"/>
    <s v="Low Access"/>
    <n v="-43.820804536015629"/>
    <x v="28"/>
    <n v="-4.4238218440962296"/>
    <n v="2.2999999999999972"/>
    <n v="5.504033999999991E-3"/>
  </r>
  <r>
    <s v="AGO"/>
    <x v="2"/>
    <x v="3"/>
    <n v="38.4"/>
    <n v="46.8"/>
    <n v="1.0905264240000001"/>
    <n v="512.0218026"/>
    <n v="26165620"/>
    <s v="AGO-2013"/>
    <n v="1.1000000000000014"/>
    <n v="-2.2000000000000028"/>
    <n v="0.10884420500000014"/>
    <n v="28534300.010342881"/>
    <n v="61.6"/>
    <n v="2.1298437263069783"/>
    <s v="Lower Middle Income"/>
    <s v="Sub-Saharan Africa"/>
    <s v="Low Access"/>
    <n v="-43.312538176640608"/>
    <x v="29"/>
    <n v="-3.8778440200000039"/>
    <n v="3.3999999999999986"/>
    <n v="0.11434823900000013"/>
  </r>
  <r>
    <s v="AGO"/>
    <x v="2"/>
    <x v="4"/>
    <n v="32"/>
    <n v="47.5"/>
    <n v="1.1372027060000001"/>
    <n v="447.16032539999998"/>
    <n v="27160769"/>
    <s v="AGO-2014"/>
    <n v="-6.3999999999999986"/>
    <n v="0.70000000000000284"/>
    <n v="4.6676281999999958E-2"/>
    <n v="30887300.003840916"/>
    <n v="68"/>
    <n v="2.5431654854055621"/>
    <s v="Lower Middle Income"/>
    <s v="Sub-Saharan Africa"/>
    <s v="Low Access"/>
    <n v="-50.440902588867147"/>
    <x v="30"/>
    <n v="-3.6540841920836842"/>
    <n v="-3"/>
    <n v="0.16102452100000009"/>
  </r>
  <r>
    <s v="AGO"/>
    <x v="2"/>
    <x v="5"/>
    <n v="42"/>
    <n v="47.1"/>
    <n v="1.1750386159999999"/>
    <n v="517.52520939999999"/>
    <n v="28157798"/>
    <s v="AGO-2015"/>
    <n v="10"/>
    <n v="-0.39999999999999858"/>
    <n v="3.7835909999999862E-2"/>
    <n v="33086499.991527565"/>
    <n v="58"/>
    <n v="2.2704954167591125"/>
    <s v="Lower Middle Income"/>
    <s v="Sub-Saharan Africa"/>
    <s v="Low Access"/>
    <n v="-41.015238558046889"/>
    <x v="31"/>
    <n v="-3.5344027500041788"/>
    <n v="7"/>
    <n v="0.19886043099999995"/>
  </r>
  <r>
    <s v="AGO"/>
    <x v="2"/>
    <x v="6"/>
    <n v="41.8"/>
    <n v="48.1"/>
    <n v="1.0716761459999999"/>
    <n v="462.93499400000002"/>
    <n v="29183070"/>
    <s v="AGO-2016"/>
    <n v="-0.20000000000000284"/>
    <n v="1"/>
    <n v="-0.10336246999999998"/>
    <n v="31274799.986048218"/>
    <n v="58.2"/>
    <n v="2.3149603289657552"/>
    <s v="Lower Middle Income"/>
    <s v="Sub-Saharan Africa"/>
    <s v="Low Access"/>
    <n v="-42.29475113054697"/>
    <x v="32"/>
    <n v="-3.6026956496694567"/>
    <n v="6.7999999999999972"/>
    <n v="9.5497960999999965E-2"/>
  </r>
  <r>
    <s v="AGO"/>
    <x v="2"/>
    <x v="7"/>
    <n v="42.9"/>
    <n v="52.5"/>
    <n v="0.92592191400000001"/>
    <n v="456.69221750000003"/>
    <n v="30234839"/>
    <s v="AGO-2017"/>
    <n v="1.1000000000000014"/>
    <n v="4.3999999999999986"/>
    <n v="-0.14575423199999993"/>
    <n v="27995099.996361848"/>
    <n v="57.1"/>
    <n v="2.0274527975725793"/>
    <s v="Lower Middle Income"/>
    <s v="Sub-Saharan Africa"/>
    <s v="Low Access"/>
    <n v="-41.953907690078118"/>
    <x v="33"/>
    <n v="-3.7518291515732241"/>
    <n v="7.8999999999999986"/>
    <n v="-5.0256270999999964E-2"/>
  </r>
  <r>
    <s v="AGO"/>
    <x v="2"/>
    <x v="8"/>
    <n v="45.3"/>
    <n v="52.5"/>
    <n v="0.82480979499999996"/>
    <n v="405.17975310000003"/>
    <n v="31297155"/>
    <s v="AGO-2018"/>
    <n v="2.3999999999999986"/>
    <n v="0"/>
    <n v="-0.10111211900000006"/>
    <n v="25814199.999633223"/>
    <n v="54.7"/>
    <n v="2.0356638965531766"/>
    <s v="Lower Middle Income"/>
    <s v="Sub-Saharan Africa"/>
    <s v="Low Access"/>
    <n v="-40.183800559687498"/>
    <x v="34"/>
    <n v="-3.8860592146276147"/>
    <n v="10.299999999999997"/>
    <n v="-0.15136839000000002"/>
  </r>
  <r>
    <s v="AGO"/>
    <x v="2"/>
    <x v="9"/>
    <n v="45.6"/>
    <n v="51"/>
    <n v="0.83384627099999997"/>
    <n v="416.9965072"/>
    <n v="32375632"/>
    <s v="AGO-2019"/>
    <n v="0.30000000000000426"/>
    <n v="-1.5"/>
    <n v="9.0364760000000155E-3"/>
    <n v="26996300.014468271"/>
    <n v="54.4"/>
    <n v="1.9996480944145423"/>
    <s v="Lower Middle Income"/>
    <s v="Sub-Saharan Africa"/>
    <s v="Low Access"/>
    <n v="-40.441377139414122"/>
    <x v="35"/>
    <n v="-3.8495550245815875"/>
    <n v="10.600000000000001"/>
    <n v="-0.142331914"/>
  </r>
  <r>
    <s v="AGO"/>
    <x v="2"/>
    <x v="10"/>
    <n v="47"/>
    <n v="60.1"/>
    <n v="0.61397025400000005"/>
    <n v="397.63318659999999"/>
    <n v="33451132"/>
    <s v="AGO-2020"/>
    <n v="1.3999999999999986"/>
    <n v="9.1000000000000014"/>
    <n v="-0.21987601699999992"/>
    <n v="20538000.010627531"/>
    <n v="53"/>
    <n v="1.5440619009942569"/>
    <s v="Lower Middle Income"/>
    <s v="Sub-Saharan Africa"/>
    <s v="Low Access"/>
    <n v="-39.573834525664083"/>
    <x v="36"/>
    <n v="-3.786777382301258"/>
    <n v="12"/>
    <n v="-0.36220793099999993"/>
  </r>
  <r>
    <s v="AGO"/>
    <x v="2"/>
    <x v="11"/>
    <n v="48.2"/>
    <n v="52.9"/>
    <n v="0.74029255199999999"/>
    <n v="418.35899599999999"/>
    <n v="34532429"/>
    <s v="AGO-2021"/>
    <n v="1.2000000000000028"/>
    <n v="-7.2000000000000028"/>
    <n v="0.12632229799999994"/>
    <n v="25564099.991168808"/>
    <n v="51.8"/>
    <n v="1.7695150793410932"/>
    <s v="Lower Middle Income"/>
    <s v="Sub-Saharan Africa"/>
    <s v="Low Access"/>
    <n v="-38.925168510273437"/>
    <x v="37"/>
    <n v="-3.8404417890041862"/>
    <n v="13.200000000000003"/>
    <n v="-0.23588563299999998"/>
  </r>
  <r>
    <s v="AGO"/>
    <x v="2"/>
    <x v="12"/>
    <n v="48.5"/>
    <m/>
    <n v="0.74881095200000003"/>
    <n v="423.12251759999998"/>
    <n v="35635029"/>
    <s v="AGO-2022"/>
    <n v="0.29999999999999716"/>
    <s v=""/>
    <n v="8.5184000000000371E-3"/>
    <n v="26683899.990037609"/>
    <n v="51.5"/>
    <n v="1.7697260742523055"/>
    <s v="Lower Middle Income"/>
    <s v="Sub-Saharan Africa"/>
    <s v="Low Access"/>
    <n v="-38.914053663984348"/>
    <x v="38"/>
    <n v="-3.8019901002259364"/>
    <n v="13.5"/>
    <n v="-0.22736723299999995"/>
  </r>
  <r>
    <s v="ALB"/>
    <x v="3"/>
    <x v="0"/>
    <n v="99.6"/>
    <n v="37"/>
    <n v="1.5677882169999999"/>
    <n v="731.05339749999996"/>
    <n v="2913021"/>
    <s v="ALB-2010"/>
    <s v=""/>
    <s v=""/>
    <s v=""/>
    <n v="4566999.9996735565"/>
    <n v="0.40000000000000568"/>
    <n v="2.1445604689909126"/>
    <s v="Upper Middle Income"/>
    <s v="Europe &amp; Central Asia"/>
    <s v="Universal Access"/>
    <n v="19.975342560585943"/>
    <x v="39"/>
    <n v="-3.5302709969916344"/>
    <n v="0"/>
    <n v="0"/>
  </r>
  <r>
    <s v="ALB"/>
    <x v="3"/>
    <x v="1"/>
    <n v="99.7"/>
    <n v="35.799999999999997"/>
    <n v="1.7212958169999999"/>
    <n v="766.89461749999998"/>
    <n v="2905195"/>
    <s v="ALB-2011"/>
    <n v="0.10000000000000853"/>
    <n v="-1.2000000000000028"/>
    <n v="0.15350759999999997"/>
    <n v="5000700.0010693148"/>
    <n v="0.29999999999999716"/>
    <n v="2.2445011057858939"/>
    <s v="Upper Middle Income"/>
    <s v="Europe &amp; Central Asia"/>
    <s v="Universal Access"/>
    <n v="19.284672569179691"/>
    <x v="40"/>
    <n v="-3.4052375667740558"/>
    <n v="0.10000000000000853"/>
    <n v="0.15350759999999997"/>
  </r>
  <r>
    <s v="ALB"/>
    <x v="3"/>
    <x v="2"/>
    <n v="99.9"/>
    <n v="39.9"/>
    <n v="1.586495371"/>
    <n v="699.44489769999996"/>
    <n v="2860708"/>
    <s v="ALB-2012"/>
    <n v="0.20000000000000284"/>
    <n v="4.1000000000000014"/>
    <n v="-0.13480044599999985"/>
    <n v="4538499.9997826684"/>
    <n v="9.9999999999994316E-2"/>
    <n v="2.268220665011508"/>
    <s v="Upper Middle Income"/>
    <s v="Europe &amp; Central Asia"/>
    <s v="Universal Access"/>
    <n v="18.779195463984379"/>
    <x v="41"/>
    <n v="-3.8190086920962294"/>
    <n v="0.30000000000001137"/>
    <n v="1.8707154000000115E-2"/>
  </r>
  <r>
    <s v="ALB"/>
    <x v="3"/>
    <x v="3"/>
    <n v="99.9"/>
    <n v="41.1"/>
    <n v="1.693456144"/>
    <n v="826.0183849"/>
    <n v="2816902"/>
    <s v="ALB-2013"/>
    <n v="0"/>
    <n v="1.2000000000000028"/>
    <n v="0.10696077299999995"/>
    <n v="4770299.9989458881"/>
    <n v="9.9999999999994316E-2"/>
    <n v="2.0501434047439688"/>
    <s v="Upper Middle Income"/>
    <s v="Europe &amp; Central Asia"/>
    <s v="Universal Access"/>
    <n v="18.187461823359399"/>
    <x v="42"/>
    <n v="-3.2749143000000043"/>
    <n v="0.30000000000001137"/>
    <n v="0.12566792700000007"/>
  </r>
  <r>
    <s v="ALB"/>
    <x v="3"/>
    <x v="4"/>
    <n v="100"/>
    <n v="38.6"/>
    <n v="1.8394479420000001"/>
    <n v="844.59007999999994"/>
    <n v="2773767"/>
    <s v="ALB-2014"/>
    <n v="9.9999999999994316E-2"/>
    <n v="-2.5"/>
    <n v="0.14599179800000006"/>
    <n v="5102199.9997375142"/>
    <n v="0"/>
    <n v="2.1779180049095537"/>
    <s v="Upper Middle Income"/>
    <s v="Europe &amp; Central Asia"/>
    <s v="Universal Access"/>
    <n v="17.559097411132853"/>
    <x v="43"/>
    <n v="-2.9518389560836842"/>
    <n v="0.40000000000000568"/>
    <n v="0.27165972500000013"/>
  </r>
  <r>
    <s v="ALB"/>
    <x v="3"/>
    <x v="5"/>
    <n v="100"/>
    <n v="38.5"/>
    <n v="1.785088601"/>
    <n v="803.98744810000005"/>
    <n v="2731293"/>
    <s v="ALB-2015"/>
    <n v="0"/>
    <n v="-0.10000000000000142"/>
    <n v="-5.4359341000000061E-2"/>
    <n v="4875600.0002910933"/>
    <n v="0"/>
    <n v="2.22029411680314"/>
    <s v="Upper Middle Income"/>
    <s v="Europe &amp; Central Asia"/>
    <s v="Universal Access"/>
    <n v="16.984761441953111"/>
    <x v="44"/>
    <n v="-2.924352765004179"/>
    <n v="0.40000000000000568"/>
    <n v="0.21730038400000007"/>
  </r>
  <r>
    <s v="ALB"/>
    <x v="3"/>
    <x v="6"/>
    <n v="99.9"/>
    <n v="39.4"/>
    <n v="1.6873962849999999"/>
    <n v="840.61936360000004"/>
    <n v="2689469"/>
    <s v="ALB-2016"/>
    <n v="-9.9999999999994316E-2"/>
    <n v="0.89999999999999858"/>
    <n v="-9.7692316000000057E-2"/>
    <n v="4538199.9992226651"/>
    <n v="9.9999999999994316E-2"/>
    <n v="2.0073250249359353"/>
    <s v="Upper Middle Income"/>
    <s v="Europe &amp; Central Asia"/>
    <s v="Universal Access"/>
    <n v="15.805248869453038"/>
    <x v="45"/>
    <n v="-2.9869755106694562"/>
    <n v="0.30000000000001137"/>
    <n v="0.11960806800000001"/>
  </r>
  <r>
    <s v="ALB"/>
    <x v="3"/>
    <x v="7"/>
    <n v="99.9"/>
    <n v="36.9"/>
    <n v="2.0244422329999998"/>
    <n v="894.46639960000005"/>
    <n v="2648285"/>
    <s v="ALB-2017"/>
    <n v="0"/>
    <n v="-2.5"/>
    <n v="0.33704594799999987"/>
    <n v="5361299.9990204042"/>
    <n v="9.9999999999994316E-2"/>
    <n v="2.2632960096715964"/>
    <s v="Upper Middle Income"/>
    <s v="Europe &amp; Central Asia"/>
    <s v="Universal Access"/>
    <n v="15.046092309921889"/>
    <x v="46"/>
    <n v="-2.6533088325732241"/>
    <n v="0.30000000000001137"/>
    <n v="0.45665401599999988"/>
  </r>
  <r>
    <s v="ALB"/>
    <x v="3"/>
    <x v="8"/>
    <n v="100"/>
    <n v="37.799999999999997"/>
    <n v="2.0454931539999999"/>
    <n v="904.7397747"/>
    <n v="2607733"/>
    <s v="ALB-2018"/>
    <n v="9.9999999999994316E-2"/>
    <n v="0.89999999999999858"/>
    <n v="2.1050921000000056E-2"/>
    <n v="5334099.9989598813"/>
    <n v="0"/>
    <n v="2.2608635225286284"/>
    <s v="Upper Middle Income"/>
    <s v="Europe &amp; Central Asia"/>
    <s v="Universal Access"/>
    <n v="14.516199440312505"/>
    <x v="47"/>
    <n v="-2.665375855627615"/>
    <n v="0.40000000000000568"/>
    <n v="0.47770493699999994"/>
  </r>
  <r>
    <s v="ALB"/>
    <x v="3"/>
    <x v="9"/>
    <n v="100"/>
    <n v="40.1"/>
    <n v="1.940960378"/>
    <n v="908.31725270000004"/>
    <n v="2567801"/>
    <s v="ALB-2019"/>
    <n v="0"/>
    <n v="2.3000000000000043"/>
    <n v="-0.10453277599999988"/>
    <n v="4983999.9995887782"/>
    <n v="0"/>
    <n v="2.1368749434522325"/>
    <s v="Upper Middle Income"/>
    <s v="Europe &amp; Central Asia"/>
    <s v="Universal Access"/>
    <n v="13.958622860585876"/>
    <x v="48"/>
    <n v="-2.7424409175815878"/>
    <n v="0.40000000000000568"/>
    <n v="0.37317216100000006"/>
  </r>
  <r>
    <s v="ALB"/>
    <x v="3"/>
    <x v="10"/>
    <n v="100"/>
    <n v="44.4"/>
    <n v="1.8064607989999999"/>
    <n v="855.18559419999997"/>
    <n v="2528480"/>
    <s v="ALB-2020"/>
    <n v="0"/>
    <n v="4.2999999999999972"/>
    <n v="-0.13449957900000009"/>
    <n v="4567600.00105552"/>
    <n v="0"/>
    <n v="2.1123611193309317"/>
    <s v="Upper Middle Income"/>
    <s v="Europe &amp; Central Asia"/>
    <s v="Universal Access"/>
    <n v="13.426165474335917"/>
    <x v="49"/>
    <n v="-2.594286837301258"/>
    <n v="0.40000000000000568"/>
    <n v="0.23867258199999997"/>
  </r>
  <r>
    <s v="ALB"/>
    <x v="3"/>
    <x v="11"/>
    <n v="100"/>
    <n v="41.9"/>
    <n v="2.0532886279999998"/>
    <n v="914.73292549999996"/>
    <n v="2489762"/>
    <s v="ALB-2021"/>
    <n v="0"/>
    <n v="-2.5"/>
    <n v="0.24682782899999989"/>
    <n v="5112200.0010265354"/>
    <n v="0"/>
    <n v="2.2446864770694206"/>
    <s v="Upper Middle Income"/>
    <s v="Europe &amp; Central Asia"/>
    <s v="Universal Access"/>
    <n v="12.87483148972656"/>
    <x v="50"/>
    <n v="-2.5274457130041865"/>
    <n v="0.40000000000000568"/>
    <n v="0.48550041099999985"/>
  </r>
  <r>
    <s v="ALB"/>
    <x v="3"/>
    <x v="12"/>
    <n v="100"/>
    <m/>
    <n v="1.845257616"/>
    <n v="884.57221530000004"/>
    <n v="2451636"/>
    <s v="ALB-2022"/>
    <n v="0"/>
    <s v=""/>
    <n v="-0.20803101199999974"/>
    <n v="4523900.0006597759"/>
    <n v="0"/>
    <n v="2.0860451912048656"/>
    <s v="Upper Middle Income"/>
    <s v="Europe &amp; Central Asia"/>
    <s v="Universal Access"/>
    <n v="12.585946336015652"/>
    <x v="38"/>
    <n v="-2.7055434362259363"/>
    <n v="0.40000000000000568"/>
    <n v="0.27746939900000012"/>
  </r>
  <r>
    <s v="AND"/>
    <x v="4"/>
    <x v="0"/>
    <n v="100"/>
    <n v="18.7"/>
    <m/>
    <m/>
    <n v="80706"/>
    <s v="AND-2010"/>
    <s v=""/>
    <s v=""/>
    <s v=""/>
    <n v="0"/>
    <n v="0"/>
    <s v=""/>
    <s v="High Income"/>
    <s v="Europe &amp; Central Asia"/>
    <s v="Universal Access"/>
    <n v="20.375342560585949"/>
    <x v="51"/>
    <s v=""/>
    <n v="0"/>
    <s v=""/>
  </r>
  <r>
    <s v="AND"/>
    <x v="4"/>
    <x v="1"/>
    <n v="100"/>
    <n v="18.600000000000001"/>
    <m/>
    <m/>
    <n v="77783"/>
    <s v="AND-2011"/>
    <n v="0"/>
    <n v="-9.9999999999997868E-2"/>
    <s v=""/>
    <n v="0"/>
    <n v="0"/>
    <s v=""/>
    <s v="High Income"/>
    <s v="Europe &amp; Central Asia"/>
    <s v="Universal Access"/>
    <n v="19.584672569179688"/>
    <x v="52"/>
    <s v=""/>
    <n v="0"/>
    <s v=""/>
  </r>
  <r>
    <s v="AND"/>
    <x v="4"/>
    <x v="2"/>
    <n v="100"/>
    <n v="18.8"/>
    <m/>
    <m/>
    <n v="76834"/>
    <s v="AND-2012"/>
    <n v="0"/>
    <n v="0.19999999999999929"/>
    <s v=""/>
    <n v="0"/>
    <n v="0"/>
    <s v=""/>
    <s v="High Income"/>
    <s v="Europe &amp; Central Asia"/>
    <s v="Universal Access"/>
    <n v="18.879195463984374"/>
    <x v="53"/>
    <s v=""/>
    <n v="0"/>
    <s v=""/>
  </r>
  <r>
    <s v="AND"/>
    <x v="4"/>
    <x v="3"/>
    <n v="100"/>
    <n v="19.100000000000001"/>
    <m/>
    <m/>
    <n v="75194"/>
    <s v="AND-2013"/>
    <n v="0"/>
    <n v="0.30000000000000071"/>
    <s v=""/>
    <n v="0"/>
    <n v="0"/>
    <s v=""/>
    <s v="High Income"/>
    <s v="Europe &amp; Central Asia"/>
    <s v="Universal Access"/>
    <n v="18.287461823359394"/>
    <x v="54"/>
    <s v=""/>
    <n v="0"/>
    <s v=""/>
  </r>
  <r>
    <s v="AND"/>
    <x v="4"/>
    <x v="4"/>
    <n v="100"/>
    <n v="19.399999999999999"/>
    <m/>
    <m/>
    <n v="73737"/>
    <s v="AND-2014"/>
    <n v="0"/>
    <n v="0.29999999999999716"/>
    <s v=""/>
    <n v="0"/>
    <n v="0"/>
    <s v=""/>
    <s v="High Income"/>
    <s v="Europe &amp; Central Asia"/>
    <s v="Universal Access"/>
    <n v="17.559097411132853"/>
    <x v="55"/>
    <s v=""/>
    <n v="0"/>
    <s v=""/>
  </r>
  <r>
    <s v="AND"/>
    <x v="4"/>
    <x v="5"/>
    <n v="100"/>
    <n v="19"/>
    <m/>
    <m/>
    <n v="72174"/>
    <s v="AND-2015"/>
    <n v="0"/>
    <n v="-0.39999999999999858"/>
    <s v=""/>
    <n v="0"/>
    <n v="0"/>
    <s v=""/>
    <s v="High Income"/>
    <s v="Europe &amp; Central Asia"/>
    <s v="Universal Access"/>
    <n v="16.984761441953111"/>
    <x v="56"/>
    <s v=""/>
    <n v="0"/>
    <s v=""/>
  </r>
  <r>
    <s v="AND"/>
    <x v="4"/>
    <x v="6"/>
    <n v="100"/>
    <n v="18.899999999999999"/>
    <m/>
    <m/>
    <n v="72181"/>
    <s v="AND-2016"/>
    <n v="0"/>
    <n v="-0.10000000000000142"/>
    <s v=""/>
    <n v="0"/>
    <n v="0"/>
    <s v=""/>
    <s v="High Income"/>
    <s v="Europe &amp; Central Asia"/>
    <s v="Universal Access"/>
    <n v="15.905248869453033"/>
    <x v="57"/>
    <s v=""/>
    <n v="0"/>
    <s v=""/>
  </r>
  <r>
    <s v="AND"/>
    <x v="4"/>
    <x v="7"/>
    <n v="100"/>
    <n v="18"/>
    <m/>
    <m/>
    <n v="73763"/>
    <s v="AND-2017"/>
    <n v="0"/>
    <n v="-0.89999999999999858"/>
    <s v=""/>
    <n v="0"/>
    <n v="0"/>
    <s v=""/>
    <s v="High Income"/>
    <s v="Europe &amp; Central Asia"/>
    <s v="Universal Access"/>
    <n v="15.146092309921883"/>
    <x v="58"/>
    <s v=""/>
    <n v="0"/>
    <s v=""/>
  </r>
  <r>
    <s v="AND"/>
    <x v="4"/>
    <x v="8"/>
    <n v="100"/>
    <n v="17.600000000000001"/>
    <m/>
    <m/>
    <n v="75162"/>
    <s v="AND-2018"/>
    <n v="0"/>
    <n v="-0.39999999999999858"/>
    <s v=""/>
    <n v="0"/>
    <n v="0"/>
    <s v=""/>
    <s v="High Income"/>
    <s v="Europe &amp; Central Asia"/>
    <s v="Universal Access"/>
    <n v="14.516199440312505"/>
    <x v="59"/>
    <s v=""/>
    <n v="0"/>
    <s v=""/>
  </r>
  <r>
    <s v="AND"/>
    <x v="4"/>
    <x v="9"/>
    <n v="100"/>
    <n v="17.2"/>
    <m/>
    <m/>
    <n v="76474"/>
    <s v="AND-2019"/>
    <n v="0"/>
    <n v="-0.40000000000000213"/>
    <s v=""/>
    <n v="0"/>
    <n v="0"/>
    <s v=""/>
    <s v="High Income"/>
    <s v="Europe &amp; Central Asia"/>
    <s v="Universal Access"/>
    <n v="13.958622860585876"/>
    <x v="60"/>
    <s v=""/>
    <n v="0"/>
    <s v=""/>
  </r>
  <r>
    <s v="AND"/>
    <x v="4"/>
    <x v="10"/>
    <n v="100"/>
    <n v="20.9"/>
    <m/>
    <m/>
    <n v="77380"/>
    <s v="AND-2020"/>
    <n v="0"/>
    <n v="3.6999999999999993"/>
    <s v=""/>
    <n v="0"/>
    <n v="0"/>
    <s v=""/>
    <s v="High Income"/>
    <s v="Europe &amp; Central Asia"/>
    <s v="Universal Access"/>
    <n v="13.426165474335917"/>
    <x v="61"/>
    <s v=""/>
    <n v="0"/>
    <s v=""/>
  </r>
  <r>
    <s v="AND"/>
    <x v="4"/>
    <x v="11"/>
    <n v="100"/>
    <n v="18.399999999999999"/>
    <m/>
    <m/>
    <n v="78364"/>
    <s v="AND-2021"/>
    <n v="0"/>
    <n v="-2.5"/>
    <s v=""/>
    <n v="0"/>
    <n v="0"/>
    <s v=""/>
    <s v="High Income"/>
    <s v="Europe &amp; Central Asia"/>
    <s v="Universal Access"/>
    <n v="12.87483148972656"/>
    <x v="62"/>
    <s v=""/>
    <n v="0"/>
    <s v=""/>
  </r>
  <r>
    <s v="AND"/>
    <x v="4"/>
    <x v="12"/>
    <n v="100"/>
    <n v="18.7"/>
    <m/>
    <m/>
    <n v="79705"/>
    <s v="AND-2022"/>
    <n v="0"/>
    <n v="0.30000000000000071"/>
    <s v=""/>
    <n v="0"/>
    <n v="0"/>
    <s v=""/>
    <s v="High Income"/>
    <s v="Europe &amp; Central Asia"/>
    <s v="Universal Access"/>
    <n v="12.585946336015652"/>
    <x v="63"/>
    <s v=""/>
    <n v="0"/>
    <s v=""/>
  </r>
  <r>
    <s v="ARE"/>
    <x v="5"/>
    <x v="0"/>
    <n v="100"/>
    <n v="0.1"/>
    <n v="25.030124440000002"/>
    <n v="8944.433481"/>
    <n v="6869838"/>
    <s v="ARE-2010"/>
    <s v=""/>
    <s v=""/>
    <s v=""/>
    <n v="171952900.02264073"/>
    <n v="0"/>
    <n v="2.7984024357908912"/>
    <s v="High Income"/>
    <s v="Middle East &amp; North Africa"/>
    <s v="Universal Access"/>
    <n v="20.375342560585949"/>
    <x v="64"/>
    <n v="19.932065226008369"/>
    <n v="0"/>
    <n v="0"/>
  </r>
  <r>
    <s v="ARE"/>
    <x v="5"/>
    <x v="1"/>
    <n v="100"/>
    <n v="0.1"/>
    <n v="24.94985599"/>
    <n v="8558.2452940000003"/>
    <n v="7104538"/>
    <s v="ARE-2011"/>
    <n v="0"/>
    <n v="0"/>
    <n v="-8.0268450000001934E-2"/>
    <n v="177257199.97548261"/>
    <n v="0"/>
    <n v="2.9153004071397444"/>
    <s v="High Income"/>
    <s v="Middle East &amp; North Africa"/>
    <s v="Universal Access"/>
    <n v="19.584672569179688"/>
    <x v="65"/>
    <n v="19.823322606225943"/>
    <n v="0"/>
    <n v="-8.0268450000001934E-2"/>
  </r>
  <r>
    <s v="ARE"/>
    <x v="5"/>
    <x v="2"/>
    <n v="100"/>
    <n v="0.1"/>
    <n v="25.030318820000002"/>
    <n v="8614.1688140000006"/>
    <n v="7391448"/>
    <s v="ARE-2012"/>
    <n v="0"/>
    <n v="0"/>
    <n v="8.0462830000001873E-2"/>
    <n v="185010299.98145136"/>
    <n v="0"/>
    <n v="2.9057149169540293"/>
    <s v="High Income"/>
    <s v="Middle East &amp; North Africa"/>
    <s v="Universal Access"/>
    <n v="18.879195463984374"/>
    <x v="66"/>
    <n v="19.624814756903774"/>
    <n v="0"/>
    <n v="1.9437999999993849E-4"/>
  </r>
  <r>
    <s v="ARE"/>
    <x v="5"/>
    <x v="3"/>
    <n v="100"/>
    <n v="0.1"/>
    <n v="25.35455791"/>
    <n v="8858.2224260000003"/>
    <n v="7693031"/>
    <s v="ARE-2013"/>
    <n v="0"/>
    <n v="0"/>
    <n v="0.32423908999999895"/>
    <n v="195053399.99292523"/>
    <n v="0"/>
    <n v="2.8622625048995354"/>
    <s v="High Income"/>
    <s v="Middle East &amp; North Africa"/>
    <s v="Universal Access"/>
    <n v="18.287461823359394"/>
    <x v="67"/>
    <n v="20.386187465999996"/>
    <n v="0"/>
    <n v="0.32443346999999889"/>
  </r>
  <r>
    <s v="ARE"/>
    <x v="5"/>
    <x v="4"/>
    <n v="100"/>
    <n v="0.1"/>
    <n v="24.58158383"/>
    <n v="9633.4221209999996"/>
    <n v="8059440"/>
    <s v="ARE-2014"/>
    <n v="0"/>
    <n v="0"/>
    <n v="-0.7729740800000009"/>
    <n v="198113799.9828552"/>
    <n v="0"/>
    <n v="2.551697986576789"/>
    <s v="High Income"/>
    <s v="Middle East &amp; North Africa"/>
    <s v="Universal Access"/>
    <n v="17.559097411132853"/>
    <x v="68"/>
    <n v="19.790296931916316"/>
    <n v="0"/>
    <n v="-0.448540610000002"/>
  </r>
  <r>
    <s v="ARE"/>
    <x v="5"/>
    <x v="5"/>
    <n v="100"/>
    <n v="0.1"/>
    <n v="24.320533340000001"/>
    <n v="10146.37679"/>
    <n v="8505237"/>
    <s v="ARE-2015"/>
    <n v="0"/>
    <n v="0"/>
    <n v="-0.2610504899999988"/>
    <n v="206851900.0231016"/>
    <n v="0"/>
    <n v="2.3969672961455237"/>
    <s v="High Income"/>
    <s v="Middle East &amp; North Africa"/>
    <s v="Universal Access"/>
    <n v="16.984761441953111"/>
    <x v="69"/>
    <n v="19.611091973995823"/>
    <n v="0"/>
    <n v="-0.70959110000000081"/>
  </r>
  <r>
    <s v="ARE"/>
    <x v="5"/>
    <x v="6"/>
    <n v="100"/>
    <n v="0.1"/>
    <n v="23.774845150000001"/>
    <n v="10355.54761"/>
    <n v="8935095"/>
    <s v="ARE-2016"/>
    <n v="0"/>
    <n v="0"/>
    <n v="-0.54568818999999991"/>
    <n v="212430500.02553925"/>
    <n v="0"/>
    <n v="2.2958559069383684"/>
    <s v="High Income"/>
    <s v="Middle East &amp; North Africa"/>
    <s v="Universal Access"/>
    <n v="15.905248869453033"/>
    <x v="70"/>
    <n v="19.100473354330546"/>
    <n v="0"/>
    <n v="-1.2552792900000007"/>
  </r>
  <r>
    <s v="ARE"/>
    <x v="5"/>
    <x v="7"/>
    <n v="100"/>
    <n v="0.2"/>
    <n v="22.163906879999999"/>
    <n v="8521.1367719999998"/>
    <n v="9223225"/>
    <s v="ARE-2017"/>
    <n v="0"/>
    <n v="0.1"/>
    <n v="-1.6109382700000019"/>
    <n v="204422700.033288"/>
    <n v="0"/>
    <n v="2.6010504787142263"/>
    <s v="High Income"/>
    <s v="Middle East &amp; North Africa"/>
    <s v="Universal Access"/>
    <n v="15.146092309921883"/>
    <x v="71"/>
    <n v="17.486155814426773"/>
    <n v="0"/>
    <n v="-2.8662175600000026"/>
  </r>
  <r>
    <s v="ARE"/>
    <x v="5"/>
    <x v="8"/>
    <n v="100"/>
    <n v="0.3"/>
    <n v="20.037583309999999"/>
    <n v="8482.3031719999999"/>
    <n v="9346701"/>
    <s v="ARE-2018"/>
    <n v="0"/>
    <n v="9.9999999999999978E-2"/>
    <n v="-2.1263235700000003"/>
    <n v="187285299.9611603"/>
    <n v="0"/>
    <n v="2.3622809635175344"/>
    <s v="High Income"/>
    <s v="Middle East &amp; North Africa"/>
    <s v="Universal Access"/>
    <n v="14.516199440312505"/>
    <x v="72"/>
    <n v="15.326714300372384"/>
    <n v="0"/>
    <n v="-4.9925411300000029"/>
  </r>
  <r>
    <s v="ARE"/>
    <x v="5"/>
    <x v="9"/>
    <n v="100"/>
    <n v="0.7"/>
    <n v="20.945786930000001"/>
    <n v="8816.5094360000003"/>
    <n v="9445785"/>
    <s v="ARE-2019"/>
    <n v="0"/>
    <n v="0.39999999999999997"/>
    <n v="0.90820362000000188"/>
    <n v="197849399.99659005"/>
    <n v="0"/>
    <n v="2.3757459890501726"/>
    <s v="High Income"/>
    <s v="Middle East &amp; North Africa"/>
    <s v="Universal Access"/>
    <n v="13.958622860585876"/>
    <x v="73"/>
    <n v="16.262385634418415"/>
    <n v="0"/>
    <n v="-4.084337510000001"/>
  </r>
  <r>
    <s v="ARE"/>
    <x v="5"/>
    <x v="10"/>
    <n v="100"/>
    <n v="0.9"/>
    <n v="20.814105850000001"/>
    <n v="8154.3529410000001"/>
    <n v="9401038"/>
    <s v="ARE-2020"/>
    <n v="0"/>
    <n v="0.20000000000000007"/>
    <n v="-0.13168107999999989"/>
    <n v="195674200.0318723"/>
    <n v="0"/>
    <n v="2.5525147121541547"/>
    <s v="High Income"/>
    <s v="Middle East &amp; North Africa"/>
    <s v="Universal Access"/>
    <n v="13.426165474335917"/>
    <x v="74"/>
    <n v="16.413358213698743"/>
    <n v="0"/>
    <n v="-4.2160185900000009"/>
  </r>
  <r>
    <s v="ARE"/>
    <x v="5"/>
    <x v="11"/>
    <n v="100"/>
    <n v="1"/>
    <n v="20.826927860000001"/>
    <n v="8674.2264140000007"/>
    <n v="9575152"/>
    <s v="ARE-2021"/>
    <n v="0"/>
    <n v="9.9999999999999978E-2"/>
    <n v="1.2822010000000716E-2"/>
    <n v="199420999.95253474"/>
    <n v="0"/>
    <n v="2.4010127089126732"/>
    <s v="High Income"/>
    <s v="Middle East &amp; North Africa"/>
    <s v="Universal Access"/>
    <n v="12.87483148972656"/>
    <x v="75"/>
    <n v="16.246193518995817"/>
    <n v="0"/>
    <n v="-4.2031965800000002"/>
  </r>
  <r>
    <s v="ARE"/>
    <x v="5"/>
    <x v="12"/>
    <n v="100"/>
    <m/>
    <n v="19.373145959999999"/>
    <n v="8335.8095720000001"/>
    <n v="10074977"/>
    <s v="ARE-2022"/>
    <n v="0"/>
    <s v=""/>
    <n v="-1.4537819000000027"/>
    <n v="195183999.96464291"/>
    <n v="0"/>
    <n v="2.3240869159336883"/>
    <s v="High Income"/>
    <s v="Middle East &amp; North Africa"/>
    <s v="Universal Access"/>
    <n v="12.585946336015652"/>
    <x v="38"/>
    <n v="14.822344907774063"/>
    <n v="0"/>
    <n v="-5.6569784800000029"/>
  </r>
  <r>
    <s v="ARG"/>
    <x v="6"/>
    <x v="0"/>
    <n v="98.8"/>
    <n v="8.8000000000000007"/>
    <n v="4.2945461050000002"/>
    <n v="1826.0511240000001"/>
    <n v="41288694"/>
    <s v="ARG-2010"/>
    <s v=""/>
    <s v=""/>
    <s v=""/>
    <n v="177316199.99823686"/>
    <n v="1.2000000000000028"/>
    <n v="2.3518213967595361"/>
    <s v="Upper Middle Income"/>
    <s v="Latin America &amp; Caribbean"/>
    <s v="Universal Access"/>
    <n v="19.175342560585946"/>
    <x v="76"/>
    <n v="-0.80351310899163408"/>
    <n v="0"/>
    <n v="0"/>
  </r>
  <r>
    <s v="ARG"/>
    <x v="6"/>
    <x v="1"/>
    <n v="99"/>
    <n v="8.8000000000000007"/>
    <n v="4.429218229"/>
    <n v="1865.2573609999999"/>
    <n v="41730660"/>
    <s v="ARG-2011"/>
    <n v="0.20000000000000284"/>
    <n v="0"/>
    <n v="0.13467212399999973"/>
    <n v="184834199.98020113"/>
    <n v="1"/>
    <n v="2.3745882587620035"/>
    <s v="Upper Middle Income"/>
    <s v="Latin America &amp; Caribbean"/>
    <s v="Universal Access"/>
    <n v="18.584672569179688"/>
    <x v="77"/>
    <n v="-0.69731515477405548"/>
    <n v="0.20000000000000284"/>
    <n v="0.13467212399999973"/>
  </r>
  <r>
    <s v="ARG"/>
    <x v="6"/>
    <x v="2"/>
    <n v="99.1"/>
    <n v="8.6"/>
    <n v="4.478861287"/>
    <n v="1897.609839"/>
    <n v="42161721"/>
    <s v="ARG-2012"/>
    <n v="9.9999999999994316E-2"/>
    <n v="-0.20000000000000107"/>
    <n v="4.9643058000000018E-2"/>
    <n v="188836499.98019493"/>
    <n v="0.90000000000000568"/>
    <n v="2.3602645786028726"/>
    <s v="Upper Middle Income"/>
    <s v="Latin America &amp; Caribbean"/>
    <s v="Universal Access"/>
    <n v="17.979195463984368"/>
    <x v="78"/>
    <n v="-0.92664277609622925"/>
    <n v="0.29999999999999716"/>
    <n v="0.18431518199999974"/>
  </r>
  <r>
    <s v="ARG"/>
    <x v="6"/>
    <x v="3"/>
    <n v="99.3"/>
    <n v="8.9"/>
    <n v="4.5365867230000001"/>
    <n v="1928.549229"/>
    <n v="42582455"/>
    <s v="ARG-2013"/>
    <n v="0.20000000000000284"/>
    <n v="0.30000000000000071"/>
    <n v="5.772543600000013E-2"/>
    <n v="193178999.98574498"/>
    <n v="0.70000000000000284"/>
    <n v="2.3523313041650131"/>
    <s v="Upper Middle Income"/>
    <s v="Latin America &amp; Caribbean"/>
    <s v="Universal Access"/>
    <n v="17.587461823359391"/>
    <x v="79"/>
    <n v="-0.43178372100000395"/>
    <n v="0.5"/>
    <n v="0.24204061799999987"/>
  </r>
  <r>
    <s v="ARG"/>
    <x v="6"/>
    <x v="4"/>
    <n v="100"/>
    <n v="9.8000000000000007"/>
    <n v="4.4167461509999999"/>
    <n v="1911.6172770000001"/>
    <n v="43024071"/>
    <s v="ARG-2014"/>
    <n v="0.70000000000000284"/>
    <n v="0.90000000000000036"/>
    <n v="-0.1198405720000002"/>
    <n v="190026399.98960072"/>
    <n v="0"/>
    <n v="2.31047616284962"/>
    <s v="Upper Middle Income"/>
    <s v="Latin America &amp; Caribbean"/>
    <s v="Universal Access"/>
    <n v="17.559097411132853"/>
    <x v="80"/>
    <n v="-0.37454074708368434"/>
    <n v="1.2000000000000028"/>
    <n v="0.12220004599999967"/>
  </r>
  <r>
    <s v="ARG"/>
    <x v="6"/>
    <x v="5"/>
    <n v="99.7"/>
    <n v="9.4"/>
    <n v="4.5125870199999998"/>
    <n v="1919.7585919999999"/>
    <n v="43477012"/>
    <s v="ARG-2015"/>
    <n v="-0.29999999999999716"/>
    <n v="-0.40000000000000036"/>
    <n v="9.5840868999999884E-2"/>
    <n v="196193800.01958424"/>
    <n v="0.29999999999999716"/>
    <n v="2.3506012885186762"/>
    <s v="Upper Middle Income"/>
    <s v="Latin America &amp; Caribbean"/>
    <s v="Universal Access"/>
    <n v="16.684761441953114"/>
    <x v="81"/>
    <n v="-0.19685434600417917"/>
    <n v="0.90000000000000568"/>
    <n v="0.21804091499999956"/>
  </r>
  <r>
    <s v="ARG"/>
    <x v="6"/>
    <x v="6"/>
    <n v="99.9"/>
    <n v="9.4"/>
    <n v="4.4223010440000001"/>
    <n v="1889.870189"/>
    <n v="43900313"/>
    <s v="ARG-2016"/>
    <n v="0.20000000000000284"/>
    <n v="0"/>
    <n v="-9.0285975999999657E-2"/>
    <n v="194140400.01182678"/>
    <n v="9.9999999999994316E-2"/>
    <n v="2.3400025407776828"/>
    <s v="Upper Middle Income"/>
    <s v="Latin America &amp; Caribbean"/>
    <s v="Universal Access"/>
    <n v="15.805248869453038"/>
    <x v="82"/>
    <n v="-0.25207075166945625"/>
    <n v="1.1000000000000085"/>
    <n v="0.1277549389999999"/>
  </r>
  <r>
    <s v="ARG"/>
    <x v="6"/>
    <x v="7"/>
    <n v="100"/>
    <n v="10.4"/>
    <n v="4.321029105"/>
    <n v="1874.829637"/>
    <n v="44288894"/>
    <s v="ARG-2017"/>
    <n v="9.9999999999994316E-2"/>
    <n v="1"/>
    <n v="-0.10127193900000009"/>
    <n v="191373600.00225988"/>
    <n v="0"/>
    <n v="2.3047582669507372"/>
    <s v="Upper Middle Income"/>
    <s v="Latin America &amp; Caribbean"/>
    <s v="Universal Access"/>
    <n v="15.146092309921883"/>
    <x v="83"/>
    <n v="-0.35672196057322392"/>
    <n v="1.2000000000000028"/>
    <n v="2.6482999999999812E-2"/>
  </r>
  <r>
    <s v="ARG"/>
    <x v="6"/>
    <x v="8"/>
    <n v="100"/>
    <n v="10.5"/>
    <n v="4.2507580689999998"/>
    <n v="1806.776235"/>
    <n v="44654882"/>
    <s v="ARG-2018"/>
    <n v="0"/>
    <n v="9.9999999999999645E-2"/>
    <n v="-7.0271036000000286E-2"/>
    <n v="189817099.98174286"/>
    <n v="0"/>
    <n v="2.3526754374207273"/>
    <s v="Upper Middle Income"/>
    <s v="Latin America &amp; Caribbean"/>
    <s v="Universal Access"/>
    <n v="14.516199440312505"/>
    <x v="84"/>
    <n v="-0.46011094062761515"/>
    <n v="1.2000000000000028"/>
    <n v="-4.3788036000000474E-2"/>
  </r>
  <r>
    <s v="ARG"/>
    <x v="6"/>
    <x v="9"/>
    <n v="100"/>
    <n v="10.7"/>
    <n v="4.075040693"/>
    <n v="1777.4150770000001"/>
    <n v="44973465"/>
    <s v="ARG-2019"/>
    <n v="0"/>
    <n v="0.19999999999999929"/>
    <n v="-0.1757173759999997"/>
    <n v="183268699.98021126"/>
    <n v="0"/>
    <n v="2.2926781401438512"/>
    <s v="Upper Middle Income"/>
    <s v="Latin America &amp; Caribbean"/>
    <s v="Universal Access"/>
    <n v="13.958622860585876"/>
    <x v="85"/>
    <n v="-0.60836060258158753"/>
    <n v="1.2000000000000028"/>
    <n v="-0.21950541200000018"/>
  </r>
  <r>
    <s v="ARG"/>
    <x v="6"/>
    <x v="10"/>
    <n v="100"/>
    <n v="9.8000000000000007"/>
    <n v="3.7200285489999998"/>
    <n v="1623.9245080000001"/>
    <n v="45191965"/>
    <s v="ARG-2020"/>
    <n v="0"/>
    <n v="-0.89999999999999858"/>
    <n v="-0.35501214400000025"/>
    <n v="168115399.98540878"/>
    <n v="0"/>
    <n v="2.2907644602159052"/>
    <s v="Upper Middle Income"/>
    <s v="Latin America &amp; Caribbean"/>
    <s v="Universal Access"/>
    <n v="13.426165474335917"/>
    <x v="86"/>
    <n v="-0.68071908730125807"/>
    <n v="1.2000000000000028"/>
    <n v="-0.57451755600000043"/>
  </r>
  <r>
    <s v="ARG"/>
    <x v="6"/>
    <x v="11"/>
    <n v="100"/>
    <n v="9.1999999999999993"/>
    <n v="4.0976970460000004"/>
    <n v="1741.513772"/>
    <n v="45312281"/>
    <s v="ARG-2021"/>
    <n v="0"/>
    <n v="-0.60000000000000142"/>
    <n v="0.3776684970000006"/>
    <n v="185676000.00122195"/>
    <n v="0"/>
    <n v="2.3529512725553117"/>
    <s v="Upper Middle Income"/>
    <s v="Latin America &amp; Caribbean"/>
    <s v="Universal Access"/>
    <n v="12.87483148972656"/>
    <x v="87"/>
    <n v="-0.48303729500418591"/>
    <n v="1.2000000000000028"/>
    <n v="-0.19684905899999983"/>
  </r>
  <r>
    <s v="ARG"/>
    <x v="6"/>
    <x v="12"/>
    <n v="100"/>
    <m/>
    <n v="4.2953116710000003"/>
    <n v="1808.760213"/>
    <n v="45407904"/>
    <s v="ARG-2022"/>
    <n v="0"/>
    <s v=""/>
    <n v="0.19761462499999993"/>
    <n v="195041100.00684759"/>
    <n v="0"/>
    <n v="2.3747269760405771"/>
    <s v="Upper Middle Income"/>
    <s v="Latin America &amp; Caribbean"/>
    <s v="Universal Access"/>
    <n v="12.585946336015652"/>
    <x v="38"/>
    <n v="-0.25548938122593601"/>
    <n v="1.2000000000000028"/>
    <n v="7.6556600000010633E-4"/>
  </r>
  <r>
    <s v="ARM"/>
    <x v="7"/>
    <x v="0"/>
    <n v="99.8"/>
    <n v="9.4"/>
    <n v="1.4119482400000001"/>
    <n v="815.62798699999996"/>
    <n v="3044800"/>
    <s v="ARM-2010"/>
    <s v=""/>
    <s v=""/>
    <s v=""/>
    <n v="4299100.0011520004"/>
    <n v="0.20000000000000284"/>
    <n v="1.7311179391886169"/>
    <s v="Upper Middle Income"/>
    <s v="Europe &amp; Central Asia"/>
    <s v="Universal Access"/>
    <n v="20.175342560585946"/>
    <x v="88"/>
    <n v="-3.6861109739916342"/>
    <n v="0"/>
    <n v="0"/>
  </r>
  <r>
    <s v="ARM"/>
    <x v="7"/>
    <x v="1"/>
    <n v="99.5"/>
    <n v="8"/>
    <n v="1.6196373719999999"/>
    <n v="896.94802379999999"/>
    <n v="3027900"/>
    <s v="ARM-2011"/>
    <n v="-0.29999999999999716"/>
    <n v="-1.4000000000000004"/>
    <n v="0.20768913199999983"/>
    <n v="4904099.9986787997"/>
    <n v="0.5"/>
    <n v="1.8057204308653945"/>
    <s v="Upper Middle Income"/>
    <s v="Europe &amp; Central Asia"/>
    <s v="Universal Access"/>
    <n v="19.084672569179688"/>
    <x v="89"/>
    <n v="-3.5068960117740557"/>
    <n v="-0.29999999999999716"/>
    <n v="0.20768913199999983"/>
  </r>
  <r>
    <s v="ARM"/>
    <x v="7"/>
    <x v="2"/>
    <n v="99.5"/>
    <n v="6.6"/>
    <n v="1.874805727"/>
    <n v="982.44241529999999"/>
    <n v="3024100"/>
    <s v="ARM-2012"/>
    <n v="0"/>
    <n v="-1.4000000000000004"/>
    <n v="0.25516835500000012"/>
    <n v="5669599.9990207003"/>
    <n v="0.5"/>
    <n v="1.9083110600711459"/>
    <s v="Upper Middle Income"/>
    <s v="Europe &amp; Central Asia"/>
    <s v="Universal Access"/>
    <n v="18.379195463984374"/>
    <x v="90"/>
    <n v="-3.5306983360962292"/>
    <n v="-0.29999999999999716"/>
    <n v="0.46285748699999996"/>
  </r>
  <r>
    <s v="ARM"/>
    <x v="7"/>
    <x v="3"/>
    <n v="99.4"/>
    <n v="6.8"/>
    <n v="1.8176373260000001"/>
    <n v="959.80168230000004"/>
    <n v="3022000"/>
    <s v="ARM-2013"/>
    <n v="-9.9999999999994316E-2"/>
    <n v="0.20000000000000018"/>
    <n v="-5.716840099999998E-2"/>
    <n v="5492899.9991720002"/>
    <n v="0.59999999999999432"/>
    <n v="1.8937634300081077"/>
    <s v="Upper Middle Income"/>
    <s v="Europe &amp; Central Asia"/>
    <s v="Universal Access"/>
    <n v="17.687461823359399"/>
    <x v="91"/>
    <n v="-3.1507331180000042"/>
    <n v="-0.39999999999999147"/>
    <n v="0.40568908599999998"/>
  </r>
  <r>
    <s v="ARM"/>
    <x v="7"/>
    <x v="4"/>
    <n v="99.7"/>
    <n v="7.1"/>
    <n v="1.911440706"/>
    <n v="1045.9751140000001"/>
    <n v="3013800"/>
    <s v="ARM-2014"/>
    <n v="0.29999999999999716"/>
    <n v="0.29999999999999982"/>
    <n v="9.3803379999999992E-2"/>
    <n v="5760699.9997428004"/>
    <n v="0.29999999999999716"/>
    <n v="1.8274246494166588"/>
    <s v="Upper Middle Income"/>
    <s v="Europe &amp; Central Asia"/>
    <s v="Universal Access"/>
    <n v="17.259097411132856"/>
    <x v="92"/>
    <n v="-2.8798461920836842"/>
    <n v="-9.9999999999994316E-2"/>
    <n v="0.49949246599999997"/>
  </r>
  <r>
    <s v="ARM"/>
    <x v="7"/>
    <x v="5"/>
    <n v="100"/>
    <n v="10.7"/>
    <n v="1.869533382"/>
    <n v="1084.5206290000001"/>
    <n v="3004600"/>
    <s v="ARM-2015"/>
    <n v="0.29999999999999716"/>
    <n v="3.5999999999999996"/>
    <n v="-4.1907324000000079E-2"/>
    <n v="5617199.9995571999"/>
    <n v="0"/>
    <n v="1.7238338598721112"/>
    <s v="Upper Middle Income"/>
    <s v="Europe &amp; Central Asia"/>
    <s v="Universal Access"/>
    <n v="16.984761441953111"/>
    <x v="93"/>
    <n v="-2.8399079840041788"/>
    <n v="0.20000000000000284"/>
    <n v="0.45758514199999989"/>
  </r>
  <r>
    <s v="ARM"/>
    <x v="7"/>
    <x v="6"/>
    <n v="99.8"/>
    <n v="13.2"/>
    <n v="1.796243692"/>
    <n v="1043.097972"/>
    <n v="2992300"/>
    <s v="ARM-2016"/>
    <n v="-0.20000000000000284"/>
    <n v="2.5"/>
    <n v="-7.3289689999999963E-2"/>
    <n v="5374899.9995716"/>
    <n v="0.20000000000000284"/>
    <n v="1.7220277866670035"/>
    <s v="Upper Middle Income"/>
    <s v="Europe &amp; Central Asia"/>
    <s v="Universal Access"/>
    <n v="15.70524886945303"/>
    <x v="94"/>
    <n v="-2.8781281036694564"/>
    <n v="0"/>
    <n v="0.38429545199999993"/>
  </r>
  <r>
    <s v="ARM"/>
    <x v="7"/>
    <x v="7"/>
    <n v="99.7"/>
    <n v="12.6"/>
    <n v="1.9095119819999999"/>
    <n v="1105.9669699999999"/>
    <n v="2979400"/>
    <s v="ARM-2017"/>
    <n v="-9.9999999999994316E-2"/>
    <n v="-0.59999999999999964"/>
    <n v="0.11326828999999994"/>
    <n v="5689199.9991707997"/>
    <n v="0.29999999999999716"/>
    <n v="1.7265542586683218"/>
    <s v="Upper Middle Income"/>
    <s v="Europe &amp; Central Asia"/>
    <s v="Universal Access"/>
    <n v="14.846092309921886"/>
    <x v="95"/>
    <n v="-2.7682390835732242"/>
    <n v="-9.9999999999994316E-2"/>
    <n v="0.49756374199999986"/>
  </r>
  <r>
    <s v="ARM"/>
    <x v="7"/>
    <x v="8"/>
    <n v="99.9"/>
    <n v="11.1"/>
    <n v="2.0045806669999999"/>
    <n v="1072.3368250000001"/>
    <n v="2969000"/>
    <s v="ARM-2018"/>
    <n v="0.20000000000000284"/>
    <n v="-1.5"/>
    <n v="9.5068684999999986E-2"/>
    <n v="5951600.0003229994"/>
    <n v="9.9999999999994316E-2"/>
    <n v="1.8693572954561173"/>
    <s v="Upper Middle Income"/>
    <s v="Europe &amp; Central Asia"/>
    <s v="Universal Access"/>
    <n v="14.416199440312511"/>
    <x v="96"/>
    <n v="-2.706288342627615"/>
    <n v="0.10000000000000853"/>
    <n v="0.59263242699999985"/>
  </r>
  <r>
    <s v="ARM"/>
    <x v="7"/>
    <x v="9"/>
    <n v="100"/>
    <n v="10.3"/>
    <n v="2.1686751050000002"/>
    <n v="1163.0928469999999"/>
    <n v="2962500"/>
    <s v="ARM-2019"/>
    <n v="9.9999999999994316E-2"/>
    <n v="-0.79999999999999893"/>
    <n v="0.16409443800000023"/>
    <n v="6424699.9985625008"/>
    <n v="0"/>
    <n v="1.8645760831508238"/>
    <s v="Upper Middle Income"/>
    <s v="Europe &amp; Central Asia"/>
    <s v="Universal Access"/>
    <n v="13.958622860585876"/>
    <x v="97"/>
    <n v="-2.5147261905815874"/>
    <n v="0.20000000000000284"/>
    <n v="0.75672686500000008"/>
  </r>
  <r>
    <s v="ARM"/>
    <x v="7"/>
    <x v="10"/>
    <n v="100"/>
    <n v="8.4"/>
    <n v="2.3347965560000001"/>
    <n v="1233.3045589999999"/>
    <n v="2961500"/>
    <s v="ARM-2020"/>
    <n v="0"/>
    <n v="-1.9000000000000004"/>
    <n v="0.16612145099999998"/>
    <n v="6914500.0005940003"/>
    <n v="0"/>
    <n v="1.8931224562188618"/>
    <s v="Upper Middle Income"/>
    <s v="Europe &amp; Central Asia"/>
    <s v="Universal Access"/>
    <n v="13.426165474335917"/>
    <x v="98"/>
    <n v="-2.0659510803012577"/>
    <n v="0.20000000000000284"/>
    <n v="0.92284831600000006"/>
  </r>
  <r>
    <s v="ARM"/>
    <x v="7"/>
    <x v="11"/>
    <n v="100"/>
    <n v="9.1"/>
    <n v="2.519461229"/>
    <n v="1271.5280560000001"/>
    <n v="2962300"/>
    <s v="ARM-2021"/>
    <n v="0"/>
    <n v="0.69999999999999929"/>
    <n v="0.18466467299999989"/>
    <n v="7463399.9986667"/>
    <n v="0"/>
    <n v="1.9814436788172605"/>
    <s v="Upper Middle Income"/>
    <s v="Europe &amp; Central Asia"/>
    <s v="Universal Access"/>
    <n v="12.87483148972656"/>
    <x v="99"/>
    <n v="-2.0612731120041863"/>
    <n v="0.20000000000000284"/>
    <n v="1.1075129889999999"/>
  </r>
  <r>
    <s v="ARM"/>
    <x v="7"/>
    <x v="12"/>
    <n v="100"/>
    <m/>
    <n v="2.6182810179999998"/>
    <n v="1347.590557"/>
    <n v="2969200"/>
    <s v="ARM-2022"/>
    <n v="0"/>
    <s v=""/>
    <n v="9.8819788999999769E-2"/>
    <n v="7774199.998645599"/>
    <n v="0"/>
    <n v="1.9429351180886909"/>
    <s v="Upper Middle Income"/>
    <s v="Europe &amp; Central Asia"/>
    <s v="Universal Access"/>
    <n v="12.585946336015652"/>
    <x v="38"/>
    <n v="-1.9325200342259365"/>
    <n v="0.20000000000000284"/>
    <n v="1.2063327779999997"/>
  </r>
  <r>
    <s v="ATG"/>
    <x v="8"/>
    <x v="0"/>
    <n v="98.7"/>
    <n v="0"/>
    <n v="3.2688701359999999"/>
    <m/>
    <n v="85320"/>
    <s v="ATG-2010"/>
    <s v=""/>
    <s v=""/>
    <s v=""/>
    <n v="278900.00000351999"/>
    <n v="1.2999999999999972"/>
    <s v=""/>
    <s v="High Income"/>
    <s v="Latin America &amp; Caribbean"/>
    <s v="Universal Access"/>
    <n v="19.075342560585952"/>
    <x v="100"/>
    <n v="-1.8291890779916344"/>
    <n v="0"/>
    <n v="0"/>
  </r>
  <r>
    <s v="ATG"/>
    <x v="8"/>
    <x v="1"/>
    <n v="94.6"/>
    <n v="0.1"/>
    <n v="2.4649029329999999"/>
    <m/>
    <n v="86332"/>
    <s v="ATG-2011"/>
    <n v="-4.1000000000000085"/>
    <n v="0.1"/>
    <n v="-0.80396720300000002"/>
    <n v="212800.000011756"/>
    <n v="5.4000000000000057"/>
    <s v=""/>
    <s v="High Income"/>
    <s v="Latin America &amp; Caribbean"/>
    <s v="High Access"/>
    <n v="14.184672569179682"/>
    <x v="65"/>
    <n v="-2.6616304507740556"/>
    <n v="-4.1000000000000085"/>
    <n v="-0.80396720300000002"/>
  </r>
  <r>
    <s v="ATG"/>
    <x v="8"/>
    <x v="2"/>
    <n v="100"/>
    <n v="0.1"/>
    <n v="2.5991290399999998"/>
    <m/>
    <n v="87260"/>
    <s v="ATG-2012"/>
    <n v="5.4000000000000057"/>
    <n v="0"/>
    <n v="0.13422610699999993"/>
    <n v="226800.00003039997"/>
    <n v="0"/>
    <s v=""/>
    <s v="High Income"/>
    <s v="Latin America &amp; Caribbean"/>
    <s v="Universal Access"/>
    <n v="18.879195463984374"/>
    <x v="66"/>
    <n v="-2.8063750230962294"/>
    <n v="1.2999999999999972"/>
    <n v="-0.66974109600000009"/>
  </r>
  <r>
    <s v="ATG"/>
    <x v="8"/>
    <x v="3"/>
    <n v="100"/>
    <n v="0.1"/>
    <n v="2.95012718"/>
    <m/>
    <n v="88064"/>
    <s v="ATG-2013"/>
    <n v="0"/>
    <n v="0"/>
    <n v="0.35099814000000018"/>
    <n v="259799.99997951998"/>
    <n v="0"/>
    <s v=""/>
    <s v="High Income"/>
    <s v="Latin America &amp; Caribbean"/>
    <s v="Universal Access"/>
    <n v="18.287461823359394"/>
    <x v="67"/>
    <n v="-2.0182432640000041"/>
    <n v="1.2999999999999972"/>
    <n v="-0.31874295599999991"/>
  </r>
  <r>
    <s v="ATG"/>
    <x v="8"/>
    <x v="4"/>
    <n v="100"/>
    <n v="0.1"/>
    <n v="3.1510167299999998"/>
    <m/>
    <n v="88765"/>
    <s v="ATG-2014"/>
    <n v="0"/>
    <n v="0"/>
    <n v="0.20088954999999986"/>
    <n v="279700.00003845"/>
    <n v="0"/>
    <s v=""/>
    <s v="High Income"/>
    <s v="Latin America &amp; Caribbean"/>
    <s v="Universal Access"/>
    <n v="17.559097411132853"/>
    <x v="68"/>
    <n v="-1.6402701680836844"/>
    <n v="1.2999999999999972"/>
    <n v="-0.11785340600000005"/>
  </r>
  <r>
    <s v="ATG"/>
    <x v="8"/>
    <x v="5"/>
    <n v="100"/>
    <n v="0.4"/>
    <n v="3.254705902"/>
    <m/>
    <n v="89409"/>
    <s v="ATG-2015"/>
    <n v="0"/>
    <n v="0.30000000000000004"/>
    <n v="0.10368917200000016"/>
    <n v="290999.99999191798"/>
    <n v="0"/>
    <s v=""/>
    <s v="High Income"/>
    <s v="Latin America &amp; Caribbean"/>
    <s v="Universal Access"/>
    <n v="16.984761441953111"/>
    <x v="101"/>
    <n v="-1.454735464004179"/>
    <n v="1.2999999999999972"/>
    <n v="-1.4164233999999887E-2"/>
  </r>
  <r>
    <s v="ATG"/>
    <x v="8"/>
    <x v="6"/>
    <n v="100"/>
    <n v="0.4"/>
    <n v="3.5000944770000002"/>
    <m/>
    <n v="89969"/>
    <s v="ATG-2016"/>
    <n v="0"/>
    <n v="0"/>
    <n v="0.24538857500000022"/>
    <n v="314900.00000121299"/>
    <n v="0"/>
    <s v=""/>
    <s v="High Income"/>
    <s v="Latin America &amp; Caribbean"/>
    <s v="Universal Access"/>
    <n v="15.905248869453033"/>
    <x v="102"/>
    <n v="-1.1742773186694562"/>
    <n v="1.2999999999999972"/>
    <n v="0.23122434100000033"/>
  </r>
  <r>
    <s v="ATG"/>
    <x v="8"/>
    <x v="7"/>
    <n v="100"/>
    <n v="0.4"/>
    <n v="3.0640668519999998"/>
    <m/>
    <n v="90468"/>
    <s v="ATG-2017"/>
    <n v="0"/>
    <n v="0"/>
    <n v="-0.43602762500000036"/>
    <n v="277199.99996673601"/>
    <n v="0"/>
    <s v=""/>
    <s v="High Income"/>
    <s v="Latin America &amp; Caribbean"/>
    <s v="Universal Access"/>
    <n v="15.146092309921883"/>
    <x v="103"/>
    <n v="-1.6136842135732241"/>
    <n v="1.2999999999999972"/>
    <n v="-0.20480328400000003"/>
  </r>
  <r>
    <s v="ATG"/>
    <x v="8"/>
    <x v="8"/>
    <n v="100"/>
    <n v="0.7"/>
    <n v="3.1586124980000001"/>
    <m/>
    <n v="90926"/>
    <s v="ATG-2018"/>
    <n v="0"/>
    <n v="0.29999999999999993"/>
    <n v="9.4545646000000261E-2"/>
    <n v="287199.99999314803"/>
    <n v="0"/>
    <s v=""/>
    <s v="High Income"/>
    <s v="Latin America &amp; Caribbean"/>
    <s v="Universal Access"/>
    <n v="14.516199440312505"/>
    <x v="104"/>
    <n v="-1.5522565116276148"/>
    <n v="1.2999999999999972"/>
    <n v="-0.11025763799999977"/>
  </r>
  <r>
    <s v="ATG"/>
    <x v="8"/>
    <x v="9"/>
    <n v="100"/>
    <n v="0.7"/>
    <n v="3.7498358220000001"/>
    <m/>
    <n v="91364"/>
    <s v="ATG-2019"/>
    <n v="0"/>
    <n v="0"/>
    <n v="0.59122332399999999"/>
    <n v="342600.000041208"/>
    <n v="0"/>
    <s v=""/>
    <s v="High Income"/>
    <s v="Latin America &amp; Caribbean"/>
    <s v="Universal Access"/>
    <n v="13.958622860585876"/>
    <x v="73"/>
    <n v="-0.93356547358158748"/>
    <n v="1.2999999999999972"/>
    <n v="0.48096568600000023"/>
  </r>
  <r>
    <s v="ATG"/>
    <x v="8"/>
    <x v="10"/>
    <n v="100"/>
    <n v="0.9"/>
    <n v="3.5494196809999998"/>
    <m/>
    <n v="91846"/>
    <s v="ATG-2020"/>
    <n v="0"/>
    <n v="0.20000000000000007"/>
    <n v="-0.20041614100000027"/>
    <n v="326000.000021126"/>
    <n v="0"/>
    <s v=""/>
    <s v="High Income"/>
    <s v="Latin America &amp; Caribbean"/>
    <s v="Universal Access"/>
    <n v="13.426165474335917"/>
    <x v="74"/>
    <n v="-0.85132795530125804"/>
    <n v="1.2999999999999972"/>
    <n v="0.28054954499999996"/>
  </r>
  <r>
    <s v="ATG"/>
    <x v="8"/>
    <x v="11"/>
    <n v="100"/>
    <n v="0.9"/>
    <n v="3.5896436340000002"/>
    <m/>
    <n v="92349"/>
    <s v="ATG-2021"/>
    <n v="0"/>
    <n v="0"/>
    <n v="4.0223953000000368E-2"/>
    <n v="331499.99995626602"/>
    <n v="0"/>
    <s v=""/>
    <s v="High Income"/>
    <s v="Latin America &amp; Caribbean"/>
    <s v="Universal Access"/>
    <n v="12.87483148972656"/>
    <x v="105"/>
    <n v="-0.99109070700418611"/>
    <n v="1.2999999999999972"/>
    <n v="0.32077349800000032"/>
  </r>
  <r>
    <s v="ATG"/>
    <x v="8"/>
    <x v="12"/>
    <n v="100"/>
    <n v="0.9"/>
    <n v="3.6945282210000001"/>
    <m/>
    <n v="92840"/>
    <s v="ATG-2022"/>
    <n v="0"/>
    <n v="0"/>
    <n v="0.10488458699999992"/>
    <n v="343000.00003763998"/>
    <n v="0"/>
    <s v=""/>
    <s v="High Income"/>
    <s v="Latin America &amp; Caribbean"/>
    <s v="Universal Access"/>
    <n v="12.585946336015652"/>
    <x v="106"/>
    <n v="-0.85627283122593623"/>
    <n v="1.2999999999999972"/>
    <n v="0.42565808500000024"/>
  </r>
  <r>
    <s v="AUS"/>
    <x v="9"/>
    <x v="0"/>
    <n v="100"/>
    <n v="8.1999999999999993"/>
    <n v="18.850953740000001"/>
    <n v="5762.9435659999999"/>
    <n v="22031750"/>
    <s v="AUS-2010"/>
    <s v=""/>
    <s v=""/>
    <s v=""/>
    <n v="415319500.06124502"/>
    <n v="0"/>
    <n v="3.2710633939253122"/>
    <s v="High Income"/>
    <s v="East Asia &amp; Pacific"/>
    <s v="Universal Access"/>
    <n v="20.375342560585949"/>
    <x v="107"/>
    <n v="13.752894526008367"/>
    <n v="0"/>
    <n v="0"/>
  </r>
  <r>
    <s v="AUS"/>
    <x v="9"/>
    <x v="1"/>
    <n v="100"/>
    <n v="8.3000000000000007"/>
    <n v="18.480821689999999"/>
    <n v="5698.6559729999999"/>
    <n v="22340024"/>
    <s v="AUS-2011"/>
    <n v="0"/>
    <n v="0.10000000000000142"/>
    <n v="-0.37013205000000227"/>
    <n v="412862000.09432054"/>
    <n v="0"/>
    <n v="3.2430141032484463"/>
    <s v="High Income"/>
    <s v="East Asia &amp; Pacific"/>
    <s v="Universal Access"/>
    <n v="19.584672569179688"/>
    <x v="108"/>
    <n v="13.354288306225943"/>
    <n v="0"/>
    <n v="-0.37013205000000227"/>
  </r>
  <r>
    <s v="AUS"/>
    <x v="9"/>
    <x v="2"/>
    <n v="100"/>
    <n v="8.3000000000000007"/>
    <n v="18.183448940000002"/>
    <n v="5533.7223379999996"/>
    <n v="22733465"/>
    <s v="AUS-2012"/>
    <n v="0"/>
    <n v="0"/>
    <n v="-0.29737274999999741"/>
    <n v="413372800.05677712"/>
    <n v="0"/>
    <n v="3.2859344631613503"/>
    <s v="High Income"/>
    <s v="East Asia &amp; Pacific"/>
    <s v="Universal Access"/>
    <n v="18.879195463984374"/>
    <x v="109"/>
    <n v="12.777944876903772"/>
    <n v="0"/>
    <n v="-0.66750479999999968"/>
  </r>
  <r>
    <s v="AUS"/>
    <x v="9"/>
    <x v="3"/>
    <n v="100"/>
    <n v="9.1999999999999993"/>
    <n v="17.54324355"/>
    <n v="5533.3814640000001"/>
    <n v="23128129"/>
    <s v="AUS-2013"/>
    <n v="0"/>
    <n v="0.89999999999999858"/>
    <n v="-0.64020539000000198"/>
    <n v="405742399.90281796"/>
    <n v="0"/>
    <n v="3.1704381243432742"/>
    <s v="High Income"/>
    <s v="East Asia &amp; Pacific"/>
    <s v="Universal Access"/>
    <n v="18.287461823359394"/>
    <x v="110"/>
    <n v="12.574873105999995"/>
    <n v="0"/>
    <n v="-1.3077101900000017"/>
  </r>
  <r>
    <s v="AUS"/>
    <x v="9"/>
    <x v="4"/>
    <n v="100"/>
    <n v="9.3000000000000007"/>
    <n v="16.88735741"/>
    <n v="5407.4382260000002"/>
    <n v="23475686"/>
    <s v="AUS-2014"/>
    <n v="0"/>
    <n v="0.10000000000000142"/>
    <n v="-0.65588613999999978"/>
    <n v="396442299.92693323"/>
    <n v="0"/>
    <n v="3.122986653606572"/>
    <s v="High Income"/>
    <s v="East Asia &amp; Pacific"/>
    <s v="Universal Access"/>
    <n v="17.559097411132853"/>
    <x v="111"/>
    <n v="12.096070511916317"/>
    <n v="0"/>
    <n v="-1.9635963300000014"/>
  </r>
  <r>
    <s v="AUS"/>
    <x v="9"/>
    <x v="5"/>
    <n v="100"/>
    <n v="9.4"/>
    <n v="16.821955160000002"/>
    <n v="5318.6667930000003"/>
    <n v="23815995"/>
    <s v="AUS-2015"/>
    <n v="0"/>
    <n v="9.9999999999999645E-2"/>
    <n v="-6.5402249999998219E-2"/>
    <n v="400631599.98078424"/>
    <n v="0"/>
    <n v="3.1628142567870019"/>
    <s v="High Income"/>
    <s v="East Asia &amp; Pacific"/>
    <s v="Universal Access"/>
    <n v="16.984761441953111"/>
    <x v="81"/>
    <n v="12.112513793995824"/>
    <n v="0"/>
    <n v="-2.0289985799999997"/>
  </r>
  <r>
    <s v="AUS"/>
    <x v="9"/>
    <x v="6"/>
    <n v="100"/>
    <n v="9.6"/>
    <n v="16.891189740000002"/>
    <n v="5216.9886720000004"/>
    <n v="24190907"/>
    <s v="AUS-2016"/>
    <n v="0"/>
    <n v="0.19999999999999929"/>
    <n v="6.9234579999999823E-2"/>
    <n v="408613200.11969423"/>
    <n v="0"/>
    <n v="3.2377278928467645"/>
    <s v="High Income"/>
    <s v="East Asia &amp; Pacific"/>
    <s v="Universal Access"/>
    <n v="15.905248869453033"/>
    <x v="112"/>
    <n v="12.216817944330545"/>
    <n v="0"/>
    <n v="-1.9597639999999998"/>
  </r>
  <r>
    <s v="AUS"/>
    <x v="9"/>
    <x v="7"/>
    <n v="100"/>
    <n v="9.9"/>
    <n v="16.720944540000001"/>
    <n v="5162.4589429999996"/>
    <n v="24592588"/>
    <s v="AUS-2017"/>
    <n v="0"/>
    <n v="0.30000000000000071"/>
    <n v="-0.1702452000000001"/>
    <n v="411211300.04306954"/>
    <n v="0"/>
    <n v="3.2389496409792566"/>
    <s v="High Income"/>
    <s v="East Asia &amp; Pacific"/>
    <s v="Universal Access"/>
    <n v="15.146092309921883"/>
    <x v="113"/>
    <n v="12.043193474426777"/>
    <n v="0"/>
    <n v="-2.1300091999999999"/>
  </r>
  <r>
    <s v="AUS"/>
    <x v="9"/>
    <x v="8"/>
    <n v="100"/>
    <n v="9.8000000000000007"/>
    <n v="16.393997930000001"/>
    <n v="5086.3737849999998"/>
    <n v="24963258"/>
    <s v="AUS-2018"/>
    <n v="0"/>
    <n v="-9.9999999999999645E-2"/>
    <n v="-0.32694661000000025"/>
    <n v="409247599.97805595"/>
    <n v="0"/>
    <n v="3.2231209547255091"/>
    <s v="High Income"/>
    <s v="East Asia &amp; Pacific"/>
    <s v="Universal Access"/>
    <n v="14.516199440312505"/>
    <x v="114"/>
    <n v="11.683128920372386"/>
    <n v="0"/>
    <n v="-2.4569558100000002"/>
  </r>
  <r>
    <s v="AUS"/>
    <x v="9"/>
    <x v="9"/>
    <n v="100"/>
    <n v="10.3"/>
    <n v="16.100706590000001"/>
    <n v="5231.5746600000002"/>
    <n v="25334826"/>
    <s v="AUS-2019"/>
    <n v="0"/>
    <n v="0.5"/>
    <n v="-0.29329133999999968"/>
    <n v="407908599.93470335"/>
    <n v="0"/>
    <n v="3.0776023733550235"/>
    <s v="High Income"/>
    <s v="East Asia &amp; Pacific"/>
    <s v="Universal Access"/>
    <n v="13.958622860585876"/>
    <x v="97"/>
    <n v="11.417305294418414"/>
    <n v="0"/>
    <n v="-2.7502471499999999"/>
  </r>
  <r>
    <s v="AUS"/>
    <x v="9"/>
    <x v="10"/>
    <n v="100"/>
    <n v="11.2"/>
    <n v="15.304378509999999"/>
    <n v="5159.036384"/>
    <n v="25649248"/>
    <s v="AUS-2020"/>
    <n v="0"/>
    <n v="0.89999999999999858"/>
    <n v="-0.7963280800000021"/>
    <n v="392545799.88886046"/>
    <n v="0"/>
    <n v="2.9665188168597338"/>
    <s v="High Income"/>
    <s v="East Asia &amp; Pacific"/>
    <s v="Universal Access"/>
    <n v="13.426165474335917"/>
    <x v="115"/>
    <n v="10.903630873698742"/>
    <n v="0"/>
    <n v="-3.546575230000002"/>
  </r>
  <r>
    <s v="AUS"/>
    <x v="9"/>
    <x v="11"/>
    <n v="100"/>
    <n v="12.3"/>
    <n v="14.97872411"/>
    <n v="5006.4430650000004"/>
    <n v="25685412"/>
    <s v="AUS-2021"/>
    <n v="0"/>
    <n v="1.1000000000000014"/>
    <n v="-0.32565439999999946"/>
    <n v="384734699.99968332"/>
    <n v="0"/>
    <n v="2.9918894343802944"/>
    <s v="High Income"/>
    <s v="East Asia &amp; Pacific"/>
    <s v="Universal Access"/>
    <n v="12.87483148972656"/>
    <x v="116"/>
    <n v="10.397989768995814"/>
    <n v="0"/>
    <n v="-3.8722296300000014"/>
  </r>
  <r>
    <s v="AUS"/>
    <x v="9"/>
    <x v="12"/>
    <n v="100"/>
    <m/>
    <n v="14.53050286"/>
    <n v="4942.1637220000002"/>
    <n v="26018721"/>
    <s v="AUS-2022"/>
    <n v="0"/>
    <s v=""/>
    <n v="-0.44822124999999957"/>
    <n v="378065099.90404207"/>
    <n v="0"/>
    <n v="2.9401095708985903"/>
    <s v="High Income"/>
    <s v="East Asia &amp; Pacific"/>
    <s v="Universal Access"/>
    <n v="12.585946336015652"/>
    <x v="38"/>
    <n v="9.9797018077740631"/>
    <n v="0"/>
    <n v="-4.320450880000001"/>
  </r>
  <r>
    <s v="AUT"/>
    <x v="10"/>
    <x v="0"/>
    <n v="100"/>
    <n v="31.1"/>
    <n v="8.8241342879999998"/>
    <n v="4065.0418960000002"/>
    <n v="8363404"/>
    <s v="AUT-2010"/>
    <s v=""/>
    <s v=""/>
    <s v=""/>
    <n v="73799800.000796348"/>
    <n v="0"/>
    <n v="2.1707363696996445"/>
    <s v="High Income"/>
    <s v="Europe &amp; Central Asia"/>
    <s v="Universal Access"/>
    <n v="20.375342560585949"/>
    <x v="117"/>
    <n v="3.7260750740083655"/>
    <n v="0"/>
    <n v="0"/>
  </r>
  <r>
    <s v="AUT"/>
    <x v="10"/>
    <x v="1"/>
    <n v="100"/>
    <n v="31.6"/>
    <n v="8.6022725229999999"/>
    <n v="3927.5825650000002"/>
    <n v="8391643"/>
    <s v="AUT-2011"/>
    <n v="0"/>
    <n v="0.5"/>
    <n v="-0.22186176499999988"/>
    <n v="72187200.001725286"/>
    <n v="0"/>
    <n v="2.1902206715290276"/>
    <s v="High Income"/>
    <s v="Europe &amp; Central Asia"/>
    <s v="Universal Access"/>
    <n v="19.584672569179688"/>
    <x v="118"/>
    <n v="3.4757391392259445"/>
    <n v="0"/>
    <n v="-0.22186176499999988"/>
  </r>
  <r>
    <s v="AUT"/>
    <x v="10"/>
    <x v="2"/>
    <n v="100"/>
    <n v="34.4"/>
    <n v="8.1875176379999992"/>
    <n v="3899.1648420000001"/>
    <n v="8429991"/>
    <s v="AUT-2012"/>
    <n v="0"/>
    <n v="2.7999999999999972"/>
    <n v="-0.41475488500000068"/>
    <n v="69020700.000681251"/>
    <n v="0"/>
    <n v="2.0998131573735601"/>
    <s v="High Income"/>
    <s v="Europe &amp; Central Asia"/>
    <s v="Universal Access"/>
    <n v="18.879195463984374"/>
    <x v="119"/>
    <n v="2.78201357490377"/>
    <n v="0"/>
    <n v="-0.63661665000000056"/>
  </r>
  <r>
    <s v="AUT"/>
    <x v="10"/>
    <x v="3"/>
    <n v="100"/>
    <n v="34.6"/>
    <n v="8.2087562439999999"/>
    <n v="3924.8213540000002"/>
    <n v="8479823"/>
    <s v="AUT-2013"/>
    <n v="0"/>
    <n v="0.20000000000000284"/>
    <n v="2.1238606000000715E-2"/>
    <n v="69608799.999264807"/>
    <n v="0"/>
    <n v="2.0914980590477086"/>
    <s v="High Income"/>
    <s v="Europe &amp; Central Asia"/>
    <s v="Universal Access"/>
    <n v="18.287461823359394"/>
    <x v="120"/>
    <n v="3.2403857999999959"/>
    <n v="0"/>
    <n v="-0.61537804399999985"/>
  </r>
  <r>
    <s v="AUT"/>
    <x v="10"/>
    <x v="4"/>
    <n v="100"/>
    <n v="35.700000000000003"/>
    <n v="7.7139543450000003"/>
    <n v="3750.3448010000002"/>
    <n v="8546356"/>
    <s v="AUT-2014"/>
    <n v="0"/>
    <n v="1.1000000000000014"/>
    <n v="-0.4948018989999996"/>
    <n v="65926200.000116825"/>
    <n v="0"/>
    <n v="2.0568653695369914"/>
    <s v="High Income"/>
    <s v="Europe &amp; Central Asia"/>
    <s v="Universal Access"/>
    <n v="17.559097411132853"/>
    <x v="121"/>
    <n v="2.9226674469163161"/>
    <n v="0"/>
    <n v="-1.1101799429999994"/>
  </r>
  <r>
    <s v="AUT"/>
    <x v="10"/>
    <x v="5"/>
    <n v="100"/>
    <n v="34.799999999999997"/>
    <n v="7.794231871"/>
    <n v="3795.510374"/>
    <n v="8642699"/>
    <s v="AUT-2015"/>
    <n v="0"/>
    <n v="-0.90000000000000568"/>
    <n v="8.027752599999971E-2"/>
    <n v="67363199.997259825"/>
    <n v="0"/>
    <n v="2.053539867626772"/>
    <s v="High Income"/>
    <s v="Europe &amp; Central Asia"/>
    <s v="Universal Access"/>
    <n v="16.984761441953111"/>
    <x v="122"/>
    <n v="3.0847905049958211"/>
    <n v="0"/>
    <n v="-1.0299024169999997"/>
  </r>
  <r>
    <s v="AUT"/>
    <x v="10"/>
    <x v="6"/>
    <n v="100"/>
    <n v="34.6"/>
    <n v="7.7574768780000003"/>
    <n v="3797.1680219999998"/>
    <n v="8736668"/>
    <s v="AUT-2016"/>
    <n v="0"/>
    <n v="-0.19999999999999574"/>
    <n v="-3.6754992999999736E-2"/>
    <n v="67774500.000762507"/>
    <n v="0"/>
    <n v="2.042963817522637"/>
    <s v="High Income"/>
    <s v="Europe &amp; Central Asia"/>
    <s v="Universal Access"/>
    <n v="15.905248869453033"/>
    <x v="123"/>
    <n v="3.0831050823305439"/>
    <n v="0"/>
    <n v="-1.0666574099999995"/>
  </r>
  <r>
    <s v="AUT"/>
    <x v="10"/>
    <x v="7"/>
    <n v="100"/>
    <n v="34"/>
    <n v="7.9664193479999996"/>
    <n v="3839.9480520000002"/>
    <n v="8797566"/>
    <s v="AUT-2017"/>
    <n v="0"/>
    <n v="-0.60000000000000142"/>
    <n v="0.20894246999999933"/>
    <n v="70085099.997706965"/>
    <n v="0"/>
    <n v="2.0746164375454939"/>
    <s v="High Income"/>
    <s v="Europe &amp; Central Asia"/>
    <s v="Universal Access"/>
    <n v="15.146092309921883"/>
    <x v="124"/>
    <n v="3.2886682824267757"/>
    <n v="0"/>
    <n v="-0.85771494000000015"/>
  </r>
  <r>
    <s v="AUT"/>
    <x v="10"/>
    <x v="8"/>
    <n v="100"/>
    <n v="34.1"/>
    <n v="7.6071082240000001"/>
    <n v="3717.625321"/>
    <n v="8840521"/>
    <s v="AUT-2018"/>
    <n v="0"/>
    <n v="0.10000000000000142"/>
    <n v="-0.35931112399999954"/>
    <n v="67250800.003544703"/>
    <n v="0"/>
    <n v="2.0462277844486416"/>
    <s v="High Income"/>
    <s v="Europe &amp; Central Asia"/>
    <s v="Universal Access"/>
    <n v="14.516199440312505"/>
    <x v="125"/>
    <n v="2.8962392143723852"/>
    <n v="0"/>
    <n v="-1.2170260639999997"/>
  </r>
  <r>
    <s v="AUT"/>
    <x v="10"/>
    <x v="9"/>
    <n v="100"/>
    <n v="34"/>
    <n v="7.74519365"/>
    <n v="3765.9801189999998"/>
    <n v="8879920"/>
    <s v="AUT-2019"/>
    <n v="0"/>
    <n v="-0.10000000000000142"/>
    <n v="0.13808542599999996"/>
    <n v="68776699.996508002"/>
    <n v="0"/>
    <n v="2.0566209606163883"/>
    <s v="High Income"/>
    <s v="Europe &amp; Central Asia"/>
    <s v="Universal Access"/>
    <n v="13.958622860585876"/>
    <x v="126"/>
    <n v="3.0617923544184125"/>
    <n v="0"/>
    <n v="-1.0789406379999997"/>
  </r>
  <r>
    <s v="AUT"/>
    <x v="10"/>
    <x v="10"/>
    <n v="100"/>
    <n v="35.799999999999997"/>
    <n v="7.0558662779999999"/>
    <n v="3546.5044990000001"/>
    <n v="8916864"/>
    <s v="AUT-2020"/>
    <n v="0"/>
    <n v="1.7999999999999972"/>
    <n v="-0.68932737200000016"/>
    <n v="62916200.003112189"/>
    <n v="0"/>
    <n v="1.9895269497020311"/>
    <s v="High Income"/>
    <s v="Europe &amp; Central Asia"/>
    <s v="Universal Access"/>
    <n v="13.426165474335917"/>
    <x v="127"/>
    <n v="2.655118641698742"/>
    <n v="0"/>
    <n v="-1.7682680099999999"/>
  </r>
  <r>
    <s v="AUT"/>
    <x v="10"/>
    <x v="11"/>
    <n v="100"/>
    <n v="36"/>
    <n v="7.3922399089999997"/>
    <n v="3728.1339889999999"/>
    <n v="8955797"/>
    <s v="AUT-2021"/>
    <n v="0"/>
    <n v="0.20000000000000284"/>
    <n v="0.33637363099999984"/>
    <n v="66203400.000302471"/>
    <n v="0"/>
    <n v="1.9828257060532382"/>
    <s v="High Income"/>
    <s v="Europe &amp; Central Asia"/>
    <s v="Universal Access"/>
    <n v="12.87483148972656"/>
    <x v="128"/>
    <n v="2.8115055679958134"/>
    <n v="0"/>
    <n v="-1.4318943790000001"/>
  </r>
  <r>
    <s v="AUT"/>
    <x v="10"/>
    <x v="12"/>
    <n v="100"/>
    <m/>
    <n v="6.9285813269999998"/>
    <n v="3486.729433"/>
    <n v="9041851"/>
    <s v="AUT-2022"/>
    <n v="0"/>
    <s v=""/>
    <n v="-0.46365858199999987"/>
    <n v="62647200.000116274"/>
    <n v="0"/>
    <n v="1.9871290446068861"/>
    <s v="High Income"/>
    <s v="Europe &amp; Central Asia"/>
    <s v="Universal Access"/>
    <n v="12.585946336015652"/>
    <x v="38"/>
    <n v="2.3777802747740635"/>
    <n v="0"/>
    <n v="-1.8955529609999999"/>
  </r>
  <r>
    <s v="AZE"/>
    <x v="11"/>
    <x v="0"/>
    <n v="99.9"/>
    <n v="4.4000000000000004"/>
    <n v="2.9418183469999999"/>
    <n v="1305.9120929999999"/>
    <n v="9054332"/>
    <s v="AZE-2010"/>
    <s v=""/>
    <s v=""/>
    <s v=""/>
    <n v="26636199.997429203"/>
    <n v="9.9999999999994316E-2"/>
    <n v="2.2526924765984231"/>
    <s v="Upper Middle Income"/>
    <s v="Europe &amp; Central Asia"/>
    <s v="Universal Access"/>
    <n v="20.275342560585955"/>
    <x v="129"/>
    <n v="-2.1562408669916344"/>
    <n v="0"/>
    <n v="0"/>
  </r>
  <r>
    <s v="AZE"/>
    <x v="11"/>
    <x v="1"/>
    <n v="99.9"/>
    <n v="3.5"/>
    <n v="3.212573484"/>
    <n v="1396.0447810000001"/>
    <n v="9173082"/>
    <s v="AZE-2011"/>
    <n v="0"/>
    <n v="-0.90000000000000036"/>
    <n v="0.27075513700000009"/>
    <n v="29469199.999757688"/>
    <n v="9.9999999999994316E-2"/>
    <n v="2.3011965860427508"/>
    <s v="Upper Middle Income"/>
    <s v="Europe &amp; Central Asia"/>
    <s v="Universal Access"/>
    <n v="19.484672569179693"/>
    <x v="130"/>
    <n v="-1.9139598997740555"/>
    <n v="0"/>
    <n v="0.27075513700000009"/>
  </r>
  <r>
    <s v="AZE"/>
    <x v="11"/>
    <x v="2"/>
    <n v="100"/>
    <n v="2.8"/>
    <n v="3.4726602940000002"/>
    <n v="1497.2948670000001"/>
    <n v="9295784"/>
    <s v="AZE-2012"/>
    <n v="9.9999999999994316E-2"/>
    <n v="-0.70000000000000018"/>
    <n v="0.26008681000000022"/>
    <n v="32281099.998400498"/>
    <n v="0"/>
    <n v="2.3192895204121475"/>
    <s v="Upper Middle Income"/>
    <s v="Europe &amp; Central Asia"/>
    <s v="Universal Access"/>
    <n v="18.879195463984374"/>
    <x v="131"/>
    <n v="-1.932843769096229"/>
    <n v="9.9999999999994316E-2"/>
    <n v="0.53084194700000031"/>
  </r>
  <r>
    <s v="AZE"/>
    <x v="11"/>
    <x v="3"/>
    <n v="100"/>
    <n v="2.5"/>
    <n v="3.5268665019999998"/>
    <n v="1497.9025750000001"/>
    <n v="9416801"/>
    <s v="AZE-2013"/>
    <n v="0"/>
    <n v="-0.29999999999999982"/>
    <n v="5.4206207999999645E-2"/>
    <n v="33211800.002900101"/>
    <n v="0"/>
    <n v="2.3545366440137134"/>
    <s v="Upper Middle Income"/>
    <s v="Europe &amp; Central Asia"/>
    <s v="Universal Access"/>
    <n v="18.287461823359394"/>
    <x v="132"/>
    <n v="-1.4415039420000042"/>
    <n v="9.9999999999994316E-2"/>
    <n v="0.58504815499999996"/>
  </r>
  <r>
    <s v="AZE"/>
    <x v="11"/>
    <x v="4"/>
    <n v="100"/>
    <n v="2.1"/>
    <n v="3.6417841950000001"/>
    <n v="1526.1587790000001"/>
    <n v="9535079"/>
    <s v="AZE-2014"/>
    <n v="0"/>
    <n v="-0.39999999999999991"/>
    <n v="0.11491769300000021"/>
    <n v="34724700.000276409"/>
    <n v="0"/>
    <n v="2.3862420117166585"/>
    <s v="Upper Middle Income"/>
    <s v="Europe &amp; Central Asia"/>
    <s v="Universal Access"/>
    <n v="17.559097411132853"/>
    <x v="133"/>
    <n v="-1.1495027030836842"/>
    <n v="9.9999999999994316E-2"/>
    <n v="0.69996584800000017"/>
  </r>
  <r>
    <s v="AZE"/>
    <x v="11"/>
    <x v="5"/>
    <n v="100"/>
    <n v="2.2999999999999998"/>
    <n v="3.5777469160000002"/>
    <n v="1510.9185689999999"/>
    <n v="9649341"/>
    <s v="AZE-2015"/>
    <n v="0"/>
    <n v="0.19999999999999973"/>
    <n v="-6.4037278999999891E-2"/>
    <n v="34522900.004182361"/>
    <n v="0"/>
    <n v="2.3679283512730462"/>
    <s v="Upper Middle Income"/>
    <s v="Europe &amp; Central Asia"/>
    <s v="Universal Access"/>
    <n v="16.984761441953111"/>
    <x v="134"/>
    <n v="-1.1316944500041788"/>
    <n v="9.9999999999994316E-2"/>
    <n v="0.63592856900000028"/>
  </r>
  <r>
    <s v="AZE"/>
    <x v="11"/>
    <x v="6"/>
    <n v="100"/>
    <n v="1.9"/>
    <n v="3.5269689560000002"/>
    <n v="1480.9342830000001"/>
    <n v="9757812"/>
    <s v="AZE-2016"/>
    <n v="0"/>
    <n v="-0.39999999999999991"/>
    <n v="-5.0777960000000011E-2"/>
    <n v="34415500.002484277"/>
    <n v="0"/>
    <n v="2.3815837046160135"/>
    <s v="Upper Middle Income"/>
    <s v="Europe &amp; Central Asia"/>
    <s v="Universal Access"/>
    <n v="15.905248869453033"/>
    <x v="135"/>
    <n v="-1.1474028396694562"/>
    <n v="9.9999999999994316E-2"/>
    <n v="0.58515060900000027"/>
  </r>
  <r>
    <s v="AZE"/>
    <x v="11"/>
    <x v="7"/>
    <n v="100"/>
    <n v="1.9"/>
    <n v="3.4732986989999999"/>
    <n v="1478.7841840000001"/>
    <n v="9854033"/>
    <s v="AZE-2017"/>
    <n v="0"/>
    <n v="0"/>
    <n v="-5.3670257000000277E-2"/>
    <n v="34225999.998803064"/>
    <n v="0"/>
    <n v="2.3487529394620572"/>
    <s v="Upper Middle Income"/>
    <s v="Europe &amp; Central Asia"/>
    <s v="Universal Access"/>
    <n v="15.146092309921883"/>
    <x v="136"/>
    <n v="-1.2044523665732241"/>
    <n v="9.9999999999994316E-2"/>
    <n v="0.53148035199999999"/>
  </r>
  <r>
    <s v="AZE"/>
    <x v="11"/>
    <x v="8"/>
    <n v="100"/>
    <n v="1.9"/>
    <n v="3.4973139720000002"/>
    <n v="1471.3702760000001"/>
    <n v="9939771"/>
    <s v="AZE-2018"/>
    <n v="0"/>
    <n v="0"/>
    <n v="2.4015273000000281E-2"/>
    <n v="34762499.99678041"/>
    <n v="0"/>
    <n v="2.3769094897768612"/>
    <s v="Upper Middle Income"/>
    <s v="Europe &amp; Central Asia"/>
    <s v="Universal Access"/>
    <n v="14.516199440312505"/>
    <x v="137"/>
    <n v="-1.2135550376276147"/>
    <n v="9.9999999999994316E-2"/>
    <n v="0.55549562500000027"/>
  </r>
  <r>
    <s v="AZE"/>
    <x v="11"/>
    <x v="9"/>
    <n v="100"/>
    <n v="1.7"/>
    <n v="3.6892314389999998"/>
    <n v="1587.784776"/>
    <n v="10024283"/>
    <s v="AZE-2019"/>
    <n v="0"/>
    <n v="-0.19999999999999996"/>
    <n v="0.19191746699999968"/>
    <n v="36981899.997033238"/>
    <n v="0"/>
    <n v="2.3235085099468167"/>
    <s v="Upper Middle Income"/>
    <s v="Europe &amp; Central Asia"/>
    <s v="Universal Access"/>
    <n v="13.958622860585876"/>
    <x v="138"/>
    <n v="-0.99416985658158774"/>
    <n v="9.9999999999994316E-2"/>
    <n v="0.74741309199999995"/>
  </r>
  <r>
    <s v="AZE"/>
    <x v="11"/>
    <x v="10"/>
    <n v="100"/>
    <n v="1.3"/>
    <n v="3.508003124"/>
    <n v="1536.830563"/>
    <n v="10093121"/>
    <s v="AZE-2020"/>
    <n v="0"/>
    <n v="-0.39999999999999991"/>
    <n v="-0.18122831499999981"/>
    <n v="35406699.998910002"/>
    <n v="0"/>
    <n v="2.2826219158162329"/>
    <s v="Upper Middle Income"/>
    <s v="Europe &amp; Central Asia"/>
    <s v="Universal Access"/>
    <n v="13.426165474335917"/>
    <x v="139"/>
    <n v="-0.89274451230125784"/>
    <n v="9.9999999999994316E-2"/>
    <n v="0.56618477700000014"/>
  </r>
  <r>
    <s v="AZE"/>
    <x v="11"/>
    <x v="11"/>
    <n v="100"/>
    <n v="1.3"/>
    <n v="3.691568642"/>
    <n v="1623.829324"/>
    <n v="10137750"/>
    <s v="AZE-2021"/>
    <n v="0"/>
    <n v="0"/>
    <n v="0.18356551799999998"/>
    <n v="37424200.000435501"/>
    <n v="0"/>
    <n v="2.2733723227183202"/>
    <s v="Upper Middle Income"/>
    <s v="Europe &amp; Central Asia"/>
    <s v="Universal Access"/>
    <n v="12.87483148972656"/>
    <x v="140"/>
    <n v="-0.88916569900418629"/>
    <n v="9.9999999999994316E-2"/>
    <n v="0.74975029500000012"/>
  </r>
  <r>
    <s v="AZE"/>
    <x v="11"/>
    <x v="12"/>
    <n v="100"/>
    <m/>
    <n v="3.9128924020000002"/>
    <n v="1714.0372600000001"/>
    <n v="10141756"/>
    <s v="AZE-2022"/>
    <n v="0"/>
    <s v=""/>
    <n v="0.2213237600000002"/>
    <n v="39683599.995337911"/>
    <n v="0"/>
    <n v="2.2828514252951537"/>
    <s v="Upper Middle Income"/>
    <s v="Europe &amp; Central Asia"/>
    <s v="Universal Access"/>
    <n v="12.585946336015652"/>
    <x v="38"/>
    <n v="-0.63790865022593612"/>
    <n v="9.9999999999994316E-2"/>
    <n v="0.97107405500000032"/>
  </r>
  <r>
    <s v="BDI"/>
    <x v="12"/>
    <x v="0"/>
    <n v="5.3"/>
    <n v="93.2"/>
    <n v="3.4117412E-2"/>
    <m/>
    <n v="9376444"/>
    <s v="BDI-2010"/>
    <s v=""/>
    <s v=""/>
    <s v=""/>
    <n v="319900.003042928"/>
    <n v="94.7"/>
    <s v=""/>
    <s v="Low Income"/>
    <s v="Sub-Saharan Africa"/>
    <s v="Critical"/>
    <n v="-74.324657439414054"/>
    <x v="141"/>
    <n v="-5.0639418019916347"/>
    <n v="0"/>
    <n v="0"/>
  </r>
  <r>
    <s v="BDI"/>
    <x v="12"/>
    <x v="1"/>
    <n v="6.2"/>
    <n v="92.1"/>
    <n v="4.2745518000000003E-2"/>
    <m/>
    <n v="9717978"/>
    <s v="BDI-2011"/>
    <n v="0.90000000000000036"/>
    <n v="-1.1000000000000085"/>
    <n v="8.6281060000000034E-3"/>
    <n v="415400.00352260401"/>
    <n v="93.8"/>
    <s v=""/>
    <s v="Low Income"/>
    <s v="Sub-Saharan Africa"/>
    <s v="Critical"/>
    <n v="-74.215327430820309"/>
    <x v="142"/>
    <n v="-5.0837878657740552"/>
    <n v="0.90000000000000036"/>
    <n v="8.6281060000000034E-3"/>
  </r>
  <r>
    <s v="BDI"/>
    <x v="12"/>
    <x v="2"/>
    <n v="6.5"/>
    <n v="91.7"/>
    <n v="3.9648385000000001E-2"/>
    <m/>
    <n v="10071028"/>
    <s v="BDI-2012"/>
    <n v="0.29999999999999982"/>
    <n v="-0.39999999999999147"/>
    <n v="-3.0971330000000019E-3"/>
    <n v="399299.99548978003"/>
    <n v="93.5"/>
    <s v=""/>
    <s v="Low Income"/>
    <s v="Sub-Saharan Africa"/>
    <s v="Critical"/>
    <n v="-74.620804536015626"/>
    <x v="143"/>
    <n v="-5.3658556780962297"/>
    <n v="1.2000000000000002"/>
    <n v="5.5309730000000015E-3"/>
  </r>
  <r>
    <s v="BDI"/>
    <x v="12"/>
    <x v="3"/>
    <n v="6.9"/>
    <n v="90.8"/>
    <n v="4.3316911E-2"/>
    <m/>
    <n v="10439341"/>
    <s v="BDI-2013"/>
    <n v="0.40000000000000036"/>
    <n v="-0.90000000000000568"/>
    <n v="3.6685259999999983E-3"/>
    <n v="452200.00499565102"/>
    <n v="93.1"/>
    <s v=""/>
    <s v="Low Income"/>
    <s v="Sub-Saharan Africa"/>
    <s v="Critical"/>
    <n v="-74.812538176640601"/>
    <x v="144"/>
    <n v="-4.9250535330000043"/>
    <n v="1.6000000000000005"/>
    <n v="9.1994989999999999E-3"/>
  </r>
  <r>
    <s v="BDI"/>
    <x v="12"/>
    <x v="4"/>
    <n v="7"/>
    <n v="91.3"/>
    <n v="3.7547044000000002E-2"/>
    <m/>
    <n v="10799785"/>
    <s v="BDI-2014"/>
    <n v="9.9999999999999645E-2"/>
    <n v="0.5"/>
    <n v="-5.769866999999998E-3"/>
    <n v="405500.00258554"/>
    <n v="93"/>
    <s v=""/>
    <s v="Low Income"/>
    <s v="Sub-Saharan Africa"/>
    <s v="Critical"/>
    <n v="-75.440902588867147"/>
    <x v="145"/>
    <n v="-4.7537398540836842"/>
    <n v="1.7000000000000002"/>
    <n v="3.4296320000000019E-3"/>
  </r>
  <r>
    <s v="BDI"/>
    <x v="12"/>
    <x v="5"/>
    <n v="7.9"/>
    <n v="91.2"/>
    <n v="3.9375139000000003E-2"/>
    <m/>
    <n v="11047580"/>
    <s v="BDI-2015"/>
    <n v="0.90000000000000036"/>
    <n v="-9.9999999999994316E-2"/>
    <n v="1.8280950000000018E-3"/>
    <n v="434999.99811362004"/>
    <n v="92.1"/>
    <s v=""/>
    <s v="Low Income"/>
    <s v="Sub-Saharan Africa"/>
    <s v="Critical"/>
    <n v="-75.115238558046883"/>
    <x v="146"/>
    <n v="-4.6700662270041793"/>
    <n v="2.6000000000000005"/>
    <n v="5.2577270000000037E-3"/>
  </r>
  <r>
    <s v="BDI"/>
    <x v="12"/>
    <x v="6"/>
    <n v="8.5"/>
    <n v="89.6"/>
    <n v="4.3231648999999997E-2"/>
    <m/>
    <n v="11239451"/>
    <s v="BDI-2016"/>
    <n v="0.59999999999999964"/>
    <n v="-1.6000000000000085"/>
    <n v="3.8565099999999936E-3"/>
    <n v="485900.00058469898"/>
    <n v="91.5"/>
    <s v=""/>
    <s v="Low Income"/>
    <s v="Sub-Saharan Africa"/>
    <s v="Critical"/>
    <n v="-75.594751130546967"/>
    <x v="147"/>
    <n v="-4.6311401466694564"/>
    <n v="3.2"/>
    <n v="9.1142369999999973E-3"/>
  </r>
  <r>
    <s v="BDI"/>
    <x v="12"/>
    <x v="7"/>
    <n v="9.3000000000000007"/>
    <n v="88.2"/>
    <n v="4.7476431999999999E-2"/>
    <m/>
    <n v="11506762"/>
    <s v="BDI-2017"/>
    <n v="0.80000000000000071"/>
    <n v="-1.3999999999999915"/>
    <n v="4.244783000000002E-3"/>
    <n v="546300.00363318401"/>
    <n v="90.7"/>
    <s v=""/>
    <s v="Low Income"/>
    <s v="Sub-Saharan Africa"/>
    <s v="Critical"/>
    <n v="-75.55390769007812"/>
    <x v="148"/>
    <n v="-4.6302746335732241"/>
    <n v="4.0000000000000009"/>
    <n v="1.3359019999999999E-2"/>
  </r>
  <r>
    <s v="BDI"/>
    <x v="12"/>
    <x v="8"/>
    <n v="9.5"/>
    <n v="85.7"/>
    <n v="6.5475233999999993E-2"/>
    <m/>
    <n v="11859446"/>
    <s v="BDI-2018"/>
    <n v="0.19999999999999929"/>
    <n v="-2.5"/>
    <n v="1.7998801999999994E-2"/>
    <n v="776500.00196036394"/>
    <n v="90.5"/>
    <s v=""/>
    <s v="Low Income"/>
    <s v="Sub-Saharan Africa"/>
    <s v="Critical"/>
    <n v="-75.983800559687495"/>
    <x v="149"/>
    <n v="-4.6453937756276149"/>
    <n v="4.2"/>
    <n v="3.1357821999999994E-2"/>
  </r>
  <r>
    <s v="BDI"/>
    <x v="12"/>
    <x v="9"/>
    <n v="9.8000000000000007"/>
    <n v="84.8"/>
    <n v="6.2438108999999999E-2"/>
    <m/>
    <n v="12255336"/>
    <s v="BDI-2019"/>
    <n v="0.30000000000000071"/>
    <n v="-0.90000000000000568"/>
    <n v="-3.0371249999999947E-3"/>
    <n v="765200.00499962398"/>
    <n v="90.2"/>
    <s v=""/>
    <s v="Low Income"/>
    <s v="Sub-Saharan Africa"/>
    <s v="Critical"/>
    <n v="-76.241377139414126"/>
    <x v="150"/>
    <n v="-4.6209631865815872"/>
    <n v="4.5000000000000009"/>
    <n v="2.8320696999999999E-2"/>
  </r>
  <r>
    <s v="BDI"/>
    <x v="12"/>
    <x v="10"/>
    <n v="9.1"/>
    <n v="83.4"/>
    <n v="7.3376979999999994E-2"/>
    <m/>
    <n v="12617036"/>
    <s v="BDI-2020"/>
    <n v="-0.70000000000000107"/>
    <n v="-1.3999999999999915"/>
    <n v="1.0938870999999996E-2"/>
    <n v="925799.9982312799"/>
    <n v="90.9"/>
    <s v=""/>
    <s v="Low Income"/>
    <s v="Sub-Saharan Africa"/>
    <s v="Critical"/>
    <n v="-77.473834525664088"/>
    <x v="151"/>
    <n v="-4.3273706563012579"/>
    <n v="3.8"/>
    <n v="3.9259567999999995E-2"/>
  </r>
  <r>
    <s v="BDI"/>
    <x v="12"/>
    <x v="11"/>
    <n v="10.199999999999999"/>
    <n v="83.1"/>
    <n v="6.9214554999999997E-2"/>
    <m/>
    <n v="12965481"/>
    <s v="BDI-2021"/>
    <n v="1.0999999999999996"/>
    <n v="-0.30000000000001137"/>
    <n v="-4.1624249999999974E-3"/>
    <n v="897399.99777595501"/>
    <n v="89.8"/>
    <s v=""/>
    <s v="Low Income"/>
    <s v="Sub-Saharan Africa"/>
    <s v="Critical"/>
    <n v="-76.925168510273437"/>
    <x v="152"/>
    <n v="-4.511519786004186"/>
    <n v="4.8999999999999995"/>
    <n v="3.5097142999999997E-2"/>
  </r>
  <r>
    <s v="BDI"/>
    <x v="12"/>
    <x v="12"/>
    <n v="10.3"/>
    <n v="83"/>
    <n v="6.9821576999999996E-2"/>
    <m/>
    <n v="13321097"/>
    <s v="BDI-2022"/>
    <n v="0.10000000000000142"/>
    <n v="-9.9999999999994316E-2"/>
    <n v="6.0702199999999873E-4"/>
    <n v="930099.99990996893"/>
    <n v="89.7"/>
    <s v=""/>
    <s v="Low Income"/>
    <s v="Sub-Saharan Africa"/>
    <s v="Critical"/>
    <n v="-77.11405366398435"/>
    <x v="153"/>
    <n v="-4.4809794752259364"/>
    <n v="5.0000000000000009"/>
    <n v="3.5704164999999996E-2"/>
  </r>
  <r>
    <s v="BEL"/>
    <x v="13"/>
    <x v="0"/>
    <n v="100"/>
    <n v="6.2"/>
    <n v="10.545839389999999"/>
    <n v="5510.3684219999996"/>
    <n v="10895586"/>
    <s v="BEL-2010"/>
    <s v=""/>
    <s v=""/>
    <s v=""/>
    <n v="114903100.01593253"/>
    <n v="0"/>
    <n v="1.9138174768670668"/>
    <s v="High Income"/>
    <s v="Europe &amp; Central Asia"/>
    <s v="Universal Access"/>
    <n v="20.375342560585949"/>
    <x v="154"/>
    <n v="5.4477801760083651"/>
    <n v="0"/>
    <n v="0"/>
  </r>
  <r>
    <s v="BEL"/>
    <x v="13"/>
    <x v="1"/>
    <n v="100"/>
    <n v="6.7"/>
    <n v="9.4665972840000006"/>
    <n v="5063.1673959999998"/>
    <n v="11038264"/>
    <s v="BEL-2011"/>
    <n v="0"/>
    <n v="0.5"/>
    <n v="-1.0792421059999988"/>
    <n v="104494800.00247498"/>
    <n v="0"/>
    <n v="1.8696986576977084"/>
    <s v="High Income"/>
    <s v="Europe &amp; Central Asia"/>
    <s v="Universal Access"/>
    <n v="19.584672569179688"/>
    <x v="155"/>
    <n v="4.3400639002259451"/>
    <n v="0"/>
    <n v="-1.0792421059999988"/>
  </r>
  <r>
    <s v="BEL"/>
    <x v="13"/>
    <x v="2"/>
    <n v="100"/>
    <n v="7.7"/>
    <n v="9.2747664249999993"/>
    <n v="4822.6888019999997"/>
    <n v="11106932"/>
    <s v="BEL-2012"/>
    <n v="0"/>
    <n v="1"/>
    <n v="-0.1918308590000013"/>
    <n v="103014199.99835809"/>
    <n v="0"/>
    <n v="1.9231525826741493"/>
    <s v="High Income"/>
    <s v="Europe &amp; Central Asia"/>
    <s v="Universal Access"/>
    <n v="18.879195463984374"/>
    <x v="156"/>
    <n v="3.86926236190377"/>
    <n v="0"/>
    <n v="-1.2710729650000001"/>
  </r>
  <r>
    <s v="BEL"/>
    <x v="13"/>
    <x v="3"/>
    <n v="100"/>
    <n v="8.3000000000000007"/>
    <n v="9.3517065919999993"/>
    <n v="5000.3461710000001"/>
    <n v="11159407"/>
    <s v="BEL-2013"/>
    <n v="0"/>
    <n v="0.60000000000000053"/>
    <n v="7.6940167000000059E-2"/>
    <n v="104359500.00471094"/>
    <n v="0"/>
    <n v="1.8702118357797191"/>
    <s v="High Income"/>
    <s v="Europe &amp; Central Asia"/>
    <s v="Universal Access"/>
    <n v="18.287461823359394"/>
    <x v="157"/>
    <n v="4.3833361479999953"/>
    <n v="0"/>
    <n v="-1.1941327980000001"/>
  </r>
  <r>
    <s v="BEL"/>
    <x v="13"/>
    <x v="4"/>
    <n v="100"/>
    <n v="9.1"/>
    <n v="8.723311872"/>
    <n v="4701.2577160000001"/>
    <n v="11209057"/>
    <s v="BEL-2014"/>
    <n v="0"/>
    <n v="0.79999999999999893"/>
    <n v="-0.6283947199999993"/>
    <n v="97780100.00202471"/>
    <n v="0"/>
    <n v="1.85552726503624"/>
    <s v="High Income"/>
    <s v="Europe &amp; Central Asia"/>
    <s v="Universal Access"/>
    <n v="17.559097411132853"/>
    <x v="158"/>
    <n v="3.9320249739163158"/>
    <n v="0"/>
    <n v="-1.8225275179999993"/>
  </r>
  <r>
    <s v="BEL"/>
    <x v="13"/>
    <x v="5"/>
    <n v="100"/>
    <n v="9.4"/>
    <n v="9.0841510999999997"/>
    <n v="4661.6637620000001"/>
    <n v="11274196"/>
    <s v="BEL-2015"/>
    <n v="0"/>
    <n v="0.30000000000000071"/>
    <n v="0.36083922799999968"/>
    <n v="102416499.99501559"/>
    <n v="0"/>
    <n v="1.9486929053206989"/>
    <s v="High Income"/>
    <s v="Europe &amp; Central Asia"/>
    <s v="Universal Access"/>
    <n v="16.984761441953111"/>
    <x v="81"/>
    <n v="4.3747097339958207"/>
    <n v="0"/>
    <n v="-1.4616882899999997"/>
  </r>
  <r>
    <s v="BEL"/>
    <x v="13"/>
    <x v="6"/>
    <n v="100"/>
    <n v="9.1999999999999993"/>
    <n v="8.9442966649999995"/>
    <n v="4904.1577079999997"/>
    <n v="11331422"/>
    <s v="BEL-2016"/>
    <n v="0"/>
    <n v="-0.20000000000000107"/>
    <n v="-0.13985443500000017"/>
    <n v="101351600.00430763"/>
    <n v="0"/>
    <n v="1.823819134203096"/>
    <s v="High Income"/>
    <s v="Europe &amp; Central Asia"/>
    <s v="Universal Access"/>
    <n v="15.905248869453033"/>
    <x v="159"/>
    <n v="4.2699248693305432"/>
    <n v="0"/>
    <n v="-1.6015427249999998"/>
  </r>
  <r>
    <s v="BEL"/>
    <x v="13"/>
    <x v="7"/>
    <n v="100"/>
    <n v="9.6999999999999993"/>
    <n v="8.7708144360000002"/>
    <n v="4863.6328020000001"/>
    <n v="11375158"/>
    <s v="BEL-2017"/>
    <n v="0"/>
    <n v="0.5"/>
    <n v="-0.17348222899999932"/>
    <n v="99769399.998180896"/>
    <n v="0"/>
    <n v="1.8033463448131419"/>
    <s v="High Income"/>
    <s v="Europe &amp; Central Asia"/>
    <s v="Universal Access"/>
    <n v="15.146092309921883"/>
    <x v="160"/>
    <n v="4.0930633704267763"/>
    <n v="0"/>
    <n v="-1.7750249539999992"/>
  </r>
  <r>
    <s v="BEL"/>
    <x v="13"/>
    <x v="8"/>
    <n v="100"/>
    <n v="10.7"/>
    <n v="8.7912860130000006"/>
    <n v="4660.2069289999999"/>
    <n v="11427054"/>
    <s v="BEL-2018"/>
    <n v="0"/>
    <n v="1"/>
    <n v="2.0471577000000352E-2"/>
    <n v="100458499.99999571"/>
    <n v="0"/>
    <n v="1.8864582940067982"/>
    <s v="High Income"/>
    <s v="Europe &amp; Central Asia"/>
    <s v="Universal Access"/>
    <n v="14.516199440312505"/>
    <x v="161"/>
    <n v="4.0804170033723857"/>
    <n v="0"/>
    <n v="-1.7545533769999988"/>
  </r>
  <r>
    <s v="BEL"/>
    <x v="13"/>
    <x v="9"/>
    <n v="100"/>
    <n v="10.199999999999999"/>
    <n v="8.7312798869999995"/>
    <n v="4775.9574750000002"/>
    <n v="11488980"/>
    <s v="BEL-2019"/>
    <n v="0"/>
    <n v="-0.5"/>
    <n v="-6.0006126000001103E-2"/>
    <n v="100313499.99614525"/>
    <n v="0"/>
    <n v="1.8281737081421563"/>
    <s v="High Income"/>
    <s v="Europe &amp; Central Asia"/>
    <s v="Universal Access"/>
    <n v="13.958622860585876"/>
    <x v="162"/>
    <n v="4.0478785914184119"/>
    <n v="0"/>
    <n v="-1.8145595029999999"/>
  </r>
  <r>
    <s v="BEL"/>
    <x v="13"/>
    <x v="10"/>
    <n v="100"/>
    <n v="12.3"/>
    <n v="7.9669429679999997"/>
    <n v="4386.4305080000004"/>
    <n v="11538604"/>
    <s v="BEL-2020"/>
    <n v="0"/>
    <n v="2.1000000000000014"/>
    <n v="-0.76433691899999978"/>
    <n v="91927399.998336673"/>
    <n v="0"/>
    <n v="1.8162701890454751"/>
    <s v="High Income"/>
    <s v="Europe &amp; Central Asia"/>
    <s v="Universal Access"/>
    <n v="13.426165474335917"/>
    <x v="163"/>
    <n v="3.5661953316987418"/>
    <n v="0"/>
    <n v="-2.5788964219999997"/>
  </r>
  <r>
    <s v="BEL"/>
    <x v="13"/>
    <x v="11"/>
    <n v="100"/>
    <n v="11.7"/>
    <n v="8.2875698189999998"/>
    <n v="4823.5834219999997"/>
    <n v="11586195"/>
    <s v="BEL-2021"/>
    <n v="0"/>
    <n v="-0.60000000000000142"/>
    <n v="0.3206268510000001"/>
    <n v="96021399.99904871"/>
    <n v="0"/>
    <n v="1.7181354801911417"/>
    <s v="High Income"/>
    <s v="Europe &amp; Central Asia"/>
    <s v="Universal Access"/>
    <n v="12.87483148972656"/>
    <x v="164"/>
    <n v="3.7068354779958135"/>
    <n v="0"/>
    <n v="-2.2582695709999996"/>
  </r>
  <r>
    <s v="BEL"/>
    <x v="13"/>
    <x v="12"/>
    <n v="100"/>
    <m/>
    <n v="7.677661617"/>
    <n v="4368.4456259999997"/>
    <n v="11680210"/>
    <s v="BEL-2022"/>
    <n v="0"/>
    <s v=""/>
    <n v="-0.60990820199999973"/>
    <n v="89676699.995499566"/>
    <n v="0"/>
    <n v="1.7575271101703307"/>
    <s v="High Income"/>
    <s v="Europe &amp; Central Asia"/>
    <s v="Universal Access"/>
    <n v="12.585946336015652"/>
    <x v="38"/>
    <n v="3.1268605647740637"/>
    <n v="0"/>
    <n v="-2.8681777729999993"/>
  </r>
  <r>
    <s v="BEN"/>
    <x v="14"/>
    <x v="0"/>
    <n v="34.200000000000003"/>
    <n v="47.2"/>
    <n v="0.51865356500000004"/>
    <n v="363.74357479999998"/>
    <n v="9797484"/>
    <s v="BEN-2010"/>
    <s v=""/>
    <s v=""/>
    <s v=""/>
    <n v="5081500.0046304604"/>
    <n v="65.8"/>
    <n v="1.42587691146208"/>
    <s v="Low Income"/>
    <s v="Sub-Saharan Africa"/>
    <s v="Low Access"/>
    <n v="-45.424657439414048"/>
    <x v="165"/>
    <n v="-4.5794056489916342"/>
    <n v="0"/>
    <n v="0"/>
  </r>
  <r>
    <s v="BEN"/>
    <x v="14"/>
    <x v="1"/>
    <n v="36.9"/>
    <n v="48.7"/>
    <n v="0.49150835100000001"/>
    <n v="352.90124900000001"/>
    <n v="10093623"/>
    <s v="BEN-2011"/>
    <n v="2.6999999999999957"/>
    <n v="1.5"/>
    <n v="-2.7145214000000029E-2"/>
    <n v="4961099.9963456728"/>
    <n v="63.1"/>
    <n v="1.3927645549364436"/>
    <s v="Low Income"/>
    <s v="Sub-Saharan Africa"/>
    <s v="Low Access"/>
    <n v="-43.515327430820314"/>
    <x v="166"/>
    <n v="-4.6350250327740552"/>
    <n v="2.6999999999999957"/>
    <n v="-2.7145214000000029E-2"/>
  </r>
  <r>
    <s v="BEN"/>
    <x v="14"/>
    <x v="2"/>
    <n v="38.4"/>
    <n v="50.3"/>
    <n v="0.45441968300000002"/>
    <n v="346.22082210000002"/>
    <n v="10397657"/>
    <s v="BEN-2012"/>
    <n v="1.5"/>
    <n v="1.5999999999999943"/>
    <n v="-3.7088667999999991E-2"/>
    <n v="4724899.9978827313"/>
    <n v="61.6"/>
    <n v="1.3125140199359489"/>
    <s v="Low Income"/>
    <s v="Sub-Saharan Africa"/>
    <s v="Low Access"/>
    <n v="-42.720804536015628"/>
    <x v="167"/>
    <n v="-4.951084380096229"/>
    <n v="4.1999999999999957"/>
    <n v="-6.423388200000002E-2"/>
  </r>
  <r>
    <s v="BEN"/>
    <x v="14"/>
    <x v="3"/>
    <n v="34.700000000000003"/>
    <n v="52"/>
    <n v="0.46416818100000001"/>
    <n v="366.74308780000001"/>
    <n v="10708834"/>
    <s v="BEN-2013"/>
    <n v="-3.6999999999999957"/>
    <n v="1.7000000000000028"/>
    <n v="9.7484979999999943E-3"/>
    <n v="4970699.9984109541"/>
    <n v="65.3"/>
    <n v="1.2656494326435128"/>
    <s v="Low Income"/>
    <s v="Sub-Saharan Africa"/>
    <s v="Low Access"/>
    <n v="-47.012538176640604"/>
    <x v="168"/>
    <n v="-4.5042022630000043"/>
    <n v="0.5"/>
    <n v="-5.4485384000000026E-2"/>
  </r>
  <r>
    <s v="BEN"/>
    <x v="14"/>
    <x v="4"/>
    <n v="34.1"/>
    <n v="51"/>
    <n v="0.49499528700000001"/>
    <n v="367.29418500000003"/>
    <n v="11030004"/>
    <s v="BEN-2014"/>
    <n v="-0.60000000000000142"/>
    <n v="-1"/>
    <n v="3.0827105999999993E-2"/>
    <n v="5459799.9955911478"/>
    <n v="65.900000000000006"/>
    <n v="1.3476807072238293"/>
    <s v="Low Income"/>
    <s v="Sub-Saharan Africa"/>
    <s v="Low Access"/>
    <n v="-48.340902588867145"/>
    <x v="169"/>
    <n v="-4.2962916110836842"/>
    <n v="-0.10000000000000142"/>
    <n v="-2.3658278000000033E-2"/>
  </r>
  <r>
    <s v="BEN"/>
    <x v="14"/>
    <x v="5"/>
    <n v="29.6"/>
    <n v="49.9"/>
    <n v="0.51144821299999998"/>
    <n v="379.4920267"/>
    <n v="11360681"/>
    <s v="BEN-2015"/>
    <n v="-4.5"/>
    <n v="-1.1000000000000014"/>
    <n v="1.6452925999999979E-2"/>
    <n v="5810399.9959130529"/>
    <n v="70.400000000000006"/>
    <n v="1.3477179413951572"/>
    <s v="Low Income"/>
    <s v="Sub-Saharan Africa"/>
    <s v="Low Access"/>
    <n v="-53.415238558046887"/>
    <x v="170"/>
    <n v="-4.1979931530041785"/>
    <n v="-4.6000000000000014"/>
    <n v="-7.2053520000000537E-3"/>
  </r>
  <r>
    <s v="BEN"/>
    <x v="14"/>
    <x v="6"/>
    <n v="37"/>
    <n v="45.4"/>
    <n v="0.61099303599999999"/>
    <n v="409.03882110000001"/>
    <n v="11697842"/>
    <s v="BEN-2016"/>
    <n v="7.3999999999999986"/>
    <n v="-4.5"/>
    <n v="9.9544823000000004E-2"/>
    <n v="7147299.9982283115"/>
    <n v="63"/>
    <n v="1.4937287232466061"/>
    <s v="Low Income"/>
    <s v="Sub-Saharan Africa"/>
    <s v="Low Access"/>
    <n v="-47.094751130546967"/>
    <x v="171"/>
    <n v="-4.0633787596694564"/>
    <n v="2.7999999999999972"/>
    <n v="9.2339470999999951E-2"/>
  </r>
  <r>
    <s v="BEN"/>
    <x v="14"/>
    <x v="7"/>
    <n v="34.5"/>
    <n v="45.4"/>
    <n v="0.60171365300000001"/>
    <n v="412.30435210000002"/>
    <n v="12039780"/>
    <s v="BEN-2017"/>
    <n v="-2.5"/>
    <n v="0"/>
    <n v="-9.2793829999999744E-3"/>
    <n v="7244500.0051163398"/>
    <n v="65.5"/>
    <n v="1.4593919514438227"/>
    <s v="Low Income"/>
    <s v="Sub-Saharan Africa"/>
    <s v="Low Access"/>
    <n v="-50.353907690078117"/>
    <x v="172"/>
    <n v="-4.0760374125732239"/>
    <n v="0.29999999999999716"/>
    <n v="8.3060087999999976E-2"/>
  </r>
  <r>
    <s v="BEN"/>
    <x v="14"/>
    <x v="8"/>
    <n v="39"/>
    <n v="44"/>
    <n v="0.666298053"/>
    <n v="423.28332380000001"/>
    <n v="12383347"/>
    <s v="BEN-2018"/>
    <n v="4.5"/>
    <n v="-1.3999999999999986"/>
    <n v="6.4584399999999986E-2"/>
    <n v="8250999.995723391"/>
    <n v="61"/>
    <n v="1.5741183636018312"/>
    <s v="Low Income"/>
    <s v="Sub-Saharan Africa"/>
    <s v="Low Access"/>
    <n v="-46.483800559687495"/>
    <x v="173"/>
    <n v="-4.0445709566276147"/>
    <n v="4.7999999999999972"/>
    <n v="0.14764448799999996"/>
  </r>
  <r>
    <s v="BEN"/>
    <x v="14"/>
    <x v="9"/>
    <n v="40"/>
    <n v="46.5"/>
    <n v="0.63987245800000003"/>
    <n v="414.5436411"/>
    <n v="12726755"/>
    <s v="BEN-2019"/>
    <n v="1"/>
    <n v="2.5"/>
    <n v="-2.6425594999999968E-2"/>
    <n v="8143500.0042137904"/>
    <n v="60"/>
    <n v="1.5435587343761574"/>
    <s v="Low Income"/>
    <s v="Sub-Saharan Africa"/>
    <s v="Low Access"/>
    <n v="-46.041377139414124"/>
    <x v="174"/>
    <n v="-4.0435288375815874"/>
    <n v="5.7999999999999972"/>
    <n v="0.12121889299999999"/>
  </r>
  <r>
    <s v="BEN"/>
    <x v="14"/>
    <x v="10"/>
    <n v="41"/>
    <n v="46.2"/>
    <n v="0.66608932099999996"/>
    <n v="426.18547869999998"/>
    <n v="13070169"/>
    <s v="BEN-2020"/>
    <n v="1"/>
    <n v="-0.29999999999999716"/>
    <n v="2.6216862999999924E-2"/>
    <n v="8705899.9945652485"/>
    <n v="59"/>
    <n v="1.5629094708524145"/>
    <s v="Low Income"/>
    <s v="Sub-Saharan Africa"/>
    <s v="Low Access"/>
    <n v="-45.573834525664083"/>
    <x v="175"/>
    <n v="-3.734658315301258"/>
    <n v="6.7999999999999972"/>
    <n v="0.14743575599999992"/>
  </r>
  <r>
    <s v="BEN"/>
    <x v="14"/>
    <x v="11"/>
    <n v="42"/>
    <n v="54.5"/>
    <n v="0.50298145500000002"/>
    <n v="376.05529530000001"/>
    <n v="13413417"/>
    <s v="BEN-2021"/>
    <n v="1"/>
    <n v="8.2999999999999972"/>
    <n v="-0.16310786599999993"/>
    <n v="6746699.9991817353"/>
    <n v="58"/>
    <n v="1.3375199373239621"/>
    <s v="Low Income"/>
    <s v="Sub-Saharan Africa"/>
    <s v="Low Access"/>
    <n v="-45.12516851027344"/>
    <x v="176"/>
    <n v="-4.0777528860041858"/>
    <n v="7.7999999999999972"/>
    <n v="-1.5672110000000017E-2"/>
  </r>
  <r>
    <s v="BEN"/>
    <x v="14"/>
    <x v="12"/>
    <n v="56.5"/>
    <m/>
    <n v="0.51305639599999997"/>
    <n v="375.82098359999998"/>
    <n v="13759501"/>
    <s v="BEN-2022"/>
    <n v="14.5"/>
    <s v=""/>
    <n v="1.0074940999999948E-2"/>
    <n v="7059399.9938183958"/>
    <n v="43.5"/>
    <n v="1.3651616551194614"/>
    <s v="Low Income"/>
    <s v="Sub-Saharan Africa"/>
    <s v="Moderate Access"/>
    <n v="-30.914053663984348"/>
    <x v="38"/>
    <n v="-4.0377446562259367"/>
    <n v="22.299999999999997"/>
    <n v="-5.5971690000000685E-3"/>
  </r>
  <r>
    <s v="BFA"/>
    <x v="15"/>
    <x v="0"/>
    <n v="13.1"/>
    <n v="82.1"/>
    <n v="0.12130561300000001"/>
    <n v="227.93902510000001"/>
    <n v="16176498"/>
    <s v="BFA-2010"/>
    <s v=""/>
    <s v=""/>
    <s v=""/>
    <n v="1962300.006083274"/>
    <n v="86.9"/>
    <n v="0.53218448638525839"/>
    <s v="Low Income"/>
    <s v="Sub-Saharan Africa"/>
    <s v="Critical"/>
    <n v="-66.524657439414057"/>
    <x v="177"/>
    <n v="-4.9767536009916347"/>
    <n v="0"/>
    <n v="0"/>
  </r>
  <r>
    <s v="BFA"/>
    <x v="15"/>
    <x v="1"/>
    <n v="14.8"/>
    <n v="81.400000000000006"/>
    <n v="0.13306399199999999"/>
    <n v="235.67491390000001"/>
    <n v="16661908"/>
    <s v="BFA-2011"/>
    <n v="1.7000000000000011"/>
    <n v="-0.69999999999998863"/>
    <n v="1.1758378999999985E-2"/>
    <n v="2217099.992816736"/>
    <n v="85.2"/>
    <n v="0.56460821305937048"/>
    <s v="Low Income"/>
    <s v="Sub-Saharan Africa"/>
    <s v="Critical"/>
    <n v="-65.615327430820315"/>
    <x v="178"/>
    <n v="-4.9934693917740551"/>
    <n v="1.7000000000000011"/>
    <n v="1.1758378999999985E-2"/>
  </r>
  <r>
    <s v="BFA"/>
    <x v="15"/>
    <x v="2"/>
    <n v="15.1"/>
    <n v="79.2"/>
    <n v="0.15032942299999999"/>
    <n v="249.06904510000001"/>
    <n v="17172287"/>
    <s v="BFA-2012"/>
    <n v="0.29999999999999893"/>
    <n v="-2.2000000000000028"/>
    <n v="1.7265430999999998E-2"/>
    <n v="2581499.9963004007"/>
    <n v="84.9"/>
    <n v="0.60356526014560929"/>
    <s v="Low Income"/>
    <s v="Sub-Saharan Africa"/>
    <s v="Critical"/>
    <n v="-66.020804536015632"/>
    <x v="179"/>
    <n v="-5.2551746400962296"/>
    <n v="2"/>
    <n v="2.9023809999999983E-2"/>
  </r>
  <r>
    <s v="BFA"/>
    <x v="15"/>
    <x v="3"/>
    <n v="15.4"/>
    <n v="78.7"/>
    <n v="0.17182422899999999"/>
    <n v="258.2297064"/>
    <n v="17695409"/>
    <s v="BFA-2013"/>
    <n v="0.30000000000000071"/>
    <n v="-0.5"/>
    <n v="2.1494806000000005E-2"/>
    <n v="3040500.0082646608"/>
    <n v="84.6"/>
    <n v="0.66539296115623048"/>
    <s v="Low Income"/>
    <s v="Sub-Saharan Africa"/>
    <s v="Critical"/>
    <n v="-66.312538176640601"/>
    <x v="180"/>
    <n v="-4.7965462150000038"/>
    <n v="2.3000000000000007"/>
    <n v="5.0518615999999988E-2"/>
  </r>
  <r>
    <s v="BFA"/>
    <x v="15"/>
    <x v="4"/>
    <n v="19.2"/>
    <n v="78.900000000000006"/>
    <n v="0.151057675"/>
    <n v="264.94990460000002"/>
    <n v="18229461"/>
    <s v="BFA-2014"/>
    <n v="3.7999999999999989"/>
    <n v="0.20000000000000284"/>
    <n v="-2.0766553999999993E-2"/>
    <n v="2753699.9951631748"/>
    <n v="80.8"/>
    <n v="0.57013674048328"/>
    <s v="Low Income"/>
    <s v="Sub-Saharan Africa"/>
    <s v="Critical"/>
    <n v="-63.240902588867144"/>
    <x v="181"/>
    <n v="-4.6402292230836846"/>
    <n v="6.1"/>
    <n v="2.9752061999999996E-2"/>
  </r>
  <r>
    <s v="BFA"/>
    <x v="15"/>
    <x v="5"/>
    <n v="16.2"/>
    <n v="78.8"/>
    <n v="0.20961803900000001"/>
    <n v="279.21998209999998"/>
    <n v="18777487"/>
    <s v="BFA-2015"/>
    <n v="-3"/>
    <n v="-0.10000000000000853"/>
    <n v="5.8560364000000004E-2"/>
    <n v="3936100.0022879932"/>
    <n v="83.8"/>
    <n v="0.75072721308651646"/>
    <s v="Low Income"/>
    <s v="Sub-Saharan Africa"/>
    <s v="Critical"/>
    <n v="-66.815238558046886"/>
    <x v="182"/>
    <n v="-4.4998233270041785"/>
    <n v="3.0999999999999996"/>
    <n v="8.8312425999999999E-2"/>
  </r>
  <r>
    <s v="BFA"/>
    <x v="15"/>
    <x v="6"/>
    <n v="16.600000000000001"/>
    <n v="77.099999999999994"/>
    <n v="0.20333226200000001"/>
    <n v="271.61557529999999"/>
    <n v="19334856"/>
    <s v="BFA-2016"/>
    <n v="0.40000000000000213"/>
    <n v="-1.7000000000000028"/>
    <n v="-6.2857769999999924E-3"/>
    <n v="3931400.0059242724"/>
    <n v="83.4"/>
    <n v="0.74860310118600193"/>
    <s v="Low Income"/>
    <s v="Sub-Saharan Africa"/>
    <s v="Critical"/>
    <n v="-67.494751130546973"/>
    <x v="183"/>
    <n v="-4.4710395336694564"/>
    <n v="3.5000000000000018"/>
    <n v="8.2026649000000007E-2"/>
  </r>
  <r>
    <s v="BFA"/>
    <x v="15"/>
    <x v="7"/>
    <n v="17"/>
    <n v="74.599999999999994"/>
    <n v="0.228245054"/>
    <n v="285.31379939999999"/>
    <n v="19894407"/>
    <s v="BFA-2017"/>
    <n v="0.39999999999999858"/>
    <n v="-2.5"/>
    <n v="2.4912791999999989E-2"/>
    <n v="4540800.000012978"/>
    <n v="83"/>
    <n v="0.79997902127407583"/>
    <s v="Low Income"/>
    <s v="Sub-Saharan Africa"/>
    <s v="Critical"/>
    <n v="-67.853907690078117"/>
    <x v="184"/>
    <n v="-4.4495060115732237"/>
    <n v="3.9000000000000004"/>
    <n v="0.106939441"/>
  </r>
  <r>
    <s v="BFA"/>
    <x v="15"/>
    <x v="8"/>
    <n v="14.4"/>
    <n v="73.7"/>
    <n v="0.26479712999999999"/>
    <n v="299.9134373"/>
    <n v="20438288"/>
    <s v="BFA-2018"/>
    <n v="-2.5999999999999996"/>
    <n v="-0.89999999999999147"/>
    <n v="3.6552075999999989E-2"/>
    <n v="5412000.0045134397"/>
    <n v="85.6"/>
    <n v="0.88291185744747558"/>
    <s v="Low Income"/>
    <s v="Sub-Saharan Africa"/>
    <s v="Critical"/>
    <n v="-71.083800559687489"/>
    <x v="185"/>
    <n v="-4.4460718796276151"/>
    <n v="1.3000000000000007"/>
    <n v="0.14349151699999999"/>
  </r>
  <r>
    <s v="BFA"/>
    <x v="15"/>
    <x v="9"/>
    <n v="17.600000000000001"/>
    <n v="72.7"/>
    <n v="0.27188784700000002"/>
    <n v="302.33069339999997"/>
    <n v="20961952"/>
    <s v="BFA-2019"/>
    <n v="3.2000000000000011"/>
    <n v="-1"/>
    <n v="7.0907170000000241E-3"/>
    <n v="5699299.9981973441"/>
    <n v="82.4"/>
    <n v="0.89930613376484936"/>
    <s v="Low Income"/>
    <s v="Sub-Saharan Africa"/>
    <s v="Critical"/>
    <n v="-68.441377139414129"/>
    <x v="186"/>
    <n v="-4.4115134485815872"/>
    <n v="4.5000000000000018"/>
    <n v="0.15058223400000001"/>
  </r>
  <r>
    <s v="BFA"/>
    <x v="15"/>
    <x v="10"/>
    <n v="18.5"/>
    <n v="73.099999999999994"/>
    <n v="0.26543052700000003"/>
    <n v="263.88298800000001"/>
    <n v="21478690"/>
    <s v="BFA-2020"/>
    <n v="0.89999999999999858"/>
    <n v="0.39999999999999147"/>
    <n v="-6.4573199999999886E-3"/>
    <n v="5701100.0059696306"/>
    <n v="81.5"/>
    <n v="1.0058644894531814"/>
    <s v="Low Income"/>
    <s v="Sub-Saharan Africa"/>
    <s v="Critical"/>
    <n v="-68.073834525664083"/>
    <x v="187"/>
    <n v="-4.1353171093012575"/>
    <n v="5.4"/>
    <n v="0.14412491400000002"/>
  </r>
  <r>
    <s v="BFA"/>
    <x v="15"/>
    <x v="11"/>
    <n v="19"/>
    <n v="71.2"/>
    <n v="0.292658735"/>
    <n v="303.1718535"/>
    <n v="21995243"/>
    <s v="BFA-2021"/>
    <n v="0.5"/>
    <n v="-1.8999999999999915"/>
    <n v="2.7228207999999976E-2"/>
    <n v="6437099.9923976054"/>
    <n v="81"/>
    <n v="0.96532290719395564"/>
    <s v="Low Income"/>
    <s v="Sub-Saharan Africa"/>
    <s v="Critical"/>
    <n v="-68.12516851027344"/>
    <x v="188"/>
    <n v="-4.2880756060041865"/>
    <n v="5.9"/>
    <n v="0.171353122"/>
  </r>
  <r>
    <s v="BFA"/>
    <x v="15"/>
    <x v="12"/>
    <n v="19.5"/>
    <n v="71.400000000000006"/>
    <n v="0.28826198600000003"/>
    <n v="312.9290858"/>
    <n v="22509038"/>
    <s v="BFA-2022"/>
    <n v="0.5"/>
    <n v="0.20000000000000284"/>
    <n v="-4.3967489999999776E-3"/>
    <n v="6488499.9968294688"/>
    <n v="80.5"/>
    <n v="0.92117351528082225"/>
    <s v="Low Income"/>
    <s v="Sub-Saharan Africa"/>
    <s v="Critical"/>
    <n v="-67.914053663984348"/>
    <x v="189"/>
    <n v="-4.2625390662259361"/>
    <n v="6.4"/>
    <n v="0.16695637300000002"/>
  </r>
  <r>
    <s v="BGD"/>
    <x v="16"/>
    <x v="0"/>
    <n v="55.3"/>
    <n v="40.299999999999997"/>
    <n v="0.39926747099999998"/>
    <n v="195.59011659999999"/>
    <n v="152201981"/>
    <s v="BGD-2010"/>
    <s v=""/>
    <s v=""/>
    <s v=""/>
    <n v="60769300.035060048"/>
    <n v="44.7"/>
    <n v="2.0413478857755329"/>
    <s v="Lower Middle Income"/>
    <s v="South Asia"/>
    <s v="Moderate Access"/>
    <n v="-24.324657439414054"/>
    <x v="190"/>
    <n v="-4.6987917429916344"/>
    <n v="0"/>
    <n v="0"/>
  </r>
  <r>
    <s v="BGD"/>
    <x v="16"/>
    <x v="1"/>
    <n v="59.6"/>
    <n v="38.4"/>
    <n v="0.42520308899999998"/>
    <n v="200.29962689999999"/>
    <n v="153591076"/>
    <s v="BGD-2011"/>
    <n v="4.3000000000000043"/>
    <n v="-1.8999999999999986"/>
    <n v="2.5935617999999994E-2"/>
    <n v="65307399.958033763"/>
    <n v="40.4"/>
    <n v="2.1228351524203464"/>
    <s v="Lower Middle Income"/>
    <s v="South Asia"/>
    <s v="Moderate Access"/>
    <n v="-20.815327430820311"/>
    <x v="191"/>
    <n v="-4.7013302947740554"/>
    <n v="4.3000000000000043"/>
    <n v="2.5935617999999994E-2"/>
  </r>
  <r>
    <s v="BGD"/>
    <x v="16"/>
    <x v="2"/>
    <n v="65.5"/>
    <n v="37.299999999999997"/>
    <n v="0.45058331400000001"/>
    <n v="208.04053959999999"/>
    <n v="155070101"/>
    <s v="BGD-2012"/>
    <n v="5.8999999999999986"/>
    <n v="-1.1000000000000014"/>
    <n v="2.5380225000000034E-2"/>
    <n v="69872000.010894716"/>
    <n v="34.5"/>
    <n v="2.1658438055695179"/>
    <s v="Lower Middle Income"/>
    <s v="South Asia"/>
    <s v="Moderate Access"/>
    <n v="-15.620804536015626"/>
    <x v="192"/>
    <n v="-4.954920749096229"/>
    <n v="10.200000000000003"/>
    <n v="5.1315843000000028E-2"/>
  </r>
  <r>
    <s v="BGD"/>
    <x v="16"/>
    <x v="3"/>
    <n v="61.5"/>
    <n v="37"/>
    <n v="0.46047795400000002"/>
    <n v="218.93505920000001"/>
    <n v="156532141"/>
    <s v="BGD-2013"/>
    <n v="-4"/>
    <n v="-0.29999999999999716"/>
    <n v="9.8946400000000101E-3"/>
    <n v="72079600.022919521"/>
    <n v="38.5"/>
    <n v="2.1032627468739369"/>
    <s v="Lower Middle Income"/>
    <s v="South Asia"/>
    <s v="Moderate Access"/>
    <n v="-20.212538176640606"/>
    <x v="193"/>
    <n v="-4.5078924900000041"/>
    <n v="6.2000000000000028"/>
    <n v="6.1210483000000038E-2"/>
  </r>
  <r>
    <s v="BGD"/>
    <x v="16"/>
    <x v="4"/>
    <n v="62.4"/>
    <n v="35.4"/>
    <n v="0.48526087699999998"/>
    <n v="224.1071499"/>
    <n v="157964929"/>
    <s v="BGD-2014"/>
    <n v="0.89999999999999858"/>
    <n v="-1.6000000000000014"/>
    <n v="2.4782922999999957E-2"/>
    <n v="76654199.981782734"/>
    <n v="37.6"/>
    <n v="2.1653074309165539"/>
    <s v="Lower Middle Income"/>
    <s v="South Asia"/>
    <s v="Moderate Access"/>
    <n v="-20.040902588867148"/>
    <x v="194"/>
    <n v="-4.3060260210836843"/>
    <n v="7.1000000000000014"/>
    <n v="8.5993405999999994E-2"/>
  </r>
  <r>
    <s v="BGD"/>
    <x v="16"/>
    <x v="5"/>
    <n v="74"/>
    <n v="33.1"/>
    <n v="0.53609923299999995"/>
    <n v="237.7131636"/>
    <n v="159383179"/>
    <s v="BGD-2015"/>
    <n v="11.600000000000001"/>
    <n v="-2.2999999999999972"/>
    <n v="5.0838355999999973E-2"/>
    <n v="85445200.015001699"/>
    <n v="26"/>
    <n v="2.2552357845108411"/>
    <s v="Lower Middle Income"/>
    <s v="South Asia"/>
    <s v="Moderate Access"/>
    <n v="-9.0152385580468888"/>
    <x v="195"/>
    <n v="-4.1733421330041791"/>
    <n v="18.700000000000003"/>
    <n v="0.13683176199999997"/>
  </r>
  <r>
    <s v="BGD"/>
    <x v="16"/>
    <x v="6"/>
    <n v="75.900000000000006"/>
    <n v="30.2"/>
    <n v="0.58448461399999996"/>
    <n v="255.92354879999999"/>
    <n v="160811932"/>
    <s v="BGD-2016"/>
    <n v="1.9000000000000057"/>
    <n v="-2.9000000000000021"/>
    <n v="4.8385381000000005E-2"/>
    <n v="93992100.001614243"/>
    <n v="24.099999999999994"/>
    <n v="2.2838250592436298"/>
    <s v="Lower Middle Income"/>
    <s v="South Asia"/>
    <s v="Moderate Access"/>
    <n v="-8.1947511305469618"/>
    <x v="196"/>
    <n v="-4.0898871816694564"/>
    <n v="20.600000000000009"/>
    <n v="0.18521714299999997"/>
  </r>
  <r>
    <s v="BGD"/>
    <x v="16"/>
    <x v="7"/>
    <n v="88"/>
    <n v="28.1"/>
    <n v="0.62299710500000005"/>
    <n v="260.88028609999998"/>
    <n v="162186147"/>
    <s v="BGD-2017"/>
    <n v="12.099999999999994"/>
    <n v="-2.0999999999999979"/>
    <n v="3.8512491000000093E-2"/>
    <n v="101041500.05210444"/>
    <n v="12"/>
    <n v="2.3880574278471713"/>
    <s v="Lower Middle Income"/>
    <s v="South Asia"/>
    <s v="High Access"/>
    <n v="3.1460923099218832"/>
    <x v="197"/>
    <n v="-4.0547539605732243"/>
    <n v="32.700000000000003"/>
    <n v="0.22372963400000007"/>
  </r>
  <r>
    <s v="BGD"/>
    <x v="16"/>
    <x v="8"/>
    <n v="86.9"/>
    <n v="27"/>
    <n v="0.64322592999999995"/>
    <n v="257.87388950000002"/>
    <n v="163523103"/>
    <s v="BGD-2018"/>
    <n v="-1.0999999999999943"/>
    <n v="-1.1000000000000014"/>
    <n v="2.0228824999999895E-2"/>
    <n v="105182300.00366078"/>
    <n v="13.099999999999994"/>
    <n v="2.4943429955129282"/>
    <s v="Lower Middle Income"/>
    <s v="South Asia"/>
    <s v="High Access"/>
    <n v="1.4161994403125107"/>
    <x v="198"/>
    <n v="-4.0676430796276151"/>
    <n v="31.600000000000009"/>
    <n v="0.24395845899999996"/>
  </r>
  <r>
    <s v="BGD"/>
    <x v="16"/>
    <x v="9"/>
    <n v="92.2"/>
    <n v="26.1"/>
    <n v="0.6629081"/>
    <n v="273.34002329999998"/>
    <n v="164913055"/>
    <s v="BGD-2019"/>
    <n v="5.2999999999999972"/>
    <n v="-0.89999999999999858"/>
    <n v="1.9682170000000054E-2"/>
    <n v="109322199.95524549"/>
    <n v="7.7999999999999972"/>
    <n v="2.4252141782853212"/>
    <s v="Lower Middle Income"/>
    <s v="South Asia"/>
    <s v="High Access"/>
    <n v="6.1586228605858793"/>
    <x v="199"/>
    <n v="-4.0204931955815875"/>
    <n v="36.900000000000006"/>
    <n v="0.26364062900000002"/>
  </r>
  <r>
    <s v="BGD"/>
    <x v="16"/>
    <x v="10"/>
    <n v="96.2"/>
    <n v="27.2"/>
    <n v="0.62612229200000002"/>
    <n v="272.07657210000002"/>
    <n v="166298024"/>
    <s v="BGD-2020"/>
    <n v="4"/>
    <n v="1.0999999999999979"/>
    <n v="-3.6785807999999975E-2"/>
    <n v="104122899.94195101"/>
    <n v="3.7999999999999972"/>
    <n v="2.3012723483221214"/>
    <s v="Lower Middle Income"/>
    <s v="South Asia"/>
    <s v="Universal Access"/>
    <n v="9.6261654743359202"/>
    <x v="200"/>
    <n v="-3.7746253443012581"/>
    <n v="40.900000000000006"/>
    <n v="0.22685482100000004"/>
  </r>
  <r>
    <s v="BGD"/>
    <x v="16"/>
    <x v="11"/>
    <n v="99"/>
    <n v="25"/>
    <n v="0.70242815800000002"/>
    <n v="292.48721949999998"/>
    <n v="167658854"/>
    <s v="BGD-2021"/>
    <n v="2.7999999999999972"/>
    <n v="-2.1999999999999993"/>
    <n v="7.6305866E-2"/>
    <n v="117768299.98761094"/>
    <n v="1"/>
    <n v="2.4015687222189892"/>
    <s v="Lower Middle Income"/>
    <s v="South Asia"/>
    <s v="Universal Access"/>
    <n v="11.87483148972656"/>
    <x v="201"/>
    <n v="-3.8783061830041863"/>
    <n v="43.7"/>
    <n v="0.30316068700000004"/>
  </r>
  <r>
    <s v="BGD"/>
    <x v="16"/>
    <x v="12"/>
    <n v="99.4"/>
    <m/>
    <n v="0.71355653399999996"/>
    <n v="297.11835630000002"/>
    <n v="169384897"/>
    <s v="BGD-2022"/>
    <n v="0.40000000000000568"/>
    <s v=""/>
    <n v="1.112837599999994E-2"/>
    <n v="120865700.01526698"/>
    <n v="0.59999999999999432"/>
    <n v="2.4015902042737571"/>
    <s v="Lower Middle Income"/>
    <s v="South Asia"/>
    <s v="Universal Access"/>
    <n v="11.985946336015658"/>
    <x v="38"/>
    <n v="-3.8372445182259365"/>
    <n v="44.100000000000009"/>
    <n v="0.31428906299999998"/>
  </r>
  <r>
    <s v="BGR"/>
    <x v="17"/>
    <x v="0"/>
    <n v="93.5"/>
    <n v="14.3"/>
    <n v="6.6944408419999997"/>
    <n v="2393.891423"/>
    <n v="7395599"/>
    <s v="BGR-2010"/>
    <s v=""/>
    <s v=""/>
    <s v=""/>
    <n v="49509399.996654354"/>
    <n v="6.5"/>
    <n v="2.7964680342981452"/>
    <s v="Upper Middle Income"/>
    <s v="Europe &amp; Central Asia"/>
    <s v="High Access"/>
    <n v="13.875342560585949"/>
    <x v="202"/>
    <n v="1.5963816280083654"/>
    <n v="0"/>
    <n v="0"/>
  </r>
  <r>
    <s v="BGR"/>
    <x v="17"/>
    <x v="1"/>
    <n v="94.1"/>
    <n v="13.2"/>
    <n v="7.4553286139999999"/>
    <n v="2592.516177"/>
    <n v="7348328"/>
    <s v="BGR-2011"/>
    <n v="0.59999999999999432"/>
    <n v="-1.1000000000000014"/>
    <n v="0.76088777200000024"/>
    <n v="54784200.00345739"/>
    <n v="5.9000000000000057"/>
    <n v="2.8757115115197216"/>
    <s v="Upper Middle Income"/>
    <s v="Europe &amp; Central Asia"/>
    <s v="High Access"/>
    <n v="13.684672569179682"/>
    <x v="203"/>
    <n v="2.3287952302259445"/>
    <n v="0.59999999999999432"/>
    <n v="0.76088777200000024"/>
  </r>
  <r>
    <s v="BGR"/>
    <x v="17"/>
    <x v="2"/>
    <n v="94.7"/>
    <n v="15.6"/>
    <n v="6.8323658939999996"/>
    <n v="2493.0780800000002"/>
    <n v="7305888"/>
    <s v="BGR-2012"/>
    <n v="0.60000000000000853"/>
    <n v="2.4000000000000004"/>
    <n v="-0.6229627200000003"/>
    <n v="49916499.996583872"/>
    <n v="5.2999999999999972"/>
    <n v="2.7405342611652177"/>
    <s v="Upper Middle Income"/>
    <s v="Europe &amp; Central Asia"/>
    <s v="High Access"/>
    <n v="13.579195463984377"/>
    <x v="204"/>
    <n v="1.4268618309037704"/>
    <n v="1.2000000000000028"/>
    <n v="0.13792505199999994"/>
  </r>
  <r>
    <s v="BGR"/>
    <x v="17"/>
    <x v="3"/>
    <n v="95.3"/>
    <n v="18.2"/>
    <n v="6.2083755529999998"/>
    <n v="2353.3076129999999"/>
    <n v="7160005"/>
    <s v="BGR-2013"/>
    <n v="0.59999999999999432"/>
    <n v="2.5999999999999996"/>
    <n v="-0.62399034099999984"/>
    <n v="44452000.001357764"/>
    <n v="4.7000000000000028"/>
    <n v="2.6381487565433717"/>
    <s v="Upper Middle Income"/>
    <s v="Europe &amp; Central Asia"/>
    <s v="Universal Access"/>
    <n v="13.587461823359391"/>
    <x v="205"/>
    <n v="1.2400051089999957"/>
    <n v="1.7999999999999972"/>
    <n v="-0.4860652889999999"/>
  </r>
  <r>
    <s v="BGR"/>
    <x v="17"/>
    <x v="4"/>
    <n v="95.9"/>
    <n v="17.100000000000001"/>
    <n v="6.6889825959999998"/>
    <n v="2499.7069750000001"/>
    <n v="7073572"/>
    <s v="BGR-2014"/>
    <n v="0.60000000000000853"/>
    <n v="-1.0999999999999979"/>
    <n v="0.48060704300000001"/>
    <n v="47314999.999552913"/>
    <n v="4.0999999999999943"/>
    <n v="2.6759066814221293"/>
    <s v="Upper Middle Income"/>
    <s v="Europe &amp; Central Asia"/>
    <s v="Universal Access"/>
    <n v="13.459097411132859"/>
    <x v="206"/>
    <n v="1.8976956979163155"/>
    <n v="2.4000000000000057"/>
    <n v="-5.4582459999998889E-3"/>
  </r>
  <r>
    <s v="BGR"/>
    <x v="17"/>
    <x v="5"/>
    <n v="96.6"/>
    <n v="17.899999999999999"/>
    <n v="7.1385443620000002"/>
    <n v="2637.5035349999998"/>
    <n v="6984225"/>
    <s v="BGR-2015"/>
    <n v="0.69999999999998863"/>
    <n v="0.79999999999999716"/>
    <n v="0.44956176600000042"/>
    <n v="49857199.996689454"/>
    <n v="3.4000000000000057"/>
    <n v="2.7065534765245349"/>
    <s v="Upper Middle Income"/>
    <s v="Europe &amp; Central Asia"/>
    <s v="Universal Access"/>
    <n v="13.584761441953106"/>
    <x v="207"/>
    <n v="2.4291029959958212"/>
    <n v="3.0999999999999943"/>
    <n v="0.44410352000000053"/>
  </r>
  <r>
    <s v="BGR"/>
    <x v="17"/>
    <x v="6"/>
    <n v="97.3"/>
    <n v="17.7"/>
    <n v="6.8362561299999998"/>
    <n v="2606.6105339999999"/>
    <n v="6894139"/>
    <s v="BGR-2016"/>
    <n v="0.70000000000000284"/>
    <n v="-0.19999999999999929"/>
    <n v="-0.30228823200000043"/>
    <n v="47130099.999822065"/>
    <n v="2.7000000000000028"/>
    <n v="2.6226611305484737"/>
    <s v="Upper Middle Income"/>
    <s v="Europe &amp; Central Asia"/>
    <s v="Universal Access"/>
    <n v="13.20524886945303"/>
    <x v="208"/>
    <n v="2.1618843343305434"/>
    <n v="3.7999999999999972"/>
    <n v="0.14181528800000009"/>
  </r>
  <r>
    <s v="BGR"/>
    <x v="17"/>
    <x v="7"/>
    <n v="98.1"/>
    <n v="17.100000000000001"/>
    <n v="7.243835056"/>
    <n v="2732.2224409999999"/>
    <n v="6803468"/>
    <s v="BGR-2017"/>
    <n v="0.79999999999999716"/>
    <n v="-0.59999999999999787"/>
    <n v="0.40757892600000023"/>
    <n v="49283200.000774205"/>
    <n v="1.9000000000000057"/>
    <n v="2.6512610932764096"/>
    <s v="Upper Middle Income"/>
    <s v="Europe &amp; Central Asia"/>
    <s v="Universal Access"/>
    <n v="13.246092309921877"/>
    <x v="209"/>
    <n v="2.566083990426776"/>
    <n v="4.5999999999999943"/>
    <n v="0.54939421400000032"/>
  </r>
  <r>
    <s v="BGR"/>
    <x v="17"/>
    <x v="8"/>
    <n v="98.7"/>
    <n v="19.600000000000001"/>
    <n v="6.9013401979999998"/>
    <n v="2764.2751309999999"/>
    <n v="6710798"/>
    <s v="BGR-2018"/>
    <n v="0.60000000000000853"/>
    <n v="2.5"/>
    <n v="-0.34249485800000024"/>
    <n v="46313499.998057999"/>
    <n v="1.2999999999999972"/>
    <n v="2.4966184156579887"/>
    <s v="Upper Middle Income"/>
    <s v="Europe &amp; Central Asia"/>
    <s v="Universal Access"/>
    <n v="13.216199440312508"/>
    <x v="210"/>
    <n v="2.1904711883723849"/>
    <n v="5.2000000000000028"/>
    <n v="0.20689935600000009"/>
  </r>
  <r>
    <s v="BGR"/>
    <x v="17"/>
    <x v="9"/>
    <n v="99.2"/>
    <n v="19.3"/>
    <n v="6.745904243"/>
    <n v="2771.1242029999999"/>
    <n v="6616726"/>
    <s v="BGR-2019"/>
    <n v="0.5"/>
    <n v="-0.30000000000000071"/>
    <n v="-0.15543595499999974"/>
    <n v="44635799.998168416"/>
    <n v="0.79999999999999716"/>
    <n v="2.4343565097865083"/>
    <s v="Upper Middle Income"/>
    <s v="Europe &amp; Central Asia"/>
    <s v="Universal Access"/>
    <n v="13.158622860585879"/>
    <x v="211"/>
    <n v="2.0625029474184124"/>
    <n v="5.7000000000000028"/>
    <n v="5.1463401000000353E-2"/>
  </r>
  <r>
    <s v="BGR"/>
    <x v="17"/>
    <x v="10"/>
    <n v="99.7"/>
    <n v="21.1"/>
    <n v="6.016933163"/>
    <n v="2664.5515300000002"/>
    <n v="6550696"/>
    <s v="BGR-2020"/>
    <n v="0.5"/>
    <n v="1.8000000000000007"/>
    <n v="-0.72897107999999999"/>
    <n v="39415100.003131449"/>
    <n v="0.29999999999999716"/>
    <n v="2.2581410399670521"/>
    <s v="Upper Middle Income"/>
    <s v="Europe &amp; Central Asia"/>
    <s v="Universal Access"/>
    <n v="13.12616547433592"/>
    <x v="212"/>
    <n v="1.6161855266987422"/>
    <n v="6.2000000000000028"/>
    <n v="-0.67750767899999964"/>
  </r>
  <r>
    <s v="BGR"/>
    <x v="17"/>
    <x v="11"/>
    <n v="99.8"/>
    <n v="20.399999999999999"/>
    <n v="7.0491744580000004"/>
    <n v="2918.9164139999998"/>
    <n v="6507301"/>
    <s v="BGR-2021"/>
    <n v="9.9999999999994316E-2"/>
    <n v="-0.70000000000000284"/>
    <n v="1.0322412950000004"/>
    <n v="45871099.999717861"/>
    <n v="0.20000000000000284"/>
    <n v="2.4149970256736513"/>
    <s v="Upper Middle Income"/>
    <s v="Europe &amp; Central Asia"/>
    <s v="Universal Access"/>
    <n v="12.674831489726557"/>
    <x v="213"/>
    <n v="2.4684401169958141"/>
    <n v="6.2999999999999972"/>
    <n v="0.35473361600000075"/>
  </r>
  <r>
    <s v="BGR"/>
    <x v="17"/>
    <x v="12"/>
    <n v="100"/>
    <m/>
    <n v="7.6476965469999998"/>
    <n v="2968.6566339999999"/>
    <n v="6465097"/>
    <s v="BGR-2022"/>
    <n v="0.20000000000000284"/>
    <s v=""/>
    <n v="0.59852208899999937"/>
    <n v="49443100.002920061"/>
    <n v="0"/>
    <n v="2.5761472241050023"/>
    <s v="Upper Middle Income"/>
    <s v="Europe &amp; Central Asia"/>
    <s v="Universal Access"/>
    <n v="12.585946336015652"/>
    <x v="38"/>
    <n v="3.0968954947740635"/>
    <n v="6.5"/>
    <n v="0.95325570500000012"/>
  </r>
  <r>
    <s v="BHR"/>
    <x v="18"/>
    <x v="0"/>
    <n v="100"/>
    <n v="0"/>
    <n v="23.471136130000001"/>
    <n v="10317.976000000001"/>
    <n v="1228543"/>
    <s v="BHR-2010"/>
    <s v=""/>
    <s v=""/>
    <s v=""/>
    <n v="28835299.994558591"/>
    <n v="0"/>
    <n v="2.2747810355441804"/>
    <s v="High Income"/>
    <s v="Middle East &amp; North Africa"/>
    <s v="Universal Access"/>
    <n v="20.375342560585949"/>
    <x v="100"/>
    <n v="18.373076916008365"/>
    <n v="0"/>
    <n v="0"/>
  </r>
  <r>
    <s v="BHR"/>
    <x v="18"/>
    <x v="1"/>
    <n v="100"/>
    <n v="0"/>
    <n v="24.270305100000002"/>
    <n v="10624.387220000001"/>
    <n v="1195020"/>
    <s v="BHR-2011"/>
    <n v="0"/>
    <n v="0"/>
    <n v="0.7991689700000002"/>
    <n v="29003500.000602003"/>
    <n v="0"/>
    <n v="2.2843957583089671"/>
    <s v="High Income"/>
    <s v="Middle East &amp; North Africa"/>
    <s v="Universal Access"/>
    <n v="19.584672569179688"/>
    <x v="214"/>
    <n v="19.143771716225945"/>
    <n v="0"/>
    <n v="0.7991689700000002"/>
  </r>
  <r>
    <s v="BHR"/>
    <x v="18"/>
    <x v="2"/>
    <n v="100"/>
    <n v="0"/>
    <n v="24.99363091"/>
    <n v="9996.5219620000007"/>
    <n v="1208964"/>
    <s v="BHR-2012"/>
    <n v="0"/>
    <n v="0"/>
    <n v="0.72332580999999863"/>
    <n v="30216399.999477241"/>
    <n v="0"/>
    <n v="2.5002326814274847"/>
    <s v="High Income"/>
    <s v="Middle East &amp; North Africa"/>
    <s v="Universal Access"/>
    <n v="18.879195463984374"/>
    <x v="215"/>
    <n v="19.588126846903769"/>
    <n v="0"/>
    <n v="1.5224947799999988"/>
  </r>
  <r>
    <s v="BHR"/>
    <x v="18"/>
    <x v="3"/>
    <n v="100"/>
    <n v="0"/>
    <n v="25.639188279999999"/>
    <n v="11219.433929999999"/>
    <n v="1253191"/>
    <s v="BHR-2013"/>
    <n v="0"/>
    <n v="0"/>
    <n v="0.6455573699999988"/>
    <n v="32130799.999801479"/>
    <n v="0"/>
    <n v="2.2852479403120833"/>
    <s v="High Income"/>
    <s v="Middle East &amp; North Africa"/>
    <s v="Universal Access"/>
    <n v="18.287461823359394"/>
    <x v="216"/>
    <n v="20.670817835999994"/>
    <n v="0"/>
    <n v="2.1680521499999976"/>
  </r>
  <r>
    <s v="BHR"/>
    <x v="18"/>
    <x v="4"/>
    <n v="100"/>
    <n v="0"/>
    <n v="25.3239482"/>
    <n v="10257.02534"/>
    <n v="1314562"/>
    <s v="BHR-2014"/>
    <n v="0"/>
    <n v="0"/>
    <n v="-0.31524007999999881"/>
    <n v="33289899.993688401"/>
    <n v="0"/>
    <n v="2.4689368857501526"/>
    <s v="High Income"/>
    <s v="Middle East &amp; North Africa"/>
    <s v="Universal Access"/>
    <n v="17.559097411132853"/>
    <x v="217"/>
    <n v="20.532661301916317"/>
    <n v="0"/>
    <n v="1.8528120699999988"/>
  </r>
  <r>
    <s v="BHR"/>
    <x v="18"/>
    <x v="5"/>
    <n v="100"/>
    <n v="0"/>
    <n v="24.424259410000001"/>
    <n v="10405.639069999999"/>
    <n v="1370322"/>
    <s v="BHR-2015"/>
    <n v="0"/>
    <n v="0"/>
    <n v="-0.89968878999999902"/>
    <n v="33469100.00323002"/>
    <n v="0"/>
    <n v="2.3472137795377139"/>
    <s v="High Income"/>
    <s v="Middle East &amp; North Africa"/>
    <s v="Universal Access"/>
    <n v="16.984761441953111"/>
    <x v="218"/>
    <n v="19.714818043995823"/>
    <n v="0"/>
    <n v="0.9531232799999998"/>
  </r>
  <r>
    <s v="BHR"/>
    <x v="18"/>
    <x v="6"/>
    <n v="100"/>
    <n v="0"/>
    <n v="23.4996762"/>
    <n v="9878.6650499999996"/>
    <n v="1423726"/>
    <s v="BHR-2016"/>
    <n v="0"/>
    <n v="0"/>
    <n v="-0.92458321000000154"/>
    <n v="33457099.997521199"/>
    <n v="0"/>
    <n v="2.3788311559363984"/>
    <s v="High Income"/>
    <s v="Middle East &amp; North Africa"/>
    <s v="Universal Access"/>
    <n v="15.905248869453033"/>
    <x v="219"/>
    <n v="18.825304404330545"/>
    <n v="0"/>
    <n v="2.8540069999998252E-2"/>
  </r>
  <r>
    <s v="BHR"/>
    <x v="18"/>
    <x v="7"/>
    <n v="100"/>
    <n v="0"/>
    <n v="22.4846714"/>
    <n v="9444.4239390000002"/>
    <n v="1501116"/>
    <s v="BHR-2017"/>
    <n v="0"/>
    <n v="0"/>
    <n v="-1.0150047999999998"/>
    <n v="33752099.9932824"/>
    <n v="0"/>
    <n v="2.3807350819091599"/>
    <s v="High Income"/>
    <s v="Middle East &amp; North Africa"/>
    <s v="Universal Access"/>
    <n v="15.146092309921883"/>
    <x v="220"/>
    <n v="17.806920334426778"/>
    <n v="0"/>
    <n v="-0.98646473000000157"/>
  </r>
  <r>
    <s v="BHR"/>
    <x v="18"/>
    <x v="8"/>
    <n v="100"/>
    <n v="0"/>
    <n v="22.501631639999999"/>
    <n v="9533.8553830000001"/>
    <n v="1503091"/>
    <s v="BHR-2018"/>
    <n v="0"/>
    <n v="0"/>
    <n v="1.6960239999999516E-2"/>
    <n v="33822000.003399238"/>
    <n v="0"/>
    <n v="2.3601817665624645"/>
    <s v="High Income"/>
    <s v="Middle East &amp; North Africa"/>
    <s v="Universal Access"/>
    <n v="14.516199440312505"/>
    <x v="221"/>
    <n v="17.790762630372384"/>
    <n v="0"/>
    <n v="-0.96950449000000205"/>
  </r>
  <r>
    <s v="BHR"/>
    <x v="18"/>
    <x v="9"/>
    <n v="100"/>
    <n v="0"/>
    <n v="24.833867560000002"/>
    <n v="10388.18902"/>
    <n v="1483756"/>
    <s v="BHR-2019"/>
    <n v="0"/>
    <n v="0"/>
    <n v="2.3322359200000022"/>
    <n v="36847399.99535536"/>
    <n v="0"/>
    <n v="2.3905868012401648"/>
    <s v="High Income"/>
    <s v="Middle East &amp; North Africa"/>
    <s v="Universal Access"/>
    <n v="13.958622860585876"/>
    <x v="222"/>
    <n v="20.150466264418412"/>
    <n v="0"/>
    <n v="1.3627314300000002"/>
  </r>
  <r>
    <s v="BHR"/>
    <x v="18"/>
    <x v="10"/>
    <n v="100"/>
    <n v="0"/>
    <n v="25.0238418"/>
    <n v="10832.918519999999"/>
    <n v="1472204"/>
    <s v="BHR-2020"/>
    <n v="0"/>
    <n v="0"/>
    <n v="0.18997423999999796"/>
    <n v="36840199.9933272"/>
    <n v="0"/>
    <n v="2.3099815394900616"/>
    <s v="High Income"/>
    <s v="Middle East &amp; North Africa"/>
    <s v="Universal Access"/>
    <n v="13.426165474335917"/>
    <x v="223"/>
    <n v="20.623094163698742"/>
    <n v="0"/>
    <n v="1.5527056699999982"/>
  </r>
  <r>
    <s v="BHR"/>
    <x v="18"/>
    <x v="11"/>
    <n v="100"/>
    <n v="0"/>
    <n v="24.832936159999999"/>
    <n v="10666.057409999999"/>
    <n v="1504365"/>
    <s v="BHR-2021"/>
    <n v="0"/>
    <n v="0"/>
    <n v="-0.19090564000000043"/>
    <n v="37357800.006338395"/>
    <n v="0"/>
    <n v="2.3282207478761356"/>
    <s v="High Income"/>
    <s v="Middle East &amp; North Africa"/>
    <s v="Universal Access"/>
    <n v="12.87483148972656"/>
    <x v="224"/>
    <n v="20.252201818995815"/>
    <n v="0"/>
    <n v="1.3618000299999977"/>
  </r>
  <r>
    <s v="BHR"/>
    <x v="18"/>
    <x v="12"/>
    <n v="100"/>
    <m/>
    <n v="25.467881080000002"/>
    <n v="10701.79276"/>
    <n v="1524693"/>
    <s v="BHR-2022"/>
    <n v="0"/>
    <s v=""/>
    <n v="0.63494492000000236"/>
    <n v="38830700.007508442"/>
    <n v="0"/>
    <n v="2.3797770757803387"/>
    <s v="High Income"/>
    <s v="Middle East &amp; North Africa"/>
    <s v="Universal Access"/>
    <n v="12.585946336015652"/>
    <x v="38"/>
    <n v="20.917080027774066"/>
    <n v="0"/>
    <n v="1.9967449500000001"/>
  </r>
  <r>
    <s v="BHS"/>
    <x v="19"/>
    <x v="0"/>
    <n v="100"/>
    <n v="1.3"/>
    <n v="3.4913654690000002"/>
    <m/>
    <n v="367478"/>
    <s v="BHS-2010"/>
    <s v=""/>
    <s v=""/>
    <s v=""/>
    <n v="1282999.9998171821"/>
    <n v="0"/>
    <s v=""/>
    <s v="High Income"/>
    <s v="Latin America &amp; Caribbean"/>
    <s v="Universal Access"/>
    <n v="20.375342560585949"/>
    <x v="225"/>
    <n v="-1.6066937449916341"/>
    <n v="0"/>
    <n v="0"/>
  </r>
  <r>
    <s v="BHS"/>
    <x v="19"/>
    <x v="1"/>
    <n v="100"/>
    <n v="1.4"/>
    <n v="2.297910575"/>
    <m/>
    <n v="371729"/>
    <s v="BHS-2011"/>
    <n v="0"/>
    <n v="9.9999999999999867E-2"/>
    <n v="-1.1934548940000003"/>
    <n v="854200.00013417494"/>
    <n v="0"/>
    <s v=""/>
    <s v="High Income"/>
    <s v="Latin America &amp; Caribbean"/>
    <s v="Universal Access"/>
    <n v="19.584672569179688"/>
    <x v="226"/>
    <n v="-2.8286228087740555"/>
    <n v="0"/>
    <n v="-1.1934548940000003"/>
  </r>
  <r>
    <s v="BHS"/>
    <x v="19"/>
    <x v="2"/>
    <n v="100"/>
    <n v="1.4"/>
    <n v="2.7088787619999999"/>
    <m/>
    <n v="375469"/>
    <s v="BHS-2012"/>
    <n v="0"/>
    <n v="0"/>
    <n v="0.41096818699999993"/>
    <n v="1017099.999889378"/>
    <n v="0"/>
    <s v=""/>
    <s v="High Income"/>
    <s v="Latin America &amp; Caribbean"/>
    <s v="Universal Access"/>
    <n v="18.879195463984374"/>
    <x v="227"/>
    <n v="-2.6966253010962293"/>
    <n v="0"/>
    <n v="-0.78248670700000034"/>
  </r>
  <r>
    <s v="BHS"/>
    <x v="19"/>
    <x v="3"/>
    <n v="100"/>
    <n v="1.4"/>
    <n v="2.8792488779999998"/>
    <m/>
    <n v="378953"/>
    <s v="BHS-2013"/>
    <n v="0"/>
    <n v="0"/>
    <n v="0.17037011599999996"/>
    <n v="1091100.0000647339"/>
    <n v="0"/>
    <s v=""/>
    <s v="High Income"/>
    <s v="Latin America &amp; Caribbean"/>
    <s v="Universal Access"/>
    <n v="18.287461823359394"/>
    <x v="228"/>
    <n v="-2.0891215660000042"/>
    <n v="0"/>
    <n v="-0.61211659100000038"/>
  </r>
  <r>
    <s v="BHS"/>
    <x v="19"/>
    <x v="4"/>
    <n v="100"/>
    <n v="1.4"/>
    <n v="2.9722886329999998"/>
    <m/>
    <n v="382298"/>
    <s v="BHS-2014"/>
    <n v="0"/>
    <n v="0"/>
    <n v="9.3039754999999946E-2"/>
    <n v="1136299.999818634"/>
    <n v="0"/>
    <s v=""/>
    <s v="High Income"/>
    <s v="Latin America &amp; Caribbean"/>
    <s v="Universal Access"/>
    <n v="17.559097411132853"/>
    <x v="229"/>
    <n v="-1.8189982650836845"/>
    <n v="0"/>
    <n v="-0.51907683600000043"/>
  </r>
  <r>
    <s v="BHS"/>
    <x v="19"/>
    <x v="5"/>
    <n v="100"/>
    <n v="1.4"/>
    <n v="2.9075168809999998"/>
    <m/>
    <n v="385346"/>
    <s v="BHS-2015"/>
    <n v="0"/>
    <n v="0"/>
    <n v="-6.477175199999996E-2"/>
    <n v="1120400.000025826"/>
    <n v="0"/>
    <s v=""/>
    <s v="High Income"/>
    <s v="Latin America &amp; Caribbean"/>
    <s v="Universal Access"/>
    <n v="16.984761441953111"/>
    <x v="230"/>
    <n v="-1.8019244850041791"/>
    <n v="0"/>
    <n v="-0.58384858800000039"/>
  </r>
  <r>
    <s v="BHS"/>
    <x v="19"/>
    <x v="6"/>
    <n v="100"/>
    <n v="1.2"/>
    <n v="3.2095965780000002"/>
    <m/>
    <n v="388055"/>
    <s v="BHS-2016"/>
    <n v="0"/>
    <n v="-0.19999999999999996"/>
    <n v="0.30207969700000037"/>
    <n v="1245500.0000757901"/>
    <n v="0"/>
    <s v=""/>
    <s v="High Income"/>
    <s v="Latin America &amp; Caribbean"/>
    <s v="Universal Access"/>
    <n v="15.905248869453033"/>
    <x v="231"/>
    <n v="-1.4647752176694562"/>
    <n v="0"/>
    <n v="-0.28176889100000002"/>
  </r>
  <r>
    <s v="BHS"/>
    <x v="19"/>
    <x v="7"/>
    <n v="100"/>
    <n v="1.1000000000000001"/>
    <n v="3.518188919"/>
    <m/>
    <n v="390485"/>
    <s v="BHS-2017"/>
    <n v="0"/>
    <n v="-9.9999999999999867E-2"/>
    <n v="0.30859234099999977"/>
    <n v="1373800.0000357151"/>
    <n v="0"/>
    <s v=""/>
    <s v="High Income"/>
    <s v="Latin America &amp; Caribbean"/>
    <s v="Universal Access"/>
    <n v="15.146092309921883"/>
    <x v="232"/>
    <n v="-1.159562146573224"/>
    <n v="0"/>
    <n v="2.6823449999999749E-2"/>
  </r>
  <r>
    <s v="BHS"/>
    <x v="19"/>
    <x v="8"/>
    <n v="100"/>
    <n v="1.1000000000000001"/>
    <n v="3.08262693"/>
    <m/>
    <n v="392717"/>
    <s v="BHS-2018"/>
    <n v="0"/>
    <n v="0"/>
    <n v="-0.43556198899999998"/>
    <n v="1210600.0000688101"/>
    <n v="0"/>
    <s v=""/>
    <s v="High Income"/>
    <s v="Latin America &amp; Caribbean"/>
    <s v="Universal Access"/>
    <n v="14.516199440312505"/>
    <x v="233"/>
    <n v="-1.6282420796276149"/>
    <n v="0"/>
    <n v="-0.40873853900000023"/>
  </r>
  <r>
    <s v="BHS"/>
    <x v="19"/>
    <x v="9"/>
    <n v="100"/>
    <n v="1.1000000000000001"/>
    <n v="3.6751757779999998"/>
    <m/>
    <n v="394675"/>
    <s v="BHS-2019"/>
    <n v="0"/>
    <n v="0"/>
    <n v="0.59254884799999985"/>
    <n v="1450500.0001821499"/>
    <n v="0"/>
    <s v=""/>
    <s v="High Income"/>
    <s v="Latin America &amp; Caribbean"/>
    <s v="Universal Access"/>
    <n v="13.958622860585876"/>
    <x v="234"/>
    <n v="-1.0082255175815877"/>
    <n v="0"/>
    <n v="0.18381030899999962"/>
  </r>
  <r>
    <s v="BHS"/>
    <x v="19"/>
    <x v="10"/>
    <n v="100"/>
    <n v="1.4"/>
    <n v="2.963904179"/>
    <m/>
    <n v="395863"/>
    <s v="BHS-2020"/>
    <n v="0"/>
    <n v="0.29999999999999982"/>
    <n v="-0.71127159899999981"/>
    <n v="1173300.0000114769"/>
    <n v="0"/>
    <s v=""/>
    <s v="High Income"/>
    <s v="Latin America &amp; Caribbean"/>
    <s v="Universal Access"/>
    <n v="13.426165474335917"/>
    <x v="235"/>
    <n v="-1.4368434573012578"/>
    <n v="0"/>
    <n v="-0.52746129000000019"/>
  </r>
  <r>
    <s v="BHS"/>
    <x v="19"/>
    <x v="11"/>
    <n v="100"/>
    <n v="1.1000000000000001"/>
    <n v="3.6551430090000001"/>
    <m/>
    <n v="396373"/>
    <s v="BHS-2021"/>
    <n v="0"/>
    <n v="-0.29999999999999982"/>
    <n v="0.69123883000000008"/>
    <n v="1448799.9999063571"/>
    <n v="0"/>
    <s v=""/>
    <s v="High Income"/>
    <s v="Latin America &amp; Caribbean"/>
    <s v="Universal Access"/>
    <n v="12.87483148972656"/>
    <x v="236"/>
    <n v="-0.9255913320041862"/>
    <n v="0"/>
    <n v="0.16377753999999989"/>
  </r>
  <r>
    <s v="BHS"/>
    <x v="19"/>
    <x v="12"/>
    <n v="100"/>
    <n v="1.1000000000000001"/>
    <n v="3.5355110710000002"/>
    <m/>
    <n v="397538"/>
    <s v="BHS-2022"/>
    <n v="0"/>
    <n v="0"/>
    <n v="-0.11963193799999994"/>
    <n v="1405500.0001431981"/>
    <n v="0"/>
    <s v=""/>
    <s v="High Income"/>
    <s v="Latin America &amp; Caribbean"/>
    <s v="Universal Access"/>
    <n v="12.585946336015652"/>
    <x v="237"/>
    <n v="-1.0152899812259362"/>
    <n v="0"/>
    <n v="4.414560199999995E-2"/>
  </r>
  <r>
    <s v="BLR"/>
    <x v="20"/>
    <x v="0"/>
    <n v="94.4"/>
    <n v="7.3"/>
    <n v="6.9719046169999999"/>
    <n v="2895.6108100000001"/>
    <n v="9483836"/>
    <s v="BLR-2010"/>
    <s v=""/>
    <s v=""/>
    <s v=""/>
    <n v="66120399.995270811"/>
    <n v="5.5999999999999943"/>
    <n v="2.4077492019723463"/>
    <s v="Upper Middle Income"/>
    <s v="Europe &amp; Central Asia"/>
    <s v="High Access"/>
    <n v="14.775342560585955"/>
    <x v="238"/>
    <n v="1.8738454030083656"/>
    <n v="0"/>
    <n v="0"/>
  </r>
  <r>
    <s v="BLR"/>
    <x v="20"/>
    <x v="1"/>
    <n v="95"/>
    <n v="7.5"/>
    <n v="6.654341112"/>
    <n v="3081.6801810000002"/>
    <n v="9461643"/>
    <s v="BLR-2011"/>
    <n v="0.59999999999999432"/>
    <n v="0.20000000000000018"/>
    <n v="-0.31756350499999986"/>
    <n v="62961000.001967013"/>
    <n v="5"/>
    <n v="2.15932242191358"/>
    <s v="Upper Middle Income"/>
    <s v="Europe &amp; Central Asia"/>
    <s v="Universal Access"/>
    <n v="14.584672569179688"/>
    <x v="239"/>
    <n v="1.5278077282259446"/>
    <n v="0.59999999999999432"/>
    <n v="-0.31756350499999986"/>
  </r>
  <r>
    <s v="BLR"/>
    <x v="20"/>
    <x v="2"/>
    <n v="95.6"/>
    <n v="7.2"/>
    <n v="6.803230203"/>
    <n v="3219.4265340000002"/>
    <n v="9446836"/>
    <s v="BLR-2012"/>
    <n v="0.59999999999999432"/>
    <n v="-0.29999999999999982"/>
    <n v="0.14888909100000003"/>
    <n v="64268999.99798771"/>
    <n v="4.4000000000000057"/>
    <n v="2.1131807578622634"/>
    <s v="Upper Middle Income"/>
    <s v="Europe &amp; Central Asia"/>
    <s v="Universal Access"/>
    <n v="14.479195463984368"/>
    <x v="240"/>
    <n v="1.3977261399037708"/>
    <n v="1.1999999999999886"/>
    <n v="-0.16867441399999983"/>
  </r>
  <r>
    <s v="BLR"/>
    <x v="20"/>
    <x v="3"/>
    <n v="96.2"/>
    <n v="7"/>
    <n v="6.8228381210000002"/>
    <n v="2870.3258030000002"/>
    <n v="9443211"/>
    <s v="BLR-2013"/>
    <n v="0.60000000000000853"/>
    <n v="-0.20000000000000018"/>
    <n v="1.9607918000000168E-2"/>
    <n v="64429499.995446533"/>
    <n v="3.7999999999999972"/>
    <n v="2.3770256720923189"/>
    <s v="Upper Middle Income"/>
    <s v="Europe &amp; Central Asia"/>
    <s v="Universal Access"/>
    <n v="14.487461823359396"/>
    <x v="241"/>
    <n v="1.8544676769999962"/>
    <n v="1.7999999999999972"/>
    <n v="-0.14906649599999966"/>
  </r>
  <r>
    <s v="BLR"/>
    <x v="20"/>
    <x v="4"/>
    <n v="96.8"/>
    <n v="6.7"/>
    <n v="6.7704713390000002"/>
    <n v="2923.5768210000001"/>
    <n v="9448515"/>
    <s v="BLR-2014"/>
    <n v="0.59999999999999432"/>
    <n v="-0.29999999999999982"/>
    <n v="-5.2366782000000001E-2"/>
    <n v="63970900.003611587"/>
    <n v="3.2000000000000028"/>
    <n v="2.3158178332677375"/>
    <s v="Upper Middle Income"/>
    <s v="Europe &amp; Central Asia"/>
    <s v="Universal Access"/>
    <n v="14.359097411132851"/>
    <x v="242"/>
    <n v="1.979184440916316"/>
    <n v="2.3999999999999915"/>
    <n v="-0.20143327799999966"/>
  </r>
  <r>
    <s v="BLR"/>
    <x v="20"/>
    <x v="5"/>
    <n v="97.4"/>
    <n v="6.8"/>
    <n v="6.2538658390000004"/>
    <n v="2660.1402680000001"/>
    <n v="9461076"/>
    <s v="BLR-2015"/>
    <n v="0.60000000000000853"/>
    <n v="9.9999999999999645E-2"/>
    <n v="-0.51660549999999983"/>
    <n v="59168299.996582769"/>
    <n v="2.5999999999999943"/>
    <n v="2.3509534118296354"/>
    <s v="Upper Middle Income"/>
    <s v="Europe &amp; Central Asia"/>
    <s v="Universal Access"/>
    <n v="14.384761441953117"/>
    <x v="243"/>
    <n v="1.5444244729958214"/>
    <n v="3"/>
    <n v="-0.71803877799999949"/>
  </r>
  <r>
    <s v="BLR"/>
    <x v="20"/>
    <x v="6"/>
    <n v="98"/>
    <n v="6.7"/>
    <n v="6.2372516720000002"/>
    <n v="2639.0948629999998"/>
    <n v="9469379"/>
    <s v="BLR-2016"/>
    <n v="0.59999999999999432"/>
    <n v="-9.9999999999999645E-2"/>
    <n v="-1.661416700000018E-2"/>
    <n v="59062900.000551693"/>
    <n v="2"/>
    <n v="2.3634056355631659"/>
    <s v="Upper Middle Income"/>
    <s v="Europe &amp; Central Asia"/>
    <s v="Universal Access"/>
    <n v="13.905248869453033"/>
    <x v="244"/>
    <n v="1.5628798763305438"/>
    <n v="3.5999999999999943"/>
    <n v="-0.73465294499999967"/>
  </r>
  <r>
    <s v="BLR"/>
    <x v="20"/>
    <x v="7"/>
    <n v="98.7"/>
    <n v="7.3"/>
    <n v="6.366621211"/>
    <n v="2692.5834490000002"/>
    <n v="9458989"/>
    <s v="BLR-2017"/>
    <n v="0.70000000000000284"/>
    <n v="0.59999999999999964"/>
    <n v="0.12936953899999981"/>
    <n v="60221800.00201568"/>
    <n v="1.2999999999999972"/>
    <n v="2.3645028395924004"/>
    <s v="Upper Middle Income"/>
    <s v="Europe &amp; Central Asia"/>
    <s v="Universal Access"/>
    <n v="13.846092309921886"/>
    <x v="245"/>
    <n v="1.688870145426776"/>
    <n v="4.2999999999999972"/>
    <n v="-0.60528340599999986"/>
  </r>
  <r>
    <s v="BLR"/>
    <x v="20"/>
    <x v="8"/>
    <n v="99.3"/>
    <n v="7.2"/>
    <n v="6.722115187"/>
    <n v="2849.2947730000001"/>
    <n v="9438785"/>
    <s v="BLR-2018"/>
    <n v="0.59999999999999432"/>
    <n v="-9.9999999999999645E-2"/>
    <n v="0.35549397599999999"/>
    <n v="63448599.995327793"/>
    <n v="0.70000000000000284"/>
    <n v="2.3592206923267325"/>
    <s v="Upper Middle Income"/>
    <s v="Europe &amp; Central Asia"/>
    <s v="Universal Access"/>
    <n v="13.816199440312502"/>
    <x v="246"/>
    <n v="2.0112461773723851"/>
    <n v="4.8999999999999915"/>
    <n v="-0.24978942999999987"/>
  </r>
  <r>
    <s v="BLR"/>
    <x v="20"/>
    <x v="9"/>
    <n v="100"/>
    <n v="7.8"/>
    <n v="6.5020247869999999"/>
    <n v="2748.9688369999999"/>
    <n v="9419758"/>
    <s v="BLR-2019"/>
    <n v="0.70000000000000284"/>
    <n v="0.59999999999999964"/>
    <n v="-0.22009040000000013"/>
    <n v="61247500.003541544"/>
    <n v="0"/>
    <n v="2.3652595473202158"/>
    <s v="Upper Middle Income"/>
    <s v="Europe &amp; Central Asia"/>
    <s v="Universal Access"/>
    <n v="13.958622860585876"/>
    <x v="247"/>
    <n v="1.8186234914184123"/>
    <n v="5.5999999999999943"/>
    <n v="-0.46987983"/>
  </r>
  <r>
    <s v="BLR"/>
    <x v="20"/>
    <x v="10"/>
    <n v="100"/>
    <n v="8.4"/>
    <n v="6.2004688300000002"/>
    <n v="2673.8654860000001"/>
    <n v="9379952"/>
    <s v="BLR-2020"/>
    <n v="0"/>
    <n v="0.60000000000000053"/>
    <n v="-0.30155595699999971"/>
    <n v="58160100.00289616"/>
    <n v="0"/>
    <n v="2.3189157653834198"/>
    <s v="Upper Middle Income"/>
    <s v="Europe &amp; Central Asia"/>
    <s v="Universal Access"/>
    <n v="13.426165474335917"/>
    <x v="98"/>
    <n v="1.7997211936987423"/>
    <n v="5.5999999999999943"/>
    <n v="-0.77143578699999971"/>
  </r>
  <r>
    <s v="BLR"/>
    <x v="20"/>
    <x v="11"/>
    <n v="100"/>
    <n v="8.1999999999999993"/>
    <n v="6.303871451"/>
    <n v="2929.275337"/>
    <n v="9302585"/>
    <s v="BLR-2021"/>
    <n v="0"/>
    <n v="-0.20000000000000107"/>
    <n v="0.10340262099999986"/>
    <n v="58642300.002000839"/>
    <n v="0"/>
    <n v="2.1520242127379094"/>
    <s v="Upper Middle Income"/>
    <s v="Europe &amp; Central Asia"/>
    <s v="Universal Access"/>
    <n v="12.87483148972656"/>
    <x v="248"/>
    <n v="1.7231371099958137"/>
    <n v="5.5999999999999943"/>
    <n v="-0.66803316599999985"/>
  </r>
  <r>
    <s v="BLR"/>
    <x v="20"/>
    <x v="12"/>
    <n v="100"/>
    <m/>
    <n v="6.057008014"/>
    <n v="2862.4870350000001"/>
    <n v="9228071"/>
    <s v="BLR-2022"/>
    <n v="0"/>
    <s v=""/>
    <n v="-0.24686343700000002"/>
    <n v="55894500.000760995"/>
    <n v="0"/>
    <n v="2.1159949162878915"/>
    <s v="Upper Middle Income"/>
    <s v="Europe &amp; Central Asia"/>
    <s v="Universal Access"/>
    <n v="12.585946336015652"/>
    <x v="38"/>
    <n v="1.5062069617740637"/>
    <n v="5.5999999999999943"/>
    <n v="-0.91489660299999986"/>
  </r>
  <r>
    <s v="BLZ"/>
    <x v="21"/>
    <x v="0"/>
    <n v="89.9"/>
    <n v="29.4"/>
    <n v="0.72850473900000001"/>
    <m/>
    <n v="320245"/>
    <s v="BLZ-2010"/>
    <s v=""/>
    <s v=""/>
    <s v=""/>
    <n v="233300.000141055"/>
    <n v="10.099999999999994"/>
    <s v=""/>
    <s v="Upper Middle Income"/>
    <s v="Latin America &amp; Caribbean"/>
    <s v="High Access"/>
    <n v="10.275342560585955"/>
    <x v="249"/>
    <n v="-4.3695544749916344"/>
    <n v="0"/>
    <n v="0"/>
  </r>
  <r>
    <s v="BLZ"/>
    <x v="21"/>
    <x v="1"/>
    <n v="91.7"/>
    <n v="42.2"/>
    <n v="0.45829794299999999"/>
    <m/>
    <n v="327298"/>
    <s v="BLZ-2011"/>
    <n v="1.7999999999999972"/>
    <n v="12.800000000000004"/>
    <n v="-0.27020679600000003"/>
    <n v="150000.00014801399"/>
    <n v="8.2999999999999972"/>
    <s v=""/>
    <s v="Upper Middle Income"/>
    <s v="Latin America &amp; Caribbean"/>
    <s v="High Access"/>
    <n v="11.284672569179691"/>
    <x v="250"/>
    <n v="-4.6682354407740556"/>
    <n v="1.7999999999999972"/>
    <n v="-0.27020679600000003"/>
  </r>
  <r>
    <s v="BLZ"/>
    <x v="21"/>
    <x v="2"/>
    <n v="90.9"/>
    <n v="47.9"/>
    <n v="0.48712075500000002"/>
    <m/>
    <n v="334414"/>
    <s v="BLZ-2012"/>
    <n v="-0.79999999999999716"/>
    <n v="5.6999999999999957"/>
    <n v="2.8822812000000031E-2"/>
    <n v="162900.00016257001"/>
    <n v="9.0999999999999943"/>
    <s v=""/>
    <s v="Upper Middle Income"/>
    <s v="Latin America &amp; Caribbean"/>
    <s v="High Access"/>
    <n v="9.7791954639843794"/>
    <x v="251"/>
    <n v="-4.9183833080962289"/>
    <n v="1"/>
    <n v="-0.241383984"/>
  </r>
  <r>
    <s v="BLZ"/>
    <x v="21"/>
    <x v="3"/>
    <n v="91.1"/>
    <n v="38"/>
    <n v="0.60211868499999999"/>
    <m/>
    <n v="341627"/>
    <s v="BLZ-2013"/>
    <n v="0.19999999999998863"/>
    <n v="-9.8999999999999986"/>
    <n v="0.11499792999999997"/>
    <n v="205700.000000495"/>
    <n v="8.9000000000000057"/>
    <s v=""/>
    <s v="Upper Middle Income"/>
    <s v="Latin America &amp; Caribbean"/>
    <s v="High Access"/>
    <n v="9.3874618233593878"/>
    <x v="252"/>
    <n v="-4.3662517590000043"/>
    <n v="1.1999999999999886"/>
    <n v="-0.12638605400000003"/>
  </r>
  <r>
    <s v="BLZ"/>
    <x v="21"/>
    <x v="4"/>
    <n v="91.5"/>
    <n v="37.4"/>
    <n v="0.58608919400000004"/>
    <m/>
    <n v="348923"/>
    <s v="BLZ-2014"/>
    <n v="0.40000000000000568"/>
    <n v="-0.60000000000000142"/>
    <n v="-1.6029490999999951E-2"/>
    <n v="204499.99983806201"/>
    <n v="8.5"/>
    <s v=""/>
    <s v="Upper Middle Income"/>
    <s v="Latin America &amp; Caribbean"/>
    <s v="High Access"/>
    <n v="9.0590974111328535"/>
    <x v="253"/>
    <n v="-4.2051977040836839"/>
    <n v="1.5999999999999943"/>
    <n v="-0.14241554499999998"/>
  </r>
  <r>
    <s v="BLZ"/>
    <x v="21"/>
    <x v="5"/>
    <n v="91.8"/>
    <n v="30.3"/>
    <n v="0.69373310899999996"/>
    <m/>
    <n v="356333"/>
    <s v="BLZ-2015"/>
    <n v="0.29999999999999716"/>
    <n v="-7.0999999999999979"/>
    <n v="0.10764391499999992"/>
    <n v="247199.99992929699"/>
    <n v="8.2000000000000028"/>
    <s v=""/>
    <s v="Upper Middle Income"/>
    <s v="Latin America &amp; Caribbean"/>
    <s v="High Access"/>
    <n v="8.7847614419531084"/>
    <x v="254"/>
    <n v="-4.0157082570041789"/>
    <n v="1.8999999999999915"/>
    <n v="-3.4771630000000053E-2"/>
  </r>
  <r>
    <s v="BLZ"/>
    <x v="21"/>
    <x v="6"/>
    <n v="93.3"/>
    <n v="33.299999999999997"/>
    <n v="0.71509850399999997"/>
    <m/>
    <n v="364705"/>
    <s v="BLZ-2016"/>
    <n v="1.5"/>
    <n v="2.9999999999999964"/>
    <n v="2.1365395000000009E-2"/>
    <n v="260799.99990132"/>
    <n v="6.7000000000000028"/>
    <s v=""/>
    <s v="Upper Middle Income"/>
    <s v="Latin America &amp; Caribbean"/>
    <s v="High Access"/>
    <n v="9.2052488694530297"/>
    <x v="255"/>
    <n v="-3.9592732916694562"/>
    <n v="3.3999999999999915"/>
    <n v="-1.3406235000000044E-2"/>
  </r>
  <r>
    <s v="BLZ"/>
    <x v="21"/>
    <x v="7"/>
    <n v="94.2"/>
    <n v="37.200000000000003"/>
    <n v="0.762857648"/>
    <m/>
    <n v="373202"/>
    <s v="BLZ-2017"/>
    <n v="0.90000000000000568"/>
    <n v="3.9000000000000057"/>
    <n v="4.7759144000000031E-2"/>
    <n v="284699.999948896"/>
    <n v="5.7999999999999972"/>
    <s v=""/>
    <s v="Upper Middle Income"/>
    <s v="Latin America &amp; Caribbean"/>
    <s v="High Access"/>
    <n v="9.346092309921886"/>
    <x v="256"/>
    <n v="-3.9148934175732242"/>
    <n v="4.2999999999999972"/>
    <n v="3.4352908999999987E-2"/>
  </r>
  <r>
    <s v="BLZ"/>
    <x v="21"/>
    <x v="8"/>
    <n v="91.7"/>
    <n v="35.5"/>
    <n v="0.74850220700000003"/>
    <m/>
    <n v="380226"/>
    <s v="BLZ-2018"/>
    <n v="-2.5"/>
    <n v="-1.7000000000000028"/>
    <n v="-1.4355440999999969E-2"/>
    <n v="284600.000158782"/>
    <n v="8.2999999999999972"/>
    <s v=""/>
    <s v="Upper Middle Income"/>
    <s v="Latin America &amp; Caribbean"/>
    <s v="High Access"/>
    <n v="6.2161994403125078"/>
    <x v="257"/>
    <n v="-3.9623668026276149"/>
    <n v="1.7999999999999972"/>
    <n v="1.9997468000000018E-2"/>
  </r>
  <r>
    <s v="BLZ"/>
    <x v="21"/>
    <x v="9"/>
    <n v="92.7"/>
    <n v="30.4"/>
    <n v="1.032063427"/>
    <m/>
    <n v="385829"/>
    <s v="BLZ-2019"/>
    <n v="1"/>
    <n v="-5.1000000000000014"/>
    <n v="0.28356121999999995"/>
    <n v="398199.999975983"/>
    <n v="7.2999999999999972"/>
    <s v=""/>
    <s v="Upper Middle Income"/>
    <s v="Latin America &amp; Caribbean"/>
    <s v="High Access"/>
    <n v="6.6586228605858793"/>
    <x v="258"/>
    <n v="-3.6513378685815878"/>
    <n v="2.7999999999999972"/>
    <n v="0.30355868799999997"/>
  </r>
  <r>
    <s v="BLZ"/>
    <x v="21"/>
    <x v="10"/>
    <n v="96.8"/>
    <n v="31.4"/>
    <n v="0.81522573499999995"/>
    <m/>
    <n v="390812"/>
    <s v="BLZ-2020"/>
    <n v="4.0999999999999943"/>
    <n v="1"/>
    <n v="-0.21683769200000003"/>
    <n v="318599.99994681997"/>
    <n v="3.2000000000000028"/>
    <s v=""/>
    <s v="Upper Middle Income"/>
    <s v="Latin America &amp; Caribbean"/>
    <s v="Universal Access"/>
    <n v="10.226165474335914"/>
    <x v="259"/>
    <n v="-3.585521901301258"/>
    <n v="6.8999999999999915"/>
    <n v="8.6720995999999939E-2"/>
  </r>
  <r>
    <s v="BLZ"/>
    <x v="21"/>
    <x v="11"/>
    <n v="97.7"/>
    <n v="26.6"/>
    <n v="0.85014139499999997"/>
    <m/>
    <n v="395346"/>
    <s v="BLZ-2021"/>
    <n v="0.90000000000000568"/>
    <n v="-4.7999999999999972"/>
    <n v="3.4915660000000015E-2"/>
    <n v="336099.99994766997"/>
    <n v="2.2999999999999972"/>
    <s v=""/>
    <s v="Upper Middle Income"/>
    <s v="Latin America &amp; Caribbean"/>
    <s v="Universal Access"/>
    <n v="10.574831489726563"/>
    <x v="260"/>
    <n v="-3.7305929460041862"/>
    <n v="7.7999999999999972"/>
    <n v="0.12163665599999995"/>
  </r>
  <r>
    <s v="BLZ"/>
    <x v="21"/>
    <x v="12"/>
    <n v="98.6"/>
    <n v="30.8"/>
    <n v="0.88023578899999999"/>
    <m/>
    <n v="402733"/>
    <s v="BLZ-2022"/>
    <n v="0.89999999999999147"/>
    <n v="4.1999999999999993"/>
    <n v="3.0094394000000024E-2"/>
    <n v="354500.00001133699"/>
    <n v="1.4000000000000057"/>
    <s v=""/>
    <s v="Upper Middle Income"/>
    <s v="Latin America &amp; Caribbean"/>
    <s v="Universal Access"/>
    <n v="11.185946336015647"/>
    <x v="261"/>
    <n v="-3.6705652632259365"/>
    <n v="8.6999999999999886"/>
    <n v="0.15173104999999998"/>
  </r>
  <r>
    <s v="BMU"/>
    <x v="22"/>
    <x v="0"/>
    <n v="100"/>
    <n v="0.4"/>
    <n v="4.848960377"/>
    <m/>
    <n v="63725"/>
    <s v="BMU-2010"/>
    <s v=""/>
    <s v=""/>
    <s v=""/>
    <n v="309000.00002432498"/>
    <n v="0"/>
    <s v=""/>
    <s v="High Income"/>
    <s v="North America"/>
    <s v="Universal Access"/>
    <n v="20.375342560585949"/>
    <x v="262"/>
    <n v="-0.24909883699163426"/>
    <n v="0"/>
    <n v="0"/>
  </r>
  <r>
    <s v="BMU"/>
    <x v="22"/>
    <x v="1"/>
    <n v="100"/>
    <n v="0.4"/>
    <n v="2.4069163539999998"/>
    <m/>
    <n v="63733"/>
    <s v="BMU-2011"/>
    <n v="0"/>
    <n v="0"/>
    <n v="-2.4420440230000002"/>
    <n v="153399.99998948199"/>
    <n v="0"/>
    <s v=""/>
    <s v="High Income"/>
    <s v="North America"/>
    <s v="Universal Access"/>
    <n v="19.584672569179688"/>
    <x v="263"/>
    <n v="-2.7196170297740556"/>
    <n v="0"/>
    <n v="-2.4420440230000002"/>
  </r>
  <r>
    <s v="BMU"/>
    <x v="22"/>
    <x v="2"/>
    <n v="100"/>
    <n v="0.4"/>
    <n v="2.7920057819999999"/>
    <m/>
    <n v="63646"/>
    <s v="BMU-2012"/>
    <n v="0"/>
    <n v="0"/>
    <n v="0.38508942800000012"/>
    <n v="177700.00000117198"/>
    <n v="0"/>
    <s v=""/>
    <s v="High Income"/>
    <s v="North America"/>
    <s v="Universal Access"/>
    <n v="18.879195463984374"/>
    <x v="264"/>
    <n v="-2.6134982810962293"/>
    <n v="0"/>
    <n v="-2.0569545950000001"/>
  </r>
  <r>
    <s v="BMU"/>
    <x v="22"/>
    <x v="3"/>
    <n v="100"/>
    <n v="1.5"/>
    <n v="3.114480763"/>
    <m/>
    <n v="63574"/>
    <s v="BMU-2013"/>
    <n v="0"/>
    <n v="1.1000000000000001"/>
    <n v="0.32247498100000005"/>
    <n v="198000.00002696199"/>
    <n v="0"/>
    <s v=""/>
    <s v="High Income"/>
    <s v="North America"/>
    <s v="Universal Access"/>
    <n v="18.287461823359394"/>
    <x v="265"/>
    <n v="-1.8538896810000041"/>
    <n v="0"/>
    <n v="-1.7344796140000001"/>
  </r>
  <r>
    <s v="BMU"/>
    <x v="22"/>
    <x v="4"/>
    <n v="100"/>
    <n v="0.4"/>
    <n v="4.2815092320000003"/>
    <m/>
    <n v="63529"/>
    <s v="BMU-2014"/>
    <n v="0"/>
    <n v="-1.1000000000000001"/>
    <n v="1.1670284690000003"/>
    <n v="271999.999999728"/>
    <n v="0"/>
    <s v=""/>
    <s v="High Income"/>
    <s v="North America"/>
    <s v="Universal Access"/>
    <n v="17.559097411132853"/>
    <x v="266"/>
    <n v="-0.50977766608368391"/>
    <n v="0"/>
    <n v="-0.56745114499999971"/>
  </r>
  <r>
    <s v="BMU"/>
    <x v="22"/>
    <x v="5"/>
    <n v="100"/>
    <n v="0.6"/>
    <n v="3.6351317280000002"/>
    <m/>
    <n v="63464"/>
    <s v="BMU-2015"/>
    <n v="0"/>
    <n v="0.19999999999999996"/>
    <n v="-0.64637750400000016"/>
    <n v="230699.999985792"/>
    <n v="0"/>
    <s v=""/>
    <s v="High Income"/>
    <s v="North America"/>
    <s v="Universal Access"/>
    <n v="16.984761441953111"/>
    <x v="267"/>
    <n v="-1.0743096380041788"/>
    <n v="0"/>
    <n v="-1.2138286489999999"/>
  </r>
  <r>
    <s v="BMU"/>
    <x v="22"/>
    <x v="6"/>
    <n v="100"/>
    <n v="1.1000000000000001"/>
    <n v="4.9126069760000002"/>
    <m/>
    <n v="63449"/>
    <s v="BMU-2016"/>
    <n v="0"/>
    <n v="0.50000000000000011"/>
    <n v="1.277475248"/>
    <n v="311700.00002022402"/>
    <n v="0"/>
    <s v=""/>
    <s v="High Income"/>
    <s v="North America"/>
    <s v="Universal Access"/>
    <n v="15.905248869453033"/>
    <x v="268"/>
    <n v="0.23823518033054381"/>
    <n v="0"/>
    <n v="6.3646599000000137E-2"/>
  </r>
  <r>
    <s v="BMU"/>
    <x v="22"/>
    <x v="7"/>
    <n v="100"/>
    <n v="0.6"/>
    <n v="4.4874013020000003"/>
    <m/>
    <n v="63578"/>
    <s v="BMU-2017"/>
    <n v="0"/>
    <n v="-0.50000000000000011"/>
    <n v="-0.42520567399999987"/>
    <n v="285299.99997855601"/>
    <n v="0"/>
    <s v=""/>
    <s v="High Income"/>
    <s v="North America"/>
    <s v="Universal Access"/>
    <n v="15.146092309921883"/>
    <x v="269"/>
    <n v="-0.19034976357322364"/>
    <n v="0"/>
    <n v="-0.36155907499999973"/>
  </r>
  <r>
    <s v="BMU"/>
    <x v="22"/>
    <x v="8"/>
    <n v="100"/>
    <n v="0.7"/>
    <n v="4.7140104340000004"/>
    <m/>
    <n v="63831"/>
    <s v="BMU-2018"/>
    <n v="0"/>
    <n v="9.9999999999999978E-2"/>
    <n v="0.2266091320000001"/>
    <n v="300900.00001265405"/>
    <n v="0"/>
    <s v=""/>
    <s v="High Income"/>
    <s v="North America"/>
    <s v="Universal Access"/>
    <n v="14.516199440312505"/>
    <x v="104"/>
    <n v="3.1414243723855151E-3"/>
    <n v="0"/>
    <n v="-0.13494994299999963"/>
  </r>
  <r>
    <s v="BMU"/>
    <x v="22"/>
    <x v="9"/>
    <n v="100"/>
    <n v="0.8"/>
    <n v="4.7186734680000004"/>
    <m/>
    <n v="64107"/>
    <s v="BMU-2019"/>
    <n v="0"/>
    <n v="0.10000000000000009"/>
    <n v="4.6630340000000103E-3"/>
    <n v="302500.000013076"/>
    <n v="0"/>
    <s v=""/>
    <s v="High Income"/>
    <s v="North America"/>
    <s v="Universal Access"/>
    <n v="13.958622860585876"/>
    <x v="270"/>
    <n v="3.527217241841285E-2"/>
    <n v="0"/>
    <n v="-0.13028690899999962"/>
  </r>
  <r>
    <s v="BMU"/>
    <x v="22"/>
    <x v="10"/>
    <n v="100"/>
    <n v="0.9"/>
    <n v="3.3270168679999998"/>
    <m/>
    <n v="64382"/>
    <s v="BMU-2020"/>
    <n v="0"/>
    <n v="9.9999999999999978E-2"/>
    <n v="-1.3916566000000006"/>
    <n v="214199.99999557598"/>
    <n v="0"/>
    <s v=""/>
    <s v="High Income"/>
    <s v="North America"/>
    <s v="Universal Access"/>
    <n v="13.426165474335917"/>
    <x v="74"/>
    <n v="-1.073730768301258"/>
    <n v="0"/>
    <n v="-1.5219435090000002"/>
  </r>
  <r>
    <s v="BMU"/>
    <x v="22"/>
    <x v="11"/>
    <n v="100"/>
    <n v="0.9"/>
    <n v="3.7851132289999998"/>
    <m/>
    <n v="64648"/>
    <s v="BMU-2021"/>
    <n v="0"/>
    <n v="0"/>
    <n v="0.45809636099999995"/>
    <n v="244700.00002839198"/>
    <n v="0"/>
    <s v=""/>
    <s v="High Income"/>
    <s v="North America"/>
    <s v="Universal Access"/>
    <n v="12.87483148972656"/>
    <x v="105"/>
    <n v="-0.7956211120041865"/>
    <n v="0"/>
    <n v="-1.0638471480000002"/>
  </r>
  <r>
    <s v="BMU"/>
    <x v="22"/>
    <x v="12"/>
    <n v="100"/>
    <n v="0.9"/>
    <n v="3.9768953960000002"/>
    <m/>
    <n v="64749"/>
    <s v="BMU-2022"/>
    <n v="0"/>
    <n v="0"/>
    <n v="0.19178216700000039"/>
    <n v="257499.99999560401"/>
    <n v="0"/>
    <s v=""/>
    <s v="High Income"/>
    <s v="North America"/>
    <s v="Universal Access"/>
    <n v="12.585946336015652"/>
    <x v="106"/>
    <n v="-0.57390565622593614"/>
    <n v="0"/>
    <n v="-0.87206498099999985"/>
  </r>
  <r>
    <s v="BOL"/>
    <x v="23"/>
    <x v="0"/>
    <n v="88"/>
    <n v="19.899999999999999"/>
    <n v="1.4527792960000001"/>
    <n v="625.49842839999997"/>
    <n v="10182345"/>
    <s v="BOL-2010"/>
    <s v=""/>
    <s v=""/>
    <s v=""/>
    <n v="14792700.000729121"/>
    <n v="12"/>
    <n v="2.3225946381930189"/>
    <s v="Lower Middle Income"/>
    <s v="Latin America &amp; Caribbean"/>
    <s v="High Access"/>
    <n v="8.3753425605859491"/>
    <x v="271"/>
    <n v="-3.6452799179916342"/>
    <n v="0"/>
    <n v="0"/>
  </r>
  <r>
    <s v="BOL"/>
    <x v="23"/>
    <x v="1"/>
    <n v="88.3"/>
    <n v="18.100000000000001"/>
    <n v="1.555214071"/>
    <n v="660.39993360000005"/>
    <n v="10348929"/>
    <s v="BOL-2011"/>
    <n v="0.29999999999999716"/>
    <n v="-1.7999999999999972"/>
    <n v="0.10243477499999987"/>
    <n v="16094800.000579959"/>
    <n v="11.700000000000003"/>
    <n v="2.354957945743803"/>
    <s v="Lower Middle Income"/>
    <s v="Latin America &amp; Caribbean"/>
    <s v="High Access"/>
    <n v="7.8846725691796848"/>
    <x v="272"/>
    <n v="-3.5713193127740555"/>
    <n v="0.29999999999999716"/>
    <n v="0.10243477499999987"/>
  </r>
  <r>
    <s v="BOL"/>
    <x v="23"/>
    <x v="2"/>
    <n v="90.4"/>
    <n v="17.399999999999999"/>
    <n v="1.6205508529999999"/>
    <n v="703.7634018"/>
    <n v="10515807"/>
    <s v="BOL-2012"/>
    <n v="2.1000000000000085"/>
    <n v="-0.70000000000000284"/>
    <n v="6.5336781999999927E-2"/>
    <n v="17041400.003833368"/>
    <n v="9.5999999999999943"/>
    <n v="2.3026927073149199"/>
    <s v="Lower Middle Income"/>
    <s v="Latin America &amp; Caribbean"/>
    <s v="High Access"/>
    <n v="9.2791954639843794"/>
    <x v="273"/>
    <n v="-3.7849532100962291"/>
    <n v="2.4000000000000057"/>
    <n v="0.16777155699999979"/>
  </r>
  <r>
    <s v="BOL"/>
    <x v="23"/>
    <x v="3"/>
    <n v="89.5"/>
    <n v="16"/>
    <n v="1.694501942"/>
    <n v="699.36367529999995"/>
    <n v="10682608"/>
    <s v="BOL-2013"/>
    <n v="-0.90000000000000568"/>
    <n v="-1.3999999999999986"/>
    <n v="7.3951089000000136E-2"/>
    <n v="18101700.001624737"/>
    <n v="10.5"/>
    <n v="2.4229195793921159"/>
    <s v="Lower Middle Income"/>
    <s v="Latin America &amp; Caribbean"/>
    <s v="High Access"/>
    <n v="7.7874618233593935"/>
    <x v="274"/>
    <n v="-3.273868502000004"/>
    <n v="1.5"/>
    <n v="0.24172264599999993"/>
  </r>
  <r>
    <s v="BOL"/>
    <x v="23"/>
    <x v="4"/>
    <n v="90"/>
    <n v="15"/>
    <n v="1.7940087499999999"/>
    <n v="757.54713249999998"/>
    <n v="10848888"/>
    <s v="BOL-2014"/>
    <n v="0.5"/>
    <n v="-1"/>
    <n v="9.9506807999999891E-2"/>
    <n v="19462999.999770001"/>
    <n v="10"/>
    <n v="2.3681810319571106"/>
    <s v="Lower Middle Income"/>
    <s v="Latin America &amp; Caribbean"/>
    <s v="High Access"/>
    <n v="7.5590974111328535"/>
    <x v="275"/>
    <n v="-2.9972781480836845"/>
    <n v="2"/>
    <n v="0.34122945399999982"/>
  </r>
  <r>
    <s v="BOL"/>
    <x v="23"/>
    <x v="5"/>
    <n v="91.5"/>
    <n v="14.2"/>
    <n v="1.81142391"/>
    <n v="748.85994549999998"/>
    <n v="11014705"/>
    <s v="BOL-2015"/>
    <n v="1.5"/>
    <n v="-0.80000000000000071"/>
    <n v="1.7415160000000096E-2"/>
    <n v="19952299.998596549"/>
    <n v="8.5"/>
    <n v="2.4189087971457011"/>
    <s v="Lower Middle Income"/>
    <s v="Latin America &amp; Caribbean"/>
    <s v="High Access"/>
    <n v="8.4847614419531112"/>
    <x v="276"/>
    <n v="-2.8980174560041787"/>
    <n v="3.5"/>
    <n v="0.35864461399999992"/>
  </r>
  <r>
    <s v="BOL"/>
    <x v="23"/>
    <x v="6"/>
    <n v="91.8"/>
    <n v="13.6"/>
    <n v="1.9106137560000001"/>
    <n v="778.96523009999999"/>
    <n v="11180020"/>
    <s v="BOL-2016"/>
    <n v="0.29999999999999716"/>
    <n v="-0.59999999999999964"/>
    <n v="9.9189846000000026E-2"/>
    <n v="21360700.004355121"/>
    <n v="8.2000000000000028"/>
    <n v="2.4527587139604732"/>
    <s v="Lower Middle Income"/>
    <s v="Latin America &amp; Caribbean"/>
    <s v="High Access"/>
    <n v="7.7052488694530297"/>
    <x v="277"/>
    <n v="-2.7637580396694563"/>
    <n v="3.7999999999999972"/>
    <n v="0.45783445999999994"/>
  </r>
  <r>
    <s v="BOL"/>
    <x v="23"/>
    <x v="7"/>
    <n v="91.8"/>
    <n v="14.3"/>
    <n v="1.9201492309999999"/>
    <n v="800.88818370000001"/>
    <n v="11344587"/>
    <s v="BOL-2017"/>
    <n v="0"/>
    <n v="0.70000000000000107"/>
    <n v="9.5354749999998489E-3"/>
    <n v="21783300.004062597"/>
    <n v="8.2000000000000028"/>
    <n v="2.3975247357616869"/>
    <s v="Lower Middle Income"/>
    <s v="Latin America &amp; Caribbean"/>
    <s v="High Access"/>
    <n v="6.9460923099218803"/>
    <x v="278"/>
    <n v="-2.7576018345732241"/>
    <n v="3.7999999999999972"/>
    <n v="0.46736993499999979"/>
  </r>
  <r>
    <s v="BOL"/>
    <x v="23"/>
    <x v="8"/>
    <n v="92.8"/>
    <n v="14.3"/>
    <n v="1.9086546419999999"/>
    <n v="803.1278906"/>
    <n v="11508368"/>
    <s v="BOL-2018"/>
    <n v="1"/>
    <n v="0"/>
    <n v="-1.1494589E-2"/>
    <n v="21965500.005044255"/>
    <n v="7.2000000000000028"/>
    <n v="2.3765264092298972"/>
    <s v="Lower Middle Income"/>
    <s v="Latin America &amp; Caribbean"/>
    <s v="High Access"/>
    <n v="7.3161994403125021"/>
    <x v="279"/>
    <n v="-2.8022143676276148"/>
    <n v="4.7999999999999972"/>
    <n v="0.45587534599999979"/>
  </r>
  <r>
    <s v="BOL"/>
    <x v="23"/>
    <x v="9"/>
    <n v="95.1"/>
    <n v="13.5"/>
    <n v="1.8849260919999999"/>
    <n v="795.54274550000002"/>
    <n v="11671386"/>
    <s v="BOL-2019"/>
    <n v="2.2999999999999972"/>
    <n v="-0.80000000000000071"/>
    <n v="-2.3728549999999959E-2"/>
    <n v="21999700.001203511"/>
    <n v="4.9000000000000057"/>
    <n v="2.3693586581765893"/>
    <s v="Lower Middle Income"/>
    <s v="Latin America &amp; Caribbean"/>
    <s v="Universal Access"/>
    <n v="9.0586228605858707"/>
    <x v="280"/>
    <n v="-2.7984752035815879"/>
    <n v="7.0999999999999943"/>
    <n v="0.43214679599999983"/>
  </r>
  <r>
    <s v="BOL"/>
    <x v="23"/>
    <x v="10"/>
    <n v="97.2"/>
    <n v="16.899999999999999"/>
    <n v="1.571211087"/>
    <n v="657.7454692"/>
    <n v="11816299"/>
    <s v="BOL-2020"/>
    <n v="2.1000000000000085"/>
    <n v="3.3999999999999986"/>
    <n v="-0.31371500499999994"/>
    <n v="18565899.996107012"/>
    <n v="2.7999999999999972"/>
    <n v="2.388782835571678"/>
    <s v="Lower Middle Income"/>
    <s v="Latin America &amp; Caribbean"/>
    <s v="Universal Access"/>
    <n v="10.62616547433592"/>
    <x v="281"/>
    <n v="-2.8295365493012579"/>
    <n v="9.2000000000000028"/>
    <n v="0.1184317909999999"/>
  </r>
  <r>
    <s v="BOL"/>
    <x v="23"/>
    <x v="11"/>
    <n v="98.6"/>
    <n v="12.8"/>
    <n v="1.832029863"/>
    <n v="757.86316650000003"/>
    <n v="11937360"/>
    <s v="BOL-2021"/>
    <n v="1.3999999999999915"/>
    <n v="-4.0999999999999979"/>
    <n v="0.26081877600000003"/>
    <n v="21869600.005381681"/>
    <n v="1.4000000000000057"/>
    <n v="2.417362320774564"/>
    <s v="Lower Middle Income"/>
    <s v="Latin America &amp; Caribbean"/>
    <s v="Universal Access"/>
    <n v="11.474831489726554"/>
    <x v="282"/>
    <n v="-2.7487044780041865"/>
    <n v="10.599999999999994"/>
    <n v="0.37925056699999993"/>
  </r>
  <r>
    <s v="BOL"/>
    <x v="23"/>
    <x v="12"/>
    <n v="99.9"/>
    <m/>
    <n v="1.9360769929999999"/>
    <n v="798.29322009999998"/>
    <n v="12077154"/>
    <s v="BOL-2022"/>
    <n v="1.3000000000000114"/>
    <s v=""/>
    <n v="0.10404712999999988"/>
    <n v="23382300.00031792"/>
    <n v="9.9999999999994316E-2"/>
    <n v="2.4252704949159822"/>
    <s v="Lower Middle Income"/>
    <s v="Latin America &amp; Caribbean"/>
    <s v="Universal Access"/>
    <n v="12.485946336015658"/>
    <x v="38"/>
    <n v="-2.6147240592259364"/>
    <n v="11.900000000000006"/>
    <n v="0.4832976969999998"/>
  </r>
  <r>
    <s v="BRA"/>
    <x v="24"/>
    <x v="0"/>
    <n v="98.6"/>
    <n v="46.8"/>
    <n v="2.2711281310000002"/>
    <n v="1384.3689670000001"/>
    <n v="193701929"/>
    <s v="BRA-2010"/>
    <s v=""/>
    <s v=""/>
    <s v=""/>
    <n v="439921899.98086476"/>
    <n v="1.4000000000000057"/>
    <n v="1.6405511717888719"/>
    <s v="Upper Middle Income"/>
    <s v="Latin America &amp; Caribbean"/>
    <s v="Universal Access"/>
    <n v="18.975342560585943"/>
    <x v="283"/>
    <n v="-2.8269310829916341"/>
    <n v="0"/>
    <n v="0"/>
  </r>
  <r>
    <s v="BRA"/>
    <x v="24"/>
    <x v="1"/>
    <n v="99.3"/>
    <n v="45.2"/>
    <n v="2.3741896790000001"/>
    <n v="1390.007836"/>
    <n v="195284734"/>
    <s v="BRA-2011"/>
    <n v="0.70000000000000284"/>
    <n v="-1.5999999999999943"/>
    <n v="0.10306154799999989"/>
    <n v="463642999.9290604"/>
    <n v="0.70000000000000284"/>
    <n v="1.7080404998522614"/>
    <s v="Upper Middle Income"/>
    <s v="Latin America &amp; Caribbean"/>
    <s v="Universal Access"/>
    <n v="18.884672569179685"/>
    <x v="284"/>
    <n v="-2.7523437047740553"/>
    <n v="0.70000000000000284"/>
    <n v="0.10306154799999989"/>
  </r>
  <r>
    <s v="BRA"/>
    <x v="24"/>
    <x v="2"/>
    <n v="99.5"/>
    <n v="43.5"/>
    <n v="2.529019887"/>
    <n v="1433.1530640000001"/>
    <n v="196876111"/>
    <s v="BRA-2012"/>
    <n v="0.20000000000000284"/>
    <n v="-1.7000000000000028"/>
    <n v="0.15483020799999991"/>
    <n v="497903599.99421948"/>
    <n v="0.5"/>
    <n v="1.7646544186574058"/>
    <s v="Upper Middle Income"/>
    <s v="Latin America &amp; Caribbean"/>
    <s v="Universal Access"/>
    <n v="18.379195463984374"/>
    <x v="285"/>
    <n v="-2.8764841760962292"/>
    <n v="0.90000000000000568"/>
    <n v="0.25789175599999981"/>
  </r>
  <r>
    <s v="BRA"/>
    <x v="24"/>
    <x v="3"/>
    <n v="99.6"/>
    <n v="42.3"/>
    <n v="2.6374445099999999"/>
    <n v="1487.4574580000001"/>
    <n v="198478299"/>
    <s v="BRA-2013"/>
    <n v="9.9999999999994316E-2"/>
    <n v="-1.2000000000000028"/>
    <n v="0.10842462299999989"/>
    <n v="523475500.05168849"/>
    <n v="0.40000000000000568"/>
    <n v="1.7731226502075865"/>
    <s v="Upper Middle Income"/>
    <s v="Latin America &amp; Caribbean"/>
    <s v="Universal Access"/>
    <n v="17.887461823359388"/>
    <x v="286"/>
    <n v="-2.3309259340000041"/>
    <n v="1"/>
    <n v="0.36631637899999969"/>
  </r>
  <r>
    <s v="BRA"/>
    <x v="24"/>
    <x v="4"/>
    <n v="99.7"/>
    <n v="41.7"/>
    <n v="2.7310345759999999"/>
    <n v="1522.4218900000001"/>
    <n v="200085127"/>
    <s v="BRA-2014"/>
    <n v="0.10000000000000853"/>
    <n v="-0.59999999999999432"/>
    <n v="9.3590065999999972E-2"/>
    <n v="546439399.98035109"/>
    <n v="0.29999999999999716"/>
    <n v="1.7938750053048698"/>
    <s v="Upper Middle Income"/>
    <s v="Latin America &amp; Caribbean"/>
    <s v="Universal Access"/>
    <n v="17.259097411132856"/>
    <x v="287"/>
    <n v="-2.0602523220836844"/>
    <n v="1.1000000000000085"/>
    <n v="0.45990644499999966"/>
  </r>
  <r>
    <s v="BRA"/>
    <x v="24"/>
    <x v="5"/>
    <n v="99.7"/>
    <n v="43.7"/>
    <n v="2.568188589"/>
    <n v="1482.020579"/>
    <n v="201675532"/>
    <s v="BRA-2015"/>
    <n v="0"/>
    <n v="2"/>
    <n v="-0.16284598699999986"/>
    <n v="517940799.96290433"/>
    <n v="0.29999999999999716"/>
    <n v="1.7328967123606993"/>
    <s v="Upper Middle Income"/>
    <s v="Latin America &amp; Caribbean"/>
    <s v="Universal Access"/>
    <n v="16.684761441953114"/>
    <x v="288"/>
    <n v="-2.1412527770041789"/>
    <n v="1.1000000000000085"/>
    <n v="0.29706045799999981"/>
  </r>
  <r>
    <s v="BRA"/>
    <x v="24"/>
    <x v="6"/>
    <n v="99.7"/>
    <n v="45.4"/>
    <n v="2.3753354980000001"/>
    <n v="1414.897931"/>
    <n v="203218114"/>
    <s v="BRA-2016"/>
    <n v="0"/>
    <n v="1.6999999999999957"/>
    <n v="-0.19285309099999992"/>
    <n v="482711200.02081078"/>
    <n v="0.29999999999999716"/>
    <n v="1.6788034288248599"/>
    <s v="Upper Middle Income"/>
    <s v="Latin America &amp; Caribbean"/>
    <s v="Universal Access"/>
    <n v="15.605248869453035"/>
    <x v="171"/>
    <n v="-2.2990362976694563"/>
    <n v="1.1000000000000085"/>
    <n v="0.10420736699999988"/>
  </r>
  <r>
    <s v="BRA"/>
    <x v="24"/>
    <x v="7"/>
    <n v="99.8"/>
    <n v="45.3"/>
    <n v="2.4169495539999999"/>
    <n v="1431.9594970000001"/>
    <n v="204703445"/>
    <s v="BRA-2017"/>
    <n v="9.9999999999994316E-2"/>
    <n v="-0.10000000000000142"/>
    <n v="4.1614055999999788E-2"/>
    <n v="494757900.0950135"/>
    <n v="0.20000000000000284"/>
    <n v="1.6878616742048813"/>
    <s v="Upper Middle Income"/>
    <s v="Latin America &amp; Caribbean"/>
    <s v="Universal Access"/>
    <n v="14.94609230992188"/>
    <x v="289"/>
    <n v="-2.2608015115732241"/>
    <n v="1.2000000000000028"/>
    <n v="0.14582142299999967"/>
  </r>
  <r>
    <s v="BRA"/>
    <x v="24"/>
    <x v="8"/>
    <n v="99.7"/>
    <n v="46.9"/>
    <n v="2.2856235040000001"/>
    <n v="1403.402325"/>
    <n v="206107261"/>
    <s v="BRA-2018"/>
    <n v="-9.9999999999994316E-2"/>
    <n v="1.6000000000000014"/>
    <n v="-0.13132604999999975"/>
    <n v="471083600.08666259"/>
    <n v="0.29999999999999716"/>
    <n v="1.6286302675179052"/>
    <s v="Upper Middle Income"/>
    <s v="Latin America &amp; Caribbean"/>
    <s v="Universal Access"/>
    <n v="14.216199440312508"/>
    <x v="290"/>
    <n v="-2.4252455056276148"/>
    <n v="1.1000000000000085"/>
    <n v="1.4495372999999923E-2"/>
  </r>
  <r>
    <s v="BRA"/>
    <x v="24"/>
    <x v="9"/>
    <n v="99.8"/>
    <n v="47.5"/>
    <n v="2.2586988180000001"/>
    <n v="1415.8347699999999"/>
    <n v="207455459"/>
    <s v="BRA-2019"/>
    <n v="9.9999999999994316E-2"/>
    <n v="0.60000000000000142"/>
    <n v="-2.6924686000000086E-2"/>
    <n v="468579400.03094745"/>
    <n v="0.20000000000000284"/>
    <n v="1.5953124374816705"/>
    <s v="Upper Middle Income"/>
    <s v="Latin America &amp; Caribbean"/>
    <s v="Universal Access"/>
    <n v="13.758622860585874"/>
    <x v="291"/>
    <n v="-2.4247024775815875"/>
    <n v="1.2000000000000028"/>
    <n v="-1.2429313000000164E-2"/>
  </r>
  <r>
    <s v="BRA"/>
    <x v="24"/>
    <x v="10"/>
    <n v="99.7"/>
    <n v="50"/>
    <n v="2.1466461830000001"/>
    <n v="1379.2464990000001"/>
    <n v="208660842"/>
    <s v="BRA-2020"/>
    <n v="-9.9999999999994316E-2"/>
    <n v="2.5"/>
    <n v="-0.11205263499999996"/>
    <n v="447921000.0208661"/>
    <n v="0.29999999999999716"/>
    <n v="1.5563905252298196"/>
    <s v="Upper Middle Income"/>
    <s v="Latin America &amp; Caribbean"/>
    <s v="Universal Access"/>
    <n v="13.12616547433592"/>
    <x v="292"/>
    <n v="-2.2541014533012578"/>
    <n v="1.1000000000000085"/>
    <n v="-0.12448194800000012"/>
  </r>
  <r>
    <s v="BRA"/>
    <x v="24"/>
    <x v="11"/>
    <n v="99.5"/>
    <n v="46.5"/>
    <n v="2.4158085890000001"/>
    <n v="1430.393466"/>
    <n v="209550294"/>
    <s v="BRA-2021"/>
    <n v="-0.20000000000000284"/>
    <n v="-3.5"/>
    <n v="0.26916240599999997"/>
    <n v="506233400.07267517"/>
    <n v="0.5"/>
    <n v="1.6889119297752722"/>
    <s v="Upper Middle Income"/>
    <s v="Latin America &amp; Caribbean"/>
    <s v="Universal Access"/>
    <n v="12.37483148972656"/>
    <x v="293"/>
    <n v="-2.1649257520041862"/>
    <n v="0.90000000000000568"/>
    <n v="0.14468045799999985"/>
  </r>
  <r>
    <s v="BRA"/>
    <x v="24"/>
    <x v="12"/>
    <n v="100"/>
    <m/>
    <n v="2.2788957719999998"/>
    <n v="1432.7274110000001"/>
    <n v="210306415"/>
    <s v="BRA-2022"/>
    <n v="0.5"/>
    <s v=""/>
    <n v="-0.13691281700000024"/>
    <n v="479266399.96797734"/>
    <n v="0"/>
    <n v="1.5905996873539261"/>
    <s v="Upper Middle Income"/>
    <s v="Latin America &amp; Caribbean"/>
    <s v="Universal Access"/>
    <n v="12.585946336015652"/>
    <x v="38"/>
    <n v="-2.2719052802259365"/>
    <n v="1.4000000000000057"/>
    <n v="7.7676409999996032E-3"/>
  </r>
  <r>
    <s v="BRB"/>
    <x v="25"/>
    <x v="0"/>
    <n v="100"/>
    <n v="8.1999999999999993"/>
    <n v="2.9806389260000001"/>
    <m/>
    <n v="275243"/>
    <s v="BRB-2010"/>
    <s v=""/>
    <s v=""/>
    <s v=""/>
    <n v="820399.99990901805"/>
    <n v="0"/>
    <s v=""/>
    <s v="High Income"/>
    <s v="Latin America &amp; Caribbean"/>
    <s v="Universal Access"/>
    <n v="20.375342560585949"/>
    <x v="107"/>
    <n v="-2.1174202879916342"/>
    <n v="0"/>
    <n v="0"/>
  </r>
  <r>
    <s v="BRB"/>
    <x v="25"/>
    <x v="1"/>
    <n v="100"/>
    <n v="4.0999999999999996"/>
    <n v="2.4585444289999998"/>
    <m/>
    <n v="276139"/>
    <s v="BRB-2011"/>
    <n v="0"/>
    <n v="-4.0999999999999996"/>
    <n v="-0.52209449700000032"/>
    <n v="678900.00007963099"/>
    <n v="0"/>
    <s v=""/>
    <s v="High Income"/>
    <s v="Latin America &amp; Caribbean"/>
    <s v="Universal Access"/>
    <n v="19.584672569179688"/>
    <x v="294"/>
    <n v="-2.6679889547740556"/>
    <n v="0"/>
    <n v="-0.52209449700000032"/>
  </r>
  <r>
    <s v="BRB"/>
    <x v="25"/>
    <x v="2"/>
    <n v="100"/>
    <n v="3.8"/>
    <n v="2.3239858739999999"/>
    <m/>
    <n v="276938"/>
    <s v="BRB-2012"/>
    <n v="0"/>
    <n v="-0.29999999999999982"/>
    <n v="-0.13455855499999991"/>
    <n v="643599.99997381202"/>
    <n v="0"/>
    <s v=""/>
    <s v="High Income"/>
    <s v="Latin America &amp; Caribbean"/>
    <s v="Universal Access"/>
    <n v="18.879195463984374"/>
    <x v="295"/>
    <n v="-3.0815181890962293"/>
    <n v="0"/>
    <n v="-0.65665305200000024"/>
  </r>
  <r>
    <s v="BRB"/>
    <x v="25"/>
    <x v="3"/>
    <n v="100"/>
    <n v="3.1"/>
    <n v="2.6315884249999999"/>
    <m/>
    <n v="277665"/>
    <s v="BRB-2013"/>
    <n v="0"/>
    <n v="-0.69999999999999973"/>
    <n v="0.307602551"/>
    <n v="730700.00002762501"/>
    <n v="0"/>
    <s v=""/>
    <s v="High Income"/>
    <s v="Latin America &amp; Caribbean"/>
    <s v="Universal Access"/>
    <n v="18.287461823359394"/>
    <x v="296"/>
    <n v="-2.3367820190000042"/>
    <n v="0"/>
    <n v="-0.34905050100000024"/>
  </r>
  <r>
    <s v="BRB"/>
    <x v="25"/>
    <x v="4"/>
    <n v="100"/>
    <n v="3"/>
    <n v="2.3962809150000002"/>
    <m/>
    <n v="278348"/>
    <s v="BRB-2014"/>
    <n v="0"/>
    <n v="-0.10000000000000009"/>
    <n v="-0.23530750999999972"/>
    <n v="667000.00012842007"/>
    <n v="0"/>
    <s v=""/>
    <s v="High Income"/>
    <s v="Latin America &amp; Caribbean"/>
    <s v="Universal Access"/>
    <n v="17.559097411132853"/>
    <x v="297"/>
    <n v="-2.3950059830836841"/>
    <n v="0"/>
    <n v="-0.58435801099999996"/>
  </r>
  <r>
    <s v="BRB"/>
    <x v="25"/>
    <x v="5"/>
    <n v="100"/>
    <n v="3"/>
    <n v="2.578945482"/>
    <m/>
    <n v="278990"/>
    <s v="BRB-2015"/>
    <n v="0"/>
    <n v="0"/>
    <n v="0.18266456699999978"/>
    <n v="719500.00002318004"/>
    <n v="0"/>
    <s v=""/>
    <s v="High Income"/>
    <s v="Latin America &amp; Caribbean"/>
    <s v="Universal Access"/>
    <n v="16.984761441953111"/>
    <x v="298"/>
    <n v="-2.130495884004179"/>
    <n v="0"/>
    <n v="-0.40169344400000018"/>
  </r>
  <r>
    <s v="BRB"/>
    <x v="25"/>
    <x v="6"/>
    <n v="100"/>
    <n v="2.8"/>
    <n v="2.7639682689999998"/>
    <m/>
    <n v="279598"/>
    <s v="BRB-2016"/>
    <n v="0"/>
    <n v="-0.20000000000000018"/>
    <n v="0.18502278699999986"/>
    <n v="772800.00007586193"/>
    <n v="0"/>
    <s v=""/>
    <s v="High Income"/>
    <s v="Latin America &amp; Caribbean"/>
    <s v="Universal Access"/>
    <n v="15.905248869453033"/>
    <x v="299"/>
    <n v="-1.9104035266694566"/>
    <n v="0"/>
    <n v="-0.21667065700000032"/>
  </r>
  <r>
    <s v="BRB"/>
    <x v="25"/>
    <x v="7"/>
    <n v="100"/>
    <n v="4.3"/>
    <n v="2.4338707429999999"/>
    <m/>
    <n v="280171"/>
    <s v="BRB-2017"/>
    <n v="0"/>
    <n v="1.5"/>
    <n v="-0.33009752599999986"/>
    <n v="681899.99993705295"/>
    <n v="0"/>
    <s v=""/>
    <s v="High Income"/>
    <s v="Latin America &amp; Caribbean"/>
    <s v="Universal Access"/>
    <n v="15.146092309921883"/>
    <x v="300"/>
    <n v="-2.243880322573224"/>
    <n v="0"/>
    <n v="-0.54676818300000019"/>
  </r>
  <r>
    <s v="BRB"/>
    <x v="25"/>
    <x v="8"/>
    <n v="100"/>
    <n v="4.9000000000000004"/>
    <n v="2.7722461890000001"/>
    <m/>
    <n v="280711"/>
    <s v="BRB-2018"/>
    <n v="0"/>
    <n v="0.60000000000000053"/>
    <n v="0.33837544600000014"/>
    <n v="778199.99996037898"/>
    <n v="0"/>
    <s v=""/>
    <s v="High Income"/>
    <s v="Latin America &amp; Caribbean"/>
    <s v="Universal Access"/>
    <n v="14.516199440312505"/>
    <x v="301"/>
    <n v="-1.9386228206276148"/>
    <n v="0"/>
    <n v="-0.20839273700000005"/>
  </r>
  <r>
    <s v="BRB"/>
    <x v="25"/>
    <x v="9"/>
    <n v="100"/>
    <n v="3.4"/>
    <n v="3.088827803"/>
    <m/>
    <n v="281207"/>
    <s v="BRB-2019"/>
    <n v="0"/>
    <n v="-1.5000000000000004"/>
    <n v="0.31658161399999996"/>
    <n v="868599.99999822106"/>
    <n v="0"/>
    <s v=""/>
    <s v="High Income"/>
    <s v="Latin America &amp; Caribbean"/>
    <s v="Universal Access"/>
    <n v="13.958622860585876"/>
    <x v="302"/>
    <n v="-1.5945734925815875"/>
    <n v="0"/>
    <n v="0.10818887699999991"/>
  </r>
  <r>
    <s v="BRB"/>
    <x v="25"/>
    <x v="10"/>
    <n v="100"/>
    <n v="4.7"/>
    <n v="2.3876633840000001"/>
    <m/>
    <n v="281698"/>
    <s v="BRB-2020"/>
    <n v="0"/>
    <n v="1.3000000000000003"/>
    <n v="-0.70116441899999993"/>
    <n v="672599.99994603207"/>
    <n v="0"/>
    <s v=""/>
    <s v="High Income"/>
    <s v="Latin America &amp; Caribbean"/>
    <s v="Universal Access"/>
    <n v="13.426165474335917"/>
    <x v="303"/>
    <n v="-2.0130842523012578"/>
    <n v="0"/>
    <n v="-0.59297554200000002"/>
  </r>
  <r>
    <s v="BRB"/>
    <x v="25"/>
    <x v="11"/>
    <n v="100"/>
    <n v="5.5"/>
    <n v="2.309080019"/>
    <m/>
    <n v="282147"/>
    <s v="BRB-2021"/>
    <n v="0"/>
    <n v="0.79999999999999982"/>
    <n v="-7.8583365000000072E-2"/>
    <n v="651500.000120793"/>
    <n v="0"/>
    <s v=""/>
    <s v="High Income"/>
    <s v="Latin America &amp; Caribbean"/>
    <s v="Universal Access"/>
    <n v="12.87483148972656"/>
    <x v="304"/>
    <n v="-2.2716543220041863"/>
    <n v="0"/>
    <n v="-0.67155890700000009"/>
  </r>
  <r>
    <s v="BRB"/>
    <x v="25"/>
    <x v="12"/>
    <n v="100"/>
    <n v="5.5"/>
    <n v="2.4401561360000001"/>
    <m/>
    <n v="282318"/>
    <s v="BRB-2022"/>
    <n v="0"/>
    <n v="0"/>
    <n v="0.1310761170000001"/>
    <n v="688900.00000324799"/>
    <n v="0"/>
    <s v=""/>
    <s v="High Income"/>
    <s v="Latin America &amp; Caribbean"/>
    <s v="Universal Access"/>
    <n v="12.585946336015652"/>
    <x v="305"/>
    <n v="-2.1106449162259362"/>
    <n v="0"/>
    <n v="-0.54048278999999999"/>
  </r>
  <r>
    <s v="BRN"/>
    <x v="26"/>
    <x v="0"/>
    <n v="100"/>
    <n v="0"/>
    <n v="18.809324759999999"/>
    <n v="8261.0927690000008"/>
    <n v="392332"/>
    <s v="BRN-2010"/>
    <s v=""/>
    <s v=""/>
    <s v=""/>
    <n v="7379500.0017403197"/>
    <n v="0"/>
    <n v="2.2768567411060383"/>
    <s v="High Income"/>
    <s v="East Asia &amp; Pacific"/>
    <s v="Universal Access"/>
    <n v="20.375342560585949"/>
    <x v="100"/>
    <n v="13.711265546008365"/>
    <n v="0"/>
    <n v="0"/>
  </r>
  <r>
    <s v="BRN"/>
    <x v="26"/>
    <x v="1"/>
    <n v="100"/>
    <n v="0"/>
    <n v="19.683065880000001"/>
    <n v="9699.3002519999991"/>
    <n v="399389"/>
    <s v="BRN-2011"/>
    <n v="0"/>
    <n v="0"/>
    <n v="0.87374112000000181"/>
    <n v="7861199.9987473199"/>
    <n v="0"/>
    <n v="2.0293284431463339"/>
    <s v="High Income"/>
    <s v="East Asia &amp; Pacific"/>
    <s v="Universal Access"/>
    <n v="19.584672569179688"/>
    <x v="214"/>
    <n v="14.556532496225945"/>
    <n v="0"/>
    <n v="0.87374112000000181"/>
  </r>
  <r>
    <s v="BRN"/>
    <x v="26"/>
    <x v="2"/>
    <n v="100"/>
    <n v="0"/>
    <n v="18.794891960000001"/>
    <n v="9446.0729069999998"/>
    <n v="405557"/>
    <s v="BRN-2012"/>
    <n v="0"/>
    <n v="0"/>
    <n v="-0.88817391999999984"/>
    <n v="7622399.9986217208"/>
    <n v="0"/>
    <n v="1.9897043083451191"/>
    <s v="High Income"/>
    <s v="East Asia &amp; Pacific"/>
    <s v="Universal Access"/>
    <n v="18.879195463984374"/>
    <x v="215"/>
    <n v="13.389387896903772"/>
    <n v="0"/>
    <n v="-1.4432799999998025E-2"/>
  </r>
  <r>
    <s v="BRN"/>
    <x v="26"/>
    <x v="3"/>
    <n v="100"/>
    <n v="0"/>
    <n v="18.94251487"/>
    <n v="7399.8885069999997"/>
    <n v="411202"/>
    <s v="BRN-2013"/>
    <n v="0"/>
    <n v="0"/>
    <n v="0.14762290999999905"/>
    <n v="7789199.9995737402"/>
    <n v="0"/>
    <n v="2.5598378748654302"/>
    <s v="High Income"/>
    <s v="East Asia &amp; Pacific"/>
    <s v="Universal Access"/>
    <n v="18.287461823359394"/>
    <x v="216"/>
    <n v="13.974144425999995"/>
    <n v="0"/>
    <n v="0.13319011000000103"/>
  </r>
  <r>
    <s v="BRN"/>
    <x v="26"/>
    <x v="4"/>
    <n v="100"/>
    <n v="0"/>
    <n v="19.452429510000002"/>
    <n v="8529.7930379999998"/>
    <n v="416750"/>
    <s v="BRN-2014"/>
    <n v="0"/>
    <n v="0"/>
    <n v="0.50991464000000164"/>
    <n v="8106799.9982925011"/>
    <n v="0"/>
    <n v="2.2805277248041014"/>
    <s v="High Income"/>
    <s v="East Asia &amp; Pacific"/>
    <s v="Universal Access"/>
    <n v="17.559097411132853"/>
    <x v="217"/>
    <n v="14.661142611916318"/>
    <n v="0"/>
    <n v="0.64310475000000267"/>
  </r>
  <r>
    <s v="BRN"/>
    <x v="26"/>
    <x v="5"/>
    <n v="100"/>
    <n v="0"/>
    <n v="17.444553920000001"/>
    <n v="6437.0024739999999"/>
    <n v="422212"/>
    <s v="BRN-2015"/>
    <n v="0"/>
    <n v="0"/>
    <n v="-2.0078755900000012"/>
    <n v="7365299.9996710401"/>
    <n v="0"/>
    <n v="2.7100430659241042"/>
    <s v="High Income"/>
    <s v="East Asia &amp; Pacific"/>
    <s v="Universal Access"/>
    <n v="16.984761441953111"/>
    <x v="218"/>
    <n v="12.735112553995823"/>
    <n v="0"/>
    <n v="-1.3647708399999985"/>
  </r>
  <r>
    <s v="BRN"/>
    <x v="26"/>
    <x v="6"/>
    <n v="100"/>
    <n v="0"/>
    <n v="18.475362749999999"/>
    <n v="7008.28172"/>
    <n v="427564"/>
    <s v="BRN-2016"/>
    <n v="0"/>
    <n v="0"/>
    <n v="1.030808829999998"/>
    <n v="7899399.9988409998"/>
    <n v="0"/>
    <n v="2.6362186179353531"/>
    <s v="High Income"/>
    <s v="East Asia &amp; Pacific"/>
    <s v="Universal Access"/>
    <n v="15.905248869453033"/>
    <x v="219"/>
    <n v="13.800990954330542"/>
    <n v="0"/>
    <n v="-0.33396201000000048"/>
  </r>
  <r>
    <s v="BRN"/>
    <x v="26"/>
    <x v="7"/>
    <n v="100"/>
    <n v="0"/>
    <n v="18.188792249999999"/>
    <n v="8385.2585899999995"/>
    <n v="432772"/>
    <s v="BRN-2017"/>
    <n v="0"/>
    <n v="0"/>
    <n v="-0.28657049999999984"/>
    <n v="7871599.9996169992"/>
    <n v="0"/>
    <n v="2.1691390974741545"/>
    <s v="High Income"/>
    <s v="East Asia &amp; Pacific"/>
    <s v="Universal Access"/>
    <n v="15.146092309921883"/>
    <x v="220"/>
    <n v="13.511041184426775"/>
    <n v="0"/>
    <n v="-0.62053251000000031"/>
  </r>
  <r>
    <s v="BRN"/>
    <x v="26"/>
    <x v="8"/>
    <n v="100"/>
    <n v="0"/>
    <n v="18.341974830000002"/>
    <n v="8304.0424280000007"/>
    <n v="437810"/>
    <s v="BRN-2018"/>
    <n v="0"/>
    <n v="0"/>
    <n v="0.15318258000000284"/>
    <n v="8030300.0003223009"/>
    <n v="0"/>
    <n v="2.2088007123077289"/>
    <s v="High Income"/>
    <s v="East Asia &amp; Pacific"/>
    <s v="Universal Access"/>
    <n v="14.516199440312505"/>
    <x v="221"/>
    <n v="13.631105820372387"/>
    <n v="0"/>
    <n v="-0.46734992999999747"/>
  </r>
  <r>
    <s v="BRN"/>
    <x v="26"/>
    <x v="9"/>
    <n v="100"/>
    <n v="0"/>
    <n v="17.176063970000001"/>
    <n v="9219.8033930000001"/>
    <n v="442680"/>
    <s v="BRN-2019"/>
    <n v="0"/>
    <n v="0"/>
    <n v="-1.1659108600000003"/>
    <n v="7603499.998239601"/>
    <n v="0"/>
    <n v="1.8629533882512803"/>
    <s v="High Income"/>
    <s v="East Asia &amp; Pacific"/>
    <s v="Universal Access"/>
    <n v="13.958622860585876"/>
    <x v="222"/>
    <n v="12.492662674418414"/>
    <n v="0"/>
    <n v="-1.6332607899999978"/>
  </r>
  <r>
    <s v="BRN"/>
    <x v="26"/>
    <x v="10"/>
    <n v="100"/>
    <n v="0"/>
    <n v="22.637034979999999"/>
    <n v="9175.8925720000007"/>
    <n v="447404"/>
    <s v="BRN-2020"/>
    <n v="0"/>
    <n v="0"/>
    <n v="5.460971009999998"/>
    <n v="10127899.998191919"/>
    <n v="0"/>
    <n v="2.4670117705035399"/>
    <s v="High Income"/>
    <s v="East Asia &amp; Pacific"/>
    <s v="Universal Access"/>
    <n v="13.426165474335917"/>
    <x v="223"/>
    <n v="18.236287343698741"/>
    <n v="0"/>
    <n v="3.8277102200000002"/>
  </r>
  <r>
    <s v="BRN"/>
    <x v="26"/>
    <x v="11"/>
    <n v="100"/>
    <n v="0"/>
    <n v="22.107008530000002"/>
    <n v="8962.6232560000008"/>
    <n v="451721"/>
    <s v="BRN-2021"/>
    <n v="0"/>
    <n v="0"/>
    <n v="-0.5300264499999976"/>
    <n v="9986200.0001801308"/>
    <n v="0"/>
    <n v="2.4665779090067779"/>
    <s v="High Income"/>
    <s v="East Asia &amp; Pacific"/>
    <s v="Universal Access"/>
    <n v="12.87483148972656"/>
    <x v="224"/>
    <n v="17.526274188995814"/>
    <n v="0"/>
    <n v="3.2976837700000026"/>
  </r>
  <r>
    <s v="BRN"/>
    <x v="26"/>
    <x v="12"/>
    <n v="100"/>
    <m/>
    <n v="20.943628260000001"/>
    <n v="9537.0515610000002"/>
    <n v="455370"/>
    <s v="BRN-2022"/>
    <n v="0"/>
    <s v=""/>
    <n v="-1.1633802700000011"/>
    <n v="9537100.0007562004"/>
    <n v="0"/>
    <n v="2.1960275800169806"/>
    <s v="High Income"/>
    <s v="East Asia &amp; Pacific"/>
    <s v="Universal Access"/>
    <n v="12.585946336015652"/>
    <x v="38"/>
    <n v="16.392827207774065"/>
    <n v="0"/>
    <n v="2.1343035000000015"/>
  </r>
  <r>
    <s v="BTN"/>
    <x v="27"/>
    <x v="0"/>
    <n v="73.3"/>
    <n v="84.8"/>
    <n v="1.28984995"/>
    <m/>
    <n v="701632"/>
    <s v="BTN-2010"/>
    <s v=""/>
    <s v=""/>
    <s v=""/>
    <n v="905000.00011839997"/>
    <n v="26.700000000000003"/>
    <s v=""/>
    <s v="Lower Middle Income"/>
    <s v="South Asia"/>
    <s v="Moderate Access"/>
    <n v="-6.3246574394140538"/>
    <x v="306"/>
    <n v="-3.8082092639916345"/>
    <n v="0"/>
    <n v="0"/>
  </r>
  <r>
    <s v="BTN"/>
    <x v="27"/>
    <x v="1"/>
    <n v="81.8"/>
    <n v="84.9"/>
    <n v="1.5593964849999999"/>
    <m/>
    <n v="709377"/>
    <s v="BTN-2011"/>
    <n v="8.5"/>
    <n v="0.10000000000000853"/>
    <n v="0.26954653499999992"/>
    <n v="1106200.000339845"/>
    <n v="18.200000000000003"/>
    <s v=""/>
    <s v="Lower Middle Income"/>
    <s v="South Asia"/>
    <s v="High Access"/>
    <n v="1.3846725691796848"/>
    <x v="307"/>
    <n v="-3.5671368987740557"/>
    <n v="8.5"/>
    <n v="0.26954653499999992"/>
  </r>
  <r>
    <s v="BTN"/>
    <x v="27"/>
    <x v="2"/>
    <n v="91.5"/>
    <n v="82.8"/>
    <n v="1.4709757290000001"/>
    <m/>
    <n v="717279"/>
    <s v="BTN-2012"/>
    <n v="9.7000000000000028"/>
    <n v="-2.1000000000000085"/>
    <n v="-8.8420755999999878E-2"/>
    <n v="1055099.999921391"/>
    <n v="8.5"/>
    <s v=""/>
    <s v="Lower Middle Income"/>
    <s v="South Asia"/>
    <s v="High Access"/>
    <n v="10.379195463984374"/>
    <x v="308"/>
    <n v="-3.9345283340962292"/>
    <n v="18.200000000000003"/>
    <n v="0.18112577900000004"/>
  </r>
  <r>
    <s v="BTN"/>
    <x v="27"/>
    <x v="3"/>
    <n v="87.4"/>
    <n v="81.7"/>
    <n v="1.526046054"/>
    <m/>
    <n v="725273"/>
    <s v="BTN-2013"/>
    <n v="-4.0999999999999943"/>
    <n v="-1.0999999999999943"/>
    <n v="5.5070324999999976E-2"/>
    <n v="1106799.999722742"/>
    <n v="12.599999999999994"/>
    <s v=""/>
    <s v="Lower Middle Income"/>
    <s v="South Asia"/>
    <s v="High Access"/>
    <n v="5.6874618233593992"/>
    <x v="309"/>
    <n v="-3.442324390000004"/>
    <n v="14.100000000000009"/>
    <n v="0.23619610400000002"/>
  </r>
  <r>
    <s v="BTN"/>
    <x v="27"/>
    <x v="4"/>
    <n v="91.4"/>
    <n v="82.1"/>
    <n v="1.5403627419999999"/>
    <m/>
    <n v="733139"/>
    <s v="BTN-2014"/>
    <n v="4"/>
    <n v="0.39999999999999147"/>
    <n v="1.4316687999999855E-2"/>
    <n v="1129300.0003071378"/>
    <n v="8.5999999999999943"/>
    <s v=""/>
    <s v="Lower Middle Income"/>
    <s v="South Asia"/>
    <s v="High Access"/>
    <n v="8.9590974111328592"/>
    <x v="310"/>
    <n v="-3.2509241560836841"/>
    <n v="18.100000000000009"/>
    <n v="0.25051279199999987"/>
  </r>
  <r>
    <s v="BTN"/>
    <x v="27"/>
    <x v="5"/>
    <n v="95.4"/>
    <n v="81.599999999999994"/>
    <n v="1.7682530000000001"/>
    <m/>
    <n v="740618"/>
    <s v="BTN-2015"/>
    <n v="4"/>
    <n v="-0.5"/>
    <n v="0.22789025800000018"/>
    <n v="1309600.0003540001"/>
    <n v="4.5999999999999943"/>
    <s v=""/>
    <s v="Lower Middle Income"/>
    <s v="South Asia"/>
    <s v="Universal Access"/>
    <n v="12.384761441953117"/>
    <x v="311"/>
    <n v="-2.9411883660041789"/>
    <n v="22.100000000000009"/>
    <n v="0.47840305000000005"/>
  </r>
  <r>
    <s v="BTN"/>
    <x v="27"/>
    <x v="6"/>
    <n v="99.3"/>
    <n v="80.8"/>
    <n v="1.9046192770000001"/>
    <m/>
    <n v="747866"/>
    <s v="BTN-2016"/>
    <n v="3.8999999999999915"/>
    <n v="-0.79999999999999716"/>
    <n v="0.13636627700000004"/>
    <n v="1424400.0002128822"/>
    <n v="0.70000000000000284"/>
    <s v=""/>
    <s v="Lower Middle Income"/>
    <s v="South Asia"/>
    <s v="Universal Access"/>
    <n v="15.20524886945303"/>
    <x v="312"/>
    <n v="-2.7697525186694563"/>
    <n v="26"/>
    <n v="0.61476932700000009"/>
  </r>
  <r>
    <s v="BTN"/>
    <x v="27"/>
    <x v="7"/>
    <n v="97.7"/>
    <n v="79.7"/>
    <n v="1.9535087200000001"/>
    <m/>
    <n v="754335"/>
    <s v="BTN-2017"/>
    <n v="-1.5999999999999943"/>
    <n v="-1.0999999999999943"/>
    <n v="4.8889442999999977E-2"/>
    <n v="1473600.0003012"/>
    <n v="2.2999999999999972"/>
    <s v=""/>
    <s v="Lower Middle Income"/>
    <s v="South Asia"/>
    <s v="Universal Access"/>
    <n v="12.846092309921886"/>
    <x v="313"/>
    <n v="-2.7242423455732236"/>
    <n v="24.400000000000006"/>
    <n v="0.66365877000000006"/>
  </r>
  <r>
    <s v="BTN"/>
    <x v="27"/>
    <x v="8"/>
    <n v="100"/>
    <n v="80"/>
    <n v="2.3040200909999999"/>
    <m/>
    <n v="759759"/>
    <s v="BTN-2018"/>
    <n v="2.2999999999999972"/>
    <n v="0.29999999999999716"/>
    <n v="0.35051137099999985"/>
    <n v="1750500.000318069"/>
    <n v="0"/>
    <s v=""/>
    <s v="Lower Middle Income"/>
    <s v="South Asia"/>
    <s v="Universal Access"/>
    <n v="14.516199440312505"/>
    <x v="314"/>
    <n v="-2.406848918627615"/>
    <n v="26.700000000000003"/>
    <n v="1.0141701409999999"/>
  </r>
  <r>
    <s v="BTN"/>
    <x v="27"/>
    <x v="9"/>
    <n v="100"/>
    <n v="81"/>
    <n v="2.3617198209999999"/>
    <m/>
    <n v="764824"/>
    <s v="BTN-2019"/>
    <n v="0"/>
    <n v="1"/>
    <n v="5.7699729999999949E-2"/>
    <n v="1806300.0003765039"/>
    <n v="0"/>
    <s v=""/>
    <s v="Lower Middle Income"/>
    <s v="South Asia"/>
    <s v="Universal Access"/>
    <n v="13.958622860585876"/>
    <x v="315"/>
    <n v="-2.3216814745815877"/>
    <n v="26.700000000000003"/>
    <n v="1.0718698709999999"/>
  </r>
  <r>
    <s v="BTN"/>
    <x v="27"/>
    <x v="10"/>
    <n v="100"/>
    <n v="83.9"/>
    <n v="1.8351805050000001"/>
    <m/>
    <n v="770006"/>
    <s v="BTN-2020"/>
    <n v="0"/>
    <n v="2.9000000000000057"/>
    <n v="-0.52653931599999981"/>
    <n v="1413099.99993303"/>
    <n v="0"/>
    <s v=""/>
    <s v="Lower Middle Income"/>
    <s v="South Asia"/>
    <s v="Universal Access"/>
    <n v="13.426165474335917"/>
    <x v="316"/>
    <n v="-2.5655671313012576"/>
    <n v="26.700000000000003"/>
    <n v="0.54533055500000005"/>
  </r>
  <r>
    <s v="BTN"/>
    <x v="27"/>
    <x v="11"/>
    <n v="100"/>
    <n v="81.8"/>
    <n v="1.991767276"/>
    <m/>
    <n v="775442"/>
    <s v="BTN-2021"/>
    <n v="0"/>
    <n v="-2.1000000000000085"/>
    <n v="0.15658677099999996"/>
    <n v="1544500.0000359921"/>
    <n v="0"/>
    <s v=""/>
    <s v="Lower Middle Income"/>
    <s v="South Asia"/>
    <s v="Universal Access"/>
    <n v="12.87483148972656"/>
    <x v="317"/>
    <n v="-2.5889670650041863"/>
    <n v="26.700000000000003"/>
    <n v="0.70191732600000001"/>
  </r>
  <r>
    <s v="BTN"/>
    <x v="27"/>
    <x v="12"/>
    <n v="100"/>
    <n v="82.5"/>
    <n v="1.9428515820000001"/>
    <m/>
    <n v="780914"/>
    <s v="BTN-2022"/>
    <n v="0"/>
    <n v="0.70000000000000284"/>
    <n v="-4.8915693999999954E-2"/>
    <n v="1517200.0003059481"/>
    <n v="0"/>
    <s v=""/>
    <s v="Lower Middle Income"/>
    <s v="South Asia"/>
    <s v="Universal Access"/>
    <n v="12.585946336015652"/>
    <x v="318"/>
    <n v="-2.607949470225936"/>
    <n v="26.700000000000003"/>
    <n v="0.65300163200000005"/>
  </r>
  <r>
    <s v="BWA"/>
    <x v="28"/>
    <x v="0"/>
    <n v="52"/>
    <n v="29.9"/>
    <n v="1.6635589500000001"/>
    <n v="1130.5499239999999"/>
    <n v="2033111"/>
    <s v="BWA-2010"/>
    <s v=""/>
    <s v=""/>
    <s v=""/>
    <n v="3382200.0003934503"/>
    <n v="48"/>
    <n v="1.4714599635849432"/>
    <s v="Upper Middle Income"/>
    <s v="Sub-Saharan Africa"/>
    <s v="Moderate Access"/>
    <n v="-27.624657439414051"/>
    <x v="319"/>
    <n v="-3.4345002639916342"/>
    <n v="0"/>
    <n v="0"/>
  </r>
  <r>
    <s v="BWA"/>
    <x v="28"/>
    <x v="1"/>
    <n v="53.2"/>
    <n v="28.9"/>
    <n v="1.935486982"/>
    <n v="1069.645258"/>
    <n v="2073535"/>
    <s v="BWA-2011"/>
    <n v="1.2000000000000028"/>
    <n v="-1"/>
    <n v="0.27192803199999993"/>
    <n v="4013299.9992213701"/>
    <n v="46.8"/>
    <n v="1.8094662389462954"/>
    <s v="Upper Middle Income"/>
    <s v="Sub-Saharan Africa"/>
    <s v="Moderate Access"/>
    <n v="-27.215327430820309"/>
    <x v="320"/>
    <n v="-3.1910464017740554"/>
    <n v="1.2000000000000028"/>
    <n v="0.27192803199999993"/>
  </r>
  <r>
    <s v="BWA"/>
    <x v="28"/>
    <x v="2"/>
    <n v="56"/>
    <n v="27.8"/>
    <n v="1.6715695639999999"/>
    <n v="1197.221546"/>
    <n v="2108617"/>
    <s v="BWA-2012"/>
    <n v="2.7999999999999972"/>
    <n v="-1.0999999999999979"/>
    <n v="-0.26391741800000013"/>
    <n v="3524699.9993329877"/>
    <n v="44"/>
    <n v="1.3962073849947234"/>
    <s v="Upper Middle Income"/>
    <s v="Sub-Saharan Africa"/>
    <s v="Moderate Access"/>
    <n v="-25.120804536015626"/>
    <x v="321"/>
    <n v="-3.7339344990962293"/>
    <n v="4"/>
    <n v="8.0106139999998049E-3"/>
  </r>
  <r>
    <s v="BWA"/>
    <x v="28"/>
    <x v="3"/>
    <n v="58"/>
    <n v="26.7"/>
    <n v="2.5794583219999998"/>
    <n v="1240.3533379999999"/>
    <n v="2140682"/>
    <s v="BWA-2013"/>
    <n v="2"/>
    <n v="-1.1000000000000014"/>
    <n v="0.90788875799999991"/>
    <n v="5521799.9996556034"/>
    <n v="42"/>
    <n v="2.0796157376890938"/>
    <s v="Upper Middle Income"/>
    <s v="Sub-Saharan Africa"/>
    <s v="Moderate Access"/>
    <n v="-23.712538176640606"/>
    <x v="322"/>
    <n v="-2.3889121220000042"/>
    <n v="6"/>
    <n v="0.91589937199999971"/>
  </r>
  <r>
    <s v="BWA"/>
    <x v="28"/>
    <x v="4"/>
    <n v="60"/>
    <n v="25.8"/>
    <n v="3.2909554320000001"/>
    <n v="1333.1663619999999"/>
    <n v="2172044"/>
    <s v="BWA-2014"/>
    <n v="2"/>
    <n v="-0.89999999999999858"/>
    <n v="0.71149711000000027"/>
    <n v="7148100.000343008"/>
    <n v="40"/>
    <n v="2.4685257037710948"/>
    <s v="Upper Middle Income"/>
    <s v="Sub-Saharan Africa"/>
    <s v="Moderate Access"/>
    <n v="-22.440902588867147"/>
    <x v="323"/>
    <n v="-1.5003314660836842"/>
    <n v="8"/>
    <n v="1.627396482"/>
  </r>
  <r>
    <s v="BWA"/>
    <x v="28"/>
    <x v="5"/>
    <n v="62.1"/>
    <n v="26.1"/>
    <n v="3.218393726"/>
    <n v="1308.134452"/>
    <n v="2203273"/>
    <s v="BWA-2015"/>
    <n v="2.1000000000000014"/>
    <n v="0.30000000000000071"/>
    <n v="-7.2561706000000115E-2"/>
    <n v="7090999.9998651976"/>
    <n v="37.9"/>
    <n v="2.4602927635453788"/>
    <s v="Upper Middle Income"/>
    <s v="Sub-Saharan Africa"/>
    <s v="Moderate Access"/>
    <n v="-20.915238558046887"/>
    <x v="324"/>
    <n v="-1.491047640004179"/>
    <n v="10.100000000000001"/>
    <n v="1.5548347759999999"/>
  </r>
  <r>
    <s v="BWA"/>
    <x v="28"/>
    <x v="6"/>
    <n v="64.2"/>
    <n v="26.7"/>
    <n v="3.0215108810000002"/>
    <n v="1245.1157049999999"/>
    <n v="2234776"/>
    <s v="BWA-2016"/>
    <n v="2.1000000000000014"/>
    <n v="0.59999999999999787"/>
    <n v="-0.19688284499999975"/>
    <n v="6752400.0005976567"/>
    <n v="35.799999999999997"/>
    <n v="2.426690843964578"/>
    <s v="Upper Middle Income"/>
    <s v="Sub-Saharan Africa"/>
    <s v="Moderate Access"/>
    <n v="-19.894751130546965"/>
    <x v="325"/>
    <n v="-1.6528609146694562"/>
    <n v="12.200000000000003"/>
    <n v="1.3579519310000001"/>
  </r>
  <r>
    <s v="BWA"/>
    <x v="28"/>
    <x v="7"/>
    <n v="67.400000000000006"/>
    <n v="26.7"/>
    <n v="3.2825895439999999"/>
    <n v="1280.407473"/>
    <n v="2266747"/>
    <s v="BWA-2017"/>
    <n v="3.2000000000000028"/>
    <n v="0"/>
    <n v="0.26107866299999971"/>
    <n v="7440800.001093368"/>
    <n v="32.599999999999994"/>
    <n v="2.5637069551842577"/>
    <s v="Upper Middle Income"/>
    <s v="Sub-Saharan Africa"/>
    <s v="Moderate Access"/>
    <n v="-17.453907690078111"/>
    <x v="326"/>
    <n v="-1.395161521573224"/>
    <n v="15.400000000000006"/>
    <n v="1.6190305939999998"/>
  </r>
  <r>
    <s v="BWA"/>
    <x v="28"/>
    <x v="8"/>
    <n v="68.3"/>
    <n v="25.6"/>
    <n v="3.5703769360000002"/>
    <n v="1343.6984729999999"/>
    <n v="2299141"/>
    <s v="BWA-2018"/>
    <n v="0.89999999999999147"/>
    <n v="-1.0999999999999979"/>
    <n v="0.28778739200000025"/>
    <n v="8208799.9990119766"/>
    <n v="31.700000000000003"/>
    <n v="2.6571265858690909"/>
    <s v="Upper Middle Income"/>
    <s v="Sub-Saharan Africa"/>
    <s v="Moderate Access"/>
    <n v="-17.183800559687498"/>
    <x v="327"/>
    <n v="-1.1404920736276147"/>
    <n v="16.299999999999997"/>
    <n v="1.9068179860000001"/>
  </r>
  <r>
    <s v="BWA"/>
    <x v="28"/>
    <x v="9"/>
    <n v="70.099999999999994"/>
    <n v="26.2"/>
    <n v="3.1482584450000002"/>
    <n v="1241.6779320000001"/>
    <n v="2332083"/>
    <s v="BWA-2019"/>
    <n v="1.7999999999999972"/>
    <n v="0.59999999999999787"/>
    <n v="-0.42211849099999998"/>
    <n v="7341999.9991909359"/>
    <n v="29.900000000000006"/>
    <n v="2.5354871532016565"/>
    <s v="Upper Middle Income"/>
    <s v="Sub-Saharan Africa"/>
    <s v="Moderate Access"/>
    <n v="-15.941377139414129"/>
    <x v="328"/>
    <n v="-1.5351428505815874"/>
    <n v="18.099999999999994"/>
    <n v="1.4846994950000001"/>
  </r>
  <r>
    <s v="BWA"/>
    <x v="28"/>
    <x v="10"/>
    <n v="71.8"/>
    <n v="27.7"/>
    <n v="2.5748828979999998"/>
    <n v="1119.8295900000001"/>
    <n v="2365894"/>
    <s v="BWA-2020"/>
    <n v="1.7000000000000028"/>
    <n v="1.5"/>
    <n v="-0.57337554700000037"/>
    <n v="6091899.9990808116"/>
    <n v="28.200000000000003"/>
    <n v="2.2993524380794401"/>
    <s v="Upper Middle Income"/>
    <s v="Sub-Saharan Africa"/>
    <s v="Moderate Access"/>
    <n v="-14.773834525664086"/>
    <x v="329"/>
    <n v="-1.8258647383012581"/>
    <n v="19.799999999999997"/>
    <n v="0.91132394799999972"/>
  </r>
  <r>
    <s v="BWA"/>
    <x v="28"/>
    <x v="11"/>
    <n v="73.7"/>
    <n v="27.4"/>
    <n v="2.7260299130000001"/>
    <n v="1142.8979859999999"/>
    <n v="2401441"/>
    <s v="BWA-2021"/>
    <n v="1.9000000000000057"/>
    <n v="-0.30000000000000071"/>
    <n v="0.15114701500000027"/>
    <n v="6546400.0003046328"/>
    <n v="26.299999999999997"/>
    <n v="2.3851909325177516"/>
    <s v="Upper Middle Income"/>
    <s v="Sub-Saharan Africa"/>
    <s v="Moderate Access"/>
    <n v="-13.425168510273437"/>
    <x v="330"/>
    <n v="-1.8547044280041862"/>
    <n v="21.700000000000003"/>
    <n v="1.062470963"/>
  </r>
  <r>
    <s v="BWA"/>
    <x v="28"/>
    <x v="12"/>
    <n v="75.900000000000006"/>
    <m/>
    <n v="2.8024601090000001"/>
    <n v="1165.1496870000001"/>
    <n v="2439892"/>
    <s v="BWA-2022"/>
    <n v="2.2000000000000028"/>
    <s v=""/>
    <n v="7.6430196000000006E-2"/>
    <n v="6837700.0002682284"/>
    <n v="24.099999999999994"/>
    <n v="2.4052361170998622"/>
    <s v="Upper Middle Income"/>
    <s v="Sub-Saharan Africa"/>
    <s v="Moderate Access"/>
    <n v="-11.514053663984342"/>
    <x v="38"/>
    <n v="-1.7483409432259363"/>
    <n v="23.900000000000006"/>
    <n v="1.138901159"/>
  </r>
  <r>
    <s v="CAF"/>
    <x v="29"/>
    <x v="0"/>
    <n v="9.8000000000000007"/>
    <n v="93.8"/>
    <n v="4.4491480999999999E-2"/>
    <m/>
    <n v="4492995"/>
    <s v="CAF-2010"/>
    <s v=""/>
    <s v=""/>
    <s v=""/>
    <n v="199900.00167559501"/>
    <n v="90.2"/>
    <s v=""/>
    <s v="Low Income"/>
    <s v="Sub-Saharan Africa"/>
    <s v="Critical"/>
    <n v="-69.824657439414054"/>
    <x v="331"/>
    <n v="-5.0535677329916346"/>
    <n v="0"/>
    <n v="0"/>
  </r>
  <r>
    <s v="CAF"/>
    <x v="29"/>
    <x v="1"/>
    <n v="10.4"/>
    <n v="93.3"/>
    <n v="4.7644907E-2"/>
    <m/>
    <n v="4565021"/>
    <s v="CAF-2011"/>
    <n v="0.59999999999999964"/>
    <n v="-0.5"/>
    <n v="3.1534260000000008E-3"/>
    <n v="217500.00099804701"/>
    <n v="89.6"/>
    <s v=""/>
    <s v="Low Income"/>
    <s v="Sub-Saharan Africa"/>
    <s v="Critical"/>
    <n v="-70.015327430820307"/>
    <x v="332"/>
    <n v="-5.0788884767740559"/>
    <n v="0.59999999999999964"/>
    <n v="3.1534260000000008E-3"/>
  </r>
  <r>
    <s v="CAF"/>
    <x v="29"/>
    <x v="2"/>
    <n v="11"/>
    <n v="93.1"/>
    <n v="4.7952134E-2"/>
    <m/>
    <n v="4610848"/>
    <s v="CAF-2012"/>
    <n v="0.59999999999999964"/>
    <n v="-0.20000000000000284"/>
    <n v="3.0722700000000019E-4"/>
    <n v="221100.00114963201"/>
    <n v="89"/>
    <s v=""/>
    <s v="Low Income"/>
    <s v="Sub-Saharan Africa"/>
    <s v="Critical"/>
    <n v="-70.120804536015626"/>
    <x v="333"/>
    <n v="-5.3575519290962292"/>
    <n v="1.1999999999999993"/>
    <n v="3.460653000000001E-3"/>
  </r>
  <r>
    <s v="CAF"/>
    <x v="29"/>
    <x v="3"/>
    <n v="11.5"/>
    <n v="95.1"/>
    <n v="3.2052256000000001E-2"/>
    <m/>
    <n v="4642419"/>
    <s v="CAF-2013"/>
    <n v="0.5"/>
    <n v="2"/>
    <n v="-1.5899877999999999E-2"/>
    <n v="148800.002247264"/>
    <n v="88.5"/>
    <s v=""/>
    <s v="Low Income"/>
    <s v="Sub-Saharan Africa"/>
    <s v="Critical"/>
    <n v="-70.212538176640606"/>
    <x v="334"/>
    <n v="-4.936318188000004"/>
    <n v="1.6999999999999993"/>
    <n v="-1.2439224999999998E-2"/>
  </r>
  <r>
    <s v="CAF"/>
    <x v="29"/>
    <x v="4"/>
    <n v="12"/>
    <n v="94.8"/>
    <n v="3.4975910999999998E-2"/>
    <m/>
    <n v="4623182"/>
    <s v="CAF-2014"/>
    <n v="0.5"/>
    <n v="-0.29999999999999716"/>
    <n v="2.9236549999999972E-3"/>
    <n v="161700.00216880199"/>
    <n v="88"/>
    <s v=""/>
    <s v="Low Income"/>
    <s v="Sub-Saharan Africa"/>
    <s v="Critical"/>
    <n v="-70.440902588867147"/>
    <x v="335"/>
    <n v="-4.7563109870836842"/>
    <n v="2.1999999999999993"/>
    <n v="-9.515570000000001E-3"/>
  </r>
  <r>
    <s v="CAF"/>
    <x v="29"/>
    <x v="5"/>
    <n v="12.7"/>
    <n v="92.9"/>
    <n v="5.0417772E-2"/>
    <m/>
    <n v="4629320"/>
    <s v="CAF-2015"/>
    <n v="0.69999999999999929"/>
    <n v="-1.8999999999999915"/>
    <n v="1.5441861000000001E-2"/>
    <n v="233400.00027503999"/>
    <n v="87.3"/>
    <s v=""/>
    <s v="Low Income"/>
    <s v="Sub-Saharan Africa"/>
    <s v="Critical"/>
    <n v="-70.315238558046886"/>
    <x v="336"/>
    <n v="-4.6590235940041786"/>
    <n v="2.8999999999999986"/>
    <n v="5.9262910000000002E-3"/>
  </r>
  <r>
    <s v="CAF"/>
    <x v="29"/>
    <x v="6"/>
    <n v="13.4"/>
    <n v="92.1"/>
    <n v="5.3355532999999997E-2"/>
    <m/>
    <n v="4713663"/>
    <s v="CAF-2016"/>
    <n v="0.70000000000000107"/>
    <n v="-0.80000000000001137"/>
    <n v="2.9377609999999971E-3"/>
    <n v="251500.00174737899"/>
    <n v="86.6"/>
    <s v=""/>
    <s v="Low Income"/>
    <s v="Sub-Saharan Africa"/>
    <s v="Critical"/>
    <n v="-70.694751130546962"/>
    <x v="337"/>
    <n v="-4.621016262669456"/>
    <n v="3.5999999999999996"/>
    <n v="8.8640519999999973E-3"/>
  </r>
  <r>
    <s v="CAF"/>
    <x v="29"/>
    <x v="7"/>
    <n v="14.1"/>
    <n v="91.6"/>
    <n v="5.5220485E-2"/>
    <m/>
    <n v="4793511"/>
    <s v="CAF-2017"/>
    <n v="0.69999999999999929"/>
    <n v="-0.5"/>
    <n v="1.8649520000000031E-3"/>
    <n v="264700.002272835"/>
    <n v="85.9"/>
    <s v=""/>
    <s v="Low Income"/>
    <s v="Sub-Saharan Africa"/>
    <s v="Critical"/>
    <n v="-70.753907690078123"/>
    <x v="338"/>
    <n v="-4.6225305805732235"/>
    <n v="4.2999999999999989"/>
    <n v="1.0729004E-2"/>
  </r>
  <r>
    <s v="CAF"/>
    <x v="29"/>
    <x v="8"/>
    <n v="14.6"/>
    <n v="91.4"/>
    <n v="6.0159998999999999E-2"/>
    <m/>
    <n v="4878657"/>
    <s v="CAF-2018"/>
    <n v="0.5"/>
    <n v="-0.19999999999998863"/>
    <n v="4.939513999999999E-3"/>
    <n v="293500.00024134299"/>
    <n v="85.4"/>
    <s v=""/>
    <s v="Low Income"/>
    <s v="Sub-Saharan Africa"/>
    <s v="Critical"/>
    <n v="-70.883800559687501"/>
    <x v="339"/>
    <n v="-4.6507090106276152"/>
    <n v="4.7999999999999989"/>
    <n v="1.5668517999999999E-2"/>
  </r>
  <r>
    <s v="CAF"/>
    <x v="29"/>
    <x v="9"/>
    <n v="14.3"/>
    <n v="91.3"/>
    <n v="6.1156352999999997E-2"/>
    <m/>
    <n v="4944703"/>
    <s v="CAF-2019"/>
    <n v="-0.29999999999999893"/>
    <n v="-0.10000000000000853"/>
    <n v="9.9635399999999791E-4"/>
    <n v="302400.00214815896"/>
    <n v="85.7"/>
    <s v=""/>
    <s v="Low Income"/>
    <s v="Sub-Saharan Africa"/>
    <s v="Critical"/>
    <n v="-71.741377139414126"/>
    <x v="340"/>
    <n v="-4.6222449425815872"/>
    <n v="4.5"/>
    <n v="1.6664871999999997E-2"/>
  </r>
  <r>
    <s v="CAF"/>
    <x v="29"/>
    <x v="10"/>
    <n v="15.4"/>
    <n v="90.9"/>
    <n v="6.3342661999999994E-2"/>
    <m/>
    <n v="5026628"/>
    <s v="CAF-2020"/>
    <n v="1.0999999999999996"/>
    <n v="-0.39999999999999147"/>
    <n v="2.1863089999999974E-3"/>
    <n v="318399.99840373598"/>
    <n v="84.6"/>
    <s v=""/>
    <s v="Low Income"/>
    <s v="Sub-Saharan Africa"/>
    <s v="Critical"/>
    <n v="-71.173834525664077"/>
    <x v="341"/>
    <n v="-4.3374049743012577"/>
    <n v="5.6"/>
    <n v="1.8851180999999995E-2"/>
  </r>
  <r>
    <s v="CAF"/>
    <x v="29"/>
    <x v="11"/>
    <n v="15.7"/>
    <n v="90.9"/>
    <n v="6.3124742999999997E-2"/>
    <m/>
    <n v="5112100"/>
    <s v="CAF-2021"/>
    <n v="0.29999999999999893"/>
    <n v="0"/>
    <n v="-2.1791899999999698E-4"/>
    <n v="322699.99869029998"/>
    <n v="84.3"/>
    <s v=""/>
    <s v="Low Income"/>
    <s v="Sub-Saharan Africa"/>
    <s v="Critical"/>
    <n v="-71.425168510273437"/>
    <x v="342"/>
    <n v="-4.5176095980041859"/>
    <n v="5.8999999999999986"/>
    <n v="1.8633261999999998E-2"/>
  </r>
  <r>
    <s v="CAF"/>
    <x v="29"/>
    <x v="12"/>
    <n v="15.7"/>
    <n v="90.9"/>
    <n v="6.3259618000000004E-2"/>
    <m/>
    <n v="5098039"/>
    <s v="CAF-2022"/>
    <n v="0"/>
    <n v="0"/>
    <n v="1.3487500000000652E-4"/>
    <n v="322499.999689102"/>
    <n v="84.3"/>
    <s v=""/>
    <s v="Low Income"/>
    <s v="Sub-Saharan Africa"/>
    <s v="Critical"/>
    <n v="-71.714053663984345"/>
    <x v="343"/>
    <n v="-4.4875414342259363"/>
    <n v="5.8999999999999986"/>
    <n v="1.8768137000000004E-2"/>
  </r>
  <r>
    <s v="CAN"/>
    <x v="30"/>
    <x v="0"/>
    <n v="100"/>
    <n v="21.4"/>
    <n v="16.529774740000001"/>
    <n v="7660.7545209999998"/>
    <n v="34005902"/>
    <s v="CAN-2010"/>
    <s v=""/>
    <s v=""/>
    <s v=""/>
    <n v="562109899.89051545"/>
    <n v="0"/>
    <n v="2.1577215004981358"/>
    <s v="High Income"/>
    <s v="North America"/>
    <s v="Universal Access"/>
    <n v="20.375342560585949"/>
    <x v="344"/>
    <n v="11.431715526008366"/>
    <n v="0"/>
    <n v="0"/>
  </r>
  <r>
    <s v="CAN"/>
    <x v="30"/>
    <x v="1"/>
    <n v="100"/>
    <n v="21.5"/>
    <n v="16.76749452"/>
    <n v="7716.2482280000004"/>
    <n v="34339221"/>
    <s v="CAN-2011"/>
    <n v="0"/>
    <n v="0.10000000000000142"/>
    <n v="0.23771977999999905"/>
    <n v="575782699.93856895"/>
    <n v="0"/>
    <n v="2.1730112905330965"/>
    <s v="High Income"/>
    <s v="North America"/>
    <s v="Universal Access"/>
    <n v="19.584672569179688"/>
    <x v="345"/>
    <n v="11.640961136225943"/>
    <n v="0"/>
    <n v="0.23771977999999905"/>
  </r>
  <r>
    <s v="CAN"/>
    <x v="30"/>
    <x v="2"/>
    <n v="100"/>
    <n v="21.8"/>
    <n v="16.339052980000002"/>
    <n v="7637.7848720000002"/>
    <n v="34713395"/>
    <s v="CAN-2012"/>
    <n v="0"/>
    <n v="0.30000000000000071"/>
    <n v="-0.4284415399999979"/>
    <n v="567184000.0206672"/>
    <n v="0"/>
    <n v="2.1392397473642801"/>
    <s v="High Income"/>
    <s v="North America"/>
    <s v="Universal Access"/>
    <n v="18.879195463984374"/>
    <x v="346"/>
    <n v="10.933548916903773"/>
    <n v="0"/>
    <n v="-0.19072175999999885"/>
  </r>
  <r>
    <s v="CAN"/>
    <x v="30"/>
    <x v="3"/>
    <n v="100"/>
    <n v="22.2"/>
    <n v="16.39676837"/>
    <n v="7668.7946629999997"/>
    <n v="35080992"/>
    <s v="CAN-2013"/>
    <n v="0"/>
    <n v="0.39999999999999858"/>
    <n v="5.7715389999998479E-2"/>
    <n v="575214900.01382303"/>
    <n v="0"/>
    <n v="2.1381154523683197"/>
    <s v="High Income"/>
    <s v="North America"/>
    <s v="Universal Access"/>
    <n v="18.287461823359394"/>
    <x v="347"/>
    <n v="11.428397925999995"/>
    <n v="0"/>
    <n v="-0.13300637000000037"/>
  </r>
  <r>
    <s v="CAN"/>
    <x v="30"/>
    <x v="4"/>
    <n v="100"/>
    <n v="22.2"/>
    <n v="16.377454400000001"/>
    <n v="7780.1475929999997"/>
    <n v="35434066"/>
    <s v="CAN-2014"/>
    <n v="0"/>
    <n v="0"/>
    <n v="-1.9313969999998903E-2"/>
    <n v="580319800.1215905"/>
    <n v="0"/>
    <n v="2.1050313254642137"/>
    <s v="High Income"/>
    <s v="North America"/>
    <s v="Universal Access"/>
    <n v="17.559097411132853"/>
    <x v="348"/>
    <n v="11.586167501916318"/>
    <n v="0"/>
    <n v="-0.15232033999999928"/>
  </r>
  <r>
    <s v="CAN"/>
    <x v="30"/>
    <x v="5"/>
    <n v="100"/>
    <n v="22.3"/>
    <n v="16.087029149999999"/>
    <n v="7690.4081660000002"/>
    <n v="35704498"/>
    <s v="CAN-2015"/>
    <n v="0"/>
    <n v="0.10000000000000142"/>
    <n v="-0.29042525000000197"/>
    <n v="574379300.11211669"/>
    <n v="0"/>
    <n v="2.0918303427797542"/>
    <s v="High Income"/>
    <s v="North America"/>
    <s v="Universal Access"/>
    <n v="16.984761441953111"/>
    <x v="349"/>
    <n v="11.377587783995821"/>
    <n v="0"/>
    <n v="-0.44274559000000124"/>
  </r>
  <r>
    <s v="CAN"/>
    <x v="30"/>
    <x v="6"/>
    <n v="100"/>
    <n v="22.1"/>
    <n v="15.898242420000001"/>
    <n v="7944.507893"/>
    <n v="36110803"/>
    <s v="CAN-2016"/>
    <n v="0"/>
    <n v="-0.19999999999999929"/>
    <n v="-0.18878672999999857"/>
    <n v="574098300.07486331"/>
    <n v="0"/>
    <n v="2.0011613852140711"/>
    <s v="High Income"/>
    <s v="North America"/>
    <s v="Universal Access"/>
    <n v="15.905248869453033"/>
    <x v="350"/>
    <n v="11.223870624330544"/>
    <n v="0"/>
    <n v="-0.63153231999999981"/>
  </r>
  <r>
    <s v="CAN"/>
    <x v="30"/>
    <x v="7"/>
    <n v="100"/>
    <n v="22.8"/>
    <n v="16.196245319999999"/>
    <n v="8175.1903759999996"/>
    <n v="36545075"/>
    <s v="CAN-2017"/>
    <n v="0"/>
    <n v="0.69999999999999929"/>
    <n v="0.29800289999999841"/>
    <n v="591892999.93779898"/>
    <n v="0"/>
    <n v="1.981145951970428"/>
    <s v="High Income"/>
    <s v="North America"/>
    <s v="Universal Access"/>
    <n v="15.146092309921883"/>
    <x v="351"/>
    <n v="11.518494254426775"/>
    <n v="0"/>
    <n v="-0.33352942000000141"/>
  </r>
  <r>
    <s v="CAN"/>
    <x v="30"/>
    <x v="8"/>
    <n v="100"/>
    <n v="22.3"/>
    <n v="16.523882050000001"/>
    <n v="8161.7796749999998"/>
    <n v="37072620"/>
    <s v="CAN-2018"/>
    <n v="0"/>
    <n v="-0.5"/>
    <n v="0.32763673000000182"/>
    <n v="612583600.16447103"/>
    <n v="0"/>
    <n v="2.0245439975075046"/>
    <s v="High Income"/>
    <s v="North America"/>
    <s v="Universal Access"/>
    <n v="14.516199440312505"/>
    <x v="352"/>
    <n v="11.813013040372386"/>
    <n v="0"/>
    <n v="-5.8926899999995896E-3"/>
  </r>
  <r>
    <s v="CAN"/>
    <x v="30"/>
    <x v="9"/>
    <n v="100"/>
    <n v="22.4"/>
    <n v="16.190860369999999"/>
    <n v="8125.5812130000004"/>
    <n v="37618495"/>
    <s v="CAN-2019"/>
    <n v="0"/>
    <n v="9.9999999999997868E-2"/>
    <n v="-0.33302168000000165"/>
    <n v="609075799.87454307"/>
    <n v="0"/>
    <n v="1.9925787393640808"/>
    <s v="High Income"/>
    <s v="North America"/>
    <s v="Universal Access"/>
    <n v="13.958622860585876"/>
    <x v="353"/>
    <n v="11.507459074418412"/>
    <n v="0"/>
    <n v="-0.33891437000000124"/>
  </r>
  <r>
    <s v="CAN"/>
    <x v="30"/>
    <x v="10"/>
    <n v="100"/>
    <n v="23.9"/>
    <n v="14.42190488"/>
    <n v="7495.0793229999999"/>
    <n v="38028638"/>
    <s v="CAN-2020"/>
    <n v="0"/>
    <n v="1.5"/>
    <n v="-1.7689554899999997"/>
    <n v="548445399.95195341"/>
    <n v="0"/>
    <n v="1.9241830884622915"/>
    <s v="High Income"/>
    <s v="North America"/>
    <s v="Universal Access"/>
    <n v="13.426165474335917"/>
    <x v="354"/>
    <n v="10.021157243698742"/>
    <n v="0"/>
    <n v="-2.107869860000001"/>
  </r>
  <r>
    <s v="CAN"/>
    <x v="30"/>
    <x v="11"/>
    <n v="100"/>
    <n v="23.8"/>
    <n v="14.68975936"/>
    <n v="7524.8636120000001"/>
    <n v="38239864"/>
    <s v="CAN-2021"/>
    <n v="0"/>
    <n v="-9.9999999999997868E-2"/>
    <n v="0.26785448000000045"/>
    <n v="561734400.11912704"/>
    <n v="0"/>
    <n v="1.9521628719720641"/>
    <s v="High Income"/>
    <s v="North America"/>
    <s v="Universal Access"/>
    <n v="12.87483148972656"/>
    <x v="355"/>
    <n v="10.109025018995814"/>
    <n v="0"/>
    <n v="-1.8400153800000005"/>
  </r>
  <r>
    <s v="CAN"/>
    <x v="30"/>
    <x v="12"/>
    <n v="100"/>
    <m/>
    <n v="14.78929978"/>
    <n v="7578.0209359999999"/>
    <n v="38935934"/>
    <s v="CAN-2022"/>
    <n v="0"/>
    <s v=""/>
    <n v="9.9540420000000296E-2"/>
    <n v="575835200.14029455"/>
    <n v="0"/>
    <n v="1.9516045026666842"/>
    <s v="High Income"/>
    <s v="North America"/>
    <s v="Universal Access"/>
    <n v="12.585946336015652"/>
    <x v="38"/>
    <n v="10.238498727774065"/>
    <n v="0"/>
    <n v="-1.7404749600000002"/>
  </r>
  <r>
    <s v="CEB"/>
    <x v="31"/>
    <x v="0"/>
    <n v="98.964427150000006"/>
    <n v="14.571653270000001"/>
    <n v="7.2660102100000001"/>
    <n v="2657.4819739999998"/>
    <n v="104421447"/>
    <s v="CEB-2010"/>
    <s v=""/>
    <s v=""/>
    <s v=""/>
    <n v="758727300.04497385"/>
    <n v="1.0355728499999941"/>
    <n v="2.7341710239574328"/>
    <s v="Unknown"/>
    <s v="Unknown"/>
    <s v="Universal Access"/>
    <n v="19.339769710585955"/>
    <x v="356"/>
    <n v="2.1679509960083658"/>
    <n v="0"/>
    <n v="0"/>
  </r>
  <r>
    <s v="CEB"/>
    <x v="31"/>
    <x v="1"/>
    <n v="99.068298720000001"/>
    <n v="14.74996007"/>
    <n v="7.2994568949999996"/>
    <n v="2658.754359"/>
    <n v="104174038"/>
    <s v="CEB-2011"/>
    <n v="0.10387156999999547"/>
    <n v="0.17830679999999965"/>
    <n v="3.3446684999999476E-2"/>
    <n v="760413899.95909202"/>
    <n v="0.93170127999999863"/>
    <n v="2.7454423799216419"/>
    <s v="Unknown"/>
    <s v="Unknown"/>
    <s v="Universal Access"/>
    <n v="18.652971289179689"/>
    <x v="357"/>
    <n v="2.1729235112259442"/>
    <n v="0.10387156999999547"/>
    <n v="3.3446684999999476E-2"/>
  </r>
  <r>
    <s v="CEB"/>
    <x v="31"/>
    <x v="2"/>
    <n v="99.202835690000001"/>
    <n v="15.69260448"/>
    <n v="7.0539947009999997"/>
    <n v="2585.095984"/>
    <n v="103929494"/>
    <s v="CEB-2012"/>
    <n v="0.1345369699999992"/>
    <n v="0.94264440999999977"/>
    <n v="-0.24546219399999991"/>
    <n v="733118099.95361125"/>
    <n v="0.79716430999999943"/>
    <n v="2.72871674578409"/>
    <s v="Unknown"/>
    <s v="Unknown"/>
    <s v="Universal Access"/>
    <n v="18.082031153984374"/>
    <x v="358"/>
    <n v="1.6484906379037705"/>
    <n v="0.23840853999999467"/>
    <n v="-0.21201550900000043"/>
  </r>
  <r>
    <s v="CEB"/>
    <x v="31"/>
    <x v="3"/>
    <n v="99.308477379999999"/>
    <n v="16.661211399999999"/>
    <n v="6.8403502549999997"/>
    <n v="2544.1996349999999"/>
    <n v="103570062"/>
    <s v="CEB-2013"/>
    <n v="0.10564168999999879"/>
    <n v="0.96860691999999915"/>
    <n v="-0.21364444599999999"/>
    <n v="708455500.01206577"/>
    <n v="0.69152262000000064"/>
    <n v="2.6886059414909078"/>
    <s v="Unknown"/>
    <s v="Unknown"/>
    <s v="Universal Access"/>
    <n v="17.595939203359393"/>
    <x v="359"/>
    <n v="1.8719798109999957"/>
    <n v="0.34405022999999346"/>
    <n v="-0.42565995500000042"/>
  </r>
  <r>
    <s v="CEB"/>
    <x v="31"/>
    <x v="4"/>
    <n v="99.410769459999997"/>
    <n v="17.070295770000001"/>
    <n v="6.6835196100000003"/>
    <n v="2486.6911019999998"/>
    <n v="103280478"/>
    <s v="CEB-2014"/>
    <n v="0.10229207999999801"/>
    <n v="0.4090843700000022"/>
    <n v="-0.15683064499999944"/>
    <n v="690277100.04317355"/>
    <n v="0.58923054000000263"/>
    <n v="2.6877160595558367"/>
    <s v="Unknown"/>
    <s v="Unknown"/>
    <s v="Universal Access"/>
    <n v="16.969866871132851"/>
    <x v="360"/>
    <n v="1.892232711916316"/>
    <n v="0.44634230999999147"/>
    <n v="-0.58249059999999986"/>
  </r>
  <r>
    <s v="CEB"/>
    <x v="31"/>
    <x v="5"/>
    <n v="99.538470989999993"/>
    <n v="17.159498209999999"/>
    <n v="6.8072510580000003"/>
    <n v="2528.2200630000002"/>
    <n v="102973167"/>
    <s v="CEB-2015"/>
    <n v="0.12770152999999596"/>
    <n v="8.9202439999997551E-2"/>
    <n v="0.12373144800000002"/>
    <n v="700964200.00636077"/>
    <n v="0.46152901000000668"/>
    <n v="2.6925073325786673"/>
    <s v="Unknown"/>
    <s v="Unknown"/>
    <s v="Universal Access"/>
    <n v="16.523232431953105"/>
    <x v="361"/>
    <n v="2.0978096919958213"/>
    <n v="0.57404383999998743"/>
    <n v="-0.45875915199999984"/>
  </r>
  <r>
    <s v="CEB"/>
    <x v="31"/>
    <x v="6"/>
    <n v="99.645913829999998"/>
    <n v="16.857762739999998"/>
    <n v="6.9263056509999998"/>
    <n v="2589.299031"/>
    <n v="102647939"/>
    <s v="CEB-2016"/>
    <n v="0.10744284000000448"/>
    <n v="-0.30173547000000056"/>
    <n v="0.11905459299999954"/>
    <n v="710970999.95920324"/>
    <n v="0.3540861700000022"/>
    <n v="2.674973252635493"/>
    <s v="Unknown"/>
    <s v="Unknown"/>
    <s v="Universal Access"/>
    <n v="15.55116269945303"/>
    <x v="362"/>
    <n v="2.2519338553305435"/>
    <n v="0.68148667999999191"/>
    <n v="-0.33970455900000029"/>
  </r>
  <r>
    <s v="CEB"/>
    <x v="31"/>
    <x v="7"/>
    <n v="99.873686680000006"/>
    <n v="16.470398700000001"/>
    <n v="7.2119232230000003"/>
    <n v="2707.9633899999999"/>
    <n v="102337501"/>
    <s v="CEB-2017"/>
    <n v="0.22777285000000802"/>
    <n v="-0.3873640399999978"/>
    <n v="0.28561757200000049"/>
    <n v="738050200.04568577"/>
    <n v="0.12631331999999418"/>
    <n v="2.6632277414208323"/>
    <s v="Unknown"/>
    <s v="Unknown"/>
    <s v="Universal Access"/>
    <n v="15.019778989921889"/>
    <x v="363"/>
    <n v="2.5341721574267764"/>
    <n v="0.90925952999999993"/>
    <n v="-5.4086986999999809E-2"/>
  </r>
  <r>
    <s v="CEB"/>
    <x v="31"/>
    <x v="8"/>
    <n v="99.876375899999999"/>
    <n v="18.147686329999999"/>
    <n v="7.2083493460000003"/>
    <n v="2762.1027239999999"/>
    <n v="102074201"/>
    <s v="CEB-2018"/>
    <n v="2.6892199999934974E-3"/>
    <n v="1.6772876299999986"/>
    <n v="-3.5738770000000031E-3"/>
    <n v="735786500.02182257"/>
    <n v="0.12362410000000068"/>
    <n v="2.6097325357838503"/>
    <s v="Unknown"/>
    <s v="Unknown"/>
    <s v="Universal Access"/>
    <n v="14.392575340312504"/>
    <x v="364"/>
    <n v="2.4974803363723854"/>
    <n v="0.91194874999999342"/>
    <n v="-5.7660863999999812E-2"/>
  </r>
  <r>
    <s v="CEB"/>
    <x v="31"/>
    <x v="9"/>
    <n v="99.948034960000001"/>
    <n v="18.860153960000002"/>
    <n v="6.8563164749999999"/>
    <n v="2699.5066080000001"/>
    <n v="101864274"/>
    <s v="CEB-2019"/>
    <n v="7.1659060000001773E-2"/>
    <n v="0.71246763000000257"/>
    <n v="-0.35203287100000047"/>
    <n v="698413700.04011416"/>
    <n v="5.1965039999998908E-2"/>
    <n v="2.5398405970488365"/>
    <s v="Unknown"/>
    <s v="Unknown"/>
    <s v="Universal Access"/>
    <n v="13.906657820585878"/>
    <x v="365"/>
    <n v="2.1729151794184123"/>
    <n v="0.9836078099999952"/>
    <n v="-0.40969373500000028"/>
  </r>
  <r>
    <s v="CEB"/>
    <x v="31"/>
    <x v="10"/>
    <n v="99.980583960000004"/>
    <n v="19.697783820000001"/>
    <n v="6.4569774569999998"/>
    <n v="2621.6360049999998"/>
    <n v="101215763"/>
    <s v="CEB-2020"/>
    <n v="3.2549000000003048E-2"/>
    <n v="0.83762985999999984"/>
    <n v="-0.39933901800000005"/>
    <n v="653547899.98405468"/>
    <n v="1.941603999999586E-2"/>
    <n v="2.4629572696916022"/>
    <s v="Unknown"/>
    <s v="Unknown"/>
    <s v="Universal Access"/>
    <n v="13.406749434335921"/>
    <x v="366"/>
    <n v="2.0562298206987419"/>
    <n v="1.0161568099999982"/>
    <n v="-0.80903275300000033"/>
  </r>
  <r>
    <s v="CEB"/>
    <x v="31"/>
    <x v="11"/>
    <n v="99.987012120000003"/>
    <m/>
    <n v="7.0248875579999996"/>
    <n v="2806.9754640000001"/>
    <n v="100205732"/>
    <s v="CEB-2021"/>
    <n v="6.4281599999986838E-3"/>
    <s v=""/>
    <n v="0.56791010099999983"/>
    <n v="703933999.96708238"/>
    <n v="1.2987879999997176E-2"/>
    <n v="2.5026537096941293"/>
    <s v="Unknown"/>
    <s v="Unknown"/>
    <s v="Universal Access"/>
    <n v="12.861843609726563"/>
    <x v="38"/>
    <n v="2.4441532169958133"/>
    <n v="1.0225849699999969"/>
    <n v="-0.24112265200000049"/>
  </r>
  <r>
    <s v="CEB"/>
    <x v="31"/>
    <x v="12"/>
    <n v="100"/>
    <m/>
    <n v="6.7718350139999997"/>
    <n v="2683.157095"/>
    <n v="100071871"/>
    <s v="CEB-2022"/>
    <n v="1.2987879999997176E-2"/>
    <s v=""/>
    <n v="-0.25305254399999999"/>
    <n v="677670199.95429111"/>
    <n v="0"/>
    <n v="2.5238309850061165"/>
    <s v="Unknown"/>
    <s v="Unknown"/>
    <s v="Universal Access"/>
    <n v="12.585946336015652"/>
    <x v="38"/>
    <n v="2.2210339617740633"/>
    <n v="1.0355728499999941"/>
    <n v="-0.49417519600000048"/>
  </r>
  <r>
    <s v="CHE"/>
    <x v="32"/>
    <x v="0"/>
    <n v="100"/>
    <n v="20.6"/>
    <n v="5.9201455249999997"/>
    <n v="3323.4121850000001"/>
    <n v="7824909"/>
    <s v="CHE-2010"/>
    <s v=""/>
    <s v=""/>
    <s v=""/>
    <n v="46324599.999882221"/>
    <n v="0"/>
    <n v="1.7813455555468511"/>
    <s v="High Income"/>
    <s v="Europe &amp; Central Asia"/>
    <s v="Universal Access"/>
    <n v="20.375342560585949"/>
    <x v="367"/>
    <n v="0.82208631100836538"/>
    <n v="0"/>
    <n v="0"/>
  </r>
  <r>
    <s v="CHE"/>
    <x v="32"/>
    <x v="1"/>
    <n v="100"/>
    <n v="20.6"/>
    <n v="5.3444606810000002"/>
    <n v="3181.0668780000001"/>
    <n v="7912398"/>
    <s v="CHE-2011"/>
    <n v="0"/>
    <n v="0"/>
    <n v="-0.57568484399999953"/>
    <n v="42287500.003423043"/>
    <n v="0"/>
    <n v="1.6800843509332848"/>
    <s v="High Income"/>
    <s v="Europe &amp; Central Asia"/>
    <s v="Universal Access"/>
    <n v="19.584672569179688"/>
    <x v="368"/>
    <n v="0.21792729722594473"/>
    <n v="0"/>
    <n v="-0.57568484399999953"/>
  </r>
  <r>
    <s v="CHE"/>
    <x v="32"/>
    <x v="2"/>
    <n v="100"/>
    <n v="21.9"/>
    <n v="5.4521642930000001"/>
    <n v="3175.970902"/>
    <n v="7996861"/>
    <s v="CHE-2012"/>
    <n v="0"/>
    <n v="1.2999999999999972"/>
    <n v="0.10770361199999989"/>
    <n v="43600200.000284277"/>
    <n v="0"/>
    <n v="1.7166921427292094"/>
    <s v="High Income"/>
    <s v="Europe &amp; Central Asia"/>
    <s v="Universal Access"/>
    <n v="18.879195463984374"/>
    <x v="369"/>
    <n v="4.6660229903770833E-2"/>
    <n v="0"/>
    <n v="-0.46798123199999964"/>
  </r>
  <r>
    <s v="CHE"/>
    <x v="32"/>
    <x v="3"/>
    <n v="100"/>
    <n v="21.8"/>
    <n v="5.514252945"/>
    <n v="3274.4994809999998"/>
    <n v="8089346"/>
    <s v="CHE-2013"/>
    <n v="0"/>
    <n v="-9.9999999999997868E-2"/>
    <n v="6.2088651999999911E-2"/>
    <n v="44606700.00362397"/>
    <n v="0"/>
    <n v="1.6839987231624178"/>
    <s v="High Income"/>
    <s v="Europe &amp; Central Asia"/>
    <s v="Universal Access"/>
    <n v="18.287461823359394"/>
    <x v="370"/>
    <n v="0.54588250099999591"/>
    <n v="0"/>
    <n v="-0.40589257999999973"/>
  </r>
  <r>
    <s v="CHE"/>
    <x v="32"/>
    <x v="4"/>
    <n v="100"/>
    <n v="22.2"/>
    <n v="4.9941693679999997"/>
    <n v="3031.174477"/>
    <n v="8188649"/>
    <s v="CHE-2014"/>
    <n v="0"/>
    <n v="0.39999999999999858"/>
    <n v="-0.5200835770000003"/>
    <n v="40895500.001103826"/>
    <n v="0"/>
    <n v="1.6476020783016112"/>
    <s v="High Income"/>
    <s v="Europe &amp; Central Asia"/>
    <s v="Universal Access"/>
    <n v="17.559097411132853"/>
    <x v="348"/>
    <n v="0.20288246991631542"/>
    <n v="0"/>
    <n v="-0.92597615700000002"/>
  </r>
  <r>
    <s v="CHE"/>
    <x v="32"/>
    <x v="5"/>
    <n v="100"/>
    <n v="23.9"/>
    <n v="4.8562879629999998"/>
    <n v="2927.960153"/>
    <n v="8282396"/>
    <s v="CHE-2015"/>
    <n v="0"/>
    <n v="1.6999999999999993"/>
    <n v="-0.1378814049999999"/>
    <n v="40221699.999599345"/>
    <n v="0"/>
    <n v="1.6585908650512977"/>
    <s v="High Income"/>
    <s v="Europe &amp; Central Asia"/>
    <s v="Universal Access"/>
    <n v="16.984761441953111"/>
    <x v="371"/>
    <n v="0.14684659699582081"/>
    <n v="0"/>
    <n v="-1.0638575619999999"/>
  </r>
  <r>
    <s v="CHE"/>
    <x v="32"/>
    <x v="6"/>
    <n v="100"/>
    <n v="24.1"/>
    <n v="4.8712353420000003"/>
    <n v="2819.8309589999999"/>
    <n v="8373338"/>
    <s v="CHE-2016"/>
    <n v="0"/>
    <n v="0.20000000000000284"/>
    <n v="1.4947379000000538E-2"/>
    <n v="40788499.996111602"/>
    <n v="0"/>
    <n v="1.7274919712660692"/>
    <s v="High Income"/>
    <s v="Europe &amp; Central Asia"/>
    <s v="Universal Access"/>
    <n v="15.905248869453033"/>
    <x v="372"/>
    <n v="0.19686354633054393"/>
    <n v="0"/>
    <n v="-1.0489101829999994"/>
  </r>
  <r>
    <s v="CHE"/>
    <x v="32"/>
    <x v="7"/>
    <n v="100"/>
    <n v="25"/>
    <n v="4.711198982"/>
    <n v="2809.4794569999999"/>
    <n v="8451840"/>
    <s v="CHE-2017"/>
    <n v="0"/>
    <n v="0.89999999999999858"/>
    <n v="-0.16003636000000032"/>
    <n v="39818300.004026882"/>
    <n v="0"/>
    <n v="1.6768939065426312"/>
    <s v="High Income"/>
    <s v="Europe &amp; Central Asia"/>
    <s v="Universal Access"/>
    <n v="15.146092309921883"/>
    <x v="373"/>
    <n v="3.3447916426776025E-2"/>
    <n v="0"/>
    <n v="-1.2089465429999997"/>
  </r>
  <r>
    <s v="CHE"/>
    <x v="32"/>
    <x v="8"/>
    <n v="100"/>
    <n v="24.2"/>
    <n v="4.523891431"/>
    <n v="2806.4991559999999"/>
    <n v="8514329"/>
    <s v="CHE-2018"/>
    <n v="0"/>
    <n v="-0.80000000000000071"/>
    <n v="-0.18730755099999996"/>
    <n v="38517900.003814802"/>
    <n v="0"/>
    <n v="1.6119340072946027"/>
    <s v="High Income"/>
    <s v="Europe &amp; Central Asia"/>
    <s v="Universal Access"/>
    <n v="14.516199440312505"/>
    <x v="374"/>
    <n v="-0.18697757862761488"/>
    <n v="0"/>
    <n v="-1.3962540939999997"/>
  </r>
  <r>
    <s v="CHE"/>
    <x v="32"/>
    <x v="9"/>
    <n v="100"/>
    <n v="24.8"/>
    <n v="4.4774514649999997"/>
    <n v="2857.1581919999999"/>
    <n v="8575280"/>
    <s v="CHE-2019"/>
    <n v="0"/>
    <n v="0.60000000000000142"/>
    <n v="-4.6439966000000332E-2"/>
    <n v="38395399.998785198"/>
    <n v="0"/>
    <n v="1.5670996018130172"/>
    <s v="High Income"/>
    <s v="Europe &amp; Central Asia"/>
    <s v="Universal Access"/>
    <n v="13.958622860585876"/>
    <x v="375"/>
    <n v="-0.20594983058158789"/>
    <n v="0"/>
    <n v="-1.44269406"/>
  </r>
  <r>
    <s v="CHE"/>
    <x v="32"/>
    <x v="10"/>
    <n v="100"/>
    <n v="26.4"/>
    <n v="4.1606164830000001"/>
    <n v="2690.3902330000001"/>
    <n v="8638167"/>
    <s v="CHE-2020"/>
    <n v="0"/>
    <n v="1.5999999999999979"/>
    <n v="-0.3168349819999996"/>
    <n v="35940100.003106661"/>
    <n v="0"/>
    <n v="1.5464732334983913"/>
    <s v="High Income"/>
    <s v="Europe &amp; Central Asia"/>
    <s v="Universal Access"/>
    <n v="13.426165474335917"/>
    <x v="376"/>
    <n v="-0.24013115330125778"/>
    <n v="0"/>
    <n v="-1.7595290419999996"/>
  </r>
  <r>
    <s v="CHE"/>
    <x v="32"/>
    <x v="11"/>
    <n v="100"/>
    <n v="27.7"/>
    <n v="4.323039938"/>
    <n v="2619.8055610000001"/>
    <n v="8704546"/>
    <s v="CHE-2021"/>
    <n v="0"/>
    <n v="1.3000000000000007"/>
    <n v="0.16242345499999988"/>
    <n v="37630100.000158146"/>
    <n v="0"/>
    <n v="1.6501377057730429"/>
    <s v="High Income"/>
    <s v="Europe &amp; Central Asia"/>
    <s v="Universal Access"/>
    <n v="12.87483148972656"/>
    <x v="377"/>
    <n v="-0.25769440300418633"/>
    <n v="0"/>
    <n v="-1.5971055869999997"/>
  </r>
  <r>
    <s v="CHE"/>
    <x v="32"/>
    <x v="12"/>
    <n v="100"/>
    <m/>
    <n v="3.928466936"/>
    <n v="2591.9214099999999"/>
    <n v="8777088"/>
    <s v="CHE-2022"/>
    <n v="0"/>
    <s v=""/>
    <n v="-0.39457300200000001"/>
    <n v="34480500.00236237"/>
    <n v="0"/>
    <n v="1.5156581989112086"/>
    <s v="High Income"/>
    <s v="Europe &amp; Central Asia"/>
    <s v="Universal Access"/>
    <n v="12.585946336015652"/>
    <x v="38"/>
    <n v="-0.62233411622593637"/>
    <n v="0"/>
    <n v="-1.9916785889999997"/>
  </r>
  <r>
    <s v="CHI"/>
    <x v="33"/>
    <x v="0"/>
    <n v="100"/>
    <m/>
    <m/>
    <m/>
    <n v="158621"/>
    <s v="CHI-2010"/>
    <s v=""/>
    <s v=""/>
    <s v=""/>
    <n v="0"/>
    <n v="0"/>
    <s v=""/>
    <s v="High Income"/>
    <s v="Europe &amp; Central Asia"/>
    <s v="Universal Access"/>
    <n v="20.375342560585949"/>
    <x v="38"/>
    <s v=""/>
    <n v="0"/>
    <s v=""/>
  </r>
  <r>
    <s v="CHI"/>
    <x v="33"/>
    <x v="1"/>
    <n v="100"/>
    <m/>
    <m/>
    <m/>
    <n v="159706"/>
    <s v="CHI-2011"/>
    <n v="0"/>
    <s v=""/>
    <s v=""/>
    <n v="0"/>
    <n v="0"/>
    <s v=""/>
    <s v="High Income"/>
    <s v="Europe &amp; Central Asia"/>
    <s v="Universal Access"/>
    <n v="19.584672569179688"/>
    <x v="38"/>
    <s v=""/>
    <n v="0"/>
    <s v=""/>
  </r>
  <r>
    <s v="CHI"/>
    <x v="33"/>
    <x v="2"/>
    <n v="100"/>
    <m/>
    <m/>
    <m/>
    <n v="160767"/>
    <s v="CHI-2012"/>
    <n v="0"/>
    <s v=""/>
    <s v=""/>
    <n v="0"/>
    <n v="0"/>
    <s v=""/>
    <s v="High Income"/>
    <s v="Europe &amp; Central Asia"/>
    <s v="Universal Access"/>
    <n v="18.879195463984374"/>
    <x v="38"/>
    <s v=""/>
    <n v="0"/>
    <s v=""/>
  </r>
  <r>
    <s v="CHI"/>
    <x v="33"/>
    <x v="3"/>
    <n v="100"/>
    <m/>
    <m/>
    <m/>
    <n v="161777"/>
    <s v="CHI-2013"/>
    <n v="0"/>
    <s v=""/>
    <s v=""/>
    <n v="0"/>
    <n v="0"/>
    <s v=""/>
    <s v="High Income"/>
    <s v="Europe &amp; Central Asia"/>
    <s v="Universal Access"/>
    <n v="18.287461823359394"/>
    <x v="38"/>
    <s v=""/>
    <n v="0"/>
    <s v=""/>
  </r>
  <r>
    <s v="CHI"/>
    <x v="33"/>
    <x v="4"/>
    <n v="100"/>
    <m/>
    <m/>
    <m/>
    <n v="162726"/>
    <s v="CHI-2014"/>
    <n v="0"/>
    <s v=""/>
    <s v=""/>
    <n v="0"/>
    <n v="0"/>
    <s v=""/>
    <s v="High Income"/>
    <s v="Europe &amp; Central Asia"/>
    <s v="Universal Access"/>
    <n v="17.559097411132853"/>
    <x v="38"/>
    <s v=""/>
    <n v="0"/>
    <s v=""/>
  </r>
  <r>
    <s v="CHI"/>
    <x v="33"/>
    <x v="5"/>
    <n v="100"/>
    <m/>
    <m/>
    <m/>
    <n v="163454"/>
    <s v="CHI-2015"/>
    <n v="0"/>
    <s v=""/>
    <s v=""/>
    <n v="0"/>
    <n v="0"/>
    <s v=""/>
    <s v="High Income"/>
    <s v="Europe &amp; Central Asia"/>
    <s v="Universal Access"/>
    <n v="16.984761441953111"/>
    <x v="38"/>
    <s v=""/>
    <n v="0"/>
    <s v=""/>
  </r>
  <r>
    <s v="CHI"/>
    <x v="33"/>
    <x v="6"/>
    <n v="100"/>
    <m/>
    <m/>
    <m/>
    <n v="163883"/>
    <s v="CHI-2016"/>
    <n v="0"/>
    <s v=""/>
    <s v=""/>
    <n v="0"/>
    <n v="0"/>
    <s v=""/>
    <s v="High Income"/>
    <s v="Europe &amp; Central Asia"/>
    <s v="Universal Access"/>
    <n v="15.905248869453033"/>
    <x v="38"/>
    <s v=""/>
    <n v="0"/>
    <s v=""/>
  </r>
  <r>
    <s v="CHI"/>
    <x v="33"/>
    <x v="7"/>
    <n v="100"/>
    <m/>
    <m/>
    <m/>
    <n v="164319"/>
    <s v="CHI-2017"/>
    <n v="0"/>
    <s v=""/>
    <s v=""/>
    <n v="0"/>
    <n v="0"/>
    <s v=""/>
    <s v="High Income"/>
    <s v="Europe &amp; Central Asia"/>
    <s v="Universal Access"/>
    <n v="15.146092309921883"/>
    <x v="38"/>
    <s v=""/>
    <n v="0"/>
    <s v=""/>
  </r>
  <r>
    <s v="CHI"/>
    <x v="33"/>
    <x v="8"/>
    <n v="100"/>
    <m/>
    <m/>
    <m/>
    <n v="164949"/>
    <s v="CHI-2018"/>
    <n v="0"/>
    <s v=""/>
    <s v=""/>
    <n v="0"/>
    <n v="0"/>
    <s v=""/>
    <s v="High Income"/>
    <s v="Europe &amp; Central Asia"/>
    <s v="Universal Access"/>
    <n v="14.516199440312505"/>
    <x v="38"/>
    <s v=""/>
    <n v="0"/>
    <s v=""/>
  </r>
  <r>
    <s v="CHI"/>
    <x v="33"/>
    <x v="9"/>
    <n v="100"/>
    <m/>
    <m/>
    <m/>
    <n v="165639"/>
    <s v="CHI-2019"/>
    <n v="0"/>
    <s v=""/>
    <s v=""/>
    <n v="0"/>
    <n v="0"/>
    <s v=""/>
    <s v="High Income"/>
    <s v="Europe &amp; Central Asia"/>
    <s v="Universal Access"/>
    <n v="13.958622860585876"/>
    <x v="38"/>
    <s v=""/>
    <n v="0"/>
    <s v=""/>
  </r>
  <r>
    <s v="CHI"/>
    <x v="33"/>
    <x v="10"/>
    <n v="100"/>
    <m/>
    <m/>
    <m/>
    <n v="166235"/>
    <s v="CHI-2020"/>
    <n v="0"/>
    <s v=""/>
    <s v=""/>
    <n v="0"/>
    <n v="0"/>
    <s v=""/>
    <s v="High Income"/>
    <s v="Europe &amp; Central Asia"/>
    <s v="Universal Access"/>
    <n v="13.426165474335917"/>
    <x v="38"/>
    <s v=""/>
    <n v="0"/>
    <s v=""/>
  </r>
  <r>
    <s v="CHI"/>
    <x v="33"/>
    <x v="11"/>
    <n v="100"/>
    <m/>
    <m/>
    <m/>
    <n v="166741"/>
    <s v="CHI-2021"/>
    <n v="0"/>
    <s v=""/>
    <s v=""/>
    <n v="0"/>
    <n v="0"/>
    <s v=""/>
    <s v="High Income"/>
    <s v="Europe &amp; Central Asia"/>
    <s v="Universal Access"/>
    <n v="12.87483148972656"/>
    <x v="38"/>
    <s v=""/>
    <n v="0"/>
    <s v=""/>
  </r>
  <r>
    <s v="CHI"/>
    <x v="33"/>
    <x v="12"/>
    <n v="100"/>
    <m/>
    <m/>
    <m/>
    <n v="167215"/>
    <s v="CHI-2022"/>
    <n v="0"/>
    <s v=""/>
    <s v=""/>
    <n v="0"/>
    <n v="0"/>
    <s v=""/>
    <s v="High Income"/>
    <s v="Europe &amp; Central Asia"/>
    <s v="Universal Access"/>
    <n v="12.585946336015652"/>
    <x v="38"/>
    <s v=""/>
    <n v="0"/>
    <s v=""/>
  </r>
  <r>
    <s v="CHL"/>
    <x v="34"/>
    <x v="0"/>
    <n v="99.5"/>
    <n v="27"/>
    <n v="4.2093619029999996"/>
    <n v="1795.68173"/>
    <n v="17181464"/>
    <s v="CHL-2010"/>
    <s v=""/>
    <s v=""/>
    <s v=""/>
    <n v="72322999.999365985"/>
    <n v="0.5"/>
    <n v="2.3441581170400387"/>
    <s v="High Income"/>
    <s v="Latin America &amp; Caribbean"/>
    <s v="Universal Access"/>
    <n v="19.875342560585949"/>
    <x v="378"/>
    <n v="-0.88869731099163474"/>
    <n v="0"/>
    <n v="0"/>
  </r>
  <r>
    <s v="CHL"/>
    <x v="34"/>
    <x v="1"/>
    <n v="99.6"/>
    <n v="28.8"/>
    <n v="4.5571771849999996"/>
    <n v="1937.323396"/>
    <n v="17351816"/>
    <s v="CHL-2011"/>
    <n v="9.9999999999994316E-2"/>
    <n v="1.8000000000000007"/>
    <n v="0.347815282"/>
    <n v="79075299.99351795"/>
    <n v="0.40000000000000568"/>
    <n v="2.3523058640644212"/>
    <s v="High Income"/>
    <s v="Latin America &amp; Caribbean"/>
    <s v="Universal Access"/>
    <n v="19.184672569179682"/>
    <x v="379"/>
    <n v="-0.56935619877405585"/>
    <n v="9.9999999999994316E-2"/>
    <n v="0.347815282"/>
  </r>
  <r>
    <s v="CHL"/>
    <x v="34"/>
    <x v="2"/>
    <n v="100"/>
    <n v="30.3"/>
    <n v="4.6434127199999997"/>
    <n v="2123.49179"/>
    <n v="17519119"/>
    <s v="CHL-2012"/>
    <n v="0.40000000000000568"/>
    <n v="1.5"/>
    <n v="8.6235535000000141E-2"/>
    <n v="81348500.00779368"/>
    <n v="0"/>
    <n v="2.1866873900181174"/>
    <s v="High Income"/>
    <s v="Latin America &amp; Caribbean"/>
    <s v="Universal Access"/>
    <n v="18.879195463984374"/>
    <x v="380"/>
    <n v="-0.7620913430962295"/>
    <n v="0.5"/>
    <n v="0.43405081700000014"/>
  </r>
  <r>
    <s v="CHL"/>
    <x v="34"/>
    <x v="3"/>
    <n v="99.6"/>
    <n v="30.2"/>
    <n v="4.8290196769999998"/>
    <n v="2177.504919"/>
    <n v="17687006"/>
    <s v="CHL-2013"/>
    <n v="-0.40000000000000568"/>
    <n v="-0.10000000000000142"/>
    <n v="0.18560695700000007"/>
    <n v="85410900.001217052"/>
    <n v="0.40000000000000568"/>
    <n v="2.217684853367718"/>
    <s v="High Income"/>
    <s v="Latin America &amp; Caribbean"/>
    <s v="Universal Access"/>
    <n v="17.887461823359388"/>
    <x v="381"/>
    <n v="-0.13935076700000426"/>
    <n v="9.9999999999994316E-2"/>
    <n v="0.61965777400000022"/>
  </r>
  <r>
    <s v="CHL"/>
    <x v="34"/>
    <x v="4"/>
    <n v="100"/>
    <n v="27"/>
    <n v="4.4057176939999998"/>
    <n v="1946.2118170000001"/>
    <n v="17864195"/>
    <s v="CHL-2014"/>
    <n v="0.40000000000000568"/>
    <n v="-3.1999999999999993"/>
    <n v="-0.42330198299999999"/>
    <n v="78704600.000566334"/>
    <n v="0"/>
    <n v="2.2637400798394181"/>
    <s v="High Income"/>
    <s v="Latin America &amp; Caribbean"/>
    <s v="Universal Access"/>
    <n v="17.559097411132853"/>
    <x v="382"/>
    <n v="-0.38556920408368445"/>
    <n v="0.5"/>
    <n v="0.19635579100000022"/>
  </r>
  <r>
    <s v="CHL"/>
    <x v="34"/>
    <x v="5"/>
    <n v="99.7"/>
    <n v="25.1"/>
    <n v="4.6753963470000004"/>
    <n v="1968.302862"/>
    <n v="18047625"/>
    <s v="CHL-2015"/>
    <n v="-0.29999999999999716"/>
    <n v="-1.8999999999999986"/>
    <n v="0.2696786530000006"/>
    <n v="84379799.997025877"/>
    <n v="0.29999999999999716"/>
    <n v="2.3753439764088502"/>
    <s v="High Income"/>
    <s v="Latin America &amp; Caribbean"/>
    <s v="Universal Access"/>
    <n v="16.684761441953114"/>
    <x v="383"/>
    <n v="-3.4045019004178556E-2"/>
    <n v="0.20000000000000284"/>
    <n v="0.46603444400000082"/>
  </r>
  <r>
    <s v="CHL"/>
    <x v="34"/>
    <x v="6"/>
    <n v="100"/>
    <n v="24.6"/>
    <n v="4.8647410569999998"/>
    <n v="2070.4695820000002"/>
    <n v="18267221"/>
    <s v="CHL-2016"/>
    <n v="0.29999999999999716"/>
    <n v="-0.5"/>
    <n v="0.18934470999999942"/>
    <n v="88865299.995992601"/>
    <n v="0"/>
    <n v="2.3495834468144339"/>
    <s v="High Income"/>
    <s v="Latin America &amp; Caribbean"/>
    <s v="Universal Access"/>
    <n v="15.905248869453033"/>
    <x v="384"/>
    <n v="0.19036926133054344"/>
    <n v="0.5"/>
    <n v="0.65537915400000024"/>
  </r>
  <r>
    <s v="CHL"/>
    <x v="34"/>
    <x v="7"/>
    <n v="99.7"/>
    <n v="24.1"/>
    <n v="4.8360977619999996"/>
    <n v="2065.9757169999998"/>
    <n v="18558868"/>
    <s v="CHL-2017"/>
    <n v="-0.29999999999999716"/>
    <n v="-0.5"/>
    <n v="-2.864329500000018E-2"/>
    <n v="89752500.000053406"/>
    <n v="0.29999999999999716"/>
    <n v="2.3408299149916876"/>
    <s v="High Income"/>
    <s v="Latin America &amp; Caribbean"/>
    <s v="Universal Access"/>
    <n v="14.846092309921886"/>
    <x v="385"/>
    <n v="0.15834669642677568"/>
    <n v="0.20000000000000284"/>
    <n v="0.62673585900000006"/>
  </r>
  <r>
    <s v="CHL"/>
    <x v="34"/>
    <x v="8"/>
    <n v="100"/>
    <n v="25.5"/>
    <n v="4.7540619260000003"/>
    <n v="2067.9764740000001"/>
    <n v="18893191"/>
    <s v="CHL-2018"/>
    <n v="0.29999999999999716"/>
    <n v="1.3999999999999986"/>
    <n v="-8.2035835999999307E-2"/>
    <n v="89819399.993745878"/>
    <n v="0"/>
    <n v="2.2988955560042799"/>
    <s v="High Income"/>
    <s v="Latin America &amp; Caribbean"/>
    <s v="Universal Access"/>
    <n v="14.516199440312505"/>
    <x v="386"/>
    <n v="4.3192916372385426E-2"/>
    <n v="0.5"/>
    <n v="0.54470002300000075"/>
  </r>
  <r>
    <s v="CHL"/>
    <x v="34"/>
    <x v="9"/>
    <n v="100"/>
    <n v="25.3"/>
    <n v="4.9613954639999998"/>
    <n v="2154.354519"/>
    <n v="19197744"/>
    <s v="CHL-2019"/>
    <n v="0"/>
    <n v="-0.19999999999999929"/>
    <n v="0.20733353799999943"/>
    <n v="95247600.00063321"/>
    <n v="0"/>
    <n v="2.3029614765089641"/>
    <s v="High Income"/>
    <s v="Latin America &amp; Caribbean"/>
    <s v="Universal Access"/>
    <n v="13.958622860585876"/>
    <x v="387"/>
    <n v="0.27799416841841218"/>
    <n v="0.5"/>
    <n v="0.75203356100000018"/>
  </r>
  <r>
    <s v="CHL"/>
    <x v="34"/>
    <x v="10"/>
    <n v="100"/>
    <n v="26.7"/>
    <n v="4.5177068120000001"/>
    <n v="1946.167606"/>
    <n v="19370624"/>
    <s v="CHL-2020"/>
    <n v="0"/>
    <n v="1.3999999999999986"/>
    <n v="-0.44368865199999963"/>
    <n v="87510799.997490689"/>
    <n v="0"/>
    <n v="2.3213349138440034"/>
    <s v="High Income"/>
    <s v="Latin America &amp; Caribbean"/>
    <s v="Universal Access"/>
    <n v="13.426165474335917"/>
    <x v="388"/>
    <n v="0.11695917569874226"/>
    <n v="0.5"/>
    <n v="0.30834490900000056"/>
  </r>
  <r>
    <s v="CHL"/>
    <x v="34"/>
    <x v="11"/>
    <n v="100"/>
    <n v="24.2"/>
    <n v="4.5799172649999997"/>
    <n v="2032.9812039999999"/>
    <n v="19456334"/>
    <s v="CHL-2021"/>
    <n v="0"/>
    <n v="-2.5"/>
    <n v="6.221045299999961E-2"/>
    <n v="89108400.0002065"/>
    <n v="0"/>
    <n v="2.2528084647259727"/>
    <s v="High Income"/>
    <s v="Latin America &amp; Caribbean"/>
    <s v="Universal Access"/>
    <n v="12.87483148972656"/>
    <x v="389"/>
    <n v="-8.1707600418656767E-4"/>
    <n v="0.5"/>
    <n v="0.37055536200000017"/>
  </r>
  <r>
    <s v="CHL"/>
    <x v="34"/>
    <x v="12"/>
    <n v="100"/>
    <m/>
    <n v="4.6247498340000002"/>
    <n v="2124.6984819999998"/>
    <n v="19553036"/>
    <s v="CHL-2022"/>
    <n v="0"/>
    <s v=""/>
    <n v="4.4832569000000433E-2"/>
    <n v="90427899.99519603"/>
    <n v="0"/>
    <n v="2.1766617113815969"/>
    <s v="High Income"/>
    <s v="Latin America &amp; Caribbean"/>
    <s v="Universal Access"/>
    <n v="12.585946336015652"/>
    <x v="38"/>
    <n v="7.3948781774063832E-2"/>
    <n v="0.5"/>
    <n v="0.4153879310000006"/>
  </r>
  <r>
    <s v="CHN"/>
    <x v="35"/>
    <x v="0"/>
    <n v="99.7"/>
    <n v="12.3"/>
    <n v="6.8071847679999999"/>
    <n v="1899.7999609999999"/>
    <n v="1337705000"/>
    <s v="CHN-2010"/>
    <s v=""/>
    <s v=""/>
    <s v=""/>
    <n v="9106005100.0774403"/>
    <n v="0.29999999999999716"/>
    <n v="3.5831060678709008"/>
    <s v="Upper Middle Income"/>
    <s v="East Asia &amp; Pacific"/>
    <s v="Universal Access"/>
    <n v="20.075342560585952"/>
    <x v="390"/>
    <n v="1.7091255540083656"/>
    <n v="0"/>
    <n v="0"/>
  </r>
  <r>
    <s v="CHN"/>
    <x v="35"/>
    <x v="1"/>
    <n v="99.9"/>
    <n v="11.3"/>
    <n v="7.4018506579999999"/>
    <n v="2027.465254"/>
    <n v="1345035000"/>
    <s v="CHN-2011"/>
    <n v="0.20000000000000284"/>
    <n v="-1"/>
    <n v="0.59466588999999992"/>
    <n v="9955748199.7830296"/>
    <n v="9.9999999999994316E-2"/>
    <n v="3.6507903863688114"/>
    <s v="Upper Middle Income"/>
    <s v="East Asia &amp; Pacific"/>
    <s v="Universal Access"/>
    <n v="19.484672569179693"/>
    <x v="391"/>
    <n v="2.2753172742259444"/>
    <n v="0.20000000000000284"/>
    <n v="0.59466588999999992"/>
  </r>
  <r>
    <s v="CHN"/>
    <x v="35"/>
    <x v="2"/>
    <n v="99.9"/>
    <n v="11.5"/>
    <n v="7.584416515"/>
    <n v="2085.2187210000002"/>
    <n v="1354190000"/>
    <s v="CHN-2012"/>
    <n v="0"/>
    <n v="0.19999999999999929"/>
    <n v="0.18256585700000016"/>
    <n v="10270741000.447849"/>
    <n v="9.9999999999994316E-2"/>
    <n v="3.6372282862311782"/>
    <s v="Upper Middle Income"/>
    <s v="East Asia &amp; Pacific"/>
    <s v="Universal Access"/>
    <n v="18.779195463984379"/>
    <x v="392"/>
    <n v="2.1789124519037708"/>
    <n v="0.20000000000000284"/>
    <n v="0.77723174700000008"/>
  </r>
  <r>
    <s v="CHN"/>
    <x v="35"/>
    <x v="3"/>
    <n v="100"/>
    <n v="11.5"/>
    <n v="7.8932763120000002"/>
    <n v="2137.3257269999999"/>
    <n v="1363240000"/>
    <s v="CHN-2013"/>
    <n v="9.9999999999994316E-2"/>
    <n v="0"/>
    <n v="0.30885979700000021"/>
    <n v="10760429999.570881"/>
    <n v="0"/>
    <n v="3.6930619475952251"/>
    <s v="Upper Middle Income"/>
    <s v="East Asia &amp; Pacific"/>
    <s v="Universal Access"/>
    <n v="18.287461823359394"/>
    <x v="393"/>
    <n v="2.9249058679999962"/>
    <n v="0.29999999999999716"/>
    <n v="1.0860915440000003"/>
  </r>
  <r>
    <s v="CHN"/>
    <x v="35"/>
    <x v="4"/>
    <n v="100"/>
    <n v="11.9"/>
    <n v="7.9316433159999997"/>
    <n v="2177.5501140000001"/>
    <n v="1371860000"/>
    <s v="CHN-2014"/>
    <n v="0"/>
    <n v="0.40000000000000036"/>
    <n v="3.8367003999999483E-2"/>
    <n v="10881104199.487761"/>
    <n v="0"/>
    <n v="3.6424618955979624"/>
    <s v="Upper Middle Income"/>
    <s v="East Asia &amp; Pacific"/>
    <s v="Universal Access"/>
    <n v="17.559097411132853"/>
    <x v="394"/>
    <n v="3.1403564179163155"/>
    <n v="0.29999999999999716"/>
    <n v="1.1244585479999998"/>
  </r>
  <r>
    <s v="CHN"/>
    <x v="35"/>
    <x v="5"/>
    <n v="100"/>
    <n v="12.2"/>
    <n v="7.7905704929999997"/>
    <n v="2175.1544490000001"/>
    <n v="1379860000"/>
    <s v="CHN-2015"/>
    <n v="0"/>
    <n v="0.29999999999999893"/>
    <n v="-0.14107282300000001"/>
    <n v="10749896600.47098"/>
    <n v="0"/>
    <n v="3.5816171566950645"/>
    <s v="Upper Middle Income"/>
    <s v="East Asia &amp; Pacific"/>
    <s v="Universal Access"/>
    <n v="16.984761441953111"/>
    <x v="395"/>
    <n v="3.0811291269958208"/>
    <n v="0.29999999999999716"/>
    <n v="0.98338572499999977"/>
  </r>
  <r>
    <s v="CHN"/>
    <x v="35"/>
    <x v="6"/>
    <n v="100"/>
    <n v="12.6"/>
    <n v="7.7632248390000003"/>
    <n v="2149.2047499999999"/>
    <n v="1387790000"/>
    <s v="CHN-2016"/>
    <n v="0"/>
    <n v="0.40000000000000036"/>
    <n v="-2.7345653999999442E-2"/>
    <n v="10773725799.315811"/>
    <n v="0"/>
    <n v="3.6121383218606793"/>
    <s v="Upper Middle Income"/>
    <s v="East Asia &amp; Pacific"/>
    <s v="Universal Access"/>
    <n v="15.905248869453033"/>
    <x v="396"/>
    <n v="3.0888530433305439"/>
    <n v="0.29999999999999716"/>
    <n v="0.95604007100000032"/>
  </r>
  <r>
    <s v="CHN"/>
    <x v="35"/>
    <x v="7"/>
    <n v="100"/>
    <n v="13.1"/>
    <n v="7.8780265219999999"/>
    <n v="2215.9113900000002"/>
    <n v="1396215000"/>
    <s v="CHN-2017"/>
    <n v="0"/>
    <n v="0.5"/>
    <n v="0.1148016829999996"/>
    <n v="10999418800.41423"/>
    <n v="0"/>
    <n v="3.5552082802372342"/>
    <s v="Upper Middle Income"/>
    <s v="East Asia &amp; Pacific"/>
    <s v="Universal Access"/>
    <n v="15.146092309921883"/>
    <x v="397"/>
    <n v="3.2002754564267759"/>
    <n v="0.29999999999999716"/>
    <n v="1.0708417539999999"/>
  </r>
  <r>
    <s v="CHN"/>
    <x v="35"/>
    <x v="8"/>
    <n v="100"/>
    <n v="13.5"/>
    <n v="8.2177362489999997"/>
    <n v="2310.877571"/>
    <n v="1402760000"/>
    <s v="CHN-2018"/>
    <n v="0"/>
    <n v="0.40000000000000036"/>
    <n v="0.33970972699999979"/>
    <n v="11527511700.64724"/>
    <n v="0"/>
    <n v="3.5561106101539983"/>
    <s v="Upper Middle Income"/>
    <s v="East Asia &amp; Pacific"/>
    <s v="Universal Access"/>
    <n v="14.516199440312505"/>
    <x v="398"/>
    <n v="3.5068672393723848"/>
    <n v="0.29999999999999716"/>
    <n v="1.4105514809999997"/>
  </r>
  <r>
    <s v="CHN"/>
    <x v="35"/>
    <x v="9"/>
    <n v="100"/>
    <n v="14.3"/>
    <n v="8.3914758710000008"/>
    <n v="2397.9686889999998"/>
    <n v="1407745000"/>
    <s v="CHN-2019"/>
    <n v="0"/>
    <n v="0.80000000000000071"/>
    <n v="0.17373962200000115"/>
    <n v="11813058200.020897"/>
    <n v="0"/>
    <n v="3.4994101088531773"/>
    <s v="Upper Middle Income"/>
    <s v="East Asia &amp; Pacific"/>
    <s v="Universal Access"/>
    <n v="13.958622860585876"/>
    <x v="399"/>
    <n v="3.7080745754184132"/>
    <n v="0.29999999999999716"/>
    <n v="1.5842911030000009"/>
  </r>
  <r>
    <s v="CHN"/>
    <x v="35"/>
    <x v="10"/>
    <n v="100"/>
    <n v="14.9"/>
    <n v="8.4785830200000003"/>
    <n v="2465.9695459999998"/>
    <n v="1411100000"/>
    <s v="CHN-2020"/>
    <n v="0"/>
    <n v="0.59999999999999964"/>
    <n v="8.7107148999999495E-2"/>
    <n v="11964128499.522001"/>
    <n v="0"/>
    <n v="3.4382350884068869"/>
    <s v="Upper Middle Income"/>
    <s v="East Asia &amp; Pacific"/>
    <s v="Universal Access"/>
    <n v="13.426165474335917"/>
    <x v="400"/>
    <n v="4.0778353836987424"/>
    <n v="0.29999999999999716"/>
    <n v="1.6713982520000004"/>
  </r>
  <r>
    <s v="CHN"/>
    <x v="35"/>
    <x v="11"/>
    <n v="100"/>
    <n v="15.2"/>
    <n v="8.8871566029999993"/>
    <n v="2623.7995940000001"/>
    <n v="1412360000"/>
    <s v="CHN-2021"/>
    <n v="0"/>
    <n v="0.29999999999999893"/>
    <n v="0.40857358299999902"/>
    <n v="12551864499.81308"/>
    <n v="0"/>
    <n v="3.3871323950666024"/>
    <s v="Upper Middle Income"/>
    <s v="East Asia &amp; Pacific"/>
    <s v="Universal Access"/>
    <n v="12.87483148972656"/>
    <x v="401"/>
    <n v="4.306422261995813"/>
    <n v="0.29999999999999716"/>
    <n v="2.0799718349999994"/>
  </r>
  <r>
    <s v="CHN"/>
    <x v="35"/>
    <x v="12"/>
    <n v="100"/>
    <m/>
    <n v="8.86482511"/>
    <n v="2676.4820100000002"/>
    <n v="1412175000"/>
    <s v="CHN-2022"/>
    <n v="0"/>
    <s v=""/>
    <n v="-2.2331492999999369E-2"/>
    <n v="12518684399.714251"/>
    <n v="0"/>
    <n v="3.3121183243073613"/>
    <s v="Upper Middle Income"/>
    <s v="East Asia &amp; Pacific"/>
    <s v="Universal Access"/>
    <n v="12.585946336015652"/>
    <x v="38"/>
    <n v="4.3140240577740636"/>
    <n v="0.29999999999999716"/>
    <n v="2.057640342"/>
  </r>
  <r>
    <s v="CIV"/>
    <x v="36"/>
    <x v="0"/>
    <n v="58.4"/>
    <n v="75.400000000000006"/>
    <n v="0.32527920900000001"/>
    <n v="369.59298919999998"/>
    <n v="22488065"/>
    <s v="CIV-2010"/>
    <s v=""/>
    <s v=""/>
    <s v=""/>
    <n v="7314899.9951405851"/>
    <n v="41.6"/>
    <n v="0.88010113423439373"/>
    <s v="Lower Middle Income"/>
    <s v="Sub-Saharan Africa"/>
    <s v="Moderate Access"/>
    <n v="-21.224657439414052"/>
    <x v="402"/>
    <n v="-4.7727800049916347"/>
    <n v="0"/>
    <n v="0"/>
  </r>
  <r>
    <s v="CIV"/>
    <x v="36"/>
    <x v="1"/>
    <n v="55.8"/>
    <n v="79.099999999999994"/>
    <n v="0.30799756299999997"/>
    <n v="412.20299619999997"/>
    <n v="22982000"/>
    <s v="CIV-2011"/>
    <n v="-2.6000000000000014"/>
    <n v="3.6999999999999886"/>
    <n v="-1.7281646000000039E-2"/>
    <n v="7078399.9928659992"/>
    <n v="44.2"/>
    <n v="0.74719874877027881"/>
    <s v="Lower Middle Income"/>
    <s v="Sub-Saharan Africa"/>
    <s v="Moderate Access"/>
    <n v="-24.615327430820315"/>
    <x v="403"/>
    <n v="-4.8185358207740556"/>
    <n v="-2.6000000000000014"/>
    <n v="-1.7281646000000039E-2"/>
  </r>
  <r>
    <s v="CIV"/>
    <x v="36"/>
    <x v="2"/>
    <n v="55.8"/>
    <n v="74.900000000000006"/>
    <n v="0.384376785"/>
    <n v="442.1845533"/>
    <n v="23467078"/>
    <s v="CIV-2012"/>
    <n v="0"/>
    <n v="-4.1999999999999886"/>
    <n v="7.6379222000000024E-2"/>
    <n v="9020199.99498423"/>
    <n v="44.2"/>
    <n v="0.86926778000591909"/>
    <s v="Lower Middle Income"/>
    <s v="Sub-Saharan Africa"/>
    <s v="Moderate Access"/>
    <n v="-25.320804536015629"/>
    <x v="404"/>
    <n v="-5.0211272780962295"/>
    <n v="-2.6000000000000014"/>
    <n v="5.9097575999999985E-2"/>
  </r>
  <r>
    <s v="CIV"/>
    <x v="36"/>
    <x v="3"/>
    <n v="61.5"/>
    <n v="72.2"/>
    <n v="0.40940234399999997"/>
    <n v="446.3098013"/>
    <n v="23939775"/>
    <s v="CIV-2013"/>
    <n v="5.7000000000000028"/>
    <n v="-2.7000000000000028"/>
    <n v="2.5025558999999975E-2"/>
    <n v="9800999.9998325985"/>
    <n v="38.5"/>
    <n v="0.9173052951279651"/>
    <s v="Lower Middle Income"/>
    <s v="Sub-Saharan Africa"/>
    <s v="Moderate Access"/>
    <n v="-20.212538176640606"/>
    <x v="405"/>
    <n v="-4.558968100000004"/>
    <n v="3.1000000000000014"/>
    <n v="8.412313499999996E-2"/>
  </r>
  <r>
    <s v="CIV"/>
    <x v="36"/>
    <x v="4"/>
    <n v="61.9"/>
    <n v="71.900000000000006"/>
    <n v="0.42642522799999999"/>
    <n v="438.71877310000002"/>
    <n v="24527395"/>
    <s v="CIV-2014"/>
    <n v="0.39999999999999858"/>
    <n v="-0.29999999999999716"/>
    <n v="1.7022884000000016E-2"/>
    <n v="10459100.00512106"/>
    <n v="38.1"/>
    <n v="0.97197852963269959"/>
    <s v="Lower Middle Income"/>
    <s v="Sub-Saharan Africa"/>
    <s v="Moderate Access"/>
    <n v="-20.540902588867148"/>
    <x v="406"/>
    <n v="-4.364861670083684"/>
    <n v="3.5"/>
    <n v="0.10114601899999998"/>
  </r>
  <r>
    <s v="CIV"/>
    <x v="36"/>
    <x v="5"/>
    <n v="62.6"/>
    <n v="64.5"/>
    <n v="0.44620325599999999"/>
    <n v="383.89279499999998"/>
    <n v="25246342"/>
    <s v="CIV-2015"/>
    <n v="0.70000000000000284"/>
    <n v="-7.4000000000000057"/>
    <n v="1.9778028000000003E-2"/>
    <n v="11265000.002489552"/>
    <n v="37.4"/>
    <n v="1.1623121397732927"/>
    <s v="Lower Middle Income"/>
    <s v="Sub-Saharan Africa"/>
    <s v="Moderate Access"/>
    <n v="-20.415238558046887"/>
    <x v="407"/>
    <n v="-4.2632381100041794"/>
    <n v="4.2000000000000028"/>
    <n v="0.12092404699999998"/>
  </r>
  <r>
    <s v="CIV"/>
    <x v="36"/>
    <x v="6"/>
    <n v="64.3"/>
    <n v="64"/>
    <n v="0.43877495500000002"/>
    <n v="391.65558340000001"/>
    <n v="25989405"/>
    <s v="CIV-2016"/>
    <n v="1.6999999999999957"/>
    <n v="-0.5"/>
    <n v="-7.4283009999999705E-3"/>
    <n v="11403500.009351775"/>
    <n v="35.700000000000003"/>
    <n v="1.1203081829983175"/>
    <s v="Lower Middle Income"/>
    <s v="Sub-Saharan Africa"/>
    <s v="Moderate Access"/>
    <n v="-19.79475113054697"/>
    <x v="408"/>
    <n v="-4.235596840669456"/>
    <n v="5.8999999999999986"/>
    <n v="0.11349574600000001"/>
  </r>
  <r>
    <s v="CIV"/>
    <x v="36"/>
    <x v="7"/>
    <n v="65.599999999999994"/>
    <n v="62.5"/>
    <n v="0.46122127800000001"/>
    <n v="392.58525049999997"/>
    <n v="26733372"/>
    <s v="CIV-2017"/>
    <n v="1.2999999999999972"/>
    <n v="-1.5"/>
    <n v="2.244632299999999E-2"/>
    <n v="12329999.999089416"/>
    <n v="34.400000000000006"/>
    <n v="1.1748308868267072"/>
    <s v="Lower Middle Income"/>
    <s v="Sub-Saharan Africa"/>
    <s v="Moderate Access"/>
    <n v="-19.253907690078123"/>
    <x v="409"/>
    <n v="-4.2165297875732239"/>
    <n v="7.1999999999999957"/>
    <n v="0.135942069"/>
  </r>
  <r>
    <s v="CIV"/>
    <x v="36"/>
    <x v="8"/>
    <n v="67.099999999999994"/>
    <n v="60.5"/>
    <n v="0.44942915300000003"/>
    <n v="358.54140180000002"/>
    <n v="27464173"/>
    <s v="CIV-2018"/>
    <n v="1.5"/>
    <n v="-2"/>
    <n v="-1.1792124999999987E-2"/>
    <n v="12343200.00923547"/>
    <n v="32.900000000000006"/>
    <n v="1.2534930436030889"/>
    <s v="Lower Middle Income"/>
    <s v="Sub-Saharan Africa"/>
    <s v="Moderate Access"/>
    <n v="-18.383800559687501"/>
    <x v="410"/>
    <n v="-4.2614398566276153"/>
    <n v="8.6999999999999957"/>
    <n v="0.12414994400000001"/>
  </r>
  <r>
    <s v="CIV"/>
    <x v="36"/>
    <x v="9"/>
    <n v="68.599999999999994"/>
    <n v="61.1"/>
    <n v="0.46760528499999998"/>
    <n v="364.1498631"/>
    <n v="28193009"/>
    <s v="CIV-2019"/>
    <n v="1.5"/>
    <n v="0.60000000000000142"/>
    <n v="1.8176131999999956E-2"/>
    <n v="13183200.008452564"/>
    <n v="31.400000000000006"/>
    <n v="1.2841012242028218"/>
    <s v="Lower Middle Income"/>
    <s v="Sub-Saharan Africa"/>
    <s v="Moderate Access"/>
    <n v="-17.441377139414129"/>
    <x v="411"/>
    <n v="-4.2157960105815873"/>
    <n v="10.199999999999996"/>
    <n v="0.14232607599999997"/>
  </r>
  <r>
    <s v="CIV"/>
    <x v="36"/>
    <x v="10"/>
    <n v="69.900000000000006"/>
    <n v="61.8"/>
    <n v="0.459550187"/>
    <n v="375.31718389999997"/>
    <n v="28915449"/>
    <s v="CIV-2020"/>
    <n v="1.3000000000000114"/>
    <n v="0.69999999999999574"/>
    <n v="-8.0550979999999828E-3"/>
    <n v="13288099.995138964"/>
    <n v="30.099999999999994"/>
    <n v="1.2244315121005576"/>
    <s v="Lower Middle Income"/>
    <s v="Sub-Saharan Africa"/>
    <s v="Moderate Access"/>
    <n v="-16.673834525664077"/>
    <x v="412"/>
    <n v="-3.9411974493012578"/>
    <n v="11.500000000000007"/>
    <n v="0.13427097799999999"/>
  </r>
  <r>
    <s v="CIV"/>
    <x v="36"/>
    <x v="11"/>
    <n v="71.099999999999994"/>
    <n v="58.2"/>
    <n v="0.58032230799999995"/>
    <n v="468.4144976"/>
    <n v="29639736"/>
    <s v="CIV-2021"/>
    <n v="1.1999999999999886"/>
    <n v="-3.5999999999999943"/>
    <n v="0.12077212099999995"/>
    <n v="17200600.004030686"/>
    <n v="28.900000000000006"/>
    <n v="1.2389076575839952"/>
    <s v="Lower Middle Income"/>
    <s v="Sub-Saharan Africa"/>
    <s v="Moderate Access"/>
    <n v="-16.025168510273446"/>
    <x v="413"/>
    <n v="-4.0004120330041868"/>
    <n v="12.699999999999996"/>
    <n v="0.25504309899999994"/>
  </r>
  <r>
    <s v="CIV"/>
    <x v="36"/>
    <x v="12"/>
    <n v="72"/>
    <m/>
    <n v="0.60570155599999997"/>
    <n v="471.7754248"/>
    <n v="30395002"/>
    <s v="CIV-2022"/>
    <n v="0.90000000000000568"/>
    <s v=""/>
    <n v="2.5379248000000021E-2"/>
    <n v="18410300.006023113"/>
    <n v="28"/>
    <n v="1.2838768705614019"/>
    <s v="Lower Middle Income"/>
    <s v="Sub-Saharan Africa"/>
    <s v="Moderate Access"/>
    <n v="-15.414053663984348"/>
    <x v="38"/>
    <n v="-3.9450994962259363"/>
    <n v="13.600000000000001"/>
    <n v="0.28042234699999996"/>
  </r>
  <r>
    <s v="CMR"/>
    <x v="37"/>
    <x v="0"/>
    <n v="52.8"/>
    <n v="78.7"/>
    <n v="0.398005579"/>
    <n v="356.14125589999998"/>
    <n v="19668066"/>
    <s v="CMR-2010"/>
    <s v=""/>
    <s v=""/>
    <s v=""/>
    <n v="7827999.9961402137"/>
    <n v="47.2"/>
    <n v="1.1175497710710467"/>
    <s v="Lower Middle Income"/>
    <s v="Sub-Saharan Africa"/>
    <s v="Moderate Access"/>
    <n v="-26.824657439414054"/>
    <x v="414"/>
    <n v="-4.700053634991634"/>
    <n v="0"/>
    <n v="0"/>
  </r>
  <r>
    <s v="CMR"/>
    <x v="37"/>
    <x v="1"/>
    <n v="53.7"/>
    <n v="78.599999999999994"/>
    <n v="0.36720978500000001"/>
    <n v="363.16969269999998"/>
    <n v="20232304"/>
    <s v="CMR-2011"/>
    <n v="0.90000000000000568"/>
    <n v="-0.10000000000000853"/>
    <n v="-3.0795793999999987E-2"/>
    <n v="7429500.0018946398"/>
    <n v="46.3"/>
    <n v="1.0111245304363472"/>
    <s v="Lower Middle Income"/>
    <s v="Sub-Saharan Africa"/>
    <s v="Moderate Access"/>
    <n v="-26.715327430820309"/>
    <x v="415"/>
    <n v="-4.7593235987740554"/>
    <n v="0.90000000000000568"/>
    <n v="-3.0795793999999987E-2"/>
  </r>
  <r>
    <s v="CMR"/>
    <x v="37"/>
    <x v="2"/>
    <n v="55.2"/>
    <n v="78.599999999999994"/>
    <n v="0.36094521899999998"/>
    <n v="368.67461830000002"/>
    <n v="20809529"/>
    <s v="CMR-2012"/>
    <n v="1.5"/>
    <n v="0"/>
    <n v="-6.2645660000000269E-3"/>
    <n v="7511100.0021918509"/>
    <n v="44.8"/>
    <n v="0.97903463130811352"/>
    <s v="Lower Middle Income"/>
    <s v="Sub-Saharan Africa"/>
    <s v="Moderate Access"/>
    <n v="-25.920804536015623"/>
    <x v="416"/>
    <n v="-5.0445588440962297"/>
    <n v="2.4000000000000057"/>
    <n v="-3.7060360000000014E-2"/>
  </r>
  <r>
    <s v="CMR"/>
    <x v="37"/>
    <x v="3"/>
    <n v="56.3"/>
    <n v="77.7"/>
    <n v="0.38215850400000001"/>
    <n v="375.37161589999999"/>
    <n v="21402376"/>
    <s v="CMR-2013"/>
    <n v="1.0999999999999943"/>
    <n v="-0.89999999999999147"/>
    <n v="2.1213285000000026E-2"/>
    <n v="8179099.9942055047"/>
    <n v="43.7"/>
    <n v="1.0180804509784993"/>
    <s v="Lower Middle Income"/>
    <s v="Sub-Saharan Africa"/>
    <s v="Moderate Access"/>
    <n v="-25.412538176640609"/>
    <x v="417"/>
    <n v="-4.5862119400000037"/>
    <n v="3.5"/>
    <n v="-1.5847074999999988E-2"/>
  </r>
  <r>
    <s v="CMR"/>
    <x v="37"/>
    <x v="4"/>
    <n v="56.8"/>
    <n v="76.900000000000006"/>
    <n v="0.402109838"/>
    <n v="395.0926566"/>
    <n v="22059893"/>
    <s v="CMR-2014"/>
    <n v="0.5"/>
    <n v="-0.79999999999999716"/>
    <n v="1.9951333999999987E-2"/>
    <n v="8870500.0005273335"/>
    <n v="43.2"/>
    <n v="1.017760849974755"/>
    <s v="Lower Middle Income"/>
    <s v="Sub-Saharan Africa"/>
    <s v="Moderate Access"/>
    <n v="-25.640902588867149"/>
    <x v="418"/>
    <n v="-4.3891770600836839"/>
    <n v="4"/>
    <n v="4.104258999999999E-3"/>
  </r>
  <r>
    <s v="CMR"/>
    <x v="37"/>
    <x v="5"/>
    <n v="58.6"/>
    <n v="78.099999999999994"/>
    <n v="0.403515923"/>
    <n v="402.98360769999999"/>
    <n v="22763414"/>
    <s v="CMR-2015"/>
    <n v="1.8000000000000043"/>
    <n v="1.1999999999999886"/>
    <n v="1.4060850000000014E-3"/>
    <n v="9185400.0108411219"/>
    <n v="41.4"/>
    <n v="1.0013209353676646"/>
    <s v="Lower Middle Income"/>
    <s v="Sub-Saharan Africa"/>
    <s v="Moderate Access"/>
    <n v="-24.415238558046887"/>
    <x v="419"/>
    <n v="-4.3059254430041793"/>
    <n v="5.8000000000000043"/>
    <n v="5.5103440000000004E-3"/>
  </r>
  <r>
    <s v="CMR"/>
    <x v="37"/>
    <x v="6"/>
    <n v="59.8"/>
    <n v="78.8"/>
    <n v="0.413632361"/>
    <n v="400.08297010000001"/>
    <n v="23454161"/>
    <s v="CMR-2016"/>
    <n v="1.1999999999999957"/>
    <n v="0.70000000000000284"/>
    <n v="1.0116438000000005E-2"/>
    <n v="9701399.9897041209"/>
    <n v="40.200000000000003"/>
    <n v="1.0338664524926251"/>
    <s v="Lower Middle Income"/>
    <s v="Sub-Saharan Africa"/>
    <s v="Moderate Access"/>
    <n v="-24.29475113054697"/>
    <x v="420"/>
    <n v="-4.260739434669456"/>
    <n v="7"/>
    <n v="1.5626782000000006E-2"/>
  </r>
  <r>
    <s v="CMR"/>
    <x v="37"/>
    <x v="7"/>
    <n v="60.9"/>
    <n v="79.2"/>
    <n v="0.40878043400000003"/>
    <n v="392.7762927"/>
    <n v="24128601"/>
    <s v="CMR-2017"/>
    <n v="1.1000000000000014"/>
    <n v="0.40000000000000568"/>
    <n v="-4.8519269999999781E-3"/>
    <n v="9863299.9885928351"/>
    <n v="39.1"/>
    <n v="1.0407461998023997"/>
    <s v="Lower Middle Income"/>
    <s v="Sub-Saharan Africa"/>
    <s v="Moderate Access"/>
    <n v="-23.953907690078118"/>
    <x v="421"/>
    <n v="-4.2689706315732243"/>
    <n v="8.1000000000000014"/>
    <n v="1.0774855000000028E-2"/>
  </r>
  <r>
    <s v="CMR"/>
    <x v="37"/>
    <x v="8"/>
    <n v="62.2"/>
    <n v="78.7"/>
    <n v="0.42522926500000002"/>
    <n v="392.392157"/>
    <n v="24806383"/>
    <s v="CMR-2018"/>
    <n v="1.3000000000000043"/>
    <n v="-0.5"/>
    <n v="1.6448830999999997E-2"/>
    <n v="10548400.010398496"/>
    <n v="37.799999999999997"/>
    <n v="1.0836844147218774"/>
    <s v="Lower Middle Income"/>
    <s v="Sub-Saharan Africa"/>
    <s v="Moderate Access"/>
    <n v="-23.283800559687492"/>
    <x v="422"/>
    <n v="-4.2856397446276144"/>
    <n v="9.4000000000000057"/>
    <n v="2.7223686000000025E-2"/>
  </r>
  <r>
    <s v="CMR"/>
    <x v="37"/>
    <x v="9"/>
    <n v="63.2"/>
    <n v="78.900000000000006"/>
    <n v="0.402691984"/>
    <n v="387.41941170000001"/>
    <n v="25506095"/>
    <s v="CMR-2019"/>
    <n v="1"/>
    <n v="0.20000000000000284"/>
    <n v="-2.253728100000002E-2"/>
    <n v="10271099.99964248"/>
    <n v="36.799999999999997"/>
    <n v="1.0394212882441378"/>
    <s v="Lower Middle Income"/>
    <s v="Sub-Saharan Africa"/>
    <s v="Moderate Access"/>
    <n v="-22.841377139414121"/>
    <x v="423"/>
    <n v="-4.280709311581588"/>
    <n v="10.400000000000006"/>
    <n v="4.6864050000000046E-3"/>
  </r>
  <r>
    <s v="CMR"/>
    <x v="37"/>
    <x v="10"/>
    <n v="64.3"/>
    <n v="78.900000000000006"/>
    <n v="0.39632883800000002"/>
    <n v="386.88384230000003"/>
    <n v="26210558"/>
    <s v="CMR-2020"/>
    <n v="1.0999999999999943"/>
    <n v="0"/>
    <n v="-6.3631459999999862E-3"/>
    <n v="10387999.995471604"/>
    <n v="35.700000000000003"/>
    <n v="1.0244130011836372"/>
    <s v="Lower Middle Income"/>
    <s v="Sub-Saharan Africa"/>
    <s v="Moderate Access"/>
    <n v="-22.273834525664086"/>
    <x v="424"/>
    <n v="-4.0044187983012582"/>
    <n v="11.5"/>
    <n v="-1.6767409999999816E-3"/>
  </r>
  <r>
    <s v="CMR"/>
    <x v="37"/>
    <x v="11"/>
    <n v="65.400000000000006"/>
    <n v="79.2"/>
    <n v="0.38449966699999999"/>
    <n v="385.08168540000003"/>
    <n v="26915758"/>
    <s v="CMR-2021"/>
    <n v="1.1000000000000085"/>
    <n v="0.29999999999999716"/>
    <n v="-1.1829171000000027E-2"/>
    <n v="10349099.988052586"/>
    <n v="34.599999999999994"/>
    <n v="0.99848858457291878"/>
    <s v="Lower Middle Income"/>
    <s v="Sub-Saharan Africa"/>
    <s v="Moderate Access"/>
    <n v="-21.725168510273434"/>
    <x v="425"/>
    <n v="-4.1962346740041863"/>
    <n v="12.600000000000009"/>
    <n v="-1.3505912000000009E-2"/>
  </r>
  <r>
    <s v="CMR"/>
    <x v="37"/>
    <x v="12"/>
    <n v="71"/>
    <m/>
    <n v="0.37759152000000001"/>
    <n v="384.10486320000001"/>
    <n v="27632771"/>
    <s v="CMR-2022"/>
    <n v="5.5999999999999943"/>
    <s v=""/>
    <n v="-6.9081469999999756E-3"/>
    <n v="10433900.00370192"/>
    <n v="29"/>
    <n v="0.98304279944352457"/>
    <s v="Lower Middle Income"/>
    <s v="Sub-Saharan Africa"/>
    <s v="Moderate Access"/>
    <n v="-16.414053663984348"/>
    <x v="38"/>
    <n v="-4.1732095322259362"/>
    <n v="18.200000000000003"/>
    <n v="-2.0414058999999984E-2"/>
  </r>
  <r>
    <s v="COD"/>
    <x v="38"/>
    <x v="0"/>
    <n v="13"/>
    <n v="96.8"/>
    <n v="4.2961923999999999E-2"/>
    <n v="289.77384160000003"/>
    <n v="68563038"/>
    <s v="COD-2010"/>
    <s v=""/>
    <s v=""/>
    <s v=""/>
    <n v="2945600.027765112"/>
    <n v="87"/>
    <n v="0.14826018719558567"/>
    <s v="Low Income"/>
    <s v="Sub-Saharan Africa"/>
    <s v="Critical"/>
    <n v="-66.624657439414051"/>
    <x v="426"/>
    <n v="-5.0550972899916342"/>
    <n v="0"/>
    <n v="0"/>
  </r>
  <r>
    <s v="COD"/>
    <x v="38"/>
    <x v="1"/>
    <n v="13.7"/>
    <n v="96.2"/>
    <n v="4.7551626999999999E-2"/>
    <n v="297.44542439999998"/>
    <n v="70849311"/>
    <s v="COD-2011"/>
    <n v="0.69999999999999929"/>
    <n v="-0.59999999999999432"/>
    <n v="4.5897030000000005E-3"/>
    <n v="3369000.0098789968"/>
    <n v="86.3"/>
    <n v="0.15986672881561395"/>
    <s v="Low Income"/>
    <s v="Sub-Saharan Africa"/>
    <s v="Critical"/>
    <n v="-66.715327430820309"/>
    <x v="427"/>
    <n v="-5.0789817567740556"/>
    <n v="0.69999999999999929"/>
    <n v="4.5897030000000005E-3"/>
  </r>
  <r>
    <s v="COD"/>
    <x v="38"/>
    <x v="2"/>
    <n v="15.4"/>
    <n v="95.5"/>
    <n v="4.1176926000000003E-2"/>
    <n v="355.43995640000003"/>
    <n v="73254618"/>
    <s v="COD-2012"/>
    <n v="1.7000000000000011"/>
    <n v="-0.70000000000000284"/>
    <n v="-6.3747009999999965E-3"/>
    <n v="3016399.9845442683"/>
    <n v="84.6"/>
    <n v="0.11584776910579206"/>
    <s v="Low Income"/>
    <s v="Sub-Saharan Africa"/>
    <s v="Critical"/>
    <n v="-65.720804536015621"/>
    <x v="428"/>
    <n v="-5.3643271370962289"/>
    <n v="2.4000000000000004"/>
    <n v="-1.784997999999996E-3"/>
  </r>
  <r>
    <s v="COD"/>
    <x v="38"/>
    <x v="3"/>
    <n v="15.2"/>
    <n v="93.9"/>
    <n v="4.3941503999999999E-2"/>
    <n v="357.44161500000001"/>
    <n v="75789395"/>
    <s v="COD-2013"/>
    <n v="-0.20000000000000107"/>
    <n v="-1.5999999999999943"/>
    <n v="2.7645779999999967E-3"/>
    <n v="3330300.0035500801"/>
    <n v="84.8"/>
    <n v="0.12293337472750619"/>
    <s v="Low Income"/>
    <s v="Sub-Saharan Africa"/>
    <s v="Critical"/>
    <n v="-66.512538176640604"/>
    <x v="429"/>
    <n v="-4.9244289400000039"/>
    <n v="2.1999999999999993"/>
    <n v="9.7958000000000073E-4"/>
  </r>
  <r>
    <s v="COD"/>
    <x v="38"/>
    <x v="4"/>
    <n v="13.5"/>
    <n v="92.9"/>
    <n v="4.7398549999999998E-2"/>
    <n v="359.36687219999999"/>
    <n v="78403242"/>
    <s v="COD-2014"/>
    <n v="-1.6999999999999993"/>
    <n v="-1"/>
    <n v="3.4570459999999983E-3"/>
    <n v="3716199.9860990997"/>
    <n v="86.5"/>
    <n v="0.13189460038381356"/>
    <s v="Low Income"/>
    <s v="Sub-Saharan Africa"/>
    <s v="Critical"/>
    <n v="-68.940902588867147"/>
    <x v="430"/>
    <n v="-4.7438883480836846"/>
    <n v="0.5"/>
    <n v="4.4366259999999991E-3"/>
  </r>
  <r>
    <s v="COD"/>
    <x v="38"/>
    <x v="5"/>
    <n v="16.600000000000001"/>
    <n v="95.8"/>
    <n v="4.4334872999999997E-2"/>
    <n v="358.54208130000001"/>
    <n v="81035531"/>
    <s v="COD-2015"/>
    <n v="3.1000000000000014"/>
    <n v="2.8999999999999915"/>
    <n v="-3.0636770000000008E-3"/>
    <n v="3592699.9753725627"/>
    <n v="83.4"/>
    <n v="0.1236531925046311"/>
    <s v="Low Income"/>
    <s v="Sub-Saharan Africa"/>
    <s v="Critical"/>
    <n v="-66.415238558046894"/>
    <x v="431"/>
    <n v="-4.6651064930041786"/>
    <n v="3.6000000000000014"/>
    <n v="1.3729489999999983E-3"/>
  </r>
  <r>
    <s v="COD"/>
    <x v="38"/>
    <x v="6"/>
    <n v="17.3"/>
    <n v="97"/>
    <n v="3.5620864000000002E-2"/>
    <n v="355.06544639999998"/>
    <n v="83956415"/>
    <s v="COD-2016"/>
    <n v="0.69999999999999929"/>
    <n v="1.2000000000000028"/>
    <n v="-8.7140089999999948E-3"/>
    <n v="2990600.04064256"/>
    <n v="82.7"/>
    <n v="0.10032196700962903"/>
    <s v="Low Income"/>
    <s v="Sub-Saharan Africa"/>
    <s v="Critical"/>
    <n v="-66.79475113054697"/>
    <x v="432"/>
    <n v="-4.6387509316694562"/>
    <n v="4.3000000000000007"/>
    <n v="-7.3410599999999965E-3"/>
  </r>
  <r>
    <s v="COD"/>
    <x v="38"/>
    <x v="7"/>
    <n v="18"/>
    <n v="96.7"/>
    <n v="3.7374518000000002E-2"/>
    <n v="342.47376860000003"/>
    <n v="87083398"/>
    <s v="COD-2017"/>
    <n v="0.69999999999999929"/>
    <n v="-0.29999999999999716"/>
    <n v="1.7536540000000003E-3"/>
    <n v="3254700.0260521644"/>
    <n v="82"/>
    <n v="0.10913103842312787"/>
    <s v="Low Income"/>
    <s v="Sub-Saharan Africa"/>
    <s v="Critical"/>
    <n v="-66.853907690078117"/>
    <x v="433"/>
    <n v="-4.6403765475732239"/>
    <n v="5"/>
    <n v="-5.5874059999999962E-3"/>
  </r>
  <r>
    <s v="COD"/>
    <x v="38"/>
    <x v="8"/>
    <n v="18.7"/>
    <n v="96.4"/>
    <n v="4.6218865999999997E-2"/>
    <n v="339.76021470000001"/>
    <n v="90047644"/>
    <s v="COD-2018"/>
    <n v="0.69999999999999929"/>
    <n v="-0.29999999999999716"/>
    <n v="8.8443479999999949E-3"/>
    <n v="4161899.9916517036"/>
    <n v="81.3"/>
    <n v="0.13603377911922421"/>
    <s v="Low Income"/>
    <s v="Sub-Saharan Africa"/>
    <s v="Critical"/>
    <n v="-66.783800559687492"/>
    <x v="434"/>
    <n v="-4.6646501436276147"/>
    <n v="5.6999999999999993"/>
    <n v="3.2569419999999988E-3"/>
  </r>
  <r>
    <s v="COD"/>
    <x v="38"/>
    <x v="9"/>
    <n v="19.100000000000001"/>
    <n v="96.3"/>
    <n v="4.7832408E-2"/>
    <n v="334.54172879999999"/>
    <n v="92947442"/>
    <s v="COD-2019"/>
    <n v="0.40000000000000213"/>
    <n v="-0.10000000000000853"/>
    <n v="1.6135420000000025E-3"/>
    <n v="4445899.968300336"/>
    <n v="80.900000000000006"/>
    <n v="0.14297889884043669"/>
    <s v="Low Income"/>
    <s v="Sub-Saharan Africa"/>
    <s v="Critical"/>
    <n v="-66.941377139414129"/>
    <x v="435"/>
    <n v="-4.6355688875815879"/>
    <n v="6.1000000000000014"/>
    <n v="4.8704840000000013E-3"/>
  </r>
  <r>
    <s v="COD"/>
    <x v="38"/>
    <x v="10"/>
    <n v="20.100000000000001"/>
    <n v="96.2"/>
    <n v="4.8248777E-2"/>
    <n v="372.06637719999998"/>
    <n v="95989998"/>
    <s v="COD-2020"/>
    <n v="1"/>
    <n v="-9.9999999999994316E-2"/>
    <n v="4.1636899999999977E-4"/>
    <n v="4631400.0077324463"/>
    <n v="79.900000000000006"/>
    <n v="0.12967787458543836"/>
    <s v="Low Income"/>
    <s v="Sub-Saharan Africa"/>
    <s v="Low Access"/>
    <n v="-66.473834525664074"/>
    <x v="436"/>
    <n v="-4.3524988593012575"/>
    <n v="7.1000000000000014"/>
    <n v="5.2868530000000011E-3"/>
  </r>
  <r>
    <s v="COD"/>
    <x v="38"/>
    <x v="11"/>
    <n v="20.8"/>
    <n v="96.3"/>
    <n v="4.6674228999999998E-2"/>
    <n v="394.03324629999997"/>
    <n v="99148932"/>
    <s v="COD-2021"/>
    <n v="0.69999999999999929"/>
    <n v="9.9999999999994316E-2"/>
    <n v="-1.574548000000002E-3"/>
    <n v="4627699.9572734274"/>
    <n v="79.2"/>
    <n v="0.11845251495470066"/>
    <s v="Low Income"/>
    <s v="Sub-Saharan Africa"/>
    <s v="Low Access"/>
    <n v="-66.325168510273443"/>
    <x v="437"/>
    <n v="-4.5340601120041866"/>
    <n v="7.8000000000000007"/>
    <n v="3.7123049999999991E-3"/>
  </r>
  <r>
    <s v="COD"/>
    <x v="38"/>
    <x v="12"/>
    <n v="21.5"/>
    <m/>
    <n v="6.1012548999999999E-2"/>
    <n v="390.89991120000002"/>
    <n v="102396968"/>
    <s v="COD-2022"/>
    <n v="0.69999999999999929"/>
    <s v=""/>
    <n v="1.4338320000000002E-2"/>
    <n v="6247500.0275514321"/>
    <n v="78.5"/>
    <n v="0.15608227899745811"/>
    <s v="Low Income"/>
    <s v="Sub-Saharan Africa"/>
    <s v="Low Access"/>
    <n v="-65.914053663984348"/>
    <x v="38"/>
    <n v="-4.4897885032259364"/>
    <n v="8.5"/>
    <n v="1.8050625000000001E-2"/>
  </r>
  <r>
    <s v="COG"/>
    <x v="39"/>
    <x v="0"/>
    <n v="40"/>
    <n v="54.5"/>
    <n v="1.1858485219999999"/>
    <n v="375.61990909999997"/>
    <n v="4462290"/>
    <s v="COG-2010"/>
    <s v=""/>
    <s v=""/>
    <s v=""/>
    <n v="5291600.0012353798"/>
    <n v="60"/>
    <n v="3.1570438447773959"/>
    <s v="Lower Middle Income"/>
    <s v="Sub-Saharan Africa"/>
    <s v="Low Access"/>
    <n v="-39.624657439414051"/>
    <x v="438"/>
    <n v="-3.9122106919916346"/>
    <n v="0"/>
    <n v="0"/>
  </r>
  <r>
    <s v="COG"/>
    <x v="39"/>
    <x v="1"/>
    <n v="40.799999999999997"/>
    <n v="64.3"/>
    <n v="1.0524274339999999"/>
    <n v="484.21262480000001"/>
    <n v="4609724"/>
    <s v="COG-2011"/>
    <n v="0.79999999999999716"/>
    <n v="9.7999999999999972"/>
    <n v="-0.13342108799999997"/>
    <n v="4851400.0007682154"/>
    <n v="59.2"/>
    <n v="2.1734820202895295"/>
    <s v="Lower Middle Income"/>
    <s v="Sub-Saharan Africa"/>
    <s v="Low Access"/>
    <n v="-39.615327430820315"/>
    <x v="439"/>
    <n v="-4.0741059497740553"/>
    <n v="0.79999999999999716"/>
    <n v="-0.13342108799999997"/>
  </r>
  <r>
    <s v="COG"/>
    <x v="39"/>
    <x v="2"/>
    <n v="41.6"/>
    <n v="65.099999999999994"/>
    <n v="0.94493138799999998"/>
    <n v="539.86644679999995"/>
    <n v="4740450"/>
    <s v="COG-2012"/>
    <n v="0.80000000000000426"/>
    <n v="0.79999999999999716"/>
    <n v="-0.10749604599999996"/>
    <n v="4479399.9982446004"/>
    <n v="58.4"/>
    <n v="1.7503058276745642"/>
    <s v="Lower Middle Income"/>
    <s v="Sub-Saharan Africa"/>
    <s v="Low Access"/>
    <n v="-39.520804536015625"/>
    <x v="440"/>
    <n v="-4.4605726750962296"/>
    <n v="1.6000000000000014"/>
    <n v="-0.24091713399999992"/>
  </r>
  <r>
    <s v="COG"/>
    <x v="39"/>
    <x v="3"/>
    <n v="42.5"/>
    <n v="62.3"/>
    <n v="1.119845406"/>
    <n v="553.99119970000004"/>
    <n v="4857099"/>
    <s v="COG-2013"/>
    <n v="0.89999999999999858"/>
    <n v="-2.7999999999999972"/>
    <n v="0.17491401800000006"/>
    <n v="5439200.0016371943"/>
    <n v="57.5"/>
    <n v="2.0214137094712408"/>
    <s v="Lower Middle Income"/>
    <s v="Sub-Saharan Africa"/>
    <s v="Low Access"/>
    <n v="-39.212538176640606"/>
    <x v="441"/>
    <n v="-3.848525038000004"/>
    <n v="2.5"/>
    <n v="-6.6003115999999862E-2"/>
  </r>
  <r>
    <s v="COG"/>
    <x v="39"/>
    <x v="4"/>
    <n v="43.4"/>
    <n v="62.1"/>
    <n v="1.0605360260000001"/>
    <n v="535.52499869999997"/>
    <n v="4975880"/>
    <s v="COG-2014"/>
    <n v="0.89999999999999858"/>
    <n v="-0.19999999999999574"/>
    <n v="-5.9309379999999967E-2"/>
    <n v="5277100.0010528807"/>
    <n v="56.6"/>
    <n v="1.9803669830063528"/>
    <s v="Lower Middle Income"/>
    <s v="Sub-Saharan Africa"/>
    <s v="Low Access"/>
    <n v="-39.040902588867148"/>
    <x v="442"/>
    <n v="-3.7307508720836839"/>
    <n v="3.3999999999999986"/>
    <n v="-0.12531249599999983"/>
  </r>
  <r>
    <s v="COG"/>
    <x v="39"/>
    <x v="5"/>
    <n v="44.3"/>
    <n v="64.2"/>
    <n v="1.1281037030000001"/>
    <n v="552.35662200000002"/>
    <n v="5097581"/>
    <s v="COG-2015"/>
    <n v="0.89999999999999858"/>
    <n v="2.1000000000000014"/>
    <n v="6.7567676999999993E-2"/>
    <n v="5750600.0024424437"/>
    <n v="55.7"/>
    <n v="2.04234666168264"/>
    <s v="Lower Middle Income"/>
    <s v="Sub-Saharan Africa"/>
    <s v="Low Access"/>
    <n v="-38.715238558046892"/>
    <x v="443"/>
    <n v="-3.5813376630041791"/>
    <n v="4.2999999999999972"/>
    <n v="-5.7744818999999836E-2"/>
  </r>
  <r>
    <s v="COG"/>
    <x v="39"/>
    <x v="6"/>
    <n v="45.3"/>
    <n v="67.7"/>
    <n v="1.07043781"/>
    <n v="561.32171830000004"/>
    <n v="5222536"/>
    <s v="COG-2016"/>
    <n v="1"/>
    <n v="3.5"/>
    <n v="-5.7665893000000024E-2"/>
    <n v="5590399.9984861603"/>
    <n v="54.7"/>
    <n v="1.9069951778133434"/>
    <s v="Lower Middle Income"/>
    <s v="Sub-Saharan Africa"/>
    <s v="Low Access"/>
    <n v="-38.79475113054697"/>
    <x v="444"/>
    <n v="-3.6039339856694563"/>
    <n v="5.2999999999999972"/>
    <n v="-0.11541071199999986"/>
  </r>
  <r>
    <s v="COG"/>
    <x v="39"/>
    <x v="7"/>
    <n v="46.2"/>
    <n v="69.8"/>
    <n v="1.0336738240000001"/>
    <n v="548.01875389999998"/>
    <n v="5351011"/>
    <s v="COG-2017"/>
    <n v="0.90000000000000568"/>
    <n v="2.0999999999999943"/>
    <n v="-3.6763985999999971E-2"/>
    <n v="5531200.0026360648"/>
    <n v="53.8"/>
    <n v="1.8862015517604354"/>
    <s v="Lower Middle Income"/>
    <s v="Sub-Saharan Africa"/>
    <s v="Low Access"/>
    <n v="-38.653907690078114"/>
    <x v="445"/>
    <n v="-3.6440772415732239"/>
    <n v="6.2000000000000028"/>
    <n v="-0.15217469799999983"/>
  </r>
  <r>
    <s v="COG"/>
    <x v="39"/>
    <x v="8"/>
    <n v="47"/>
    <n v="70.599999999999994"/>
    <n v="1.1712314049999999"/>
    <n v="552.16515509999999"/>
    <n v="5483118"/>
    <s v="COG-2018"/>
    <n v="0.79999999999999716"/>
    <n v="0.79999999999999716"/>
    <n v="0.13755758099999982"/>
    <n v="6421999.998920789"/>
    <n v="53"/>
    <n v="2.1211613847452644"/>
    <s v="Lower Middle Income"/>
    <s v="Sub-Saharan Africa"/>
    <s v="Low Access"/>
    <n v="-38.483800559687495"/>
    <x v="446"/>
    <n v="-3.539637604627615"/>
    <n v="7"/>
    <n v="-1.4617117000000013E-2"/>
  </r>
  <r>
    <s v="COG"/>
    <x v="39"/>
    <x v="9"/>
    <n v="47.7"/>
    <n v="69.8"/>
    <n v="1.288915247"/>
    <n v="582.58612789999995"/>
    <n v="5616661"/>
    <s v="COG-2019"/>
    <n v="0.70000000000000284"/>
    <n v="-0.79999999999999716"/>
    <n v="0.11768384200000015"/>
    <n v="7239400.0001302669"/>
    <n v="52.3"/>
    <n v="2.2124029139623462"/>
    <s v="Lower Middle Income"/>
    <s v="Sub-Saharan Africa"/>
    <s v="Low Access"/>
    <n v="-38.341377139414121"/>
    <x v="447"/>
    <n v="-3.3944860485815873"/>
    <n v="7.7000000000000028"/>
    <n v="0.10306672500000014"/>
  </r>
  <r>
    <s v="COG"/>
    <x v="39"/>
    <x v="10"/>
    <n v="48.7"/>
    <n v="71.400000000000006"/>
    <n v="1.286853633"/>
    <n v="586.73610970000004"/>
    <n v="5752791"/>
    <s v="COG-2020"/>
    <n v="1"/>
    <n v="1.6000000000000085"/>
    <n v="-2.0616140000000449E-3"/>
    <n v="7402999.9982397025"/>
    <n v="51.3"/>
    <n v="2.1932408994871171"/>
    <s v="Lower Middle Income"/>
    <s v="Sub-Saharan Africa"/>
    <s v="Low Access"/>
    <n v="-37.87383452566408"/>
    <x v="448"/>
    <n v="-3.1138940033012581"/>
    <n v="8.7000000000000028"/>
    <n v="0.10100511100000009"/>
  </r>
  <r>
    <s v="COG"/>
    <x v="39"/>
    <x v="11"/>
    <n v="49.7"/>
    <n v="71.400000000000006"/>
    <n v="1.206344066"/>
    <n v="588.29176359999997"/>
    <n v="5892183"/>
    <s v="COG-2021"/>
    <n v="1"/>
    <n v="0"/>
    <n v="-8.0509567000000004E-2"/>
    <n v="7107999.9978360776"/>
    <n v="50.3"/>
    <n v="2.0505880596013841"/>
    <s v="Lower Middle Income"/>
    <s v="Sub-Saharan Africa"/>
    <s v="Low Access"/>
    <n v="-37.425168510273437"/>
    <x v="449"/>
    <n v="-3.3743902750041865"/>
    <n v="9.7000000000000028"/>
    <n v="2.0495544000000088E-2"/>
  </r>
  <r>
    <s v="COG"/>
    <x v="39"/>
    <x v="12"/>
    <n v="50.6"/>
    <m/>
    <n v="1.384930566"/>
    <n v="627.58596620000003"/>
    <n v="6035104"/>
    <s v="COG-2022"/>
    <n v="0.89999999999999858"/>
    <s v=""/>
    <n v="0.17858649999999998"/>
    <n v="8358199.9985888638"/>
    <n v="49.4"/>
    <n v="2.2067583416271743"/>
    <s v="Lower Middle Income"/>
    <s v="Sub-Saharan Africa"/>
    <s v="Moderate Access"/>
    <n v="-36.814053663984346"/>
    <x v="38"/>
    <n v="-3.1658704862259364"/>
    <n v="10.600000000000001"/>
    <n v="0.19908204400000007"/>
  </r>
  <r>
    <s v="COL"/>
    <x v="40"/>
    <x v="0"/>
    <n v="96.8"/>
    <n v="30.6"/>
    <n v="1.5220004570000001"/>
    <n v="700.69676219999997"/>
    <n v="44777319"/>
    <s v="COL-2010"/>
    <s v=""/>
    <s v=""/>
    <s v=""/>
    <n v="68151099.981234789"/>
    <n v="3.2000000000000028"/>
    <n v="2.1721242898587496"/>
    <s v="Upper Middle Income"/>
    <s v="Latin America &amp; Caribbean"/>
    <s v="Universal Access"/>
    <n v="17.175342560585946"/>
    <x v="450"/>
    <n v="-3.5760587569916344"/>
    <n v="0"/>
    <n v="0"/>
  </r>
  <r>
    <s v="COL"/>
    <x v="40"/>
    <x v="1"/>
    <n v="96.7"/>
    <n v="29.6"/>
    <n v="1.6166355290000001"/>
    <n v="710.26124540000001"/>
    <n v="45259614"/>
    <s v="COL-2011"/>
    <n v="-9.9999999999994316E-2"/>
    <n v="-1"/>
    <n v="9.4635071999999987E-2"/>
    <n v="73168300.02122581"/>
    <n v="3.2999999999999972"/>
    <n v="2.2761139502825531"/>
    <s v="Upper Middle Income"/>
    <s v="Latin America &amp; Caribbean"/>
    <s v="Universal Access"/>
    <n v="16.284672569179691"/>
    <x v="451"/>
    <n v="-3.5098978547740556"/>
    <n v="-9.9999999999994316E-2"/>
    <n v="9.4635071999999987E-2"/>
  </r>
  <r>
    <s v="COL"/>
    <x v="40"/>
    <x v="2"/>
    <n v="97"/>
    <n v="29.6"/>
    <n v="1.610005379"/>
    <n v="681.23557000000005"/>
    <n v="45715810"/>
    <s v="COL-2012"/>
    <n v="0.29999999999999716"/>
    <n v="0"/>
    <n v="-6.6301500000001123E-3"/>
    <n v="73602700.005341992"/>
    <n v="3"/>
    <n v="2.363360707955986"/>
    <s v="Upper Middle Income"/>
    <s v="Latin America &amp; Caribbean"/>
    <s v="Universal Access"/>
    <n v="15.879195463984374"/>
    <x v="452"/>
    <n v="-3.7954986840962293"/>
    <n v="0.20000000000000284"/>
    <n v="8.8004921999999874E-2"/>
  </r>
  <r>
    <s v="COL"/>
    <x v="40"/>
    <x v="3"/>
    <n v="97.8"/>
    <n v="32"/>
    <n v="1.812178321"/>
    <n v="881.62835210000003"/>
    <n v="46151584"/>
    <s v="COL-2013"/>
    <n v="0.79999999999999716"/>
    <n v="2.3999999999999986"/>
    <n v="0.20217294200000002"/>
    <n v="83634900.004610464"/>
    <n v="2.2000000000000028"/>
    <n v="2.0554900675363612"/>
    <s v="Upper Middle Income"/>
    <s v="Latin America &amp; Caribbean"/>
    <s v="Universal Access"/>
    <n v="16.087461823359391"/>
    <x v="453"/>
    <n v="-3.1561921230000038"/>
    <n v="1"/>
    <n v="0.2901778639999999"/>
  </r>
  <r>
    <s v="COL"/>
    <x v="40"/>
    <x v="4"/>
    <n v="97.8"/>
    <n v="32.1"/>
    <n v="1.8236447469999999"/>
    <n v="885.24352539999995"/>
    <n v="46565429"/>
    <s v="COL-2014"/>
    <n v="0"/>
    <n v="0.10000000000000142"/>
    <n v="1.1466425999999919E-2"/>
    <n v="84918799.987651452"/>
    <n v="2.2000000000000028"/>
    <n v="2.0600486698572356"/>
    <s v="Upper Middle Income"/>
    <s v="Latin America &amp; Caribbean"/>
    <s v="Universal Access"/>
    <n v="15.359097411132851"/>
    <x v="454"/>
    <n v="-2.9676421510836843"/>
    <n v="1"/>
    <n v="0.30164428999999982"/>
  </r>
  <r>
    <s v="COL"/>
    <x v="40"/>
    <x v="5"/>
    <n v="98.2"/>
    <n v="31.1"/>
    <n v="1.835567599"/>
    <n v="887.26202590000003"/>
    <n v="46969940"/>
    <s v="COL-2015"/>
    <n v="0.40000000000000568"/>
    <n v="-1"/>
    <n v="1.1922852000000095E-2"/>
    <n v="86216499.990974054"/>
    <n v="1.7999999999999972"/>
    <n v="2.0687999096299428"/>
    <s v="Upper Middle Income"/>
    <s v="Latin America &amp; Caribbean"/>
    <s v="Universal Access"/>
    <n v="15.184761441953114"/>
    <x v="455"/>
    <n v="-2.873873767004179"/>
    <n v="1.4000000000000057"/>
    <n v="0.31356714199999991"/>
  </r>
  <r>
    <s v="COL"/>
    <x v="40"/>
    <x v="6"/>
    <n v="98.4"/>
    <n v="30.5"/>
    <n v="1.8654751540000001"/>
    <n v="910.97752979999996"/>
    <n v="47437512"/>
    <s v="COL-2016"/>
    <n v="0.20000000000000284"/>
    <n v="-0.60000000000000142"/>
    <n v="2.9907555000000086E-2"/>
    <n v="88493500.003576845"/>
    <n v="1.5999999999999943"/>
    <n v="2.0477729614357827"/>
    <s v="Upper Middle Income"/>
    <s v="Latin America &amp; Caribbean"/>
    <s v="Universal Access"/>
    <n v="14.305248869453038"/>
    <x v="456"/>
    <n v="-2.8088966416694561"/>
    <n v="1.6000000000000085"/>
    <n v="0.343474697"/>
  </r>
  <r>
    <s v="COL"/>
    <x v="40"/>
    <x v="7"/>
    <n v="98.5"/>
    <n v="32.200000000000003"/>
    <n v="1.682891873"/>
    <n v="859.1401654"/>
    <n v="48131078"/>
    <s v="COL-2017"/>
    <n v="9.9999999999994316E-2"/>
    <n v="1.7000000000000028"/>
    <n v="-0.1825832810000001"/>
    <n v="80999400.004929096"/>
    <n v="1.5"/>
    <n v="1.958809447834948"/>
    <s v="Upper Middle Income"/>
    <s v="Latin America &amp; Caribbean"/>
    <s v="Universal Access"/>
    <n v="13.646092309921883"/>
    <x v="457"/>
    <n v="-2.994859192573224"/>
    <n v="1.7000000000000028"/>
    <n v="0.1608914159999999"/>
  </r>
  <r>
    <s v="COL"/>
    <x v="40"/>
    <x v="8"/>
    <n v="98.5"/>
    <n v="30.4"/>
    <n v="1.7419160010000001"/>
    <n v="816.32742519999999"/>
    <n v="49024465"/>
    <s v="COL-2018"/>
    <n v="0"/>
    <n v="-1.8000000000000043"/>
    <n v="5.902412800000012E-2"/>
    <n v="85396500.023964465"/>
    <n v="1.5"/>
    <n v="2.1338447628085402"/>
    <s v="Upper Middle Income"/>
    <s v="Latin America &amp; Caribbean"/>
    <s v="Universal Access"/>
    <n v="13.016199440312505"/>
    <x v="458"/>
    <n v="-2.968953008627615"/>
    <n v="1.7000000000000028"/>
    <n v="0.21991554400000002"/>
  </r>
  <r>
    <s v="COL"/>
    <x v="40"/>
    <x v="9"/>
    <n v="99.4"/>
    <n v="31.5"/>
    <n v="1.72438739"/>
    <n v="889.7830682"/>
    <n v="49907985"/>
    <s v="COL-2019"/>
    <n v="0.90000000000000568"/>
    <n v="1.1000000000000014"/>
    <n v="-1.7528611000000138E-2"/>
    <n v="86060699.994309142"/>
    <n v="0.59999999999999432"/>
    <n v="1.9379862930954344"/>
    <s v="Upper Middle Income"/>
    <s v="Latin America &amp; Caribbean"/>
    <s v="Universal Access"/>
    <n v="13.358622860585882"/>
    <x v="459"/>
    <n v="-2.9590139055815876"/>
    <n v="2.6000000000000085"/>
    <n v="0.20238693299999988"/>
  </r>
  <r>
    <s v="COL"/>
    <x v="40"/>
    <x v="10"/>
    <n v="99.7"/>
    <n v="32"/>
    <n v="1.6650721900000001"/>
    <n v="810.05229859999997"/>
    <n v="50629997"/>
    <s v="COL-2020"/>
    <n v="0.29999999999999716"/>
    <n v="0.5"/>
    <n v="-5.9315199999999901E-2"/>
    <n v="84302599.984483436"/>
    <n v="0.29999999999999716"/>
    <n v="2.0555119624717033"/>
    <s v="Upper Middle Income"/>
    <s v="Latin America &amp; Caribbean"/>
    <s v="Universal Access"/>
    <n v="13.12616547433592"/>
    <x v="460"/>
    <n v="-2.7356754463012578"/>
    <n v="2.9000000000000057"/>
    <n v="0.14307173299999998"/>
  </r>
  <r>
    <s v="COL"/>
    <x v="40"/>
    <x v="11"/>
    <n v="100"/>
    <n v="29.7"/>
    <n v="1.8005780360000001"/>
    <n v="872.65899160000004"/>
    <n v="51188173"/>
    <s v="COL-2021"/>
    <n v="0.29999999999999716"/>
    <n v="-2.3000000000000007"/>
    <n v="0.13550584600000004"/>
    <n v="92168300.006768227"/>
    <n v="0"/>
    <n v="2.0633237648748475"/>
    <s v="Upper Middle Income"/>
    <s v="Latin America &amp; Caribbean"/>
    <s v="Universal Access"/>
    <n v="12.87483148972656"/>
    <x v="461"/>
    <n v="-2.7801563050041862"/>
    <n v="3.2000000000000028"/>
    <n v="0.27857757900000002"/>
  </r>
  <r>
    <s v="COL"/>
    <x v="40"/>
    <x v="12"/>
    <n v="100"/>
    <m/>
    <n v="1.707539828"/>
    <n v="851.23277659999997"/>
    <n v="51737944"/>
    <s v="COL-2022"/>
    <n v="0"/>
    <s v=""/>
    <n v="-9.3038208000000067E-2"/>
    <n v="88344599.998833627"/>
    <n v="0"/>
    <n v="2.0059610895391828"/>
    <s v="Upper Middle Income"/>
    <s v="Latin America &amp; Caribbean"/>
    <s v="Universal Access"/>
    <n v="12.585946336015652"/>
    <x v="38"/>
    <n v="-2.8432612242259365"/>
    <n v="3.2000000000000028"/>
    <n v="0.18553937099999995"/>
  </r>
  <r>
    <s v="COM"/>
    <x v="41"/>
    <x v="0"/>
    <n v="69.7"/>
    <n v="66"/>
    <n v="0.23807487699999999"/>
    <m/>
    <n v="654836"/>
    <s v="COM-2010"/>
    <s v=""/>
    <s v=""/>
    <s v=""/>
    <n v="155900.00015517199"/>
    <n v="30.299999999999997"/>
    <s v=""/>
    <s v="Lower Middle Income"/>
    <s v="Sub-Saharan Africa"/>
    <s v="Moderate Access"/>
    <n v="-9.9246574394140481"/>
    <x v="462"/>
    <n v="-4.8599843369916345"/>
    <n v="0"/>
    <n v="0"/>
  </r>
  <r>
    <s v="COM"/>
    <x v="41"/>
    <x v="1"/>
    <n v="69.3"/>
    <n v="69"/>
    <n v="0.21076077500000001"/>
    <m/>
    <n v="668056"/>
    <s v="COM-2011"/>
    <n v="-0.40000000000000568"/>
    <n v="3"/>
    <n v="-2.7314101999999979E-2"/>
    <n v="140800.00030340001"/>
    <n v="30.700000000000003"/>
    <s v=""/>
    <s v="Lower Middle Income"/>
    <s v="Sub-Saharan Africa"/>
    <s v="Moderate Access"/>
    <n v="-11.115327430820315"/>
    <x v="463"/>
    <n v="-4.9157726087740556"/>
    <n v="-0.40000000000000568"/>
    <n v="-2.7314101999999979E-2"/>
  </r>
  <r>
    <s v="COM"/>
    <x v="41"/>
    <x v="2"/>
    <n v="69.3"/>
    <n v="68.3"/>
    <n v="0.213312208"/>
    <m/>
    <n v="681630"/>
    <s v="COM-2012"/>
    <n v="0"/>
    <n v="-0.70000000000000284"/>
    <n v="2.5514329999999918E-3"/>
    <n v="145400.00033904001"/>
    <n v="30.700000000000003"/>
    <s v=""/>
    <s v="Lower Middle Income"/>
    <s v="Sub-Saharan Africa"/>
    <s v="Moderate Access"/>
    <n v="-11.820804536015629"/>
    <x v="464"/>
    <n v="-5.1921918550962296"/>
    <n v="-0.40000000000000568"/>
    <n v="-2.4762668999999987E-2"/>
  </r>
  <r>
    <s v="COM"/>
    <x v="41"/>
    <x v="3"/>
    <n v="69.400000000000006"/>
    <n v="63.6"/>
    <n v="0.25079288500000002"/>
    <m/>
    <n v="696192"/>
    <s v="COM-2013"/>
    <n v="0.10000000000000853"/>
    <n v="-4.6999999999999957"/>
    <n v="3.7480677000000018E-2"/>
    <n v="174600.00019392002"/>
    <n v="30.599999999999994"/>
    <s v=""/>
    <s v="Lower Middle Income"/>
    <s v="Sub-Saharan Africa"/>
    <s v="Moderate Access"/>
    <n v="-12.312538176640601"/>
    <x v="465"/>
    <n v="-4.717577559000004"/>
    <n v="-0.29999999999999716"/>
    <n v="1.2718008000000031E-2"/>
  </r>
  <r>
    <s v="COM"/>
    <x v="41"/>
    <x v="4"/>
    <n v="71.8"/>
    <n v="68"/>
    <n v="0.217145957"/>
    <m/>
    <n v="711503"/>
    <s v="COM-2014"/>
    <n v="2.3999999999999915"/>
    <n v="4.3999999999999986"/>
    <n v="-3.364692800000002E-2"/>
    <n v="154499.99984337101"/>
    <n v="28.200000000000003"/>
    <s v=""/>
    <s v="Lower Middle Income"/>
    <s v="Sub-Saharan Africa"/>
    <s v="Moderate Access"/>
    <n v="-10.640902588867149"/>
    <x v="466"/>
    <n v="-4.5741409410836846"/>
    <n v="2.0999999999999943"/>
    <n v="-2.092891999999999E-2"/>
  </r>
  <r>
    <s v="COM"/>
    <x v="41"/>
    <x v="5"/>
    <n v="74.099999999999994"/>
    <n v="67"/>
    <n v="0.235591359"/>
    <m/>
    <n v="726682"/>
    <s v="COM-2015"/>
    <n v="2.2999999999999972"/>
    <n v="-1"/>
    <n v="1.8445402E-2"/>
    <n v="171199.999940838"/>
    <n v="25.900000000000006"/>
    <s v=""/>
    <s v="Lower Middle Income"/>
    <s v="Sub-Saharan Africa"/>
    <s v="Moderate Access"/>
    <n v="-8.9152385580468945"/>
    <x v="467"/>
    <n v="-4.4738500070041791"/>
    <n v="4.3999999999999915"/>
    <n v="-2.4835179999999901E-3"/>
  </r>
  <r>
    <s v="COM"/>
    <x v="41"/>
    <x v="6"/>
    <n v="76.400000000000006"/>
    <n v="64"/>
    <n v="0.27017516899999999"/>
    <m/>
    <n v="741741"/>
    <s v="COM-2016"/>
    <n v="2.3000000000000114"/>
    <n v="-3"/>
    <n v="3.4583809999999993E-2"/>
    <n v="200400.00002922901"/>
    <n v="23.599999999999994"/>
    <s v=""/>
    <s v="Lower Middle Income"/>
    <s v="Sub-Saharan Africa"/>
    <s v="Moderate Access"/>
    <n v="-7.6947511305469618"/>
    <x v="408"/>
    <n v="-4.4041966266694565"/>
    <n v="6.7000000000000028"/>
    <n v="3.2100292000000002E-2"/>
  </r>
  <r>
    <s v="COM"/>
    <x v="41"/>
    <x v="7"/>
    <n v="78.7"/>
    <n v="59.5"/>
    <n v="0.34453638199999997"/>
    <m/>
    <n v="756669"/>
    <s v="COM-2017"/>
    <n v="2.2999999999999972"/>
    <n v="-4.5"/>
    <n v="7.4361212999999982E-2"/>
    <n v="260699.99963155799"/>
    <n v="21.299999999999997"/>
    <s v=""/>
    <s v="Lower Middle Income"/>
    <s v="Sub-Saharan Africa"/>
    <s v="Moderate Access"/>
    <n v="-6.153907690078114"/>
    <x v="468"/>
    <n v="-4.3332146835732237"/>
    <n v="9"/>
    <n v="0.10646150499999998"/>
  </r>
  <r>
    <s v="COM"/>
    <x v="41"/>
    <x v="8"/>
    <n v="81"/>
    <n v="57.7"/>
    <n v="0.26866600099999999"/>
    <m/>
    <n v="771590"/>
    <s v="COM-2018"/>
    <n v="2.2999999999999972"/>
    <n v="-1.7999999999999972"/>
    <n v="-7.5870380999999987E-2"/>
    <n v="207299.99971159"/>
    <n v="19"/>
    <s v=""/>
    <s v="Lower Middle Income"/>
    <s v="Sub-Saharan Africa"/>
    <s v="High Access"/>
    <n v="-4.483800559687495"/>
    <x v="469"/>
    <n v="-4.4422030086276152"/>
    <n v="11.299999999999997"/>
    <n v="3.0591123999999997E-2"/>
  </r>
  <r>
    <s v="COM"/>
    <x v="41"/>
    <x v="9"/>
    <n v="83.3"/>
    <n v="55.3"/>
    <n v="0.28732052000000002"/>
    <m/>
    <n v="786578"/>
    <s v="COM-2019"/>
    <n v="2.2999999999999972"/>
    <n v="-2.4000000000000057"/>
    <n v="1.8654519000000036E-2"/>
    <n v="225999.99998056001"/>
    <n v="16.700000000000003"/>
    <s v=""/>
    <s v="Lower Middle Income"/>
    <s v="Sub-Saharan Africa"/>
    <s v="High Access"/>
    <n v="-2.7413771394141264"/>
    <x v="470"/>
    <n v="-4.3960807755815878"/>
    <n v="13.599999999999994"/>
    <n v="4.9245643000000033E-2"/>
  </r>
  <r>
    <s v="COM"/>
    <x v="41"/>
    <x v="10"/>
    <n v="85.6"/>
    <n v="50.8"/>
    <n v="0.33496932699999998"/>
    <m/>
    <n v="802163"/>
    <s v="COM-2020"/>
    <n v="2.2999999999999972"/>
    <n v="-4.5"/>
    <n v="4.764880699999996E-2"/>
    <n v="268700.00025430101"/>
    <n v="14.400000000000006"/>
    <s v=""/>
    <s v="Lower Middle Income"/>
    <s v="Sub-Saharan Africa"/>
    <s v="High Access"/>
    <n v="-0.97383452566408835"/>
    <x v="471"/>
    <n v="-4.0657783093012583"/>
    <n v="15.899999999999991"/>
    <n v="9.6894449999999993E-2"/>
  </r>
  <r>
    <s v="COM"/>
    <x v="41"/>
    <x v="11"/>
    <n v="87.9"/>
    <n v="41.2"/>
    <n v="0.48547130599999999"/>
    <m/>
    <n v="818174"/>
    <s v="COM-2021"/>
    <n v="2.3000000000000114"/>
    <n v="-9.5999999999999943"/>
    <n v="0.15050197900000001"/>
    <n v="397200.00031524402"/>
    <n v="12.099999999999994"/>
    <s v=""/>
    <s v="Lower Middle Income"/>
    <s v="Sub-Saharan Africa"/>
    <s v="High Access"/>
    <n v="0.77483148972656579"/>
    <x v="472"/>
    <n v="-4.0952630350041863"/>
    <n v="18.200000000000003"/>
    <n v="0.247396429"/>
  </r>
  <r>
    <s v="COM"/>
    <x v="41"/>
    <x v="12"/>
    <n v="89.9"/>
    <n v="39.299999999999997"/>
    <n v="0.51523157799999997"/>
    <m/>
    <n v="834188"/>
    <s v="COM-2022"/>
    <n v="2"/>
    <n v="-1.9000000000000057"/>
    <n v="2.9760271999999977E-2"/>
    <n v="429799.99958866398"/>
    <n v="10.099999999999994"/>
    <s v=""/>
    <s v="Lower Middle Income"/>
    <s v="Sub-Saharan Africa"/>
    <s v="High Access"/>
    <n v="2.4859463360156582"/>
    <x v="473"/>
    <n v="-4.0355694742259365"/>
    <n v="20.200000000000003"/>
    <n v="0.27715670100000001"/>
  </r>
  <r>
    <s v="CPV"/>
    <x v="42"/>
    <x v="0"/>
    <n v="81.099999999999994"/>
    <n v="21.2"/>
    <n v="1.4708190139999999"/>
    <m/>
    <n v="509784"/>
    <s v="CPV-2010"/>
    <s v=""/>
    <s v=""/>
    <s v=""/>
    <n v="749800.00023297593"/>
    <n v="18.900000000000006"/>
    <s v=""/>
    <s v="Lower Middle Income"/>
    <s v="Sub-Saharan Africa"/>
    <s v="High Access"/>
    <n v="1.4753425605859434"/>
    <x v="474"/>
    <n v="-3.6272401999916344"/>
    <n v="0"/>
    <n v="0"/>
  </r>
  <r>
    <s v="CPV"/>
    <x v="42"/>
    <x v="1"/>
    <n v="82.3"/>
    <n v="20.8"/>
    <n v="1.7043799260000001"/>
    <m/>
    <n v="511447"/>
    <s v="CPV-2011"/>
    <n v="1.2000000000000028"/>
    <n v="-0.39999999999999858"/>
    <n v="0.23356091200000018"/>
    <n v="871700.0000129221"/>
    <n v="17.700000000000003"/>
    <s v=""/>
    <s v="Lower Middle Income"/>
    <s v="Sub-Saharan Africa"/>
    <s v="High Access"/>
    <n v="1.8846725691796848"/>
    <x v="475"/>
    <n v="-3.4221534577740553"/>
    <n v="1.2000000000000028"/>
    <n v="0.23356091200000018"/>
  </r>
  <r>
    <s v="CPV"/>
    <x v="42"/>
    <x v="2"/>
    <n v="83.2"/>
    <n v="24.3"/>
    <n v="1.461065914"/>
    <m/>
    <n v="511955"/>
    <s v="CPV-2012"/>
    <n v="0.90000000000000568"/>
    <n v="3.5"/>
    <n v="-0.24331401200000013"/>
    <n v="748000.00000186998"/>
    <n v="16.799999999999997"/>
    <s v=""/>
    <s v="Lower Middle Income"/>
    <s v="Sub-Saharan Africa"/>
    <s v="High Access"/>
    <n v="2.0791954639843766"/>
    <x v="476"/>
    <n v="-3.9444381490962295"/>
    <n v="2.1000000000000085"/>
    <n v="-9.753099999999959E-3"/>
  </r>
  <r>
    <s v="CPV"/>
    <x v="42"/>
    <x v="3"/>
    <n v="84.3"/>
    <n v="25.9"/>
    <n v="1.428083362"/>
    <m/>
    <n v="512225"/>
    <s v="CPV-2013"/>
    <n v="1.0999999999999943"/>
    <n v="1.5999999999999979"/>
    <n v="-3.2982551999999998E-2"/>
    <n v="731500.00010045001"/>
    <n v="15.700000000000003"/>
    <s v=""/>
    <s v="Lower Middle Income"/>
    <s v="Sub-Saharan Africa"/>
    <s v="High Access"/>
    <n v="2.5874618233593907"/>
    <x v="477"/>
    <n v="-3.5402870820000043"/>
    <n v="3.2000000000000028"/>
    <n v="-4.2735651999999957E-2"/>
  </r>
  <r>
    <s v="CPV"/>
    <x v="42"/>
    <x v="4"/>
    <n v="85.3"/>
    <n v="26.1"/>
    <n v="1.5109520110000001"/>
    <m/>
    <n v="512326"/>
    <s v="CPV-2014"/>
    <n v="1"/>
    <n v="0.20000000000000284"/>
    <n v="8.2868649000000127E-2"/>
    <n v="774099.99998758605"/>
    <n v="14.700000000000003"/>
    <s v=""/>
    <s v="Lower Middle Income"/>
    <s v="Sub-Saharan Africa"/>
    <s v="High Access"/>
    <n v="2.8590974111328507"/>
    <x v="478"/>
    <n v="-3.2803348870836841"/>
    <n v="4.2000000000000028"/>
    <n v="4.013299700000017E-2"/>
  </r>
  <r>
    <s v="CPV"/>
    <x v="42"/>
    <x v="5"/>
    <n v="86.4"/>
    <n v="26.4"/>
    <n v="1.543343599"/>
    <m/>
    <n v="512394"/>
    <s v="CPV-2015"/>
    <n v="1.1000000000000085"/>
    <n v="0.29999999999999716"/>
    <n v="3.239158799999986E-2"/>
    <n v="790800.00006600597"/>
    <n v="13.599999999999994"/>
    <s v=""/>
    <s v="Lower Middle Income"/>
    <s v="Sub-Saharan Africa"/>
    <s v="High Access"/>
    <n v="3.3847614419531169"/>
    <x v="479"/>
    <n v="-3.166097767004179"/>
    <n v="5.3000000000000114"/>
    <n v="7.252458500000003E-2"/>
  </r>
  <r>
    <s v="CPV"/>
    <x v="42"/>
    <x v="6"/>
    <n v="87.5"/>
    <n v="23.9"/>
    <n v="1.6201219769999999"/>
    <m/>
    <n v="512554"/>
    <s v="CPV-2016"/>
    <n v="1.0999999999999943"/>
    <n v="-2.5"/>
    <n v="7.677837799999998E-2"/>
    <n v="830399.99979925796"/>
    <n v="12.5"/>
    <s v=""/>
    <s v="Lower Middle Income"/>
    <s v="Sub-Saharan Africa"/>
    <s v="High Access"/>
    <n v="3.4052488694530325"/>
    <x v="480"/>
    <n v="-3.0542498186694562"/>
    <n v="6.4000000000000057"/>
    <n v="0.14930296300000001"/>
  </r>
  <r>
    <s v="CPV"/>
    <x v="42"/>
    <x v="7"/>
    <n v="88.6"/>
    <n v="21.8"/>
    <n v="1.731550245"/>
    <m/>
    <n v="512893"/>
    <s v="CPV-2017"/>
    <n v="1.0999999999999943"/>
    <n v="-2.0999999999999979"/>
    <n v="0.11142826800000005"/>
    <n v="888099.99980878504"/>
    <n v="11.400000000000006"/>
    <s v=""/>
    <s v="Lower Middle Income"/>
    <s v="Sub-Saharan Africa"/>
    <s v="High Access"/>
    <n v="3.7460923099218775"/>
    <x v="481"/>
    <n v="-2.9462008205732237"/>
    <n v="7.5"/>
    <n v="0.26073123100000006"/>
  </r>
  <r>
    <s v="CPV"/>
    <x v="42"/>
    <x v="8"/>
    <n v="90.2"/>
    <n v="21.9"/>
    <n v="1.55059747"/>
    <m/>
    <n v="513415"/>
    <s v="CPV-2018"/>
    <n v="1.6000000000000085"/>
    <n v="9.9999999999997868E-2"/>
    <n v="-0.18095277499999995"/>
    <n v="796100.00006005005"/>
    <n v="9.7999999999999972"/>
    <s v=""/>
    <s v="Lower Middle Income"/>
    <s v="Sub-Saharan Africa"/>
    <s v="High Access"/>
    <n v="4.7161994403125078"/>
    <x v="482"/>
    <n v="-3.1602715396276149"/>
    <n v="9.1000000000000085"/>
    <n v="7.9778456000000109E-2"/>
  </r>
  <r>
    <s v="CPV"/>
    <x v="42"/>
    <x v="9"/>
    <n v="91.4"/>
    <n v="19.7"/>
    <n v="1.6298258720000001"/>
    <m/>
    <n v="514104"/>
    <s v="CPV-2019"/>
    <n v="1.2000000000000028"/>
    <n v="-2.1999999999999993"/>
    <n v="7.9228402000000031E-2"/>
    <n v="837900.00009868806"/>
    <n v="8.5999999999999943"/>
    <s v=""/>
    <s v="Lower Middle Income"/>
    <s v="Sub-Saharan Africa"/>
    <s v="High Access"/>
    <n v="5.3586228605858821"/>
    <x v="483"/>
    <n v="-3.0535754235815875"/>
    <n v="10.300000000000011"/>
    <n v="0.15900685800000014"/>
  </r>
  <r>
    <s v="CPV"/>
    <x v="42"/>
    <x v="10"/>
    <n v="93.7"/>
    <n v="23.4"/>
    <n v="1.220760901"/>
    <m/>
    <n v="514679"/>
    <s v="CPV-2020"/>
    <n v="2.2999999999999972"/>
    <n v="3.6999999999999993"/>
    <n v="-0.40906497100000005"/>
    <n v="628299.99976577901"/>
    <n v="6.2999999999999972"/>
    <s v=""/>
    <s v="Lower Middle Income"/>
    <s v="Sub-Saharan Africa"/>
    <s v="High Access"/>
    <n v="7.1261654743359202"/>
    <x v="484"/>
    <n v="-3.1799867353012576"/>
    <n v="12.600000000000009"/>
    <n v="-0.25005811299999992"/>
  </r>
  <r>
    <s v="CPV"/>
    <x v="42"/>
    <x v="11"/>
    <n v="95.5"/>
    <n v="22.6"/>
    <n v="1.2540428800000001"/>
    <m/>
    <n v="516649"/>
    <s v="CPV-2021"/>
    <n v="1.7999999999999972"/>
    <n v="-0.79999999999999716"/>
    <n v="3.3281979000000073E-2"/>
    <n v="647899.99990912003"/>
    <n v="4.5"/>
    <s v=""/>
    <s v="Lower Middle Income"/>
    <s v="Sub-Saharan Africa"/>
    <s v="Universal Access"/>
    <n v="8.3748314897265601"/>
    <x v="485"/>
    <n v="-3.3266914610041862"/>
    <n v="14.400000000000006"/>
    <n v="-0.21677613399999984"/>
  </r>
  <r>
    <s v="CPV"/>
    <x v="42"/>
    <x v="12"/>
    <n v="97.1"/>
    <n v="21.8"/>
    <n v="1.3085363670000001"/>
    <m/>
    <n v="519741"/>
    <s v="CPV-2022"/>
    <n v="1.5999999999999943"/>
    <n v="-0.80000000000000071"/>
    <n v="5.4493487000000007E-2"/>
    <n v="680099.99992094701"/>
    <n v="2.9000000000000057"/>
    <s v=""/>
    <s v="Lower Middle Income"/>
    <s v="Sub-Saharan Africa"/>
    <s v="Universal Access"/>
    <n v="9.6859463360156468"/>
    <x v="486"/>
    <n v="-3.242264685225936"/>
    <n v="16"/>
    <n v="-0.16228264699999984"/>
  </r>
  <r>
    <s v="CRI"/>
    <x v="43"/>
    <x v="0"/>
    <n v="99"/>
    <n v="40.4"/>
    <n v="1.58829244"/>
    <n v="998.69453050000004"/>
    <n v="4555962"/>
    <s v="CRI-2010"/>
    <s v=""/>
    <s v=""/>
    <s v=""/>
    <n v="7236200.0015272805"/>
    <n v="1"/>
    <n v="1.590368617724196"/>
    <s v="Upper Middle Income"/>
    <s v="Latin America &amp; Caribbean"/>
    <s v="Universal Access"/>
    <n v="19.375342560585949"/>
    <x v="487"/>
    <n v="-3.5097667739916343"/>
    <n v="0"/>
    <n v="0"/>
  </r>
  <r>
    <s v="CRI"/>
    <x v="43"/>
    <x v="1"/>
    <n v="99.2"/>
    <n v="38"/>
    <n v="1.6699954210000001"/>
    <n v="992.84219729999995"/>
    <n v="4609833"/>
    <s v="CRI-2011"/>
    <n v="0.20000000000000284"/>
    <n v="-2.3999999999999986"/>
    <n v="8.1702981000000063E-2"/>
    <n v="7698400.0015746932"/>
    <n v="0.79999999999999716"/>
    <n v="1.6820350963541788"/>
    <s v="Upper Middle Income"/>
    <s v="Latin America &amp; Caribbean"/>
    <s v="Universal Access"/>
    <n v="18.784672569179691"/>
    <x v="488"/>
    <n v="-3.4565379627740551"/>
    <n v="0.20000000000000284"/>
    <n v="8.1702981000000063E-2"/>
  </r>
  <r>
    <s v="CRI"/>
    <x v="43"/>
    <x v="2"/>
    <n v="99.5"/>
    <n v="38.1"/>
    <n v="1.637973436"/>
    <n v="1017.654625"/>
    <n v="4663934"/>
    <s v="CRI-2012"/>
    <n v="0.29999999999999716"/>
    <n v="0.10000000000000142"/>
    <n v="-3.2021985000000086E-2"/>
    <n v="7639399.9992572237"/>
    <n v="0.5"/>
    <n v="1.6095573053578958"/>
    <s v="Upper Middle Income"/>
    <s v="Latin America &amp; Caribbean"/>
    <s v="Universal Access"/>
    <n v="18.379195463984374"/>
    <x v="489"/>
    <n v="-3.767530627096229"/>
    <n v="0.5"/>
    <n v="4.9680995999999977E-2"/>
  </r>
  <r>
    <s v="CRI"/>
    <x v="43"/>
    <x v="3"/>
    <n v="99.6"/>
    <n v="37.799999999999997"/>
    <n v="1.682581141"/>
    <n v="1060.106448"/>
    <n v="4716147"/>
    <s v="CRI-2013"/>
    <n v="9.9999999999994316E-2"/>
    <n v="-0.30000000000000426"/>
    <n v="4.4607704999999997E-2"/>
    <n v="7935300.0003837273"/>
    <n v="0.40000000000000568"/>
    <n v="1.5871813101168875"/>
    <s v="Upper Middle Income"/>
    <s v="Latin America &amp; Caribbean"/>
    <s v="Universal Access"/>
    <n v="17.887461823359388"/>
    <x v="490"/>
    <n v="-3.285789303000004"/>
    <n v="0.59999999999999432"/>
    <n v="9.4288700999999975E-2"/>
  </r>
  <r>
    <s v="CRI"/>
    <x v="43"/>
    <x v="4"/>
    <n v="99.4"/>
    <n v="37.6"/>
    <n v="1.6878538169999999"/>
    <n v="1064.1178339999999"/>
    <n v="4767119"/>
    <s v="CRI-2014"/>
    <n v="-0.19999999999998863"/>
    <n v="-0.19999999999999574"/>
    <n v="5.2726759999999206E-3"/>
    <n v="8046200.0002432223"/>
    <n v="0.59999999999999432"/>
    <n v="1.5861531148814485"/>
    <s v="Upper Middle Income"/>
    <s v="Latin America &amp; Caribbean"/>
    <s v="Universal Access"/>
    <n v="16.959097411132859"/>
    <x v="491"/>
    <n v="-3.1034330810836845"/>
    <n v="0.40000000000000568"/>
    <n v="9.9561376999999895E-2"/>
  </r>
  <r>
    <s v="CRI"/>
    <x v="43"/>
    <x v="5"/>
    <n v="99.4"/>
    <n v="38.299999999999997"/>
    <n v="1.610157496"/>
    <n v="1024.4514449999999"/>
    <n v="4818038"/>
    <s v="CRI-2015"/>
    <n v="0"/>
    <n v="0.69999999999999574"/>
    <n v="-7.7696320999999902E-2"/>
    <n v="7757800.0017128484"/>
    <n v="0.59999999999999432"/>
    <n v="1.5717265116454593"/>
    <s v="Upper Middle Income"/>
    <s v="Latin America &amp; Caribbean"/>
    <s v="Universal Access"/>
    <n v="16.384761441953117"/>
    <x v="492"/>
    <n v="-3.0992838700041787"/>
    <n v="0.40000000000000568"/>
    <n v="2.1865055999999994E-2"/>
  </r>
  <r>
    <s v="CRI"/>
    <x v="43"/>
    <x v="6"/>
    <n v="99.5"/>
    <n v="34.1"/>
    <n v="1.6914944279999999"/>
    <n v="1001.150935"/>
    <n v="4866998"/>
    <s v="CRI-2016"/>
    <n v="9.9999999999994316E-2"/>
    <n v="-4.1999999999999957"/>
    <n v="8.1336931999999917E-2"/>
    <n v="8232499.9980871435"/>
    <n v="0.5"/>
    <n v="1.6895498659250616"/>
    <s v="Upper Middle Income"/>
    <s v="Latin America &amp; Caribbean"/>
    <s v="Universal Access"/>
    <n v="15.405248869453033"/>
    <x v="493"/>
    <n v="-2.9828773676694564"/>
    <n v="0.5"/>
    <n v="0.10320198799999991"/>
  </r>
  <r>
    <s v="CRI"/>
    <x v="43"/>
    <x v="7"/>
    <n v="99.6"/>
    <n v="33.299999999999997"/>
    <n v="1.7088739120000001"/>
    <n v="972.75274049999996"/>
    <n v="4913177"/>
    <s v="CRI-2017"/>
    <n v="9.9999999999994316E-2"/>
    <n v="-0.80000000000000426"/>
    <n v="1.7379484000000112E-2"/>
    <n v="8396000.000338424"/>
    <n v="0.40000000000000568"/>
    <n v="1.7567402700110923"/>
    <s v="Upper Middle Income"/>
    <s v="Latin America &amp; Caribbean"/>
    <s v="Universal Access"/>
    <n v="14.746092309921877"/>
    <x v="494"/>
    <n v="-2.9688771535732239"/>
    <n v="0.59999999999999432"/>
    <n v="0.12058147200000002"/>
  </r>
  <r>
    <s v="CRI"/>
    <x v="43"/>
    <x v="8"/>
    <n v="99.7"/>
    <n v="33.1"/>
    <n v="1.702462656"/>
    <n v="950.30722630000002"/>
    <n v="4957818"/>
    <s v="CRI-2018"/>
    <n v="0.10000000000000853"/>
    <n v="-0.19999999999999574"/>
    <n v="-6.4112560000000318E-3"/>
    <n v="8440500.0002446081"/>
    <n v="0.29999999999999716"/>
    <n v="1.791486593897113"/>
    <s v="Upper Middle Income"/>
    <s v="Latin America &amp; Caribbean"/>
    <s v="Universal Access"/>
    <n v="14.216199440312508"/>
    <x v="495"/>
    <n v="-3.0084063536276151"/>
    <n v="0.70000000000000284"/>
    <n v="0.11417021599999999"/>
  </r>
  <r>
    <s v="CRI"/>
    <x v="43"/>
    <x v="9"/>
    <n v="99.7"/>
    <n v="33.4"/>
    <n v="1.638746504"/>
    <n v="996.67360629999996"/>
    <n v="4999553"/>
    <s v="CRI-2019"/>
    <n v="0"/>
    <n v="0.29999999999999716"/>
    <n v="-6.3716152000000026E-2"/>
    <n v="8193000.000312712"/>
    <n v="0.29999999999999716"/>
    <n v="1.64421581312221"/>
    <s v="Upper Middle Income"/>
    <s v="Latin America &amp; Caribbean"/>
    <s v="Universal Access"/>
    <n v="13.658622860585879"/>
    <x v="496"/>
    <n v="-3.0446547915815874"/>
    <n v="0.70000000000000284"/>
    <n v="5.0454063999999965E-2"/>
  </r>
  <r>
    <s v="CRI"/>
    <x v="43"/>
    <x v="10"/>
    <n v="99.9"/>
    <n v="36.4"/>
    <n v="1.425296763"/>
    <n v="948.97965920000001"/>
    <n v="5034320"/>
    <s v="CRI-2020"/>
    <n v="0.20000000000000284"/>
    <n v="3"/>
    <n v="-0.21344974100000003"/>
    <n v="7175399.9999061599"/>
    <n v="9.9999999999994316E-2"/>
    <n v="1.5019255146117045"/>
    <s v="Upper Middle Income"/>
    <s v="Latin America &amp; Caribbean"/>
    <s v="Universal Access"/>
    <n v="13.326165474335923"/>
    <x v="497"/>
    <n v="-2.9754508733012579"/>
    <n v="0.90000000000000568"/>
    <n v="-0.16299567700000006"/>
  </r>
  <r>
    <s v="CRI"/>
    <x v="43"/>
    <x v="11"/>
    <n v="100"/>
    <n v="34.200000000000003"/>
    <n v="1.5915255129999999"/>
    <n v="996.59394759999998"/>
    <n v="5059988"/>
    <s v="CRI-2021"/>
    <n v="9.9999999999994316E-2"/>
    <n v="-2.1999999999999957"/>
    <n v="0.16622874999999993"/>
    <n v="8053099.9974738434"/>
    <n v="0"/>
    <n v="1.5969648589906809"/>
    <s v="Upper Middle Income"/>
    <s v="Latin America &amp; Caribbean"/>
    <s v="Universal Access"/>
    <n v="12.87483148972656"/>
    <x v="498"/>
    <n v="-2.9892088280041866"/>
    <n v="1"/>
    <n v="3.2330729999998642E-3"/>
  </r>
  <r>
    <s v="CRI"/>
    <x v="43"/>
    <x v="12"/>
    <n v="100"/>
    <m/>
    <n v="1.613159995"/>
    <n v="1009.21523"/>
    <n v="5081765"/>
    <s v="CRI-2022"/>
    <n v="0"/>
    <s v=""/>
    <n v="2.1634482000000066E-2"/>
    <n v="8197700.0019911751"/>
    <n v="0"/>
    <n v="1.5984300940444587"/>
    <s v="Upper Middle Income"/>
    <s v="Latin America &amp; Caribbean"/>
    <s v="Universal Access"/>
    <n v="12.585946336015652"/>
    <x v="38"/>
    <n v="-2.9376410572259362"/>
    <n v="1"/>
    <n v="2.486755499999993E-2"/>
  </r>
  <r>
    <s v="CSS"/>
    <x v="44"/>
    <x v="0"/>
    <n v="94.181512459999993"/>
    <n v="7.7632438739999996"/>
    <n v="11.43531492"/>
    <m/>
    <n v="4173335"/>
    <s v="CSS-2010"/>
    <s v=""/>
    <s v=""/>
    <s v=""/>
    <n v="47723399.991658196"/>
    <n v="5.8184875400000067"/>
    <s v=""/>
    <s v="Unknown"/>
    <s v="Unknown"/>
    <s v="High Access"/>
    <n v="14.556855020585942"/>
    <x v="499"/>
    <n v="6.3372557060083654"/>
    <n v="0"/>
    <n v="0"/>
  </r>
  <r>
    <s v="CSS"/>
    <x v="44"/>
    <x v="1"/>
    <n v="94.127681850000002"/>
    <n v="8.846320682"/>
    <n v="11.27836068"/>
    <m/>
    <n v="4201107"/>
    <s v="CSS-2011"/>
    <n v="-5.3830609999991452E-2"/>
    <n v="1.0830768080000004"/>
    <n v="-0.15695423999999925"/>
    <n v="47381600.00127276"/>
    <n v="5.8723181499999981"/>
    <s v=""/>
    <s v="Unknown"/>
    <s v="Unknown"/>
    <s v="High Access"/>
    <n v="13.71235441917969"/>
    <x v="500"/>
    <n v="6.151827296225945"/>
    <n v="-5.3830609999991452E-2"/>
    <n v="-0.15695423999999925"/>
  </r>
  <r>
    <s v="CSS"/>
    <x v="44"/>
    <x v="2"/>
    <n v="95.254311380000004"/>
    <n v="7.9395680679999998"/>
    <n v="10.650842089999999"/>
    <m/>
    <n v="4228445"/>
    <s v="CSS-2012"/>
    <n v="1.1266295300000024"/>
    <n v="-0.90675261400000018"/>
    <n v="-0.6275185900000011"/>
    <n v="45036499.981250048"/>
    <n v="4.7456886199999957"/>
    <s v=""/>
    <s v="Unknown"/>
    <s v="Unknown"/>
    <s v="Universal Access"/>
    <n v="14.133506843984378"/>
    <x v="501"/>
    <n v="5.2453380269037702"/>
    <n v="1.072798920000011"/>
    <n v="-0.78447283000000034"/>
  </r>
  <r>
    <s v="CSS"/>
    <x v="44"/>
    <x v="3"/>
    <n v="95.56373954"/>
    <n v="6.8601581029999998"/>
    <n v="10.42978315"/>
    <m/>
    <n v="4257682"/>
    <s v="CSS-2013"/>
    <n v="0.30942815999999596"/>
    <n v="-1.079409965"/>
    <n v="-0.22105893999999893"/>
    <n v="44406699.981658302"/>
    <n v="4.4362604599999997"/>
    <s v=""/>
    <s v="Unknown"/>
    <s v="Unknown"/>
    <s v="Universal Access"/>
    <n v="13.851201363359394"/>
    <x v="502"/>
    <n v="5.4614127059999964"/>
    <n v="1.3822270800000069"/>
    <n v="-1.0055317699999993"/>
  </r>
  <r>
    <s v="CSS"/>
    <x v="44"/>
    <x v="4"/>
    <n v="95.843219649999995"/>
    <n v="6.0161376669999997"/>
    <n v="10.43236209"/>
    <m/>
    <n v="4286546"/>
    <s v="CSS-2014"/>
    <n v="0.2794801099999944"/>
    <n v="-0.8440204360000001"/>
    <n v="2.5789399999993634E-3"/>
    <n v="44718799.987441137"/>
    <n v="4.1567803500000053"/>
    <s v=""/>
    <s v="Unknown"/>
    <s v="Unknown"/>
    <s v="Universal Access"/>
    <n v="13.402317061132848"/>
    <x v="503"/>
    <n v="5.6410751919163156"/>
    <n v="1.6617071900000013"/>
    <n v="-1.0029528299999999"/>
  </r>
  <r>
    <s v="CSS"/>
    <x v="44"/>
    <x v="5"/>
    <n v="96.200194850000003"/>
    <n v="6.1973602479999998"/>
    <n v="10.316256279999999"/>
    <m/>
    <n v="4314191"/>
    <s v="CSS-2015"/>
    <n v="0.35697520000000793"/>
    <n v="0.1812225810000001"/>
    <n v="-0.11610581000000053"/>
    <n v="44506299.996869475"/>
    <n v="3.7998051499999974"/>
    <s v=""/>
    <s v="Unknown"/>
    <s v="Unknown"/>
    <s v="Universal Access"/>
    <n v="13.184956291953114"/>
    <x v="504"/>
    <n v="5.6068149139958203"/>
    <n v="2.0186823900000093"/>
    <n v="-1.1190586400000004"/>
  </r>
  <r>
    <s v="CSS"/>
    <x v="44"/>
    <x v="6"/>
    <n v="96.665686780000001"/>
    <n v="6.6826845090000004"/>
    <n v="9.7537092869999995"/>
    <m/>
    <n v="4341333"/>
    <s v="CSS-2016"/>
    <n v="0.46549192999999889"/>
    <n v="0.48532426100000059"/>
    <n v="-0.56254699299999977"/>
    <n v="42344100.000059567"/>
    <n v="3.3343132199999985"/>
    <s v=""/>
    <s v="Unknown"/>
    <s v="Unknown"/>
    <s v="Universal Access"/>
    <n v="12.570935649453034"/>
    <x v="505"/>
    <n v="5.0793374913305431"/>
    <n v="2.4841743200000082"/>
    <n v="-1.6816056330000002"/>
  </r>
  <r>
    <s v="CSS"/>
    <x v="44"/>
    <x v="7"/>
    <n v="97.05429006"/>
    <n v="7.4129383310000003"/>
    <n v="9.3191010819999995"/>
    <m/>
    <n v="4366140"/>
    <s v="CSS-2017"/>
    <n v="0.38860327999999811"/>
    <n v="0.73025382199999989"/>
    <n v="-0.43460820499999997"/>
    <n v="40688499.998163477"/>
    <n v="2.9457099400000004"/>
    <s v=""/>
    <s v="Unknown"/>
    <s v="Unknown"/>
    <s v="Universal Access"/>
    <n v="12.200382369921883"/>
    <x v="506"/>
    <n v="4.6413500164267756"/>
    <n v="2.8727776000000063"/>
    <n v="-2.1162138380000002"/>
  </r>
  <r>
    <s v="CSS"/>
    <x v="44"/>
    <x v="8"/>
    <n v="97.087827709999999"/>
    <n v="7.1973830970000003"/>
    <n v="9.2137139500000007"/>
    <m/>
    <n v="4407658"/>
    <s v="CSS-2018"/>
    <n v="3.353764999999953E-2"/>
    <n v="-0.21555523399999998"/>
    <n v="-0.10538713199999883"/>
    <n v="40610900.001429103"/>
    <n v="2.9121722900000009"/>
    <s v=""/>
    <s v="Unknown"/>
    <s v="Unknown"/>
    <s v="Universal Access"/>
    <n v="11.604027150312504"/>
    <x v="507"/>
    <n v="4.5028449403723858"/>
    <n v="2.9063152500000058"/>
    <n v="-2.221600969999999"/>
  </r>
  <r>
    <s v="CSS"/>
    <x v="44"/>
    <x v="9"/>
    <n v="97.368590389999994"/>
    <n v="5.8882281550000002"/>
    <n v="9.5756058670000002"/>
    <m/>
    <n v="4443134"/>
    <s v="CSS-2019"/>
    <n v="0.28076267999999516"/>
    <n v="-1.3091549420000002"/>
    <n v="0.36189191699999945"/>
    <n v="42545699.998267181"/>
    <n v="2.6314096100000057"/>
    <s v=""/>
    <s v="Unknown"/>
    <s v="Unknown"/>
    <s v="Universal Access"/>
    <n v="11.327213250585871"/>
    <x v="508"/>
    <n v="4.8922045714184126"/>
    <n v="3.1870779300000009"/>
    <n v="-1.8597090529999996"/>
  </r>
  <r>
    <s v="CSS"/>
    <x v="44"/>
    <x v="10"/>
    <n v="97.933362689999996"/>
    <n v="6.288435679"/>
    <n v="8.7408522679999994"/>
    <m/>
    <n v="4459302"/>
    <s v="CSS-2020"/>
    <n v="0.56477230000000134"/>
    <n v="0.40020752399999981"/>
    <n v="-0.83475359900000079"/>
    <n v="38978100.00039693"/>
    <n v="2.0666373100000044"/>
    <s v=""/>
    <s v="Unknown"/>
    <s v="Unknown"/>
    <s v="Universal Access"/>
    <n v="11.359528164335913"/>
    <x v="509"/>
    <n v="4.3401046316987415"/>
    <n v="3.7518502300000023"/>
    <n v="-2.6944626520000003"/>
  </r>
  <r>
    <s v="CSS"/>
    <x v="44"/>
    <x v="11"/>
    <n v="98.174699090000004"/>
    <m/>
    <n v="8.5384849460000005"/>
    <m/>
    <n v="4479167"/>
    <s v="CSS-2021"/>
    <n v="0.24133640000000867"/>
    <s v=""/>
    <n v="-0.20236732199999885"/>
    <n v="38245300.000119984"/>
    <n v="1.8253009099999957"/>
    <s v=""/>
    <s v="Unknown"/>
    <s v="Unknown"/>
    <s v="Universal Access"/>
    <n v="11.049530579726564"/>
    <x v="38"/>
    <n v="3.9577506049958142"/>
    <n v="3.993186630000011"/>
    <n v="-2.8968299739999992"/>
  </r>
  <r>
    <s v="CSS"/>
    <x v="44"/>
    <x v="12"/>
    <n v="98.306422150000003"/>
    <m/>
    <n v="8.5921361879999996"/>
    <m/>
    <n v="4497310"/>
    <s v="CSS-2022"/>
    <n v="0.13172305999999878"/>
    <s v=""/>
    <n v="5.3651241999999044E-2"/>
    <n v="38641499.999654278"/>
    <n v="1.6935778499999969"/>
    <s v=""/>
    <s v="Unknown"/>
    <s v="Unknown"/>
    <s v="Universal Access"/>
    <n v="10.892368486015656"/>
    <x v="38"/>
    <n v="4.0413351357740632"/>
    <n v="4.1249096900000097"/>
    <n v="-2.8431787320000002"/>
  </r>
  <r>
    <s v="CUB"/>
    <x v="45"/>
    <x v="0"/>
    <n v="97.8"/>
    <n v="15.6"/>
    <n v="2.4945100240000002"/>
    <n v="1000.1841010000001"/>
    <n v="11297409"/>
    <s v="CUB-2010"/>
    <s v=""/>
    <s v=""/>
    <s v=""/>
    <n v="28181499.995727818"/>
    <n v="2.2000000000000028"/>
    <n v="2.4940508667413819"/>
    <s v="Upper Middle Income"/>
    <s v="Latin America &amp; Caribbean"/>
    <s v="Universal Access"/>
    <n v="18.175342560585946"/>
    <x v="510"/>
    <n v="-2.6035491899916341"/>
    <n v="0"/>
    <n v="0"/>
  </r>
  <r>
    <s v="CUB"/>
    <x v="45"/>
    <x v="1"/>
    <n v="98"/>
    <n v="19.2"/>
    <n v="2.4552250299999998"/>
    <n v="969.82892260000006"/>
    <n v="11301571"/>
    <s v="CUB-2011"/>
    <n v="0.20000000000000284"/>
    <n v="3.5999999999999996"/>
    <n v="-3.9284994000000406E-2"/>
    <n v="27747899.997522127"/>
    <n v="2"/>
    <n v="2.5316063202341121"/>
    <s v="Upper Middle Income"/>
    <s v="Latin America &amp; Caribbean"/>
    <s v="Universal Access"/>
    <n v="17.584672569179688"/>
    <x v="511"/>
    <n v="-2.6713083537740556"/>
    <n v="0.20000000000000284"/>
    <n v="-3.9284994000000406E-2"/>
  </r>
  <r>
    <s v="CUB"/>
    <x v="45"/>
    <x v="2"/>
    <n v="98.3"/>
    <n v="19.399999999999999"/>
    <n v="2.5557951640000001"/>
    <n v="989.67264569999998"/>
    <n v="11303175"/>
    <s v="CUB-2012"/>
    <n v="0.29999999999999716"/>
    <n v="0.19999999999999929"/>
    <n v="0.10057013400000026"/>
    <n v="28888600.002845701"/>
    <n v="1.7000000000000028"/>
    <n v="2.5824651970574317"/>
    <s v="Upper Middle Income"/>
    <s v="Latin America &amp; Caribbean"/>
    <s v="Universal Access"/>
    <n v="17.179195463984371"/>
    <x v="512"/>
    <n v="-2.8497088990962292"/>
    <n v="0.5"/>
    <n v="6.1285139999999849E-2"/>
  </r>
  <r>
    <s v="CUB"/>
    <x v="45"/>
    <x v="3"/>
    <n v="98.5"/>
    <n v="18.2"/>
    <n v="2.568761818"/>
    <n v="939.53965749999998"/>
    <n v="11298167"/>
    <s v="CUB-2013"/>
    <n v="0.20000000000000284"/>
    <n v="-1.1999999999999993"/>
    <n v="1.2966653999999966E-2"/>
    <n v="29022300.002987605"/>
    <n v="1.5"/>
    <n v="2.734064280836384"/>
    <s v="Upper Middle Income"/>
    <s v="Latin America &amp; Caribbean"/>
    <s v="Universal Access"/>
    <n v="16.787461823359394"/>
    <x v="205"/>
    <n v="-2.399608626000004"/>
    <n v="0.70000000000000284"/>
    <n v="7.4251793999999816E-2"/>
  </r>
  <r>
    <s v="CUB"/>
    <x v="45"/>
    <x v="4"/>
    <n v="98.7"/>
    <n v="23.2"/>
    <n v="2.3840276810000001"/>
    <n v="957.5020475"/>
    <n v="11285775"/>
    <s v="CUB-2014"/>
    <n v="0.20000000000000284"/>
    <n v="5"/>
    <n v="-0.18473413699999996"/>
    <n v="26905600.001537777"/>
    <n v="1.2999999999999972"/>
    <n v="2.4898408178077553"/>
    <s v="Upper Middle Income"/>
    <s v="Latin America &amp; Caribbean"/>
    <s v="Universal Access"/>
    <n v="16.259097411132856"/>
    <x v="513"/>
    <n v="-2.4072592170836842"/>
    <n v="0.90000000000000568"/>
    <n v="-0.11048234300000015"/>
  </r>
  <r>
    <s v="CUB"/>
    <x v="45"/>
    <x v="5"/>
    <n v="99"/>
    <n v="21.1"/>
    <n v="2.6111689820000001"/>
    <n v="977.91102030000002"/>
    <n v="11275065"/>
    <s v="CUB-2015"/>
    <n v="0.29999999999999716"/>
    <n v="-2.0999999999999979"/>
    <n v="0.22714130100000007"/>
    <n v="29441099.998033833"/>
    <n v="1"/>
    <n v="2.6701498682354101"/>
    <s v="Upper Middle Income"/>
    <s v="Latin America &amp; Caribbean"/>
    <s v="Universal Access"/>
    <n v="15.984761441953111"/>
    <x v="514"/>
    <n v="-2.0982723840041788"/>
    <n v="1.2000000000000028"/>
    <n v="0.11665895799999992"/>
  </r>
  <r>
    <s v="CUB"/>
    <x v="45"/>
    <x v="6"/>
    <n v="99.2"/>
    <n v="19.2"/>
    <n v="2.4236854600000002"/>
    <n v="960.43696460000001"/>
    <n v="11265612"/>
    <s v="CUB-2016"/>
    <n v="0.20000000000000284"/>
    <n v="-1.9000000000000021"/>
    <n v="-0.18748352199999996"/>
    <n v="27304300.002401523"/>
    <n v="0.79999999999999716"/>
    <n v="2.5235237181957171"/>
    <s v="Upper Middle Income"/>
    <s v="Latin America &amp; Caribbean"/>
    <s v="Universal Access"/>
    <n v="15.105248869453035"/>
    <x v="515"/>
    <n v="-2.2506863356694562"/>
    <n v="1.4000000000000057"/>
    <n v="-7.0824564000000034E-2"/>
  </r>
  <r>
    <s v="CUB"/>
    <x v="45"/>
    <x v="7"/>
    <n v="99.4"/>
    <n v="22"/>
    <n v="2.3568192579999998"/>
    <n v="923.43542360000004"/>
    <n v="11247829"/>
    <s v="CUB-2017"/>
    <n v="0.20000000000000284"/>
    <n v="2.8000000000000007"/>
    <n v="-6.6866202000000374E-2"/>
    <n v="26509099.997890878"/>
    <n v="0.59999999999999432"/>
    <n v="2.5522296392009447"/>
    <s v="Upper Middle Income"/>
    <s v="Latin America &amp; Caribbean"/>
    <s v="Universal Access"/>
    <n v="14.546092309921889"/>
    <x v="516"/>
    <n v="-2.3209318075732241"/>
    <n v="1.6000000000000085"/>
    <n v="-0.13769076600000041"/>
  </r>
  <r>
    <s v="CUB"/>
    <x v="45"/>
    <x v="8"/>
    <n v="99.6"/>
    <n v="24"/>
    <n v="2.385465264"/>
    <n v="879.96779270000002"/>
    <n v="11227118"/>
    <s v="CUB-2018"/>
    <n v="0.19999999999998863"/>
    <n v="2"/>
    <n v="2.8646006000000224E-2"/>
    <n v="26781900.003829151"/>
    <n v="0.40000000000000568"/>
    <n v="2.7108551969620285"/>
    <s v="Upper Middle Income"/>
    <s v="Latin America &amp; Caribbean"/>
    <s v="Universal Access"/>
    <n v="14.116199440312499"/>
    <x v="517"/>
    <n v="-2.3254037456276149"/>
    <n v="1.7999999999999972"/>
    <n v="-0.10904476000000018"/>
  </r>
  <r>
    <s v="CUB"/>
    <x v="45"/>
    <x v="9"/>
    <n v="99.8"/>
    <n v="23.1"/>
    <n v="1.989851507"/>
    <n v="865.53459269999996"/>
    <n v="11202846"/>
    <s v="CUB-2019"/>
    <n v="0.20000000000000284"/>
    <n v="-0.89999999999999858"/>
    <n v="-0.39561375700000001"/>
    <n v="22291999.995788921"/>
    <n v="0.20000000000000284"/>
    <n v="2.2989855330827846"/>
    <s v="Upper Middle Income"/>
    <s v="Latin America &amp; Caribbean"/>
    <s v="Universal Access"/>
    <n v="13.758622860585874"/>
    <x v="518"/>
    <n v="-2.6935497885815876"/>
    <n v="2"/>
    <n v="-0.5046585170000002"/>
  </r>
  <r>
    <s v="CUB"/>
    <x v="45"/>
    <x v="10"/>
    <n v="99.9"/>
    <n v="24.5"/>
    <n v="1.65364304"/>
    <n v="854.37488980000001"/>
    <n v="11176354"/>
    <s v="CUB-2020"/>
    <n v="0.10000000000000853"/>
    <n v="1.3999999999999986"/>
    <n v="-0.33620846700000007"/>
    <n v="18481700.004676159"/>
    <n v="9.9999999999994316E-2"/>
    <n v="1.9355005159235192"/>
    <s v="Upper Middle Income"/>
    <s v="Latin America &amp; Caribbean"/>
    <s v="Universal Access"/>
    <n v="13.326165474335923"/>
    <x v="519"/>
    <n v="-2.7471045963012579"/>
    <n v="2.1000000000000085"/>
    <n v="-0.84086698400000026"/>
  </r>
  <r>
    <s v="CUB"/>
    <x v="45"/>
    <x v="11"/>
    <n v="100"/>
    <n v="20.9"/>
    <n v="1.9560215240000001"/>
    <n v="814.6364585"/>
    <n v="11122168"/>
    <s v="CUB-2021"/>
    <n v="9.9999999999994316E-2"/>
    <n v="-3.6000000000000014"/>
    <n v="0.30237848400000011"/>
    <n v="21755200.001544032"/>
    <n v="0"/>
    <n v="2.401097451004889"/>
    <s v="Upper Middle Income"/>
    <s v="Latin America &amp; Caribbean"/>
    <s v="Universal Access"/>
    <n v="12.87483148972656"/>
    <x v="520"/>
    <n v="-2.6247128170041862"/>
    <n v="2.2000000000000028"/>
    <n v="-0.53848850000000015"/>
  </r>
  <r>
    <s v="CUB"/>
    <x v="45"/>
    <x v="12"/>
    <n v="100"/>
    <m/>
    <n v="1.7869820670000001"/>
    <n v="815.61586279999995"/>
    <n v="11059820"/>
    <s v="CUB-2022"/>
    <n v="0"/>
    <s v=""/>
    <n v="-0.169039457"/>
    <n v="19763700.004247941"/>
    <n v="0"/>
    <n v="2.190960412252541"/>
    <s v="Upper Middle Income"/>
    <s v="Latin America &amp; Caribbean"/>
    <s v="Universal Access"/>
    <n v="12.585946336015652"/>
    <x v="38"/>
    <n v="-2.7638189852259361"/>
    <n v="2.2000000000000028"/>
    <n v="-0.70752795700000015"/>
  </r>
  <r>
    <s v="CUW"/>
    <x v="46"/>
    <x v="0"/>
    <n v="100"/>
    <n v="0.5"/>
    <m/>
    <n v="13360.00215"/>
    <n v="148703"/>
    <s v="CUW-2010"/>
    <s v=""/>
    <s v=""/>
    <s v=""/>
    <n v="0"/>
    <n v="0"/>
    <n v="0"/>
    <s v="High Income"/>
    <s v="Latin America &amp; Caribbean"/>
    <s v="Universal Access"/>
    <n v="20.375342560585949"/>
    <x v="521"/>
    <s v=""/>
    <n v="0"/>
    <s v=""/>
  </r>
  <r>
    <s v="CUW"/>
    <x v="46"/>
    <x v="1"/>
    <n v="100"/>
    <n v="0.5"/>
    <m/>
    <n v="14346.810820000001"/>
    <n v="150831"/>
    <s v="CUW-2011"/>
    <n v="0"/>
    <n v="0"/>
    <s v=""/>
    <n v="0"/>
    <n v="0"/>
    <n v="0"/>
    <s v="High Income"/>
    <s v="Latin America &amp; Caribbean"/>
    <s v="Universal Access"/>
    <n v="19.584672569179688"/>
    <x v="522"/>
    <s v=""/>
    <n v="0"/>
    <s v=""/>
  </r>
  <r>
    <s v="CUW"/>
    <x v="46"/>
    <x v="2"/>
    <n v="100"/>
    <n v="0.6"/>
    <m/>
    <n v="14573.10493"/>
    <n v="152088"/>
    <s v="CUW-2012"/>
    <n v="0"/>
    <n v="9.9999999999999978E-2"/>
    <s v=""/>
    <n v="0"/>
    <n v="0"/>
    <n v="0"/>
    <s v="High Income"/>
    <s v="Latin America &amp; Caribbean"/>
    <s v="Universal Access"/>
    <n v="18.879195463984374"/>
    <x v="523"/>
    <s v=""/>
    <n v="0"/>
    <s v=""/>
  </r>
  <r>
    <s v="CUW"/>
    <x v="46"/>
    <x v="3"/>
    <n v="100"/>
    <n v="1.1000000000000001"/>
    <m/>
    <n v="13626.24365"/>
    <n v="153822"/>
    <s v="CUW-2013"/>
    <n v="0"/>
    <n v="0.50000000000000011"/>
    <s v=""/>
    <n v="0"/>
    <n v="0"/>
    <n v="0"/>
    <s v="High Income"/>
    <s v="Latin America &amp; Caribbean"/>
    <s v="Universal Access"/>
    <n v="18.287461823359394"/>
    <x v="524"/>
    <s v=""/>
    <n v="0"/>
    <s v=""/>
  </r>
  <r>
    <s v="CUW"/>
    <x v="46"/>
    <x v="4"/>
    <n v="100"/>
    <n v="1.4"/>
    <m/>
    <n v="14937.50072"/>
    <n v="155909"/>
    <s v="CUW-2014"/>
    <n v="0"/>
    <n v="0.29999999999999982"/>
    <s v=""/>
    <n v="0"/>
    <n v="0"/>
    <n v="0"/>
    <s v="High Income"/>
    <s v="Latin America &amp; Caribbean"/>
    <s v="Universal Access"/>
    <n v="17.559097411132853"/>
    <x v="229"/>
    <s v=""/>
    <n v="0"/>
    <s v=""/>
  </r>
  <r>
    <s v="CUW"/>
    <x v="46"/>
    <x v="5"/>
    <n v="100"/>
    <n v="1.3"/>
    <m/>
    <n v="15175.891509999999"/>
    <n v="157980"/>
    <s v="CUW-2015"/>
    <n v="0"/>
    <n v="-9.9999999999999867E-2"/>
    <s v=""/>
    <n v="0"/>
    <n v="0"/>
    <n v="0"/>
    <s v="High Income"/>
    <s v="Latin America &amp; Caribbean"/>
    <s v="Universal Access"/>
    <n v="16.984761441953111"/>
    <x v="525"/>
    <s v=""/>
    <n v="0"/>
    <s v=""/>
  </r>
  <r>
    <s v="CUW"/>
    <x v="46"/>
    <x v="6"/>
    <n v="100"/>
    <n v="1.4"/>
    <m/>
    <n v="12894.4532"/>
    <n v="159664"/>
    <s v="CUW-2016"/>
    <n v="0"/>
    <n v="9.9999999999999867E-2"/>
    <s v=""/>
    <n v="0"/>
    <n v="0"/>
    <n v="0"/>
    <s v="High Income"/>
    <s v="Latin America &amp; Caribbean"/>
    <s v="Universal Access"/>
    <n v="15.905248869453033"/>
    <x v="526"/>
    <s v=""/>
    <n v="0"/>
    <s v=""/>
  </r>
  <r>
    <s v="CUW"/>
    <x v="46"/>
    <x v="7"/>
    <n v="100"/>
    <n v="1.9"/>
    <m/>
    <n v="10612.556560000001"/>
    <n v="160175"/>
    <s v="CUW-2017"/>
    <n v="0"/>
    <n v="0.5"/>
    <s v=""/>
    <n v="0"/>
    <n v="0"/>
    <n v="0"/>
    <s v="High Income"/>
    <s v="Latin America &amp; Caribbean"/>
    <s v="Universal Access"/>
    <n v="15.146092309921883"/>
    <x v="136"/>
    <s v=""/>
    <n v="0"/>
    <s v=""/>
  </r>
  <r>
    <s v="CUW"/>
    <x v="46"/>
    <x v="8"/>
    <n v="100"/>
    <n v="2.5"/>
    <m/>
    <n v="9497.7130149999994"/>
    <n v="159336"/>
    <s v="CUW-2018"/>
    <n v="0"/>
    <n v="0.60000000000000009"/>
    <s v=""/>
    <n v="0"/>
    <n v="0"/>
    <n v="0"/>
    <s v="High Income"/>
    <s v="Latin America &amp; Caribbean"/>
    <s v="Universal Access"/>
    <n v="14.516199440312505"/>
    <x v="527"/>
    <s v=""/>
    <n v="0"/>
    <s v=""/>
  </r>
  <r>
    <s v="CUW"/>
    <x v="46"/>
    <x v="9"/>
    <n v="100"/>
    <n v="2.5"/>
    <m/>
    <n v="5972.1714250000005"/>
    <n v="157441"/>
    <s v="CUW-2019"/>
    <n v="0"/>
    <n v="0"/>
    <s v=""/>
    <n v="0"/>
    <n v="0"/>
    <n v="0"/>
    <s v="High Income"/>
    <s v="Latin America &amp; Caribbean"/>
    <s v="Universal Access"/>
    <n v="13.958622860585876"/>
    <x v="528"/>
    <s v=""/>
    <n v="0"/>
    <s v=""/>
  </r>
  <r>
    <s v="CUW"/>
    <x v="46"/>
    <x v="10"/>
    <n v="100"/>
    <n v="2.8"/>
    <m/>
    <n v="5080.2489340000002"/>
    <n v="155482"/>
    <s v="CUW-2020"/>
    <n v="0"/>
    <n v="0.29999999999999982"/>
    <s v=""/>
    <n v="0"/>
    <n v="0"/>
    <n v="0"/>
    <s v="High Income"/>
    <s v="Latin America &amp; Caribbean"/>
    <s v="Universal Access"/>
    <n v="13.426165474335917"/>
    <x v="529"/>
    <s v=""/>
    <n v="0"/>
    <s v=""/>
  </r>
  <r>
    <s v="CUW"/>
    <x v="46"/>
    <x v="11"/>
    <n v="100"/>
    <n v="2.8"/>
    <m/>
    <n v="5441.319982"/>
    <n v="153948"/>
    <s v="CUW-2021"/>
    <n v="0"/>
    <n v="0"/>
    <s v=""/>
    <n v="0"/>
    <n v="0"/>
    <n v="0"/>
    <s v="High Income"/>
    <s v="Latin America &amp; Caribbean"/>
    <s v="Universal Access"/>
    <n v="12.87483148972656"/>
    <x v="530"/>
    <s v=""/>
    <n v="0"/>
    <s v=""/>
  </r>
  <r>
    <s v="CUW"/>
    <x v="46"/>
    <x v="12"/>
    <n v="100"/>
    <m/>
    <m/>
    <n v="5649.7310429999998"/>
    <n v="153321"/>
    <s v="CUW-2022"/>
    <n v="0"/>
    <s v=""/>
    <s v=""/>
    <n v="0"/>
    <n v="0"/>
    <n v="0"/>
    <s v="High Income"/>
    <s v="Latin America &amp; Caribbean"/>
    <s v="Universal Access"/>
    <n v="12.585946336015652"/>
    <x v="38"/>
    <s v=""/>
    <n v="0"/>
    <s v=""/>
  </r>
  <r>
    <s v="CYM"/>
    <x v="47"/>
    <x v="0"/>
    <n v="100"/>
    <n v="0"/>
    <n v="4.5694005430000004"/>
    <m/>
    <n v="54099"/>
    <s v="CYM-2010"/>
    <s v=""/>
    <s v=""/>
    <s v=""/>
    <n v="247199.99997575703"/>
    <n v="0"/>
    <s v=""/>
    <s v="High Income"/>
    <s v="Latin America &amp; Caribbean"/>
    <s v="Universal Access"/>
    <n v="20.375342560585949"/>
    <x v="100"/>
    <n v="-0.52865867099163388"/>
    <n v="0"/>
    <n v="0"/>
  </r>
  <r>
    <s v="CYM"/>
    <x v="47"/>
    <x v="1"/>
    <n v="100"/>
    <n v="0"/>
    <n v="3.5895406969999999"/>
    <m/>
    <n v="55606"/>
    <s v="CYM-2011"/>
    <n v="0"/>
    <n v="0"/>
    <n v="-0.97985984600000053"/>
    <n v="199599.99999738199"/>
    <n v="0"/>
    <s v=""/>
    <s v="High Income"/>
    <s v="Latin America &amp; Caribbean"/>
    <s v="Universal Access"/>
    <n v="19.584672569179688"/>
    <x v="214"/>
    <n v="-1.5369926867740555"/>
    <n v="0"/>
    <n v="-0.97985984600000053"/>
  </r>
  <r>
    <s v="CYM"/>
    <x v="47"/>
    <x v="2"/>
    <n v="100"/>
    <n v="0"/>
    <n v="3.3429011480000002"/>
    <m/>
    <n v="57136"/>
    <s v="CYM-2012"/>
    <n v="0"/>
    <n v="0"/>
    <n v="-0.24663954899999974"/>
    <n v="190999.999992128"/>
    <n v="0"/>
    <s v=""/>
    <s v="High Income"/>
    <s v="Latin America &amp; Caribbean"/>
    <s v="Universal Access"/>
    <n v="18.879195463984374"/>
    <x v="215"/>
    <n v="-2.0626029150962291"/>
    <n v="0"/>
    <n v="-1.2264993950000003"/>
  </r>
  <r>
    <s v="CYM"/>
    <x v="47"/>
    <x v="3"/>
    <n v="100"/>
    <n v="0"/>
    <n v="3.6944846990000002"/>
    <m/>
    <n v="58655"/>
    <s v="CYM-2013"/>
    <n v="0"/>
    <n v="0"/>
    <n v="0.35158355100000005"/>
    <n v="216700.000019845"/>
    <n v="0"/>
    <s v=""/>
    <s v="High Income"/>
    <s v="Latin America &amp; Caribbean"/>
    <s v="Universal Access"/>
    <n v="18.287461823359394"/>
    <x v="216"/>
    <n v="-1.2738857450000038"/>
    <n v="0"/>
    <n v="-0.87491584400000022"/>
  </r>
  <r>
    <s v="CYM"/>
    <x v="47"/>
    <x v="4"/>
    <n v="100"/>
    <n v="0"/>
    <n v="3.858045213"/>
    <m/>
    <n v="60160"/>
    <s v="CYM-2014"/>
    <n v="0"/>
    <n v="0"/>
    <n v="0.16356051399999982"/>
    <n v="232100.00001408"/>
    <n v="0"/>
    <s v=""/>
    <s v="High Income"/>
    <s v="Latin America &amp; Caribbean"/>
    <s v="Universal Access"/>
    <n v="17.559097411132853"/>
    <x v="217"/>
    <n v="-0.93324168508368421"/>
    <n v="0"/>
    <n v="-0.7113553300000004"/>
  </r>
  <r>
    <s v="CYM"/>
    <x v="47"/>
    <x v="5"/>
    <n v="100"/>
    <n v="0"/>
    <n v="4.0702767590000004"/>
    <m/>
    <n v="61642"/>
    <s v="CYM-2015"/>
    <n v="0"/>
    <n v="0"/>
    <n v="0.21223154600000038"/>
    <n v="250899.99997827804"/>
    <n v="0"/>
    <s v=""/>
    <s v="High Income"/>
    <s v="Latin America &amp; Caribbean"/>
    <s v="Universal Access"/>
    <n v="16.984761441953111"/>
    <x v="218"/>
    <n v="-0.63916460700417854"/>
    <n v="0"/>
    <n v="-0.49912378400000001"/>
  </r>
  <r>
    <s v="CYM"/>
    <x v="47"/>
    <x v="6"/>
    <n v="100"/>
    <n v="0"/>
    <n v="4.1711568940000001"/>
    <m/>
    <n v="63100"/>
    <s v="CYM-2016"/>
    <n v="0"/>
    <n v="0"/>
    <n v="0.1008801349999997"/>
    <n v="263200.00001140003"/>
    <n v="0"/>
    <s v=""/>
    <s v="High Income"/>
    <s v="Latin America &amp; Caribbean"/>
    <s v="Universal Access"/>
    <n v="15.905248869453033"/>
    <x v="219"/>
    <n v="-0.50321490166945626"/>
    <n v="0"/>
    <n v="-0.39824364900000031"/>
  </r>
  <r>
    <s v="CYM"/>
    <x v="47"/>
    <x v="7"/>
    <n v="100"/>
    <n v="0"/>
    <n v="4.3542263889999999"/>
    <m/>
    <n v="64535"/>
    <s v="CYM-2017"/>
    <n v="0"/>
    <n v="0"/>
    <n v="0.1830694949999998"/>
    <n v="281000.00001411501"/>
    <n v="0"/>
    <s v=""/>
    <s v="High Income"/>
    <s v="Latin America &amp; Caribbean"/>
    <s v="Universal Access"/>
    <n v="15.146092309921883"/>
    <x v="220"/>
    <n v="-0.32352467657322403"/>
    <n v="0"/>
    <n v="-0.21517415400000051"/>
  </r>
  <r>
    <s v="CYM"/>
    <x v="47"/>
    <x v="8"/>
    <n v="100"/>
    <n v="0"/>
    <n v="4.6890402030000002"/>
    <m/>
    <n v="65941"/>
    <s v="CYM-2018"/>
    <n v="0"/>
    <n v="0"/>
    <n v="0.33481381400000032"/>
    <n v="309200.00002602302"/>
    <n v="0"/>
    <s v=""/>
    <s v="High Income"/>
    <s v="Latin America &amp; Caribbean"/>
    <s v="Universal Access"/>
    <n v="14.516199440312505"/>
    <x v="221"/>
    <n v="-2.1828806627614661E-2"/>
    <n v="0"/>
    <n v="0.11963965999999981"/>
  </r>
  <r>
    <s v="CYM"/>
    <x v="47"/>
    <x v="9"/>
    <n v="100"/>
    <n v="0"/>
    <n v="5.8446091459999998"/>
    <m/>
    <n v="67327"/>
    <s v="CYM-2019"/>
    <n v="0"/>
    <n v="0"/>
    <n v="1.1555689429999996"/>
    <n v="393499.99997274199"/>
    <n v="0"/>
    <s v=""/>
    <s v="High Income"/>
    <s v="Latin America &amp; Caribbean"/>
    <s v="Universal Access"/>
    <n v="13.958622860585876"/>
    <x v="222"/>
    <n v="1.1612078504184122"/>
    <n v="0"/>
    <n v="1.2752086029999994"/>
  </r>
  <r>
    <s v="CYM"/>
    <x v="47"/>
    <x v="10"/>
    <n v="100"/>
    <n v="0"/>
    <n v="4.8322753479999996"/>
    <m/>
    <n v="68684"/>
    <s v="CYM-2020"/>
    <n v="0"/>
    <n v="0"/>
    <n v="-1.0123337980000002"/>
    <n v="331900.00000203197"/>
    <n v="0"/>
    <s v=""/>
    <s v="High Income"/>
    <s v="Latin America &amp; Caribbean"/>
    <s v="Universal Access"/>
    <n v="13.426165474335917"/>
    <x v="223"/>
    <n v="0.43152771169874171"/>
    <n v="0"/>
    <n v="0.26287480499999916"/>
  </r>
  <r>
    <s v="CYM"/>
    <x v="47"/>
    <x v="11"/>
    <n v="100"/>
    <n v="0"/>
    <n v="4.4802305020000004"/>
    <m/>
    <n v="70108"/>
    <s v="CYM-2021"/>
    <n v="0"/>
    <n v="0"/>
    <n v="-0.35204484599999919"/>
    <n v="314100.00003421603"/>
    <n v="0"/>
    <s v=""/>
    <s v="High Income"/>
    <s v="Latin America &amp; Caribbean"/>
    <s v="Universal Access"/>
    <n v="12.87483148972656"/>
    <x v="224"/>
    <n v="-0.10050383900418591"/>
    <n v="0"/>
    <n v="-8.9170041000000033E-2"/>
  </r>
  <r>
    <s v="CYM"/>
    <x v="47"/>
    <x v="12"/>
    <n v="100"/>
    <n v="0"/>
    <n v="5.0034222179999999"/>
    <m/>
    <n v="71591"/>
    <s v="CYM-2022"/>
    <n v="0"/>
    <n v="0"/>
    <n v="0.52319171599999947"/>
    <n v="358200.00000883802"/>
    <n v="0"/>
    <s v=""/>
    <s v="High Income"/>
    <s v="Latin America &amp; Caribbean"/>
    <s v="Universal Access"/>
    <n v="12.585946336015652"/>
    <x v="531"/>
    <n v="0.45262116577406353"/>
    <n v="0"/>
    <n v="0.43402167499999944"/>
  </r>
  <r>
    <s v="CYP"/>
    <x v="48"/>
    <x v="0"/>
    <n v="100"/>
    <n v="6.5"/>
    <n v="7.0171907469999999"/>
    <n v="2192.4674890000001"/>
    <n v="1127816"/>
    <s v="CYP-2010"/>
    <s v=""/>
    <s v=""/>
    <s v=""/>
    <n v="7914099.9995185519"/>
    <n v="0"/>
    <n v="3.2005905593613111"/>
    <s v="High Income"/>
    <s v="Europe &amp; Central Asia"/>
    <s v="Universal Access"/>
    <n v="20.375342560585949"/>
    <x v="532"/>
    <n v="1.9191315330083656"/>
    <n v="0"/>
    <n v="0"/>
  </r>
  <r>
    <s v="CYP"/>
    <x v="48"/>
    <x v="1"/>
    <n v="100"/>
    <n v="7.6"/>
    <n v="6.6787150029999998"/>
    <n v="2093.4402970000001"/>
    <n v="1146493"/>
    <s v="CYP-2011"/>
    <n v="0"/>
    <n v="1.0999999999999996"/>
    <n v="-0.33847574400000013"/>
    <n v="7657099.9999344787"/>
    <n v="0"/>
    <n v="3.1903059344806333"/>
    <s v="High Income"/>
    <s v="Europe &amp; Central Asia"/>
    <s v="Universal Access"/>
    <n v="19.584672569179688"/>
    <x v="533"/>
    <n v="1.5521816192259443"/>
    <n v="0"/>
    <n v="-0.33847574400000013"/>
  </r>
  <r>
    <s v="CYP"/>
    <x v="48"/>
    <x v="2"/>
    <n v="100"/>
    <n v="8.6"/>
    <n v="6.1113938000000001"/>
    <n v="1936.1651609999999"/>
    <n v="1165397"/>
    <s v="CYP-2012"/>
    <n v="0"/>
    <n v="1"/>
    <n v="-0.56732120299999966"/>
    <n v="7122200.0003386"/>
    <n v="0"/>
    <n v="3.1564423960833787"/>
    <s v="High Income"/>
    <s v="Europe &amp; Central Asia"/>
    <s v="Universal Access"/>
    <n v="18.879195463984374"/>
    <x v="78"/>
    <n v="0.70588973690377088"/>
    <n v="0"/>
    <n v="-0.9057969469999998"/>
  </r>
  <r>
    <s v="CYP"/>
    <x v="48"/>
    <x v="3"/>
    <n v="100"/>
    <n v="9.6999999999999993"/>
    <n v="5.4402628609999999"/>
    <n v="1646.3267900000001"/>
    <n v="1183895"/>
    <s v="CYP-2013"/>
    <n v="0"/>
    <n v="1.0999999999999996"/>
    <n v="-0.6711309390000002"/>
    <n v="6440699.9998235945"/>
    <n v="0"/>
    <n v="3.3044854120365734"/>
    <s v="High Income"/>
    <s v="Europe &amp; Central Asia"/>
    <s v="Universal Access"/>
    <n v="18.287461823359394"/>
    <x v="534"/>
    <n v="0.47189241699999585"/>
    <n v="0"/>
    <n v="-1.576927886"/>
  </r>
  <r>
    <s v="CYP"/>
    <x v="48"/>
    <x v="4"/>
    <n v="100"/>
    <n v="9.5"/>
    <n v="5.6725697520000002"/>
    <n v="1659.578133"/>
    <n v="1201801"/>
    <s v="CYP-2014"/>
    <n v="0"/>
    <n v="-0.19999999999999929"/>
    <n v="0.23230689100000035"/>
    <n v="6817300.0005233521"/>
    <n v="0"/>
    <n v="3.4180793535437597"/>
    <s v="High Income"/>
    <s v="Europe &amp; Central Asia"/>
    <s v="Universal Access"/>
    <n v="17.559097411132853"/>
    <x v="535"/>
    <n v="0.881282853916316"/>
    <n v="0"/>
    <n v="-1.3446209949999997"/>
  </r>
  <r>
    <s v="CYP"/>
    <x v="48"/>
    <x v="5"/>
    <n v="100"/>
    <n v="10.4"/>
    <n v="5.6221310009999996"/>
    <n v="1677.402482"/>
    <n v="1219502"/>
    <s v="CYP-2015"/>
    <n v="0"/>
    <n v="0.90000000000000036"/>
    <n v="-5.0438751000000615E-2"/>
    <n v="6856199.9999815011"/>
    <n v="0"/>
    <n v="3.3516887338193411"/>
    <s v="High Income"/>
    <s v="Europe &amp; Central Asia"/>
    <s v="Universal Access"/>
    <n v="16.984761441953111"/>
    <x v="536"/>
    <n v="0.91268963499582068"/>
    <n v="0"/>
    <n v="-1.3950597460000003"/>
  </r>
  <r>
    <s v="CYP"/>
    <x v="48"/>
    <x v="6"/>
    <n v="100"/>
    <n v="10.3"/>
    <n v="5.8377091160000001"/>
    <n v="1761.874429"/>
    <n v="1237112"/>
    <s v="CYP-2016"/>
    <n v="0"/>
    <n v="-9.9999999999999645E-2"/>
    <n v="0.21557811500000046"/>
    <n v="7221899.9999129921"/>
    <n v="0"/>
    <n v="3.3133514057033859"/>
    <s v="High Income"/>
    <s v="Europe &amp; Central Asia"/>
    <s v="Universal Access"/>
    <n v="15.905248869453033"/>
    <x v="537"/>
    <n v="1.1633373203305437"/>
    <n v="0"/>
    <n v="-1.1794816309999998"/>
  </r>
  <r>
    <s v="CYP"/>
    <x v="48"/>
    <x v="7"/>
    <n v="100"/>
    <n v="10.9"/>
    <n v="5.8704829480000003"/>
    <n v="1794.0173219999999"/>
    <n v="1254275"/>
    <s v="CYP-2017"/>
    <n v="0"/>
    <n v="0.59999999999999964"/>
    <n v="3.2773832000000169E-2"/>
    <n v="7363199.9996027006"/>
    <n v="0"/>
    <n v="3.2722554436963236"/>
    <s v="High Income"/>
    <s v="Europe &amp; Central Asia"/>
    <s v="Universal Access"/>
    <n v="15.146092309921883"/>
    <x v="538"/>
    <n v="1.1927318824267763"/>
    <n v="0"/>
    <n v="-1.1467077989999996"/>
  </r>
  <r>
    <s v="CYP"/>
    <x v="48"/>
    <x v="8"/>
    <n v="100"/>
    <n v="12"/>
    <n v="5.6770205010000003"/>
    <n v="1773.614564"/>
    <n v="1270737"/>
    <s v="CYP-2018"/>
    <n v="0"/>
    <n v="1.0999999999999996"/>
    <n v="-0.19346244699999993"/>
    <n v="7214000.0003792373"/>
    <n v="0"/>
    <n v="3.2008197362772672"/>
    <s v="High Income"/>
    <s v="Europe &amp; Central Asia"/>
    <s v="Universal Access"/>
    <n v="14.516199440312505"/>
    <x v="539"/>
    <n v="0.96615149137238543"/>
    <n v="0"/>
    <n v="-1.3401702459999996"/>
  </r>
  <r>
    <s v="CYP"/>
    <x v="48"/>
    <x v="9"/>
    <n v="100"/>
    <n v="12"/>
    <n v="5.6088930269999997"/>
    <n v="1758.0545709999999"/>
    <n v="1286671"/>
    <s v="CYP-2019"/>
    <n v="0"/>
    <n v="0"/>
    <n v="-6.8127474000000632E-2"/>
    <n v="7216799.9999431167"/>
    <n v="0"/>
    <n v="3.1903975675849483"/>
    <s v="High Income"/>
    <s v="Europe &amp; Central Asia"/>
    <s v="Universal Access"/>
    <n v="13.958622860585876"/>
    <x v="540"/>
    <n v="0.92549173141841212"/>
    <n v="0"/>
    <n v="-1.4082977200000002"/>
  </r>
  <r>
    <s v="CYP"/>
    <x v="48"/>
    <x v="10"/>
    <n v="100"/>
    <n v="15"/>
    <n v="5.2235866160000004"/>
    <n v="1638.571911"/>
    <n v="1302247"/>
    <s v="CYP-2020"/>
    <n v="0"/>
    <n v="3"/>
    <n v="-0.38530641099999929"/>
    <n v="6802399.9999261526"/>
    <n v="0"/>
    <n v="3.1878897599386473"/>
    <s v="High Income"/>
    <s v="Europe &amp; Central Asia"/>
    <s v="Universal Access"/>
    <n v="13.426165474335917"/>
    <x v="541"/>
    <n v="0.82283897969874253"/>
    <n v="0"/>
    <n v="-1.7936041309999995"/>
  </r>
  <r>
    <s v="CYP"/>
    <x v="48"/>
    <x v="11"/>
    <n v="100"/>
    <n v="15.6"/>
    <n v="5.2525261729999997"/>
    <n v="1666.2166099999999"/>
    <n v="1317309"/>
    <s v="CYP-2021"/>
    <n v="0"/>
    <n v="0.59999999999999964"/>
    <n v="2.8939556999999283E-2"/>
    <n v="6919200.0004284568"/>
    <n v="0"/>
    <n v="3.1523669500569915"/>
    <s v="High Income"/>
    <s v="Europe &amp; Central Asia"/>
    <s v="Universal Access"/>
    <n v="12.87483148972656"/>
    <x v="542"/>
    <n v="0.67179183199581338"/>
    <n v="0"/>
    <n v="-1.7646645740000002"/>
  </r>
  <r>
    <s v="CYP"/>
    <x v="48"/>
    <x v="12"/>
    <n v="100"/>
    <m/>
    <n v="5.4253137750000002"/>
    <n v="1682.704925"/>
    <n v="1331370"/>
    <s v="CYP-2022"/>
    <n v="0"/>
    <s v=""/>
    <n v="0.17278760200000054"/>
    <n v="7223100.00062175"/>
    <n v="0"/>
    <n v="3.2241622963099132"/>
    <s v="High Income"/>
    <s v="Europe &amp; Central Asia"/>
    <s v="Universal Access"/>
    <n v="12.585946336015652"/>
    <x v="38"/>
    <n v="0.87451272277406389"/>
    <n v="0"/>
    <n v="-1.5918769719999997"/>
  </r>
  <r>
    <s v="CZE"/>
    <x v="49"/>
    <x v="0"/>
    <n v="100"/>
    <n v="10.9"/>
    <n v="11.551447769999999"/>
    <n v="4308.5711840000004"/>
    <n v="10474410"/>
    <s v="CZE-2010"/>
    <s v=""/>
    <s v=""/>
    <s v=""/>
    <n v="120994600.03656569"/>
    <n v="0"/>
    <n v="2.6810390908467805"/>
    <s v="High Income"/>
    <s v="Europe &amp; Central Asia"/>
    <s v="Universal Access"/>
    <n v="20.375342560585949"/>
    <x v="543"/>
    <n v="6.453388556008365"/>
    <n v="0"/>
    <n v="0"/>
  </r>
  <r>
    <s v="CZE"/>
    <x v="49"/>
    <x v="1"/>
    <n v="100"/>
    <n v="12.2"/>
    <n v="11.25360229"/>
    <n v="4144.3989529999999"/>
    <n v="10496088"/>
    <s v="CZE-2011"/>
    <n v="0"/>
    <n v="1.2999999999999989"/>
    <n v="-0.29784547999999944"/>
    <n v="118118799.95284152"/>
    <n v="0"/>
    <n v="2.7153762023450643"/>
    <s v="High Income"/>
    <s v="Europe &amp; Central Asia"/>
    <s v="Universal Access"/>
    <n v="19.584672569179688"/>
    <x v="544"/>
    <n v="6.1270689062259445"/>
    <n v="0"/>
    <n v="-0.29784547999999944"/>
  </r>
  <r>
    <s v="CZE"/>
    <x v="49"/>
    <x v="2"/>
    <n v="100"/>
    <n v="12.8"/>
    <n v="10.848761530000001"/>
    <n v="4109.5446229999998"/>
    <n v="10510785"/>
    <s v="CZE-2012"/>
    <n v="0"/>
    <n v="0.60000000000000142"/>
    <n v="-0.40484075999999902"/>
    <n v="114028999.95810106"/>
    <n v="0"/>
    <n v="2.6398938386706994"/>
    <s v="High Income"/>
    <s v="Europe &amp; Central Asia"/>
    <s v="Universal Access"/>
    <n v="18.879195463984374"/>
    <x v="545"/>
    <n v="5.4432574669037717"/>
    <n v="0"/>
    <n v="-0.70268623999999846"/>
  </r>
  <r>
    <s v="CZE"/>
    <x v="49"/>
    <x v="3"/>
    <n v="100"/>
    <n v="13.9"/>
    <n v="10.41753533"/>
    <n v="4110.991728"/>
    <n v="10514272"/>
    <s v="CZE-2013"/>
    <n v="0"/>
    <n v="1.0999999999999996"/>
    <n v="-0.43122620000000111"/>
    <n v="109532800.02922976"/>
    <n v="0"/>
    <n v="2.5340686674327455"/>
    <s v="High Income"/>
    <s v="Europe &amp; Central Asia"/>
    <s v="Universal Access"/>
    <n v="18.287461823359394"/>
    <x v="546"/>
    <n v="5.4491648859999957"/>
    <n v="0"/>
    <n v="-1.1339124399999996"/>
  </r>
  <r>
    <s v="CZE"/>
    <x v="49"/>
    <x v="4"/>
    <n v="100"/>
    <n v="14.8"/>
    <n v="10.188652210000001"/>
    <n v="3984.1540610000002"/>
    <n v="10525347"/>
    <s v="CZE-2014"/>
    <n v="0"/>
    <n v="0.90000000000000036"/>
    <n v="-0.228883119999999"/>
    <n v="107239099.97256687"/>
    <n v="0"/>
    <n v="2.5572937326230569"/>
    <s v="High Income"/>
    <s v="Europe &amp; Central Asia"/>
    <s v="Universal Access"/>
    <n v="17.559097411132853"/>
    <x v="547"/>
    <n v="5.3973653119163165"/>
    <n v="0"/>
    <n v="-1.3627955599999986"/>
  </r>
  <r>
    <s v="CZE"/>
    <x v="49"/>
    <x v="5"/>
    <n v="100"/>
    <n v="14.8"/>
    <n v="10.268442459999999"/>
    <n v="3982.1883630000002"/>
    <n v="10546059"/>
    <s v="CZE-2015"/>
    <n v="0"/>
    <n v="0"/>
    <n v="7.9790249999998508E-2"/>
    <n v="108291600.02126513"/>
    <n v="0"/>
    <n v="2.5785928549759056"/>
    <s v="High Income"/>
    <s v="Europe &amp; Central Asia"/>
    <s v="Universal Access"/>
    <n v="16.984761441953111"/>
    <x v="548"/>
    <n v="5.5590010939958203"/>
    <n v="0"/>
    <n v="-1.2830053100000001"/>
  </r>
  <r>
    <s v="CZE"/>
    <x v="49"/>
    <x v="6"/>
    <n v="100"/>
    <n v="14.8"/>
    <n v="10.392896990000001"/>
    <n v="3927.7251590000001"/>
    <n v="10566332"/>
    <s v="CZE-2016"/>
    <n v="0"/>
    <n v="0"/>
    <n v="0.12445453000000128"/>
    <n v="109814800.03814068"/>
    <n v="0"/>
    <n v="2.6460346814709497"/>
    <s v="High Income"/>
    <s v="Europe &amp; Central Asia"/>
    <s v="Universal Access"/>
    <n v="15.905248869453033"/>
    <x v="549"/>
    <n v="5.7185251943305442"/>
    <n v="0"/>
    <n v="-1.1585507799999988"/>
  </r>
  <r>
    <s v="CZE"/>
    <x v="49"/>
    <x v="7"/>
    <n v="100"/>
    <n v="14.5"/>
    <n v="10.418749910000001"/>
    <n v="4089.5134130000001"/>
    <n v="10594438"/>
    <s v="CZE-2017"/>
    <n v="0"/>
    <n v="-0.30000000000000071"/>
    <n v="2.5852920000000168E-2"/>
    <n v="110380799.95900059"/>
    <n v="0"/>
    <n v="2.5476747128106316"/>
    <s v="High Income"/>
    <s v="Europe &amp; Central Asia"/>
    <s v="Universal Access"/>
    <n v="15.146092309921883"/>
    <x v="550"/>
    <n v="5.7409988444267768"/>
    <n v="0"/>
    <n v="-1.1326978599999986"/>
  </r>
  <r>
    <s v="CZE"/>
    <x v="49"/>
    <x v="8"/>
    <n v="100"/>
    <n v="14.7"/>
    <n v="10.28650429"/>
    <n v="4081.4186869999999"/>
    <n v="10629928"/>
    <s v="CZE-2018"/>
    <n v="0"/>
    <n v="0.19999999999999929"/>
    <n v="-0.13224562000000084"/>
    <n v="109344799.97439112"/>
    <n v="0"/>
    <n v="2.5203256707684103"/>
    <s v="High Income"/>
    <s v="Europe &amp; Central Asia"/>
    <s v="Universal Access"/>
    <n v="14.516199440312505"/>
    <x v="551"/>
    <n v="5.575635280372385"/>
    <n v="0"/>
    <n v="-1.2649434799999995"/>
  </r>
  <r>
    <s v="CZE"/>
    <x v="49"/>
    <x v="9"/>
    <n v="100"/>
    <n v="15.9"/>
    <n v="9.7245656100000009"/>
    <n v="4002.2461170000001"/>
    <n v="10671870"/>
    <s v="CZE-2019"/>
    <n v="0"/>
    <n v="1.2000000000000011"/>
    <n v="-0.56193867999999902"/>
    <n v="103779299.99639072"/>
    <n v="0"/>
    <n v="2.4297770116369883"/>
    <s v="High Income"/>
    <s v="Europe &amp; Central Asia"/>
    <s v="Universal Access"/>
    <n v="13.958622860585876"/>
    <x v="552"/>
    <n v="5.0411643144184133"/>
    <n v="0"/>
    <n v="-1.8268821599999985"/>
  </r>
  <r>
    <s v="CZE"/>
    <x v="49"/>
    <x v="10"/>
    <n v="100"/>
    <n v="17"/>
    <n v="8.8671582670000006"/>
    <n v="3764.4716119999998"/>
    <n v="10697858"/>
    <s v="CZE-2020"/>
    <n v="0"/>
    <n v="1.0999999999999996"/>
    <n v="-0.85740734300000021"/>
    <n v="94859600.003892094"/>
    <n v="0"/>
    <n v="2.3554854919702874"/>
    <s v="High Income"/>
    <s v="Europe &amp; Central Asia"/>
    <s v="Universal Access"/>
    <n v="13.426165474335917"/>
    <x v="553"/>
    <n v="4.4664106306987428"/>
    <n v="0"/>
    <n v="-2.6842895029999987"/>
  </r>
  <r>
    <s v="CZE"/>
    <x v="49"/>
    <x v="11"/>
    <n v="100"/>
    <n v="17.2"/>
    <n v="9.4724309649999991"/>
    <n v="4056.3170009999999"/>
    <n v="10505772"/>
    <s v="CZE-2021"/>
    <n v="0"/>
    <n v="0.19999999999999929"/>
    <n v="0.6052726979999985"/>
    <n v="99515200.004029974"/>
    <n v="0"/>
    <n v="2.3352294612735571"/>
    <s v="High Income"/>
    <s v="Europe &amp; Central Asia"/>
    <s v="Universal Access"/>
    <n v="12.87483148972656"/>
    <x v="554"/>
    <n v="4.8916966239958128"/>
    <n v="0"/>
    <n v="-2.0790168050000002"/>
  </r>
  <r>
    <s v="CZE"/>
    <x v="49"/>
    <x v="12"/>
    <n v="100"/>
    <m/>
    <n v="9.1536469139999994"/>
    <n v="3895.629289"/>
    <n v="10672118"/>
    <s v="CZE-2022"/>
    <n v="0"/>
    <s v=""/>
    <n v="-0.31878405099999974"/>
    <n v="97688799.99654384"/>
    <n v="0"/>
    <n v="2.3497222746134869"/>
    <s v="High Income"/>
    <s v="Europe &amp; Central Asia"/>
    <s v="Universal Access"/>
    <n v="12.585946336015652"/>
    <x v="38"/>
    <n v="4.6028458617740631"/>
    <n v="0"/>
    <n v="-2.3978008559999999"/>
  </r>
  <r>
    <s v="DEU"/>
    <x v="50"/>
    <x v="0"/>
    <n v="100"/>
    <n v="11.6"/>
    <n v="9.9656712469999995"/>
    <n v="4029.8308579999998"/>
    <n v="81776930"/>
    <s v="DEU-2010"/>
    <s v=""/>
    <s v=""/>
    <s v=""/>
    <n v="814961999.96893167"/>
    <n v="0"/>
    <n v="2.4729750697144524"/>
    <s v="High Income"/>
    <s v="Europe &amp; Central Asia"/>
    <s v="Universal Access"/>
    <n v="20.375342560585949"/>
    <x v="555"/>
    <n v="4.8676120330083652"/>
    <n v="0"/>
    <n v="0"/>
  </r>
  <r>
    <s v="DEU"/>
    <x v="50"/>
    <x v="1"/>
    <n v="100"/>
    <n v="12.5"/>
    <n v="9.8177672610000002"/>
    <n v="3891.8717539999998"/>
    <n v="80274983"/>
    <s v="DEU-2011"/>
    <n v="0"/>
    <n v="0.90000000000000036"/>
    <n v="-0.14790398599999932"/>
    <n v="788121099.97473156"/>
    <n v="0"/>
    <n v="2.5226338074756613"/>
    <s v="High Income"/>
    <s v="Europe &amp; Central Asia"/>
    <s v="Universal Access"/>
    <n v="19.584672569179688"/>
    <x v="556"/>
    <n v="4.6912338772259448"/>
    <n v="0"/>
    <n v="-0.14790398599999932"/>
  </r>
  <r>
    <s v="DEU"/>
    <x v="50"/>
    <x v="2"/>
    <n v="100"/>
    <n v="13.6"/>
    <n v="9.947453071"/>
    <n v="3913.4392039999998"/>
    <n v="80425823"/>
    <s v="DEU-2012"/>
    <n v="0"/>
    <n v="1.0999999999999996"/>
    <n v="0.12968580999999979"/>
    <n v="800032099.98905241"/>
    <n v="0"/>
    <n v="2.5418698368515655"/>
    <s v="High Income"/>
    <s v="Europe &amp; Central Asia"/>
    <s v="Universal Access"/>
    <n v="18.879195463984374"/>
    <x v="557"/>
    <n v="4.5419490079037708"/>
    <n v="0"/>
    <n v="-1.8218175999999531E-2"/>
  </r>
  <r>
    <s v="DEU"/>
    <x v="50"/>
    <x v="3"/>
    <n v="100"/>
    <n v="13.6"/>
    <n v="10.140860119999999"/>
    <n v="3986.1850519999998"/>
    <n v="80645605"/>
    <s v="DEU-2013"/>
    <n v="0"/>
    <n v="0"/>
    <n v="0.19340704899999928"/>
    <n v="817815799.5977726"/>
    <n v="0"/>
    <n v="2.5440013415613998"/>
    <s v="High Income"/>
    <s v="Europe &amp; Central Asia"/>
    <s v="Universal Access"/>
    <n v="18.287461823359394"/>
    <x v="558"/>
    <n v="5.1724896759999952"/>
    <n v="0"/>
    <n v="0.17518887299999975"/>
  </r>
  <r>
    <s v="DEU"/>
    <x v="50"/>
    <x v="4"/>
    <n v="100"/>
    <n v="14"/>
    <n v="9.6163084619999992"/>
    <n v="3794.4472030000002"/>
    <n v="80982500"/>
    <s v="DEU-2014"/>
    <n v="0"/>
    <n v="0.40000000000000036"/>
    <n v="-0.52455165800000003"/>
    <n v="778752700.02391493"/>
    <n v="0"/>
    <n v="2.5343107829770477"/>
    <s v="High Income"/>
    <s v="Europe &amp; Central Asia"/>
    <s v="Universal Access"/>
    <n v="17.559097411132853"/>
    <x v="559"/>
    <n v="4.825021563916315"/>
    <n v="0"/>
    <n v="-0.34936278500000029"/>
  </r>
  <r>
    <s v="DEU"/>
    <x v="50"/>
    <x v="5"/>
    <n v="100"/>
    <n v="14.6"/>
    <n v="9.6088488719999994"/>
    <n v="3780.8502760000001"/>
    <n v="81686611"/>
    <s v="DEU-2015"/>
    <n v="0"/>
    <n v="0.59999999999999964"/>
    <n v="-7.4595899999998494E-3"/>
    <n v="784914299.96485269"/>
    <n v="0"/>
    <n v="2.5414518350527771"/>
    <s v="High Income"/>
    <s v="Europe &amp; Central Asia"/>
    <s v="Universal Access"/>
    <n v="16.984761441953111"/>
    <x v="560"/>
    <n v="4.8994075059958204"/>
    <n v="0"/>
    <n v="-0.35682237500000014"/>
  </r>
  <r>
    <s v="DEU"/>
    <x v="50"/>
    <x v="6"/>
    <n v="100"/>
    <n v="14.2"/>
    <n v="9.5842338389999995"/>
    <n v="3765.217999"/>
    <n v="82348669"/>
    <s v="DEU-2016"/>
    <n v="0"/>
    <n v="-0.40000000000000036"/>
    <n v="-2.4615032999999897E-2"/>
    <n v="789248900.02641022"/>
    <n v="0"/>
    <n v="2.545465851258935"/>
    <s v="High Income"/>
    <s v="Europe &amp; Central Asia"/>
    <s v="Universal Access"/>
    <n v="15.905248869453033"/>
    <x v="561"/>
    <n v="4.9098620433305431"/>
    <n v="0"/>
    <n v="-0.38143740800000003"/>
  </r>
  <r>
    <s v="DEU"/>
    <x v="50"/>
    <x v="7"/>
    <n v="100"/>
    <n v="15.2"/>
    <n v="9.3697651890000007"/>
    <n v="3763.1940420000001"/>
    <n v="82657002"/>
    <s v="DEU-2017"/>
    <n v="0"/>
    <n v="1"/>
    <n v="-0.21446864999999882"/>
    <n v="774476699.96670341"/>
    <n v="0"/>
    <n v="2.4898437562417892"/>
    <s v="High Income"/>
    <s v="Europe &amp; Central Asia"/>
    <s v="Universal Access"/>
    <n v="15.146092309921883"/>
    <x v="562"/>
    <n v="4.6920141234267767"/>
    <n v="0"/>
    <n v="-0.59590605799999885"/>
  </r>
  <r>
    <s v="DEU"/>
    <x v="50"/>
    <x v="8"/>
    <n v="100"/>
    <n v="16"/>
    <n v="9.006578094"/>
    <n v="3659.229245"/>
    <n v="82905782"/>
    <s v="DEU-2018"/>
    <n v="0"/>
    <n v="0.80000000000000071"/>
    <n v="-0.36318709500000068"/>
    <n v="746697400.02713954"/>
    <n v="0"/>
    <n v="2.4613320158354823"/>
    <s v="High Income"/>
    <s v="Europe &amp; Central Asia"/>
    <s v="Universal Access"/>
    <n v="14.516199440312505"/>
    <x v="563"/>
    <n v="4.2957090843723851"/>
    <n v="0"/>
    <n v="-0.95909315299999953"/>
  </r>
  <r>
    <s v="DEU"/>
    <x v="50"/>
    <x v="9"/>
    <n v="100"/>
    <n v="17.100000000000001"/>
    <n v="8.3821804310000001"/>
    <n v="3570.8815930000001"/>
    <n v="83092962"/>
    <s v="DEU-2019"/>
    <n v="0"/>
    <n v="1.1000000000000014"/>
    <n v="-0.62439766299999988"/>
    <n v="696500200.03022659"/>
    <n v="0"/>
    <n v="2.3473700296956332"/>
    <s v="High Income"/>
    <s v="Europe &amp; Central Asia"/>
    <s v="Universal Access"/>
    <n v="13.958622860585876"/>
    <x v="564"/>
    <n v="3.6987791354184125"/>
    <n v="0"/>
    <n v="-1.5834908159999994"/>
  </r>
  <r>
    <s v="DEU"/>
    <x v="50"/>
    <x v="10"/>
    <n v="100"/>
    <n v="18.5"/>
    <n v="7.7210326480000004"/>
    <n v="3349.199314"/>
    <n v="83160871"/>
    <s v="DEU-2020"/>
    <n v="0"/>
    <n v="1.3999999999999986"/>
    <n v="-0.66114778299999966"/>
    <n v="642087800.02711642"/>
    <n v="0"/>
    <n v="2.3053368653592172"/>
    <s v="High Income"/>
    <s v="Europe &amp; Central Asia"/>
    <s v="Universal Access"/>
    <n v="13.426165474335917"/>
    <x v="565"/>
    <n v="3.3202850116987426"/>
    <n v="0"/>
    <n v="-2.2446385989999991"/>
  </r>
  <r>
    <s v="DEU"/>
    <x v="50"/>
    <x v="11"/>
    <n v="100"/>
    <n v="17.600000000000001"/>
    <n v="8.0612814460000006"/>
    <n v="3467.0305699999999"/>
    <n v="83196078"/>
    <s v="DEU-2021"/>
    <n v="0"/>
    <n v="-0.89999999999999858"/>
    <n v="0.34024879800000019"/>
    <n v="670666999.9613688"/>
    <n v="0"/>
    <n v="2.3251255745345221"/>
    <s v="High Income"/>
    <s v="Europe &amp; Central Asia"/>
    <s v="Universal Access"/>
    <n v="12.87483148972656"/>
    <x v="566"/>
    <n v="3.4805471049958143"/>
    <n v="0"/>
    <n v="-1.9043898009999989"/>
  </r>
  <r>
    <s v="DEU"/>
    <x v="50"/>
    <x v="12"/>
    <n v="100"/>
    <m/>
    <n v="7.911828603"/>
    <n v="3261.8564080000001"/>
    <n v="83177813"/>
    <s v="DEU-2022"/>
    <n v="0"/>
    <s v=""/>
    <n v="-0.14945284300000061"/>
    <n v="658088600.02838528"/>
    <n v="0"/>
    <n v="2.4255600533473878"/>
    <s v="High Income"/>
    <s v="Europe &amp; Central Asia"/>
    <s v="Universal Access"/>
    <n v="12.585946336015652"/>
    <x v="38"/>
    <n v="3.3610275507740637"/>
    <n v="0"/>
    <n v="-2.0538426439999995"/>
  </r>
  <r>
    <s v="DJI"/>
    <x v="51"/>
    <x v="0"/>
    <n v="57.9"/>
    <n v="32.5"/>
    <n v="0.87245270399999997"/>
    <m/>
    <n v="930251"/>
    <s v="DJI-2010"/>
    <s v=""/>
    <s v=""/>
    <s v=""/>
    <n v="811600.00034870394"/>
    <n v="42.1"/>
    <s v=""/>
    <s v="Lower Middle Income"/>
    <s v="Middle East &amp; North Africa"/>
    <s v="Moderate Access"/>
    <n v="-21.724657439414052"/>
    <x v="567"/>
    <n v="-4.2256065099916347"/>
    <n v="0"/>
    <n v="0"/>
  </r>
  <r>
    <s v="DJI"/>
    <x v="51"/>
    <x v="1"/>
    <n v="58.1"/>
    <n v="32"/>
    <n v="0.66110875700000005"/>
    <m/>
    <n v="948558"/>
    <s v="DJI-2011"/>
    <n v="0.20000000000000284"/>
    <n v="-0.5"/>
    <n v="-0.21134394699999992"/>
    <n v="627100.00032240606"/>
    <n v="41.9"/>
    <s v=""/>
    <s v="Lower Middle Income"/>
    <s v="Middle East &amp; North Africa"/>
    <s v="Moderate Access"/>
    <n v="-22.315327430820311"/>
    <x v="568"/>
    <n v="-4.4654246267740554"/>
    <n v="0.20000000000000284"/>
    <n v="-0.21134394699999992"/>
  </r>
  <r>
    <s v="DJI"/>
    <x v="51"/>
    <x v="2"/>
    <n v="54.6"/>
    <n v="32.299999999999997"/>
    <n v="0.82337985000000002"/>
    <m/>
    <n v="966747"/>
    <s v="DJI-2012"/>
    <n v="-3.5"/>
    <n v="0.29999999999999716"/>
    <n v="0.16227109299999998"/>
    <n v="795999.99984795006"/>
    <n v="45.4"/>
    <s v=""/>
    <s v="Lower Middle Income"/>
    <s v="Middle East &amp; North Africa"/>
    <s v="Moderate Access"/>
    <n v="-26.520804536015625"/>
    <x v="569"/>
    <n v="-4.582124213096229"/>
    <n v="-3.2999999999999972"/>
    <n v="-4.9072853999999944E-2"/>
  </r>
  <r>
    <s v="DJI"/>
    <x v="51"/>
    <x v="3"/>
    <n v="58.6"/>
    <n v="29.9"/>
    <n v="0.88888979099999998"/>
    <m/>
    <n v="984824"/>
    <s v="DJI-2013"/>
    <n v="4"/>
    <n v="-2.3999999999999986"/>
    <n v="6.550994099999996E-2"/>
    <n v="875399.99953178398"/>
    <n v="41.4"/>
    <s v=""/>
    <s v="Lower Middle Income"/>
    <s v="Middle East &amp; North Africa"/>
    <s v="Moderate Access"/>
    <n v="-23.112538176640605"/>
    <x v="570"/>
    <n v="-4.0794806530000045"/>
    <n v="0.70000000000000284"/>
    <n v="1.6437087000000017E-2"/>
  </r>
  <r>
    <s v="DJI"/>
    <x v="51"/>
    <x v="4"/>
    <n v="58.9"/>
    <n v="29.4"/>
    <n v="0.88110603499999995"/>
    <m/>
    <n v="1002717"/>
    <s v="DJI-2014"/>
    <n v="0.29999999999999716"/>
    <n v="-0.5"/>
    <n v="-7.7837560000000305E-3"/>
    <n v="883500.00009709492"/>
    <n v="41.1"/>
    <s v=""/>
    <s v="Lower Middle Income"/>
    <s v="Middle East &amp; North Africa"/>
    <s v="Moderate Access"/>
    <n v="-23.540902588867148"/>
    <x v="571"/>
    <n v="-3.9101808630836841"/>
    <n v="1"/>
    <n v="8.6533309999999863E-3"/>
  </r>
  <r>
    <s v="DJI"/>
    <x v="51"/>
    <x v="5"/>
    <n v="59.1"/>
    <n v="24.8"/>
    <n v="0.80004861299999996"/>
    <m/>
    <n v="1020313"/>
    <s v="DJI-2015"/>
    <n v="0.20000000000000284"/>
    <n v="-4.5999999999999979"/>
    <n v="-8.105742199999999E-2"/>
    <n v="816300.00047586893"/>
    <n v="40.9"/>
    <s v=""/>
    <s v="Lower Middle Income"/>
    <s v="Middle East &amp; North Africa"/>
    <s v="Moderate Access"/>
    <n v="-23.915238558046887"/>
    <x v="572"/>
    <n v="-3.909392753004179"/>
    <n v="1.2000000000000028"/>
    <n v="-7.2404091000000004E-2"/>
  </r>
  <r>
    <s v="DJI"/>
    <x v="51"/>
    <x v="6"/>
    <n v="59.8"/>
    <n v="23.6"/>
    <n v="0.71844826699999997"/>
    <m/>
    <n v="1037653"/>
    <s v="DJI-2016"/>
    <n v="0.69999999999999574"/>
    <n v="-1.1999999999999993"/>
    <n v="-8.160034599999999E-2"/>
    <n v="745499.99959735095"/>
    <n v="40.200000000000003"/>
    <s v=""/>
    <s v="Lower Middle Income"/>
    <s v="Middle East &amp; North Africa"/>
    <s v="Moderate Access"/>
    <n v="-24.29475113054697"/>
    <x v="573"/>
    <n v="-3.9559235286694565"/>
    <n v="1.8999999999999986"/>
    <n v="-0.15400443699999999"/>
  </r>
  <r>
    <s v="DJI"/>
    <x v="51"/>
    <x v="7"/>
    <n v="60.2"/>
    <n v="23.3"/>
    <n v="0.64142368400000005"/>
    <m/>
    <n v="1054841"/>
    <s v="DJI-2017"/>
    <n v="0.40000000000000568"/>
    <n v="-0.30000000000000071"/>
    <n v="-7.7024582999999924E-2"/>
    <n v="676600.00025424408"/>
    <n v="39.799999999999997"/>
    <s v=""/>
    <s v="Lower Middle Income"/>
    <s v="Middle East &amp; North Africa"/>
    <s v="Moderate Access"/>
    <n v="-24.653907690078114"/>
    <x v="574"/>
    <n v="-4.0363273815732237"/>
    <n v="2.3000000000000043"/>
    <n v="-0.23102901999999992"/>
  </r>
  <r>
    <s v="DJI"/>
    <x v="51"/>
    <x v="8"/>
    <n v="62.4"/>
    <n v="24.7"/>
    <n v="0.68626957099999997"/>
    <m/>
    <n v="1071882"/>
    <s v="DJI-2018"/>
    <n v="2.1999999999999957"/>
    <n v="1.3999999999999986"/>
    <n v="4.4845886999999918E-2"/>
    <n v="735600.00030262198"/>
    <n v="37.6"/>
    <s v=""/>
    <s v="Lower Middle Income"/>
    <s v="Middle East &amp; North Africa"/>
    <s v="Moderate Access"/>
    <n v="-23.083800559687496"/>
    <x v="575"/>
    <n v="-4.0245994386276145"/>
    <n v="4.5"/>
    <n v="-0.186183133"/>
  </r>
  <r>
    <s v="DJI"/>
    <x v="51"/>
    <x v="9"/>
    <n v="64.7"/>
    <n v="23.4"/>
    <n v="0.76567751299999998"/>
    <m/>
    <n v="1088709"/>
    <s v="DJI-2019"/>
    <n v="2.3000000000000043"/>
    <n v="-1.3000000000000007"/>
    <n v="7.9407942000000009E-2"/>
    <n v="833599.99950071692"/>
    <n v="35.299999999999997"/>
    <s v=""/>
    <s v="Lower Middle Income"/>
    <s v="Middle East &amp; North Africa"/>
    <s v="Moderate Access"/>
    <n v="-21.341377139414121"/>
    <x v="576"/>
    <n v="-3.9177237825815876"/>
    <n v="6.8000000000000043"/>
    <n v="-0.10677519099999999"/>
  </r>
  <r>
    <s v="DJI"/>
    <x v="51"/>
    <x v="10"/>
    <n v="64.5"/>
    <n v="27.5"/>
    <n v="0.674907798"/>
    <m/>
    <n v="1105188"/>
    <s v="DJI-2020"/>
    <n v="-0.20000000000000284"/>
    <n v="4.1000000000000014"/>
    <n v="-9.0769714999999973E-2"/>
    <n v="745899.99945602403"/>
    <n v="35.5"/>
    <s v=""/>
    <s v="Lower Middle Income"/>
    <s v="Middle East &amp; North Africa"/>
    <s v="Moderate Access"/>
    <n v="-22.073834525664083"/>
    <x v="577"/>
    <n v="-3.7258398383012579"/>
    <n v="6.6000000000000014"/>
    <n v="-0.19754490599999996"/>
  </r>
  <r>
    <s v="DJI"/>
    <x v="51"/>
    <x v="11"/>
    <n v="65.400000000000006"/>
    <n v="26.6"/>
    <n v="0.73106039"/>
    <m/>
    <n v="1121248"/>
    <s v="DJI-2021"/>
    <n v="0.90000000000000568"/>
    <n v="-0.89999999999999858"/>
    <n v="5.6152592000000001E-2"/>
    <n v="819700.00016672001"/>
    <n v="34.599999999999994"/>
    <s v=""/>
    <s v="Lower Middle Income"/>
    <s v="Middle East &amp; North Africa"/>
    <s v="Moderate Access"/>
    <n v="-21.725168510273434"/>
    <x v="260"/>
    <n v="-3.8496739510041862"/>
    <n v="7.5000000000000071"/>
    <n v="-0.14139231399999996"/>
  </r>
  <r>
    <s v="DJI"/>
    <x v="51"/>
    <x v="12"/>
    <n v="65"/>
    <n v="26.9"/>
    <n v="0.76229271799999998"/>
    <m/>
    <n v="1137096"/>
    <s v="DJI-2022"/>
    <n v="-0.40000000000000568"/>
    <n v="0.29999999999999716"/>
    <n v="3.1232327999999976E-2"/>
    <n v="866800.000466928"/>
    <n v="35"/>
    <s v=""/>
    <s v="Lower Middle Income"/>
    <s v="Middle East &amp; North Africa"/>
    <s v="Moderate Access"/>
    <n v="-22.414053663984348"/>
    <x v="578"/>
    <n v="-3.7885083342259365"/>
    <n v="7.1000000000000014"/>
    <n v="-0.11015998599999999"/>
  </r>
  <r>
    <s v="DMA"/>
    <x v="52"/>
    <x v="0"/>
    <n v="91.3"/>
    <n v="10.3"/>
    <n v="1.122583831"/>
    <m/>
    <n v="68859"/>
    <s v="DMA-2010"/>
    <s v=""/>
    <s v=""/>
    <s v=""/>
    <n v="77300.000018829"/>
    <n v="8.7000000000000028"/>
    <s v=""/>
    <s v="Upper Middle Income"/>
    <s v="Latin America &amp; Caribbean"/>
    <s v="High Access"/>
    <n v="11.675342560585946"/>
    <x v="579"/>
    <n v="-3.9754753829916343"/>
    <n v="0"/>
    <n v="0"/>
  </r>
  <r>
    <s v="DMA"/>
    <x v="52"/>
    <x v="1"/>
    <n v="90.1"/>
    <n v="13.8"/>
    <n v="0.86165698800000001"/>
    <m/>
    <n v="69053"/>
    <s v="DMA-2011"/>
    <n v="-1.2000000000000028"/>
    <n v="3.5"/>
    <n v="-0.26092684300000002"/>
    <n v="59499.999992363999"/>
    <n v="9.9000000000000057"/>
    <s v=""/>
    <s v="Upper Middle Income"/>
    <s v="Latin America &amp; Caribbean"/>
    <s v="High Access"/>
    <n v="9.684672569179682"/>
    <x v="580"/>
    <n v="-4.2648763957740554"/>
    <n v="-1.2000000000000028"/>
    <n v="-0.26092684300000002"/>
  </r>
  <r>
    <s v="DMA"/>
    <x v="52"/>
    <x v="2"/>
    <n v="93.5"/>
    <n v="11.3"/>
    <n v="0.78561300999999994"/>
    <m/>
    <n v="69118"/>
    <s v="DMA-2012"/>
    <n v="3.4000000000000057"/>
    <n v="-2.5"/>
    <n v="-7.6043978000000068E-2"/>
    <n v="54300.000025179994"/>
    <n v="6.5"/>
    <s v=""/>
    <s v="Upper Middle Income"/>
    <s v="Latin America &amp; Caribbean"/>
    <s v="High Access"/>
    <n v="12.379195463984374"/>
    <x v="581"/>
    <n v="-4.6198910530962296"/>
    <n v="2.2000000000000028"/>
    <n v="-0.33697082100000009"/>
  </r>
  <r>
    <s v="DMA"/>
    <x v="52"/>
    <x v="3"/>
    <n v="94.6"/>
    <n v="11.4"/>
    <n v="0.85921250800000004"/>
    <m/>
    <n v="69715"/>
    <s v="DMA-2013"/>
    <n v="1.0999999999999943"/>
    <n v="9.9999999999999645E-2"/>
    <n v="7.3599498000000096E-2"/>
    <n v="59899.999995220001"/>
    <n v="5.4000000000000057"/>
    <s v=""/>
    <s v="Upper Middle Income"/>
    <s v="Latin America &amp; Caribbean"/>
    <s v="High Access"/>
    <n v="12.887461823359388"/>
    <x v="582"/>
    <n v="-4.1091579360000043"/>
    <n v="3.2999999999999972"/>
    <n v="-0.26337132299999999"/>
  </r>
  <r>
    <s v="DMA"/>
    <x v="52"/>
    <x v="4"/>
    <n v="95.7"/>
    <n v="9.9"/>
    <n v="0.95064868599999997"/>
    <m/>
    <n v="70373"/>
    <s v="DMA-2014"/>
    <n v="1.1000000000000085"/>
    <n v="-1.5"/>
    <n v="9.1436177999999924E-2"/>
    <n v="66899.999979878005"/>
    <n v="4.2999999999999972"/>
    <s v=""/>
    <s v="Upper Middle Income"/>
    <s v="Latin America &amp; Caribbean"/>
    <s v="Universal Access"/>
    <n v="13.259097411132856"/>
    <x v="583"/>
    <n v="-3.8406382120836842"/>
    <n v="4.4000000000000057"/>
    <n v="-0.17193514500000007"/>
  </r>
  <r>
    <s v="DMA"/>
    <x v="52"/>
    <x v="5"/>
    <n v="96.7"/>
    <n v="8.6999999999999993"/>
    <n v="1.028263031"/>
    <m/>
    <n v="70410"/>
    <s v="DMA-2015"/>
    <n v="1"/>
    <n v="-1.2000000000000011"/>
    <n v="7.7614345000000085E-2"/>
    <n v="72400.000012710007"/>
    <n v="3.2999999999999972"/>
    <s v=""/>
    <s v="Upper Middle Income"/>
    <s v="Latin America &amp; Caribbean"/>
    <s v="Universal Access"/>
    <n v="13.684761441953114"/>
    <x v="584"/>
    <n v="-3.6811783350041791"/>
    <n v="5.4000000000000057"/>
    <n v="-9.4320799999999982E-2"/>
  </r>
  <r>
    <s v="DMA"/>
    <x v="52"/>
    <x v="6"/>
    <n v="97.8"/>
    <n v="10.7"/>
    <n v="1.116283079"/>
    <m/>
    <n v="69606"/>
    <s v="DMA-2016"/>
    <n v="1.0999999999999943"/>
    <n v="2"/>
    <n v="8.8020047999999962E-2"/>
    <n v="77699.999996874001"/>
    <n v="2.2000000000000028"/>
    <s v=""/>
    <s v="Upper Middle Income"/>
    <s v="Latin America &amp; Caribbean"/>
    <s v="Universal Access"/>
    <n v="13.70524886945303"/>
    <x v="585"/>
    <n v="-3.5580887166694564"/>
    <n v="6.5"/>
    <n v="-6.3007520000000206E-3"/>
  </r>
  <r>
    <s v="DMA"/>
    <x v="52"/>
    <x v="7"/>
    <n v="98.9"/>
    <n v="9.6999999999999993"/>
    <n v="1.0102779719999999"/>
    <m/>
    <n v="68496"/>
    <s v="DMA-2017"/>
    <n v="1.1000000000000085"/>
    <n v="-1"/>
    <n v="-0.1060051070000001"/>
    <n v="69199.999970111996"/>
    <n v="1.0999999999999943"/>
    <s v=""/>
    <s v="Upper Middle Income"/>
    <s v="Latin America &amp; Caribbean"/>
    <s v="Universal Access"/>
    <n v="14.046092309921889"/>
    <x v="160"/>
    <n v="-3.667473093573224"/>
    <n v="7.6000000000000085"/>
    <n v="-0.11230585900000012"/>
  </r>
  <r>
    <s v="DMA"/>
    <x v="52"/>
    <x v="8"/>
    <n v="99.6"/>
    <n v="7.9"/>
    <n v="1.048786928"/>
    <m/>
    <n v="68174"/>
    <s v="DMA-2018"/>
    <n v="0.69999999999998863"/>
    <n v="-1.7999999999999989"/>
    <n v="3.8508956000000039E-2"/>
    <n v="71500.000029471994"/>
    <n v="0.40000000000000568"/>
    <s v=""/>
    <s v="Upper Middle Income"/>
    <s v="Latin America &amp; Caribbean"/>
    <s v="Universal Access"/>
    <n v="14.116199440312499"/>
    <x v="586"/>
    <n v="-3.6620820816276147"/>
    <n v="8.2999999999999972"/>
    <n v="-7.379690300000008E-2"/>
  </r>
  <r>
    <s v="DMA"/>
    <x v="52"/>
    <x v="9"/>
    <n v="99.9"/>
    <n v="7.6"/>
    <n v="1.2698880379999999"/>
    <m/>
    <n v="67880"/>
    <s v="DMA-2019"/>
    <n v="0.30000000000001137"/>
    <n v="-0.30000000000000071"/>
    <n v="0.22110110999999999"/>
    <n v="86200.000019439991"/>
    <n v="9.9999999999994316E-2"/>
    <s v=""/>
    <s v="Upper Middle Income"/>
    <s v="Latin America &amp; Caribbean"/>
    <s v="Universal Access"/>
    <n v="13.858622860585882"/>
    <x v="587"/>
    <n v="-3.4135132575815876"/>
    <n v="8.6000000000000085"/>
    <n v="0.14730420699999991"/>
  </r>
  <r>
    <s v="DMA"/>
    <x v="52"/>
    <x v="10"/>
    <n v="100"/>
    <n v="8.6"/>
    <n v="1.1409882650000001"/>
    <m/>
    <n v="67573"/>
    <s v="DMA-2020"/>
    <n v="9.9999999999994316E-2"/>
    <n v="1"/>
    <n v="-0.12889977299999988"/>
    <n v="77100.000030845011"/>
    <n v="0"/>
    <s v=""/>
    <s v="Upper Middle Income"/>
    <s v="Latin America &amp; Caribbean"/>
    <s v="Universal Access"/>
    <n v="13.426165474335917"/>
    <x v="588"/>
    <n v="-3.259759371301258"/>
    <n v="8.7000000000000028"/>
    <n v="1.8404434000000025E-2"/>
  </r>
  <r>
    <s v="DMA"/>
    <x v="52"/>
    <x v="11"/>
    <n v="100"/>
    <n v="8.8000000000000007"/>
    <n v="1.1368709260000001"/>
    <m/>
    <n v="67202"/>
    <s v="DMA-2021"/>
    <n v="0"/>
    <n v="0.20000000000000107"/>
    <n v="-4.1173389999999976E-3"/>
    <n v="76399.999969052005"/>
    <n v="0"/>
    <s v=""/>
    <s v="Upper Middle Income"/>
    <s v="Latin America &amp; Caribbean"/>
    <s v="Universal Access"/>
    <n v="12.87483148972656"/>
    <x v="11"/>
    <n v="-3.443863415004186"/>
    <n v="8.7000000000000028"/>
    <n v="1.4287095000000027E-2"/>
  </r>
  <r>
    <s v="DMA"/>
    <x v="52"/>
    <x v="12"/>
    <n v="100"/>
    <n v="8.9"/>
    <n v="1.2150959210000001"/>
    <m/>
    <n v="66826"/>
    <s v="DMA-2022"/>
    <n v="0"/>
    <n v="9.9999999999999645E-2"/>
    <n v="7.8224995000000019E-2"/>
    <n v="81200.000016746009"/>
    <n v="0"/>
    <s v=""/>
    <s v="Upper Middle Income"/>
    <s v="Latin America &amp; Caribbean"/>
    <s v="Universal Access"/>
    <n v="12.585946336015652"/>
    <x v="589"/>
    <n v="-3.3357051312259363"/>
    <n v="8.7000000000000028"/>
    <n v="9.2512090000000047E-2"/>
  </r>
  <r>
    <s v="DNK"/>
    <x v="53"/>
    <x v="0"/>
    <n v="100"/>
    <n v="21.2"/>
    <n v="8.7532038150000009"/>
    <n v="3498.0222560000002"/>
    <n v="5547683"/>
    <s v="DNK-2010"/>
    <s v=""/>
    <s v=""/>
    <s v=""/>
    <n v="48560000.000010647"/>
    <n v="0"/>
    <n v="2.5023293662543238"/>
    <s v="High Income"/>
    <s v="Europe &amp; Central Asia"/>
    <s v="Universal Access"/>
    <n v="20.375342560585949"/>
    <x v="474"/>
    <n v="3.6551446010083666"/>
    <n v="0"/>
    <n v="0"/>
  </r>
  <r>
    <s v="DNK"/>
    <x v="53"/>
    <x v="1"/>
    <n v="100"/>
    <n v="23.8"/>
    <n v="7.8061822019999996"/>
    <n v="3218.5531740000001"/>
    <n v="5570572"/>
    <s v="DNK-2011"/>
    <n v="0"/>
    <n v="2.6000000000000014"/>
    <n v="-0.94702161300000132"/>
    <n v="43484900.001359545"/>
    <n v="0"/>
    <n v="2.4253699659398573"/>
    <s v="High Income"/>
    <s v="Europe &amp; Central Asia"/>
    <s v="Universal Access"/>
    <n v="19.584672569179688"/>
    <x v="590"/>
    <n v="2.6796488182259441"/>
    <n v="0"/>
    <n v="-0.94702161300000132"/>
  </r>
  <r>
    <s v="DNK"/>
    <x v="53"/>
    <x v="2"/>
    <n v="100"/>
    <n v="26.9"/>
    <n v="6.9026384710000004"/>
    <n v="3072.0872210000002"/>
    <n v="5591572"/>
    <s v="DNK-2012"/>
    <n v="0"/>
    <n v="3.0999999999999979"/>
    <n v="-0.90354373099999918"/>
    <n v="38596600.000566415"/>
    <n v="0"/>
    <n v="2.2468888330433248"/>
    <s v="High Income"/>
    <s v="Europe &amp; Central Asia"/>
    <s v="Universal Access"/>
    <n v="18.879195463984374"/>
    <x v="591"/>
    <n v="1.4971344079037712"/>
    <n v="0"/>
    <n v="-1.8505653440000005"/>
  </r>
  <r>
    <s v="DNK"/>
    <x v="53"/>
    <x v="3"/>
    <n v="100"/>
    <n v="27"/>
    <n v="7.1835598369999998"/>
    <n v="3075.5514280000002"/>
    <n v="5614932"/>
    <s v="DNK-2013"/>
    <n v="0"/>
    <n v="0.10000000000000142"/>
    <n v="0.2809213659999994"/>
    <n v="40335200.002686083"/>
    <n v="0"/>
    <n v="2.3356981683350995"/>
    <s v="High Income"/>
    <s v="Europe &amp; Central Asia"/>
    <s v="Universal Access"/>
    <n v="18.287461823359394"/>
    <x v="592"/>
    <n v="2.2151893929999957"/>
    <n v="0"/>
    <n v="-1.5696439780000011"/>
  </r>
  <r>
    <s v="DNK"/>
    <x v="53"/>
    <x v="4"/>
    <n v="100"/>
    <n v="30.2"/>
    <n v="6.4139913789999996"/>
    <n v="2881.0525069999999"/>
    <n v="5643475"/>
    <s v="DNK-2014"/>
    <n v="0"/>
    <n v="3.1999999999999993"/>
    <n v="-0.76956845800000018"/>
    <n v="36197199.997602023"/>
    <n v="0"/>
    <n v="2.2262667422464992"/>
    <s v="High Income"/>
    <s v="Europe &amp; Central Asia"/>
    <s v="Universal Access"/>
    <n v="17.559097411132853"/>
    <x v="593"/>
    <n v="1.6227044809163154"/>
    <n v="0"/>
    <n v="-2.3392124360000013"/>
  </r>
  <r>
    <s v="DNK"/>
    <x v="53"/>
    <x v="5"/>
    <n v="100"/>
    <n v="32.5"/>
    <n v="5.9947746830000002"/>
    <n v="2847.9879110000002"/>
    <n v="5683483"/>
    <s v="DNK-2015"/>
    <n v="0"/>
    <n v="2.3000000000000007"/>
    <n v="-0.41921669599999944"/>
    <n v="34071199.999660887"/>
    <n v="0"/>
    <n v="2.1049157757467745"/>
    <s v="High Income"/>
    <s v="Europe &amp; Central Asia"/>
    <s v="Universal Access"/>
    <n v="16.984761441953111"/>
    <x v="594"/>
    <n v="1.2853333169958212"/>
    <n v="0"/>
    <n v="-2.7584291320000007"/>
  </r>
  <r>
    <s v="DNK"/>
    <x v="53"/>
    <x v="6"/>
    <n v="100"/>
    <n v="32"/>
    <n v="6.2287600750000003"/>
    <n v="2891.026883"/>
    <n v="5728010"/>
    <s v="DNK-2016"/>
    <n v="0"/>
    <n v="-0.5"/>
    <n v="0.23398539200000013"/>
    <n v="35678399.99720075"/>
    <n v="0"/>
    <n v="2.154514754472451"/>
    <s v="High Income"/>
    <s v="Europe &amp; Central Asia"/>
    <s v="Universal Access"/>
    <n v="15.905248869453033"/>
    <x v="595"/>
    <n v="1.5543882793305439"/>
    <n v="0"/>
    <n v="-2.5244437400000006"/>
  </r>
  <r>
    <s v="DNK"/>
    <x v="53"/>
    <x v="7"/>
    <n v="100"/>
    <n v="35"/>
    <n v="5.8188753469999996"/>
    <n v="2896.5706759999998"/>
    <n v="5764980"/>
    <s v="DNK-2017"/>
    <n v="0"/>
    <n v="3"/>
    <n v="-0.40988472800000064"/>
    <n v="33545699.997948058"/>
    <n v="0"/>
    <n v="2.0088842972875556"/>
    <s v="High Income"/>
    <s v="Europe &amp; Central Asia"/>
    <s v="Universal Access"/>
    <n v="15.146092309921883"/>
    <x v="596"/>
    <n v="1.1411242814267757"/>
    <n v="0"/>
    <n v="-2.9343284680000012"/>
  </r>
  <r>
    <s v="DNK"/>
    <x v="53"/>
    <x v="8"/>
    <n v="100"/>
    <n v="34.6"/>
    <n v="5.7887482060000002"/>
    <n v="2870.4162860000001"/>
    <n v="5793636"/>
    <s v="DNK-2018"/>
    <n v="0"/>
    <n v="-0.39999999999999858"/>
    <n v="-3.0127140999999469E-2"/>
    <n v="33537900.001217019"/>
    <n v="0"/>
    <n v="2.0166929215924885"/>
    <s v="High Income"/>
    <s v="Europe &amp; Central Asia"/>
    <s v="Universal Access"/>
    <n v="14.516199440312505"/>
    <x v="597"/>
    <n v="1.0778791963723853"/>
    <n v="0"/>
    <n v="-2.9644556090000007"/>
  </r>
  <r>
    <s v="DNK"/>
    <x v="53"/>
    <x v="9"/>
    <n v="100"/>
    <n v="37.200000000000003"/>
    <n v="5.1732399200000003"/>
    <n v="2757.2498650000002"/>
    <n v="5814422"/>
    <s v="DNK-2019"/>
    <n v="0"/>
    <n v="2.6000000000000014"/>
    <n v="-0.61550828599999985"/>
    <n v="30079400.002126243"/>
    <n v="0"/>
    <n v="1.8762318155014217"/>
    <s v="High Income"/>
    <s v="Europe &amp; Central Asia"/>
    <s v="Universal Access"/>
    <n v="13.958622860585876"/>
    <x v="598"/>
    <n v="0.48983862441841275"/>
    <n v="0"/>
    <n v="-3.5799638950000006"/>
  </r>
  <r>
    <s v="DNK"/>
    <x v="53"/>
    <x v="10"/>
    <n v="100"/>
    <n v="39.5"/>
    <n v="4.7652160610000003"/>
    <n v="2637.0430059999999"/>
    <n v="5831404"/>
    <s v="DNK-2020"/>
    <n v="0"/>
    <n v="2.2999999999999972"/>
    <n v="-0.40802385900000004"/>
    <n v="27787899.998979647"/>
    <n v="0"/>
    <n v="1.8070300902024805"/>
    <s v="High Income"/>
    <s v="Europe &amp; Central Asia"/>
    <s v="Universal Access"/>
    <n v="13.426165474335917"/>
    <x v="599"/>
    <n v="0.36446842469874241"/>
    <n v="0"/>
    <n v="-3.9879877540000006"/>
  </r>
  <r>
    <s v="DNK"/>
    <x v="53"/>
    <x v="11"/>
    <n v="100"/>
    <n v="39.5"/>
    <n v="5.0478824969999998"/>
    <n v="2756.122648"/>
    <n v="5856733"/>
    <s v="DNK-2021"/>
    <n v="0"/>
    <n v="0"/>
    <n v="0.28266643599999952"/>
    <n v="29564100.0003023"/>
    <n v="0"/>
    <n v="1.8315159162684693"/>
    <s v="High Income"/>
    <s v="Europe &amp; Central Asia"/>
    <s v="Universal Access"/>
    <n v="12.87483148972656"/>
    <x v="600"/>
    <n v="0.4671481559958135"/>
    <n v="0"/>
    <n v="-3.7053213180000011"/>
  </r>
  <r>
    <s v="DNK"/>
    <x v="53"/>
    <x v="12"/>
    <n v="100"/>
    <m/>
    <n v="4.8270407249999998"/>
    <n v="2580.5431920000001"/>
    <n v="5903037"/>
    <s v="DNK-2022"/>
    <n v="0"/>
    <s v=""/>
    <n v="-0.22084177199999999"/>
    <n v="28494200.000181824"/>
    <n v="0"/>
    <n v="1.8705521922533275"/>
    <s v="High Income"/>
    <s v="Europe &amp; Central Asia"/>
    <s v="Universal Access"/>
    <n v="12.585946336015652"/>
    <x v="38"/>
    <n v="0.27623967277406347"/>
    <n v="0"/>
    <n v="-3.9261630900000011"/>
  </r>
  <r>
    <s v="DOM"/>
    <x v="54"/>
    <x v="0"/>
    <n v="98.1"/>
    <n v="16.899999999999999"/>
    <n v="2.1310923690000001"/>
    <n v="773.40425489999996"/>
    <n v="9820175"/>
    <s v="DOM-2010"/>
    <s v=""/>
    <s v=""/>
    <s v=""/>
    <n v="20927700.004744574"/>
    <n v="1.9000000000000057"/>
    <n v="2.7554701897464313"/>
    <s v="Upper Middle Income"/>
    <s v="Latin America &amp; Caribbean"/>
    <s v="Universal Access"/>
    <n v="18.475342560585943"/>
    <x v="601"/>
    <n v="-2.9669668449916342"/>
    <n v="0"/>
    <n v="0"/>
  </r>
  <r>
    <s v="DOM"/>
    <x v="54"/>
    <x v="1"/>
    <n v="97.9"/>
    <n v="16.8"/>
    <n v="2.1242916859999998"/>
    <n v="780.08274949999998"/>
    <n v="9945621"/>
    <s v="DOM-2011"/>
    <n v="-0.19999999999998863"/>
    <n v="-9.9999999999997868E-2"/>
    <n v="-6.8006830000002516E-3"/>
    <n v="21127400.002407003"/>
    <n v="2.0999999999999943"/>
    <n v="2.723161981676407"/>
    <s v="Upper Middle Income"/>
    <s v="Latin America &amp; Caribbean"/>
    <s v="Universal Access"/>
    <n v="17.484672569179693"/>
    <x v="602"/>
    <n v="-3.0022416977740556"/>
    <n v="-0.19999999999998863"/>
    <n v="-6.8006830000002516E-3"/>
  </r>
  <r>
    <s v="DOM"/>
    <x v="54"/>
    <x v="2"/>
    <n v="97.9"/>
    <n v="16.5"/>
    <n v="2.173188363"/>
    <n v="791.42994659999999"/>
    <n v="10070411"/>
    <s v="DOM-2012"/>
    <n v="0"/>
    <n v="-0.30000000000000071"/>
    <n v="4.8896677000000111E-2"/>
    <n v="21884899.995827194"/>
    <n v="2.0999999999999943"/>
    <n v="2.7459011026005067"/>
    <s v="Upper Middle Income"/>
    <s v="Latin America &amp; Caribbean"/>
    <s v="Universal Access"/>
    <n v="16.779195463984379"/>
    <x v="603"/>
    <n v="-3.2323157000962293"/>
    <n v="-0.19999999999998863"/>
    <n v="4.2095993999999859E-2"/>
  </r>
  <r>
    <s v="DOM"/>
    <x v="54"/>
    <x v="3"/>
    <n v="98.4"/>
    <n v="16.600000000000001"/>
    <n v="2.10753894"/>
    <n v="762.35592029999998"/>
    <n v="10193833"/>
    <s v="DOM-2013"/>
    <n v="0.5"/>
    <n v="0.10000000000000142"/>
    <n v="-6.5649422999999985E-2"/>
    <n v="21483899.995357018"/>
    <n v="1.5999999999999943"/>
    <n v="2.7645078681498894"/>
    <s v="Upper Middle Income"/>
    <s v="Latin America &amp; Caribbean"/>
    <s v="Universal Access"/>
    <n v="16.687461823359399"/>
    <x v="604"/>
    <n v="-2.8608315040000041"/>
    <n v="0.30000000000001137"/>
    <n v="-2.3553429000000126E-2"/>
  </r>
  <r>
    <s v="DOM"/>
    <x v="54"/>
    <x v="4"/>
    <n v="98.5"/>
    <n v="17.3"/>
    <n v="2.10372169"/>
    <n v="745.78621290000001"/>
    <n v="10315528"/>
    <s v="DOM-2014"/>
    <n v="9.9999999999994316E-2"/>
    <n v="0.69999999999999929"/>
    <n v="-3.8172499999999943E-3"/>
    <n v="21700999.997402322"/>
    <n v="1.5"/>
    <n v="2.820810647356498"/>
    <s v="Upper Middle Income"/>
    <s v="Latin America &amp; Caribbean"/>
    <s v="Universal Access"/>
    <n v="16.059097411132853"/>
    <x v="605"/>
    <n v="-2.6875652080836843"/>
    <n v="0.40000000000000568"/>
    <n v="-2.737067900000012E-2"/>
  </r>
  <r>
    <s v="DOM"/>
    <x v="54"/>
    <x v="5"/>
    <n v="98.6"/>
    <n v="14.9"/>
    <n v="2.2878956619999999"/>
    <n v="797.92317070000001"/>
    <n v="10434829"/>
    <s v="DOM-2015"/>
    <n v="9.9999999999994316E-2"/>
    <n v="-2.4000000000000004"/>
    <n v="0.18417397199999996"/>
    <n v="23873800.002811797"/>
    <n v="1.4000000000000057"/>
    <n v="2.8673132276543374"/>
    <s v="Upper Middle Income"/>
    <s v="Latin America &amp; Caribbean"/>
    <s v="Universal Access"/>
    <n v="15.584761441953106"/>
    <x v="606"/>
    <n v="-2.421545704004179"/>
    <n v="0.5"/>
    <n v="0.15680329299999984"/>
  </r>
  <r>
    <s v="DOM"/>
    <x v="54"/>
    <x v="6"/>
    <n v="98.9"/>
    <n v="15.3"/>
    <n v="2.3571591719999998"/>
    <n v="842.63824920000002"/>
    <n v="10551430"/>
    <s v="DOM-2016"/>
    <n v="0.30000000000001137"/>
    <n v="0.40000000000000036"/>
    <n v="6.9263509999999862E-2"/>
    <n v="24871400.002215959"/>
    <n v="1.0999999999999943"/>
    <n v="2.7973560115955864"/>
    <s v="Upper Middle Income"/>
    <s v="Latin America &amp; Caribbean"/>
    <s v="Universal Access"/>
    <n v="14.805248869453038"/>
    <x v="607"/>
    <n v="-2.3172126236694566"/>
    <n v="0.80000000000001137"/>
    <n v="0.22606680299999971"/>
  </r>
  <r>
    <s v="DOM"/>
    <x v="54"/>
    <x v="7"/>
    <n v="100"/>
    <n v="16.899999999999999"/>
    <n v="2.2301537580000002"/>
    <n v="824.39657160000002"/>
    <n v="10666843"/>
    <s v="DOM-2017"/>
    <n v="1.0999999999999943"/>
    <n v="1.5999999999999979"/>
    <n v="-0.12700541399999965"/>
    <n v="23788700.002445996"/>
    <n v="0"/>
    <n v="2.7051953329593399"/>
    <s v="Upper Middle Income"/>
    <s v="Latin America &amp; Caribbean"/>
    <s v="Universal Access"/>
    <n v="15.146092309921883"/>
    <x v="608"/>
    <n v="-2.4475973075732238"/>
    <n v="1.9000000000000057"/>
    <n v="9.9061389000000055E-2"/>
  </r>
  <r>
    <s v="DOM"/>
    <x v="54"/>
    <x v="8"/>
    <n v="98.9"/>
    <n v="15.9"/>
    <n v="2.3769684679999998"/>
    <n v="860.86443159999999"/>
    <n v="10782053"/>
    <s v="DOM-2018"/>
    <n v="-1.0999999999999943"/>
    <n v="-0.99999999999999822"/>
    <n v="0.14681470999999968"/>
    <n v="25628600.001304802"/>
    <n v="1.0999999999999943"/>
    <n v="2.7611414535761152"/>
    <s v="Upper Middle Income"/>
    <s v="Latin America &amp; Caribbean"/>
    <s v="Universal Access"/>
    <n v="13.416199440312511"/>
    <x v="609"/>
    <n v="-2.3339005416276151"/>
    <n v="0.80000000000001137"/>
    <n v="0.24587609899999974"/>
  </r>
  <r>
    <s v="DOM"/>
    <x v="54"/>
    <x v="9"/>
    <n v="99"/>
    <n v="14.4"/>
    <n v="2.6125745970000001"/>
    <n v="938.58349469999996"/>
    <n v="10894043"/>
    <s v="DOM-2019"/>
    <n v="9.9999999999994316E-2"/>
    <n v="-1.5"/>
    <n v="0.23560612900000022"/>
    <n v="28461500.00042567"/>
    <n v="1"/>
    <n v="2.7835292350150045"/>
    <s v="Upper Middle Income"/>
    <s v="Latin America &amp; Caribbean"/>
    <s v="Universal Access"/>
    <n v="12.958622860585876"/>
    <x v="610"/>
    <n v="-2.0708266985815875"/>
    <n v="0.90000000000000568"/>
    <n v="0.48148222799999996"/>
  </r>
  <r>
    <s v="DOM"/>
    <x v="54"/>
    <x v="10"/>
    <n v="100"/>
    <n v="16"/>
    <n v="2.4459725840000002"/>
    <n v="842.61182050000002"/>
    <n v="11008300"/>
    <s v="DOM-2020"/>
    <n v="1"/>
    <n v="1.5999999999999996"/>
    <n v="-0.16660201299999988"/>
    <n v="26925999.996447202"/>
    <n v="0"/>
    <n v="2.9028462745141375"/>
    <s v="Upper Middle Income"/>
    <s v="Latin America &amp; Caribbean"/>
    <s v="Universal Access"/>
    <n v="13.426165474335917"/>
    <x v="611"/>
    <n v="-1.9547750523012577"/>
    <n v="1.9000000000000057"/>
    <n v="0.31488021500000007"/>
  </r>
  <r>
    <s v="DOM"/>
    <x v="54"/>
    <x v="11"/>
    <n v="98.1"/>
    <n v="14.8"/>
    <n v="2.6671608770000002"/>
    <n v="939.19558229999996"/>
    <n v="11123476"/>
    <s v="DOM-2021"/>
    <n v="-1.9000000000000057"/>
    <n v="-1.1999999999999993"/>
    <n v="0.22118829299999998"/>
    <n v="29668100.003448453"/>
    <n v="1.9000000000000057"/>
    <n v="2.8398354158229524"/>
    <s v="Upper Middle Income"/>
    <s v="Latin America &amp; Caribbean"/>
    <s v="Universal Access"/>
    <n v="10.974831489726554"/>
    <x v="612"/>
    <n v="-1.9135734640041862"/>
    <n v="0"/>
    <n v="0.53606850800000005"/>
  </r>
  <r>
    <s v="DOM"/>
    <x v="54"/>
    <x v="12"/>
    <n v="98.1"/>
    <m/>
    <n v="2.8593678740000001"/>
    <n v="950.4701053"/>
    <n v="11230734"/>
    <s v="DOM-2022"/>
    <n v="0"/>
    <s v=""/>
    <n v="0.19220699699999999"/>
    <n v="32112800.001039516"/>
    <n v="1.9000000000000057"/>
    <n v="3.0083722339667784"/>
    <s v="Upper Middle Income"/>
    <s v="Latin America &amp; Caribbean"/>
    <s v="Universal Access"/>
    <n v="10.685946336015647"/>
    <x v="38"/>
    <n v="-1.6914331782259362"/>
    <n v="0"/>
    <n v="0.72827550500000005"/>
  </r>
  <r>
    <s v="DZA"/>
    <x v="55"/>
    <x v="0"/>
    <n v="98.9"/>
    <n v="0.3"/>
    <n v="3.2777723679999999"/>
    <n v="1151.138897"/>
    <n v="36188236"/>
    <s v="DZA-2010"/>
    <s v=""/>
    <s v=""/>
    <s v=""/>
    <n v="118616800.00746284"/>
    <n v="1.0999999999999943"/>
    <n v="2.8474169160144363"/>
    <s v="Lower Middle Income"/>
    <s v="Middle East &amp; North Africa"/>
    <s v="Universal Access"/>
    <n v="19.275342560585955"/>
    <x v="613"/>
    <n v="-1.8202868459916344"/>
    <n v="0"/>
    <n v="0"/>
  </r>
  <r>
    <s v="DZA"/>
    <x v="55"/>
    <x v="1"/>
    <n v="99"/>
    <n v="0.2"/>
    <n v="3.38189926"/>
    <n v="1174.268065"/>
    <n v="36903376"/>
    <s v="DZA-2011"/>
    <n v="9.9999999999994316E-2"/>
    <n v="-9.9999999999999978E-2"/>
    <n v="0.10412689200000003"/>
    <n v="124803499.98590176"/>
    <n v="1"/>
    <n v="2.8800061594113098"/>
    <s v="Lower Middle Income"/>
    <s v="Middle East &amp; North Africa"/>
    <s v="Universal Access"/>
    <n v="18.584672569179688"/>
    <x v="614"/>
    <n v="-1.7446341237740555"/>
    <n v="9.9999999999994316E-2"/>
    <n v="0.10412689200000003"/>
  </r>
  <r>
    <s v="DZA"/>
    <x v="55"/>
    <x v="2"/>
    <n v="98.8"/>
    <n v="0.2"/>
    <n v="3.7260075829999999"/>
    <n v="1258.8371850000001"/>
    <n v="37646166"/>
    <s v="DZA-2012"/>
    <n v="-0.20000000000000284"/>
    <n v="0"/>
    <n v="0.34410832299999994"/>
    <n v="140269899.98687679"/>
    <n v="1.2000000000000028"/>
    <n v="2.9598804574556636"/>
    <s v="Lower Middle Income"/>
    <s v="Middle East &amp; North Africa"/>
    <s v="Universal Access"/>
    <n v="17.679195463984371"/>
    <x v="615"/>
    <n v="-1.6794964800962293"/>
    <n v="-0.10000000000000853"/>
    <n v="0.44823521499999996"/>
  </r>
  <r>
    <s v="DZA"/>
    <x v="55"/>
    <x v="3"/>
    <n v="99.2"/>
    <n v="0.1"/>
    <n v="3.7936156429999999"/>
    <n v="1273.7224269999999"/>
    <n v="38414171"/>
    <s v="DZA-2013"/>
    <n v="0.40000000000000568"/>
    <n v="-0.1"/>
    <n v="6.760805999999997E-2"/>
    <n v="145728600.01847693"/>
    <n v="0.79999999999999716"/>
    <n v="2.9783691977027584"/>
    <s v="Lower Middle Income"/>
    <s v="Middle East &amp; North Africa"/>
    <s v="Universal Access"/>
    <n v="17.487461823359396"/>
    <x v="67"/>
    <n v="-1.1747548010000042"/>
    <n v="0.29999999999999716"/>
    <n v="0.51584327499999993"/>
  </r>
  <r>
    <s v="DZA"/>
    <x v="55"/>
    <x v="4"/>
    <n v="99.3"/>
    <n v="0.1"/>
    <n v="3.9544159520000002"/>
    <n v="1358.0478780000001"/>
    <n v="39205031"/>
    <s v="DZA-2014"/>
    <n v="9.9999999999994316E-2"/>
    <n v="0"/>
    <n v="0.16080030900000031"/>
    <n v="155032999.98505452"/>
    <n v="0.70000000000000284"/>
    <n v="2.9118383939627202"/>
    <s v="Lower Middle Income"/>
    <s v="Middle East &amp; North Africa"/>
    <s v="Universal Access"/>
    <n v="16.859097411132851"/>
    <x v="68"/>
    <n v="-0.83687094608368406"/>
    <n v="0.39999999999999147"/>
    <n v="0.67664358400000024"/>
  </r>
  <r>
    <s v="DZA"/>
    <x v="55"/>
    <x v="5"/>
    <n v="99.4"/>
    <n v="0.1"/>
    <n v="4.1124546970000004"/>
    <n v="1414.4970209999999"/>
    <n v="40019529"/>
    <s v="DZA-2015"/>
    <n v="0.10000000000000853"/>
    <n v="0"/>
    <n v="0.15803874500000026"/>
    <n v="164578500.00777772"/>
    <n v="0.59999999999999432"/>
    <n v="2.9073618649918673"/>
    <s v="Lower Middle Income"/>
    <s v="Middle East &amp; North Africa"/>
    <s v="Universal Access"/>
    <n v="16.384761441953117"/>
    <x v="69"/>
    <n v="-0.59698666900417852"/>
    <n v="0.5"/>
    <n v="0.8346823290000005"/>
  </r>
  <r>
    <s v="DZA"/>
    <x v="55"/>
    <x v="6"/>
    <n v="99.4"/>
    <n v="0.1"/>
    <n v="3.9349562520000001"/>
    <n v="1371.2020769999999"/>
    <n v="40850721"/>
    <s v="DZA-2016"/>
    <n v="0"/>
    <n v="0"/>
    <n v="-0.17749844500000034"/>
    <n v="160745799.99765769"/>
    <n v="0.59999999999999432"/>
    <n v="2.8697128731084907"/>
    <s v="Lower Middle Income"/>
    <s v="Middle East &amp; North Africa"/>
    <s v="Universal Access"/>
    <n v="15.305248869453038"/>
    <x v="70"/>
    <n v="-0.73941554366945628"/>
    <n v="0.5"/>
    <n v="0.65718388400000016"/>
  </r>
  <r>
    <s v="DZA"/>
    <x v="55"/>
    <x v="7"/>
    <n v="99.5"/>
    <n v="0.1"/>
    <n v="3.9895201880000002"/>
    <n v="1380.346818"/>
    <n v="41689299"/>
    <s v="DZA-2017"/>
    <n v="9.9999999999994316E-2"/>
    <n v="0"/>
    <n v="5.4563936000000091E-2"/>
    <n v="166320299.98406821"/>
    <n v="0.5"/>
    <n v="2.890230292833551"/>
    <s v="Lower Middle Income"/>
    <s v="Middle East &amp; North Africa"/>
    <s v="Universal Access"/>
    <n v="14.646092309921883"/>
    <x v="616"/>
    <n v="-0.68823087757322376"/>
    <n v="0.59999999999999432"/>
    <n v="0.71174782000000025"/>
  </r>
  <r>
    <s v="DZA"/>
    <x v="55"/>
    <x v="8"/>
    <n v="99.6"/>
    <n v="0.2"/>
    <n v="4.1125786629999999"/>
    <n v="1442.3021120000001"/>
    <n v="42505035"/>
    <s v="DZA-2018"/>
    <n v="9.9999999999994316E-2"/>
    <n v="0.1"/>
    <n v="0.12305847499999967"/>
    <n v="174805300.0110682"/>
    <n v="0.40000000000000568"/>
    <n v="2.8513989051137156"/>
    <s v="Lower Middle Income"/>
    <s v="Middle East &amp; North Africa"/>
    <s v="Universal Access"/>
    <n v="14.116199440312499"/>
    <x v="617"/>
    <n v="-0.59829034662761504"/>
    <n v="0.69999999999998863"/>
    <n v="0.83480629499999992"/>
  </r>
  <r>
    <s v="DZA"/>
    <x v="55"/>
    <x v="9"/>
    <n v="99.5"/>
    <n v="0.2"/>
    <n v="4.1965193489999999"/>
    <n v="1463.509857"/>
    <n v="43294546"/>
    <s v="DZA-2019"/>
    <n v="-9.9999999999994316E-2"/>
    <n v="0"/>
    <n v="8.3940686000000042E-2"/>
    <n v="181686399.99517056"/>
    <n v="0.5"/>
    <n v="2.8674349741670375"/>
    <s v="Lower Middle Income"/>
    <s v="Middle East &amp; North Africa"/>
    <s v="Universal Access"/>
    <n v="13.458622860585876"/>
    <x v="618"/>
    <n v="-0.48688194658158768"/>
    <n v="0.59999999999999432"/>
    <n v="0.91874698099999996"/>
  </r>
  <r>
    <s v="DZA"/>
    <x v="55"/>
    <x v="10"/>
    <n v="99.7"/>
    <n v="0.1"/>
    <n v="3.9042310680000001"/>
    <n v="1373.6783210000001"/>
    <n v="44042091"/>
    <s v="DZA-2020"/>
    <n v="0.20000000000000284"/>
    <n v="-0.1"/>
    <n v="-0.29228828099999982"/>
    <n v="171950499.9818832"/>
    <n v="0.29999999999999716"/>
    <n v="2.8421727331023372"/>
    <s v="Lower Middle Income"/>
    <s v="Middle East &amp; North Africa"/>
    <s v="Universal Access"/>
    <n v="13.12616547433592"/>
    <x v="619"/>
    <n v="-0.49651656830125779"/>
    <n v="0.79999999999999716"/>
    <n v="0.62645870000000015"/>
  </r>
  <r>
    <s v="DZA"/>
    <x v="55"/>
    <x v="11"/>
    <n v="99.8"/>
    <n v="0.1"/>
    <n v="4.0508723880000002"/>
    <n v="1451.4451770000001"/>
    <n v="44761099"/>
    <s v="DZA-2021"/>
    <n v="9.9999999999994316E-2"/>
    <n v="0"/>
    <n v="0.14664132000000007"/>
    <n v="181321499.99563441"/>
    <n v="0.20000000000000284"/>
    <n v="2.7909234549063506"/>
    <s v="Lower Middle Income"/>
    <s v="Middle East &amp; North Africa"/>
    <s v="Universal Access"/>
    <n v="12.674831489726557"/>
    <x v="620"/>
    <n v="-0.52986195300418615"/>
    <n v="0.89999999999999147"/>
    <n v="0.77310002000000022"/>
  </r>
  <r>
    <s v="DZA"/>
    <x v="55"/>
    <x v="12"/>
    <n v="100"/>
    <m/>
    <n v="4.1600585289999996"/>
    <n v="1499.51"/>
    <n v="45477389"/>
    <s v="DZA-2022"/>
    <n v="0.20000000000000284"/>
    <s v=""/>
    <n v="0.10918614099999946"/>
    <n v="189188599.98610076"/>
    <n v="0"/>
    <n v="2.7742786170148914"/>
    <s v="Lower Middle Income"/>
    <s v="Middle East &amp; North Africa"/>
    <s v="Universal Access"/>
    <n v="12.585946336015652"/>
    <x v="38"/>
    <n v="-0.39074252322593672"/>
    <n v="1.0999999999999943"/>
    <n v="0.88228616099999968"/>
  </r>
  <r>
    <s v="EAR"/>
    <x v="56"/>
    <x v="0"/>
    <n v="79.390189509999999"/>
    <n v="24.861597150000001"/>
    <m/>
    <n v="812.57719440000005"/>
    <n v="2967104472"/>
    <s v="EAR-2010"/>
    <s v=""/>
    <s v=""/>
    <s v=""/>
    <n v="0"/>
    <n v="20.609810490000001"/>
    <n v="0"/>
    <s v="Unknown"/>
    <s v="Unknown"/>
    <s v="Moderate Access"/>
    <n v="-0.23446792941405192"/>
    <x v="621"/>
    <s v=""/>
    <n v="0"/>
    <s v=""/>
  </r>
  <r>
    <s v="EAR"/>
    <x v="56"/>
    <x v="1"/>
    <n v="81.149982859999994"/>
    <n v="24.085500830000001"/>
    <m/>
    <n v="822.22031509999999"/>
    <n v="3013476947"/>
    <s v="EAR-2011"/>
    <n v="1.7597933499999954"/>
    <n v="-0.77609632000000062"/>
    <s v=""/>
    <n v="0"/>
    <n v="18.850017140000006"/>
    <n v="0"/>
    <s v="Unknown"/>
    <s v="Unknown"/>
    <s v="High Access"/>
    <n v="0.73465542917968207"/>
    <x v="622"/>
    <s v=""/>
    <n v="1.7597933499999954"/>
    <s v=""/>
  </r>
  <r>
    <s v="EAR"/>
    <x v="56"/>
    <x v="2"/>
    <n v="82.052463239999994"/>
    <n v="23.768795220000001"/>
    <m/>
    <n v="836.37375640000005"/>
    <n v="3058869436"/>
    <s v="EAR-2012"/>
    <n v="0.90248038000000008"/>
    <n v="-0.31670560999999964"/>
    <s v=""/>
    <n v="0"/>
    <n v="17.947536760000006"/>
    <n v="0"/>
    <s v="Unknown"/>
    <s v="Unknown"/>
    <s v="High Access"/>
    <n v="0.93165870398436823"/>
    <x v="623"/>
    <s v=""/>
    <n v="2.6622737299999955"/>
    <s v=""/>
  </r>
  <r>
    <s v="EAR"/>
    <x v="56"/>
    <x v="3"/>
    <n v="83.799312580000006"/>
    <n v="24.02750193"/>
    <m/>
    <n v="836.59789550000005"/>
    <n v="3103677284"/>
    <s v="EAR-2013"/>
    <n v="1.7468493400000114"/>
    <n v="0.25870670999999845"/>
    <s v=""/>
    <n v="0"/>
    <n v="16.200687419999994"/>
    <n v="0"/>
    <s v="Unknown"/>
    <s v="Unknown"/>
    <s v="High Access"/>
    <n v="2.0867744033593993"/>
    <x v="624"/>
    <s v=""/>
    <n v="4.4091230700000068"/>
    <s v=""/>
  </r>
  <r>
    <s v="EAR"/>
    <x v="56"/>
    <x v="4"/>
    <n v="84.752008840000002"/>
    <n v="23.49243697"/>
    <m/>
    <n v="861.72245080000005"/>
    <n v="3146800078"/>
    <s v="EAR-2014"/>
    <n v="0.95269625999999619"/>
    <n v="-0.5350649599999997"/>
    <s v=""/>
    <n v="0"/>
    <n v="15.247991159999998"/>
    <n v="0"/>
    <s v="Unknown"/>
    <s v="Unknown"/>
    <s v="High Access"/>
    <n v="2.3111062511328555"/>
    <x v="625"/>
    <s v=""/>
    <n v="5.361819330000003"/>
    <s v=""/>
  </r>
  <r>
    <s v="EAR"/>
    <x v="56"/>
    <x v="5"/>
    <n v="86.827154460000003"/>
    <n v="23.278883090000001"/>
    <m/>
    <n v="860.92823069999997"/>
    <n v="3190318707"/>
    <s v="EAR-2015"/>
    <n v="2.0751456200000007"/>
    <n v="-0.2135538799999992"/>
    <s v=""/>
    <n v="0"/>
    <n v="13.172845539999997"/>
    <n v="0"/>
    <s v="Unknown"/>
    <s v="Unknown"/>
    <s v="High Access"/>
    <n v="3.8119159019531139"/>
    <x v="626"/>
    <s v=""/>
    <n v="7.4369649500000037"/>
    <s v=""/>
  </r>
  <r>
    <s v="EAR"/>
    <x v="56"/>
    <x v="6"/>
    <n v="88.349448129999999"/>
    <n v="23.278995330000001"/>
    <m/>
    <n v="871.53660690000004"/>
    <n v="3233033717"/>
    <s v="EAR-2016"/>
    <n v="1.5222936699999963"/>
    <n v="1.1223999999998568E-4"/>
    <s v=""/>
    <n v="0"/>
    <n v="11.650551870000001"/>
    <n v="0"/>
    <s v="Unknown"/>
    <s v="Unknown"/>
    <s v="High Access"/>
    <n v="4.2546969994530315"/>
    <x v="627"/>
    <s v=""/>
    <n v="8.95925862"/>
    <s v=""/>
  </r>
  <r>
    <s v="EAR"/>
    <x v="56"/>
    <x v="7"/>
    <n v="90.508672880000006"/>
    <n v="22.947625049999999"/>
    <m/>
    <n v="891.86109839999995"/>
    <n v="3274060446"/>
    <s v="EAR-2017"/>
    <n v="2.159224750000007"/>
    <n v="-0.33137028000000157"/>
    <s v=""/>
    <n v="0"/>
    <n v="9.491327119999994"/>
    <n v="0"/>
    <s v="Unknown"/>
    <s v="Unknown"/>
    <s v="High Access"/>
    <n v="5.6547651899218891"/>
    <x v="628"/>
    <s v=""/>
    <n v="11.118483370000007"/>
    <s v=""/>
  </r>
  <r>
    <s v="EAR"/>
    <x v="56"/>
    <x v="8"/>
    <n v="91.992710919999993"/>
    <n v="23.055362939999998"/>
    <m/>
    <n v="892.66810929999997"/>
    <n v="3314245247"/>
    <s v="EAR-2018"/>
    <n v="1.4840380399999873"/>
    <n v="0.10773788999999923"/>
    <s v=""/>
    <n v="0"/>
    <n v="8.0072890800000067"/>
    <n v="0"/>
    <s v="Unknown"/>
    <s v="Unknown"/>
    <s v="High Access"/>
    <n v="6.5089103603124983"/>
    <x v="629"/>
    <s v=""/>
    <n v="12.602521409999994"/>
    <s v=""/>
  </r>
  <r>
    <s v="EAR"/>
    <x v="56"/>
    <x v="9"/>
    <n v="92.797655300000002"/>
    <n v="23.423591500000001"/>
    <m/>
    <n v="899.45854910000003"/>
    <n v="3355014793"/>
    <s v="EAR-2019"/>
    <n v="0.80494438000000912"/>
    <n v="0.36822856000000215"/>
    <s v=""/>
    <n v="0"/>
    <n v="7.2023446999999976"/>
    <n v="0"/>
    <s v="Unknown"/>
    <s v="Unknown"/>
    <s v="High Access"/>
    <n v="6.7562781605858788"/>
    <x v="630"/>
    <s v=""/>
    <n v="13.407465790000003"/>
    <s v=""/>
  </r>
  <r>
    <s v="EAR"/>
    <x v="56"/>
    <x v="10"/>
    <n v="93.455781060000007"/>
    <n v="24.989550380000001"/>
    <m/>
    <n v="862.36335199999996"/>
    <n v="3396051187"/>
    <s v="EAR-2020"/>
    <n v="0.65812576000000433"/>
    <n v="1.5659588800000002"/>
    <s v=""/>
    <n v="0"/>
    <n v="6.5442189399999933"/>
    <n v="0"/>
    <s v="Unknown"/>
    <s v="Unknown"/>
    <s v="High Access"/>
    <n v="6.8819465343359241"/>
    <x v="631"/>
    <s v=""/>
    <n v="14.065591550000008"/>
    <s v=""/>
  </r>
  <r>
    <s v="EAR"/>
    <x v="56"/>
    <x v="11"/>
    <n v="95.242333889999998"/>
    <m/>
    <m/>
    <n v="910.57034639999995"/>
    <n v="3432026092"/>
    <s v="EAR-2021"/>
    <n v="1.7865528299999909"/>
    <s v=""/>
    <s v=""/>
    <n v="0"/>
    <n v="4.7576661100000024"/>
    <n v="0"/>
    <s v="Unknown"/>
    <s v="Unknown"/>
    <s v="Universal Access"/>
    <n v="8.1171653797265577"/>
    <x v="38"/>
    <s v=""/>
    <n v="15.852144379999999"/>
    <s v=""/>
  </r>
  <r>
    <s v="EAR"/>
    <x v="56"/>
    <x v="12"/>
    <n v="95.157574499999996"/>
    <m/>
    <m/>
    <n v="943.12834459999999"/>
    <n v="3470644834"/>
    <s v="EAR-2022"/>
    <n v="-8.4759390000002099E-2"/>
    <s v=""/>
    <s v=""/>
    <n v="0"/>
    <n v="4.8424255000000045"/>
    <n v="0"/>
    <s v="Unknown"/>
    <s v="Unknown"/>
    <s v="Universal Access"/>
    <n v="7.743520836015648"/>
    <x v="38"/>
    <s v=""/>
    <n v="15.767384989999996"/>
    <s v=""/>
  </r>
  <r>
    <s v="EAS"/>
    <x v="57"/>
    <x v="0"/>
    <n v="95.546832480000006"/>
    <n v="13.4347876"/>
    <n v="5.8165497559999997"/>
    <n v="1856.0985149999999"/>
    <n v="2214613815"/>
    <s v="EAS-2010"/>
    <s v=""/>
    <s v=""/>
    <s v=""/>
    <n v="12881411445.272478"/>
    <n v="4.4531675199999938"/>
    <n v="3.1337505574158597"/>
    <s v="Unknown"/>
    <s v="Unknown"/>
    <s v="Universal Access"/>
    <n v="15.922175040585955"/>
    <x v="632"/>
    <n v="0.71849054200836537"/>
    <n v="0"/>
    <n v="0"/>
  </r>
  <r>
    <s v="EAS"/>
    <x v="57"/>
    <x v="1"/>
    <n v="96.018947400000002"/>
    <n v="12.726336460000001"/>
    <n v="6.2192697939999997"/>
    <n v="1914.3960480000001"/>
    <n v="2230826576"/>
    <s v="EAS-2011"/>
    <n v="0.47211491999999566"/>
    <n v="-0.70845113999999931"/>
    <n v="0.402720038"/>
    <n v="13874112339.769245"/>
    <n v="3.9810525999999982"/>
    <n v="3.2486850359398565"/>
    <s v="Unknown"/>
    <s v="Unknown"/>
    <s v="Universal Access"/>
    <n v="15.60361996917969"/>
    <x v="633"/>
    <n v="1.0927364102259443"/>
    <n v="0.47211491999999566"/>
    <n v="0.402720038"/>
  </r>
  <r>
    <s v="EAS"/>
    <x v="57"/>
    <x v="2"/>
    <n v="96.209245780000003"/>
    <n v="12.795280610000001"/>
    <n v="6.3413146820000001"/>
    <n v="1947.8172549999999"/>
    <n v="2249081393"/>
    <s v="EAS-2012"/>
    <n v="0.19029838000000154"/>
    <n v="6.8944150000000093E-2"/>
    <n v="0.12204488800000046"/>
    <n v="14262132858.443913"/>
    <n v="3.7907542199999966"/>
    <n v="3.2556004243837546"/>
    <s v="Unknown"/>
    <s v="Unknown"/>
    <s v="Universal Access"/>
    <n v="15.088441243984377"/>
    <x v="634"/>
    <n v="0.93581061890377093"/>
    <n v="0.66241329999999721"/>
    <n v="0.52476492600000046"/>
  </r>
  <r>
    <s v="EAS"/>
    <x v="57"/>
    <x v="3"/>
    <n v="96.475646699999999"/>
    <n v="12.807588040000001"/>
    <n v="6.5154219329999998"/>
    <n v="1989.213988"/>
    <n v="2267072102"/>
    <s v="EAS-2013"/>
    <n v="0.26640091999999527"/>
    <n v="1.2307429999999897E-2"/>
    <n v="0.17410725099999969"/>
    <n v="14770931297.063213"/>
    <n v="3.5243533000000014"/>
    <n v="3.2753750839801552"/>
    <s v="Unknown"/>
    <s v="Unknown"/>
    <s v="Universal Access"/>
    <n v="14.763108523359392"/>
    <x v="635"/>
    <n v="1.5470514889999958"/>
    <n v="0.92881421999999247"/>
    <n v="0.69887217700000015"/>
  </r>
  <r>
    <s v="EAS"/>
    <x v="57"/>
    <x v="4"/>
    <n v="96.637559580000001"/>
    <n v="13.17722208"/>
    <n v="6.5222510199999997"/>
    <n v="2010.206891"/>
    <n v="2284385542"/>
    <s v="EAS-2014"/>
    <n v="0.1619128800000027"/>
    <n v="0.36963403999999933"/>
    <n v="6.8290869999998449E-3"/>
    <n v="14899335931.382751"/>
    <n v="3.3624404199999987"/>
    <n v="3.2445670389456445"/>
    <s v="Unknown"/>
    <s v="Unknown"/>
    <s v="Universal Access"/>
    <n v="14.196656991132855"/>
    <x v="636"/>
    <n v="1.7309641219163154"/>
    <n v="1.0907270999999952"/>
    <n v="0.70570126399999999"/>
  </r>
  <r>
    <s v="EAS"/>
    <x v="57"/>
    <x v="5"/>
    <n v="96.950059960000004"/>
    <n v="12.982039370000001"/>
    <n v="6.4268975319999999"/>
    <n v="2000.6809780000001"/>
    <n v="2300844269"/>
    <s v="EAS-2015"/>
    <n v="0.31250038000000302"/>
    <n v="-0.1951827099999992"/>
    <n v="-9.5353487999999764E-2"/>
    <n v="14787290353.952444"/>
    <n v="3.0499400399999956"/>
    <n v="3.2123549944602914"/>
    <s v="Unknown"/>
    <s v="Unknown"/>
    <s v="Universal Access"/>
    <n v="13.934821401953116"/>
    <x v="637"/>
    <n v="1.717456165995821"/>
    <n v="1.4032274799999982"/>
    <n v="0.61034777600000023"/>
  </r>
  <r>
    <s v="EAS"/>
    <x v="57"/>
    <x v="6"/>
    <n v="97.034396580000006"/>
    <n v="13.33119561"/>
    <n v="6.4101545929999997"/>
    <n v="1994.1092189999999"/>
    <n v="2317076058"/>
    <s v="EAS-2016"/>
    <n v="8.4336620000001972E-2"/>
    <n v="0.34915623999999923"/>
    <n v="-1.6742939000000234E-2"/>
    <n v="14852815735.519033"/>
    <n v="2.9656034199999937"/>
    <n v="3.2145453879474792"/>
    <s v="Unknown"/>
    <s v="Unknown"/>
    <s v="Universal Access"/>
    <n v="12.939645449453039"/>
    <x v="638"/>
    <n v="1.7357827973305433"/>
    <n v="1.4875641000000002"/>
    <n v="0.593604837"/>
  </r>
  <r>
    <s v="EAS"/>
    <x v="57"/>
    <x v="7"/>
    <n v="97.691535930000001"/>
    <n v="13.584439420000001"/>
    <n v="6.5072833489999997"/>
    <n v="2044.402188"/>
    <n v="2333475520"/>
    <s v="EAS-2017"/>
    <n v="0.65713934999999424"/>
    <n v="0.25324381000000074"/>
    <n v="9.7128756000000038E-2"/>
    <n v="15184586396.595116"/>
    <n v="2.3084640699999994"/>
    <n v="3.1829761224066933"/>
    <s v="Unknown"/>
    <s v="Unknown"/>
    <s v="Universal Access"/>
    <n v="12.837628239921884"/>
    <x v="639"/>
    <n v="1.8295322834267758"/>
    <n v="2.1447034499999944"/>
    <n v="0.69073359300000003"/>
  </r>
  <r>
    <s v="EAS"/>
    <x v="57"/>
    <x v="8"/>
    <n v="97.660964070000006"/>
    <n v="13.78704931"/>
    <n v="6.7326608830000003"/>
    <n v="2113.2147599999998"/>
    <n v="2347576325"/>
    <s v="EAS-2018"/>
    <n v="-3.0571859999994899E-2"/>
    <n v="0.20260988999999974"/>
    <n v="0.2253775340000006"/>
    <n v="15805435293.184395"/>
    <n v="2.3390359299999943"/>
    <n v="3.1859804362714184"/>
    <s v="Unknown"/>
    <s v="Unknown"/>
    <s v="Universal Access"/>
    <n v="12.177163510312511"/>
    <x v="640"/>
    <n v="2.0217918733723854"/>
    <n v="2.1141315899999995"/>
    <n v="0.91611112700000064"/>
  </r>
  <r>
    <s v="EAS"/>
    <x v="57"/>
    <x v="9"/>
    <n v="97.875247709999996"/>
    <n v="14.237589270000001"/>
    <n v="6.8464646690000004"/>
    <n v="2164.4107640000002"/>
    <n v="2359762190"/>
    <s v="EAS-2019"/>
    <n v="0.21428363999999078"/>
    <n v="0.45053996000000041"/>
    <n v="0.11380378600000007"/>
    <n v="16156028461.077066"/>
    <n v="2.1247522900000035"/>
    <n v="3.163200249636164"/>
    <s v="Unknown"/>
    <s v="Unknown"/>
    <s v="Universal Access"/>
    <n v="11.833870570585873"/>
    <x v="641"/>
    <n v="2.1630633734184128"/>
    <n v="2.3284152299999903"/>
    <n v="1.0299149130000007"/>
  </r>
  <r>
    <s v="EAS"/>
    <x v="57"/>
    <x v="10"/>
    <n v="97.79760426"/>
    <n v="14.80814241"/>
    <n v="6.80323279"/>
    <n v="2177.5468719999999"/>
    <n v="2369420882"/>
    <s v="EAS-2020"/>
    <n v="-7.7643449999996506E-2"/>
    <n v="0.57055313999999946"/>
    <n v="-4.3231879000000362E-2"/>
    <n v="16119721837.73312"/>
    <n v="2.20239574"/>
    <n v="3.1242646840255937"/>
    <s v="Unknown"/>
    <s v="Unknown"/>
    <s v="Universal Access"/>
    <n v="11.223769734335917"/>
    <x v="642"/>
    <n v="2.4024851536987422"/>
    <n v="2.2507717799999938"/>
    <n v="0.98668303400000035"/>
  </r>
  <r>
    <s v="EAS"/>
    <x v="57"/>
    <x v="11"/>
    <n v="98.153404949999995"/>
    <m/>
    <n v="7.056881754"/>
    <n v="2289.257169"/>
    <n v="2375117716"/>
    <s v="EAS-2021"/>
    <n v="0.35580068999999526"/>
    <s v=""/>
    <n v="0.25364896399999992"/>
    <n v="16760924873.642553"/>
    <n v="1.8465950500000048"/>
    <n v="3.0826076901978676"/>
    <s v="Unknown"/>
    <s v="Unknown"/>
    <s v="Universal Access"/>
    <n v="11.028236439726555"/>
    <x v="38"/>
    <n v="2.4761474129958136"/>
    <n v="2.606572469999989"/>
    <n v="1.2403319980000003"/>
  </r>
  <r>
    <s v="EAS"/>
    <x v="57"/>
    <x v="12"/>
    <n v="98.213905929999996"/>
    <m/>
    <n v="7.0641841960000002"/>
    <n v="2321.49962"/>
    <n v="2379617118"/>
    <s v="EAS-2022"/>
    <n v="6.0500980000000482E-2"/>
    <s v=""/>
    <n v="7.3024420000002976E-3"/>
    <n v="16810053637.506668"/>
    <n v="1.7860940700000043"/>
    <n v="3.0429400613039945"/>
    <s v="Unknown"/>
    <s v="Unknown"/>
    <s v="Universal Access"/>
    <n v="10.799852266015648"/>
    <x v="38"/>
    <n v="2.5133831437740639"/>
    <n v="2.6670734499999895"/>
    <n v="1.2476344400000006"/>
  </r>
  <r>
    <s v="ECS"/>
    <x v="58"/>
    <x v="0"/>
    <n v="99.665442510000005"/>
    <n v="10.86814489"/>
    <n v="7.9228022869999997"/>
    <n v="3308.1777419999999"/>
    <n v="890990371"/>
    <s v="ECS-2010"/>
    <s v=""/>
    <s v=""/>
    <s v=""/>
    <n v="7059140549.0537786"/>
    <n v="0.33455748999999457"/>
    <n v="2.3949143319639687"/>
    <s v="Unknown"/>
    <s v="Unknown"/>
    <s v="Universal Access"/>
    <n v="20.040785070585954"/>
    <x v="643"/>
    <n v="2.8247430730083654"/>
    <n v="0"/>
    <n v="0"/>
  </r>
  <r>
    <s v="ECS"/>
    <x v="58"/>
    <x v="1"/>
    <n v="99.663902759999999"/>
    <n v="10.725833039999999"/>
    <n v="7.922289428"/>
    <n v="3270.032526"/>
    <n v="893009595"/>
    <s v="ECS-2011"/>
    <n v="-1.5397500000062792E-3"/>
    <n v="-0.14231185000000046"/>
    <n v="-5.1285899999964357E-4"/>
    <n v="7074680473.5710621"/>
    <n v="0.33609724000000085"/>
    <n v="2.4226943814809014"/>
    <s v="Unknown"/>
    <s v="Unknown"/>
    <s v="Universal Access"/>
    <n v="19.248575329179687"/>
    <x v="644"/>
    <n v="2.7957560442259446"/>
    <n v="-1.5397500000062792E-3"/>
    <n v="-5.1285899999964357E-4"/>
  </r>
  <r>
    <s v="ECS"/>
    <x v="58"/>
    <x v="2"/>
    <n v="99.828191619999998"/>
    <n v="11.58007031"/>
    <n v="7.8179446480000001"/>
    <n v="3246.870085"/>
    <n v="896514510"/>
    <s v="ECS-2012"/>
    <n v="0.1642888599999992"/>
    <n v="0.85423727000000049"/>
    <n v="-0.10434477999999991"/>
    <n v="7008900815.3088427"/>
    <n v="0.17180838000000165"/>
    <n v="2.4078403026094595"/>
    <s v="Unknown"/>
    <s v="Unknown"/>
    <s v="Universal Access"/>
    <n v="18.707387083984372"/>
    <x v="645"/>
    <n v="2.4124405849037709"/>
    <n v="0.16274910999999292"/>
    <n v="-0.10485763899999956"/>
  </r>
  <r>
    <s v="ECS"/>
    <x v="58"/>
    <x v="3"/>
    <n v="99.849521370000005"/>
    <n v="12.27615656"/>
    <n v="7.6112732889999997"/>
    <n v="3187.2209130000001"/>
    <n v="899907172"/>
    <s v="ECS-2013"/>
    <n v="2.1329750000006698E-2"/>
    <n v="0.69608625000000046"/>
    <n v="-0.20667135900000044"/>
    <n v="6849439420.8231287"/>
    <n v="0.15047862999999495"/>
    <n v="2.3880595342341113"/>
    <s v="Unknown"/>
    <s v="Unknown"/>
    <s v="Universal Access"/>
    <n v="18.136983193359399"/>
    <x v="646"/>
    <n v="2.6429028449999956"/>
    <n v="0.18407885999999962"/>
    <n v="-0.311528998"/>
  </r>
  <r>
    <s v="ECS"/>
    <x v="58"/>
    <x v="4"/>
    <n v="99.876137110000002"/>
    <n v="12.43217258"/>
    <n v="7.2721669560000004"/>
    <n v="3072.2304220000001"/>
    <n v="903561071"/>
    <s v="ECS-2014"/>
    <n v="2.661573999999689E-2"/>
    <n v="0.15601601999999914"/>
    <n v="-0.33910633299999926"/>
    <n v="6570846963.2541704"/>
    <n v="0.12386288999999806"/>
    <n v="2.3670643008820513"/>
    <s v="Unknown"/>
    <s v="Unknown"/>
    <s v="Universal Access"/>
    <n v="17.435234521132855"/>
    <x v="647"/>
    <n v="2.4808800579163162"/>
    <n v="0.21069459999999651"/>
    <n v="-0.65063533099999926"/>
  </r>
  <r>
    <s v="ECS"/>
    <x v="58"/>
    <x v="5"/>
    <n v="99.167780260000001"/>
    <n v="12.874448060000001"/>
    <n v="7.2257254460000002"/>
    <n v="3046.9056540000001"/>
    <n v="907527486"/>
    <s v="ECS-2015"/>
    <n v="-0.70835685000000126"/>
    <n v="0.44227548000000105"/>
    <n v="-4.6441510000000186E-2"/>
    <n v="6557544448.5346088"/>
    <n v="0.83221973999999932"/>
    <n v="2.3714962872296406"/>
    <s v="Unknown"/>
    <s v="Unknown"/>
    <s v="Universal Access"/>
    <n v="16.152541701953112"/>
    <x v="648"/>
    <n v="2.5162840799958213"/>
    <n v="-0.49766225000000475"/>
    <n v="-0.69707684099999945"/>
  </r>
  <r>
    <s v="ECS"/>
    <x v="58"/>
    <x v="6"/>
    <n v="99.828990219999994"/>
    <n v="12.886654869999999"/>
    <n v="7.2008005190000004"/>
    <n v="3083.846254"/>
    <n v="911579016"/>
    <s v="ECS-2016"/>
    <n v="0.66120995999999366"/>
    <n v="1.2206809999998569E-2"/>
    <n v="-2.4924926999999819E-2"/>
    <n v="6564098651.5223093"/>
    <n v="0.17100978000000566"/>
    <n v="2.335006328431573"/>
    <s v="Unknown"/>
    <s v="Unknown"/>
    <s v="Universal Access"/>
    <n v="15.734239089453027"/>
    <x v="649"/>
    <n v="2.526428723330544"/>
    <n v="0.16354770999998891"/>
    <n v="-0.72200176799999927"/>
  </r>
  <r>
    <s v="ECS"/>
    <x v="58"/>
    <x v="7"/>
    <n v="99.964148699999996"/>
    <n v="12.881907500000001"/>
    <n v="7.2669303899999997"/>
    <n v="3128.507568"/>
    <n v="915065824"/>
    <s v="ECS-2017"/>
    <n v="0.13515848000000119"/>
    <n v="-4.7473699999986962E-3"/>
    <n v="6.6129870999999341E-2"/>
    <n v="6649719645.2759914"/>
    <n v="3.5851300000004471E-2"/>
    <n v="2.3228105516924229"/>
    <s v="Unknown"/>
    <s v="Unknown"/>
    <s v="Universal Access"/>
    <n v="15.110241009921879"/>
    <x v="650"/>
    <n v="2.5891793244267758"/>
    <n v="0.2987061899999901"/>
    <n v="-0.65587189699999993"/>
  </r>
  <r>
    <s v="ECS"/>
    <x v="58"/>
    <x v="8"/>
    <n v="99.970783389999994"/>
    <n v="13.479738279999999"/>
    <n v="7.2471431009999998"/>
    <n v="3159.3950789999999"/>
    <n v="918689254"/>
    <s v="ECS-2018"/>
    <n v="6.6346899999984998E-3"/>
    <n v="0.5978307799999989"/>
    <n v="-1.978728899999993E-2"/>
    <n v="6657872489.0889368"/>
    <n v="2.9216610000005971E-2"/>
    <n v="2.2938388266698948"/>
    <s v="Unknown"/>
    <s v="Unknown"/>
    <s v="Universal Access"/>
    <n v="14.486982830312499"/>
    <x v="651"/>
    <n v="2.5362740913723849"/>
    <n v="0.3053408799999886"/>
    <n v="-0.67565918599999986"/>
  </r>
  <r>
    <s v="ECS"/>
    <x v="58"/>
    <x v="9"/>
    <n v="99.953452380000002"/>
    <n v="14.00597271"/>
    <n v="7.041368211"/>
    <n v="3082.4996500000002"/>
    <n v="921932163"/>
    <s v="ECS-2019"/>
    <n v="-1.7331009999992375E-2"/>
    <n v="0.52623443000000059"/>
    <n v="-0.20577488999999982"/>
    <n v="6491663825.2466707"/>
    <n v="4.6547619999998346E-2"/>
    <n v="2.2843046262795195"/>
    <s v="Unknown"/>
    <s v="Unknown"/>
    <s v="Universal Access"/>
    <n v="13.912075240585878"/>
    <x v="652"/>
    <n v="2.3579669154184124"/>
    <n v="0.28800986999999623"/>
    <n v="-0.88143407599999968"/>
  </r>
  <r>
    <s v="ECS"/>
    <x v="58"/>
    <x v="10"/>
    <n v="99.976027430000002"/>
    <n v="15.1064492"/>
    <n v="6.6167165179999996"/>
    <n v="2943.9522579999998"/>
    <n v="923664467"/>
    <s v="ECS-2020"/>
    <n v="2.2575050000000374E-2"/>
    <n v="1.1004764900000001"/>
    <n v="-0.42465169300000039"/>
    <n v="6111625935.8885651"/>
    <n v="2.3972569999997972E-2"/>
    <n v="2.2475624392411597"/>
    <s v="Unknown"/>
    <s v="Unknown"/>
    <s v="Universal Access"/>
    <n v="13.402192904335919"/>
    <x v="653"/>
    <n v="2.2159688816987417"/>
    <n v="0.3105849199999966"/>
    <n v="-1.3060857690000001"/>
  </r>
  <r>
    <s v="ECS"/>
    <x v="58"/>
    <x v="11"/>
    <n v="99.988193120000005"/>
    <m/>
    <n v="7.0922443309999998"/>
    <n v="3176.7635310000001"/>
    <n v="924381062"/>
    <s v="ECS-2021"/>
    <n v="1.2165690000003337E-2"/>
    <s v=""/>
    <n v="0.47552781300000024"/>
    <n v="6555936346.6532593"/>
    <n v="1.1806879999994635E-2"/>
    <n v="2.2325376949814899"/>
    <s v="Unknown"/>
    <s v="Unknown"/>
    <s v="Universal Access"/>
    <n v="12.863024609726565"/>
    <x v="38"/>
    <n v="2.5115099899958135"/>
    <n v="0.32275060999999994"/>
    <n v="-0.83055795599999982"/>
  </r>
  <r>
    <s v="ECS"/>
    <x v="58"/>
    <x v="12"/>
    <n v="99.997731549999997"/>
    <m/>
    <n v="6.85506905"/>
    <n v="3028.8509020000001"/>
    <n v="924234471"/>
    <s v="ECS-2022"/>
    <n v="9.5384299999921041E-3"/>
    <s v=""/>
    <n v="-0.23717528099999985"/>
    <n v="6335691117.0952225"/>
    <n v="2.2684500000025309E-3"/>
    <n v="2.2632573447156097"/>
    <s v="Unknown"/>
    <s v="Unknown"/>
    <s v="Universal Access"/>
    <n v="12.58367788601565"/>
    <x v="38"/>
    <n v="2.3042679977740637"/>
    <n v="0.33228903999999204"/>
    <n v="-1.0677332369999997"/>
  </r>
  <r>
    <s v="ECU"/>
    <x v="59"/>
    <x v="0"/>
    <n v="97.5"/>
    <n v="11.8"/>
    <n v="2.5372205249999999"/>
    <n v="867.46522670000002"/>
    <n v="15076695"/>
    <s v="ECU-2010"/>
    <s v=""/>
    <s v=""/>
    <s v=""/>
    <n v="38252900.003164873"/>
    <n v="2.5"/>
    <n v="2.9248671265499153"/>
    <s v="Upper Middle Income"/>
    <s v="Latin America &amp; Caribbean"/>
    <s v="Universal Access"/>
    <n v="17.875342560585949"/>
    <x v="654"/>
    <n v="-2.5608386889916344"/>
    <n v="0"/>
    <n v="0"/>
  </r>
  <r>
    <s v="ECU"/>
    <x v="59"/>
    <x v="1"/>
    <n v="96.9"/>
    <n v="13.2"/>
    <n v="2.5002109130000001"/>
    <n v="891.34671790000004"/>
    <n v="15326227"/>
    <s v="ECU-2011"/>
    <n v="-0.59999999999999432"/>
    <n v="1.3999999999999986"/>
    <n v="-3.7009611999999859E-2"/>
    <n v="38318800.000515252"/>
    <n v="3.0999999999999943"/>
    <n v="2.8049813420421414"/>
    <s v="Upper Middle Income"/>
    <s v="Latin America &amp; Caribbean"/>
    <s v="Universal Access"/>
    <n v="16.484672569179693"/>
    <x v="203"/>
    <n v="-2.6263224707740553"/>
    <n v="-0.59999999999999432"/>
    <n v="-3.7009611999999859E-2"/>
  </r>
  <r>
    <s v="ECU"/>
    <x v="59"/>
    <x v="2"/>
    <n v="97.2"/>
    <n v="13.2"/>
    <n v="2.4826944750000002"/>
    <n v="872.14170560000002"/>
    <n v="15572194"/>
    <s v="ECU-2012"/>
    <n v="0.29999999999999716"/>
    <n v="0"/>
    <n v="-1.7516437999999912E-2"/>
    <n v="38661000.007428154"/>
    <n v="2.7999999999999972"/>
    <n v="2.846664090317756"/>
    <s v="Upper Middle Income"/>
    <s v="Latin America &amp; Caribbean"/>
    <s v="Universal Access"/>
    <n v="16.079195463984377"/>
    <x v="655"/>
    <n v="-2.922809588096229"/>
    <n v="-0.29999999999999716"/>
    <n v="-5.4526049999999771E-2"/>
  </r>
  <r>
    <s v="ECU"/>
    <x v="59"/>
    <x v="3"/>
    <n v="98"/>
    <n v="11.8"/>
    <n v="2.6037810280000002"/>
    <n v="911.67013999999995"/>
    <n v="15807128"/>
    <s v="ECU-2013"/>
    <n v="0.79999999999999716"/>
    <n v="-1.3999999999999986"/>
    <n v="0.12108655300000004"/>
    <n v="41158299.993567586"/>
    <n v="2"/>
    <n v="2.856056059925359"/>
    <s v="Upper Middle Income"/>
    <s v="Latin America &amp; Caribbean"/>
    <s v="Universal Access"/>
    <n v="16.287461823359394"/>
    <x v="656"/>
    <n v="-2.3645894160000038"/>
    <n v="0.5"/>
    <n v="6.6560503000000271E-2"/>
  </r>
  <r>
    <s v="ECU"/>
    <x v="59"/>
    <x v="4"/>
    <n v="99"/>
    <n v="12.2"/>
    <n v="2.7102627959999999"/>
    <n v="983.23612430000003"/>
    <n v="16035124"/>
    <s v="ECU-2014"/>
    <n v="1"/>
    <n v="0.39999999999999858"/>
    <n v="0.10648176799999964"/>
    <n v="43459400.006446704"/>
    <n v="1"/>
    <n v="2.7564719491256793"/>
    <s v="Upper Middle Income"/>
    <s v="Latin America &amp; Caribbean"/>
    <s v="Universal Access"/>
    <n v="16.559097411132853"/>
    <x v="657"/>
    <n v="-2.0810241020836844"/>
    <n v="1.5"/>
    <n v="0.17304227099999991"/>
  </r>
  <r>
    <s v="ECU"/>
    <x v="59"/>
    <x v="5"/>
    <n v="98.8"/>
    <n v="13.1"/>
    <n v="2.6604759250000001"/>
    <n v="936.65912600000001"/>
    <n v="16266225"/>
    <s v="ECU-2015"/>
    <n v="-0.20000000000000284"/>
    <n v="0.90000000000000036"/>
    <n v="-4.9786870999999788E-2"/>
    <n v="43275900.003133126"/>
    <n v="1.2000000000000028"/>
    <n v="2.840388622872394"/>
    <s v="Upper Middle Income"/>
    <s v="Latin America &amp; Caribbean"/>
    <s v="Universal Access"/>
    <n v="15.784761441953108"/>
    <x v="658"/>
    <n v="-2.0489654410041789"/>
    <n v="1.2999999999999972"/>
    <n v="0.12325540000000013"/>
  </r>
  <r>
    <s v="ECU"/>
    <x v="59"/>
    <x v="6"/>
    <n v="98.7"/>
    <n v="14.8"/>
    <n v="2.5487879869999999"/>
    <n v="885.60215819999996"/>
    <n v="16505139"/>
    <s v="ECU-2016"/>
    <n v="-9.9999999999994316E-2"/>
    <n v="1.7000000000000011"/>
    <n v="-0.11168793800000021"/>
    <n v="42068100.00696519"/>
    <n v="1.2999999999999972"/>
    <n v="2.8780282019416603"/>
    <s v="Upper Middle Income"/>
    <s v="Latin America &amp; Caribbean"/>
    <s v="Universal Access"/>
    <n v="14.605248869453035"/>
    <x v="549"/>
    <n v="-2.1255838086694565"/>
    <n v="1.2000000000000028"/>
    <n v="1.1567461999999917E-2"/>
  </r>
  <r>
    <s v="ECU"/>
    <x v="59"/>
    <x v="7"/>
    <n v="99.2"/>
    <n v="17"/>
    <n v="2.4498376120000001"/>
    <n v="897.94810759999996"/>
    <n v="16759519"/>
    <s v="ECU-2017"/>
    <n v="0.5"/>
    <n v="2.1999999999999993"/>
    <n v="-9.8950374999999813E-2"/>
    <n v="41058100.005228631"/>
    <n v="0.79999999999999716"/>
    <n v="2.7282619020689611"/>
    <s v="Upper Middle Income"/>
    <s v="Latin America &amp; Caribbean"/>
    <s v="Universal Access"/>
    <n v="14.346092309921886"/>
    <x v="659"/>
    <n v="-2.2279134535732239"/>
    <n v="1.7000000000000028"/>
    <n v="-8.7382912999999895E-2"/>
  </r>
  <r>
    <s v="ECU"/>
    <x v="59"/>
    <x v="8"/>
    <n v="98.7"/>
    <n v="16.3"/>
    <n v="2.4759895379999999"/>
    <n v="869.58326599999998"/>
    <n v="17049547"/>
    <s v="ECU-2018"/>
    <n v="-0.5"/>
    <n v="-0.69999999999999929"/>
    <n v="2.6151925999999825E-2"/>
    <n v="42214499.999639288"/>
    <n v="1.2999999999999972"/>
    <n v="2.8473288698267107"/>
    <s v="Upper Middle Income"/>
    <s v="Latin America &amp; Caribbean"/>
    <s v="Universal Access"/>
    <n v="13.216199440312508"/>
    <x v="660"/>
    <n v="-2.234879471627615"/>
    <n v="1.2000000000000028"/>
    <n v="-6.123098700000007E-2"/>
  </r>
  <r>
    <s v="ECU"/>
    <x v="59"/>
    <x v="9"/>
    <n v="99.1"/>
    <n v="17.7"/>
    <n v="2.417840209"/>
    <n v="903.97277199999996"/>
    <n v="17340021"/>
    <s v="ECU-2019"/>
    <n v="0.39999999999999147"/>
    <n v="1.3999999999999986"/>
    <n v="-5.8149328999999916E-2"/>
    <n v="41925399.998704389"/>
    <n v="0.90000000000000568"/>
    <n v="2.6746825611247504"/>
    <s v="Upper Middle Income"/>
    <s v="Latin America &amp; Caribbean"/>
    <s v="Universal Access"/>
    <n v="13.058622860585871"/>
    <x v="661"/>
    <n v="-2.2655610865815876"/>
    <n v="1.5999999999999943"/>
    <n v="-0.11938031599999999"/>
  </r>
  <r>
    <s v="ECU"/>
    <x v="59"/>
    <x v="10"/>
    <n v="98.9"/>
    <n v="20.2"/>
    <n v="2.0858579970000002"/>
    <n v="785.42520049999996"/>
    <n v="17546065"/>
    <s v="ECU-2020"/>
    <n v="-0.19999999999998863"/>
    <n v="2.5"/>
    <n v="-0.33198221199999978"/>
    <n v="36598599.996131808"/>
    <n v="1.0999999999999943"/>
    <n v="2.6557054645969438"/>
    <s v="Upper Middle Income"/>
    <s v="Latin America &amp; Caribbean"/>
    <s v="Universal Access"/>
    <n v="12.326165474335923"/>
    <x v="662"/>
    <n v="-2.3148896393012577"/>
    <n v="1.4000000000000057"/>
    <n v="-0.45136252799999976"/>
  </r>
  <r>
    <s v="ECU"/>
    <x v="59"/>
    <x v="11"/>
    <n v="100"/>
    <n v="18.899999999999999"/>
    <n v="2.3277707950000002"/>
    <n v="886.14118059999998"/>
    <n v="17682454"/>
    <s v="ECU-2021"/>
    <n v="1.0999999999999943"/>
    <n v="-1.3000000000000007"/>
    <n v="0.24191279799999998"/>
    <n v="41160700.005130932"/>
    <n v="0"/>
    <n v="2.6268622268788846"/>
    <s v="Upper Middle Income"/>
    <s v="Latin America &amp; Caribbean"/>
    <s v="Universal Access"/>
    <n v="12.87483148972656"/>
    <x v="663"/>
    <n v="-2.2529635460041861"/>
    <n v="2.5"/>
    <n v="-0.20944972999999978"/>
  </r>
  <r>
    <s v="ECU"/>
    <x v="59"/>
    <x v="12"/>
    <n v="100"/>
    <m/>
    <n v="2.4780944370000002"/>
    <n v="904.7399236"/>
    <n v="17823897"/>
    <s v="ECU-2022"/>
    <n v="0"/>
    <s v=""/>
    <n v="0.15032364200000004"/>
    <n v="44169300.00136099"/>
    <n v="0"/>
    <n v="2.7390130272350017"/>
    <s v="Upper Middle Income"/>
    <s v="Latin America &amp; Caribbean"/>
    <s v="Universal Access"/>
    <n v="12.585946336015652"/>
    <x v="38"/>
    <n v="-2.0727066152259361"/>
    <n v="2.5"/>
    <n v="-5.9126087999999744E-2"/>
  </r>
  <r>
    <s v="EGY"/>
    <x v="60"/>
    <x v="0"/>
    <n v="99.4"/>
    <n v="5.4"/>
    <n v="2.3740798810000001"/>
    <n v="838.16670750000003"/>
    <n v="89196072"/>
    <s v="EGY-2010"/>
    <s v=""/>
    <s v=""/>
    <s v=""/>
    <n v="211758599.99942744"/>
    <n v="0.59999999999999432"/>
    <n v="2.8324674074459106"/>
    <s v="Lower Middle Income"/>
    <s v="Middle East &amp; North Africa"/>
    <s v="Universal Access"/>
    <n v="19.775342560585955"/>
    <x v="664"/>
    <n v="-2.7239793329916342"/>
    <n v="0"/>
    <n v="0"/>
  </r>
  <r>
    <s v="EGY"/>
    <x v="60"/>
    <x v="1"/>
    <n v="99.4"/>
    <n v="5.4"/>
    <n v="2.4078706150000002"/>
    <n v="860.05311989999996"/>
    <n v="91093059"/>
    <s v="EGY-2011"/>
    <n v="0"/>
    <n v="0"/>
    <n v="3.37907340000001E-2"/>
    <n v="219340299.99656132"/>
    <n v="0.59999999999999432"/>
    <n v="2.7996766237880379"/>
    <s v="Lower Middle Income"/>
    <s v="Middle East &amp; North Africa"/>
    <s v="Universal Access"/>
    <n v="18.984672569179693"/>
    <x v="665"/>
    <n v="-2.7186627687740552"/>
    <n v="0"/>
    <n v="3.37907340000001E-2"/>
  </r>
  <r>
    <s v="EGY"/>
    <x v="60"/>
    <x v="2"/>
    <n v="99.7"/>
    <n v="5.3"/>
    <n v="2.5005817619999999"/>
    <n v="866.24086669999997"/>
    <n v="93161001"/>
    <s v="EGY-2012"/>
    <n v="0.29999999999999716"/>
    <n v="-0.10000000000000053"/>
    <n v="9.2711146999999716E-2"/>
    <n v="232956700.03026375"/>
    <n v="0.29999999999999716"/>
    <n v="2.8867049086775673"/>
    <s v="Lower Middle Income"/>
    <s v="Middle East &amp; North Africa"/>
    <s v="Universal Access"/>
    <n v="18.579195463984377"/>
    <x v="666"/>
    <n v="-2.9049223010962293"/>
    <n v="0.29999999999999716"/>
    <n v="0.12650188099999982"/>
  </r>
  <r>
    <s v="EGY"/>
    <x v="60"/>
    <x v="3"/>
    <n v="99.9"/>
    <n v="5.3"/>
    <n v="2.3995109050000001"/>
    <n v="825.18996030000005"/>
    <n v="95333553"/>
    <s v="EGY-2013"/>
    <n v="0.20000000000000284"/>
    <n v="0"/>
    <n v="-0.10107085699999985"/>
    <n v="228753900.03589547"/>
    <n v="9.9999999999994316E-2"/>
    <n v="2.9078285248740197"/>
    <s v="Lower Middle Income"/>
    <s v="Middle East &amp; North Africa"/>
    <s v="Universal Access"/>
    <n v="18.187461823359399"/>
    <x v="667"/>
    <n v="-2.568859539000004"/>
    <n v="0.5"/>
    <n v="2.5431023999999969E-2"/>
  </r>
  <r>
    <s v="EGY"/>
    <x v="60"/>
    <x v="4"/>
    <n v="99.8"/>
    <n v="5.4"/>
    <n v="2.3901232139999999"/>
    <n v="832.77209089999997"/>
    <n v="97528654"/>
    <s v="EGY-2014"/>
    <n v="-0.10000000000000853"/>
    <n v="0.10000000000000053"/>
    <n v="-9.3876910000001423E-3"/>
    <n v="233105499.95557395"/>
    <n v="0.20000000000000284"/>
    <n v="2.8700808301787917"/>
    <s v="Lower Middle Income"/>
    <s v="Middle East &amp; North Africa"/>
    <s v="Universal Access"/>
    <n v="17.359097411132851"/>
    <x v="668"/>
    <n v="-2.4011636840836843"/>
    <n v="0.39999999999999147"/>
    <n v="1.6043332999999826E-2"/>
  </r>
  <r>
    <s v="EGY"/>
    <x v="60"/>
    <x v="5"/>
    <n v="99.3"/>
    <n v="5.3"/>
    <n v="2.4038181660000002"/>
    <n v="810.81712730000004"/>
    <n v="99597342"/>
    <s v="EGY-2015"/>
    <n v="-0.5"/>
    <n v="-0.10000000000000053"/>
    <n v="1.369495200000026E-2"/>
    <n v="239413899.98491478"/>
    <n v="0.70000000000000284"/>
    <n v="2.9646859754981398"/>
    <s v="Lower Middle Income"/>
    <s v="Middle East &amp; North Africa"/>
    <s v="Universal Access"/>
    <n v="16.284761441953108"/>
    <x v="669"/>
    <n v="-2.3056232000041788"/>
    <n v="-0.10000000000000853"/>
    <n v="2.9738285000000086E-2"/>
  </r>
  <r>
    <s v="EGY"/>
    <x v="60"/>
    <x v="6"/>
    <n v="100"/>
    <n v="5.0999999999999996"/>
    <n v="2.4607606020000001"/>
    <n v="872.58140779999997"/>
    <n v="101644589"/>
    <s v="EGY-2016"/>
    <n v="0.70000000000000284"/>
    <n v="-0.20000000000000018"/>
    <n v="5.694243599999993E-2"/>
    <n v="250123000.01768258"/>
    <n v="0"/>
    <n v="2.8200928646923664"/>
    <s v="Lower Middle Income"/>
    <s v="Middle East &amp; North Africa"/>
    <s v="Universal Access"/>
    <n v="15.905248869453033"/>
    <x v="670"/>
    <n v="-2.2136111936694562"/>
    <n v="0.59999999999999432"/>
    <n v="8.6680721000000016E-2"/>
  </r>
  <r>
    <s v="EGY"/>
    <x v="60"/>
    <x v="7"/>
    <n v="100"/>
    <n v="4.9000000000000004"/>
    <n v="2.5237864160000001"/>
    <n v="897.21807360000003"/>
    <n v="103696057"/>
    <s v="EGY-2017"/>
    <n v="0"/>
    <n v="-0.19999999999999929"/>
    <n v="6.3025813999999958E-2"/>
    <n v="261706700.04936174"/>
    <n v="0"/>
    <n v="2.8129018911462107"/>
    <s v="Lower Middle Income"/>
    <s v="Middle East &amp; North Africa"/>
    <s v="Universal Access"/>
    <n v="15.146092309921883"/>
    <x v="671"/>
    <n v="-2.1539646495732239"/>
    <n v="0.59999999999999432"/>
    <n v="0.14970653499999997"/>
  </r>
  <r>
    <s v="EGY"/>
    <x v="60"/>
    <x v="8"/>
    <n v="100"/>
    <n v="5"/>
    <n v="2.4244315219999999"/>
    <n v="870.81357349999996"/>
    <n v="105682094"/>
    <s v="EGY-2018"/>
    <n v="0"/>
    <n v="9.9999999999999645E-2"/>
    <n v="-9.9354894000000193E-2"/>
    <n v="256219000.00456706"/>
    <n v="0"/>
    <n v="2.7840993707248409"/>
    <s v="Lower Middle Income"/>
    <s v="Middle East &amp; North Africa"/>
    <s v="Universal Access"/>
    <n v="14.516199440312505"/>
    <x v="672"/>
    <n v="-2.286437487627615"/>
    <n v="0.59999999999999432"/>
    <n v="5.035164099999978E-2"/>
  </r>
  <r>
    <s v="EGY"/>
    <x v="60"/>
    <x v="9"/>
    <n v="100"/>
    <n v="6.2"/>
    <n v="2.2038385890000001"/>
    <n v="844.78301339999996"/>
    <n v="107553158"/>
    <s v="EGY-2019"/>
    <n v="0"/>
    <n v="1.2000000000000002"/>
    <n v="-0.22059293299999982"/>
    <n v="237029799.96921408"/>
    <n v="0"/>
    <n v="2.608762906027438"/>
    <s v="Lower Middle Income"/>
    <s v="Middle East &amp; North Africa"/>
    <s v="Universal Access"/>
    <n v="13.958622860585876"/>
    <x v="673"/>
    <n v="-2.4795627065815875"/>
    <n v="0.59999999999999432"/>
    <n v="-0.17024129200000004"/>
  </r>
  <r>
    <s v="EGY"/>
    <x v="60"/>
    <x v="10"/>
    <n v="100"/>
    <n v="6.7"/>
    <n v="2.2520580039999998"/>
    <n v="805.25945660000002"/>
    <n v="109315124"/>
    <s v="EGY-2020"/>
    <n v="0"/>
    <n v="0.5"/>
    <n v="4.821941499999971E-2"/>
    <n v="246183999.96245247"/>
    <n v="0"/>
    <n v="2.796686192930578"/>
    <s v="Lower Middle Income"/>
    <s v="Middle East &amp; North Africa"/>
    <s v="Universal Access"/>
    <n v="13.426165474335917"/>
    <x v="674"/>
    <n v="-2.1486896323012581"/>
    <n v="0.59999999999999432"/>
    <n v="-0.12202187700000033"/>
  </r>
  <r>
    <s v="EGY"/>
    <x v="60"/>
    <x v="11"/>
    <n v="100"/>
    <n v="6.1"/>
    <n v="2.35795201"/>
    <n v="857.82193849999999"/>
    <n v="110957008"/>
    <s v="EGY-2021"/>
    <n v="0"/>
    <n v="-0.60000000000000053"/>
    <n v="0.10589400600000021"/>
    <n v="261631300.03718609"/>
    <n v="0"/>
    <n v="2.7487662697495816"/>
    <s v="Lower Middle Income"/>
    <s v="Middle East &amp; North Africa"/>
    <s v="Universal Access"/>
    <n v="12.87483148972656"/>
    <x v="675"/>
    <n v="-2.2227823310041863"/>
    <n v="0.59999999999999432"/>
    <n v="-1.6127871000000127E-2"/>
  </r>
  <r>
    <s v="EGY"/>
    <x v="60"/>
    <x v="12"/>
    <n v="100"/>
    <m/>
    <n v="2.2997480430000001"/>
    <n v="902.48842990000003"/>
    <n v="112618250"/>
    <s v="EGY-2022"/>
    <n v="0"/>
    <s v=""/>
    <n v="-5.8203966999999857E-2"/>
    <n v="258993600.04358476"/>
    <n v="0"/>
    <n v="2.5482299460114111"/>
    <s v="Lower Middle Income"/>
    <s v="Middle East &amp; North Africa"/>
    <s v="Universal Access"/>
    <n v="12.585946336015652"/>
    <x v="38"/>
    <n v="-2.2510530092259362"/>
    <n v="0.59999999999999432"/>
    <n v="-7.4331837999999983E-2"/>
  </r>
  <r>
    <s v="EMU"/>
    <x v="61"/>
    <x v="0"/>
    <n v="99.996044909999995"/>
    <n v="13.36532929"/>
    <n v="7.8370003669999999"/>
    <n v="3614.3411120000001"/>
    <n v="341002804"/>
    <s v="EMU-2010"/>
    <s v=""/>
    <s v=""/>
    <s v=""/>
    <n v="2672439100.0960288"/>
    <n v="3.955090000005157E-3"/>
    <n v="2.1683067879178082"/>
    <s v="Unknown"/>
    <s v="Unknown"/>
    <s v="Universal Access"/>
    <n v="20.371387470585944"/>
    <x v="676"/>
    <n v="2.7389411530083656"/>
    <n v="0"/>
    <n v="0"/>
  </r>
  <r>
    <s v="EMU"/>
    <x v="61"/>
    <x v="1"/>
    <n v="99.996120730000001"/>
    <n v="13.43425599"/>
    <n v="7.5804714259999999"/>
    <n v="3487.5430190000002"/>
    <n v="340367367"/>
    <s v="EMU-2011"/>
    <n v="7.5820000006388E-5"/>
    <n v="6.8926700000000451E-2"/>
    <n v="-0.25652894100000001"/>
    <n v="2580145099.8863554"/>
    <n v="3.879269999998769E-3"/>
    <n v="2.1735850668226551"/>
    <s v="Unknown"/>
    <s v="Unknown"/>
    <s v="Universal Access"/>
    <n v="19.580793299179689"/>
    <x v="677"/>
    <n v="2.4539380422259445"/>
    <n v="7.5820000006388E-5"/>
    <n v="-0.25652894100000001"/>
  </r>
  <r>
    <s v="EMU"/>
    <x v="61"/>
    <x v="2"/>
    <n v="100"/>
    <n v="14.882872519999999"/>
    <n v="7.4589556860000004"/>
    <n v="3445.549587"/>
    <n v="341100659"/>
    <s v="EMU-2012"/>
    <n v="3.879269999998769E-3"/>
    <n v="1.4486165299999989"/>
    <n v="-0.12151573999999954"/>
    <n v="2544254699.9463973"/>
    <n v="0"/>
    <n v="2.1648086894881775"/>
    <s v="Unknown"/>
    <s v="Unknown"/>
    <s v="Universal Access"/>
    <n v="18.879195463984374"/>
    <x v="678"/>
    <n v="2.0534516229037711"/>
    <n v="3.955090000005157E-3"/>
    <n v="-0.37804468099999955"/>
  </r>
  <r>
    <s v="EMU"/>
    <x v="61"/>
    <x v="3"/>
    <n v="100"/>
    <n v="15.70395969"/>
    <n v="7.2744834300000001"/>
    <n v="3410.9166329999998"/>
    <n v="341639530"/>
    <s v="EMU-2013"/>
    <n v="0"/>
    <n v="0.8210871700000002"/>
    <n v="-0.18447225600000028"/>
    <n v="2485251100.0179877"/>
    <n v="0"/>
    <n v="2.1327063111483562"/>
    <s v="Unknown"/>
    <s v="Unknown"/>
    <s v="Universal Access"/>
    <n v="18.287461823359394"/>
    <x v="679"/>
    <n v="2.306112985999996"/>
    <n v="3.955090000005157E-3"/>
    <n v="-0.56251693699999983"/>
  </r>
  <r>
    <s v="EMU"/>
    <x v="61"/>
    <x v="4"/>
    <n v="100"/>
    <n v="16.322221070000001"/>
    <n v="6.9017807260000001"/>
    <n v="3269.3054849999999"/>
    <n v="342228563"/>
    <s v="EMU-2014"/>
    <n v="0"/>
    <n v="0.61826138000000164"/>
    <n v="-0.37270270399999994"/>
    <n v="2361986500.0000768"/>
    <n v="0"/>
    <n v="2.1110846807269223"/>
    <s v="Unknown"/>
    <s v="Unknown"/>
    <s v="Universal Access"/>
    <n v="17.559097411132853"/>
    <x v="680"/>
    <n v="2.1104938279163159"/>
    <n v="3.955090000005157E-3"/>
    <n v="-0.93521964099999977"/>
  </r>
  <r>
    <s v="EMU"/>
    <x v="61"/>
    <x v="5"/>
    <n v="100"/>
    <n v="16.338469539999998"/>
    <n v="7.0321388499999999"/>
    <n v="3311.3886710000002"/>
    <n v="343180482"/>
    <s v="EMU-2015"/>
    <n v="0"/>
    <n v="1.6248469999997184E-2"/>
    <n v="0.1303581239999998"/>
    <n v="2413292800.0339255"/>
    <n v="0"/>
    <n v="2.1236223073374156"/>
    <s v="Unknown"/>
    <s v="Unknown"/>
    <s v="Universal Access"/>
    <n v="16.984761441953111"/>
    <x v="681"/>
    <n v="2.322697483995821"/>
    <n v="3.955090000005157E-3"/>
    <n v="-0.80486151699999997"/>
  </r>
  <r>
    <s v="EMU"/>
    <x v="61"/>
    <x v="6"/>
    <n v="100"/>
    <n v="16.351516109999999"/>
    <n v="7.0063599280000002"/>
    <n v="3311.4342649999999"/>
    <n v="344132977"/>
    <s v="EMU-2016"/>
    <n v="0"/>
    <n v="1.3046570000000202E-2"/>
    <n v="-2.577892199999976E-2"/>
    <n v="2411119499.9561458"/>
    <n v="0"/>
    <n v="2.1158082472158029"/>
    <s v="Unknown"/>
    <s v="Unknown"/>
    <s v="Universal Access"/>
    <n v="15.905248869453033"/>
    <x v="682"/>
    <n v="2.3319881323305438"/>
    <n v="3.955090000005157E-3"/>
    <n v="-0.83064043899999973"/>
  </r>
  <r>
    <s v="EMU"/>
    <x v="61"/>
    <x v="7"/>
    <n v="100"/>
    <n v="16.578124890000002"/>
    <n v="7.008175939"/>
    <n v="3343.8587579999999"/>
    <n v="344810179"/>
    <s v="EMU-2017"/>
    <n v="0"/>
    <n v="0.22660878000000295"/>
    <n v="1.8160109999998397E-3"/>
    <n v="2416490399.9900832"/>
    <n v="0"/>
    <n v="2.0958349159435401"/>
    <s v="Unknown"/>
    <s v="Unknown"/>
    <s v="Universal Access"/>
    <n v="15.146092309921883"/>
    <x v="683"/>
    <n v="2.3304248734267761"/>
    <n v="3.955090000005157E-3"/>
    <n v="-0.82882442799999989"/>
  </r>
  <r>
    <s v="EMU"/>
    <x v="61"/>
    <x v="8"/>
    <n v="100"/>
    <n v="17.54708651"/>
    <n v="6.8115733599999997"/>
    <n v="3280.8715160000002"/>
    <n v="345864630"/>
    <s v="EMU-2018"/>
    <n v="0"/>
    <n v="0.96896161999999819"/>
    <n v="-0.19660257900000033"/>
    <n v="2355882299.8742566"/>
    <n v="0"/>
    <n v="2.0761475500584639"/>
    <s v="Unknown"/>
    <s v="Unknown"/>
    <s v="Universal Access"/>
    <n v="14.516199440312505"/>
    <x v="684"/>
    <n v="2.1007043503723848"/>
    <n v="3.955090000005157E-3"/>
    <n v="-1.0254270070000002"/>
  </r>
  <r>
    <s v="EMU"/>
    <x v="61"/>
    <x v="9"/>
    <n v="100"/>
    <n v="18.135405509999998"/>
    <n v="6.481067039"/>
    <n v="3223.6339809999999"/>
    <n v="346496601"/>
    <s v="EMU-2019"/>
    <n v="0"/>
    <n v="0.58831899999999848"/>
    <n v="-0.33050632099999966"/>
    <n v="2245667699.8666344"/>
    <n v="0"/>
    <n v="2.0104847750083326"/>
    <s v="Unknown"/>
    <s v="Unknown"/>
    <s v="Universal Access"/>
    <n v="13.958622860585876"/>
    <x v="685"/>
    <n v="1.7976657434184125"/>
    <n v="3.955090000005157E-3"/>
    <n v="-1.3559333279999999"/>
  </r>
  <r>
    <s v="EMU"/>
    <x v="61"/>
    <x v="10"/>
    <n v="100"/>
    <n v="19.807487269999999"/>
    <n v="5.8102455859999997"/>
    <n v="2978.6144960000001"/>
    <n v="346986142"/>
    <s v="EMU-2020"/>
    <n v="0"/>
    <n v="1.6720817600000011"/>
    <n v="-0.67082145300000029"/>
    <n v="2016074699.9586692"/>
    <n v="0"/>
    <n v="1.9506537666430532"/>
    <s v="Unknown"/>
    <s v="Unknown"/>
    <s v="Universal Access"/>
    <n v="13.426165474335917"/>
    <x v="686"/>
    <n v="1.4094979496987419"/>
    <n v="3.955090000005157E-3"/>
    <n v="-2.0267547810000002"/>
  </r>
  <r>
    <s v="EMU"/>
    <x v="61"/>
    <x v="11"/>
    <n v="100"/>
    <m/>
    <n v="6.1840144889999999"/>
    <n v="3147.5941440000001"/>
    <n v="347207191"/>
    <s v="EMU-2021"/>
    <n v="0"/>
    <s v=""/>
    <n v="0.37376890300000021"/>
    <n v="2147134299.8289905"/>
    <n v="0"/>
    <n v="1.9646797541506673"/>
    <s v="Unknown"/>
    <s v="Unknown"/>
    <s v="Universal Access"/>
    <n v="12.87483148972656"/>
    <x v="38"/>
    <n v="1.6032801479958136"/>
    <n v="3.955090000005157E-3"/>
    <n v="-1.652985878"/>
  </r>
  <r>
    <s v="EMU"/>
    <x v="61"/>
    <x v="12"/>
    <n v="100"/>
    <m/>
    <n v="6.0427164370000002"/>
    <n v="2945.1230009999999"/>
    <n v="348200155"/>
    <s v="EMU-2022"/>
    <n v="0"/>
    <s v=""/>
    <n v="-0.14129805199999979"/>
    <n v="2104074799.9844477"/>
    <n v="0"/>
    <n v="2.0517704812152937"/>
    <s v="Unknown"/>
    <s v="Unknown"/>
    <s v="Universal Access"/>
    <n v="12.585946336015652"/>
    <x v="38"/>
    <n v="1.4919153847740638"/>
    <n v="3.955090000005157E-3"/>
    <n v="-1.7942839299999997"/>
  </r>
  <r>
    <s v="ERI"/>
    <x v="62"/>
    <x v="0"/>
    <n v="40.1"/>
    <n v="80.900000000000006"/>
    <n v="0.17547278799999999"/>
    <n v="248.89495650000001"/>
    <n v="2945186"/>
    <s v="ERI-2010"/>
    <s v=""/>
    <s v=""/>
    <s v=""/>
    <n v="516799.99859856797"/>
    <n v="59.9"/>
    <n v="0.70500740741205004"/>
    <s v="Low Income"/>
    <s v="Sub-Saharan Africa"/>
    <s v="Low Access"/>
    <n v="-39.52465743941405"/>
    <x v="687"/>
    <n v="-4.9225864259916339"/>
    <n v="0"/>
    <n v="0"/>
  </r>
  <r>
    <s v="ERI"/>
    <x v="62"/>
    <x v="1"/>
    <n v="41.2"/>
    <n v="77.099999999999994"/>
    <n v="0.20563718"/>
    <n v="258.76097270000002"/>
    <n v="2998485"/>
    <s v="ERI-2011"/>
    <n v="1.1000000000000014"/>
    <n v="-3.8000000000000114"/>
    <n v="3.0164392000000012E-2"/>
    <n v="616599.99967230007"/>
    <n v="58.8"/>
    <n v="0.7946993623277564"/>
    <s v="Low Income"/>
    <s v="Sub-Saharan Africa"/>
    <s v="Low Access"/>
    <n v="-39.215327430820309"/>
    <x v="688"/>
    <n v="-4.9208962037740553"/>
    <n v="1.1000000000000014"/>
    <n v="3.0164392000000012E-2"/>
  </r>
  <r>
    <s v="ERI"/>
    <x v="62"/>
    <x v="2"/>
    <n v="42.3"/>
    <n v="78.400000000000006"/>
    <n v="0.20885825"/>
    <n v="262.06303639999999"/>
    <n v="3036988"/>
    <s v="ERI-2012"/>
    <n v="1.0999999999999943"/>
    <n v="1.3000000000000114"/>
    <n v="3.2210699999999926E-3"/>
    <n v="634299.99895099993"/>
    <n v="57.7"/>
    <n v="0.79697714286271626"/>
    <s v="Low Income"/>
    <s v="Sub-Saharan Africa"/>
    <s v="Low Access"/>
    <n v="-38.820804536015629"/>
    <x v="689"/>
    <n v="-5.1966458130962296"/>
    <n v="2.1999999999999957"/>
    <n v="3.3385462000000005E-2"/>
  </r>
  <r>
    <s v="ERI"/>
    <x v="62"/>
    <x v="3"/>
    <n v="43.5"/>
    <n v="79.7"/>
    <n v="0.19308083600000001"/>
    <n v="260.93616659999998"/>
    <n v="3074360"/>
    <s v="ERI-2013"/>
    <n v="1.2000000000000028"/>
    <n v="1.2999999999999972"/>
    <n v="-1.577741399999999E-2"/>
    <n v="593599.99896495999"/>
    <n v="56.5"/>
    <n v="0.73995429041456606"/>
    <s v="Low Income"/>
    <s v="Sub-Saharan Africa"/>
    <s v="Low Access"/>
    <n v="-38.212538176640606"/>
    <x v="690"/>
    <n v="-4.775289608000004"/>
    <n v="3.3999999999999986"/>
    <n v="1.7608048000000015E-2"/>
  </r>
  <r>
    <s v="ERI"/>
    <x v="62"/>
    <x v="4"/>
    <n v="44.6"/>
    <n v="80.5"/>
    <n v="0.192428662"/>
    <n v="265.9413912"/>
    <n v="3095173"/>
    <s v="ERI-2014"/>
    <n v="1.1000000000000014"/>
    <n v="0.79999999999999716"/>
    <n v="-6.5217400000000536E-4"/>
    <n v="595599.99904852605"/>
    <n v="55.4"/>
    <n v="0.72357545071005858"/>
    <s v="Low Income"/>
    <s v="Sub-Saharan Africa"/>
    <s v="Low Access"/>
    <n v="-37.840902588867145"/>
    <x v="691"/>
    <n v="-4.598858236083684"/>
    <n v="4.5"/>
    <n v="1.695587400000001E-2"/>
  </r>
  <r>
    <s v="ERI"/>
    <x v="62"/>
    <x v="5"/>
    <n v="45.8"/>
    <n v="81.2"/>
    <n v="0.18598983899999999"/>
    <n v="271.62117490000003"/>
    <n v="3105546"/>
    <s v="ERI-2015"/>
    <n v="1.1999999999999957"/>
    <n v="0.70000000000000284"/>
    <n v="-6.4388230000000102E-3"/>
    <n v="577600.00054709392"/>
    <n v="54.2"/>
    <n v="0.68473983690142703"/>
    <s v="Low Income"/>
    <s v="Sub-Saharan Africa"/>
    <s v="Low Access"/>
    <n v="-37.215238558046892"/>
    <x v="692"/>
    <n v="-4.5234515270041786"/>
    <n v="5.6999999999999957"/>
    <n v="1.0517050999999999E-2"/>
  </r>
  <r>
    <s v="ERI"/>
    <x v="62"/>
    <x v="6"/>
    <n v="46.9"/>
    <n v="81.400000000000006"/>
    <n v="0.19112246999999999"/>
    <n v="277.26382539999997"/>
    <n v="3124698"/>
    <s v="ERI-2016"/>
    <n v="1.1000000000000014"/>
    <n v="0.20000000000000284"/>
    <n v="5.1326309999999986E-3"/>
    <n v="597199.99976406002"/>
    <n v="53.1"/>
    <n v="0.68931628467678208"/>
    <s v="Low Income"/>
    <s v="Sub-Saharan Africa"/>
    <s v="Low Access"/>
    <n v="-37.194751130546969"/>
    <x v="693"/>
    <n v="-4.4832493256694566"/>
    <n v="6.7999999999999972"/>
    <n v="1.5649681999999998E-2"/>
  </r>
  <r>
    <s v="ERI"/>
    <x v="62"/>
    <x v="7"/>
    <n v="48"/>
    <n v="81.599999999999994"/>
    <n v="0.18604299799999999"/>
    <n v="278.04665369999998"/>
    <n v="3150347"/>
    <s v="ERI-2017"/>
    <n v="1.1000000000000014"/>
    <n v="0.19999999999998863"/>
    <n v="-5.0794720000000015E-3"/>
    <n v="586100.000620306"/>
    <n v="52"/>
    <n v="0.66910712833369379"/>
    <s v="Low Income"/>
    <s v="Sub-Saharan Africa"/>
    <s v="Low Access"/>
    <n v="-36.853907690078117"/>
    <x v="694"/>
    <n v="-4.4917080675732244"/>
    <n v="7.8999999999999986"/>
    <n v="1.0570209999999997E-2"/>
  </r>
  <r>
    <s v="ERI"/>
    <x v="62"/>
    <x v="8"/>
    <n v="49.1"/>
    <n v="80.8"/>
    <n v="0.20518297599999999"/>
    <n v="282.97099960000003"/>
    <n v="3192760"/>
    <s v="ERI-2018"/>
    <n v="1.1000000000000014"/>
    <n v="-0.79999999999999716"/>
    <n v="1.9139978000000002E-2"/>
    <n v="655099.99845375994"/>
    <n v="50.9"/>
    <n v="0.72510248855904302"/>
    <s v="Low Income"/>
    <s v="Sub-Saharan Africa"/>
    <s v="Low Access"/>
    <n v="-36.383800559687494"/>
    <x v="695"/>
    <n v="-4.5056860336276152"/>
    <n v="9"/>
    <n v="2.9710187999999998E-2"/>
  </r>
  <r>
    <s v="ERI"/>
    <x v="62"/>
    <x v="9"/>
    <n v="50.3"/>
    <n v="80.599999999999994"/>
    <n v="0.20788878699999999"/>
    <n v="285.07204689999998"/>
    <n v="3240194"/>
    <s v="ERI-2019"/>
    <n v="1.1999999999999957"/>
    <n v="-0.20000000000000284"/>
    <n v="2.7058110000000024E-3"/>
    <n v="673600.00030467799"/>
    <n v="49.7"/>
    <n v="0.72924998876836566"/>
    <s v="Low Income"/>
    <s v="Sub-Saharan Africa"/>
    <s v="Moderate Access"/>
    <n v="-35.741377139414126"/>
    <x v="696"/>
    <n v="-4.4755125085815877"/>
    <n v="10.199999999999996"/>
    <n v="3.2415999000000001E-2"/>
  </r>
  <r>
    <s v="ERI"/>
    <x v="62"/>
    <x v="10"/>
    <n v="51.4"/>
    <n v="80.900000000000006"/>
    <n v="0.20402452400000001"/>
    <n v="284.94414870000003"/>
    <n v="3291271"/>
    <s v="ERI-2020"/>
    <n v="1.1000000000000014"/>
    <n v="0.30000000000001137"/>
    <n v="-3.8642629999999789E-3"/>
    <n v="671499.99913000409"/>
    <n v="48.6"/>
    <n v="0.7160158400543426"/>
    <s v="Low Income"/>
    <s v="Sub-Saharan Africa"/>
    <s v="Moderate Access"/>
    <n v="-35.173834525664084"/>
    <x v="697"/>
    <n v="-4.1967231123012576"/>
    <n v="11.299999999999997"/>
    <n v="2.8551736000000022E-2"/>
  </r>
  <r>
    <s v="ERI"/>
    <x v="62"/>
    <x v="11"/>
    <n v="52.5"/>
    <n v="80.7"/>
    <n v="0.21249585500000001"/>
    <n v="286.9986629"/>
    <n v="3350183"/>
    <s v="ERI-2021"/>
    <n v="1.1000000000000014"/>
    <n v="-0.20000000000000284"/>
    <n v="8.4713309999999986E-3"/>
    <n v="711900.00099146506"/>
    <n v="47.5"/>
    <n v="0.74040712542985165"/>
    <s v="Low Income"/>
    <s v="Sub-Saharan Africa"/>
    <s v="Moderate Access"/>
    <n v="-34.62516851027344"/>
    <x v="698"/>
    <n v="-4.3682384860041861"/>
    <n v="12.399999999999999"/>
    <n v="3.7023067000000021E-2"/>
  </r>
  <r>
    <s v="ERI"/>
    <x v="62"/>
    <x v="12"/>
    <n v="53.4"/>
    <m/>
    <n v="0.219947692"/>
    <n v="289.5477947"/>
    <n v="3409447"/>
    <s v="ERI-2022"/>
    <n v="0.89999999999999858"/>
    <s v=""/>
    <n v="7.4518369999999889E-3"/>
    <n v="749899.99864632403"/>
    <n v="46.6"/>
    <n v="0.75962482196725911"/>
    <s v="Low Income"/>
    <s v="Sub-Saharan Africa"/>
    <s v="Moderate Access"/>
    <n v="-34.014053663984349"/>
    <x v="38"/>
    <n v="-4.3308533602259365"/>
    <n v="13.299999999999997"/>
    <n v="4.447490400000001E-2"/>
  </r>
  <r>
    <s v="ESP"/>
    <x v="63"/>
    <x v="0"/>
    <n v="100"/>
    <n v="14.4"/>
    <n v="6.1779963569999996"/>
    <n v="2735.182573"/>
    <n v="46576897"/>
    <s v="ESP-2010"/>
    <s v=""/>
    <s v=""/>
    <s v=""/>
    <n v="287751899.98636419"/>
    <n v="0"/>
    <n v="2.2587144339048111"/>
    <s v="High Income"/>
    <s v="Europe &amp; Central Asia"/>
    <s v="Universal Access"/>
    <n v="20.375342560585949"/>
    <x v="699"/>
    <n v="1.0799371430083653"/>
    <n v="0"/>
    <n v="0"/>
  </r>
  <r>
    <s v="ESP"/>
    <x v="63"/>
    <x v="1"/>
    <n v="100"/>
    <n v="14.7"/>
    <n v="6.1939301450000004"/>
    <n v="2684.3431890000002"/>
    <n v="46742697"/>
    <s v="ESP-2011"/>
    <n v="0"/>
    <n v="0.29999999999999893"/>
    <n v="1.5933788000000781E-2"/>
    <n v="289521000.00690109"/>
    <n v="0"/>
    <n v="2.3074285621830004"/>
    <s v="High Income"/>
    <s v="Europe &amp; Central Asia"/>
    <s v="Universal Access"/>
    <n v="19.584672569179688"/>
    <x v="700"/>
    <n v="1.067396761225945"/>
    <n v="0"/>
    <n v="1.5933788000000781E-2"/>
  </r>
  <r>
    <s v="ESP"/>
    <x v="63"/>
    <x v="2"/>
    <n v="100"/>
    <n v="15.8"/>
    <n v="6.0926574069999999"/>
    <n v="2677.180386"/>
    <n v="46773055"/>
    <s v="ESP-2012"/>
    <n v="0"/>
    <n v="1.1000000000000014"/>
    <n v="-0.10127273800000047"/>
    <n v="284972199.99376839"/>
    <n v="0"/>
    <n v="2.2757739593718957"/>
    <s v="High Income"/>
    <s v="Europe &amp; Central Asia"/>
    <s v="Universal Access"/>
    <n v="18.879195463984374"/>
    <x v="701"/>
    <n v="0.6871533439037707"/>
    <n v="0"/>
    <n v="-8.5338949999999691E-2"/>
  </r>
  <r>
    <s v="ESP"/>
    <x v="63"/>
    <x v="3"/>
    <n v="100"/>
    <n v="16.899999999999999"/>
    <n v="5.5007234650000001"/>
    <n v="2506.2554049999999"/>
    <n v="46604197"/>
    <s v="ESP-2013"/>
    <n v="0"/>
    <n v="1.0999999999999979"/>
    <n v="-0.59193394199999982"/>
    <n v="256356800.0053826"/>
    <n v="0"/>
    <n v="2.1947976467306614"/>
    <s v="High Income"/>
    <s v="Europe &amp; Central Asia"/>
    <s v="Universal Access"/>
    <n v="18.287461823359394"/>
    <x v="16"/>
    <n v="0.53235302099999604"/>
    <n v="0"/>
    <n v="-0.67727289199999952"/>
  </r>
  <r>
    <s v="ESP"/>
    <x v="63"/>
    <x v="4"/>
    <n v="100"/>
    <n v="17.3"/>
    <n v="5.4936929210000001"/>
    <n v="2458.5717770000001"/>
    <n v="46460733"/>
    <s v="ESP-2014"/>
    <n v="0"/>
    <n v="0.40000000000000213"/>
    <n v="-7.0305440000000274E-3"/>
    <n v="255240999.9865711"/>
    <n v="0"/>
    <n v="2.2345058104032729"/>
    <s v="High Income"/>
    <s v="Europe &amp; Central Asia"/>
    <s v="Universal Access"/>
    <n v="17.559097411132853"/>
    <x v="605"/>
    <n v="0.70240602291631582"/>
    <n v="0"/>
    <n v="-0.68430343599999954"/>
  </r>
  <r>
    <s v="ESP"/>
    <x v="63"/>
    <x v="5"/>
    <n v="100"/>
    <n v="16.3"/>
    <n v="5.8493371170000001"/>
    <n v="2552.4012520000001"/>
    <n v="46422303"/>
    <s v="ESP-2015"/>
    <n v="0"/>
    <n v="-1"/>
    <n v="0.35564419600000008"/>
    <n v="271539699.99452049"/>
    <n v="0"/>
    <n v="2.2916996739507942"/>
    <s v="High Income"/>
    <s v="Europe &amp; Central Asia"/>
    <s v="Universal Access"/>
    <n v="16.984761441953111"/>
    <x v="702"/>
    <n v="1.1398957509958212"/>
    <n v="0"/>
    <n v="-0.32865923999999946"/>
  </r>
  <r>
    <s v="ESP"/>
    <x v="63"/>
    <x v="6"/>
    <n v="100"/>
    <n v="16.7"/>
    <n v="5.6620412629999999"/>
    <n v="2563.007044"/>
    <n v="46458139"/>
    <s v="ESP-2016"/>
    <n v="0"/>
    <n v="0.39999999999999858"/>
    <n v="-0.18729585400000026"/>
    <n v="263047900.02018955"/>
    <n v="0"/>
    <n v="2.2091399538892569"/>
    <s v="High Income"/>
    <s v="Europe &amp; Central Asia"/>
    <s v="Universal Access"/>
    <n v="15.905248869453033"/>
    <x v="703"/>
    <n v="0.9876694673305435"/>
    <n v="0"/>
    <n v="-0.51595509399999973"/>
  </r>
  <r>
    <s v="ESP"/>
    <x v="63"/>
    <x v="7"/>
    <n v="100"/>
    <n v="15.2"/>
    <n v="5.9776151080000002"/>
    <n v="2690.4973329999998"/>
    <n v="46571232"/>
    <s v="ESP-2017"/>
    <n v="0"/>
    <n v="-1.5"/>
    <n v="0.3155738450000003"/>
    <n v="278384900.00137305"/>
    <n v="0"/>
    <n v="2.2217509880728064"/>
    <s v="High Income"/>
    <s v="Europe &amp; Central Asia"/>
    <s v="Universal Access"/>
    <n v="15.146092309921883"/>
    <x v="562"/>
    <n v="1.2998640424267762"/>
    <n v="0"/>
    <n v="-0.20038124899999943"/>
  </r>
  <r>
    <s v="ESP"/>
    <x v="63"/>
    <x v="8"/>
    <n v="100"/>
    <n v="16.899999999999999"/>
    <n v="5.8096925329999998"/>
    <n v="2666.2607969999999"/>
    <n v="46782011"/>
    <s v="ESP-2018"/>
    <n v="0"/>
    <n v="1.6999999999999993"/>
    <n v="-0.16792257500000041"/>
    <n v="271789099.98542386"/>
    <n v="0"/>
    <n v="2.1789663410034379"/>
    <s v="High Income"/>
    <s v="Europe &amp; Central Asia"/>
    <s v="Universal Access"/>
    <n v="14.516199440312505"/>
    <x v="704"/>
    <n v="1.0988235233723849"/>
    <n v="0"/>
    <n v="-0.36830382399999984"/>
  </r>
  <r>
    <s v="ESP"/>
    <x v="63"/>
    <x v="9"/>
    <n v="100"/>
    <n v="16.7"/>
    <n v="5.3981216420000004"/>
    <n v="2573.9044250000002"/>
    <n v="47118501"/>
    <s v="ESP-2019"/>
    <n v="0"/>
    <n v="-0.19999999999999929"/>
    <n v="-0.41157089099999933"/>
    <n v="254351399.98669866"/>
    <n v="0"/>
    <n v="2.0972502279295004"/>
    <s v="High Income"/>
    <s v="Europe &amp; Central Asia"/>
    <s v="Universal Access"/>
    <n v="13.958622860585876"/>
    <x v="705"/>
    <n v="0.71472034641841287"/>
    <n v="0"/>
    <n v="-0.77987471499999916"/>
  </r>
  <r>
    <s v="ESP"/>
    <x v="63"/>
    <x v="10"/>
    <n v="100"/>
    <n v="19.3"/>
    <n v="4.5282349719999999"/>
    <n v="2303.5131160000001"/>
    <n v="47359424"/>
    <s v="ESP-2020"/>
    <n v="0"/>
    <n v="2.6000000000000014"/>
    <n v="-0.86988667000000053"/>
    <n v="214454600.01057613"/>
    <n v="0"/>
    <n v="1.965795176310166"/>
    <s v="High Income"/>
    <s v="Europe &amp; Central Asia"/>
    <s v="Universal Access"/>
    <n v="13.426165474335917"/>
    <x v="706"/>
    <n v="0.12748733569874204"/>
    <n v="0"/>
    <n v="-1.6497613849999997"/>
  </r>
  <r>
    <s v="ESP"/>
    <x v="63"/>
    <x v="11"/>
    <n v="100"/>
    <n v="19"/>
    <n v="4.9151332060000001"/>
    <n v="2422.4670470000001"/>
    <n v="47443821"/>
    <s v="ESP-2021"/>
    <n v="0"/>
    <n v="-0.30000000000000071"/>
    <n v="0.38689823400000023"/>
    <n v="233192700.01662013"/>
    <n v="0"/>
    <n v="2.0289783557992811"/>
    <s v="High Income"/>
    <s v="Europe &amp; Central Asia"/>
    <s v="Universal Access"/>
    <n v="12.87483148972656"/>
    <x v="707"/>
    <n v="0.33439886499581384"/>
    <n v="0"/>
    <n v="-1.2628631509999995"/>
  </r>
  <r>
    <s v="ESP"/>
    <x v="63"/>
    <x v="12"/>
    <n v="100"/>
    <m/>
    <n v="4.99422196"/>
    <n v="2408.9281150000002"/>
    <n v="47786102"/>
    <s v="ESP-2022"/>
    <n v="0"/>
    <s v=""/>
    <n v="7.9088753999999817E-2"/>
    <n v="238654399.99119991"/>
    <n v="0"/>
    <n v="2.0732133636125543"/>
    <s v="High Income"/>
    <s v="Europe &amp; Central Asia"/>
    <s v="Universal Access"/>
    <n v="12.585946336015652"/>
    <x v="38"/>
    <n v="0.44342090777406362"/>
    <n v="0"/>
    <n v="-1.1837743969999996"/>
  </r>
  <r>
    <s v="EST"/>
    <x v="64"/>
    <x v="0"/>
    <n v="100"/>
    <n v="25.3"/>
    <n v="16.684954659999999"/>
    <n v="4419.4226829999998"/>
    <n v="1331475"/>
    <s v="EST-2010"/>
    <s v=""/>
    <s v=""/>
    <s v=""/>
    <n v="22215600.005923498"/>
    <n v="0"/>
    <n v="3.7753697387175218"/>
    <s v="High Income"/>
    <s v="Europe &amp; Central Asia"/>
    <s v="Universal Access"/>
    <n v="20.375342560585949"/>
    <x v="708"/>
    <n v="11.586895446008365"/>
    <n v="0"/>
    <n v="0"/>
  </r>
  <r>
    <s v="EST"/>
    <x v="64"/>
    <x v="1"/>
    <n v="100"/>
    <n v="25.2"/>
    <n v="16.826083910000001"/>
    <n v="4311.6949180000001"/>
    <n v="1327439"/>
    <s v="EST-2011"/>
    <n v="0"/>
    <n v="-0.10000000000000142"/>
    <n v="0.14112925000000232"/>
    <n v="22335599.99940649"/>
    <n v="0"/>
    <n v="3.9024291444546035"/>
    <s v="High Income"/>
    <s v="Europe &amp; Central Asia"/>
    <s v="Universal Access"/>
    <n v="19.584672569179688"/>
    <x v="709"/>
    <n v="11.699550526225945"/>
    <n v="0"/>
    <n v="0.14112925000000232"/>
  </r>
  <r>
    <s v="EST"/>
    <x v="64"/>
    <x v="2"/>
    <n v="100"/>
    <n v="25"/>
    <n v="16.050626900000001"/>
    <n v="3984.0634479999999"/>
    <n v="1322696"/>
    <s v="EST-2012"/>
    <n v="0"/>
    <n v="-0.19999999999999929"/>
    <n v="-0.77545701000000022"/>
    <n v="21230099.998122402"/>
    <n v="0"/>
    <n v="4.0287076522482135"/>
    <s v="High Income"/>
    <s v="Europe &amp; Central Asia"/>
    <s v="Universal Access"/>
    <n v="18.879195463984374"/>
    <x v="710"/>
    <n v="10.645122836903772"/>
    <n v="0"/>
    <n v="-0.63432775999999791"/>
  </r>
  <r>
    <s v="EST"/>
    <x v="64"/>
    <x v="3"/>
    <n v="100"/>
    <n v="24.5"/>
    <n v="17.93372823"/>
    <n v="4435.5668640000004"/>
    <n v="1317997"/>
    <s v="EST-2013"/>
    <n v="0"/>
    <n v="-0.5"/>
    <n v="1.8831013299999988"/>
    <n v="23636600.005955309"/>
    <n v="0"/>
    <n v="4.043164894109462"/>
    <s v="High Income"/>
    <s v="Europe &amp; Central Asia"/>
    <s v="Universal Access"/>
    <n v="18.287461823359394"/>
    <x v="711"/>
    <n v="12.965357785999995"/>
    <n v="0"/>
    <n v="1.2487735700000009"/>
  </r>
  <r>
    <s v="EST"/>
    <x v="64"/>
    <x v="4"/>
    <n v="100"/>
    <n v="25.3"/>
    <n v="17.307433369999998"/>
    <n v="4226.2012109999996"/>
    <n v="1314545"/>
    <s v="EST-2014"/>
    <n v="0"/>
    <n v="0.80000000000000071"/>
    <n v="-0.62629486000000156"/>
    <n v="22751399.999366648"/>
    <n v="0"/>
    <n v="4.0952696064143934"/>
    <s v="High Income"/>
    <s v="Europe &amp; Central Asia"/>
    <s v="Universal Access"/>
    <n v="17.559097411132853"/>
    <x v="712"/>
    <n v="12.516146471916315"/>
    <n v="0"/>
    <n v="0.62247870999999932"/>
  </r>
  <r>
    <s v="EST"/>
    <x v="64"/>
    <x v="5"/>
    <n v="100"/>
    <n v="28.2"/>
    <n v="15.98151751"/>
    <n v="3695.1191909999998"/>
    <n v="1315407"/>
    <s v="EST-2015"/>
    <n v="0"/>
    <n v="2.8999999999999986"/>
    <n v="-1.3259158599999985"/>
    <n v="21022200.003276568"/>
    <n v="0"/>
    <n v="4.3250343720779858"/>
    <s v="High Income"/>
    <s v="Europe &amp; Central Asia"/>
    <s v="Universal Access"/>
    <n v="16.984761441953111"/>
    <x v="713"/>
    <n v="11.272076143995822"/>
    <n v="0"/>
    <n v="-0.70343714999999918"/>
  </r>
  <r>
    <s v="EST"/>
    <x v="64"/>
    <x v="6"/>
    <n v="100"/>
    <n v="27.2"/>
    <n v="15.64672174"/>
    <n v="4579.4211169999999"/>
    <n v="1315790"/>
    <s v="EST-2016"/>
    <n v="0"/>
    <n v="-1"/>
    <n v="-0.33479576999999949"/>
    <n v="20587799.998274602"/>
    <n v="0"/>
    <n v="3.416746645534587"/>
    <s v="High Income"/>
    <s v="Europe &amp; Central Asia"/>
    <s v="Universal Access"/>
    <n v="15.905248869453033"/>
    <x v="714"/>
    <n v="10.972349944330544"/>
    <n v="0"/>
    <n v="-1.0382329199999987"/>
  </r>
  <r>
    <s v="EST"/>
    <x v="64"/>
    <x v="7"/>
    <n v="100"/>
    <n v="27.5"/>
    <n v="16.672967029999999"/>
    <n v="4444.8466710000002"/>
    <n v="1317384"/>
    <s v="EST-2017"/>
    <n v="0"/>
    <n v="0.30000000000000071"/>
    <n v="1.0262452899999985"/>
    <n v="21964699.997849517"/>
    <n v="0"/>
    <n v="3.7510781055241487"/>
    <s v="High Income"/>
    <s v="Europe &amp; Central Asia"/>
    <s v="Universal Access"/>
    <n v="15.146092309921883"/>
    <x v="715"/>
    <n v="11.995215964426775"/>
    <n v="0"/>
    <n v="-1.1987630000000138E-2"/>
  </r>
  <r>
    <s v="EST"/>
    <x v="64"/>
    <x v="8"/>
    <n v="100"/>
    <n v="28.6"/>
    <n v="17.888964789999999"/>
    <n v="4282.7151329999997"/>
    <n v="1321977"/>
    <s v="EST-2018"/>
    <n v="0"/>
    <n v="1.1000000000000014"/>
    <n v="1.2159977600000005"/>
    <n v="23648800.006189831"/>
    <n v="0"/>
    <n v="4.177014868945756"/>
    <s v="High Income"/>
    <s v="Europe &amp; Central Asia"/>
    <s v="Universal Access"/>
    <n v="14.516199440312505"/>
    <x v="716"/>
    <n v="13.178095780372384"/>
    <n v="0"/>
    <n v="1.2040101300000003"/>
  </r>
  <r>
    <s v="EST"/>
    <x v="64"/>
    <x v="9"/>
    <n v="100"/>
    <n v="31.3"/>
    <n v="11.65342023"/>
    <n v="3661.4992539999998"/>
    <n v="1326898"/>
    <s v="EST-2019"/>
    <n v="0"/>
    <n v="2.6999999999999993"/>
    <n v="-6.2355445599999992"/>
    <n v="15462899.996346541"/>
    <n v="0"/>
    <n v="3.1826908655707733"/>
    <s v="High Income"/>
    <s v="Europe &amp; Central Asia"/>
    <s v="Universal Access"/>
    <n v="13.958622860585876"/>
    <x v="717"/>
    <n v="6.9700189344184125"/>
    <n v="0"/>
    <n v="-5.0315344299999989"/>
  </r>
  <r>
    <s v="EST"/>
    <x v="64"/>
    <x v="10"/>
    <n v="100"/>
    <n v="40.4"/>
    <n v="9.1257609879999997"/>
    <n v="3368.2373069999999"/>
    <n v="1329522"/>
    <s v="EST-2020"/>
    <n v="0"/>
    <n v="9.0999999999999979"/>
    <n v="-2.5276592420000004"/>
    <n v="12132900.000287736"/>
    <n v="0"/>
    <n v="2.709358087399155"/>
    <s v="High Income"/>
    <s v="Europe &amp; Central Asia"/>
    <s v="Universal Access"/>
    <n v="13.426165474335917"/>
    <x v="718"/>
    <n v="4.7250133516987418"/>
    <n v="0"/>
    <n v="-7.5591936719999993"/>
  </r>
  <r>
    <s v="EST"/>
    <x v="64"/>
    <x v="11"/>
    <n v="100"/>
    <n v="38"/>
    <n v="9.7116907549999993"/>
    <n v="3427.299681"/>
    <n v="1330932"/>
    <s v="EST-2021"/>
    <n v="0"/>
    <n v="-2.3999999999999986"/>
    <n v="0.58592976699999966"/>
    <n v="12925599.99993366"/>
    <n v="0"/>
    <n v="2.8336275373988808"/>
    <s v="High Income"/>
    <s v="Europe &amp; Central Asia"/>
    <s v="Universal Access"/>
    <n v="12.87483148972656"/>
    <x v="719"/>
    <n v="5.130956413995813"/>
    <n v="0"/>
    <n v="-6.9732639049999996"/>
  </r>
  <r>
    <s v="EST"/>
    <x v="64"/>
    <x v="12"/>
    <n v="100"/>
    <m/>
    <n v="11.13415972"/>
    <n v="3559.0489320000001"/>
    <n v="1348840"/>
    <s v="EST-2022"/>
    <n v="0"/>
    <s v=""/>
    <n v="1.4224689650000002"/>
    <n v="15018199.996724799"/>
    <n v="0"/>
    <n v="3.1284087217489258"/>
    <s v="High Income"/>
    <s v="Europe &amp; Central Asia"/>
    <s v="Universal Access"/>
    <n v="12.585946336015652"/>
    <x v="38"/>
    <n v="6.5833586677740632"/>
    <n v="0"/>
    <n v="-5.5507949399999994"/>
  </r>
  <r>
    <s v="ETH"/>
    <x v="65"/>
    <x v="0"/>
    <n v="25.5"/>
    <n v="94.1"/>
    <n v="7.6001910000000006E-2"/>
    <n v="368.35474670000002"/>
    <n v="90538514"/>
    <s v="ETH-2010"/>
    <s v=""/>
    <s v=""/>
    <s v=""/>
    <n v="6881099.9925617408"/>
    <n v="74.5"/>
    <n v="0.20632803209645731"/>
    <s v="Low Income"/>
    <s v="Sub-Saharan Africa"/>
    <s v="Low Access"/>
    <n v="-54.124657439414051"/>
    <x v="720"/>
    <n v="-5.0220573039916339"/>
    <n v="0"/>
    <n v="0"/>
  </r>
  <r>
    <s v="ETH"/>
    <x v="65"/>
    <x v="1"/>
    <n v="23"/>
    <n v="93.6"/>
    <n v="8.5437494000000003E-2"/>
    <n v="371.36587350000002"/>
    <n v="93149970"/>
    <s v="ETH-2011"/>
    <n v="-2.5"/>
    <n v="-0.5"/>
    <n v="9.4355839999999969E-3"/>
    <n v="7958500.0029751798"/>
    <n v="77"/>
    <n v="0.23006285740469365"/>
    <s v="Low Income"/>
    <s v="Sub-Saharan Africa"/>
    <s v="Low Access"/>
    <n v="-57.415327430820312"/>
    <x v="721"/>
    <n v="-5.0410958897740556"/>
    <n v="-2.5"/>
    <n v="9.4355839999999969E-3"/>
  </r>
  <r>
    <s v="ETH"/>
    <x v="65"/>
    <x v="2"/>
    <n v="29"/>
    <n v="93.3"/>
    <n v="9.3801834000000001E-2"/>
    <n v="371.8359888"/>
    <n v="95798767"/>
    <s v="ETH-2012"/>
    <n v="6"/>
    <n v="-0.29999999999999716"/>
    <n v="8.3643399999999979E-3"/>
    <n v="8986100.0395386778"/>
    <n v="71"/>
    <n v="0.25226668968412669"/>
    <s v="Low Income"/>
    <s v="Sub-Saharan Africa"/>
    <s v="Low Access"/>
    <n v="-52.120804536015626"/>
    <x v="722"/>
    <n v="-5.3117022290962295"/>
    <n v="3.5"/>
    <n v="1.7799923999999995E-2"/>
  </r>
  <r>
    <s v="ETH"/>
    <x v="65"/>
    <x v="3"/>
    <n v="30.8"/>
    <n v="92.4"/>
    <n v="0.106072049"/>
    <n v="376.06089050000003"/>
    <n v="98438751"/>
    <s v="ETH-2013"/>
    <n v="1.8000000000000007"/>
    <n v="-0.89999999999999147"/>
    <n v="1.2270215000000001E-2"/>
    <n v="10441600.0195708"/>
    <n v="69.2"/>
    <n v="0.28206083557098849"/>
    <s v="Low Income"/>
    <s v="Sub-Saharan Africa"/>
    <s v="Low Access"/>
    <n v="-50.912538176640609"/>
    <x v="723"/>
    <n v="-4.8622983950000043"/>
    <n v="5.3000000000000007"/>
    <n v="3.0070138999999996E-2"/>
  </r>
  <r>
    <s v="ETH"/>
    <x v="65"/>
    <x v="4"/>
    <n v="27.2"/>
    <n v="91.4"/>
    <n v="0.122678388"/>
    <n v="380.1775887"/>
    <n v="101115610"/>
    <s v="ETH-2014"/>
    <n v="-3.6000000000000014"/>
    <n v="-1"/>
    <n v="1.6606338999999998E-2"/>
    <n v="12404700.036436681"/>
    <n v="72.8"/>
    <n v="0.32268705901232414"/>
    <s v="Low Income"/>
    <s v="Sub-Saharan Africa"/>
    <s v="Low Access"/>
    <n v="-55.240902588867144"/>
    <x v="724"/>
    <n v="-4.6686085100836845"/>
    <n v="1.6999999999999993"/>
    <n v="4.6676477999999993E-2"/>
  </r>
  <r>
    <s v="ETH"/>
    <x v="65"/>
    <x v="5"/>
    <n v="29"/>
    <n v="91.5"/>
    <n v="0.130068091"/>
    <n v="380.06289240000001"/>
    <n v="103867135"/>
    <s v="ETH-2015"/>
    <n v="1.8000000000000007"/>
    <n v="9.9999999999994316E-2"/>
    <n v="7.3897029999999975E-3"/>
    <n v="13509799.967089284"/>
    <n v="71"/>
    <n v="0.34222780913614914"/>
    <s v="Low Income"/>
    <s v="Sub-Saharan Africa"/>
    <s v="Low Access"/>
    <n v="-54.015238558046889"/>
    <x v="725"/>
    <n v="-4.5793732750041789"/>
    <n v="3.5"/>
    <n v="5.4066180999999991E-2"/>
  </r>
  <r>
    <s v="ETH"/>
    <x v="65"/>
    <x v="6"/>
    <n v="42.9"/>
    <n v="90.4"/>
    <n v="0.150219978"/>
    <n v="383.62350989999999"/>
    <n v="106718162"/>
    <s v="ETH-2016"/>
    <n v="13.899999999999999"/>
    <n v="-1.0999999999999943"/>
    <n v="2.0151887000000007E-2"/>
    <n v="16031199.947840437"/>
    <n v="57.1"/>
    <n v="0.39158178298081414"/>
    <s v="Low Income"/>
    <s v="Sub-Saharan Africa"/>
    <s v="Low Access"/>
    <n v="-41.194751130546969"/>
    <x v="726"/>
    <n v="-4.5241518176694564"/>
    <n v="17.399999999999999"/>
    <n v="7.4218067999999998E-2"/>
  </r>
  <r>
    <s v="ETH"/>
    <x v="65"/>
    <x v="7"/>
    <n v="44.3"/>
    <n v="90.8"/>
    <n v="0.14474431800000001"/>
    <n v="382.08010460000003"/>
    <n v="109666481"/>
    <s v="ETH-2017"/>
    <n v="1.3999999999999986"/>
    <n v="0.39999999999999147"/>
    <n v="-5.4756599999999933E-3"/>
    <n v="15873599.999804959"/>
    <n v="55.7"/>
    <n v="0.37883238686697113"/>
    <s v="Low Income"/>
    <s v="Sub-Saharan Africa"/>
    <s v="Low Access"/>
    <n v="-40.55390769007812"/>
    <x v="727"/>
    <n v="-4.5330067475732241"/>
    <n v="18.799999999999997"/>
    <n v="6.8742408000000005E-2"/>
  </r>
  <r>
    <s v="ETH"/>
    <x v="65"/>
    <x v="8"/>
    <n v="44.8"/>
    <n v="90"/>
    <n v="0.15505908199999999"/>
    <n v="384.72572830000001"/>
    <n v="112664152"/>
    <s v="ETH-2018"/>
    <n v="0.5"/>
    <n v="-0.79999999999999716"/>
    <n v="1.0314763999999976E-2"/>
    <n v="17469599.983428463"/>
    <n v="55.2"/>
    <n v="0.40303798418983972"/>
    <s v="Low Income"/>
    <s v="Sub-Saharan Africa"/>
    <s v="Low Access"/>
    <n v="-40.683800559687498"/>
    <x v="728"/>
    <n v="-4.5558099276276147"/>
    <n v="19.299999999999997"/>
    <n v="7.9057171999999981E-2"/>
  </r>
  <r>
    <s v="ETH"/>
    <x v="65"/>
    <x v="9"/>
    <n v="48"/>
    <n v="89.3"/>
    <n v="0.159693433"/>
    <n v="386.23724120000003"/>
    <n v="115737383"/>
    <s v="ETH-2019"/>
    <n v="3.2000000000000028"/>
    <n v="-0.70000000000000284"/>
    <n v="4.6343510000000088E-3"/>
    <n v="18482500.017705839"/>
    <n v="52"/>
    <n v="0.41345943882534125"/>
    <s v="Low Income"/>
    <s v="Sub-Saharan Africa"/>
    <s v="Low Access"/>
    <n v="-38.041377139414124"/>
    <x v="729"/>
    <n v="-4.5237078625815874"/>
    <n v="22.5"/>
    <n v="8.369152299999999E-2"/>
  </r>
  <r>
    <s v="ETH"/>
    <x v="65"/>
    <x v="10"/>
    <n v="51.1"/>
    <n v="90.7"/>
    <n v="0.15149809"/>
    <n v="380.65675499999998"/>
    <n v="118917671"/>
    <s v="ETH-2020"/>
    <n v="3.1000000000000014"/>
    <n v="1.4000000000000057"/>
    <n v="-8.1953429999999938E-3"/>
    <n v="18015800.02374839"/>
    <n v="48.9"/>
    <n v="0.39799133473935072"/>
    <s v="Low Income"/>
    <s v="Sub-Saharan Africa"/>
    <s v="Moderate Access"/>
    <n v="-35.473834525664081"/>
    <x v="730"/>
    <n v="-4.2492495463012583"/>
    <n v="25.6"/>
    <n v="7.5496179999999996E-2"/>
  </r>
  <r>
    <s v="ETH"/>
    <x v="65"/>
    <x v="11"/>
    <n v="54.2"/>
    <n v="90.6"/>
    <n v="0.15633142899999999"/>
    <n v="373.90218379999999"/>
    <n v="122138588"/>
    <s v="ETH-2021"/>
    <n v="3.1000000000000014"/>
    <n v="-0.10000000000000853"/>
    <n v="4.8333389999999921E-3"/>
    <n v="19094099.99808225"/>
    <n v="45.8"/>
    <n v="0.41810782545100506"/>
    <s v="Low Income"/>
    <s v="Sub-Saharan Africa"/>
    <s v="Moderate Access"/>
    <n v="-32.925168510273437"/>
    <x v="731"/>
    <n v="-4.4244029120041866"/>
    <n v="28.700000000000003"/>
    <n v="8.0329518999999988E-2"/>
  </r>
  <r>
    <s v="ETH"/>
    <x v="65"/>
    <x v="12"/>
    <n v="55.4"/>
    <m/>
    <n v="0.14622964699999999"/>
    <n v="377.92175270000001"/>
    <n v="125384287"/>
    <s v="ETH-2022"/>
    <n v="1.1999999999999957"/>
    <s v=""/>
    <n v="-1.0101782000000004E-2"/>
    <n v="18334900.027356688"/>
    <n v="44.6"/>
    <n v="0.38693101404003932"/>
    <s v="Low Income"/>
    <s v="Sub-Saharan Africa"/>
    <s v="Moderate Access"/>
    <n v="-32.014053663984349"/>
    <x v="38"/>
    <n v="-4.4045714052259362"/>
    <n v="29.9"/>
    <n v="7.0227736999999985E-2"/>
  </r>
  <r>
    <s v="EUU"/>
    <x v="66"/>
    <x v="0"/>
    <n v="99.755397250000001"/>
    <n v="14.469048949999999"/>
    <n v="7.7121715789999996"/>
    <n v="3455.7201289999998"/>
    <n v="442088310"/>
    <s v="EUU-2010"/>
    <s v=""/>
    <s v=""/>
    <s v=""/>
    <n v="3409460899.7901411"/>
    <n v="0.24460274999999854"/>
    <n v="2.2317118548693675"/>
    <s v="Unknown"/>
    <s v="Unknown"/>
    <s v="Universal Access"/>
    <n v="20.130739810585951"/>
    <x v="732"/>
    <n v="2.6141123650083653"/>
    <n v="0"/>
    <n v="0"/>
  </r>
  <r>
    <s v="EUU"/>
    <x v="66"/>
    <x v="1"/>
    <n v="99.780117829999995"/>
    <n v="14.62500378"/>
    <n v="7.5058525889999999"/>
    <n v="3352.954448"/>
    <n v="441414078"/>
    <s v="EUU-2011"/>
    <n v="2.472057999999322E-2"/>
    <n v="0.15595483000000065"/>
    <n v="-0.20631898999999976"/>
    <n v="3313189000.1773477"/>
    <n v="0.21988217000000532"/>
    <n v="2.2385787535757182"/>
    <s v="Unknown"/>
    <s v="Unknown"/>
    <s v="Universal Access"/>
    <n v="19.364790399179682"/>
    <x v="733"/>
    <n v="2.3793192052259444"/>
    <n v="2.472057999999322E-2"/>
    <n v="-0.20631898999999976"/>
  </r>
  <r>
    <s v="EUU"/>
    <x v="66"/>
    <x v="2"/>
    <n v="99.812588700000006"/>
    <n v="16.053031709999999"/>
    <n v="7.3462123259999998"/>
    <n v="3305.807249"/>
    <n v="442069839"/>
    <s v="EUU-2012"/>
    <n v="3.2470870000011587E-2"/>
    <n v="1.4280279299999989"/>
    <n v="-0.159640263"/>
    <n v="3247538900.2146354"/>
    <n v="0.18741129999999373"/>
    <n v="2.2222143557287599"/>
    <s v="Unknown"/>
    <s v="Unknown"/>
    <s v="Universal Access"/>
    <n v="18.69178416398438"/>
    <x v="734"/>
    <n v="1.9407082629037706"/>
    <n v="5.7191450000004806E-2"/>
    <n v="-0.36595925299999976"/>
  </r>
  <r>
    <s v="EUU"/>
    <x v="66"/>
    <x v="3"/>
    <n v="99.83811738"/>
    <n v="16.797452029999999"/>
    <n v="7.1491258459999996"/>
    <n v="3267.6539710000002"/>
    <n v="442425741"/>
    <s v="EUU-2013"/>
    <n v="2.5528679999993642E-2"/>
    <n v="0.74442031999999969"/>
    <n v="-0.19708648000000029"/>
    <n v="3162957299.9188018"/>
    <n v="0.16188262000000009"/>
    <n v="2.1878466659712297"/>
    <s v="Unknown"/>
    <s v="Unknown"/>
    <s v="Universal Access"/>
    <n v="18.125579203359393"/>
    <x v="735"/>
    <n v="2.1807554019999955"/>
    <n v="8.2720129999998449E-2"/>
    <n v="-0.56304573300000005"/>
  </r>
  <r>
    <s v="EUU"/>
    <x v="66"/>
    <x v="4"/>
    <n v="99.862602960000004"/>
    <n v="17.441575390000001"/>
    <n v="6.8226860660000002"/>
    <n v="3143.8882330000001"/>
    <n v="442920819"/>
    <s v="EUU-2014"/>
    <n v="2.4485580000003893E-2"/>
    <n v="0.64412336000000181"/>
    <n v="-0.3264397799999994"/>
    <n v="3021909700.1326079"/>
    <n v="0.1373970399999962"/>
    <n v="2.1701426896749356"/>
    <s v="Unknown"/>
    <s v="Unknown"/>
    <s v="Universal Access"/>
    <n v="17.421700371132857"/>
    <x v="736"/>
    <n v="2.0313991679163159"/>
    <n v="0.10720571000000234"/>
    <n v="-0.88948551299999945"/>
  </r>
  <r>
    <s v="EUU"/>
    <x v="66"/>
    <x v="5"/>
    <n v="99.892911600000005"/>
    <n v="17.612276430000001"/>
    <n v="6.9447949519999996"/>
    <n v="3176.288384"/>
    <n v="443793218"/>
    <s v="EUU-2015"/>
    <n v="3.0308640000001219E-2"/>
    <n v="0.17070104000000086"/>
    <n v="0.12210888599999947"/>
    <n v="3082052900.0982356"/>
    <n v="0.10708839999999498"/>
    <n v="2.186449752794235"/>
    <s v="Unknown"/>
    <s v="Unknown"/>
    <s v="Universal Access"/>
    <n v="16.877673041953116"/>
    <x v="737"/>
    <n v="2.2353535859958207"/>
    <n v="0.13751435000000356"/>
    <n v="-0.76737662699999998"/>
  </r>
  <r>
    <s v="EUU"/>
    <x v="66"/>
    <x v="6"/>
    <n v="99.918263719999999"/>
    <n v="17.523235809999999"/>
    <n v="6.9487174239999998"/>
    <n v="3193.8474419999998"/>
    <n v="444676652"/>
    <s v="EUU-2016"/>
    <n v="2.5352119999993761E-2"/>
    <n v="-8.9040620000002235E-2"/>
    <n v="3.9224720000001767E-3"/>
    <n v="3089932399.7983842"/>
    <n v="8.1736280000001216E-2"/>
    <n v="2.1756572754923718"/>
    <s v="Unknown"/>
    <s v="Unknown"/>
    <s v="Universal Access"/>
    <n v="15.823512589453031"/>
    <x v="738"/>
    <n v="2.2743456283305434"/>
    <n v="0.16286646999999732"/>
    <n v="-0.7634541549999998"/>
  </r>
  <r>
    <s v="EUU"/>
    <x v="66"/>
    <x v="7"/>
    <n v="99.970972430000003"/>
    <n v="17.685710220000001"/>
    <n v="6.9942600510000004"/>
    <n v="3244.3990549999999"/>
    <n v="445321060"/>
    <s v="EUU-2017"/>
    <n v="5.2708710000004544E-2"/>
    <n v="0.16247441000000151"/>
    <n v="4.5542627000000557E-2"/>
    <n v="3114691299.8269744"/>
    <n v="2.9027569999996672E-2"/>
    <n v="2.1557952435663008"/>
    <s v="Unknown"/>
    <s v="Unknown"/>
    <s v="Universal Access"/>
    <n v="15.117064739921886"/>
    <x v="739"/>
    <n v="2.3165089854267764"/>
    <n v="0.21557518000000186"/>
    <n v="-0.71791152799999924"/>
  </r>
  <r>
    <s v="EUU"/>
    <x v="66"/>
    <x v="8"/>
    <n v="99.971727569999999"/>
    <n v="18.72498848"/>
    <n v="6.830421104"/>
    <n v="3209.909302"/>
    <n v="446329890"/>
    <s v="EUU-2018"/>
    <n v="7.5513999999543557E-4"/>
    <n v="1.0392782599999997"/>
    <n v="-0.16383894700000035"/>
    <n v="3048621100.0019984"/>
    <n v="2.8272430000001236E-2"/>
    <n v="2.127917165679468"/>
    <s v="Unknown"/>
    <s v="Unknown"/>
    <s v="Universal Access"/>
    <n v="14.487927010312504"/>
    <x v="740"/>
    <n v="2.1195520943723851"/>
    <n v="0.2163303199999973"/>
    <n v="-0.88175047499999959"/>
  </r>
  <r>
    <s v="EUU"/>
    <x v="66"/>
    <x v="9"/>
    <n v="99.988155610000007"/>
    <n v="19.344000950000002"/>
    <n v="6.5077533550000002"/>
    <n v="3149.897465"/>
    <n v="446910453"/>
    <s v="EUU-2019"/>
    <n v="1.6428040000008082E-2"/>
    <n v="0.61901247000000126"/>
    <n v="-0.32266774899999984"/>
    <n v="2908382999.8953199"/>
    <n v="1.1844389999993155E-2"/>
    <n v="2.0660206966451211"/>
    <s v="Unknown"/>
    <s v="Unknown"/>
    <s v="Universal Access"/>
    <n v="13.946778470585883"/>
    <x v="741"/>
    <n v="1.8243520594184126"/>
    <n v="0.23275836000000538"/>
    <n v="-1.2044182239999994"/>
  </r>
  <r>
    <s v="EUU"/>
    <x v="66"/>
    <x v="10"/>
    <n v="99.995602289999994"/>
    <n v="21.059147070000002"/>
    <n v="5.9041858659999997"/>
    <n v="2933.9871840000001"/>
    <n v="446870959"/>
    <s v="EUU-2020"/>
    <n v="7.4466799999868272E-3"/>
    <n v="1.71514612"/>
    <n v="-0.60356748900000046"/>
    <n v="2638409200.0536652"/>
    <n v="4.3977100000063274E-3"/>
    <n v="2.0123420777696208"/>
    <s v="Unknown"/>
    <s v="Unknown"/>
    <s v="Universal Access"/>
    <n v="13.421767764335911"/>
    <x v="742"/>
    <n v="1.5034382296987419"/>
    <n v="0.24020503999999221"/>
    <n v="-1.8079857129999999"/>
  </r>
  <r>
    <s v="EUU"/>
    <x v="66"/>
    <x v="11"/>
    <n v="99.997083410000002"/>
    <m/>
    <n v="6.3158565910000002"/>
    <n v="3109.8933099999999"/>
    <n v="446227358"/>
    <s v="EUU-2021"/>
    <n v="1.4811200000082181E-3"/>
    <s v=""/>
    <n v="0.41167072500000046"/>
    <n v="2818308000.1088166"/>
    <n v="2.9165899999981093E-3"/>
    <n v="2.0308917256714509"/>
    <s v="Unknown"/>
    <s v="Unknown"/>
    <s v="Universal Access"/>
    <n v="12.871914899726562"/>
    <x v="38"/>
    <n v="1.7351222499958139"/>
    <n v="0.24168616000000043"/>
    <n v="-1.3963149879999994"/>
  </r>
  <r>
    <s v="EUU"/>
    <x v="66"/>
    <x v="12"/>
    <n v="100"/>
    <m/>
    <n v="6.1463494430000001"/>
    <n v="2922.757713"/>
    <n v="447202673"/>
    <s v="EUU-2022"/>
    <n v="2.9165899999981093E-3"/>
    <s v=""/>
    <n v="-0.16950714800000011"/>
    <n v="2748663900.1016612"/>
    <n v="0"/>
    <n v="2.1029281406604228"/>
    <s v="Unknown"/>
    <s v="Unknown"/>
    <s v="Universal Access"/>
    <n v="12.585946336015652"/>
    <x v="38"/>
    <n v="1.5955483907740637"/>
    <n v="0.24460274999999854"/>
    <n v="-1.5658221359999995"/>
  </r>
  <r>
    <s v="FCS"/>
    <x v="67"/>
    <x v="0"/>
    <n v="45.992492650000003"/>
    <n v="51.713661639999998"/>
    <m/>
    <n v="676.1520084"/>
    <n v="791371804"/>
    <s v="FCS-2010"/>
    <s v=""/>
    <s v=""/>
    <s v=""/>
    <n v="0"/>
    <n v="54.007507349999997"/>
    <n v="0"/>
    <s v="Unknown"/>
    <s v="Unknown"/>
    <s v="Low Access"/>
    <n v="-33.632164789414048"/>
    <x v="743"/>
    <s v=""/>
    <n v="0"/>
    <s v=""/>
  </r>
  <r>
    <s v="FCS"/>
    <x v="67"/>
    <x v="1"/>
    <n v="47.871052210000002"/>
    <n v="52.135658560000003"/>
    <m/>
    <n v="658.75357989999998"/>
    <n v="810972272"/>
    <s v="FCS-2011"/>
    <n v="1.8785595599999994"/>
    <n v="0.4219969200000051"/>
    <s v=""/>
    <n v="0"/>
    <n v="52.128947789999998"/>
    <n v="0"/>
    <s v="Unknown"/>
    <s v="Unknown"/>
    <s v="Low Access"/>
    <n v="-32.54427522082031"/>
    <x v="744"/>
    <s v=""/>
    <n v="1.8785595599999994"/>
    <s v=""/>
  </r>
  <r>
    <s v="FCS"/>
    <x v="67"/>
    <x v="2"/>
    <n v="48.890920970000003"/>
    <n v="51.867654549999997"/>
    <m/>
    <n v="640.49860100000001"/>
    <n v="831065598"/>
    <s v="FCS-2012"/>
    <n v="1.0198687600000014"/>
    <n v="-0.26800401000000562"/>
    <s v=""/>
    <n v="0"/>
    <n v="51.109079029999997"/>
    <n v="0"/>
    <s v="Unknown"/>
    <s v="Unknown"/>
    <s v="Low Access"/>
    <n v="-32.229883566015623"/>
    <x v="745"/>
    <s v=""/>
    <n v="2.8984283200000007"/>
    <s v=""/>
  </r>
  <r>
    <s v="FCS"/>
    <x v="67"/>
    <x v="3"/>
    <n v="50.593775999999998"/>
    <n v="52.45318099"/>
    <m/>
    <n v="637.26624089999996"/>
    <n v="851404936"/>
    <s v="FCS-2013"/>
    <n v="1.7028550299999949"/>
    <n v="0.58552644000000242"/>
    <s v=""/>
    <n v="0"/>
    <n v="49.406224000000002"/>
    <n v="0"/>
    <s v="Unknown"/>
    <s v="Unknown"/>
    <s v="Moderate Access"/>
    <n v="-31.118762176640608"/>
    <x v="746"/>
    <s v=""/>
    <n v="4.6012833499999957"/>
    <s v=""/>
  </r>
  <r>
    <s v="FCS"/>
    <x v="67"/>
    <x v="4"/>
    <n v="49.983732539999998"/>
    <n v="53.730939290000002"/>
    <m/>
    <n v="611.53322109999999"/>
    <n v="871345375"/>
    <s v="FCS-2014"/>
    <n v="-0.61004345999999998"/>
    <n v="1.2777583000000021"/>
    <s v=""/>
    <n v="0"/>
    <n v="50.016267460000002"/>
    <n v="0"/>
    <s v="Unknown"/>
    <s v="Unknown"/>
    <s v="Low Access"/>
    <n v="-32.457170048867148"/>
    <x v="747"/>
    <s v=""/>
    <n v="3.9912398899999957"/>
    <s v=""/>
  </r>
  <r>
    <s v="FCS"/>
    <x v="67"/>
    <x v="5"/>
    <n v="50.043223769999997"/>
    <n v="57.693220089999997"/>
    <m/>
    <n v="569.33949680000001"/>
    <n v="890869511"/>
    <s v="FCS-2015"/>
    <n v="5.9491229999999007E-2"/>
    <n v="3.9622807999999949"/>
    <s v=""/>
    <n v="0"/>
    <n v="49.956776230000003"/>
    <n v="0"/>
    <s v="Unknown"/>
    <s v="Unknown"/>
    <s v="Moderate Access"/>
    <n v="-32.972014788046891"/>
    <x v="748"/>
    <s v=""/>
    <n v="4.0507311199999947"/>
    <s v=""/>
  </r>
  <r>
    <s v="FCS"/>
    <x v="67"/>
    <x v="6"/>
    <n v="54.17577189"/>
    <n v="58.026407059999997"/>
    <m/>
    <n v="560.78281819999995"/>
    <n v="910836458"/>
    <s v="FCS-2016"/>
    <n v="4.1325481200000027"/>
    <n v="0.33318696999999986"/>
    <s v=""/>
    <n v="0"/>
    <n v="45.82422811"/>
    <n v="0"/>
    <s v="Unknown"/>
    <s v="Unknown"/>
    <s v="Moderate Access"/>
    <n v="-29.918979240546967"/>
    <x v="749"/>
    <s v=""/>
    <n v="8.1832792399999974"/>
    <s v=""/>
  </r>
  <r>
    <s v="FCS"/>
    <x v="67"/>
    <x v="7"/>
    <n v="54.537749550000001"/>
    <n v="58.281187940000002"/>
    <m/>
    <n v="557.90531950000002"/>
    <n v="931222867"/>
    <s v="FCS-2017"/>
    <n v="0.36197766000000087"/>
    <n v="0.25478088000000554"/>
    <s v=""/>
    <n v="0"/>
    <n v="45.462250449999999"/>
    <n v="0"/>
    <s v="Unknown"/>
    <s v="Unknown"/>
    <s v="Moderate Access"/>
    <n v="-30.316158140078116"/>
    <x v="750"/>
    <s v=""/>
    <n v="8.5452568999999983"/>
    <s v=""/>
  </r>
  <r>
    <s v="FCS"/>
    <x v="67"/>
    <x v="8"/>
    <n v="54.515468660000003"/>
    <n v="57.50398671"/>
    <m/>
    <n v="540.99621990000003"/>
    <n v="951851595"/>
    <s v="FCS-2018"/>
    <n v="-2.2280889999997555E-2"/>
    <n v="-0.77720123000000285"/>
    <s v=""/>
    <n v="0"/>
    <n v="45.484531339999997"/>
    <n v="0"/>
    <s v="Unknown"/>
    <s v="Unknown"/>
    <s v="Moderate Access"/>
    <n v="-30.968331899687492"/>
    <x v="751"/>
    <s v=""/>
    <n v="8.5229760100000007"/>
    <s v=""/>
  </r>
  <r>
    <s v="FCS"/>
    <x v="67"/>
    <x v="9"/>
    <n v="55.451416430000002"/>
    <n v="58.361907219999999"/>
    <m/>
    <n v="542.93834519999996"/>
    <n v="973035228"/>
    <s v="FCS-2019"/>
    <n v="0.93594776999999851"/>
    <n v="0.85792050999999958"/>
    <s v=""/>
    <n v="0"/>
    <n v="44.548583569999998"/>
    <n v="0"/>
    <s v="Unknown"/>
    <s v="Unknown"/>
    <s v="Moderate Access"/>
    <n v="-30.589960709414122"/>
    <x v="752"/>
    <s v=""/>
    <n v="9.4589237799999992"/>
    <s v=""/>
  </r>
  <r>
    <s v="FCS"/>
    <x v="67"/>
    <x v="10"/>
    <n v="56.301049050000003"/>
    <n v="61.665418039999999"/>
    <m/>
    <n v="499.1987446"/>
    <n v="994901090"/>
    <s v="FCS-2020"/>
    <n v="0.84963262000000128"/>
    <n v="3.3035108199999996"/>
    <s v=""/>
    <n v="0"/>
    <n v="43.698950949999997"/>
    <n v="0"/>
    <s v="Unknown"/>
    <s v="Unknown"/>
    <s v="Moderate Access"/>
    <n v="-30.27278547566408"/>
    <x v="753"/>
    <s v=""/>
    <n v="10.308556400000001"/>
    <s v=""/>
  </r>
  <r>
    <s v="FCS"/>
    <x v="67"/>
    <x v="11"/>
    <n v="57.833225589999998"/>
    <m/>
    <m/>
    <n v="525.47703290000004"/>
    <n v="1016906998"/>
    <s v="FCS-2021"/>
    <n v="1.5321765399999947"/>
    <s v=""/>
    <s v=""/>
    <n v="0"/>
    <n v="42.166774410000002"/>
    <n v="0"/>
    <s v="Unknown"/>
    <s v="Unknown"/>
    <s v="Moderate Access"/>
    <n v="-29.291942920273442"/>
    <x v="38"/>
    <s v=""/>
    <n v="11.840732939999995"/>
    <s v=""/>
  </r>
  <r>
    <s v="FCS"/>
    <x v="67"/>
    <x v="12"/>
    <n v="57.945870640000003"/>
    <m/>
    <m/>
    <n v="498.68964649999998"/>
    <n v="1036390026"/>
    <s v="FCS-2022"/>
    <n v="0.11264505000000469"/>
    <s v=""/>
    <s v=""/>
    <n v="0"/>
    <n v="42.054129359999997"/>
    <n v="0"/>
    <s v="Unknown"/>
    <s v="Unknown"/>
    <s v="Moderate Access"/>
    <n v="-29.468183023984345"/>
    <x v="38"/>
    <s v=""/>
    <n v="11.95337799"/>
    <s v=""/>
  </r>
  <r>
    <s v="FIN"/>
    <x v="68"/>
    <x v="0"/>
    <n v="100"/>
    <n v="33.4"/>
    <n v="12.27719158"/>
    <n v="6812.601995"/>
    <n v="5363352"/>
    <s v="FIN-2010"/>
    <s v=""/>
    <s v=""/>
    <s v=""/>
    <n v="65846900.014976159"/>
    <n v="0"/>
    <n v="1.8021295811806777"/>
    <s v="High Income"/>
    <s v="Europe &amp; Central Asia"/>
    <s v="Universal Access"/>
    <n v="20.375342560585949"/>
    <x v="754"/>
    <n v="7.1791323660083659"/>
    <n v="0"/>
    <n v="0"/>
  </r>
  <r>
    <s v="FIN"/>
    <x v="68"/>
    <x v="1"/>
    <n v="100"/>
    <n v="35.1"/>
    <n v="10.805375079999999"/>
    <n v="6522.9386930000001"/>
    <n v="5388272"/>
    <s v="FIN-2011"/>
    <n v="0"/>
    <n v="1.7000000000000028"/>
    <n v="-1.471816500000001"/>
    <n v="58222299.993061759"/>
    <n v="0"/>
    <n v="1.6565194904553733"/>
    <s v="High Income"/>
    <s v="Europe &amp; Central Asia"/>
    <s v="Universal Access"/>
    <n v="19.584672569179688"/>
    <x v="755"/>
    <n v="5.6788416962259438"/>
    <n v="0"/>
    <n v="-1.471816500000001"/>
  </r>
  <r>
    <s v="FIN"/>
    <x v="68"/>
    <x v="2"/>
    <n v="100"/>
    <n v="38.700000000000003"/>
    <n v="9.6651238070000005"/>
    <n v="6265.7722889999995"/>
    <n v="5413971"/>
    <s v="FIN-2012"/>
    <n v="0"/>
    <n v="3.6000000000000014"/>
    <n v="-1.1402512729999987"/>
    <n v="52326700.002507597"/>
    <n v="0"/>
    <n v="1.5425271397059543"/>
    <s v="High Income"/>
    <s v="Europe &amp; Central Asia"/>
    <s v="Universal Access"/>
    <n v="18.879195463984374"/>
    <x v="756"/>
    <n v="4.2596197439037713"/>
    <n v="0"/>
    <n v="-2.6120677729999997"/>
  </r>
  <r>
    <s v="FIN"/>
    <x v="68"/>
    <x v="3"/>
    <n v="100"/>
    <n v="38.5"/>
    <n v="9.8054007260000002"/>
    <n v="6138.3140560000002"/>
    <n v="5438972"/>
    <s v="FIN-2013"/>
    <n v="0"/>
    <n v="-0.20000000000000284"/>
    <n v="0.14027691899999972"/>
    <n v="53331299.997493677"/>
    <n v="0"/>
    <n v="1.5974094248917654"/>
    <s v="High Income"/>
    <s v="Europe &amp; Central Asia"/>
    <s v="Universal Access"/>
    <n v="18.287461823359394"/>
    <x v="757"/>
    <n v="4.8370302819999962"/>
    <n v="0"/>
    <n v="-2.471790854"/>
  </r>
  <r>
    <s v="FIN"/>
    <x v="68"/>
    <x v="4"/>
    <n v="100"/>
    <n v="41.2"/>
    <n v="9.0527311850000007"/>
    <n v="6246.0415359999997"/>
    <n v="5461512"/>
    <s v="FIN-2014"/>
    <n v="0"/>
    <n v="2.7000000000000028"/>
    <n v="-0.7526695409999995"/>
    <n v="49441599.999651723"/>
    <n v="0"/>
    <n v="1.4493549446994907"/>
    <s v="High Income"/>
    <s v="Europe &amp; Central Asia"/>
    <s v="Universal Access"/>
    <n v="17.559097411132853"/>
    <x v="758"/>
    <n v="4.2614442869163165"/>
    <n v="0"/>
    <n v="-3.2244603949999995"/>
  </r>
  <r>
    <s v="FIN"/>
    <x v="68"/>
    <x v="5"/>
    <n v="100"/>
    <n v="43.2"/>
    <n v="8.3904626140000005"/>
    <n v="5921.5968169999996"/>
    <n v="5479531"/>
    <s v="FIN-2015"/>
    <n v="0"/>
    <n v="2"/>
    <n v="-0.66226857100000025"/>
    <n v="45975799.997754037"/>
    <n v="0"/>
    <n v="1.4169256829361068"/>
    <s v="High Income"/>
    <s v="Europe &amp; Central Asia"/>
    <s v="Universal Access"/>
    <n v="16.984761441953111"/>
    <x v="759"/>
    <n v="3.6810212479958215"/>
    <n v="0"/>
    <n v="-3.8867289659999997"/>
  </r>
  <r>
    <s v="FIN"/>
    <x v="68"/>
    <x v="6"/>
    <n v="100"/>
    <n v="42.4"/>
    <n v="8.8816030710000007"/>
    <n v="6120.6330150000003"/>
    <n v="5495303"/>
    <s v="FIN-2016"/>
    <n v="0"/>
    <n v="-0.80000000000000426"/>
    <n v="0.4911404570000002"/>
    <n v="48807100.000875518"/>
    <n v="0"/>
    <n v="1.4510922398440842"/>
    <s v="High Income"/>
    <s v="Europe &amp; Central Asia"/>
    <s v="Universal Access"/>
    <n v="15.905248869453033"/>
    <x v="760"/>
    <n v="4.2072312753305443"/>
    <n v="0"/>
    <n v="-3.3955885089999995"/>
  </r>
  <r>
    <s v="FIN"/>
    <x v="68"/>
    <x v="7"/>
    <n v="100"/>
    <n v="44.4"/>
    <n v="8.3649436999999995"/>
    <n v="6070.1575080000002"/>
    <n v="5508214"/>
    <s v="FIN-2017"/>
    <n v="0"/>
    <n v="2"/>
    <n v="-0.51665937100000114"/>
    <n v="46075899.997551799"/>
    <n v="0"/>
    <n v="1.3780439286749393"/>
    <s v="High Income"/>
    <s v="Europe &amp; Central Asia"/>
    <s v="Universal Access"/>
    <n v="15.146092309921883"/>
    <x v="761"/>
    <n v="3.6871926344267756"/>
    <n v="0"/>
    <n v="-3.9122478800000007"/>
  </r>
  <r>
    <s v="FIN"/>
    <x v="68"/>
    <x v="8"/>
    <n v="100"/>
    <n v="44.2"/>
    <n v="8.6010307269999995"/>
    <n v="6165.4440240000004"/>
    <n v="5515525"/>
    <s v="FIN-2018"/>
    <n v="0"/>
    <n v="-0.19999999999999574"/>
    <n v="0.23608702699999995"/>
    <n v="47439200.000536673"/>
    <n v="0"/>
    <n v="1.3950383287106458"/>
    <s v="High Income"/>
    <s v="Europe &amp; Central Asia"/>
    <s v="Universal Access"/>
    <n v="14.516199440312505"/>
    <x v="762"/>
    <n v="3.8901617173723846"/>
    <n v="0"/>
    <n v="-3.6761608530000007"/>
  </r>
  <r>
    <s v="FIN"/>
    <x v="68"/>
    <x v="9"/>
    <n v="100"/>
    <n v="45.4"/>
    <n v="7.994268334"/>
    <n v="6024.6536660000002"/>
    <n v="5521606"/>
    <s v="FIN-2019"/>
    <n v="0"/>
    <n v="1.1999999999999957"/>
    <n v="-0.60676239299999946"/>
    <n v="44141199.998624407"/>
    <n v="0"/>
    <n v="1.3269257914551134"/>
    <s v="High Income"/>
    <s v="Europe &amp; Central Asia"/>
    <s v="Universal Access"/>
    <n v="13.958622860585876"/>
    <x v="763"/>
    <n v="3.3108670384184125"/>
    <n v="0"/>
    <n v="-4.2829232460000002"/>
  </r>
  <r>
    <s v="FIN"/>
    <x v="68"/>
    <x v="10"/>
    <n v="100"/>
    <n v="47.3"/>
    <n v="7.1387454620000002"/>
    <n v="5739.2544529999996"/>
    <n v="5529543"/>
    <s v="FIN-2020"/>
    <n v="0"/>
    <n v="1.8999999999999986"/>
    <n v="-0.85552287199999988"/>
    <n v="39473999.998183869"/>
    <n v="0"/>
    <n v="1.2438454368003258"/>
    <s v="High Income"/>
    <s v="Europe &amp; Central Asia"/>
    <s v="Universal Access"/>
    <n v="13.426165474335917"/>
    <x v="764"/>
    <n v="2.7379978256987423"/>
    <n v="0"/>
    <n v="-5.1384461180000001"/>
  </r>
  <r>
    <s v="FIN"/>
    <x v="68"/>
    <x v="11"/>
    <n v="100"/>
    <n v="50.2"/>
    <n v="7.0947986619999996"/>
    <n v="5996.8929930000004"/>
    <n v="5541017"/>
    <s v="FIN-2021"/>
    <n v="0"/>
    <n v="2.9000000000000057"/>
    <n v="-4.3946800000000508E-2"/>
    <n v="39312399.997719251"/>
    <n v="0"/>
    <n v="1.1830790828319853"/>
    <s v="High Income"/>
    <s v="Europe &amp; Central Asia"/>
    <s v="Universal Access"/>
    <n v="12.87483148972656"/>
    <x v="765"/>
    <n v="2.5140643209958133"/>
    <n v="0"/>
    <n v="-5.1823929180000006"/>
  </r>
  <r>
    <s v="FIN"/>
    <x v="68"/>
    <x v="12"/>
    <n v="100"/>
    <m/>
    <n v="6.6816219849999996"/>
    <n v="5683.9510220000002"/>
    <n v="5556106"/>
    <s v="FIN-2022"/>
    <n v="0"/>
    <s v=""/>
    <n v="-0.41317667700000005"/>
    <n v="37123800.000590406"/>
    <n v="0"/>
    <n v="1.1755242012358071"/>
    <s v="High Income"/>
    <s v="Europe &amp; Central Asia"/>
    <s v="Universal Access"/>
    <n v="12.585946336015652"/>
    <x v="38"/>
    <n v="2.1308209327740633"/>
    <n v="0"/>
    <n v="-5.5955695950000006"/>
  </r>
  <r>
    <s v="FJI"/>
    <x v="69"/>
    <x v="0"/>
    <n v="92.4"/>
    <n v="28"/>
    <n v="1.8634277180000001"/>
    <m/>
    <n v="910419"/>
    <s v="FJI-2010"/>
    <s v=""/>
    <s v=""/>
    <s v=""/>
    <n v="1696499.9995938421"/>
    <n v="7.5999999999999943"/>
    <s v=""/>
    <s v="Upper Middle Income"/>
    <s v="East Asia &amp; Pacific"/>
    <s v="High Access"/>
    <n v="12.775342560585955"/>
    <x v="766"/>
    <n v="-3.2346314959916342"/>
    <n v="0"/>
    <n v="0"/>
  </r>
  <r>
    <s v="FJI"/>
    <x v="69"/>
    <x v="1"/>
    <n v="92.5"/>
    <n v="33.4"/>
    <n v="1.364090915"/>
    <m/>
    <n v="912989"/>
    <s v="FJI-2011"/>
    <n v="9.9999999999994316E-2"/>
    <n v="5.3999999999999986"/>
    <n v="-0.49933680300000005"/>
    <n v="1245400.000394935"/>
    <n v="7.5"/>
    <s v=""/>
    <s v="Upper Middle Income"/>
    <s v="East Asia &amp; Pacific"/>
    <s v="High Access"/>
    <n v="12.084672569179688"/>
    <x v="767"/>
    <n v="-3.7624424687740552"/>
    <n v="9.9999999999994316E-2"/>
    <n v="-0.49933680300000005"/>
  </r>
  <r>
    <s v="FJI"/>
    <x v="69"/>
    <x v="2"/>
    <n v="92.6"/>
    <n v="33.299999999999997"/>
    <n v="1.3172765209999999"/>
    <m/>
    <n v="914918"/>
    <s v="FJI-2012"/>
    <n v="9.9999999999994316E-2"/>
    <n v="-0.10000000000000142"/>
    <n v="-4.6814394000000092E-2"/>
    <n v="1205200.0000402778"/>
    <n v="7.4000000000000057"/>
    <s v=""/>
    <s v="Upper Middle Income"/>
    <s v="East Asia &amp; Pacific"/>
    <s v="High Access"/>
    <n v="11.479195463984368"/>
    <x v="768"/>
    <n v="-4.0882275420962291"/>
    <n v="0.19999999999998863"/>
    <n v="-0.54615119700000014"/>
  </r>
  <r>
    <s v="FJI"/>
    <x v="69"/>
    <x v="3"/>
    <n v="91.8"/>
    <n v="32.799999999999997"/>
    <n v="1.4984416469999999"/>
    <m/>
    <n v="916352"/>
    <s v="FJI-2013"/>
    <n v="-0.79999999999999716"/>
    <n v="-0.5"/>
    <n v="0.18116512600000001"/>
    <n v="1373100.000111744"/>
    <n v="8.2000000000000028"/>
    <s v=""/>
    <s v="Upper Middle Income"/>
    <s v="East Asia &amp; Pacific"/>
    <s v="High Access"/>
    <n v="10.087461823359391"/>
    <x v="769"/>
    <n v="-3.4699287970000041"/>
    <n v="-0.60000000000000853"/>
    <n v="-0.36498607100000013"/>
  </r>
  <r>
    <s v="FJI"/>
    <x v="69"/>
    <x v="4"/>
    <n v="93"/>
    <n v="33.200000000000003"/>
    <n v="1.7000059940000001"/>
    <m/>
    <n v="917585"/>
    <s v="FJI-2014"/>
    <n v="1.2000000000000028"/>
    <n v="0.40000000000000568"/>
    <n v="0.20156434700000014"/>
    <n v="1559900.0000044901"/>
    <n v="7"/>
    <s v=""/>
    <s v="Upper Middle Income"/>
    <s v="East Asia &amp; Pacific"/>
    <s v="High Access"/>
    <n v="10.559097411132853"/>
    <x v="770"/>
    <n v="-3.0912809040836842"/>
    <n v="0.59999999999999432"/>
    <n v="-0.16342172399999999"/>
  </r>
  <r>
    <s v="FJI"/>
    <x v="69"/>
    <x v="5"/>
    <n v="93.2"/>
    <n v="32.700000000000003"/>
    <n v="1.760547281"/>
    <m/>
    <n v="918578"/>
    <s v="FJI-2015"/>
    <n v="0.20000000000000284"/>
    <n v="-0.5"/>
    <n v="6.0541286999999944E-2"/>
    <n v="1617200.000286418"/>
    <n v="6.7999999999999972"/>
    <s v=""/>
    <s v="Upper Middle Income"/>
    <s v="East Asia &amp; Pacific"/>
    <s v="High Access"/>
    <n v="10.184761441953114"/>
    <x v="771"/>
    <n v="-2.9488940850041789"/>
    <n v="0.79999999999999716"/>
    <n v="-0.10288043700000005"/>
  </r>
  <r>
    <s v="FJI"/>
    <x v="69"/>
    <x v="6"/>
    <n v="93.4"/>
    <n v="27.7"/>
    <n v="1.732548854"/>
    <m/>
    <n v="919166"/>
    <s v="FJI-2016"/>
    <n v="0.20000000000000284"/>
    <n v="-5.0000000000000036"/>
    <n v="-2.7998426999999992E-2"/>
    <n v="1592499.9999357641"/>
    <n v="6.5999999999999943"/>
    <s v=""/>
    <s v="Upper Middle Income"/>
    <s v="East Asia &amp; Pacific"/>
    <s v="High Access"/>
    <n v="9.3052488694530382"/>
    <x v="772"/>
    <n v="-2.9418229416694563"/>
    <n v="1"/>
    <n v="-0.13087886400000004"/>
  </r>
  <r>
    <s v="FJI"/>
    <x v="69"/>
    <x v="7"/>
    <n v="96"/>
    <n v="28.6"/>
    <n v="1.6768271109999999"/>
    <m/>
    <n v="918759"/>
    <s v="FJI-2017"/>
    <n v="2.5999999999999943"/>
    <n v="0.90000000000000213"/>
    <n v="-5.5721743000000101E-2"/>
    <n v="1540599.999675249"/>
    <n v="4"/>
    <s v=""/>
    <s v="Upper Middle Income"/>
    <s v="East Asia &amp; Pacific"/>
    <s v="Universal Access"/>
    <n v="11.146092309921883"/>
    <x v="773"/>
    <n v="-3.0009239545732243"/>
    <n v="3.5999999999999943"/>
    <n v="-0.18660060700000014"/>
  </r>
  <r>
    <s v="FJI"/>
    <x v="69"/>
    <x v="8"/>
    <n v="95.1"/>
    <n v="25.8"/>
    <n v="1.804335027"/>
    <m/>
    <n v="917180"/>
    <s v="FJI-2018"/>
    <n v="-0.90000000000000568"/>
    <n v="-2.8000000000000007"/>
    <n v="0.12750791600000011"/>
    <n v="1654900.0000638601"/>
    <n v="4.9000000000000057"/>
    <s v=""/>
    <s v="Upper Middle Income"/>
    <s v="East Asia &amp; Pacific"/>
    <s v="Universal Access"/>
    <n v="9.6161994403124993"/>
    <x v="774"/>
    <n v="-2.9065339826276149"/>
    <n v="2.6999999999999886"/>
    <n v="-5.909269100000003E-2"/>
  </r>
  <r>
    <s v="FJI"/>
    <x v="69"/>
    <x v="9"/>
    <n v="96.1"/>
    <n v="26.5"/>
    <n v="1.7695942389999999"/>
    <m/>
    <n v="914899"/>
    <s v="FJI-2019"/>
    <n v="1"/>
    <n v="0.69999999999999929"/>
    <n v="-3.4740788000000133E-2"/>
    <n v="1618999.999666861"/>
    <n v="3.9000000000000057"/>
    <s v=""/>
    <s v="Upper Middle Income"/>
    <s v="East Asia &amp; Pacific"/>
    <s v="Universal Access"/>
    <n v="10.058622860585871"/>
    <x v="775"/>
    <n v="-2.9138070565815877"/>
    <n v="3.6999999999999886"/>
    <n v="-9.3833479000000164E-2"/>
  </r>
  <r>
    <s v="FJI"/>
    <x v="69"/>
    <x v="10"/>
    <n v="97.1"/>
    <n v="31.8"/>
    <n v="1.17414584"/>
    <m/>
    <n v="914963"/>
    <s v="FJI-2020"/>
    <n v="1"/>
    <n v="5.3000000000000007"/>
    <n v="-0.59544839899999991"/>
    <n v="1074300.0002039201"/>
    <n v="2.9000000000000057"/>
    <s v=""/>
    <s v="Upper Middle Income"/>
    <s v="East Asia &amp; Pacific"/>
    <s v="Universal Access"/>
    <n v="10.526165474335912"/>
    <x v="776"/>
    <n v="-3.2266017963012579"/>
    <n v="4.6999999999999886"/>
    <n v="-0.68928187800000007"/>
  </r>
  <r>
    <s v="FJI"/>
    <x v="69"/>
    <x v="11"/>
    <n v="92.1"/>
    <n v="29.7"/>
    <n v="1.464692798"/>
    <m/>
    <n v="916711"/>
    <s v="FJI-2021"/>
    <n v="-5"/>
    <n v="-2.1000000000000014"/>
    <n v="0.29054695799999997"/>
    <n v="1342699.9995473779"/>
    <n v="7.9000000000000057"/>
    <s v=""/>
    <s v="Upper Middle Income"/>
    <s v="East Asia &amp; Pacific"/>
    <s v="High Access"/>
    <n v="4.9748314897265544"/>
    <x v="461"/>
    <n v="-3.1160415430041866"/>
    <n v="-0.30000000000001137"/>
    <n v="-0.3987349200000001"/>
  </r>
  <r>
    <s v="FJI"/>
    <x v="69"/>
    <x v="12"/>
    <n v="92"/>
    <n v="28.4"/>
    <n v="1.560001827"/>
    <m/>
    <n v="919422"/>
    <s v="FJI-2022"/>
    <n v="-9.9999999999994316E-2"/>
    <n v="-1.3000000000000007"/>
    <n v="9.5309029000000045E-2"/>
    <n v="1434299.9997839939"/>
    <n v="8"/>
    <s v=""/>
    <s v="Upper Middle Income"/>
    <s v="East Asia &amp; Pacific"/>
    <s v="High Access"/>
    <n v="4.5859463360156525"/>
    <x v="777"/>
    <n v="-2.9907992252259366"/>
    <n v="-0.40000000000000568"/>
    <n v="-0.30342589100000006"/>
  </r>
  <r>
    <s v="FRA"/>
    <x v="70"/>
    <x v="0"/>
    <n v="100"/>
    <n v="11.9"/>
    <n v="5.8019480789999998"/>
    <n v="4040.4391869999999"/>
    <n v="65026211"/>
    <s v="FRA-2010"/>
    <s v=""/>
    <s v=""/>
    <s v=""/>
    <n v="377278699.99609864"/>
    <n v="0"/>
    <n v="1.4359696583647654"/>
    <s v="High Income"/>
    <s v="Europe &amp; Central Asia"/>
    <s v="Universal Access"/>
    <n v="20.375342560585949"/>
    <x v="778"/>
    <n v="0.70388886500836545"/>
    <n v="0"/>
    <n v="0"/>
  </r>
  <r>
    <s v="FRA"/>
    <x v="70"/>
    <x v="1"/>
    <n v="100"/>
    <n v="10.6"/>
    <n v="5.566040407"/>
    <n v="3951.004504"/>
    <n v="65340830"/>
    <s v="FRA-2011"/>
    <n v="0"/>
    <n v="-1.3000000000000007"/>
    <n v="-0.23590767199999974"/>
    <n v="363689700.00691783"/>
    <n v="0"/>
    <n v="1.4087658977267519"/>
    <s v="High Income"/>
    <s v="Europe &amp; Central Asia"/>
    <s v="Universal Access"/>
    <n v="19.584672569179688"/>
    <x v="779"/>
    <n v="0.43950702322594459"/>
    <n v="0"/>
    <n v="-0.23590767199999974"/>
  </r>
  <r>
    <s v="FRA"/>
    <x v="70"/>
    <x v="2"/>
    <n v="100"/>
    <n v="12.3"/>
    <n v="5.5594976359999997"/>
    <n v="3929.2060160000001"/>
    <n v="65657659"/>
    <s v="FRA-2012"/>
    <n v="0"/>
    <n v="1.7000000000000011"/>
    <n v="-6.5427710000003358E-3"/>
    <n v="365023599.99579412"/>
    <n v="0"/>
    <n v="1.4149162994664415"/>
    <s v="High Income"/>
    <s v="Europe &amp; Central Asia"/>
    <s v="Universal Access"/>
    <n v="18.879195463984374"/>
    <x v="780"/>
    <n v="0.15399357290377047"/>
    <n v="0"/>
    <n v="-0.24245044300000007"/>
  </r>
  <r>
    <s v="FRA"/>
    <x v="70"/>
    <x v="3"/>
    <n v="100"/>
    <n v="13.4"/>
    <n v="5.4571209899999999"/>
    <n v="3925.8654590000001"/>
    <n v="65997932"/>
    <s v="FRA-2013"/>
    <n v="0"/>
    <n v="1.0999999999999996"/>
    <n v="-0.10237664599999974"/>
    <n v="360158700.01379269"/>
    <n v="0"/>
    <n v="1.3900427936188222"/>
    <s v="High Income"/>
    <s v="Europe &amp; Central Asia"/>
    <s v="Universal Access"/>
    <n v="18.287461823359394"/>
    <x v="781"/>
    <n v="0.4887505459999959"/>
    <n v="0"/>
    <n v="-0.34482708899999981"/>
  </r>
  <r>
    <s v="FRA"/>
    <x v="70"/>
    <x v="4"/>
    <n v="100"/>
    <n v="13.2"/>
    <n v="4.9304887449999999"/>
    <n v="3755.8324419999999"/>
    <n v="66312067"/>
    <s v="FRA-2014"/>
    <n v="0"/>
    <n v="-0.20000000000000107"/>
    <n v="-0.52663224500000005"/>
    <n v="326950900.00118589"/>
    <n v="0"/>
    <n v="1.3127552469764838"/>
    <s v="High Income"/>
    <s v="Europe &amp; Central Asia"/>
    <s v="Universal Access"/>
    <n v="17.559097411132853"/>
    <x v="782"/>
    <n v="0.13920184691631565"/>
    <n v="0"/>
    <n v="-0.87145933399999986"/>
  </r>
  <r>
    <s v="FRA"/>
    <x v="70"/>
    <x v="5"/>
    <n v="100"/>
    <n v="13.3"/>
    <n v="4.9911634070000002"/>
    <n v="3799.1926050000002"/>
    <n v="66548272"/>
    <s v="FRA-2015"/>
    <n v="0"/>
    <n v="0.10000000000000142"/>
    <n v="6.0674662000000268E-2"/>
    <n v="332153300.00548273"/>
    <n v="0"/>
    <n v="1.3137431886004631"/>
    <s v="High Income"/>
    <s v="Europe &amp; Central Asia"/>
    <s v="Universal Access"/>
    <n v="16.984761441953111"/>
    <x v="783"/>
    <n v="0.28172204099582121"/>
    <n v="0"/>
    <n v="-0.8107846719999996"/>
  </r>
  <r>
    <s v="FRA"/>
    <x v="70"/>
    <x v="6"/>
    <n v="100"/>
    <n v="14.2"/>
    <n v="5.0172753160000001"/>
    <n v="3718.1705339999999"/>
    <n v="66724104"/>
    <s v="FRA-2016"/>
    <n v="0"/>
    <n v="0.89999999999999858"/>
    <n v="2.6111908999999933E-2"/>
    <n v="334773199.98141688"/>
    <n v="0"/>
    <n v="1.3493935445189023"/>
    <s v="High Income"/>
    <s v="Europe &amp; Central Asia"/>
    <s v="Universal Access"/>
    <n v="15.905248869453033"/>
    <x v="561"/>
    <n v="0.34290352033054372"/>
    <n v="0"/>
    <n v="-0.78467276299999966"/>
  </r>
  <r>
    <s v="FRA"/>
    <x v="70"/>
    <x v="7"/>
    <n v="100"/>
    <n v="14.1"/>
    <n v="5.061551433"/>
    <n v="3705.4111160000002"/>
    <n v="66918020"/>
    <s v="FRA-2017"/>
    <n v="0"/>
    <n v="-9.9999999999999645E-2"/>
    <n v="4.4276116999999893E-2"/>
    <n v="338709000.02452266"/>
    <n v="0"/>
    <n v="1.365989164102243"/>
    <s v="High Income"/>
    <s v="Europe &amp; Central Asia"/>
    <s v="Universal Access"/>
    <n v="15.146092309921883"/>
    <x v="784"/>
    <n v="0.38380036742677603"/>
    <n v="0"/>
    <n v="-0.74039664599999977"/>
  </r>
  <r>
    <s v="FRA"/>
    <x v="70"/>
    <x v="8"/>
    <n v="100"/>
    <n v="15.2"/>
    <n v="4.8921706650000001"/>
    <n v="3669.37066"/>
    <n v="67158348"/>
    <s v="FRA-2018"/>
    <n v="0"/>
    <n v="1.0999999999999996"/>
    <n v="-0.1693807679999999"/>
    <n v="328550099.9954614"/>
    <n v="0"/>
    <n v="1.3332451579039988"/>
    <s v="High Income"/>
    <s v="Europe &amp; Central Asia"/>
    <s v="Universal Access"/>
    <n v="14.516199440312505"/>
    <x v="785"/>
    <n v="0.18130165537238518"/>
    <n v="0"/>
    <n v="-0.90977741399999967"/>
  </r>
  <r>
    <s v="FRA"/>
    <x v="70"/>
    <x v="9"/>
    <n v="100"/>
    <n v="15.5"/>
    <n v="4.7921404479999996"/>
    <n v="3605.5319"/>
    <n v="67382061"/>
    <s v="FRA-2019"/>
    <n v="0"/>
    <n v="0.30000000000000071"/>
    <n v="-0.10003021700000048"/>
    <n v="322904299.98770332"/>
    <n v="0"/>
    <n v="1.3291077657640471"/>
    <s v="High Income"/>
    <s v="Europe &amp; Central Asia"/>
    <s v="Universal Access"/>
    <n v="13.958622860585876"/>
    <x v="786"/>
    <n v="0.10873915241841203"/>
    <n v="0"/>
    <n v="-1.0098076310000001"/>
  </r>
  <r>
    <s v="FRA"/>
    <x v="70"/>
    <x v="10"/>
    <n v="100"/>
    <n v="16.8"/>
    <n v="4.2467764209999999"/>
    <n v="3228.489157"/>
    <n v="67601110"/>
    <s v="FRA-2020"/>
    <n v="0"/>
    <n v="1.3000000000000007"/>
    <n v="-0.54536402699999975"/>
    <n v="287086799.98142731"/>
    <n v="0"/>
    <n v="1.3154067473920896"/>
    <s v="High Income"/>
    <s v="Europe &amp; Central Asia"/>
    <s v="Universal Access"/>
    <n v="13.426165474335917"/>
    <x v="787"/>
    <n v="-0.15397121530125801"/>
    <n v="0"/>
    <n v="-1.5551716579999999"/>
  </r>
  <r>
    <s v="FRA"/>
    <x v="70"/>
    <x v="11"/>
    <n v="100"/>
    <n v="16.2"/>
    <n v="4.6682086920000003"/>
    <n v="3469.8339860000001"/>
    <n v="67842811"/>
    <s v="FRA-2021"/>
    <n v="0"/>
    <n v="-0.60000000000000142"/>
    <n v="0.42143227100000047"/>
    <n v="316704399.99991322"/>
    <n v="0"/>
    <n v="1.3453694646012382"/>
    <s v="High Income"/>
    <s v="Europe &amp; Central Asia"/>
    <s v="Universal Access"/>
    <n v="12.87483148972656"/>
    <x v="788"/>
    <n v="8.7474350995814021E-2"/>
    <n v="0"/>
    <n v="-1.1337393869999994"/>
  </r>
  <r>
    <s v="FRA"/>
    <x v="70"/>
    <x v="12"/>
    <n v="100"/>
    <m/>
    <n v="4.5124682890000001"/>
    <n v="3100.1897819999999"/>
    <n v="68184457"/>
    <s v="FRA-2022"/>
    <n v="0"/>
    <s v=""/>
    <n v="-0.15574040300000025"/>
    <n v="307680200.0151841"/>
    <n v="0"/>
    <n v="1.4555458234201741"/>
    <s v="High Income"/>
    <s v="Europe &amp; Central Asia"/>
    <s v="Universal Access"/>
    <n v="12.585946336015652"/>
    <x v="38"/>
    <n v="-3.8332763225936262E-2"/>
    <n v="0"/>
    <n v="-1.2894797899999997"/>
  </r>
  <r>
    <s v="FRO"/>
    <x v="71"/>
    <x v="0"/>
    <n v="100"/>
    <n v="3.4"/>
    <n v="4.1104055E-2"/>
    <m/>
    <n v="48657"/>
    <s v="FRO-2010"/>
    <s v=""/>
    <s v=""/>
    <s v=""/>
    <n v="2000.0000041349999"/>
    <n v="0"/>
    <s v=""/>
    <s v="High Income"/>
    <s v="Europe &amp; Central Asia"/>
    <s v="Universal Access"/>
    <n v="20.375342560585949"/>
    <x v="789"/>
    <n v="-5.0569551589916344"/>
    <n v="0"/>
    <n v="0"/>
  </r>
  <r>
    <s v="FRO"/>
    <x v="71"/>
    <x v="1"/>
    <n v="100"/>
    <n v="5"/>
    <n v="4.1200584999999998E-2"/>
    <m/>
    <n v="48543"/>
    <s v="FRO-2011"/>
    <n v="0"/>
    <n v="1.6"/>
    <n v="9.6529999999997451E-5"/>
    <n v="1999.9999976549998"/>
    <n v="0"/>
    <s v=""/>
    <s v="High Income"/>
    <s v="Europe &amp; Central Asia"/>
    <s v="Universal Access"/>
    <n v="19.584672569179688"/>
    <x v="790"/>
    <n v="-5.0853327987740551"/>
    <n v="0"/>
    <n v="9.6529999999997451E-5"/>
  </r>
  <r>
    <s v="FRO"/>
    <x v="71"/>
    <x v="2"/>
    <n v="100"/>
    <n v="4.7"/>
    <n v="4.1415584999999998E-2"/>
    <m/>
    <n v="48291"/>
    <s v="FRO-2012"/>
    <n v="0"/>
    <n v="-0.29999999999999982"/>
    <n v="2.1499999999999991E-4"/>
    <n v="2000.0000152349999"/>
    <n v="0"/>
    <s v=""/>
    <s v="High Income"/>
    <s v="Europe &amp; Central Asia"/>
    <s v="Universal Access"/>
    <n v="18.879195463984374"/>
    <x v="791"/>
    <n v="-5.364088478096229"/>
    <n v="0"/>
    <n v="3.1152999999999736E-4"/>
  </r>
  <r>
    <s v="FRO"/>
    <x v="71"/>
    <x v="3"/>
    <n v="100"/>
    <n v="4.5"/>
    <n v="4.1454214000000003E-2"/>
    <m/>
    <n v="48246"/>
    <s v="FRO-2013"/>
    <n v="0"/>
    <n v="-0.20000000000000018"/>
    <n v="3.8629000000005298E-5"/>
    <n v="2000.0000086440002"/>
    <n v="0"/>
    <s v=""/>
    <s v="High Income"/>
    <s v="Europe &amp; Central Asia"/>
    <s v="Universal Access"/>
    <n v="18.287461823359394"/>
    <x v="792"/>
    <n v="-4.9269162300000042"/>
    <n v="0"/>
    <n v="3.5015900000000266E-4"/>
  </r>
  <r>
    <s v="FRO"/>
    <x v="71"/>
    <x v="4"/>
    <n v="100"/>
    <n v="6.5"/>
    <n v="4.1298422000000001E-2"/>
    <m/>
    <n v="48428"/>
    <s v="FRO-2014"/>
    <n v="0"/>
    <n v="2"/>
    <n v="-1.5579200000000182E-4"/>
    <n v="1999.9999806160001"/>
    <n v="0"/>
    <s v=""/>
    <s v="High Income"/>
    <s v="Europe &amp; Central Asia"/>
    <s v="Universal Access"/>
    <n v="17.559097411132853"/>
    <x v="793"/>
    <n v="-4.7499884760836846"/>
    <n v="0"/>
    <n v="1.9436700000000084E-4"/>
  </r>
  <r>
    <s v="FRO"/>
    <x v="71"/>
    <x v="5"/>
    <n v="100"/>
    <n v="7.5"/>
    <n v="4.0900631999999999E-2"/>
    <m/>
    <n v="48899"/>
    <s v="FRO-2015"/>
    <n v="0"/>
    <n v="1"/>
    <n v="-3.9779000000000203E-4"/>
    <n v="2000.000004168"/>
    <n v="0"/>
    <s v=""/>
    <s v="High Income"/>
    <s v="Europe &amp; Central Asia"/>
    <s v="Universal Access"/>
    <n v="16.984761441953111"/>
    <x v="794"/>
    <n v="-4.6685407340041793"/>
    <n v="0"/>
    <n v="-2.0342300000000119E-4"/>
  </r>
  <r>
    <s v="FRO"/>
    <x v="71"/>
    <x v="6"/>
    <n v="100"/>
    <n v="6.3"/>
    <n v="4.0433446999999997E-2"/>
    <m/>
    <n v="49464"/>
    <s v="FRO-2016"/>
    <n v="0"/>
    <n v="-1.2000000000000002"/>
    <n v="-4.671850000000019E-4"/>
    <n v="2000.0000224079999"/>
    <n v="0"/>
    <s v=""/>
    <s v="High Income"/>
    <s v="Europe &amp; Central Asia"/>
    <s v="Universal Access"/>
    <n v="15.905248869453033"/>
    <x v="795"/>
    <n v="-4.6339383486694565"/>
    <n v="0"/>
    <n v="-6.7060800000000309E-4"/>
  </r>
  <r>
    <s v="FRO"/>
    <x v="71"/>
    <x v="7"/>
    <n v="100"/>
    <n v="6"/>
    <n v="3.9856517000000001E-2"/>
    <m/>
    <n v="50180"/>
    <s v="FRO-2017"/>
    <n v="0"/>
    <n v="-0.29999999999999982"/>
    <n v="-5.7692999999999633E-4"/>
    <n v="2000.0000230600001"/>
    <n v="0"/>
    <s v=""/>
    <s v="High Income"/>
    <s v="Europe &amp; Central Asia"/>
    <s v="Universal Access"/>
    <n v="15.146092309921883"/>
    <x v="796"/>
    <n v="-4.6378945485732244"/>
    <n v="0"/>
    <n v="-1.2475379999999994E-3"/>
  </r>
  <r>
    <s v="FRO"/>
    <x v="71"/>
    <x v="8"/>
    <n v="100"/>
    <n v="5.9"/>
    <n v="4.11797E-2"/>
    <m/>
    <n v="50996"/>
    <s v="FRO-2018"/>
    <n v="0"/>
    <n v="-9.9999999999999645E-2"/>
    <n v="1.3231829999999986E-3"/>
    <n v="2099.9999812000001"/>
    <n v="0"/>
    <s v=""/>
    <s v="High Income"/>
    <s v="Europe &amp; Central Asia"/>
    <s v="Universal Access"/>
    <n v="14.516199440312505"/>
    <x v="797"/>
    <n v="-4.6696893096276151"/>
    <n v="0"/>
    <n v="7.5644999999999185E-5"/>
  </r>
  <r>
    <s v="FRO"/>
    <x v="71"/>
    <x v="9"/>
    <n v="100"/>
    <n v="5.4"/>
    <n v="4.0546802999999999E-2"/>
    <m/>
    <n v="51792"/>
    <s v="FRO-2019"/>
    <n v="0"/>
    <n v="-0.5"/>
    <n v="-6.3289700000000032E-4"/>
    <n v="2100.0000209760001"/>
    <n v="0"/>
    <s v=""/>
    <s v="High Income"/>
    <s v="Europe &amp; Central Asia"/>
    <s v="Universal Access"/>
    <n v="13.958622860585876"/>
    <x v="798"/>
    <n v="-4.6428544925815878"/>
    <n v="0"/>
    <n v="-5.5725200000000114E-4"/>
  </r>
  <r>
    <s v="FRO"/>
    <x v="71"/>
    <x v="10"/>
    <n v="100"/>
    <n v="5.3"/>
    <n v="3.9950537000000001E-2"/>
    <m/>
    <n v="52565"/>
    <s v="FRO-2020"/>
    <n v="0"/>
    <n v="-0.10000000000000053"/>
    <n v="-5.9626599999999808E-4"/>
    <n v="2099.9999774050002"/>
    <n v="0"/>
    <s v=""/>
    <s v="High Income"/>
    <s v="Europe &amp; Central Asia"/>
    <s v="Universal Access"/>
    <n v="13.426165474335917"/>
    <x v="799"/>
    <n v="-4.3607970993012577"/>
    <n v="0"/>
    <n v="-1.1535179999999992E-3"/>
  </r>
  <r>
    <s v="FRO"/>
    <x v="71"/>
    <x v="11"/>
    <n v="100"/>
    <n v="5.0999999999999996"/>
    <n v="3.9402581999999998E-2"/>
    <m/>
    <n v="53296"/>
    <s v="FRO-2021"/>
    <n v="0"/>
    <n v="-0.20000000000000018"/>
    <n v="-5.4795500000000275E-4"/>
    <n v="2100.0000102720001"/>
    <n v="0"/>
    <s v=""/>
    <s v="High Income"/>
    <s v="Europe &amp; Central Asia"/>
    <s v="Universal Access"/>
    <n v="12.87483148972656"/>
    <x v="800"/>
    <n v="-4.5413317590041862"/>
    <n v="0"/>
    <n v="-1.701473000000002E-3"/>
  </r>
  <r>
    <s v="FRO"/>
    <x v="71"/>
    <x v="12"/>
    <n v="100"/>
    <n v="7.9"/>
    <n v="3.8952367000000002E-2"/>
    <m/>
    <n v="53912"/>
    <s v="FRO-2022"/>
    <n v="0"/>
    <n v="2.8000000000000007"/>
    <n v="-4.5021499999999687E-4"/>
    <n v="2100.0000097040001"/>
    <n v="0"/>
    <s v=""/>
    <s v="High Income"/>
    <s v="Europe &amp; Central Asia"/>
    <s v="Universal Access"/>
    <n v="12.585946336015652"/>
    <x v="801"/>
    <n v="-4.5118486852259361"/>
    <n v="0"/>
    <n v="-2.1516879999999988E-3"/>
  </r>
  <r>
    <s v="FSM"/>
    <x v="72"/>
    <x v="0"/>
    <n v="64.5"/>
    <n v="2"/>
    <n v="1.8597729999999999E-3"/>
    <m/>
    <n v="107540"/>
    <s v="FSM-2010"/>
    <s v=""/>
    <s v=""/>
    <s v=""/>
    <n v="199.99998841999999"/>
    <n v="35.5"/>
    <s v=""/>
    <s v="Lower Middle Income"/>
    <s v="East Asia &amp; Pacific"/>
    <s v="Moderate Access"/>
    <n v="-15.124657439414051"/>
    <x v="802"/>
    <n v="-5.0961994409916347"/>
    <n v="0"/>
    <n v="0"/>
  </r>
  <r>
    <s v="FSM"/>
    <x v="72"/>
    <x v="1"/>
    <n v="66.3"/>
    <n v="1.6"/>
    <n v="1.8570450000000001E-3"/>
    <m/>
    <n v="107698"/>
    <s v="FSM-2011"/>
    <n v="1.7999999999999972"/>
    <n v="-0.39999999999999991"/>
    <n v="-2.7279999999998018E-6"/>
    <n v="200.00003241000002"/>
    <n v="33.700000000000003"/>
    <s v=""/>
    <s v="Lower Middle Income"/>
    <s v="East Asia &amp; Pacific"/>
    <s v="Moderate Access"/>
    <n v="-14.115327430820315"/>
    <x v="803"/>
    <n v="-5.124676338774055"/>
    <n v="1.7999999999999972"/>
    <n v="-2.7279999999998018E-6"/>
  </r>
  <r>
    <s v="FSM"/>
    <x v="72"/>
    <x v="2"/>
    <n v="67.8"/>
    <n v="1.4"/>
    <n v="1.85374E-3"/>
    <m/>
    <n v="107890"/>
    <s v="FSM-2012"/>
    <n v="1.5"/>
    <n v="-0.20000000000000018"/>
    <n v="-3.3050000000001047E-6"/>
    <n v="200.0000086"/>
    <n v="32.200000000000003"/>
    <s v=""/>
    <s v="Lower Middle Income"/>
    <s v="East Asia &amp; Pacific"/>
    <s v="Moderate Access"/>
    <n v="-13.320804536015629"/>
    <x v="227"/>
    <n v="-5.4036503230962296"/>
    <n v="3.2999999999999972"/>
    <n v="-6.0329999999999065E-6"/>
  </r>
  <r>
    <s v="FSM"/>
    <x v="72"/>
    <x v="3"/>
    <n v="69.400000000000006"/>
    <n v="1.4"/>
    <n v="1.849779E-3"/>
    <m/>
    <n v="108121"/>
    <s v="FSM-2013"/>
    <n v="1.6000000000000085"/>
    <n v="0"/>
    <n v="-3.9610000000000253E-6"/>
    <n v="199.99995525899999"/>
    <n v="30.599999999999994"/>
    <s v=""/>
    <s v="Lower Middle Income"/>
    <s v="East Asia &amp; Pacific"/>
    <s v="Moderate Access"/>
    <n v="-12.312538176640601"/>
    <x v="228"/>
    <n v="-4.9665206650000044"/>
    <n v="4.9000000000000057"/>
    <n v="-9.9939999999999318E-6"/>
  </r>
  <r>
    <s v="FSM"/>
    <x v="72"/>
    <x v="4"/>
    <n v="71.2"/>
    <n v="1.5"/>
    <n v="1.845087E-3"/>
    <m/>
    <n v="108396"/>
    <s v="FSM-2014"/>
    <n v="1.7999999999999972"/>
    <n v="0.10000000000000009"/>
    <n v="-4.6919999999999341E-6"/>
    <n v="200.00005045200001"/>
    <n v="28.799999999999997"/>
    <s v=""/>
    <s v="Lower Middle Income"/>
    <s v="East Asia &amp; Pacific"/>
    <s v="Moderate Access"/>
    <n v="-11.240902588867144"/>
    <x v="804"/>
    <n v="-4.7894418110836838"/>
    <n v="6.7000000000000028"/>
    <n v="-1.4685999999999866E-5"/>
  </r>
  <r>
    <s v="FSM"/>
    <x v="72"/>
    <x v="5"/>
    <n v="73"/>
    <n v="1.7"/>
    <n v="1.8396560000000001E-3"/>
    <m/>
    <n v="108716"/>
    <s v="FSM-2015"/>
    <n v="1.7999999999999972"/>
    <n v="0.19999999999999996"/>
    <n v="-5.4309999999999688E-6"/>
    <n v="200.00004169600001"/>
    <n v="27"/>
    <s v=""/>
    <s v="Lower Middle Income"/>
    <s v="East Asia &amp; Pacific"/>
    <s v="Moderate Access"/>
    <n v="-10.015238558046889"/>
    <x v="805"/>
    <n v="-4.7076017100041794"/>
    <n v="8.5"/>
    <n v="-2.0116999999999835E-5"/>
  </r>
  <r>
    <s v="FSM"/>
    <x v="72"/>
    <x v="6"/>
    <n v="74.8"/>
    <n v="1.9"/>
    <n v="1.833601E-3"/>
    <m/>
    <n v="109075"/>
    <s v="FSM-2016"/>
    <n v="1.7999999999999972"/>
    <n v="0.19999999999999996"/>
    <n v="-6.055000000000036E-6"/>
    <n v="200.00002907500001"/>
    <n v="25.200000000000003"/>
    <s v=""/>
    <s v="Lower Middle Income"/>
    <s v="East Asia &amp; Pacific"/>
    <s v="Moderate Access"/>
    <n v="-9.2947511305469703"/>
    <x v="135"/>
    <n v="-4.672538194669456"/>
    <n v="10.299999999999997"/>
    <n v="-2.6171999999999871E-5"/>
  </r>
  <r>
    <s v="FSM"/>
    <x v="72"/>
    <x v="7"/>
    <n v="76.5"/>
    <n v="1.7"/>
    <n v="1.8268010000000001E-3"/>
    <m/>
    <n v="109481"/>
    <s v="FSM-2017"/>
    <n v="1.7000000000000028"/>
    <n v="-0.19999999999999996"/>
    <n v="-6.7999999999999484E-6"/>
    <n v="200.00000028100001"/>
    <n v="23.5"/>
    <s v=""/>
    <s v="Lower Middle Income"/>
    <s v="East Asia &amp; Pacific"/>
    <s v="Moderate Access"/>
    <n v="-8.3539076900781168"/>
    <x v="806"/>
    <n v="-4.675924264573224"/>
    <n v="12"/>
    <n v="-3.2971999999999819E-5"/>
  </r>
  <r>
    <s v="FSM"/>
    <x v="72"/>
    <x v="8"/>
    <n v="78.3"/>
    <n v="2"/>
    <n v="1.819687E-3"/>
    <m/>
    <n v="109909"/>
    <s v="FSM-2018"/>
    <n v="1.7999999999999972"/>
    <n v="0.30000000000000004"/>
    <n v="-7.114000000000122E-6"/>
    <n v="199.99997848300001"/>
    <n v="21.700000000000003"/>
    <s v=""/>
    <s v="Lower Middle Income"/>
    <s v="East Asia &amp; Pacific"/>
    <s v="Moderate Access"/>
    <n v="-7.1838005596874979"/>
    <x v="807"/>
    <n v="-4.7090493226276147"/>
    <n v="13.799999999999997"/>
    <n v="-4.0085999999999941E-5"/>
  </r>
  <r>
    <s v="FSM"/>
    <x v="72"/>
    <x v="9"/>
    <n v="80.099999999999994"/>
    <n v="2"/>
    <n v="1.813533E-3"/>
    <m/>
    <n v="110282"/>
    <s v="FSM-2019"/>
    <n v="1.7999999999999972"/>
    <n v="0"/>
    <n v="-6.1539999999999685E-6"/>
    <n v="200.000046306"/>
    <n v="19.900000000000006"/>
    <s v=""/>
    <s v="Lower Middle Income"/>
    <s v="East Asia &amp; Pacific"/>
    <s v="High Access"/>
    <n v="-5.9413771394141293"/>
    <x v="808"/>
    <n v="-4.6815877625815876"/>
    <n v="15.599999999999994"/>
    <n v="-4.623999999999991E-5"/>
  </r>
  <r>
    <s v="FSM"/>
    <x v="72"/>
    <x v="10"/>
    <n v="81.900000000000006"/>
    <n v="2"/>
    <n v="1.8031659999999999E-3"/>
    <m/>
    <n v="110916"/>
    <s v="FSM-2020"/>
    <n v="1.8000000000000114"/>
    <n v="0"/>
    <n v="-1.0367000000000058E-5"/>
    <n v="199.99996005599999"/>
    <n v="18.099999999999994"/>
    <s v=""/>
    <s v="Lower Middle Income"/>
    <s v="East Asia &amp; Pacific"/>
    <s v="High Access"/>
    <n v="-4.673834525664077"/>
    <x v="809"/>
    <n v="-4.3989444703012577"/>
    <n v="17.400000000000006"/>
    <n v="-5.6606999999999968E-5"/>
  </r>
  <r>
    <s v="FSM"/>
    <x v="72"/>
    <x v="11"/>
    <n v="83.6"/>
    <n v="2.1"/>
    <n v="1.7917289999999999E-3"/>
    <m/>
    <n v="111624"/>
    <s v="FSM-2021"/>
    <n v="1.6999999999999886"/>
    <n v="0.10000000000000009"/>
    <n v="-1.1436999999999992E-5"/>
    <n v="199.99995789599998"/>
    <n v="16.400000000000006"/>
    <s v=""/>
    <s v="Lower Middle Income"/>
    <s v="East Asia &amp; Pacific"/>
    <s v="High Access"/>
    <n v="-3.5251685102734456"/>
    <x v="810"/>
    <n v="-4.5789426120041865"/>
    <n v="19.099999999999994"/>
    <n v="-6.804399999999996E-5"/>
  </r>
  <r>
    <s v="FSM"/>
    <x v="72"/>
    <x v="12"/>
    <n v="85.3"/>
    <n v="2"/>
    <n v="1.783899E-3"/>
    <m/>
    <n v="112114"/>
    <s v="FSM-2022"/>
    <n v="1.7000000000000028"/>
    <n v="-0.10000000000000009"/>
    <n v="-7.829999999999903E-6"/>
    <n v="200.00005248600002"/>
    <n v="14.700000000000003"/>
    <s v=""/>
    <s v="Lower Middle Income"/>
    <s v="East Asia &amp; Pacific"/>
    <s v="High Access"/>
    <n v="-2.1140536639843504"/>
    <x v="811"/>
    <n v="-4.549017153225936"/>
    <n v="20.799999999999997"/>
    <n v="-7.5873999999999863E-5"/>
  </r>
  <r>
    <s v="GAB"/>
    <x v="73"/>
    <x v="0"/>
    <n v="89.3"/>
    <n v="85.8"/>
    <n v="3.4643134779999998"/>
    <n v="2957.4674140000002"/>
    <n v="1719879"/>
    <s v="GAB-2010"/>
    <s v=""/>
    <s v=""/>
    <s v=""/>
    <n v="5958200.0002291612"/>
    <n v="10.700000000000003"/>
    <n v="1.1713784103252336"/>
    <s v="Upper Middle Income"/>
    <s v="Sub-Saharan Africa"/>
    <s v="High Access"/>
    <n v="9.6753425605859462"/>
    <x v="812"/>
    <n v="-1.6337457359916345"/>
    <n v="0"/>
    <n v="0"/>
  </r>
  <r>
    <s v="GAB"/>
    <x v="73"/>
    <x v="1"/>
    <n v="88.7"/>
    <n v="79.7"/>
    <n v="3.2660207579999998"/>
    <n v="2295.7814210000001"/>
    <n v="1781985"/>
    <s v="GAB-2011"/>
    <n v="-0.59999999999999432"/>
    <n v="-6.0999999999999943"/>
    <n v="-0.19829271999999998"/>
    <n v="5820000.0004446292"/>
    <n v="11.299999999999997"/>
    <n v="1.4226183416787916"/>
    <s v="Upper Middle Income"/>
    <s v="Sub-Saharan Africa"/>
    <s v="High Access"/>
    <n v="8.2846725691796905"/>
    <x v="813"/>
    <n v="-1.8605126257740556"/>
    <n v="-0.59999999999999432"/>
    <n v="-0.19829271999999998"/>
  </r>
  <r>
    <s v="GAB"/>
    <x v="73"/>
    <x v="2"/>
    <n v="89.3"/>
    <n v="75.5"/>
    <n v="3.1891467219999998"/>
    <n v="1955.408046"/>
    <n v="1846889"/>
    <s v="GAB-2012"/>
    <n v="0.59999999999999432"/>
    <n v="-4.2000000000000028"/>
    <n v="-7.6874035999999979E-2"/>
    <n v="5890000.0002478575"/>
    <n v="10.700000000000003"/>
    <n v="1.6309366878814611"/>
    <s v="Upper Middle Income"/>
    <s v="Sub-Saharan Africa"/>
    <s v="High Access"/>
    <n v="8.1791954639843709"/>
    <x v="814"/>
    <n v="-2.2163573410962294"/>
    <n v="0"/>
    <n v="-0.27516675599999996"/>
  </r>
  <r>
    <s v="GAB"/>
    <x v="73"/>
    <x v="3"/>
    <n v="86.4"/>
    <n v="82.2"/>
    <n v="3.1769537689999998"/>
    <n v="2771.5382399999999"/>
    <n v="1913059"/>
    <s v="GAB-2013"/>
    <n v="-2.8999999999999915"/>
    <n v="6.7000000000000028"/>
    <n v="-1.2192953000000006E-2"/>
    <n v="6077700.0003693709"/>
    <n v="13.599999999999994"/>
    <n v="1.1462781653700005"/>
    <s v="Upper Middle Income"/>
    <s v="Sub-Saharan Africa"/>
    <s v="High Access"/>
    <n v="4.6874618233593992"/>
    <x v="815"/>
    <n v="-1.7914166750000042"/>
    <n v="-2.8999999999999915"/>
    <n v="-0.28735970899999996"/>
  </r>
  <r>
    <s v="GAB"/>
    <x v="73"/>
    <x v="4"/>
    <n v="87.1"/>
    <n v="81.3"/>
    <n v="3.1677634289999999"/>
    <n v="2602.6537659999999"/>
    <n v="1978399"/>
    <s v="GAB-2014"/>
    <n v="0.69999999999998863"/>
    <n v="-0.90000000000000568"/>
    <n v="-9.1903399999999635E-3"/>
    <n v="6267100.0001701703"/>
    <n v="12.900000000000006"/>
    <n v="1.2171282520872966"/>
    <s v="Upper Middle Income"/>
    <s v="Sub-Saharan Africa"/>
    <s v="High Access"/>
    <n v="4.6590974111328478"/>
    <x v="816"/>
    <n v="-1.6235234690836844"/>
    <n v="-2.2000000000000028"/>
    <n v="-0.29655004899999993"/>
  </r>
  <r>
    <s v="GAB"/>
    <x v="73"/>
    <x v="5"/>
    <n v="87.3"/>
    <n v="81.900000000000006"/>
    <n v="3.1559699729999999"/>
    <n v="2550.9604789999999"/>
    <n v="2040989"/>
    <s v="GAB-2015"/>
    <n v="0.20000000000000284"/>
    <n v="0.60000000000000853"/>
    <n v="-1.1793455999999924E-2"/>
    <n v="6441299.9992232965"/>
    <n v="12.700000000000003"/>
    <n v="1.237169293284061"/>
    <s v="Upper Middle Income"/>
    <s v="Sub-Saharan Africa"/>
    <s v="High Access"/>
    <n v="4.2847614419531084"/>
    <x v="817"/>
    <n v="-1.553471393004179"/>
    <n v="-2"/>
    <n v="-0.30834350499999985"/>
  </r>
  <r>
    <s v="GAB"/>
    <x v="73"/>
    <x v="6"/>
    <n v="88.1"/>
    <n v="81.5"/>
    <n v="3.1228782850000001"/>
    <n v="2489.2417989999999"/>
    <n v="2100306"/>
    <s v="GAB-2016"/>
    <n v="0.79999999999999716"/>
    <n v="-0.40000000000000568"/>
    <n v="-3.3091687999999841E-2"/>
    <n v="6558999.9992552102"/>
    <n v="11.900000000000006"/>
    <n v="1.2545499944017291"/>
    <s v="Upper Middle Income"/>
    <s v="Sub-Saharan Africa"/>
    <s v="High Access"/>
    <n v="4.0052488694530268"/>
    <x v="818"/>
    <n v="-1.5514935106694563"/>
    <n v="-1.2000000000000028"/>
    <n v="-0.34143519299999969"/>
  </r>
  <r>
    <s v="GAB"/>
    <x v="73"/>
    <x v="7"/>
    <n v="86.3"/>
    <n v="90.2"/>
    <n v="2.665353053"/>
    <n v="2263.5933570000002"/>
    <n v="2156900"/>
    <s v="GAB-2017"/>
    <n v="-1.7999999999999972"/>
    <n v="8.7000000000000028"/>
    <n v="-0.45752523200000006"/>
    <n v="5748900.0000157002"/>
    <n v="13.700000000000003"/>
    <n v="1.1774875751236797"/>
    <s v="Upper Middle Income"/>
    <s v="Sub-Saharan Africa"/>
    <s v="High Access"/>
    <n v="1.4460923099218803"/>
    <x v="819"/>
    <n v="-2.0123980125732239"/>
    <n v="-3"/>
    <n v="-0.79896042499999975"/>
  </r>
  <r>
    <s v="GAB"/>
    <x v="73"/>
    <x v="8"/>
    <n v="89.6"/>
    <n v="90.3"/>
    <n v="2.4458057110000002"/>
    <n v="2294.9122010000001"/>
    <n v="2212318"/>
    <s v="GAB-2018"/>
    <n v="3.2999999999999972"/>
    <n v="9.9999999999994316E-2"/>
    <n v="-0.21954734199999981"/>
    <n v="5410899.9989480982"/>
    <n v="10.400000000000006"/>
    <n v="1.0657513215251759"/>
    <s v="Upper Middle Income"/>
    <s v="Sub-Saharan Africa"/>
    <s v="High Access"/>
    <n v="4.1161994403124993"/>
    <x v="820"/>
    <n v="-2.2650632986276147"/>
    <n v="0.29999999999999716"/>
    <n v="-1.0185077669999996"/>
  </r>
  <r>
    <s v="GAB"/>
    <x v="73"/>
    <x v="9"/>
    <n v="90.3"/>
    <n v="90.2"/>
    <n v="2.4927393590000002"/>
    <n v="2205.671824"/>
    <n v="2267706"/>
    <s v="GAB-2019"/>
    <n v="0.70000000000000284"/>
    <n v="-9.9999999999994316E-2"/>
    <n v="4.6933647999999994E-2"/>
    <n v="5652800.0008404544"/>
    <n v="9.7000000000000028"/>
    <n v="1.1301497039933173"/>
    <s v="Upper Middle Income"/>
    <s v="Sub-Saharan Africa"/>
    <s v="High Access"/>
    <n v="4.2586228605858736"/>
    <x v="821"/>
    <n v="-2.1906619365815874"/>
    <n v="1"/>
    <n v="-0.97157411899999957"/>
  </r>
  <r>
    <s v="GAB"/>
    <x v="73"/>
    <x v="10"/>
    <n v="91.1"/>
    <n v="91.3"/>
    <n v="2.380455183"/>
    <n v="2140.1158519999999"/>
    <n v="2322539"/>
    <s v="GAB-2020"/>
    <n v="0.79999999999999716"/>
    <n v="1.0999999999999943"/>
    <n v="-0.11228417600000018"/>
    <n v="5528700.0002696374"/>
    <n v="8.9000000000000057"/>
    <n v="1.1123020189656536"/>
    <s v="Upper Middle Income"/>
    <s v="Sub-Saharan Africa"/>
    <s v="High Access"/>
    <n v="4.5261654743359117"/>
    <x v="822"/>
    <n v="-2.0202924533012578"/>
    <n v="1.7999999999999972"/>
    <n v="-1.0838582949999997"/>
  </r>
  <r>
    <s v="GAB"/>
    <x v="73"/>
    <x v="11"/>
    <n v="91.8"/>
    <n v="91.3"/>
    <n v="2.2571844749999999"/>
    <n v="2101.4968250000002"/>
    <n v="2376722"/>
    <s v="GAB-2021"/>
    <n v="0.70000000000000284"/>
    <n v="0"/>
    <n v="-0.12327070800000017"/>
    <n v="5364699.9997909497"/>
    <n v="8.2000000000000028"/>
    <n v="1.0740841709337343"/>
    <s v="Upper Middle Income"/>
    <s v="Sub-Saharan Africa"/>
    <s v="High Access"/>
    <n v="4.6748314897265573"/>
    <x v="823"/>
    <n v="-2.3235498660041864"/>
    <n v="2.5"/>
    <n v="-1.2071290029999999"/>
  </r>
  <r>
    <s v="GAB"/>
    <x v="73"/>
    <x v="12"/>
    <n v="93.5"/>
    <m/>
    <n v="2.2969482220000002"/>
    <n v="2096.2456480000001"/>
    <n v="2430747"/>
    <s v="GAB-2022"/>
    <n v="1.7000000000000028"/>
    <s v=""/>
    <n v="3.9763747000000293E-2"/>
    <n v="5583299.999781834"/>
    <n v="6.5"/>
    <n v="1.0957438238173507"/>
    <s v="Upper Middle Income"/>
    <s v="Sub-Saharan Africa"/>
    <s v="High Access"/>
    <n v="6.0859463360156525"/>
    <x v="38"/>
    <n v="-2.2538528302259362"/>
    <n v="4.2000000000000028"/>
    <n v="-1.1673652559999996"/>
  </r>
  <r>
    <s v="GBR"/>
    <x v="74"/>
    <x v="0"/>
    <n v="100"/>
    <n v="3.2"/>
    <n v="7.977973553"/>
    <n v="3235.0538379999998"/>
    <n v="62766365"/>
    <s v="GBR-2010"/>
    <s v=""/>
    <s v=""/>
    <s v=""/>
    <n v="500748399.98794484"/>
    <n v="0"/>
    <n v="2.4661022513097355"/>
    <s v="High Income"/>
    <s v="Europe &amp; Central Asia"/>
    <s v="Universal Access"/>
    <n v="20.375342560585949"/>
    <x v="824"/>
    <n v="2.8799143390083657"/>
    <n v="0"/>
    <n v="0"/>
  </r>
  <r>
    <s v="GBR"/>
    <x v="74"/>
    <x v="1"/>
    <n v="100"/>
    <n v="4"/>
    <n v="7.2591722799999996"/>
    <n v="2973.8312059999998"/>
    <n v="63258810"/>
    <s v="GBR-2011"/>
    <n v="0"/>
    <n v="0.79999999999999982"/>
    <n v="-0.71880127300000041"/>
    <n v="459206600.0177868"/>
    <n v="0"/>
    <n v="2.441016916277527"/>
    <s v="High Income"/>
    <s v="Europe &amp; Central Asia"/>
    <s v="Universal Access"/>
    <n v="19.584672569179688"/>
    <x v="825"/>
    <n v="2.1326388962259442"/>
    <n v="0"/>
    <n v="-0.71880127300000041"/>
  </r>
  <r>
    <s v="GBR"/>
    <x v="74"/>
    <x v="2"/>
    <n v="100"/>
    <n v="4.2"/>
    <n v="7.5558349419999997"/>
    <n v="3028.7722330000001"/>
    <n v="63711000"/>
    <s v="GBR-2012"/>
    <n v="0"/>
    <n v="0.20000000000000018"/>
    <n v="0.29666266200000013"/>
    <n v="481389799.98976201"/>
    <n v="0"/>
    <n v="2.4946857540740006"/>
    <s v="High Income"/>
    <s v="Europe &amp; Central Asia"/>
    <s v="Universal Access"/>
    <n v="18.879195463984374"/>
    <x v="826"/>
    <n v="2.1503308789037705"/>
    <n v="0"/>
    <n v="-0.42213861100000027"/>
  </r>
  <r>
    <s v="GBR"/>
    <x v="74"/>
    <x v="3"/>
    <n v="100"/>
    <n v="5.2"/>
    <n v="7.331260232"/>
    <n v="2962.2975999999999"/>
    <n v="64139000"/>
    <s v="GBR-2013"/>
    <n v="0"/>
    <n v="1"/>
    <n v="-0.22457470999999973"/>
    <n v="470219700.020248"/>
    <n v="0"/>
    <n v="2.4748560819817702"/>
    <s v="High Income"/>
    <s v="Europe &amp; Central Asia"/>
    <s v="Universal Access"/>
    <n v="18.287461823359394"/>
    <x v="827"/>
    <n v="2.3628897879999959"/>
    <n v="0"/>
    <n v="-0.64671332100000001"/>
  </r>
  <r>
    <s v="GBR"/>
    <x v="74"/>
    <x v="4"/>
    <n v="100"/>
    <n v="6.6"/>
    <n v="6.6644583720000004"/>
    <n v="2767.9618839999998"/>
    <n v="64620000"/>
    <s v="GBR-2014"/>
    <n v="0"/>
    <n v="1.3999999999999995"/>
    <n v="-0.66680185999999964"/>
    <n v="430657299.99864"/>
    <n v="0"/>
    <n v="2.4077132024553558"/>
    <s v="High Income"/>
    <s v="Europe &amp; Central Asia"/>
    <s v="Universal Access"/>
    <n v="17.559097411132853"/>
    <x v="828"/>
    <n v="1.8731714739163161"/>
    <n v="0"/>
    <n v="-1.3135151809999996"/>
  </r>
  <r>
    <s v="GBR"/>
    <x v="74"/>
    <x v="5"/>
    <n v="100"/>
    <n v="7.7"/>
    <n v="6.3895756510000004"/>
    <n v="2774.796828"/>
    <n v="65088000"/>
    <s v="GBR-2015"/>
    <n v="0"/>
    <n v="1.1000000000000005"/>
    <n v="-0.274882721"/>
    <n v="415884699.97228801"/>
    <n v="0"/>
    <n v="2.3027183779813662"/>
    <s v="High Income"/>
    <s v="Europe &amp; Central Asia"/>
    <s v="Universal Access"/>
    <n v="16.984761441953111"/>
    <x v="829"/>
    <n v="1.6801342849958214"/>
    <n v="0"/>
    <n v="-1.5883979019999996"/>
  </r>
  <r>
    <s v="GBR"/>
    <x v="74"/>
    <x v="6"/>
    <n v="100"/>
    <n v="7.7"/>
    <n v="5.9728596029999999"/>
    <n v="2696.9799899999998"/>
    <n v="65607000"/>
    <s v="GBR-2016"/>
    <n v="0"/>
    <n v="0"/>
    <n v="-0.41671604800000051"/>
    <n v="391861399.97402102"/>
    <n v="0"/>
    <n v="2.2146473556149742"/>
    <s v="High Income"/>
    <s v="Europe &amp; Central Asia"/>
    <s v="Universal Access"/>
    <n v="15.905248869453033"/>
    <x v="830"/>
    <n v="1.2984878073305435"/>
    <n v="0"/>
    <n v="-2.0051139500000001"/>
  </r>
  <r>
    <s v="GBR"/>
    <x v="74"/>
    <x v="7"/>
    <n v="100"/>
    <n v="8.8000000000000007"/>
    <n v="5.7713337170000001"/>
    <n v="2658.9957730000001"/>
    <n v="65966000"/>
    <s v="GBR-2017"/>
    <n v="0"/>
    <n v="1.1000000000000005"/>
    <n v="-0.20152588599999977"/>
    <n v="380711799.975622"/>
    <n v="0"/>
    <n v="2.1704937539214355"/>
    <s v="High Income"/>
    <s v="Europe &amp; Central Asia"/>
    <s v="Universal Access"/>
    <n v="15.146092309921883"/>
    <x v="831"/>
    <n v="1.0935826514267761"/>
    <n v="0"/>
    <n v="-2.2066398359999999"/>
  </r>
  <r>
    <s v="GBR"/>
    <x v="74"/>
    <x v="8"/>
    <n v="100"/>
    <n v="10.199999999999999"/>
    <n v="5.6401831370000002"/>
    <n v="2632.1506720000002"/>
    <n v="66289000"/>
    <s v="GBR-2018"/>
    <n v="0"/>
    <n v="1.3999999999999986"/>
    <n v="-0.13115057999999991"/>
    <n v="373882099.968593"/>
    <n v="0"/>
    <n v="2.1428040563933188"/>
    <s v="High Income"/>
    <s v="Europe &amp; Central Asia"/>
    <s v="Universal Access"/>
    <n v="14.516199440312505"/>
    <x v="832"/>
    <n v="0.92931412737238528"/>
    <n v="0"/>
    <n v="-2.3377904159999998"/>
  </r>
  <r>
    <s v="GBR"/>
    <x v="74"/>
    <x v="9"/>
    <n v="100"/>
    <n v="11.4"/>
    <n v="5.3880791219999997"/>
    <n v="2515.973446"/>
    <n v="66631000"/>
    <s v="GBR-2019"/>
    <n v="0"/>
    <n v="1.2000000000000011"/>
    <n v="-0.25210401500000046"/>
    <n v="359013099.97798198"/>
    <n v="0"/>
    <n v="2.1415484851663256"/>
    <s v="High Income"/>
    <s v="Europe &amp; Central Asia"/>
    <s v="Universal Access"/>
    <n v="13.958622860585876"/>
    <x v="833"/>
    <n v="0.70467782641841215"/>
    <n v="0"/>
    <n v="-2.5898944310000003"/>
  </r>
  <r>
    <s v="GBR"/>
    <x v="74"/>
    <x v="10"/>
    <n v="100"/>
    <n v="13.6"/>
    <n v="4.7898897280000003"/>
    <n v="2317.408539"/>
    <n v="66744000"/>
    <s v="GBR-2020"/>
    <n v="0"/>
    <n v="2.1999999999999993"/>
    <n v="-0.59818939399999937"/>
    <n v="319696400.00563204"/>
    <n v="0"/>
    <n v="2.0669164057136498"/>
    <s v="High Income"/>
    <s v="Europe &amp; Central Asia"/>
    <s v="Universal Access"/>
    <n v="13.426165474335917"/>
    <x v="834"/>
    <n v="0.38914209169874248"/>
    <n v="0"/>
    <n v="-3.1880838249999996"/>
  </r>
  <r>
    <s v="GBR"/>
    <x v="74"/>
    <x v="11"/>
    <n v="100"/>
    <n v="12.2"/>
    <n v="5.0447091840000002"/>
    <n v="2377.2636889999999"/>
    <n v="66984000"/>
    <s v="GBR-2021"/>
    <n v="0"/>
    <n v="-1.4000000000000004"/>
    <n v="0.25481945599999989"/>
    <n v="337914799.98105603"/>
    <n v="0"/>
    <n v="2.12206546852279"/>
    <s v="High Income"/>
    <s v="Europe &amp; Central Asia"/>
    <s v="Universal Access"/>
    <n v="12.87483148972656"/>
    <x v="835"/>
    <n v="0.46397484299581393"/>
    <n v="0"/>
    <n v="-2.9332643689999998"/>
  </r>
  <r>
    <s v="GBR"/>
    <x v="74"/>
    <x v="12"/>
    <n v="100"/>
    <m/>
    <n v="4.8073324059999996"/>
    <n v="2254.369416"/>
    <n v="67604000"/>
    <s v="GBR-2022"/>
    <n v="0"/>
    <s v=""/>
    <n v="-0.23737677800000068"/>
    <n v="324994899.97522396"/>
    <n v="0"/>
    <n v="2.1324510401360057"/>
    <s v="High Income"/>
    <s v="Europe &amp; Central Asia"/>
    <s v="Universal Access"/>
    <n v="12.585946336015652"/>
    <x v="38"/>
    <n v="0.25653135377406322"/>
    <n v="0"/>
    <n v="-3.1706411470000004"/>
  </r>
  <r>
    <s v="GEO"/>
    <x v="75"/>
    <x v="0"/>
    <n v="100"/>
    <n v="39.1"/>
    <n v="1.6669945690000001"/>
    <n v="824.6050831"/>
    <n v="3786695"/>
    <s v="GEO-2010"/>
    <s v=""/>
    <s v=""/>
    <s v=""/>
    <n v="6312399.9994594557"/>
    <n v="0"/>
    <n v="2.0215671758087423"/>
    <s v="Upper Middle Income"/>
    <s v="Europe &amp; Central Asia"/>
    <s v="Universal Access"/>
    <n v="20.375342560585949"/>
    <x v="836"/>
    <n v="-3.4310646449916344"/>
    <n v="0"/>
    <n v="0"/>
  </r>
  <r>
    <s v="GEO"/>
    <x v="75"/>
    <x v="1"/>
    <n v="100"/>
    <n v="31.5"/>
    <n v="2.0191452490000001"/>
    <n v="943.64209010000002"/>
    <n v="3756441"/>
    <s v="GEO-2011"/>
    <n v="0"/>
    <n v="-7.6000000000000014"/>
    <n v="0.35215068000000005"/>
    <n v="7584799.9982988099"/>
    <n v="0"/>
    <n v="2.1397363154774354"/>
    <s v="Upper Middle Income"/>
    <s v="Europe &amp; Central Asia"/>
    <s v="Universal Access"/>
    <n v="19.584672569179688"/>
    <x v="837"/>
    <n v="-3.1073881347740553"/>
    <n v="0"/>
    <n v="0.35215068000000005"/>
  </r>
  <r>
    <s v="GEO"/>
    <x v="75"/>
    <x v="2"/>
    <n v="100"/>
    <n v="28.7"/>
    <n v="2.2188467620000001"/>
    <n v="993.84772239999995"/>
    <n v="3728874"/>
    <s v="GEO-2012"/>
    <n v="0"/>
    <n v="-2.8000000000000007"/>
    <n v="0.19970151299999994"/>
    <n v="8273800.000805988"/>
    <n v="0"/>
    <n v="2.2325822276292016"/>
    <s v="Upper Middle Income"/>
    <s v="Europe &amp; Central Asia"/>
    <s v="Universal Access"/>
    <n v="18.879195463984374"/>
    <x v="838"/>
    <n v="-3.1866573010962291"/>
    <n v="0"/>
    <n v="0.55185219299999999"/>
  </r>
  <r>
    <s v="GEO"/>
    <x v="75"/>
    <x v="3"/>
    <n v="100"/>
    <n v="32.4"/>
    <n v="2.461032023"/>
    <n v="1118.8661669999999"/>
    <n v="3717668"/>
    <s v="GEO-2013"/>
    <n v="0"/>
    <n v="3.6999999999999993"/>
    <n v="0.24218526099999993"/>
    <n v="9149299.9988823645"/>
    <n v="0"/>
    <n v="2.1995767640366948"/>
    <s v="Upper Middle Income"/>
    <s v="Europe &amp; Central Asia"/>
    <s v="Universal Access"/>
    <n v="18.287461823359394"/>
    <x v="839"/>
    <n v="-2.507338421000004"/>
    <n v="0"/>
    <n v="0.79403745399999992"/>
  </r>
  <r>
    <s v="GEO"/>
    <x v="75"/>
    <x v="4"/>
    <n v="100"/>
    <n v="30.7"/>
    <n v="2.6456855840000002"/>
    <n v="1193.781898"/>
    <n v="3719414"/>
    <s v="GEO-2014"/>
    <n v="0"/>
    <n v="-1.6999999999999993"/>
    <n v="0.18465356100000019"/>
    <n v="9840400.0007277764"/>
    <n v="0"/>
    <n v="2.2162218981812707"/>
    <s v="Upper Middle Income"/>
    <s v="Europe &amp; Central Asia"/>
    <s v="Universal Access"/>
    <n v="17.559097411132853"/>
    <x v="840"/>
    <n v="-2.145601314083684"/>
    <n v="0"/>
    <n v="0.97869101500000011"/>
  </r>
  <r>
    <s v="GEO"/>
    <x v="75"/>
    <x v="5"/>
    <n v="100"/>
    <n v="27.5"/>
    <n v="2.85804327"/>
    <n v="1259.159979"/>
    <n v="3725276"/>
    <s v="GEO-2015"/>
    <n v="0"/>
    <n v="-3.1999999999999993"/>
    <n v="0.21235768599999982"/>
    <n v="10647000.00069252"/>
    <n v="0"/>
    <n v="2.2698015483860927"/>
    <s v="Upper Middle Income"/>
    <s v="Europe &amp; Central Asia"/>
    <s v="Universal Access"/>
    <n v="16.984761441953111"/>
    <x v="841"/>
    <n v="-1.8513980960041789"/>
    <n v="0"/>
    <n v="1.1910487009999999"/>
  </r>
  <r>
    <s v="GEO"/>
    <x v="75"/>
    <x v="6"/>
    <n v="100"/>
    <n v="27.2"/>
    <n v="2.9577961670000001"/>
    <n v="1300.4989439999999"/>
    <n v="3727505"/>
    <s v="GEO-2016"/>
    <n v="0"/>
    <n v="-0.30000000000000071"/>
    <n v="9.9752897000000118E-2"/>
    <n v="11025200.001473336"/>
    <n v="0"/>
    <n v="2.2743549163543189"/>
    <s v="Upper Middle Income"/>
    <s v="Europe &amp; Central Asia"/>
    <s v="Universal Access"/>
    <n v="15.905248869453033"/>
    <x v="714"/>
    <n v="-1.7165756286694562"/>
    <n v="0"/>
    <n v="1.290801598"/>
  </r>
  <r>
    <s v="GEO"/>
    <x v="75"/>
    <x v="7"/>
    <n v="100"/>
    <n v="27.5"/>
    <n v="2.9964828360000002"/>
    <n v="1312.7861029999999"/>
    <n v="3728004"/>
    <s v="GEO-2017"/>
    <n v="0"/>
    <n v="0.30000000000000071"/>
    <n v="3.8686669000000062E-2"/>
    <n v="11170899.998539345"/>
    <n v="0"/>
    <n v="2.2825369869108068"/>
    <s v="Upper Middle Income"/>
    <s v="Europe &amp; Central Asia"/>
    <s v="Universal Access"/>
    <n v="15.146092309921883"/>
    <x v="715"/>
    <n v="-1.6812682295732237"/>
    <n v="0"/>
    <n v="1.3294882670000001"/>
  </r>
  <r>
    <s v="GEO"/>
    <x v="75"/>
    <x v="8"/>
    <n v="99.9"/>
    <n v="27.4"/>
    <n v="2.9885559000000002"/>
    <n v="1301.8772879999999"/>
    <n v="3726549"/>
    <s v="GEO-2018"/>
    <n v="-9.9999999999994316E-2"/>
    <n v="-0.10000000000000142"/>
    <n v="-7.9269360000000511E-3"/>
    <n v="11137000.000589101"/>
    <n v="9.9999999999994316E-2"/>
    <n v="2.2955741893240558"/>
    <s v="Upper Middle Income"/>
    <s v="Europe &amp; Central Asia"/>
    <s v="Universal Access"/>
    <n v="14.416199440312511"/>
    <x v="842"/>
    <n v="-1.7223131096276147"/>
    <n v="-9.9999999999994316E-2"/>
    <n v="1.3215613310000001"/>
  </r>
  <r>
    <s v="GEO"/>
    <x v="75"/>
    <x v="9"/>
    <n v="100"/>
    <n v="24.7"/>
    <n v="3.2048881759999999"/>
    <n v="1371.179347"/>
    <n v="3720161"/>
    <s v="GEO-2019"/>
    <n v="9.9999999999994316E-2"/>
    <n v="-2.6999999999999993"/>
    <n v="0.21633227599999971"/>
    <n v="11922700.001716336"/>
    <n v="0"/>
    <n v="2.3373223809211878"/>
    <s v="Upper Middle Income"/>
    <s v="Europe &amp; Central Asia"/>
    <s v="Universal Access"/>
    <n v="13.958622860585876"/>
    <x v="843"/>
    <n v="-1.4785131195815877"/>
    <n v="0"/>
    <n v="1.5378936069999998"/>
  </r>
  <r>
    <s v="GEO"/>
    <x v="75"/>
    <x v="10"/>
    <n v="100"/>
    <n v="23.4"/>
    <n v="3.1000484589999999"/>
    <n v="1327.3864450000001"/>
    <n v="3722716"/>
    <s v="GEO-2020"/>
    <n v="0"/>
    <n v="-1.3000000000000007"/>
    <n v="-0.10483971699999994"/>
    <n v="11540599.999094645"/>
    <n v="0"/>
    <n v="2.3354528522400266"/>
    <s v="Upper Middle Income"/>
    <s v="Europe &amp; Central Asia"/>
    <s v="Universal Access"/>
    <n v="13.426165474335917"/>
    <x v="484"/>
    <n v="-1.3006991773012579"/>
    <n v="0"/>
    <n v="1.4330538899999998"/>
  </r>
  <r>
    <s v="GEO"/>
    <x v="75"/>
    <x v="11"/>
    <n v="100"/>
    <n v="25.2"/>
    <n v="3.3282550610000001"/>
    <n v="1425.967856"/>
    <n v="3708610"/>
    <s v="GEO-2021"/>
    <n v="0"/>
    <n v="1.8000000000000007"/>
    <n v="0.2282066020000002"/>
    <n v="12343200.001775211"/>
    <n v="0"/>
    <n v="2.3340323184676333"/>
    <s v="Upper Middle Income"/>
    <s v="Europe &amp; Central Asia"/>
    <s v="Universal Access"/>
    <n v="12.87483148972656"/>
    <x v="844"/>
    <n v="-1.2524792800041862"/>
    <n v="0"/>
    <n v="1.661260492"/>
  </r>
  <r>
    <s v="GEO"/>
    <x v="75"/>
    <x v="12"/>
    <n v="100"/>
    <m/>
    <n v="3.6263953529999999"/>
    <n v="1543.5838000000001"/>
    <n v="3712502"/>
    <s v="GEO-2022"/>
    <n v="0"/>
    <s v=""/>
    <n v="0.29814029199999981"/>
    <n v="13463000.000803206"/>
    <n v="0"/>
    <n v="2.349334939249816"/>
    <s v="Upper Middle Income"/>
    <s v="Europe &amp; Central Asia"/>
    <s v="Universal Access"/>
    <n v="12.585946336015652"/>
    <x v="38"/>
    <n v="-0.92440569922593641"/>
    <n v="0"/>
    <n v="1.9594007839999998"/>
  </r>
  <r>
    <s v="GHA"/>
    <x v="76"/>
    <x v="0"/>
    <n v="64.2"/>
    <n v="51.9"/>
    <n v="0.436820498"/>
    <n v="296.09958979999999"/>
    <n v="25474995"/>
    <s v="GHA-2010"/>
    <s v=""/>
    <s v=""/>
    <s v=""/>
    <n v="11128000.00244751"/>
    <n v="35.799999999999997"/>
    <n v="1.4752485753021467"/>
    <s v="Lower Middle Income"/>
    <s v="Sub-Saharan Africa"/>
    <s v="Moderate Access"/>
    <n v="-15.424657439414048"/>
    <x v="845"/>
    <n v="-4.661238715991634"/>
    <n v="0"/>
    <n v="0"/>
  </r>
  <r>
    <s v="GHA"/>
    <x v="76"/>
    <x v="1"/>
    <n v="64.099999999999994"/>
    <n v="50.1"/>
    <n v="0.45955775300000001"/>
    <n v="303.48749229999999"/>
    <n v="26095088"/>
    <s v="GHA-2011"/>
    <n v="-0.10000000000000853"/>
    <n v="-1.7999999999999972"/>
    <n v="2.2737255000000012E-2"/>
    <n v="11992200.005617265"/>
    <n v="35.900000000000006"/>
    <n v="1.5142559896528562"/>
    <s v="Lower Middle Income"/>
    <s v="Sub-Saharan Africa"/>
    <s v="Moderate Access"/>
    <n v="-16.315327430820318"/>
    <x v="846"/>
    <n v="-4.6669756307740551"/>
    <n v="-0.10000000000000853"/>
    <n v="2.2737255000000012E-2"/>
  </r>
  <r>
    <s v="GHA"/>
    <x v="76"/>
    <x v="2"/>
    <n v="56.5"/>
    <n v="46.5"/>
    <n v="0.54146236599999997"/>
    <n v="329.32511140000003"/>
    <n v="26734268"/>
    <s v="GHA-2012"/>
    <n v="-7.5999999999999943"/>
    <n v="-3.6000000000000014"/>
    <n v="8.1904612999999959E-2"/>
    <n v="14475600.004558086"/>
    <n v="43.5"/>
    <n v="1.6441575429768456"/>
    <s v="Lower Middle Income"/>
    <s v="Sub-Saharan Africa"/>
    <s v="Moderate Access"/>
    <n v="-24.620804536015626"/>
    <x v="847"/>
    <n v="-4.864041697096229"/>
    <n v="-7.7000000000000028"/>
    <n v="0.10464186799999997"/>
  </r>
  <r>
    <s v="GHA"/>
    <x v="76"/>
    <x v="3"/>
    <n v="70.7"/>
    <n v="46.2"/>
    <n v="0.56224317099999999"/>
    <n v="323.67114950000001"/>
    <n v="27386193"/>
    <s v="GHA-2013"/>
    <n v="14.200000000000003"/>
    <n v="-0.29999999999999716"/>
    <n v="2.0780805000000013E-2"/>
    <n v="15397699.993938003"/>
    <n v="29.299999999999997"/>
    <n v="1.7370815158179551"/>
    <s v="Lower Middle Income"/>
    <s v="Sub-Saharan Africa"/>
    <s v="Moderate Access"/>
    <n v="-11.012538176640604"/>
    <x v="848"/>
    <n v="-4.4061272730000045"/>
    <n v="6.5"/>
    <n v="0.12542267299999998"/>
  </r>
  <r>
    <s v="GHA"/>
    <x v="76"/>
    <x v="4"/>
    <n v="78.3"/>
    <n v="47.7"/>
    <n v="0.52904271599999997"/>
    <n v="321.35470090000001"/>
    <n v="28041592"/>
    <s v="GHA-2014"/>
    <n v="7.5999999999999943"/>
    <n v="1.5"/>
    <n v="-3.3200455000000018E-2"/>
    <n v="14835199.99264387"/>
    <n v="21.700000000000003"/>
    <n v="1.6462890211916608"/>
    <s v="Lower Middle Income"/>
    <s v="Sub-Saharan Africa"/>
    <s v="Moderate Access"/>
    <n v="-4.1409025888671493"/>
    <x v="849"/>
    <n v="-4.2622441820836841"/>
    <n v="14.099999999999994"/>
    <n v="9.2222217999999967E-2"/>
  </r>
  <r>
    <s v="GHA"/>
    <x v="76"/>
    <x v="5"/>
    <n v="74"/>
    <n v="44"/>
    <n v="0.54399787499999996"/>
    <n v="329.31041340000002"/>
    <n v="28696068"/>
    <s v="GHA-2015"/>
    <n v="-4.2999999999999972"/>
    <n v="-3.7000000000000028"/>
    <n v="1.4955158999999996E-2"/>
    <n v="15610600.012855498"/>
    <n v="26"/>
    <n v="1.6519303759132202"/>
    <s v="Lower Middle Income"/>
    <s v="Sub-Saharan Africa"/>
    <s v="Moderate Access"/>
    <n v="-9.0152385580468888"/>
    <x v="850"/>
    <n v="-4.1654434910041793"/>
    <n v="9.7999999999999972"/>
    <n v="0.10717737699999996"/>
  </r>
  <r>
    <s v="GHA"/>
    <x v="76"/>
    <x v="6"/>
    <n v="79.3"/>
    <n v="45.2"/>
    <n v="0.54638215599999995"/>
    <n v="327.9003763"/>
    <n v="29356742"/>
    <s v="GHA-2016"/>
    <n v="5.2999999999999972"/>
    <n v="1.2000000000000028"/>
    <n v="2.3842809999999881E-3"/>
    <n v="16039999.987095751"/>
    <n v="20.700000000000003"/>
    <n v="1.6663053643467256"/>
    <s v="Lower Middle Income"/>
    <s v="Sub-Saharan Africa"/>
    <s v="Moderate Access"/>
    <n v="-4.7947511305469703"/>
    <x v="851"/>
    <n v="-4.1279896396694564"/>
    <n v="15.099999999999994"/>
    <n v="0.10956165799999995"/>
  </r>
  <r>
    <s v="GHA"/>
    <x v="76"/>
    <x v="7"/>
    <n v="79"/>
    <n v="45.3"/>
    <n v="0.57892212300000001"/>
    <n v="321.68998119999998"/>
    <n v="30008354"/>
    <s v="GHA-2017"/>
    <n v="-0.29999999999999716"/>
    <n v="9.9999999999994316E-2"/>
    <n v="3.2539967000000058E-2"/>
    <n v="17372500.005415544"/>
    <n v="21"/>
    <n v="1.7996274575927018"/>
    <s v="Lower Middle Income"/>
    <s v="Sub-Saharan Africa"/>
    <s v="Moderate Access"/>
    <n v="-5.8539076900781168"/>
    <x v="289"/>
    <n v="-4.0988289425732241"/>
    <n v="14.799999999999997"/>
    <n v="0.14210162500000001"/>
  </r>
  <r>
    <s v="GHA"/>
    <x v="76"/>
    <x v="8"/>
    <n v="80.400000000000006"/>
    <n v="42.1"/>
    <n v="0.62199745799999995"/>
    <n v="350.47317429999998"/>
    <n v="30637585"/>
    <s v="GHA-2018"/>
    <n v="1.4000000000000057"/>
    <n v="-3.1999999999999957"/>
    <n v="4.3075334999999937E-2"/>
    <n v="19056499.98925893"/>
    <n v="19.599999999999994"/>
    <n v="1.7747362811499494"/>
    <s v="Lower Middle Income"/>
    <s v="Sub-Saharan Africa"/>
    <s v="High Access"/>
    <n v="-5.0838005596874893"/>
    <x v="852"/>
    <n v="-4.0888715516276148"/>
    <n v="16.200000000000003"/>
    <n v="0.18517695999999995"/>
  </r>
  <r>
    <s v="GHA"/>
    <x v="76"/>
    <x v="9"/>
    <n v="83.5"/>
    <n v="42.6"/>
    <n v="0.64866552600000005"/>
    <n v="354.2488434"/>
    <n v="31258945"/>
    <s v="GHA-2019"/>
    <n v="3.0999999999999943"/>
    <n v="0.5"/>
    <n v="2.66680680000001E-2"/>
    <n v="20276600.000630073"/>
    <n v="16.5"/>
    <n v="1.8311013235054081"/>
    <s v="Lower Middle Income"/>
    <s v="Sub-Saharan Africa"/>
    <s v="High Access"/>
    <n v="-2.5413771394141236"/>
    <x v="853"/>
    <n v="-4.0347357695815873"/>
    <n v="19.299999999999997"/>
    <n v="0.21184502800000005"/>
  </r>
  <r>
    <s v="GHA"/>
    <x v="76"/>
    <x v="10"/>
    <n v="85.4"/>
    <n v="40"/>
    <n v="0.71957907200000004"/>
    <n v="367.1611029"/>
    <n v="31887809"/>
    <s v="GHA-2020"/>
    <n v="1.9000000000000057"/>
    <n v="-2.6000000000000014"/>
    <n v="7.0913545999999994E-2"/>
    <n v="22945800.008333251"/>
    <n v="14.599999999999994"/>
    <n v="1.9598455999735478"/>
    <s v="Lower Middle Income"/>
    <s v="Sub-Saharan Africa"/>
    <s v="High Access"/>
    <n v="-1.173834525664077"/>
    <x v="854"/>
    <n v="-3.6811685643012577"/>
    <n v="21.200000000000003"/>
    <n v="0.28275857400000004"/>
  </r>
  <r>
    <s v="GHA"/>
    <x v="76"/>
    <x v="11"/>
    <n v="86.3"/>
    <n v="39"/>
    <n v="0.75315515"/>
    <n v="361.94497890000002"/>
    <n v="32518665"/>
    <s v="GHA-2021"/>
    <n v="0.89999999999999147"/>
    <n v="-1"/>
    <n v="3.3576077999999954E-2"/>
    <n v="24491600.015874751"/>
    <n v="13.700000000000003"/>
    <n v="2.0808553617429388"/>
    <s v="Lower Middle Income"/>
    <s v="Sub-Saharan Africa"/>
    <s v="High Access"/>
    <n v="-0.82516851027344273"/>
    <x v="855"/>
    <n v="-3.8275791910041863"/>
    <n v="22.099999999999994"/>
    <n v="0.31633465199999999"/>
  </r>
  <r>
    <s v="GHA"/>
    <x v="76"/>
    <x v="12"/>
    <n v="85.1"/>
    <m/>
    <n v="0.71759905000000002"/>
    <n v="359.17937910000001"/>
    <n v="33149152"/>
    <s v="GHA-2022"/>
    <n v="-1.2000000000000028"/>
    <s v=""/>
    <n v="-3.5556099999999979E-2"/>
    <n v="23787799.983505599"/>
    <n v="14.900000000000006"/>
    <n v="1.9978848780186003"/>
    <s v="Lower Middle Income"/>
    <s v="Sub-Saharan Africa"/>
    <s v="High Access"/>
    <n v="-2.3140536639843532"/>
    <x v="38"/>
    <n v="-3.8332020022259363"/>
    <n v="20.899999999999991"/>
    <n v="0.28077855200000001"/>
  </r>
  <r>
    <s v="GIB"/>
    <x v="77"/>
    <x v="0"/>
    <n v="100"/>
    <m/>
    <n v="15.194572450000001"/>
    <n v="5535.4646169999996"/>
    <n v="31248"/>
    <s v="GIB-2010"/>
    <s v=""/>
    <s v=""/>
    <s v=""/>
    <n v="474799.99991760001"/>
    <n v="0"/>
    <n v="2.7449497921702641"/>
    <s v="High Income"/>
    <s v="Europe &amp; Central Asia"/>
    <s v="Universal Access"/>
    <n v="20.375342560585949"/>
    <x v="38"/>
    <n v="10.096513236008366"/>
    <n v="0"/>
    <n v="0"/>
  </r>
  <r>
    <s v="GIB"/>
    <x v="77"/>
    <x v="1"/>
    <n v="99.8"/>
    <m/>
    <n v="14.50410613"/>
    <n v="5303.4954299999999"/>
    <n v="31660"/>
    <s v="GIB-2011"/>
    <n v="-0.20000000000000284"/>
    <s v=""/>
    <n v="-0.69046632000000052"/>
    <n v="459200.0000758"/>
    <n v="0.20000000000000284"/>
    <n v="2.734820142948629"/>
    <s v="High Income"/>
    <s v="Europe &amp; Central Asia"/>
    <s v="Universal Access"/>
    <n v="19.384672569179685"/>
    <x v="38"/>
    <n v="9.3775727462259439"/>
    <n v="-0.20000000000000284"/>
    <n v="-0.69046632000000052"/>
  </r>
  <r>
    <s v="GIB"/>
    <x v="77"/>
    <x v="2"/>
    <n v="99.9"/>
    <m/>
    <n v="14.63049112"/>
    <n v="5366.1839959999998"/>
    <n v="32029"/>
    <s v="GIB-2012"/>
    <n v="0.10000000000000853"/>
    <s v=""/>
    <n v="0.12638499000000003"/>
    <n v="468600.00008248002"/>
    <n v="9.9999999999994316E-2"/>
    <n v="2.7264236803854836"/>
    <s v="High Income"/>
    <s v="Europe &amp; Central Asia"/>
    <s v="Universal Access"/>
    <n v="18.779195463984379"/>
    <x v="38"/>
    <n v="9.2249870569037711"/>
    <n v="-9.9999999999994316E-2"/>
    <n v="-0.56408133000000049"/>
  </r>
  <r>
    <s v="GIB"/>
    <x v="77"/>
    <x v="3"/>
    <n v="99.9"/>
    <m/>
    <n v="15.422593880000001"/>
    <n v="5613.1402129999997"/>
    <n v="32407"/>
    <s v="GIB-2013"/>
    <n v="0"/>
    <s v=""/>
    <n v="0.79210276000000057"/>
    <n v="499799.99986916"/>
    <n v="9.9999999999994316E-2"/>
    <n v="2.7475874991117029"/>
    <s v="High Income"/>
    <s v="Europe &amp; Central Asia"/>
    <s v="Universal Access"/>
    <n v="18.187461823359399"/>
    <x v="38"/>
    <n v="10.454223435999996"/>
    <n v="-9.9999999999994316E-2"/>
    <n v="0.22802143000000008"/>
  </r>
  <r>
    <s v="GIB"/>
    <x v="77"/>
    <x v="4"/>
    <n v="99.9"/>
    <m/>
    <n v="16.37460763"/>
    <n v="5915.6450249999998"/>
    <n v="32813"/>
    <s v="GIB-2014"/>
    <n v="0"/>
    <s v=""/>
    <n v="0.95201374999999899"/>
    <n v="537300.00016318995"/>
    <n v="9.9999999999994316E-2"/>
    <n v="2.7680172763577886"/>
    <s v="High Income"/>
    <s v="Europe &amp; Central Asia"/>
    <s v="Universal Access"/>
    <n v="17.459097411132859"/>
    <x v="38"/>
    <n v="11.583320731916317"/>
    <n v="-9.9999999999994316E-2"/>
    <n v="1.1800351799999991"/>
  </r>
  <r>
    <s v="GIB"/>
    <x v="77"/>
    <x v="5"/>
    <n v="100"/>
    <m/>
    <n v="17.690476910000001"/>
    <n v="6357.3750389999996"/>
    <n v="33193"/>
    <s v="GIB-2015"/>
    <n v="9.9999999999994316E-2"/>
    <s v=""/>
    <n v="1.3158692800000011"/>
    <n v="587200.00007363001"/>
    <n v="0"/>
    <n v="2.7826700173382681"/>
    <s v="High Income"/>
    <s v="Europe &amp; Central Asia"/>
    <s v="Universal Access"/>
    <n v="16.984761441953111"/>
    <x v="38"/>
    <n v="12.981035543995823"/>
    <n v="0"/>
    <n v="2.4959044600000002"/>
  </r>
  <r>
    <s v="GIB"/>
    <x v="77"/>
    <x v="6"/>
    <n v="100"/>
    <m/>
    <n v="18.191811749999999"/>
    <n v="6576.81315"/>
    <n v="33658"/>
    <s v="GIB-2016"/>
    <n v="0"/>
    <s v=""/>
    <n v="0.50133483999999839"/>
    <n v="612299.99988150003"/>
    <n v="0"/>
    <n v="2.7660526968141097"/>
    <s v="High Income"/>
    <s v="Europe &amp; Central Asia"/>
    <s v="Universal Access"/>
    <n v="15.905248869453033"/>
    <x v="38"/>
    <n v="13.517439954330543"/>
    <n v="0"/>
    <n v="2.9972392999999986"/>
  </r>
  <r>
    <s v="GIB"/>
    <x v="77"/>
    <x v="7"/>
    <n v="100"/>
    <m/>
    <n v="18.975032850000002"/>
    <n v="6890.9255620000004"/>
    <n v="34245"/>
    <s v="GIB-2017"/>
    <n v="0"/>
    <s v=""/>
    <n v="0.78322110000000222"/>
    <n v="649799.99994825001"/>
    <n v="0"/>
    <n v="2.7536261535950692"/>
    <s v="High Income"/>
    <s v="Europe &amp; Central Asia"/>
    <s v="Universal Access"/>
    <n v="15.146092309921883"/>
    <x v="38"/>
    <n v="14.297281784426778"/>
    <n v="0"/>
    <n v="3.7804604000000008"/>
  </r>
  <r>
    <s v="GIB"/>
    <x v="77"/>
    <x v="8"/>
    <n v="100"/>
    <m/>
    <n v="19.7882596"/>
    <n v="7190.5950339999999"/>
    <n v="34854"/>
    <s v="GIB-2018"/>
    <n v="0"/>
    <s v=""/>
    <n v="0.81322674999999833"/>
    <n v="689700.00009840005"/>
    <n v="0"/>
    <n v="2.7519641290370576"/>
    <s v="High Income"/>
    <s v="Europe &amp; Central Asia"/>
    <s v="Universal Access"/>
    <n v="14.516199440312505"/>
    <x v="38"/>
    <n v="15.077390590372385"/>
    <n v="0"/>
    <n v="4.5936871499999992"/>
  </r>
  <r>
    <s v="GIB"/>
    <x v="77"/>
    <x v="9"/>
    <n v="100"/>
    <m/>
    <n v="20.211866789999998"/>
    <n v="7476.8038470000001"/>
    <n v="35494"/>
    <s v="GIB-2019"/>
    <n v="0"/>
    <s v=""/>
    <n v="0.42360718999999847"/>
    <n v="717399.99984425993"/>
    <n v="0"/>
    <n v="2.7032763201497962"/>
    <s v="High Income"/>
    <s v="Europe &amp; Central Asia"/>
    <s v="Universal Access"/>
    <n v="13.958622860585876"/>
    <x v="38"/>
    <n v="15.528465494418411"/>
    <n v="0"/>
    <n v="5.0172943399999976"/>
  </r>
  <r>
    <s v="GIB"/>
    <x v="77"/>
    <x v="10"/>
    <n v="100"/>
    <m/>
    <n v="17.67616731"/>
    <n v="6822.753573"/>
    <n v="36173"/>
    <s v="GIB-2020"/>
    <n v="0"/>
    <s v=""/>
    <n v="-2.5356994799999981"/>
    <n v="639400.00010463002"/>
    <n v="0"/>
    <n v="2.5907673669983797"/>
    <s v="High Income"/>
    <s v="Europe &amp; Central Asia"/>
    <s v="Universal Access"/>
    <n v="13.426165474335917"/>
    <x v="38"/>
    <n v="13.275419673698742"/>
    <n v="0"/>
    <n v="2.4815948599999995"/>
  </r>
  <r>
    <s v="GIB"/>
    <x v="77"/>
    <x v="11"/>
    <n v="100"/>
    <m/>
    <n v="17.407347120000001"/>
    <n v="6723.8185020000001"/>
    <n v="36858"/>
    <s v="GIB-2021"/>
    <n v="0"/>
    <s v=""/>
    <n v="-0.26882018999999957"/>
    <n v="641600.00014896004"/>
    <n v="0"/>
    <n v="2.5889079419413514"/>
    <s v="High Income"/>
    <s v="Europe &amp; Central Asia"/>
    <s v="Universal Access"/>
    <n v="12.87483148972656"/>
    <x v="38"/>
    <n v="12.826612778995814"/>
    <n v="0"/>
    <n v="2.2127746699999999"/>
  </r>
  <r>
    <s v="GIB"/>
    <x v="77"/>
    <x v="12"/>
    <n v="100"/>
    <m/>
    <n v="16.902868990000002"/>
    <n v="6522.234993"/>
    <n v="37609"/>
    <s v="GIB-2022"/>
    <n v="0"/>
    <s v=""/>
    <n v="-0.50447812999999897"/>
    <n v="635699.99984491011"/>
    <n v="0"/>
    <n v="2.591576201737753"/>
    <s v="High Income"/>
    <s v="Europe &amp; Central Asia"/>
    <s v="Universal Access"/>
    <n v="12.585946336015652"/>
    <x v="38"/>
    <n v="12.352067937774066"/>
    <n v="0"/>
    <n v="1.708296540000001"/>
  </r>
  <r>
    <s v="GIN"/>
    <x v="78"/>
    <x v="0"/>
    <n v="28.1"/>
    <n v="75.7"/>
    <n v="0.241465875"/>
    <m/>
    <n v="10396086"/>
    <s v="GIN-2010"/>
    <s v=""/>
    <s v=""/>
    <s v=""/>
    <n v="2510300.0025652498"/>
    <n v="71.900000000000006"/>
    <s v=""/>
    <s v="Low Income"/>
    <s v="Sub-Saharan Africa"/>
    <s v="Low Access"/>
    <n v="-51.52465743941405"/>
    <x v="856"/>
    <n v="-4.856593338991634"/>
    <n v="0"/>
    <n v="0"/>
  </r>
  <r>
    <s v="GIN"/>
    <x v="78"/>
    <x v="1"/>
    <n v="29.5"/>
    <n v="74.8"/>
    <n v="0.24899571300000001"/>
    <m/>
    <n v="10656810"/>
    <s v="GIN-2011"/>
    <n v="1.3999999999999986"/>
    <n v="-0.90000000000000568"/>
    <n v="7.5298380000000109E-3"/>
    <n v="2653500.00425553"/>
    <n v="70.5"/>
    <s v=""/>
    <s v="Low Income"/>
    <s v="Sub-Saharan Africa"/>
    <s v="Low Access"/>
    <n v="-50.915327430820312"/>
    <x v="857"/>
    <n v="-4.8775376707740552"/>
    <n v="1.3999999999999986"/>
    <n v="7.5298380000000109E-3"/>
  </r>
  <r>
    <s v="GIN"/>
    <x v="78"/>
    <x v="2"/>
    <n v="26.2"/>
    <n v="76.400000000000006"/>
    <n v="0.229920924"/>
    <m/>
    <n v="10921581"/>
    <s v="GIN-2012"/>
    <n v="-3.3000000000000007"/>
    <n v="1.6000000000000085"/>
    <n v="-1.9074789000000009E-2"/>
    <n v="2511099.9950608439"/>
    <n v="73.8"/>
    <s v=""/>
    <s v="Low Income"/>
    <s v="Sub-Saharan Africa"/>
    <s v="Low Access"/>
    <n v="-54.920804536015623"/>
    <x v="858"/>
    <n v="-5.1755831390962292"/>
    <n v="-1.9000000000000021"/>
    <n v="-1.1544950999999998E-2"/>
  </r>
  <r>
    <s v="GIN"/>
    <x v="78"/>
    <x v="3"/>
    <n v="32.200000000000003"/>
    <n v="78.5"/>
    <n v="0.20281681200000001"/>
    <m/>
    <n v="11191873"/>
    <s v="GIN-2013"/>
    <n v="6.0000000000000036"/>
    <n v="2.0999999999999943"/>
    <n v="-2.7104111999999986E-2"/>
    <n v="2269900.0021688761"/>
    <n v="67.8"/>
    <s v=""/>
    <s v="Low Income"/>
    <s v="Sub-Saharan Africa"/>
    <s v="Low Access"/>
    <n v="-49.512538176640604"/>
    <x v="859"/>
    <n v="-4.765553632000004"/>
    <n v="4.1000000000000014"/>
    <n v="-3.8649062999999984E-2"/>
  </r>
  <r>
    <s v="GIN"/>
    <x v="78"/>
    <x v="4"/>
    <n v="33.5"/>
    <n v="78.599999999999994"/>
    <n v="0.20686967000000001"/>
    <m/>
    <n v="11472924"/>
    <s v="GIN-2014"/>
    <n v="1.2999999999999972"/>
    <n v="9.9999999999994316E-2"/>
    <n v="4.0528579999999925E-3"/>
    <n v="2373400.0018150802"/>
    <n v="66.5"/>
    <s v=""/>
    <s v="Low Income"/>
    <s v="Sub-Saharan Africa"/>
    <s v="Low Access"/>
    <n v="-48.940902588867147"/>
    <x v="860"/>
    <n v="-4.5844172280836846"/>
    <n v="5.3999999999999986"/>
    <n v="-3.4596204999999991E-2"/>
  </r>
  <r>
    <s v="GIN"/>
    <x v="78"/>
    <x v="5"/>
    <n v="34.9"/>
    <n v="76.2"/>
    <n v="0.243671534"/>
    <m/>
    <n v="11767070"/>
    <s v="GIN-2015"/>
    <n v="1.3999999999999986"/>
    <n v="-2.3999999999999915"/>
    <n v="3.680186399999999E-2"/>
    <n v="2867299.99758538"/>
    <n v="65.099999999999994"/>
    <s v=""/>
    <s v="Low Income"/>
    <s v="Sub-Saharan Africa"/>
    <s v="Low Access"/>
    <n v="-48.11523855804689"/>
    <x v="861"/>
    <n v="-4.4657698320041792"/>
    <n v="6.7999999999999972"/>
    <n v="2.2056589999999987E-3"/>
  </r>
  <r>
    <s v="GIN"/>
    <x v="78"/>
    <x v="6"/>
    <n v="33.5"/>
    <n v="75.3"/>
    <n v="0.26749705699999998"/>
    <m/>
    <n v="12073030"/>
    <s v="GIN-2016"/>
    <n v="-1.3999999999999986"/>
    <n v="-0.90000000000000568"/>
    <n v="2.3825522999999987E-2"/>
    <n v="3229499.9940727097"/>
    <n v="66.5"/>
    <s v=""/>
    <s v="Low Income"/>
    <s v="Sub-Saharan Africa"/>
    <s v="Low Access"/>
    <n v="-50.594751130546967"/>
    <x v="862"/>
    <n v="-4.4068747386694564"/>
    <n v="5.3999999999999986"/>
    <n v="2.6031181999999986E-2"/>
  </r>
  <r>
    <s v="GIN"/>
    <x v="78"/>
    <x v="7"/>
    <n v="35.4"/>
    <n v="72"/>
    <n v="0.26402309299999999"/>
    <m/>
    <n v="12385659"/>
    <s v="GIN-2017"/>
    <n v="1.8999999999999986"/>
    <n v="-3.2999999999999972"/>
    <n v="-3.4739639999999961E-3"/>
    <n v="3270099.9980232869"/>
    <n v="64.599999999999994"/>
    <s v=""/>
    <s v="Low Income"/>
    <s v="Sub-Saharan Africa"/>
    <s v="Low Access"/>
    <n v="-49.453907690078118"/>
    <x v="863"/>
    <n v="-4.4137279725732244"/>
    <n v="7.2999999999999972"/>
    <n v="2.255721799999999E-2"/>
  </r>
  <r>
    <s v="GIN"/>
    <x v="78"/>
    <x v="8"/>
    <n v="45"/>
    <n v="73.2"/>
    <n v="0.294495597"/>
    <m/>
    <n v="12704774"/>
    <s v="GIN-2018"/>
    <n v="9.6000000000000014"/>
    <n v="1.2000000000000028"/>
    <n v="3.0472504000000011E-2"/>
    <n v="3741500.003880078"/>
    <n v="55"/>
    <s v=""/>
    <s v="Low Income"/>
    <s v="Sub-Saharan Africa"/>
    <s v="Low Access"/>
    <n v="-40.483800559687495"/>
    <x v="864"/>
    <n v="-4.4163734126276148"/>
    <n v="16.899999999999999"/>
    <n v="5.3029722000000001E-2"/>
  </r>
  <r>
    <s v="GIN"/>
    <x v="78"/>
    <x v="9"/>
    <n v="42.2"/>
    <n v="68.3"/>
    <n v="0.36933191700000001"/>
    <m/>
    <n v="13034346"/>
    <s v="GIN-2019"/>
    <n v="-2.7999999999999972"/>
    <n v="-4.9000000000000057"/>
    <n v="7.4836320000000012E-2"/>
    <n v="4813999.9950212818"/>
    <n v="57.8"/>
    <s v=""/>
    <s v="Low Income"/>
    <s v="Sub-Saharan Africa"/>
    <s v="Low Access"/>
    <n v="-43.841377139414121"/>
    <x v="865"/>
    <n v="-4.3140693785815873"/>
    <n v="14.100000000000001"/>
    <n v="0.12786604200000001"/>
  </r>
  <r>
    <s v="GIN"/>
    <x v="78"/>
    <x v="10"/>
    <n v="44.7"/>
    <n v="65.8"/>
    <n v="0.40335997200000001"/>
    <m/>
    <n v="13371183"/>
    <s v="GIN-2020"/>
    <n v="2.5"/>
    <n v="-2.5"/>
    <n v="3.4028055000000001E-2"/>
    <n v="5393400.0004868759"/>
    <n v="55.3"/>
    <s v=""/>
    <s v="Low Income"/>
    <s v="Sub-Saharan Africa"/>
    <s v="Low Access"/>
    <n v="-41.87383452566408"/>
    <x v="866"/>
    <n v="-3.9973876643012578"/>
    <n v="16.600000000000001"/>
    <n v="0.16189409700000001"/>
  </r>
  <r>
    <s v="GIN"/>
    <x v="78"/>
    <x v="11"/>
    <n v="46.8"/>
    <n v="66.8"/>
    <n v="0.37035084000000001"/>
    <m/>
    <n v="13710513"/>
    <s v="GIN-2021"/>
    <n v="2.0999999999999943"/>
    <n v="1"/>
    <n v="-3.3009131999999997E-2"/>
    <n v="5077700.0063809203"/>
    <n v="53.2"/>
    <s v=""/>
    <s v="Low Income"/>
    <s v="Sub-Saharan Africa"/>
    <s v="Low Access"/>
    <n v="-40.325168510273443"/>
    <x v="867"/>
    <n v="-4.2103835010041859"/>
    <n v="18.699999999999996"/>
    <n v="0.12888496500000002"/>
  </r>
  <r>
    <s v="GIN"/>
    <x v="78"/>
    <x v="12"/>
    <n v="47.7"/>
    <n v="66.599999999999994"/>
    <n v="0.371451378"/>
    <m/>
    <n v="14055137"/>
    <s v="GIN-2022"/>
    <n v="0.90000000000000568"/>
    <n v="-0.20000000000000284"/>
    <n v="1.1005379999999843E-3"/>
    <n v="5220800.0066287862"/>
    <n v="52.3"/>
    <s v=""/>
    <s v="Low Income"/>
    <s v="Sub-Saharan Africa"/>
    <s v="Low Access"/>
    <n v="-39.714053663984345"/>
    <x v="868"/>
    <n v="-4.1793496742259366"/>
    <n v="19.600000000000001"/>
    <n v="0.129985503"/>
  </r>
  <r>
    <s v="GMB"/>
    <x v="79"/>
    <x v="0"/>
    <n v="46.8"/>
    <n v="56.6"/>
    <n v="0.22879328199999999"/>
    <m/>
    <n v="1926630"/>
    <s v="GMB-2010"/>
    <s v=""/>
    <s v=""/>
    <s v=""/>
    <n v="440800.00089965999"/>
    <n v="53.2"/>
    <s v=""/>
    <s v="Low Income"/>
    <s v="Sub-Saharan Africa"/>
    <s v="Low Access"/>
    <n v="-32.824657439414054"/>
    <x v="869"/>
    <n v="-4.8692659319916345"/>
    <n v="0"/>
    <n v="0"/>
  </r>
  <r>
    <s v="GMB"/>
    <x v="79"/>
    <x v="1"/>
    <n v="48.3"/>
    <n v="56.2"/>
    <n v="0.23369479700000001"/>
    <m/>
    <n v="1983784"/>
    <s v="GMB-2011"/>
    <n v="1.5"/>
    <n v="-0.39999999999999858"/>
    <n v="4.9015150000000229E-3"/>
    <n v="463599.999171848"/>
    <n v="51.7"/>
    <s v=""/>
    <s v="Low Income"/>
    <s v="Sub-Saharan Africa"/>
    <s v="Low Access"/>
    <n v="-32.115327430820315"/>
    <x v="870"/>
    <n v="-4.8928385867740554"/>
    <n v="1.5"/>
    <n v="4.9015150000000229E-3"/>
  </r>
  <r>
    <s v="GMB"/>
    <x v="79"/>
    <x v="2"/>
    <n v="49.9"/>
    <n v="57"/>
    <n v="0.217513242"/>
    <m/>
    <n v="2043094"/>
    <s v="GMB-2012"/>
    <n v="1.6000000000000014"/>
    <n v="0.79999999999999716"/>
    <n v="-1.6181555000000014E-2"/>
    <n v="444399.99965074798"/>
    <n v="50.1"/>
    <s v=""/>
    <s v="Low Income"/>
    <s v="Sub-Saharan Africa"/>
    <s v="Low Access"/>
    <n v="-31.220804536015628"/>
    <x v="871"/>
    <n v="-5.1879908210962293"/>
    <n v="3.1000000000000014"/>
    <n v="-1.1280039999999991E-2"/>
  </r>
  <r>
    <s v="GMB"/>
    <x v="79"/>
    <x v="3"/>
    <n v="51.5"/>
    <n v="59.3"/>
    <n v="0.21213792100000001"/>
    <m/>
    <n v="2103820"/>
    <s v="GMB-2013"/>
    <n v="1.6000000000000014"/>
    <n v="2.2999999999999972"/>
    <n v="-5.3753209999999885E-3"/>
    <n v="446300.00095822004"/>
    <n v="48.5"/>
    <s v=""/>
    <s v="Low Income"/>
    <s v="Sub-Saharan Africa"/>
    <s v="Moderate Access"/>
    <n v="-30.212538176640606"/>
    <x v="872"/>
    <n v="-4.756232523000004"/>
    <n v="4.7000000000000028"/>
    <n v="-1.665536099999998E-2"/>
  </r>
  <r>
    <s v="GMB"/>
    <x v="79"/>
    <x v="4"/>
    <n v="53"/>
    <n v="53.2"/>
    <n v="0.223512932"/>
    <m/>
    <n v="2164528"/>
    <s v="GMB-2014"/>
    <n v="1.5"/>
    <n v="-6.0999999999999943"/>
    <n v="1.137501099999999E-2"/>
    <n v="483799.99967609602"/>
    <n v="47"/>
    <s v=""/>
    <s v="Low Income"/>
    <s v="Sub-Saharan Africa"/>
    <s v="Moderate Access"/>
    <n v="-29.440902588867147"/>
    <x v="873"/>
    <n v="-4.567773966083684"/>
    <n v="6.2000000000000028"/>
    <n v="-5.2803499999999892E-3"/>
  </r>
  <r>
    <s v="GMB"/>
    <x v="79"/>
    <x v="5"/>
    <n v="54.7"/>
    <n v="49"/>
    <n v="0.22881248100000001"/>
    <m/>
    <n v="2224529"/>
    <s v="GMB-2015"/>
    <n v="1.7000000000000028"/>
    <n v="-4.2000000000000028"/>
    <n v="5.2995490000000145E-3"/>
    <n v="508999.99954644905"/>
    <n v="45.3"/>
    <s v=""/>
    <s v="Low Income"/>
    <s v="Sub-Saharan Africa"/>
    <s v="Moderate Access"/>
    <n v="-28.315238558046886"/>
    <x v="874"/>
    <n v="-4.4806288850041787"/>
    <n v="7.9000000000000057"/>
    <n v="1.9199000000025279E-5"/>
  </r>
  <r>
    <s v="GMB"/>
    <x v="79"/>
    <x v="6"/>
    <n v="56.4"/>
    <n v="48.6"/>
    <n v="0.224978971"/>
    <m/>
    <n v="2283769"/>
    <s v="GMB-2016"/>
    <n v="1.6999999999999957"/>
    <n v="-0.39999999999999858"/>
    <n v="-3.8335100000000122E-3"/>
    <n v="513799.99962169898"/>
    <n v="43.6"/>
    <s v=""/>
    <s v="Low Income"/>
    <s v="Sub-Saharan Africa"/>
    <s v="Moderate Access"/>
    <n v="-27.694751130546969"/>
    <x v="875"/>
    <n v="-4.4493928246694567"/>
    <n v="9.6000000000000014"/>
    <n v="-3.8143109999999869E-3"/>
  </r>
  <r>
    <s v="GMB"/>
    <x v="79"/>
    <x v="7"/>
    <n v="56.2"/>
    <n v="48"/>
    <n v="0.22355155800000001"/>
    <m/>
    <n v="2342189"/>
    <s v="GMB-2017"/>
    <n v="-0.19999999999999574"/>
    <n v="-0.60000000000000142"/>
    <n v="-1.4274129999999885E-3"/>
    <n v="523600.00008046202"/>
    <n v="43.8"/>
    <s v=""/>
    <s v="Low Income"/>
    <s v="Sub-Saharan Africa"/>
    <s v="Moderate Access"/>
    <n v="-28.653907690078114"/>
    <x v="876"/>
    <n v="-4.4541995075732244"/>
    <n v="9.4000000000000057"/>
    <n v="-5.2417239999999754E-3"/>
  </r>
  <r>
    <s v="GMB"/>
    <x v="79"/>
    <x v="8"/>
    <n v="60.3"/>
    <n v="48.1"/>
    <n v="0.19182107900000001"/>
    <m/>
    <n v="2399632"/>
    <s v="GMB-2018"/>
    <n v="4.0999999999999943"/>
    <n v="0.10000000000000142"/>
    <n v="-3.1730479000000006E-2"/>
    <n v="460299.99944292801"/>
    <n v="39.700000000000003"/>
    <s v=""/>
    <s v="Low Income"/>
    <s v="Sub-Saharan Africa"/>
    <s v="Moderate Access"/>
    <n v="-25.183800559687498"/>
    <x v="877"/>
    <n v="-4.5190479306276146"/>
    <n v="13.5"/>
    <n v="-3.6972202999999981E-2"/>
  </r>
  <r>
    <s v="GMB"/>
    <x v="79"/>
    <x v="9"/>
    <n v="62.1"/>
    <n v="47.4"/>
    <n v="0.18926720599999999"/>
    <m/>
    <n v="2456844"/>
    <s v="GMB-2019"/>
    <n v="1.8000000000000043"/>
    <n v="-0.70000000000000284"/>
    <n v="-2.5538730000000121E-3"/>
    <n v="464999.99945786397"/>
    <n v="37.9"/>
    <s v=""/>
    <s v="Low Income"/>
    <s v="Sub-Saharan Africa"/>
    <s v="Moderate Access"/>
    <n v="-23.941377139414122"/>
    <x v="878"/>
    <n v="-4.4941340895815873"/>
    <n v="15.300000000000004"/>
    <n v="-3.9526075999999993E-2"/>
  </r>
  <r>
    <s v="GMB"/>
    <x v="79"/>
    <x v="10"/>
    <n v="62.2"/>
    <n v="49.8"/>
    <n v="0.16774435100000001"/>
    <m/>
    <n v="2515733"/>
    <s v="GMB-2020"/>
    <n v="0.10000000000000142"/>
    <n v="2.3999999999999986"/>
    <n v="-2.152285499999998E-2"/>
    <n v="421999.99937428301"/>
    <n v="37.799999999999997"/>
    <s v=""/>
    <s v="Low Income"/>
    <s v="Sub-Saharan Africa"/>
    <s v="Moderate Access"/>
    <n v="-24.37383452566408"/>
    <x v="879"/>
    <n v="-4.2330032853012582"/>
    <n v="15.400000000000006"/>
    <n v="-6.1048930999999973E-2"/>
  </r>
  <r>
    <s v="GMB"/>
    <x v="79"/>
    <x v="11"/>
    <n v="63.7"/>
    <n v="48.6"/>
    <n v="0.18540300700000001"/>
    <m/>
    <n v="2576010"/>
    <s v="GMB-2021"/>
    <n v="1.5"/>
    <n v="-1.1999999999999957"/>
    <n v="1.7658655999999995E-2"/>
    <n v="477600.00006207003"/>
    <n v="36.299999999999997"/>
    <s v=""/>
    <s v="Low Income"/>
    <s v="Sub-Saharan Africa"/>
    <s v="Moderate Access"/>
    <n v="-23.425168510273437"/>
    <x v="880"/>
    <n v="-4.3953313340041866"/>
    <n v="16.900000000000006"/>
    <n v="-4.3390274999999978E-2"/>
  </r>
  <r>
    <s v="GMB"/>
    <x v="79"/>
    <x v="12"/>
    <n v="65.400000000000006"/>
    <n v="47.7"/>
    <n v="0.18771311600000001"/>
    <m/>
    <n v="2636470"/>
    <s v="GMB-2022"/>
    <n v="1.7000000000000028"/>
    <n v="-0.89999999999999858"/>
    <n v="2.3101090000000046E-3"/>
    <n v="494899.99894052005"/>
    <n v="34.599999999999994"/>
    <s v=""/>
    <s v="Low Income"/>
    <s v="Sub-Saharan Africa"/>
    <s v="Moderate Access"/>
    <n v="-22.014053663984342"/>
    <x v="881"/>
    <n v="-4.363087936225936"/>
    <n v="18.600000000000009"/>
    <n v="-4.1080165999999974E-2"/>
  </r>
  <r>
    <s v="GNB"/>
    <x v="80"/>
    <x v="0"/>
    <n v="6"/>
    <n v="87.8"/>
    <n v="0.20033875000000001"/>
    <m/>
    <n v="1566347"/>
    <s v="GNB-2010"/>
    <s v=""/>
    <s v=""/>
    <s v=""/>
    <n v="313800.00004625"/>
    <n v="94"/>
    <s v=""/>
    <s v="Low Income"/>
    <s v="Sub-Saharan Africa"/>
    <s v="Critical"/>
    <n v="-73.624657439414051"/>
    <x v="882"/>
    <n v="-4.8977204639916341"/>
    <n v="0"/>
    <n v="0"/>
  </r>
  <r>
    <s v="GNB"/>
    <x v="80"/>
    <x v="1"/>
    <n v="13.5"/>
    <n v="87.9"/>
    <n v="0.198000592"/>
    <m/>
    <n v="1608076"/>
    <s v="GNB-2011"/>
    <n v="7.5"/>
    <n v="0.10000000000000853"/>
    <n v="-2.3381580000000068E-3"/>
    <n v="318399.999980992"/>
    <n v="86.5"/>
    <s v=""/>
    <s v="Low Income"/>
    <s v="Sub-Saharan Africa"/>
    <s v="Critical"/>
    <n v="-66.915327430820312"/>
    <x v="883"/>
    <n v="-4.9285327917740558"/>
    <n v="7.5"/>
    <n v="-2.3381580000000068E-3"/>
  </r>
  <r>
    <s v="GNB"/>
    <x v="80"/>
    <x v="2"/>
    <n v="14.9"/>
    <n v="87.8"/>
    <n v="0.19389409199999999"/>
    <m/>
    <n v="1651417"/>
    <s v="GNB-2012"/>
    <n v="1.4000000000000004"/>
    <n v="-0.10000000000000853"/>
    <n v="-4.1065000000000129E-3"/>
    <n v="320199.999728364"/>
    <n v="85.1"/>
    <s v=""/>
    <s v="Low Income"/>
    <s v="Sub-Saharan Africa"/>
    <s v="Critical"/>
    <n v="-66.220804536015621"/>
    <x v="884"/>
    <n v="-5.2116099710962294"/>
    <n v="8.9"/>
    <n v="-6.4446580000000198E-3"/>
  </r>
  <r>
    <s v="GNB"/>
    <x v="80"/>
    <x v="3"/>
    <n v="16.3"/>
    <n v="87.7"/>
    <n v="0.194283753"/>
    <m/>
    <n v="1695973"/>
    <s v="GNB-2013"/>
    <n v="1.4000000000000004"/>
    <n v="-9.9999999999994316E-2"/>
    <n v="3.8966100000001336E-4"/>
    <n v="329499.99942666903"/>
    <n v="83.7"/>
    <s v=""/>
    <s v="Low Income"/>
    <s v="Sub-Saharan Africa"/>
    <s v="Critical"/>
    <n v="-65.412538176640609"/>
    <x v="885"/>
    <n v="-4.7740866910000044"/>
    <n v="10.3"/>
    <n v="-6.0549970000000064E-3"/>
  </r>
  <r>
    <s v="GNB"/>
    <x v="80"/>
    <x v="4"/>
    <n v="17.2"/>
    <n v="87.3"/>
    <n v="0.19596559"/>
    <m/>
    <n v="1741122"/>
    <s v="GNB-2014"/>
    <n v="0.89999999999999858"/>
    <n v="-0.40000000000000568"/>
    <n v="1.6818369999999916E-3"/>
    <n v="341199.99999197997"/>
    <n v="82.8"/>
    <s v=""/>
    <s v="Low Income"/>
    <s v="Sub-Saharan Africa"/>
    <s v="Critical"/>
    <n v="-65.240902588867144"/>
    <x v="886"/>
    <n v="-4.5953213080836841"/>
    <n v="11.2"/>
    <n v="-4.3731600000000148E-3"/>
  </r>
  <r>
    <s v="GNB"/>
    <x v="80"/>
    <x v="5"/>
    <n v="20.100000000000001"/>
    <n v="87.2"/>
    <n v="0.202915603"/>
    <m/>
    <n v="1786457"/>
    <s v="GNB-2015"/>
    <n v="2.9000000000000021"/>
    <n v="-9.9999999999994316E-2"/>
    <n v="6.9500130000000049E-3"/>
    <n v="362499.99938857101"/>
    <n v="79.900000000000006"/>
    <s v=""/>
    <s v="Low Income"/>
    <s v="Sub-Saharan Africa"/>
    <s v="Low Access"/>
    <n v="-62.915238558046887"/>
    <x v="887"/>
    <n v="-4.5065257630041788"/>
    <n v="14.100000000000001"/>
    <n v="2.5768529999999901E-3"/>
  </r>
  <r>
    <s v="GNB"/>
    <x v="80"/>
    <x v="6"/>
    <n v="22.9"/>
    <n v="86.8"/>
    <n v="0.20678063599999999"/>
    <m/>
    <n v="1831893"/>
    <s v="GNB-2016"/>
    <n v="2.7999999999999972"/>
    <n v="-0.40000000000000568"/>
    <n v="3.8650329999999899E-3"/>
    <n v="378799.99962394801"/>
    <n v="77.099999999999994"/>
    <s v=""/>
    <s v="Low Income"/>
    <s v="Sub-Saharan Africa"/>
    <s v="Low Access"/>
    <n v="-61.194751130546969"/>
    <x v="888"/>
    <n v="-4.467591159669456"/>
    <n v="16.899999999999999"/>
    <n v="6.44188599999998E-3"/>
  </r>
  <r>
    <s v="GNB"/>
    <x v="80"/>
    <x v="7"/>
    <n v="26"/>
    <n v="86.8"/>
    <n v="0.163339499"/>
    <m/>
    <n v="1877072"/>
    <s v="GNB-2017"/>
    <n v="3.1000000000000014"/>
    <n v="0"/>
    <n v="-4.3441136999999991E-2"/>
    <n v="306600.00006692798"/>
    <n v="74"/>
    <s v=""/>
    <s v="Low Income"/>
    <s v="Sub-Saharan Africa"/>
    <s v="Low Access"/>
    <n v="-58.853907690078117"/>
    <x v="889"/>
    <n v="-4.5144115665732238"/>
    <n v="20"/>
    <n v="-3.6999251000000011E-2"/>
  </r>
  <r>
    <s v="GNB"/>
    <x v="80"/>
    <x v="8"/>
    <n v="28.4"/>
    <n v="86.6"/>
    <n v="0.18343870000000001"/>
    <m/>
    <n v="1922168"/>
    <s v="GNB-2018"/>
    <n v="2.3999999999999986"/>
    <n v="-0.20000000000000284"/>
    <n v="2.0099201000000011E-2"/>
    <n v="352599.99910160003"/>
    <n v="71.599999999999994"/>
    <s v=""/>
    <s v="Low Income"/>
    <s v="Sub-Saharan Africa"/>
    <s v="Low Access"/>
    <n v="-57.083800559687496"/>
    <x v="890"/>
    <n v="-4.5274303096276149"/>
    <n v="22.4"/>
    <n v="-1.690005E-2"/>
  </r>
  <r>
    <s v="GNB"/>
    <x v="80"/>
    <x v="9"/>
    <n v="30.9"/>
    <n v="86.2"/>
    <n v="0.18122718099999999"/>
    <m/>
    <n v="1967696"/>
    <s v="GNB-2019"/>
    <n v="2.5"/>
    <n v="-0.39999999999999147"/>
    <n v="-2.2115190000000229E-3"/>
    <n v="356599.99914497597"/>
    <n v="69.099999999999994"/>
    <s v=""/>
    <s v="Low Income"/>
    <s v="Sub-Saharan Africa"/>
    <s v="Low Access"/>
    <n v="-55.141377139414125"/>
    <x v="891"/>
    <n v="-4.5021741145815879"/>
    <n v="24.9"/>
    <n v="-1.9111569000000023E-2"/>
  </r>
  <r>
    <s v="GNB"/>
    <x v="80"/>
    <x v="10"/>
    <n v="33.4"/>
    <n v="87.2"/>
    <n v="0.16704292300000001"/>
    <m/>
    <n v="2013255"/>
    <s v="GNB-2020"/>
    <n v="2.5"/>
    <n v="1"/>
    <n v="-1.4184257999999977E-2"/>
    <n v="336299.999944365"/>
    <n v="66.599999999999994"/>
    <s v=""/>
    <s v="Low Income"/>
    <s v="Sub-Saharan Africa"/>
    <s v="Low Access"/>
    <n v="-53.173834525664084"/>
    <x v="892"/>
    <n v="-4.2337047133012575"/>
    <n v="27.4"/>
    <n v="-3.3295827E-2"/>
  </r>
  <r>
    <s v="GNB"/>
    <x v="80"/>
    <x v="11"/>
    <n v="35.799999999999997"/>
    <n v="87.4"/>
    <n v="0.16319861499999999"/>
    <m/>
    <n v="2058841"/>
    <s v="GNB-2021"/>
    <n v="2.3999999999999986"/>
    <n v="0.20000000000000284"/>
    <n v="-3.8443080000000185E-3"/>
    <n v="335999.99970521498"/>
    <n v="64.2"/>
    <s v=""/>
    <s v="Low Income"/>
    <s v="Sub-Saharan Africa"/>
    <s v="Low Access"/>
    <n v="-51.325168510273443"/>
    <x v="893"/>
    <n v="-4.4175357260041865"/>
    <n v="29.799999999999997"/>
    <n v="-3.7140135000000019E-2"/>
  </r>
  <r>
    <s v="GNB"/>
    <x v="80"/>
    <x v="12"/>
    <n v="37.4"/>
    <n v="87.4"/>
    <n v="0.16333187499999999"/>
    <m/>
    <n v="2105529"/>
    <s v="GNB-2022"/>
    <n v="1.6000000000000014"/>
    <n v="0"/>
    <n v="1.3325999999999616E-4"/>
    <n v="343899.99943687499"/>
    <n v="62.6"/>
    <s v=""/>
    <s v="Low Income"/>
    <s v="Sub-Saharan Africa"/>
    <s v="Low Access"/>
    <n v="-50.014053663984349"/>
    <x v="894"/>
    <n v="-4.3874691772259364"/>
    <n v="31.4"/>
    <n v="-3.7006875000000022E-2"/>
  </r>
  <r>
    <s v="GNQ"/>
    <x v="81"/>
    <x v="0"/>
    <n v="66.099999999999994"/>
    <n v="5.7"/>
    <n v="4.8069734290000001"/>
    <n v="1352.164835"/>
    <n v="1189085"/>
    <s v="GNQ-2010"/>
    <s v=""/>
    <s v=""/>
    <s v=""/>
    <n v="5715899.9998224648"/>
    <n v="33.900000000000006"/>
    <n v="3.5550202938090756"/>
    <s v="Upper Middle Income"/>
    <s v="Sub-Saharan Africa"/>
    <s v="Moderate Access"/>
    <n v="-13.524657439414057"/>
    <x v="895"/>
    <n v="-0.29108578499163418"/>
    <n v="0"/>
    <n v="0"/>
  </r>
  <r>
    <s v="GNQ"/>
    <x v="81"/>
    <x v="1"/>
    <n v="66.099999999999994"/>
    <n v="5.6"/>
    <n v="4.8000740840000002"/>
    <n v="1451.3643279999999"/>
    <n v="1241835"/>
    <s v="GNQ-2011"/>
    <n v="0"/>
    <n v="-0.10000000000000053"/>
    <n v="-6.8993449999998901E-3"/>
    <n v="5960900.0001041405"/>
    <n v="33.900000000000006"/>
    <n v="3.3072840439826496"/>
    <s v="Upper Middle Income"/>
    <s v="Sub-Saharan Africa"/>
    <s v="Moderate Access"/>
    <n v="-14.315327430820318"/>
    <x v="896"/>
    <n v="-0.32645929977405519"/>
    <n v="0"/>
    <n v="-6.8993449999998901E-3"/>
  </r>
  <r>
    <s v="GNQ"/>
    <x v="81"/>
    <x v="2"/>
    <n v="65.7"/>
    <n v="4.4000000000000004"/>
    <n v="4.3371269659999996"/>
    <n v="1434.922282"/>
    <n v="1293483"/>
    <s v="GNQ-2012"/>
    <n v="-0.39999999999999147"/>
    <n v="-1.1999999999999993"/>
    <n v="-0.46294711800000066"/>
    <n v="5609999.9993625777"/>
    <n v="34.299999999999997"/>
    <n v="3.0225518276536176"/>
    <s v="Upper Middle Income"/>
    <s v="Sub-Saharan Africa"/>
    <s v="Moderate Access"/>
    <n v="-15.420804536015623"/>
    <x v="897"/>
    <n v="-1.0683770970962296"/>
    <n v="-0.39999999999999147"/>
    <n v="-0.46984646300000055"/>
  </r>
  <r>
    <s v="GNQ"/>
    <x v="81"/>
    <x v="3"/>
    <n v="65.900000000000006"/>
    <n v="3.7"/>
    <n v="4.251391677"/>
    <n v="1674.897318"/>
    <n v="1346218"/>
    <s v="GNQ-2013"/>
    <n v="0.20000000000000284"/>
    <n v="-0.70000000000000018"/>
    <n v="-8.5735288999999604E-2"/>
    <n v="5723300.0006275857"/>
    <n v="34.099999999999994"/>
    <n v="2.5382998893786515"/>
    <s v="Upper Middle Income"/>
    <s v="Sub-Saharan Africa"/>
    <s v="Moderate Access"/>
    <n v="-15.812538176640601"/>
    <x v="898"/>
    <n v="-0.71697876700000407"/>
    <n v="-0.19999999999998863"/>
    <n v="-0.55558175200000015"/>
  </r>
  <r>
    <s v="GNQ"/>
    <x v="81"/>
    <x v="4"/>
    <n v="66"/>
    <n v="4.9000000000000004"/>
    <n v="4.0847161219999997"/>
    <n v="1480.617013"/>
    <n v="1399828"/>
    <s v="GNQ-2014"/>
    <n v="9.9999999999994316E-2"/>
    <n v="1.2000000000000002"/>
    <n v="-0.16667555500000031"/>
    <n v="5717899.9996270156"/>
    <n v="34"/>
    <n v="2.7587931829336605"/>
    <s v="Upper Middle Income"/>
    <s v="Sub-Saharan Africa"/>
    <s v="Moderate Access"/>
    <n v="-16.440902588867147"/>
    <x v="899"/>
    <n v="-0.70657077608368457"/>
    <n v="-9.9999999999994316E-2"/>
    <n v="-0.72225730700000046"/>
  </r>
  <r>
    <s v="GNQ"/>
    <x v="81"/>
    <x v="5"/>
    <n v="66.099999999999994"/>
    <n v="5.5"/>
    <n v="3.718835179"/>
    <n v="1329.541864"/>
    <n v="1453923"/>
    <s v="GNQ-2015"/>
    <n v="9.9999999999994316E-2"/>
    <n v="0.59999999999999964"/>
    <n v="-0.36588094299999963"/>
    <n v="5406899.9999572169"/>
    <n v="33.900000000000006"/>
    <n v="2.7970801670070617"/>
    <s v="Upper Middle Income"/>
    <s v="Sub-Saharan Africa"/>
    <s v="Moderate Access"/>
    <n v="-16.915238558046894"/>
    <x v="900"/>
    <n v="-0.99060618700417891"/>
    <n v="0"/>
    <n v="-1.0881382500000001"/>
  </r>
  <r>
    <s v="GNQ"/>
    <x v="81"/>
    <x v="6"/>
    <n v="66.2"/>
    <n v="4.8"/>
    <n v="3.573365619"/>
    <n v="1510.323946"/>
    <n v="1508186"/>
    <s v="GNQ-2016"/>
    <n v="0.10000000000000853"/>
    <n v="-0.70000000000000018"/>
    <n v="-0.14546956"/>
    <n v="5389299.9994571339"/>
    <n v="33.799999999999997"/>
    <n v="2.3659597190813524"/>
    <s v="Upper Middle Income"/>
    <s v="Sub-Saharan Africa"/>
    <s v="Moderate Access"/>
    <n v="-17.894751130546965"/>
    <x v="901"/>
    <n v="-1.1010061766694563"/>
    <n v="0.10000000000000853"/>
    <n v="-1.2336078100000001"/>
  </r>
  <r>
    <s v="GNQ"/>
    <x v="81"/>
    <x v="7"/>
    <n v="66.400000000000006"/>
    <n v="5"/>
    <n v="3.1278881919999999"/>
    <n v="1291.2448260000001"/>
    <n v="1562396"/>
    <s v="GNQ-2017"/>
    <n v="0.20000000000000284"/>
    <n v="0.20000000000000018"/>
    <n v="-0.44547742700000015"/>
    <n v="4886999.9996280316"/>
    <n v="33.599999999999994"/>
    <n v="2.4223819751437281"/>
    <s v="Upper Middle Income"/>
    <s v="Sub-Saharan Africa"/>
    <s v="Moderate Access"/>
    <n v="-18.453907690078111"/>
    <x v="902"/>
    <n v="-1.5498628735732241"/>
    <n v="0.30000000000001137"/>
    <n v="-1.6790852370000002"/>
  </r>
  <r>
    <s v="GNQ"/>
    <x v="81"/>
    <x v="8"/>
    <n v="66.5"/>
    <n v="4.8"/>
    <n v="3.2882502219999998"/>
    <n v="1409.3400590000001"/>
    <n v="1616422"/>
    <s v="GNQ-2018"/>
    <n v="9.9999999999994316E-2"/>
    <n v="-0.20000000000000018"/>
    <n v="0.16036202999999993"/>
    <n v="5315200.0003456837"/>
    <n v="33.5"/>
    <n v="2.3331843872607894"/>
    <s v="Upper Middle Income"/>
    <s v="Sub-Saharan Africa"/>
    <s v="Moderate Access"/>
    <n v="-18.983800559687495"/>
    <x v="903"/>
    <n v="-1.4226187876276151"/>
    <n v="0.40000000000000568"/>
    <n v="-1.5187232070000003"/>
  </r>
  <r>
    <s v="GNQ"/>
    <x v="81"/>
    <x v="9"/>
    <n v="66.599999999999994"/>
    <n v="7.4"/>
    <n v="3.0669803259999999"/>
    <n v="1273.743152"/>
    <n v="1670177"/>
    <s v="GNQ-2019"/>
    <n v="9.9999999999994316E-2"/>
    <n v="2.6000000000000005"/>
    <n v="-0.22126989599999991"/>
    <n v="5122399.999937702"/>
    <n v="33.400000000000006"/>
    <n v="2.4078483336175771"/>
    <s v="Upper Middle Income"/>
    <s v="Sub-Saharan Africa"/>
    <s v="Moderate Access"/>
    <n v="-19.441377139414129"/>
    <x v="904"/>
    <n v="-1.6164209695815877"/>
    <n v="0.5"/>
    <n v="-1.7399931030000002"/>
  </r>
  <r>
    <s v="GNQ"/>
    <x v="81"/>
    <x v="10"/>
    <n v="66.7"/>
    <n v="6.5"/>
    <n v="2.860583477"/>
    <n v="1121.379083"/>
    <n v="1716468"/>
    <s v="GNQ-2020"/>
    <n v="0.10000000000000853"/>
    <n v="-0.90000000000000036"/>
    <n v="-0.20639684899999988"/>
    <n v="4910099.9995992361"/>
    <n v="33.299999999999997"/>
    <n v="2.5509513422946553"/>
    <s v="Upper Middle Income"/>
    <s v="Sub-Saharan Africa"/>
    <s v="Moderate Access"/>
    <n v="-19.87383452566408"/>
    <x v="905"/>
    <n v="-1.5401641593012578"/>
    <n v="0.60000000000000853"/>
    <n v="-1.9463899520000001"/>
  </r>
  <r>
    <s v="GNQ"/>
    <x v="81"/>
    <x v="11"/>
    <n v="66.8"/>
    <n v="5.2"/>
    <n v="2.8603821040000001"/>
    <n v="1300.883961"/>
    <n v="1758786"/>
    <s v="GNQ-2021"/>
    <n v="9.9999999999994316E-2"/>
    <n v="-1.2999999999999998"/>
    <n v="-2.0137299999989366E-4"/>
    <n v="5030799.9991657445"/>
    <n v="33.200000000000003"/>
    <n v="2.1987988089277395"/>
    <s v="Upper Middle Income"/>
    <s v="Sub-Saharan Africa"/>
    <s v="Moderate Access"/>
    <n v="-20.325168510273443"/>
    <x v="906"/>
    <n v="-1.7203522370041862"/>
    <n v="0.70000000000000284"/>
    <n v="-1.946591325"/>
  </r>
  <r>
    <s v="GNQ"/>
    <x v="81"/>
    <x v="12"/>
    <n v="67"/>
    <n v="4.2"/>
    <n v="2.8215542170000001"/>
    <n v="1283.935168"/>
    <n v="1803545"/>
    <s v="GNQ-2022"/>
    <n v="0.20000000000000284"/>
    <n v="-1"/>
    <n v="-3.8827887000000061E-2"/>
    <n v="5088800.0002992656"/>
    <n v="33"/>
    <n v="2.1975830924509734"/>
    <s v="Upper Middle Income"/>
    <s v="Sub-Saharan Africa"/>
    <s v="Moderate Access"/>
    <n v="-20.414053663984348"/>
    <x v="907"/>
    <n v="-1.7292468352259363"/>
    <n v="0.90000000000000568"/>
    <n v="-1.985419212"/>
  </r>
  <r>
    <s v="GRC"/>
    <x v="82"/>
    <x v="0"/>
    <n v="100"/>
    <n v="11.4"/>
    <n v="8.0114529349999994"/>
    <n v="2487.5291889999999"/>
    <n v="11121341"/>
    <s v="GRC-2010"/>
    <s v=""/>
    <s v=""/>
    <s v=""/>
    <n v="89098099.995585829"/>
    <n v="0"/>
    <n v="3.2206468050413699"/>
    <s v="High Income"/>
    <s v="Europe &amp; Central Asia"/>
    <s v="Universal Access"/>
    <n v="20.375342560585949"/>
    <x v="908"/>
    <n v="2.9133937210083651"/>
    <n v="0"/>
    <n v="0"/>
  </r>
  <r>
    <s v="GRC"/>
    <x v="82"/>
    <x v="1"/>
    <n v="100"/>
    <n v="11.4"/>
    <n v="7.7573600620000001"/>
    <n v="2413.161298"/>
    <n v="11104899"/>
    <s v="GRC-2011"/>
    <n v="0"/>
    <n v="0"/>
    <n v="-0.25409287299999939"/>
    <n v="86144699.995143741"/>
    <n v="0"/>
    <n v="3.2146048705609567"/>
    <s v="High Income"/>
    <s v="Europe &amp; Central Asia"/>
    <s v="Universal Access"/>
    <n v="19.584672569179688"/>
    <x v="909"/>
    <n v="2.6308266782259446"/>
    <n v="0"/>
    <n v="-0.25409287299999939"/>
  </r>
  <r>
    <s v="GRC"/>
    <x v="82"/>
    <x v="2"/>
    <n v="100"/>
    <n v="14.2"/>
    <n v="7.3838767570000003"/>
    <n v="2408.7557649999999"/>
    <n v="11045011"/>
    <s v="GRC-2012"/>
    <n v="0"/>
    <n v="2.7999999999999989"/>
    <n v="-0.37348330499999971"/>
    <n v="81555000.003709331"/>
    <n v="0"/>
    <n v="3.0654318981982804"/>
    <s v="High Income"/>
    <s v="Europe &amp; Central Asia"/>
    <s v="Universal Access"/>
    <n v="18.879195463984374"/>
    <x v="910"/>
    <n v="1.9783726939037711"/>
    <n v="0"/>
    <n v="-0.6275761779999991"/>
  </r>
  <r>
    <s v="GRC"/>
    <x v="82"/>
    <x v="3"/>
    <n v="100"/>
    <n v="16.600000000000001"/>
    <n v="6.7374444499999999"/>
    <n v="2133.1283589999998"/>
    <n v="10965211"/>
    <s v="GRC-2013"/>
    <n v="0"/>
    <n v="2.4000000000000021"/>
    <n v="-0.64643230700000043"/>
    <n v="73877499.995028943"/>
    <n v="0"/>
    <n v="3.1584805581781685"/>
    <s v="High Income"/>
    <s v="Europe &amp; Central Asia"/>
    <s v="Universal Access"/>
    <n v="18.287461823359394"/>
    <x v="604"/>
    <n v="1.7690740059999959"/>
    <n v="0"/>
    <n v="-1.2740084849999995"/>
  </r>
  <r>
    <s v="GRC"/>
    <x v="82"/>
    <x v="4"/>
    <n v="100"/>
    <n v="16.399999999999999"/>
    <n v="6.5190789220000003"/>
    <n v="2128.7923169999999"/>
    <n v="10892413"/>
    <s v="GRC-2014"/>
    <n v="0"/>
    <n v="-0.20000000000000284"/>
    <n v="-0.21836552799999964"/>
    <n v="71008499.998018786"/>
    <n v="0"/>
    <n v="3.0623367389764966"/>
    <s v="High Income"/>
    <s v="Europe &amp; Central Asia"/>
    <s v="Universal Access"/>
    <n v="17.559097411132853"/>
    <x v="911"/>
    <n v="1.727792023916316"/>
    <n v="0"/>
    <n v="-1.4923740129999992"/>
  </r>
  <r>
    <s v="GRC"/>
    <x v="82"/>
    <x v="5"/>
    <n v="100"/>
    <n v="17.5"/>
    <n v="6.4183486690000002"/>
    <n v="2148.0470789999999"/>
    <n v="10820883"/>
    <s v="GRC-2015"/>
    <n v="0"/>
    <n v="1.1000000000000014"/>
    <n v="-0.10073025300000005"/>
    <n v="69452200.000454724"/>
    <n v="0"/>
    <n v="2.987992549952859"/>
    <s v="High Income"/>
    <s v="Europe &amp; Central Asia"/>
    <s v="Universal Access"/>
    <n v="16.984761441953111"/>
    <x v="912"/>
    <n v="1.7089073029958213"/>
    <n v="0"/>
    <n v="-1.5931042659999992"/>
  </r>
  <r>
    <s v="GRC"/>
    <x v="82"/>
    <x v="6"/>
    <n v="100"/>
    <n v="16.399999999999999"/>
    <n v="6.3252954189999997"/>
    <n v="2109.4165670000002"/>
    <n v="10775971"/>
    <s v="GRC-2016"/>
    <n v="0"/>
    <n v="-1.1000000000000014"/>
    <n v="-9.3053250000000531E-2"/>
    <n v="68161200.001576841"/>
    <n v="0"/>
    <n v="2.9985994790947323"/>
    <s v="High Income"/>
    <s v="Europe &amp; Central Asia"/>
    <s v="Universal Access"/>
    <n v="15.905248869453033"/>
    <x v="913"/>
    <n v="1.6509236233305433"/>
    <n v="0"/>
    <n v="-1.6861575159999997"/>
  </r>
  <r>
    <s v="GRC"/>
    <x v="82"/>
    <x v="7"/>
    <n v="100"/>
    <n v="16.399999999999999"/>
    <n v="6.358525438"/>
    <n v="2148.0515639999999"/>
    <n v="10754679"/>
    <s v="GRC-2017"/>
    <n v="0"/>
    <n v="0"/>
    <n v="3.3230019000000333E-2"/>
    <n v="68383899.999024406"/>
    <n v="0"/>
    <n v="2.9601363135619776"/>
    <s v="High Income"/>
    <s v="Europe &amp; Central Asia"/>
    <s v="Universal Access"/>
    <n v="15.146092309921883"/>
    <x v="914"/>
    <n v="1.6807743724267761"/>
    <n v="0"/>
    <n v="-1.6529274969999994"/>
  </r>
  <r>
    <s v="GRC"/>
    <x v="82"/>
    <x v="8"/>
    <n v="100"/>
    <n v="17.899999999999999"/>
    <n v="6.1992389369999996"/>
    <n v="2089.3604420000001"/>
    <n v="10732882"/>
    <s v="GRC-2018"/>
    <n v="0"/>
    <n v="1.5"/>
    <n v="-0.15928650100000041"/>
    <n v="66535700.00062643"/>
    <n v="0"/>
    <n v="2.967050975209379"/>
    <s v="High Income"/>
    <s v="Europe &amp; Central Asia"/>
    <s v="Universal Access"/>
    <n v="14.516199440312505"/>
    <x v="915"/>
    <n v="1.4883699273723847"/>
    <n v="0"/>
    <n v="-1.8122139979999998"/>
  </r>
  <r>
    <s v="GRC"/>
    <x v="82"/>
    <x v="9"/>
    <n v="100"/>
    <n v="18.5"/>
    <n v="5.7354129269999996"/>
    <n v="2058.5433840000001"/>
    <n v="10721582"/>
    <s v="GRC-2019"/>
    <n v="0"/>
    <n v="0.60000000000000142"/>
    <n v="-0.46382601000000001"/>
    <n v="61492700.000690512"/>
    <n v="0"/>
    <n v="2.7861511064466344"/>
    <s v="High Income"/>
    <s v="Europe &amp; Central Asia"/>
    <s v="Universal Access"/>
    <n v="13.958622860585876"/>
    <x v="916"/>
    <n v="1.052011631418412"/>
    <n v="0"/>
    <n v="-2.2760400079999998"/>
  </r>
  <r>
    <s v="GRC"/>
    <x v="82"/>
    <x v="10"/>
    <n v="100"/>
    <n v="20.100000000000001"/>
    <n v="4.894154833"/>
    <n v="1839.4881889999999"/>
    <n v="10698599"/>
    <s v="GRC-2020"/>
    <n v="0"/>
    <n v="1.6000000000000014"/>
    <n v="-0.84125809399999962"/>
    <n v="52360600.002178967"/>
    <n v="0"/>
    <n v="2.6606068265437504"/>
    <s v="High Income"/>
    <s v="Europe &amp; Central Asia"/>
    <s v="Universal Access"/>
    <n v="13.426165474335917"/>
    <x v="917"/>
    <n v="0.49340719669874211"/>
    <n v="0"/>
    <n v="-3.1172981019999995"/>
  </r>
  <r>
    <s v="GRC"/>
    <x v="82"/>
    <x v="11"/>
    <n v="100"/>
    <n v="21.5"/>
    <n v="5.0822261309999996"/>
    <n v="1924.00172"/>
    <n v="10569207"/>
    <s v="GRC-2021"/>
    <n v="0"/>
    <n v="1.3999999999999986"/>
    <n v="0.18807129799999966"/>
    <n v="53715099.999348111"/>
    <n v="0"/>
    <n v="2.6414873116641493"/>
    <s v="High Income"/>
    <s v="Europe &amp; Central Asia"/>
    <s v="Universal Access"/>
    <n v="12.87483148972656"/>
    <x v="918"/>
    <n v="0.50149178999581334"/>
    <n v="0"/>
    <n v="-2.9292268039999998"/>
  </r>
  <r>
    <s v="GRC"/>
    <x v="82"/>
    <x v="12"/>
    <n v="100"/>
    <m/>
    <n v="5.2809258549999996"/>
    <n v="1957.7987209999999"/>
    <n v="10436882"/>
    <s v="GRC-2022"/>
    <n v="0"/>
    <s v=""/>
    <n v="0.19869972399999991"/>
    <n v="55116399.999384105"/>
    <n v="0"/>
    <n v="2.6973793569047899"/>
    <s v="High Income"/>
    <s v="Europe &amp; Central Asia"/>
    <s v="Universal Access"/>
    <n v="12.585946336015652"/>
    <x v="38"/>
    <n v="0.73012480277406322"/>
    <n v="0"/>
    <n v="-2.7305270799999999"/>
  </r>
  <r>
    <s v="GRD"/>
    <x v="83"/>
    <x v="0"/>
    <n v="89.4"/>
    <n v="10.8"/>
    <n v="1.064649687"/>
    <m/>
    <n v="111586"/>
    <s v="GRD-2010"/>
    <s v=""/>
    <s v=""/>
    <s v=""/>
    <n v="118799.999973582"/>
    <n v="10.599999999999994"/>
    <s v=""/>
    <s v="Upper Middle Income"/>
    <s v="Latin America &amp; Caribbean"/>
    <s v="High Access"/>
    <n v="9.7753425605859547"/>
    <x v="919"/>
    <n v="-4.0334095269916341"/>
    <n v="0"/>
    <n v="0"/>
  </r>
  <r>
    <s v="GRD"/>
    <x v="83"/>
    <x v="1"/>
    <n v="88.8"/>
    <n v="11.4"/>
    <n v="0.81995735199999997"/>
    <m/>
    <n v="112079"/>
    <s v="GRD-2011"/>
    <n v="-0.60000000000000853"/>
    <n v="0.59999999999999964"/>
    <n v="-0.24469233499999998"/>
    <n v="91900.000054807999"/>
    <n v="11.200000000000003"/>
    <s v=""/>
    <s v="Upper Middle Income"/>
    <s v="Latin America &amp; Caribbean"/>
    <s v="High Access"/>
    <n v="8.3846725691796848"/>
    <x v="909"/>
    <n v="-4.3065760317740551"/>
    <n v="-0.60000000000000853"/>
    <n v="-0.24469233499999998"/>
  </r>
  <r>
    <s v="GRD"/>
    <x v="83"/>
    <x v="2"/>
    <n v="90.2"/>
    <n v="11.5"/>
    <n v="0.84327200199999996"/>
    <m/>
    <n v="112775"/>
    <s v="GRD-2012"/>
    <n v="1.4000000000000057"/>
    <n v="9.9999999999999645E-2"/>
    <n v="2.3314649999999992E-2"/>
    <n v="95100.000025549991"/>
    <n v="9.7999999999999972"/>
    <s v=""/>
    <s v="Upper Middle Income"/>
    <s v="Latin America &amp; Caribbean"/>
    <s v="High Access"/>
    <n v="9.0791954639843766"/>
    <x v="392"/>
    <n v="-4.5622320610962293"/>
    <n v="0.79999999999999716"/>
    <n v="-0.22137768499999999"/>
  </r>
  <r>
    <s v="GRD"/>
    <x v="83"/>
    <x v="3"/>
    <n v="90.6"/>
    <n v="10.8"/>
    <n v="1.080299946"/>
    <m/>
    <n v="113487"/>
    <s v="GRD-2013"/>
    <n v="0.39999999999999147"/>
    <n v="-0.69999999999999929"/>
    <n v="0.23702794400000005"/>
    <n v="122599.999971702"/>
    <n v="9.4000000000000057"/>
    <s v=""/>
    <s v="Upper Middle Income"/>
    <s v="Latin America &amp; Caribbean"/>
    <s v="High Access"/>
    <n v="8.8874618233593878"/>
    <x v="920"/>
    <n v="-3.8880704980000038"/>
    <n v="1.1999999999999886"/>
    <n v="1.5650259000000055E-2"/>
  </r>
  <r>
    <s v="GRD"/>
    <x v="83"/>
    <x v="4"/>
    <n v="91"/>
    <n v="11"/>
    <n v="0.96379630599999999"/>
    <m/>
    <n v="114132"/>
    <s v="GRD-2014"/>
    <n v="0.40000000000000568"/>
    <n v="0.19999999999999929"/>
    <n v="-0.11650364000000002"/>
    <n v="109999.999996392"/>
    <n v="9"/>
    <s v=""/>
    <s v="Upper Middle Income"/>
    <s v="Latin America &amp; Caribbean"/>
    <s v="High Access"/>
    <n v="8.5590974111328535"/>
    <x v="921"/>
    <n v="-3.8274905920836844"/>
    <n v="1.5999999999999943"/>
    <n v="-0.10085338099999996"/>
  </r>
  <r>
    <s v="GRD"/>
    <x v="83"/>
    <x v="5"/>
    <n v="91.4"/>
    <n v="10.5"/>
    <n v="1.021137814"/>
    <m/>
    <n v="114676"/>
    <s v="GRD-2015"/>
    <n v="0.40000000000000568"/>
    <n v="-0.5"/>
    <n v="5.7341508000000041E-2"/>
    <n v="117099.999958264"/>
    <n v="8.5999999999999943"/>
    <s v=""/>
    <s v="Upper Middle Income"/>
    <s v="Latin America &amp; Caribbean"/>
    <s v="High Access"/>
    <n v="8.3847614419531169"/>
    <x v="922"/>
    <n v="-3.6883035520041787"/>
    <n v="2"/>
    <n v="-4.3511872999999923E-2"/>
  </r>
  <r>
    <s v="GRD"/>
    <x v="83"/>
    <x v="6"/>
    <n v="91.8"/>
    <n v="10.4"/>
    <n v="1.1083123429999999"/>
    <m/>
    <n v="115130"/>
    <s v="GRD-2016"/>
    <n v="0.39999999999999147"/>
    <n v="-9.9999999999999645E-2"/>
    <n v="8.717452899999989E-2"/>
    <n v="127600.00004958999"/>
    <n v="8.2000000000000028"/>
    <s v=""/>
    <s v="Upper Middle Income"/>
    <s v="Latin America &amp; Caribbean"/>
    <s v="High Access"/>
    <n v="7.7052488694530297"/>
    <x v="923"/>
    <n v="-3.5660594526694567"/>
    <n v="2.3999999999999915"/>
    <n v="4.3662655999999966E-2"/>
  </r>
  <r>
    <s v="GRD"/>
    <x v="83"/>
    <x v="7"/>
    <n v="92.2"/>
    <n v="10.199999999999999"/>
    <n v="1.1088203190000001"/>
    <m/>
    <n v="115438"/>
    <s v="GRD-2017"/>
    <n v="0.40000000000000568"/>
    <n v="-0.20000000000000107"/>
    <n v="5.0797600000018761E-4"/>
    <n v="127999.99998472202"/>
    <n v="7.7999999999999972"/>
    <s v=""/>
    <s v="Upper Middle Income"/>
    <s v="Latin America &amp; Caribbean"/>
    <s v="High Access"/>
    <n v="7.346092309921886"/>
    <x v="924"/>
    <n v="-3.5689307465732236"/>
    <n v="2.7999999999999972"/>
    <n v="4.4170632000000154E-2"/>
  </r>
  <r>
    <s v="GRD"/>
    <x v="83"/>
    <x v="8"/>
    <n v="92.3"/>
    <n v="10.7"/>
    <n v="1.2403730630000001"/>
    <m/>
    <n v="115691"/>
    <s v="GRD-2018"/>
    <n v="9.9999999999994316E-2"/>
    <n v="0.5"/>
    <n v="0.13155274399999994"/>
    <n v="143500.00003153301"/>
    <n v="7.7000000000000028"/>
    <s v=""/>
    <s v="Upper Middle Income"/>
    <s v="Latin America &amp; Caribbean"/>
    <s v="High Access"/>
    <n v="6.8161994403125021"/>
    <x v="161"/>
    <n v="-3.4704959466276151"/>
    <n v="2.8999999999999915"/>
    <n v="0.1757233760000001"/>
  </r>
  <r>
    <s v="GRD"/>
    <x v="83"/>
    <x v="9"/>
    <n v="93"/>
    <n v="10.4"/>
    <n v="1.5554271820000001"/>
    <m/>
    <n v="115981"/>
    <s v="GRD-2019"/>
    <n v="0.70000000000000284"/>
    <n v="-0.29999999999999893"/>
    <n v="0.31505411900000002"/>
    <n v="180399.99999554202"/>
    <n v="7"/>
    <s v=""/>
    <s v="Upper Middle Income"/>
    <s v="Latin America &amp; Caribbean"/>
    <s v="High Access"/>
    <n v="6.9586228605858764"/>
    <x v="925"/>
    <n v="-3.1279741135815877"/>
    <n v="3.5999999999999943"/>
    <n v="0.49077749500000012"/>
  </r>
  <r>
    <s v="GRD"/>
    <x v="83"/>
    <x v="10"/>
    <n v="93.4"/>
    <n v="10.3"/>
    <n v="1.320256831"/>
    <m/>
    <n v="116341"/>
    <s v="GRD-2020"/>
    <n v="0.40000000000000568"/>
    <n v="-9.9999999999999645E-2"/>
    <n v="-0.23517035100000006"/>
    <n v="153599.999975371"/>
    <n v="6.5999999999999943"/>
    <s v=""/>
    <s v="Upper Middle Income"/>
    <s v="Latin America &amp; Caribbean"/>
    <s v="High Access"/>
    <n v="6.826165474335923"/>
    <x v="926"/>
    <n v="-3.0804908053012579"/>
    <n v="4"/>
    <n v="0.25560714400000006"/>
  </r>
  <r>
    <s v="GRD"/>
    <x v="83"/>
    <x v="11"/>
    <n v="93.7"/>
    <n v="10.199999999999999"/>
    <n v="1.3780337309999999"/>
    <m/>
    <n v="116688"/>
    <s v="GRD-2021"/>
    <n v="0.29999999999999716"/>
    <n v="-0.10000000000000142"/>
    <n v="5.7776899999999909E-2"/>
    <n v="160800.00000292799"/>
    <n v="6.2999999999999972"/>
    <s v=""/>
    <s v="Upper Middle Income"/>
    <s v="Latin America &amp; Caribbean"/>
    <s v="High Access"/>
    <n v="6.5748314897265629"/>
    <x v="927"/>
    <n v="-3.2027006100041864"/>
    <n v="4.2999999999999972"/>
    <n v="0.31338404399999997"/>
  </r>
  <r>
    <s v="GRD"/>
    <x v="83"/>
    <x v="12"/>
    <n v="94.2"/>
    <n v="10"/>
    <n v="1.4489406650000001"/>
    <m/>
    <n v="116913"/>
    <s v="GRD-2022"/>
    <n v="0.5"/>
    <n v="-0.19999999999999929"/>
    <n v="7.0906934000000144E-2"/>
    <n v="169399.99996714501"/>
    <n v="5.7999999999999972"/>
    <s v=""/>
    <s v="Upper Middle Income"/>
    <s v="Latin America &amp; Caribbean"/>
    <s v="High Access"/>
    <n v="6.7859463360156553"/>
    <x v="928"/>
    <n v="-3.101860387225936"/>
    <n v="4.7999999999999972"/>
    <n v="0.38429097800000012"/>
  </r>
  <r>
    <s v="GRL"/>
    <x v="84"/>
    <x v="0"/>
    <n v="100"/>
    <n v="10.1"/>
    <n v="11.37014894"/>
    <m/>
    <n v="56534"/>
    <s v="GRL-2010"/>
    <s v=""/>
    <s v=""/>
    <s v=""/>
    <n v="642800.00017396"/>
    <n v="0"/>
    <s v=""/>
    <s v="High Income"/>
    <s v="Europe &amp; Central Asia"/>
    <s v="Universal Access"/>
    <n v="20.375342560585949"/>
    <x v="929"/>
    <n v="6.2720897260083657"/>
    <n v="0"/>
    <n v="0"/>
  </r>
  <r>
    <s v="GRL"/>
    <x v="84"/>
    <x v="1"/>
    <n v="100"/>
    <n v="10.199999999999999"/>
    <n v="12.00386711"/>
    <m/>
    <n v="56890"/>
    <s v="GRL-2011"/>
    <n v="0"/>
    <n v="9.9999999999999645E-2"/>
    <n v="0.63371816999999986"/>
    <n v="682899.99988789996"/>
    <n v="0"/>
    <s v=""/>
    <s v="High Income"/>
    <s v="Europe &amp; Central Asia"/>
    <s v="Universal Access"/>
    <n v="19.584672569179688"/>
    <x v="930"/>
    <n v="6.8773337262259444"/>
    <n v="0"/>
    <n v="0.63371816999999986"/>
  </r>
  <r>
    <s v="GRL"/>
    <x v="84"/>
    <x v="2"/>
    <n v="100"/>
    <n v="10.1"/>
    <n v="9.4860059850000003"/>
    <m/>
    <n v="56810"/>
    <s v="GRL-2012"/>
    <n v="0"/>
    <n v="-9.9999999999999645E-2"/>
    <n v="-2.5178611249999996"/>
    <n v="538900.00000785"/>
    <n v="0"/>
    <s v=""/>
    <s v="High Income"/>
    <s v="Europe &amp; Central Asia"/>
    <s v="Universal Access"/>
    <n v="18.879195463984374"/>
    <x v="931"/>
    <n v="4.080501921903771"/>
    <n v="0"/>
    <n v="-1.8841429549999997"/>
  </r>
  <r>
    <s v="GRL"/>
    <x v="84"/>
    <x v="3"/>
    <n v="100"/>
    <n v="11.2"/>
    <n v="9.5143671550000004"/>
    <m/>
    <n v="56483"/>
    <s v="GRL-2013"/>
    <n v="0"/>
    <n v="1.0999999999999996"/>
    <n v="2.8361170000000158E-2"/>
    <n v="537400.00001586508"/>
    <n v="0"/>
    <s v=""/>
    <s v="High Income"/>
    <s v="Europe &amp; Central Asia"/>
    <s v="Universal Access"/>
    <n v="18.287461823359394"/>
    <x v="932"/>
    <n v="4.5459967109999964"/>
    <n v="0"/>
    <n v="-1.8557817849999996"/>
  </r>
  <r>
    <s v="GRL"/>
    <x v="84"/>
    <x v="4"/>
    <n v="100"/>
    <n v="12.5"/>
    <n v="8.5407229769999997"/>
    <m/>
    <n v="56295"/>
    <s v="GRL-2014"/>
    <n v="0"/>
    <n v="1.3000000000000007"/>
    <n v="-0.97364417800000069"/>
    <n v="480799.999990215"/>
    <n v="0"/>
    <s v=""/>
    <s v="High Income"/>
    <s v="Europe &amp; Central Asia"/>
    <s v="Universal Access"/>
    <n v="17.559097411132853"/>
    <x v="933"/>
    <n v="3.7494360789163155"/>
    <n v="0"/>
    <n v="-2.8294259630000003"/>
  </r>
  <r>
    <s v="GRL"/>
    <x v="84"/>
    <x v="5"/>
    <n v="100"/>
    <n v="13.1"/>
    <n v="9.2454645899999992"/>
    <m/>
    <n v="56114"/>
    <s v="GRL-2015"/>
    <n v="0"/>
    <n v="0.59999999999999964"/>
    <n v="0.70474161299999949"/>
    <n v="518800.00000325998"/>
    <n v="0"/>
    <s v=""/>
    <s v="High Income"/>
    <s v="Europe &amp; Central Asia"/>
    <s v="Universal Access"/>
    <n v="16.984761441953111"/>
    <x v="658"/>
    <n v="4.5360232239958203"/>
    <n v="0"/>
    <n v="-2.1246843500000008"/>
  </r>
  <r>
    <s v="GRL"/>
    <x v="84"/>
    <x v="6"/>
    <n v="100"/>
    <n v="12.4"/>
    <n v="9.1820026339999998"/>
    <m/>
    <n v="56186"/>
    <s v="GRL-2016"/>
    <n v="0"/>
    <n v="-0.69999999999999929"/>
    <n v="-6.3461955999999375E-2"/>
    <n v="515899.99999392399"/>
    <n v="0"/>
    <s v=""/>
    <s v="High Income"/>
    <s v="Europe &amp; Central Asia"/>
    <s v="Universal Access"/>
    <n v="15.905248869453033"/>
    <x v="934"/>
    <n v="4.5076308383305435"/>
    <n v="0"/>
    <n v="-2.1881463060000002"/>
  </r>
  <r>
    <s v="GRL"/>
    <x v="84"/>
    <x v="7"/>
    <n v="100"/>
    <n v="11.3"/>
    <n v="8.9564195679999994"/>
    <m/>
    <n v="56172"/>
    <s v="GRL-2017"/>
    <n v="0"/>
    <n v="-1.0999999999999996"/>
    <n v="-0.22558306600000044"/>
    <n v="503099.99997369596"/>
    <n v="0"/>
    <s v=""/>
    <s v="High Income"/>
    <s v="Europe &amp; Central Asia"/>
    <s v="Universal Access"/>
    <n v="15.146092309921883"/>
    <x v="935"/>
    <n v="4.2786685024267754"/>
    <n v="0"/>
    <n v="-2.4137293720000006"/>
  </r>
  <r>
    <s v="GRL"/>
    <x v="84"/>
    <x v="8"/>
    <n v="100"/>
    <n v="11.4"/>
    <n v="9.0730592790000006"/>
    <m/>
    <n v="56023"/>
    <s v="GRL-2018"/>
    <n v="0"/>
    <n v="9.9999999999999645E-2"/>
    <n v="0.11663971100000126"/>
    <n v="508299.99998741702"/>
    <n v="0"/>
    <s v=""/>
    <s v="High Income"/>
    <s v="Europe &amp; Central Asia"/>
    <s v="Universal Access"/>
    <n v="14.516199440312505"/>
    <x v="936"/>
    <n v="4.3621902693723857"/>
    <n v="0"/>
    <n v="-2.2970896609999993"/>
  </r>
  <r>
    <s v="GRL"/>
    <x v="84"/>
    <x v="9"/>
    <n v="100"/>
    <n v="10.9"/>
    <n v="9.3179190750000007"/>
    <m/>
    <n v="56225"/>
    <s v="GRL-2019"/>
    <n v="0"/>
    <n v="-0.5"/>
    <n v="0.24485979600000007"/>
    <n v="523899.99999187503"/>
    <n v="0"/>
    <s v=""/>
    <s v="High Income"/>
    <s v="Europe &amp; Central Asia"/>
    <s v="Universal Access"/>
    <n v="13.958622860585876"/>
    <x v="937"/>
    <n v="4.6345177794184131"/>
    <n v="0"/>
    <n v="-2.0522298649999993"/>
  </r>
  <r>
    <s v="GRL"/>
    <x v="84"/>
    <x v="10"/>
    <n v="100"/>
    <n v="11.8"/>
    <n v="9.3583124879999993"/>
    <m/>
    <n v="56367"/>
    <s v="GRL-2020"/>
    <n v="0"/>
    <n v="0.90000000000000036"/>
    <n v="4.0393412999998546E-2"/>
    <n v="527500.00001109601"/>
    <n v="0"/>
    <s v=""/>
    <s v="High Income"/>
    <s v="Europe &amp; Central Asia"/>
    <s v="Universal Access"/>
    <n v="13.426165474335917"/>
    <x v="938"/>
    <n v="4.9575648516987414"/>
    <n v="0"/>
    <n v="-2.0118364520000007"/>
  </r>
  <r>
    <s v="GRL"/>
    <x v="84"/>
    <x v="11"/>
    <n v="100"/>
    <n v="11.6"/>
    <n v="9.6799816429999996"/>
    <m/>
    <n v="56653"/>
    <s v="GRL-2021"/>
    <n v="0"/>
    <n v="-0.20000000000000107"/>
    <n v="0.32166915500000037"/>
    <n v="548400.00002087897"/>
    <n v="0"/>
    <s v=""/>
    <s v="High Income"/>
    <s v="Europe &amp; Central Asia"/>
    <s v="Universal Access"/>
    <n v="12.87483148972656"/>
    <x v="939"/>
    <n v="5.0992473019958133"/>
    <n v="0"/>
    <n v="-1.6901672970000003"/>
  </r>
  <r>
    <s v="GRL"/>
    <x v="84"/>
    <x v="12"/>
    <n v="100"/>
    <n v="11.7"/>
    <n v="10.41986552"/>
    <m/>
    <n v="56661"/>
    <s v="GRL-2022"/>
    <n v="0"/>
    <n v="9.9999999999999645E-2"/>
    <n v="0.73988387700000047"/>
    <n v="590400.00022872002"/>
    <n v="0"/>
    <s v=""/>
    <s v="High Income"/>
    <s v="Europe &amp; Central Asia"/>
    <s v="Universal Access"/>
    <n v="12.585946336015652"/>
    <x v="940"/>
    <n v="5.8690644677740638"/>
    <n v="0"/>
    <n v="-0.95028341999999988"/>
  </r>
  <r>
    <s v="GTM"/>
    <x v="85"/>
    <x v="0"/>
    <n v="84.3"/>
    <n v="67.099999999999994"/>
    <n v="0.81234544900000005"/>
    <n v="714.07453239999995"/>
    <n v="14500112"/>
    <s v="GTM-2010"/>
    <s v=""/>
    <s v=""/>
    <s v=""/>
    <n v="11779099.993190289"/>
    <n v="15.700000000000003"/>
    <n v="1.1376199712230488"/>
    <s v="Upper Middle Income"/>
    <s v="Latin America &amp; Caribbean"/>
    <s v="High Access"/>
    <n v="4.6753425605859462"/>
    <x v="941"/>
    <n v="-4.2857137649916339"/>
    <n v="0"/>
    <n v="0"/>
  </r>
  <r>
    <s v="GTM"/>
    <x v="85"/>
    <x v="1"/>
    <n v="84"/>
    <n v="67.099999999999994"/>
    <n v="0.82088943800000003"/>
    <n v="714.30332429999999"/>
    <n v="14792126"/>
    <s v="GTM-2011"/>
    <n v="-0.29999999999999716"/>
    <n v="0"/>
    <n v="8.5439889999999741E-3"/>
    <n v="12142699.998965189"/>
    <n v="16"/>
    <n v="1.1492168803840468"/>
    <s v="Upper Middle Income"/>
    <s v="Latin America &amp; Caribbean"/>
    <s v="High Access"/>
    <n v="3.5846725691796877"/>
    <x v="942"/>
    <n v="-4.3056439457740554"/>
    <n v="-0.29999999999999716"/>
    <n v="8.5439889999999741E-3"/>
  </r>
  <r>
    <s v="GTM"/>
    <x v="85"/>
    <x v="2"/>
    <n v="86.8"/>
    <n v="67.400000000000006"/>
    <n v="0.83363116400000004"/>
    <n v="734.08447330000001"/>
    <n v="15089647"/>
    <s v="GTM-2012"/>
    <n v="2.7999999999999972"/>
    <n v="0.30000000000001137"/>
    <n v="1.2741726000000009E-2"/>
    <n v="12579199.992959108"/>
    <n v="13.200000000000003"/>
    <n v="1.1356065879618709"/>
    <s v="Upper Middle Income"/>
    <s v="Latin America &amp; Caribbean"/>
    <s v="High Access"/>
    <n v="5.6791954639843709"/>
    <x v="943"/>
    <n v="-4.5718728990962294"/>
    <n v="2.5"/>
    <n v="2.1285714999999983E-2"/>
  </r>
  <r>
    <s v="GTM"/>
    <x v="85"/>
    <x v="3"/>
    <n v="88.1"/>
    <n v="67.2"/>
    <n v="0.87963888700000004"/>
    <n v="738.98267429999999"/>
    <n v="15387337"/>
    <s v="GTM-2013"/>
    <n v="1.2999999999999972"/>
    <n v="-0.20000000000000284"/>
    <n v="4.6007723E-2"/>
    <n v="13535299.992573919"/>
    <n v="11.900000000000006"/>
    <n v="1.1903376325205952"/>
    <s v="Upper Middle Income"/>
    <s v="Latin America &amp; Caribbean"/>
    <s v="High Access"/>
    <n v="6.3874618233593878"/>
    <x v="944"/>
    <n v="-4.0887315570000045"/>
    <n v="3.7999999999999972"/>
    <n v="6.7293437999999983E-2"/>
  </r>
  <r>
    <s v="GTM"/>
    <x v="85"/>
    <x v="4"/>
    <n v="85.5"/>
    <n v="66.2"/>
    <n v="0.92691971100000004"/>
    <n v="756.28752559999998"/>
    <n v="15681725"/>
    <s v="GTM-2014"/>
    <n v="-2.5999999999999943"/>
    <n v="-1"/>
    <n v="4.7280823999999999E-2"/>
    <n v="14535700.004981475"/>
    <n v="14.5"/>
    <n v="1.2256181407522611"/>
    <s v="Upper Middle Income"/>
    <s v="Latin America &amp; Caribbean"/>
    <s v="High Access"/>
    <n v="3.0590974111328535"/>
    <x v="945"/>
    <n v="-3.8643671870836842"/>
    <n v="1.2000000000000028"/>
    <n v="0.11457426199999998"/>
  </r>
  <r>
    <s v="GTM"/>
    <x v="85"/>
    <x v="5"/>
    <n v="90.5"/>
    <n v="63.3"/>
    <n v="1.0617250730000001"/>
    <n v="787.26351750000003"/>
    <n v="15971743"/>
    <s v="GTM-2015"/>
    <n v="5"/>
    <n v="-2.9000000000000057"/>
    <n v="0.13480536200000004"/>
    <n v="16957600.002612241"/>
    <n v="9.5"/>
    <n v="1.3486273012771739"/>
    <s v="Upper Middle Income"/>
    <s v="Latin America &amp; Caribbean"/>
    <s v="High Access"/>
    <n v="7.4847614419531112"/>
    <x v="946"/>
    <n v="-3.6477162930041791"/>
    <n v="6.2000000000000028"/>
    <n v="0.24937962400000002"/>
  </r>
  <r>
    <s v="GTM"/>
    <x v="85"/>
    <x v="6"/>
    <n v="91.8"/>
    <n v="63.2"/>
    <n v="1.107877921"/>
    <n v="833.55203070000005"/>
    <n v="16268760"/>
    <s v="GTM-2016"/>
    <n v="1.2999999999999972"/>
    <n v="-9.9999999999994316E-2"/>
    <n v="4.6152847999999969E-2"/>
    <n v="18023800.00604796"/>
    <n v="8.2000000000000028"/>
    <n v="1.3291046991627224"/>
    <s v="Upper Middle Income"/>
    <s v="Latin America &amp; Caribbean"/>
    <s v="High Access"/>
    <n v="7.7052488694530297"/>
    <x v="947"/>
    <n v="-3.5664938746694563"/>
    <n v="7.5"/>
    <n v="0.29553247199999999"/>
  </r>
  <r>
    <s v="GTM"/>
    <x v="85"/>
    <x v="7"/>
    <n v="93.3"/>
    <n v="65"/>
    <n v="1.029572792"/>
    <n v="817.67672070000003"/>
    <n v="16567357"/>
    <s v="GTM-2017"/>
    <n v="1.5"/>
    <n v="1.7999999999999972"/>
    <n v="-7.8305129000000084E-2"/>
    <n v="17057300.002550744"/>
    <n v="6.7000000000000028"/>
    <n v="1.2591440674972365"/>
    <s v="Upper Middle Income"/>
    <s v="Latin America &amp; Caribbean"/>
    <s v="High Access"/>
    <n v="8.4460923099218803"/>
    <x v="948"/>
    <n v="-3.6481782735732242"/>
    <n v="9"/>
    <n v="0.21722734299999991"/>
  </r>
  <r>
    <s v="GTM"/>
    <x v="85"/>
    <x v="8"/>
    <n v="94.2"/>
    <n v="64"/>
    <n v="1.1124332429999999"/>
    <n v="833.83106869999995"/>
    <n v="16845685"/>
    <s v="GTM-2018"/>
    <n v="0.90000000000000568"/>
    <n v="-1"/>
    <n v="8.2860450999999946E-2"/>
    <n v="18739699.995106455"/>
    <n v="5.7999999999999972"/>
    <n v="1.3341230433334175"/>
    <s v="Upper Middle Income"/>
    <s v="Latin America &amp; Caribbean"/>
    <s v="High Access"/>
    <n v="8.7161994403125078"/>
    <x v="949"/>
    <n v="-3.598435766627615"/>
    <n v="9.9000000000000057"/>
    <n v="0.30008779399999985"/>
  </r>
  <r>
    <s v="GTM"/>
    <x v="85"/>
    <x v="9"/>
    <n v="95.4"/>
    <n v="62.8"/>
    <n v="1.149627366"/>
    <n v="851.57698140000002"/>
    <n v="17103803"/>
    <s v="GTM-2019"/>
    <n v="1.2000000000000028"/>
    <n v="-1.2000000000000028"/>
    <n v="3.7194123000000134E-2"/>
    <n v="19662999.9914729"/>
    <n v="4.5999999999999943"/>
    <n v="1.3499981694080112"/>
    <s v="Upper Middle Income"/>
    <s v="Latin America &amp; Caribbean"/>
    <s v="Universal Access"/>
    <n v="9.3586228605858821"/>
    <x v="950"/>
    <n v="-3.5337739295815878"/>
    <n v="11.100000000000009"/>
    <n v="0.33728191699999999"/>
  </r>
  <r>
    <s v="GTM"/>
    <x v="85"/>
    <x v="10"/>
    <n v="96.6"/>
    <n v="65.5"/>
    <n v="1.0150584840000001"/>
    <n v="823.7517848"/>
    <n v="17357325"/>
    <s v="GTM-2020"/>
    <n v="1.1999999999999886"/>
    <n v="2.7000000000000028"/>
    <n v="-0.13456888199999995"/>
    <n v="17618700.000795301"/>
    <n v="3.4000000000000057"/>
    <n v="1.2322382818829918"/>
    <s v="Upper Middle Income"/>
    <s v="Latin America &amp; Caribbean"/>
    <s v="Universal Access"/>
    <n v="10.026165474335912"/>
    <x v="951"/>
    <n v="-3.385689152301258"/>
    <n v="12.299999999999997"/>
    <n v="0.20271303500000004"/>
  </r>
  <r>
    <s v="GTM"/>
    <x v="85"/>
    <x v="11"/>
    <n v="97.9"/>
    <n v="62.1"/>
    <n v="1.148082381"/>
    <n v="924.21044879999999"/>
    <n v="17598650"/>
    <s v="GTM-2021"/>
    <n v="1.3000000000000114"/>
    <n v="-3.3999999999999986"/>
    <n v="0.13302389699999995"/>
    <n v="20204699.994385652"/>
    <n v="2.0999999999999943"/>
    <n v="1.2422304708745466"/>
    <s v="Upper Middle Income"/>
    <s v="Latin America &amp; Caribbean"/>
    <s v="Universal Access"/>
    <n v="10.774831489726566"/>
    <x v="952"/>
    <n v="-3.4326519600041863"/>
    <n v="13.600000000000009"/>
    <n v="0.33573693199999999"/>
  </r>
  <r>
    <s v="GTM"/>
    <x v="85"/>
    <x v="12"/>
    <n v="99.1"/>
    <m/>
    <n v="1.061851782"/>
    <n v="887.83892530000003"/>
    <n v="17847877"/>
    <s v="GTM-2022"/>
    <n v="1.1999999999999886"/>
    <s v=""/>
    <n v="-8.6230599000000074E-2"/>
    <n v="18951799.997366812"/>
    <n v="0.90000000000000568"/>
    <n v="1.1959959760056715"/>
    <s v="Upper Middle Income"/>
    <s v="Latin America &amp; Caribbean"/>
    <s v="Universal Access"/>
    <n v="11.685946336015647"/>
    <x v="38"/>
    <n v="-3.4889492702259366"/>
    <n v="14.799999999999997"/>
    <n v="0.24950633299999991"/>
  </r>
  <r>
    <s v="GUM"/>
    <x v="86"/>
    <x v="0"/>
    <n v="100"/>
    <n v="0.5"/>
    <n v="1.8015640000000001E-3"/>
    <m/>
    <n v="166522"/>
    <s v="GUM-2010"/>
    <s v=""/>
    <s v=""/>
    <s v=""/>
    <n v="300.00004040800002"/>
    <n v="0"/>
    <s v=""/>
    <s v="High Income"/>
    <s v="East Asia &amp; Pacific"/>
    <s v="Universal Access"/>
    <n v="20.375342560585949"/>
    <x v="521"/>
    <n v="-5.0962576499916343"/>
    <n v="0"/>
    <n v="0"/>
  </r>
  <r>
    <s v="GUM"/>
    <x v="86"/>
    <x v="1"/>
    <n v="100"/>
    <n v="0.5"/>
    <n v="1.8013370000000001E-3"/>
    <m/>
    <n v="166543"/>
    <s v="GUM-2011"/>
    <n v="0"/>
    <n v="0"/>
    <n v="-2.269999999999963E-7"/>
    <n v="300.00006799100004"/>
    <n v="0"/>
    <s v=""/>
    <s v="High Income"/>
    <s v="East Asia &amp; Pacific"/>
    <s v="Universal Access"/>
    <n v="19.584672569179688"/>
    <x v="522"/>
    <n v="-5.1247320467740556"/>
    <n v="0"/>
    <n v="-2.269999999999963E-7"/>
  </r>
  <r>
    <s v="GUM"/>
    <x v="86"/>
    <x v="2"/>
    <n v="100"/>
    <n v="0.5"/>
    <n v="1.803633E-3"/>
    <m/>
    <n v="166331"/>
    <s v="GUM-2012"/>
    <n v="0"/>
    <n v="0"/>
    <n v="2.2959999999999387E-6"/>
    <n v="300.00008052300001"/>
    <n v="0"/>
    <s v=""/>
    <s v="High Income"/>
    <s v="East Asia &amp; Pacific"/>
    <s v="Universal Access"/>
    <n v="18.879195463984374"/>
    <x v="953"/>
    <n v="-5.4037004300962295"/>
    <n v="0"/>
    <n v="2.0689999999999424E-6"/>
  </r>
  <r>
    <s v="GUM"/>
    <x v="86"/>
    <x v="3"/>
    <n v="100"/>
    <n v="0.6"/>
    <n v="1.807599E-3"/>
    <m/>
    <n v="165966"/>
    <s v="GUM-2013"/>
    <n v="0"/>
    <n v="9.9999999999999978E-2"/>
    <n v="3.9659999999999956E-6"/>
    <n v="299.99997563400001"/>
    <n v="0"/>
    <s v=""/>
    <s v="High Income"/>
    <s v="East Asia &amp; Pacific"/>
    <s v="Universal Access"/>
    <n v="18.287461823359394"/>
    <x v="954"/>
    <n v="-4.9665628450000039"/>
    <n v="0"/>
    <n v="6.034999999999938E-6"/>
  </r>
  <r>
    <s v="GUM"/>
    <x v="86"/>
    <x v="4"/>
    <n v="100"/>
    <n v="0.7"/>
    <n v="1.2085609999999999E-3"/>
    <m/>
    <n v="165486"/>
    <s v="GUM-2014"/>
    <n v="0"/>
    <n v="9.9999999999999978E-2"/>
    <n v="-5.9903800000000009E-4"/>
    <n v="199.99992564599998"/>
    <n v="0"/>
    <s v=""/>
    <s v="High Income"/>
    <s v="East Asia &amp; Pacific"/>
    <s v="Universal Access"/>
    <n v="17.559097411132853"/>
    <x v="955"/>
    <n v="-4.7900783370836839"/>
    <n v="0"/>
    <n v="-5.9300300000000015E-4"/>
  </r>
  <r>
    <s v="GUM"/>
    <x v="86"/>
    <x v="5"/>
    <n v="100"/>
    <n v="2.2999999999999998"/>
    <n v="1.2128200000000001E-3"/>
    <m/>
    <n v="164905"/>
    <s v="GUM-2015"/>
    <n v="0"/>
    <n v="1.5999999999999999"/>
    <n v="4.2590000000001637E-6"/>
    <n v="200.00008210000001"/>
    <n v="0"/>
    <s v=""/>
    <s v="High Income"/>
    <s v="East Asia &amp; Pacific"/>
    <s v="Universal Access"/>
    <n v="16.984761441953111"/>
    <x v="134"/>
    <n v="-4.7082285460041788"/>
    <n v="0"/>
    <n v="-5.8874399999999999E-4"/>
  </r>
  <r>
    <s v="GUM"/>
    <x v="86"/>
    <x v="6"/>
    <n v="100"/>
    <n v="4.4000000000000004"/>
    <n v="1.826673E-3"/>
    <m/>
    <n v="164233"/>
    <s v="GUM-2016"/>
    <n v="0"/>
    <n v="2.1000000000000005"/>
    <n v="6.1385299999999992E-4"/>
    <n v="299.99998680900001"/>
    <n v="0"/>
    <s v=""/>
    <s v="High Income"/>
    <s v="East Asia &amp; Pacific"/>
    <s v="Universal Access"/>
    <n v="15.905248869453033"/>
    <x v="956"/>
    <n v="-4.6725451226694563"/>
    <n v="0"/>
    <n v="2.5108999999999939E-5"/>
  </r>
  <r>
    <s v="GUM"/>
    <x v="86"/>
    <x v="7"/>
    <n v="100"/>
    <n v="3.9"/>
    <n v="1.834975E-3"/>
    <m/>
    <n v="163490"/>
    <s v="GUM-2017"/>
    <n v="0"/>
    <n v="-0.50000000000000044"/>
    <n v="8.3019999999999622E-6"/>
    <n v="300.00006274999998"/>
    <n v="0"/>
    <s v=""/>
    <s v="High Income"/>
    <s v="East Asia &amp; Pacific"/>
    <s v="Universal Access"/>
    <n v="15.146092309921883"/>
    <x v="957"/>
    <n v="-4.6759160905732235"/>
    <n v="0"/>
    <n v="3.3410999999999901E-5"/>
  </r>
  <r>
    <s v="GUM"/>
    <x v="86"/>
    <x v="8"/>
    <n v="100"/>
    <n v="4.5"/>
    <n v="1.8441219999999999E-3"/>
    <m/>
    <n v="162679"/>
    <s v="GUM-2018"/>
    <n v="0"/>
    <n v="0.60000000000000009"/>
    <n v="9.1469999999999312E-6"/>
    <n v="299.99992283799997"/>
    <n v="0"/>
    <s v=""/>
    <s v="High Income"/>
    <s v="East Asia &amp; Pacific"/>
    <s v="Universal Access"/>
    <n v="14.516199440312505"/>
    <x v="958"/>
    <n v="-4.7090248876276153"/>
    <n v="0"/>
    <n v="4.2557999999999832E-5"/>
  </r>
  <r>
    <s v="GUM"/>
    <x v="86"/>
    <x v="9"/>
    <n v="100"/>
    <n v="4.5"/>
    <n v="2.4720660000000002E-3"/>
    <m/>
    <n v="161808"/>
    <s v="GUM-2019"/>
    <n v="0"/>
    <n v="0"/>
    <n v="6.2794400000000029E-4"/>
    <n v="400.00005532800003"/>
    <n v="0"/>
    <s v=""/>
    <s v="High Income"/>
    <s v="East Asia &amp; Pacific"/>
    <s v="Universal Access"/>
    <n v="13.958622860585876"/>
    <x v="959"/>
    <n v="-4.6809292295815874"/>
    <n v="0"/>
    <n v="6.7050200000000012E-4"/>
  </r>
  <r>
    <s v="GUM"/>
    <x v="86"/>
    <x v="10"/>
    <n v="100"/>
    <n v="4.5999999999999996"/>
    <n v="2.4667299999999999E-3"/>
    <m/>
    <n v="162158"/>
    <s v="GUM-2020"/>
    <n v="0"/>
    <n v="9.9999999999999645E-2"/>
    <n v="-5.3360000000003162E-6"/>
    <n v="400.00000333999998"/>
    <n v="0"/>
    <s v=""/>
    <s v="High Income"/>
    <s v="East Asia &amp; Pacific"/>
    <s v="Universal Access"/>
    <n v="13.426165474335917"/>
    <x v="960"/>
    <n v="-4.3982809063012578"/>
    <n v="0"/>
    <n v="6.651659999999998E-4"/>
  </r>
  <r>
    <s v="GUM"/>
    <x v="86"/>
    <x v="11"/>
    <n v="100"/>
    <n v="4.5"/>
    <n v="1.8322849999999999E-3"/>
    <m/>
    <n v="163730"/>
    <s v="GUM-2021"/>
    <n v="0"/>
    <n v="-9.9999999999999645E-2"/>
    <n v="-6.3444499999999997E-4"/>
    <n v="300.00002304999998"/>
    <n v="0"/>
    <s v=""/>
    <s v="High Income"/>
    <s v="East Asia &amp; Pacific"/>
    <s v="Universal Access"/>
    <n v="12.87483148972656"/>
    <x v="961"/>
    <n v="-4.5789020560041864"/>
    <n v="0"/>
    <n v="3.072099999999983E-5"/>
  </r>
  <r>
    <s v="GUM"/>
    <x v="86"/>
    <x v="12"/>
    <n v="100"/>
    <n v="6.7"/>
    <n v="1.8162009999999999E-3"/>
    <m/>
    <n v="165180"/>
    <s v="GUM-2022"/>
    <n v="0"/>
    <n v="2.2000000000000002"/>
    <n v="-1.6083999999999977E-5"/>
    <n v="300.00008118"/>
    <n v="0"/>
    <s v=""/>
    <s v="High Income"/>
    <s v="East Asia &amp; Pacific"/>
    <s v="Universal Access"/>
    <n v="12.585946336015652"/>
    <x v="962"/>
    <n v="-4.5489848512259368"/>
    <n v="0"/>
    <n v="1.4636999999999853E-5"/>
  </r>
  <r>
    <s v="GUY"/>
    <x v="87"/>
    <x v="0"/>
    <n v="83.3"/>
    <n v="30.6"/>
    <n v="2.3505984600000001"/>
    <m/>
    <n v="749256"/>
    <s v="GUY-2010"/>
    <s v=""/>
    <s v=""/>
    <s v=""/>
    <n v="1761199.9997457601"/>
    <n v="16.700000000000003"/>
    <s v=""/>
    <s v="Upper Middle Income"/>
    <s v="Latin America &amp; Caribbean"/>
    <s v="High Access"/>
    <n v="3.6753425605859462"/>
    <x v="450"/>
    <n v="-2.7474607539916343"/>
    <n v="0"/>
    <n v="0"/>
  </r>
  <r>
    <s v="GUY"/>
    <x v="87"/>
    <x v="1"/>
    <n v="84.2"/>
    <n v="32.799999999999997"/>
    <n v="2.4571368069999999"/>
    <m/>
    <n v="746153"/>
    <s v="GUY-2011"/>
    <n v="0.90000000000000568"/>
    <n v="2.1999999999999957"/>
    <n v="0.10653834699999987"/>
    <n v="1833399.9999534709"/>
    <n v="15.799999999999997"/>
    <s v=""/>
    <s v="Upper Middle Income"/>
    <s v="Latin America &amp; Caribbean"/>
    <s v="High Access"/>
    <n v="3.7846725691796905"/>
    <x v="963"/>
    <n v="-2.6693965767740555"/>
    <n v="0.90000000000000568"/>
    <n v="0.10653834699999987"/>
  </r>
  <r>
    <s v="GUY"/>
    <x v="87"/>
    <x v="2"/>
    <n v="85.1"/>
    <n v="28.7"/>
    <n v="2.683414446"/>
    <m/>
    <n v="746288"/>
    <s v="GUY-2012"/>
    <n v="0.89999999999999147"/>
    <n v="-4.0999999999999979"/>
    <n v="0.22627763900000009"/>
    <n v="2002600.0000764481"/>
    <n v="14.900000000000006"/>
    <s v=""/>
    <s v="Upper Middle Income"/>
    <s v="Latin America &amp; Caribbean"/>
    <s v="High Access"/>
    <n v="3.9791954639843681"/>
    <x v="838"/>
    <n v="-2.7220896170962292"/>
    <n v="1.7999999999999972"/>
    <n v="0.33281598599999995"/>
  </r>
  <r>
    <s v="GUY"/>
    <x v="87"/>
    <x v="3"/>
    <n v="86"/>
    <n v="26.9"/>
    <n v="2.6364595120000001"/>
    <m/>
    <n v="750021"/>
    <s v="GUY-2013"/>
    <n v="0.90000000000000568"/>
    <n v="-1.8000000000000007"/>
    <n v="-4.6954933999999948E-2"/>
    <n v="1977399.9996497519"/>
    <n v="14"/>
    <s v=""/>
    <s v="Upper Middle Income"/>
    <s v="Latin America &amp; Caribbean"/>
    <s v="High Access"/>
    <n v="4.2874618233593935"/>
    <x v="964"/>
    <n v="-2.331910932000004"/>
    <n v="2.7000000000000028"/>
    <n v="0.285861052"/>
  </r>
  <r>
    <s v="GUY"/>
    <x v="87"/>
    <x v="4"/>
    <n v="86.9"/>
    <n v="24"/>
    <n v="2.73802784"/>
    <m/>
    <n v="754229"/>
    <s v="GUY-2014"/>
    <n v="0.90000000000000568"/>
    <n v="-2.8999999999999986"/>
    <n v="0.10156832799999993"/>
    <n v="2065099.99973536"/>
    <n v="13.099999999999994"/>
    <s v=""/>
    <s v="Upper Middle Income"/>
    <s v="Latin America &amp; Caribbean"/>
    <s v="High Access"/>
    <n v="4.4590974111328592"/>
    <x v="965"/>
    <n v="-2.0532590580836843"/>
    <n v="3.6000000000000085"/>
    <n v="0.38742937999999993"/>
  </r>
  <r>
    <s v="GUY"/>
    <x v="87"/>
    <x v="5"/>
    <n v="88"/>
    <n v="25"/>
    <n v="2.7341222300000001"/>
    <m/>
    <n v="758781"/>
    <s v="GUY-2015"/>
    <n v="1.0999999999999943"/>
    <n v="1"/>
    <n v="-3.9056099999998928E-3"/>
    <n v="2074599.9998016302"/>
    <n v="12"/>
    <s v=""/>
    <s v="Upper Middle Income"/>
    <s v="Latin America &amp; Caribbean"/>
    <s v="High Access"/>
    <n v="4.9847614419531112"/>
    <x v="966"/>
    <n v="-1.9753191360041789"/>
    <n v="4.7000000000000028"/>
    <n v="0.38352377000000004"/>
  </r>
  <r>
    <s v="GUY"/>
    <x v="87"/>
    <x v="6"/>
    <n v="89"/>
    <n v="21.3"/>
    <n v="3.2170865489999998"/>
    <m/>
    <n v="763548"/>
    <s v="GUY-2016"/>
    <n v="1"/>
    <n v="-3.6999999999999993"/>
    <n v="0.4829643189999997"/>
    <n v="2456400.000315852"/>
    <n v="11"/>
    <s v=""/>
    <s v="Upper Middle Income"/>
    <s v="Latin America &amp; Caribbean"/>
    <s v="High Access"/>
    <n v="4.9052488694530325"/>
    <x v="967"/>
    <n v="-1.4572852466694566"/>
    <n v="5.7000000000000028"/>
    <n v="0.86648808899999974"/>
  </r>
  <r>
    <s v="GUY"/>
    <x v="87"/>
    <x v="7"/>
    <n v="90"/>
    <n v="22.1"/>
    <n v="3.2125796539999998"/>
    <m/>
    <n v="768479"/>
    <s v="GUY-2017"/>
    <n v="1"/>
    <n v="0.80000000000000071"/>
    <n v="-4.5068950000000108E-3"/>
    <n v="2468799.9999262658"/>
    <n v="10"/>
    <s v=""/>
    <s v="Upper Middle Income"/>
    <s v="Latin America &amp; Caribbean"/>
    <s v="High Access"/>
    <n v="5.1460923099218832"/>
    <x v="968"/>
    <n v="-1.4651714115732242"/>
    <n v="6.7000000000000028"/>
    <n v="0.86198119399999973"/>
  </r>
  <r>
    <s v="GUY"/>
    <x v="87"/>
    <x v="8"/>
    <n v="90.9"/>
    <n v="16.8"/>
    <n v="3.2604136659999998"/>
    <m/>
    <n v="791556"/>
    <s v="GUY-2018"/>
    <n v="0.90000000000000568"/>
    <n v="-5.3000000000000007"/>
    <n v="4.7834012000000037E-2"/>
    <n v="2580799.9998042961"/>
    <n v="9.0999999999999943"/>
    <s v=""/>
    <s v="Upper Middle Income"/>
    <s v="Latin America &amp; Caribbean"/>
    <s v="High Access"/>
    <n v="5.4161994403125107"/>
    <x v="969"/>
    <n v="-1.4504553436276151"/>
    <n v="7.6000000000000085"/>
    <n v="0.90981520599999977"/>
  </r>
  <r>
    <s v="GUY"/>
    <x v="87"/>
    <x v="9"/>
    <n v="91.6"/>
    <n v="11.3"/>
    <n v="3.458612172"/>
    <m/>
    <n v="807665"/>
    <s v="GUY-2019"/>
    <n v="0.69999999999998863"/>
    <n v="-5.5"/>
    <n v="0.19819850600000022"/>
    <n v="2793399.9998983801"/>
    <n v="8.4000000000000057"/>
    <s v=""/>
    <s v="Upper Middle Income"/>
    <s v="Latin America &amp; Caribbean"/>
    <s v="High Access"/>
    <n v="5.5586228605858707"/>
    <x v="970"/>
    <n v="-1.2247891235815875"/>
    <n v="8.2999999999999972"/>
    <n v="1.108013712"/>
  </r>
  <r>
    <s v="GUY"/>
    <x v="87"/>
    <x v="10"/>
    <n v="92.3"/>
    <n v="12"/>
    <n v="4.123688359"/>
    <m/>
    <n v="807481"/>
    <s v="GUY-2020"/>
    <n v="0.70000000000000284"/>
    <n v="0.69999999999999929"/>
    <n v="0.66507618699999993"/>
    <n v="3329799.9998136791"/>
    <n v="7.7000000000000028"/>
    <s v=""/>
    <s v="Upper Middle Income"/>
    <s v="Latin America &amp; Caribbean"/>
    <s v="High Access"/>
    <n v="5.7261654743359145"/>
    <x v="971"/>
    <n v="-0.2770592773012579"/>
    <n v="9"/>
    <n v="1.7730898989999999"/>
  </r>
  <r>
    <s v="GUY"/>
    <x v="87"/>
    <x v="11"/>
    <n v="92.9"/>
    <n v="13.2"/>
    <n v="4.0725607679999998"/>
    <m/>
    <n v="815482"/>
    <s v="GUY-2021"/>
    <n v="0.60000000000000853"/>
    <n v="1.1999999999999993"/>
    <n v="-5.1127591000000194E-2"/>
    <n v="3321100.0002101758"/>
    <n v="7.0999999999999943"/>
    <s v=""/>
    <s v="Upper Middle Income"/>
    <s v="Latin America &amp; Caribbean"/>
    <s v="High Access"/>
    <n v="5.7748314897265658"/>
    <x v="972"/>
    <n v="-0.50817357300418653"/>
    <n v="9.6000000000000085"/>
    <n v="1.7219623079999997"/>
  </r>
  <r>
    <s v="GUY"/>
    <x v="87"/>
    <x v="12"/>
    <n v="93"/>
    <n v="12.1"/>
    <n v="4.4837318670000004"/>
    <m/>
    <n v="821637"/>
    <s v="GUY-2022"/>
    <n v="9.9999999999994316E-2"/>
    <n v="-1.0999999999999996"/>
    <n v="0.41117109900000059"/>
    <n v="3684000.0000062794"/>
    <n v="7"/>
    <s v=""/>
    <s v="Upper Middle Income"/>
    <s v="Latin America &amp; Caribbean"/>
    <s v="High Access"/>
    <n v="5.5859463360156525"/>
    <x v="973"/>
    <n v="-6.7069185225935968E-2"/>
    <n v="9.7000000000000028"/>
    <n v="2.1331334070000003"/>
  </r>
  <r>
    <s v="HIC"/>
    <x v="88"/>
    <x v="0"/>
    <n v="99.781851070000002"/>
    <n v="9.1375774239999998"/>
    <m/>
    <n v="4877.4597700000004"/>
    <n v="1328657754"/>
    <s v="HIC-2010"/>
    <s v=""/>
    <s v=""/>
    <s v=""/>
    <n v="0"/>
    <n v="0.21814892999999813"/>
    <n v="0"/>
    <s v="Unknown"/>
    <s v="Unknown"/>
    <s v="Universal Access"/>
    <n v="20.157193630585951"/>
    <x v="974"/>
    <s v=""/>
    <n v="0"/>
    <s v=""/>
  </r>
  <r>
    <s v="HIC"/>
    <x v="88"/>
    <x v="1"/>
    <n v="99.784427609999995"/>
    <n v="9.5283632189999992"/>
    <m/>
    <n v="4793.1317820000004"/>
    <n v="1334557663"/>
    <s v="HIC-2011"/>
    <n v="2.5765399999926331E-3"/>
    <n v="0.39078579499999933"/>
    <s v=""/>
    <n v="0"/>
    <n v="0.2155723900000055"/>
    <n v="0"/>
    <s v="Unknown"/>
    <s v="Unknown"/>
    <s v="Universal Access"/>
    <n v="19.369100179179682"/>
    <x v="975"/>
    <s v=""/>
    <n v="2.5765399999926331E-3"/>
    <s v=""/>
  </r>
  <r>
    <s v="HIC"/>
    <x v="88"/>
    <x v="2"/>
    <n v="99.895144689999995"/>
    <n v="9.9098831080000007"/>
    <m/>
    <n v="4745.2826839999998"/>
    <n v="1342428400"/>
    <s v="HIC-2012"/>
    <n v="0.11071708000000058"/>
    <n v="0.38151988900000156"/>
    <s v=""/>
    <n v="0"/>
    <n v="0.10485531000000492"/>
    <n v="0"/>
    <s v="Unknown"/>
    <s v="Unknown"/>
    <s v="Universal Access"/>
    <n v="18.774340153984369"/>
    <x v="976"/>
    <s v=""/>
    <n v="0.11329361999999321"/>
    <s v=""/>
  </r>
  <r>
    <s v="HIC"/>
    <x v="88"/>
    <x v="3"/>
    <n v="99.898738460000004"/>
    <n v="10.384998939999999"/>
    <m/>
    <n v="4734.7321620000002"/>
    <n v="1350149879"/>
    <s v="HIC-2013"/>
    <n v="3.5937700000090445E-3"/>
    <n v="0.47511583199999841"/>
    <s v=""/>
    <n v="0"/>
    <n v="0.10126153999999588"/>
    <n v="0"/>
    <s v="Unknown"/>
    <s v="Unknown"/>
    <s v="Universal Access"/>
    <n v="18.186200283359398"/>
    <x v="977"/>
    <s v=""/>
    <n v="0.11688739000000226"/>
    <s v=""/>
  </r>
  <r>
    <s v="HIC"/>
    <x v="88"/>
    <x v="4"/>
    <n v="99.917207439999999"/>
    <n v="10.5213334"/>
    <m/>
    <n v="4692.5063410000002"/>
    <n v="1357496263"/>
    <s v="HIC-2014"/>
    <n v="1.8468979999994417E-2"/>
    <n v="0.13633446000000049"/>
    <s v=""/>
    <n v="0"/>
    <n v="8.2792560000001458E-2"/>
    <n v="0"/>
    <s v="Unknown"/>
    <s v="Unknown"/>
    <s v="Universal Access"/>
    <n v="17.476304851132852"/>
    <x v="978"/>
    <s v=""/>
    <n v="0.13535636999999667"/>
    <s v=""/>
  </r>
  <r>
    <s v="HIC"/>
    <x v="88"/>
    <x v="5"/>
    <n v="99.441256010000004"/>
    <n v="10.60507816"/>
    <m/>
    <n v="4665.0798340000001"/>
    <n v="1366013614"/>
    <s v="HIC-2015"/>
    <n v="-0.47595142999999496"/>
    <n v="8.3744760000000085E-2"/>
    <s v=""/>
    <n v="0"/>
    <n v="0.55874398999999642"/>
    <n v="0"/>
    <s v="Unknown"/>
    <s v="Unknown"/>
    <s v="Universal Access"/>
    <n v="16.426017451953115"/>
    <x v="979"/>
    <s v=""/>
    <n v="-0.34059505999999828"/>
    <s v=""/>
  </r>
  <r>
    <s v="HIC"/>
    <x v="88"/>
    <x v="6"/>
    <n v="99.874939920000003"/>
    <n v="10.7845733"/>
    <m/>
    <n v="4659.8301339999998"/>
    <n v="1374284415"/>
    <s v="HIC-2016"/>
    <n v="0.43368390999999917"/>
    <n v="0.17949514000000022"/>
    <s v=""/>
    <n v="0"/>
    <n v="0.12506007999999724"/>
    <n v="0"/>
    <s v="Unknown"/>
    <s v="Unknown"/>
    <s v="Universal Access"/>
    <n v="15.780188789453035"/>
    <x v="980"/>
    <s v=""/>
    <n v="9.3088850000000889E-2"/>
    <s v=""/>
  </r>
  <r>
    <s v="HIC"/>
    <x v="88"/>
    <x v="7"/>
    <n v="99.959721770000002"/>
    <n v="11.089019759999999"/>
    <m/>
    <n v="4675.6737300000004"/>
    <n v="1380319892"/>
    <s v="HIC-2017"/>
    <n v="8.4781849999998826E-2"/>
    <n v="0.30444645999999942"/>
    <s v=""/>
    <n v="0"/>
    <n v="4.0278229999998416E-2"/>
    <n v="0"/>
    <s v="Unknown"/>
    <s v="Unknown"/>
    <s v="Universal Access"/>
    <n v="15.105814079921885"/>
    <x v="981"/>
    <s v=""/>
    <n v="0.17787069999999972"/>
    <s v=""/>
  </r>
  <r>
    <s v="HIC"/>
    <x v="88"/>
    <x v="8"/>
    <n v="99.962651070000007"/>
    <n v="11.468678840000001"/>
    <m/>
    <n v="4720.7972639999998"/>
    <n v="1385103279"/>
    <s v="HIC-2018"/>
    <n v="2.9293000000052416E-3"/>
    <n v="0.37965908000000148"/>
    <s v=""/>
    <n v="0"/>
    <n v="3.7348929999993175E-2"/>
    <n v="0"/>
    <s v="Unknown"/>
    <s v="Unknown"/>
    <s v="Universal Access"/>
    <n v="14.478850510312512"/>
    <x v="982"/>
    <s v=""/>
    <n v="0.18080000000000496"/>
    <s v=""/>
  </r>
  <r>
    <s v="HIC"/>
    <x v="88"/>
    <x v="9"/>
    <n v="99.949609679999995"/>
    <n v="11.783913009999999"/>
    <m/>
    <n v="4650.5336230000003"/>
    <n v="1389770301"/>
    <s v="HIC-2019"/>
    <n v="-1.3041390000012143E-2"/>
    <n v="0.31523416999999831"/>
    <s v=""/>
    <n v="0"/>
    <n v="5.0390320000005318E-2"/>
    <n v="0"/>
    <s v="Unknown"/>
    <s v="Unknown"/>
    <s v="Universal Access"/>
    <n v="13.908232540585871"/>
    <x v="983"/>
    <s v=""/>
    <n v="0.16775860999999281"/>
    <s v=""/>
  </r>
  <r>
    <s v="HIC"/>
    <x v="88"/>
    <x v="10"/>
    <n v="99.968305979999997"/>
    <n v="12.783180850000001"/>
    <m/>
    <n v="4374.0449939999999"/>
    <n v="1393472875"/>
    <s v="HIC-2020"/>
    <n v="1.8696300000001997E-2"/>
    <n v="0.99926784000000168"/>
    <s v=""/>
    <n v="0"/>
    <n v="3.169402000000332E-2"/>
    <n v="0"/>
    <s v="Unknown"/>
    <s v="Unknown"/>
    <s v="Universal Access"/>
    <n v="13.394471454335914"/>
    <x v="984"/>
    <s v=""/>
    <n v="0.18645490999999481"/>
    <s v=""/>
  </r>
  <r>
    <s v="HIC"/>
    <x v="88"/>
    <x v="11"/>
    <n v="99.979890940000004"/>
    <m/>
    <m/>
    <n v="4616.8711080000003"/>
    <n v="1391814501"/>
    <s v="HIC-2021"/>
    <n v="1.1584960000007527E-2"/>
    <s v=""/>
    <s v=""/>
    <n v="0"/>
    <n v="2.0109059999995793E-2"/>
    <n v="0"/>
    <s v="Unknown"/>
    <s v="Unknown"/>
    <s v="Universal Access"/>
    <n v="12.854722429726564"/>
    <x v="38"/>
    <s v=""/>
    <n v="0.19803987000000234"/>
    <s v=""/>
  </r>
  <r>
    <s v="HIC"/>
    <x v="88"/>
    <x v="12"/>
    <n v="99.979799749999998"/>
    <m/>
    <m/>
    <n v="4552.1848900000005"/>
    <n v="1398001706"/>
    <s v="HIC-2022"/>
    <n v="-9.1190000006236005E-5"/>
    <s v=""/>
    <s v=""/>
    <n v="0"/>
    <n v="2.0200250000002029E-2"/>
    <n v="0"/>
    <s v="Unknown"/>
    <s v="Unknown"/>
    <s v="Universal Access"/>
    <n v="12.56574608601565"/>
    <x v="38"/>
    <s v=""/>
    <n v="0.1979486799999961"/>
    <s v=""/>
  </r>
  <r>
    <s v="HKG"/>
    <x v="89"/>
    <x v="0"/>
    <n v="100"/>
    <n v="0.1"/>
    <n v="6.0117451099999997"/>
    <n v="1922.6241199999999"/>
    <n v="7024200"/>
    <s v="HKG-2010"/>
    <s v=""/>
    <s v=""/>
    <s v=""/>
    <n v="42227700.001662001"/>
    <n v="0"/>
    <n v="3.1268436963123087"/>
    <s v="High Income"/>
    <s v="East Asia &amp; Pacific"/>
    <s v="Universal Access"/>
    <n v="20.375342560585949"/>
    <x v="64"/>
    <n v="0.91368589600836536"/>
    <n v="0"/>
    <n v="0"/>
  </r>
  <r>
    <s v="HKG"/>
    <x v="89"/>
    <x v="1"/>
    <n v="100"/>
    <n v="0.5"/>
    <n v="6.3892471290000001"/>
    <n v="2037.9584560000001"/>
    <n v="7071600"/>
    <s v="HKG-2011"/>
    <n v="0"/>
    <n v="0.4"/>
    <n v="0.37750201900000047"/>
    <n v="45182199.997436404"/>
    <n v="0"/>
    <n v="3.1351213810022829"/>
    <s v="High Income"/>
    <s v="East Asia &amp; Pacific"/>
    <s v="Universal Access"/>
    <n v="19.584672569179688"/>
    <x v="522"/>
    <n v="1.2627137452259447"/>
    <n v="0"/>
    <n v="0.37750201900000047"/>
  </r>
  <r>
    <s v="HKG"/>
    <x v="89"/>
    <x v="2"/>
    <n v="100"/>
    <n v="0.2"/>
    <n v="6.2442483319999997"/>
    <n v="1944.996819"/>
    <n v="7150100"/>
    <s v="HKG-2012"/>
    <n v="0"/>
    <n v="-0.3"/>
    <n v="-0.1449987970000004"/>
    <n v="44646999.998633198"/>
    <n v="0"/>
    <n v="3.2104157040269174"/>
    <s v="High Income"/>
    <s v="East Asia &amp; Pacific"/>
    <s v="Universal Access"/>
    <n v="18.879195463984374"/>
    <x v="615"/>
    <n v="0.83874426890377052"/>
    <n v="0"/>
    <n v="0.23250322200000006"/>
  </r>
  <r>
    <s v="HKG"/>
    <x v="89"/>
    <x v="3"/>
    <n v="100"/>
    <n v="0.3"/>
    <n v="6.4335483150000004"/>
    <n v="1907.4634080000001"/>
    <n v="7178900"/>
    <s v="HKG-2013"/>
    <n v="0"/>
    <n v="9.9999999999999978E-2"/>
    <n v="0.18929998300000062"/>
    <n v="46185799.9985535"/>
    <n v="0"/>
    <n v="3.3728292181214941"/>
    <s v="High Income"/>
    <s v="East Asia &amp; Pacific"/>
    <s v="Universal Access"/>
    <n v="18.287461823359394"/>
    <x v="985"/>
    <n v="1.4651778709999963"/>
    <n v="0"/>
    <n v="0.42180320500000068"/>
  </r>
  <r>
    <s v="HKG"/>
    <x v="89"/>
    <x v="4"/>
    <n v="100"/>
    <n v="0.2"/>
    <n v="6.5778131269999998"/>
    <n v="1904.1199919999999"/>
    <n v="7229500"/>
    <s v="HKG-2014"/>
    <n v="0"/>
    <n v="-9.9999999999999978E-2"/>
    <n v="0.14426481199999941"/>
    <n v="47554300.001646496"/>
    <n v="0"/>
    <n v="3.4545160781022881"/>
    <s v="High Income"/>
    <s v="East Asia &amp; Pacific"/>
    <s v="Universal Access"/>
    <n v="17.559097411132853"/>
    <x v="986"/>
    <n v="1.7865262289163155"/>
    <n v="0"/>
    <n v="0.56606801700000009"/>
  </r>
  <r>
    <s v="HKG"/>
    <x v="89"/>
    <x v="5"/>
    <n v="100"/>
    <n v="0.2"/>
    <n v="6.0682594319999996"/>
    <n v="2030.168829"/>
    <n v="7291300"/>
    <s v="HKG-2015"/>
    <n v="0"/>
    <n v="0"/>
    <n v="-0.50955369500000014"/>
    <n v="44245499.996541597"/>
    <n v="0"/>
    <n v="2.9890417709688912"/>
    <s v="High Income"/>
    <s v="East Asia &amp; Pacific"/>
    <s v="Universal Access"/>
    <n v="16.984761441953111"/>
    <x v="987"/>
    <n v="1.3588180659958207"/>
    <n v="0"/>
    <n v="5.651432199999995E-2"/>
  </r>
  <r>
    <s v="HKG"/>
    <x v="89"/>
    <x v="6"/>
    <n v="100"/>
    <n v="0.2"/>
    <n v="6.1444538340000001"/>
    <n v="2081.7025199999998"/>
    <n v="7336600"/>
    <s v="HKG-2016"/>
    <n v="0"/>
    <n v="0"/>
    <n v="7.6194402000000494E-2"/>
    <n v="45079399.998524398"/>
    <n v="0"/>
    <n v="2.9516483623222021"/>
    <s v="High Income"/>
    <s v="East Asia &amp; Pacific"/>
    <s v="Universal Access"/>
    <n v="15.905248869453033"/>
    <x v="988"/>
    <n v="1.4700820383305437"/>
    <n v="0"/>
    <n v="0.13270872400000044"/>
  </r>
  <r>
    <s v="HKG"/>
    <x v="89"/>
    <x v="7"/>
    <n v="100"/>
    <n v="0.2"/>
    <n v="5.9696477840000002"/>
    <n v="1868.1165820000001"/>
    <n v="7393200"/>
    <s v="HKG-2017"/>
    <n v="0"/>
    <n v="0"/>
    <n v="-0.17480604999999994"/>
    <n v="44134799.996668801"/>
    <n v="0"/>
    <n v="3.1955434909789799"/>
    <s v="High Income"/>
    <s v="East Asia &amp; Pacific"/>
    <s v="Universal Access"/>
    <n v="15.146092309921883"/>
    <x v="71"/>
    <n v="1.2918967184267762"/>
    <n v="0"/>
    <n v="-4.2097325999999491E-2"/>
  </r>
  <r>
    <s v="HKG"/>
    <x v="89"/>
    <x v="8"/>
    <n v="100"/>
    <n v="0.2"/>
    <n v="5.9119099369999999"/>
    <n v="1916.5775960000001"/>
    <n v="7452600"/>
    <s v="HKG-2018"/>
    <n v="0"/>
    <n v="0"/>
    <n v="-5.7737847000000286E-2"/>
    <n v="44059099.996486202"/>
    <n v="0"/>
    <n v="3.0846180970384256"/>
    <s v="High Income"/>
    <s v="East Asia &amp; Pacific"/>
    <s v="Universal Access"/>
    <n v="14.516199440312505"/>
    <x v="617"/>
    <n v="1.201040927372385"/>
    <n v="0"/>
    <n v="-9.9835172999999777E-2"/>
  </r>
  <r>
    <s v="HKG"/>
    <x v="89"/>
    <x v="9"/>
    <n v="100"/>
    <n v="0.2"/>
    <n v="5.7949892780000001"/>
    <n v="1876.9185560000001"/>
    <n v="7507900"/>
    <s v="HKG-2019"/>
    <n v="0"/>
    <n v="0"/>
    <n v="-0.11692065899999982"/>
    <n v="43508200.000296198"/>
    <n v="0"/>
    <n v="3.0875017242889893"/>
    <s v="High Income"/>
    <s v="East Asia &amp; Pacific"/>
    <s v="Universal Access"/>
    <n v="13.958622860585876"/>
    <x v="618"/>
    <n v="1.1115879824184125"/>
    <n v="0"/>
    <n v="-0.21675583199999959"/>
  </r>
  <r>
    <s v="HKG"/>
    <x v="89"/>
    <x v="10"/>
    <n v="100"/>
    <n v="0.3"/>
    <n v="4.5531212400000003"/>
    <n v="1655.134059"/>
    <n v="7481000"/>
    <s v="HKG-2020"/>
    <n v="0"/>
    <n v="9.9999999999999978E-2"/>
    <n v="-1.2418680379999998"/>
    <n v="34061899.996440001"/>
    <n v="0"/>
    <n v="2.75090782842745"/>
    <s v="High Income"/>
    <s v="East Asia &amp; Pacific"/>
    <s v="Universal Access"/>
    <n v="13.426165474335917"/>
    <x v="989"/>
    <n v="0.15237360369874242"/>
    <n v="0"/>
    <n v="-1.4586238699999994"/>
  </r>
  <r>
    <s v="HKG"/>
    <x v="89"/>
    <x v="11"/>
    <n v="100"/>
    <n v="0.4"/>
    <n v="4.6589550930000003"/>
    <n v="1671.6313009999999"/>
    <n v="7413100"/>
    <s v="HKG-2021"/>
    <n v="0"/>
    <n v="0.10000000000000003"/>
    <n v="0.10583385300000003"/>
    <n v="34537299.999918304"/>
    <n v="0"/>
    <n v="2.7870709828255364"/>
    <s v="High Income"/>
    <s v="East Asia &amp; Pacific"/>
    <s v="Universal Access"/>
    <n v="12.87483148972656"/>
    <x v="990"/>
    <n v="7.822075199581402E-2"/>
    <n v="0"/>
    <n v="-1.3527900169999993"/>
  </r>
  <r>
    <s v="HKG"/>
    <x v="89"/>
    <x v="12"/>
    <n v="100"/>
    <m/>
    <n v="4.3740488150000001"/>
    <n v="1566.396135"/>
    <n v="7346100"/>
    <s v="HKG-2022"/>
    <n v="0"/>
    <s v=""/>
    <n v="-0.28490627800000023"/>
    <n v="32132199.9998715"/>
    <n v="0"/>
    <n v="2.7924282480433984"/>
    <s v="High Income"/>
    <s v="East Asia &amp; Pacific"/>
    <s v="Universal Access"/>
    <n v="12.585946336015652"/>
    <x v="38"/>
    <n v="-0.17675223722593625"/>
    <n v="0"/>
    <n v="-1.6376962949999996"/>
  </r>
  <r>
    <s v="HND"/>
    <x v="90"/>
    <x v="0"/>
    <n v="81"/>
    <n v="53.6"/>
    <n v="0.95425728200000004"/>
    <n v="561.81850750000001"/>
    <n v="8365878"/>
    <s v="HND-2010"/>
    <s v=""/>
    <s v=""/>
    <s v=""/>
    <n v="7983200.0018235967"/>
    <n v="19"/>
    <n v="1.6985152131180017"/>
    <s v="Lower Middle Income"/>
    <s v="Latin America &amp; Caribbean"/>
    <s v="High Access"/>
    <n v="1.3753425605859491"/>
    <x v="991"/>
    <n v="-4.1438019319916339"/>
    <n v="0"/>
    <n v="0"/>
  </r>
  <r>
    <s v="HND"/>
    <x v="90"/>
    <x v="1"/>
    <n v="82.2"/>
    <n v="50.9"/>
    <n v="1.11128245"/>
    <n v="607.41580590000001"/>
    <n v="8540583"/>
    <s v="HND-2011"/>
    <n v="1.2000000000000028"/>
    <n v="-2.7000000000000028"/>
    <n v="0.15702516799999999"/>
    <n v="9491000.0006683506"/>
    <n v="17.799999999999997"/>
    <n v="1.8295250785471864"/>
    <s v="Lower Middle Income"/>
    <s v="Latin America &amp; Caribbean"/>
    <s v="High Access"/>
    <n v="1.7846725691796905"/>
    <x v="992"/>
    <n v="-4.0152509337740554"/>
    <n v="1.2000000000000028"/>
    <n v="0.15702516799999999"/>
  </r>
  <r>
    <s v="HND"/>
    <x v="90"/>
    <x v="2"/>
    <n v="83.6"/>
    <n v="49.3"/>
    <n v="1.139358968"/>
    <n v="611.21269289999998"/>
    <n v="8715076"/>
    <s v="HND-2012"/>
    <n v="1.3999999999999915"/>
    <n v="-1.6000000000000014"/>
    <n v="2.8076517999999995E-2"/>
    <n v="9929599.997401569"/>
    <n v="16.400000000000006"/>
    <n v="1.864095725162582"/>
    <s v="Lower Middle Income"/>
    <s v="Latin America &amp; Caribbean"/>
    <s v="High Access"/>
    <n v="2.4791954639843681"/>
    <x v="993"/>
    <n v="-4.2661450950962294"/>
    <n v="2.5999999999999943"/>
    <n v="0.18510168599999999"/>
  </r>
  <r>
    <s v="HND"/>
    <x v="90"/>
    <x v="3"/>
    <n v="87.2"/>
    <n v="51.1"/>
    <n v="1.1384726629999999"/>
    <n v="613.62049469999999"/>
    <n v="8889278"/>
    <s v="HND-2013"/>
    <n v="3.6000000000000085"/>
    <n v="1.8000000000000043"/>
    <n v="-8.8630500000008716E-4"/>
    <n v="10120199.996807313"/>
    <n v="12.799999999999997"/>
    <n v="1.8553367640639205"/>
    <s v="Lower Middle Income"/>
    <s v="Latin America &amp; Caribbean"/>
    <s v="High Access"/>
    <n v="5.4874618233593964"/>
    <x v="994"/>
    <n v="-3.8298977810000041"/>
    <n v="6.2000000000000028"/>
    <n v="0.1842153809999999"/>
  </r>
  <r>
    <s v="HND"/>
    <x v="90"/>
    <x v="4"/>
    <n v="88.7"/>
    <n v="52.2"/>
    <n v="1.0961675239999999"/>
    <n v="604.09304320000001"/>
    <n v="9063122"/>
    <s v="HND-2014"/>
    <n v="1.5"/>
    <n v="1.1000000000000014"/>
    <n v="-4.2305138999999992E-2"/>
    <n v="9934700.0024499279"/>
    <n v="11.299999999999997"/>
    <n v="1.8145673689493"/>
    <s v="Lower Middle Income"/>
    <s v="Latin America &amp; Caribbean"/>
    <s v="High Access"/>
    <n v="6.2590974111328563"/>
    <x v="995"/>
    <n v="-3.6951193740836841"/>
    <n v="7.7000000000000028"/>
    <n v="0.14191024199999991"/>
  </r>
  <r>
    <s v="HND"/>
    <x v="90"/>
    <x v="5"/>
    <n v="90"/>
    <n v="50.8"/>
    <n v="1.1712074029999999"/>
    <n v="659.39407340000002"/>
    <n v="9237305"/>
    <s v="HND-2015"/>
    <n v="1.2999999999999972"/>
    <n v="-1.4000000000000057"/>
    <n v="7.5039878999999976E-2"/>
    <n v="10818799.999768915"/>
    <n v="10"/>
    <n v="1.7761873365967076"/>
    <s v="Lower Middle Income"/>
    <s v="Latin America &amp; Caribbean"/>
    <s v="High Access"/>
    <n v="6.9847614419531112"/>
    <x v="996"/>
    <n v="-3.538233963004179"/>
    <n v="9"/>
    <n v="0.21695012099999988"/>
  </r>
  <r>
    <s v="HND"/>
    <x v="90"/>
    <x v="6"/>
    <n v="91.6"/>
    <n v="52.7"/>
    <n v="1.033968029"/>
    <n v="616.39140540000005"/>
    <n v="9412380"/>
    <s v="HND-2016"/>
    <n v="1.5999999999999943"/>
    <n v="1.9000000000000057"/>
    <n v="-0.13723937399999997"/>
    <n v="9732099.9967990201"/>
    <n v="8.4000000000000057"/>
    <n v="1.6774536762546493"/>
    <s v="Lower Middle Income"/>
    <s v="Latin America &amp; Caribbean"/>
    <s v="High Access"/>
    <n v="7.5052488694530268"/>
    <x v="997"/>
    <n v="-3.6404037666694564"/>
    <n v="10.599999999999994"/>
    <n v="7.9710746999999915E-2"/>
  </r>
  <r>
    <s v="HND"/>
    <x v="90"/>
    <x v="7"/>
    <n v="86.5"/>
    <n v="45.6"/>
    <n v="0.97487134399999997"/>
    <n v="537.59238219999997"/>
    <n v="9588137"/>
    <s v="HND-2017"/>
    <n v="-5.0999999999999943"/>
    <n v="-7.1000000000000014"/>
    <n v="-5.9096684999999982E-2"/>
    <n v="9347200.0036461279"/>
    <n v="13.5"/>
    <n v="1.8134024518921095"/>
    <s v="Lower Middle Income"/>
    <s v="Latin America &amp; Caribbean"/>
    <s v="High Access"/>
    <n v="1.6460923099218832"/>
    <x v="998"/>
    <n v="-3.7028797215732241"/>
    <n v="5.5"/>
    <n v="2.0614061999999933E-2"/>
  </r>
  <r>
    <s v="HND"/>
    <x v="90"/>
    <x v="8"/>
    <n v="91.6"/>
    <n v="48.9"/>
    <n v="0.92226383300000003"/>
    <n v="565.07791629999997"/>
    <n v="9765210"/>
    <s v="HND-2018"/>
    <n v="5.0999999999999943"/>
    <n v="3.2999999999999972"/>
    <n v="-5.260751099999994E-2"/>
    <n v="9006100.0046499297"/>
    <n v="8.4000000000000057"/>
    <n v="1.6321002934228452"/>
    <s v="Lower Middle Income"/>
    <s v="Latin America &amp; Caribbean"/>
    <s v="High Access"/>
    <n v="6.1161994403124993"/>
    <x v="999"/>
    <n v="-3.7886051766276148"/>
    <n v="10.599999999999994"/>
    <n v="-3.1993449000000007E-2"/>
  </r>
  <r>
    <s v="HND"/>
    <x v="90"/>
    <x v="9"/>
    <n v="91.1"/>
    <n v="46.2"/>
    <n v="1.0210050989999999"/>
    <n v="583.59191139999996"/>
    <n v="9943633"/>
    <s v="HND-2019"/>
    <n v="-0.5"/>
    <n v="-2.6999999999999957"/>
    <n v="9.8741265999999883E-2"/>
    <n v="10152499.995584667"/>
    <n v="8.9000000000000057"/>
    <n v="1.7495189344737034"/>
    <s v="Lower Middle Income"/>
    <s v="Latin America &amp; Caribbean"/>
    <s v="High Access"/>
    <n v="5.0586228605858707"/>
    <x v="1000"/>
    <n v="-3.6623961965815877"/>
    <n v="10.099999999999994"/>
    <n v="6.6747816999999876E-2"/>
  </r>
  <r>
    <s v="HND"/>
    <x v="90"/>
    <x v="10"/>
    <n v="93.1"/>
    <n v="50.2"/>
    <n v="0.91129724000000001"/>
    <n v="544.57385569999997"/>
    <n v="10119640"/>
    <s v="HND-2020"/>
    <n v="2"/>
    <n v="4"/>
    <n v="-0.10970785899999991"/>
    <n v="9222000.0017936006"/>
    <n v="6.9000000000000057"/>
    <n v="1.6734134965561478"/>
    <s v="Lower Middle Income"/>
    <s v="Latin America &amp; Caribbean"/>
    <s v="High Access"/>
    <n v="6.5261654743359117"/>
    <x v="1001"/>
    <n v="-3.4894503963012578"/>
    <n v="12.099999999999994"/>
    <n v="-4.2960042000000032E-2"/>
  </r>
  <r>
    <s v="HND"/>
    <x v="90"/>
    <x v="11"/>
    <n v="94.1"/>
    <n v="45.9"/>
    <n v="1.0078448950000001"/>
    <n v="569.96647059999998"/>
    <n v="10289877"/>
    <s v="HND-2021"/>
    <n v="1"/>
    <n v="-4.3000000000000043"/>
    <n v="9.6547655000000066E-2"/>
    <n v="10370600.004627915"/>
    <n v="5.9000000000000057"/>
    <n v="1.768252953439609"/>
    <s v="Lower Middle Income"/>
    <s v="Latin America &amp; Caribbean"/>
    <s v="High Access"/>
    <n v="6.9748314897265544"/>
    <x v="1002"/>
    <n v="-3.5728894460041865"/>
    <n v="13.099999999999994"/>
    <n v="5.3587613000000034E-2"/>
  </r>
  <r>
    <s v="HND"/>
    <x v="90"/>
    <x v="12"/>
    <n v="94.4"/>
    <m/>
    <n v="1.0102092229999999"/>
    <n v="573.34444510000003"/>
    <n v="10463872"/>
    <s v="HND-2022"/>
    <n v="0.30000000000001137"/>
    <s v=""/>
    <n v="2.3643279999998601E-3"/>
    <n v="10570700.002691455"/>
    <n v="5.5999999999999943"/>
    <n v="1.7619586823132192"/>
    <s v="Lower Middle Income"/>
    <s v="Latin America &amp; Caribbean"/>
    <s v="High Access"/>
    <n v="6.9859463360156582"/>
    <x v="38"/>
    <n v="-3.5405918292259364"/>
    <n v="13.400000000000006"/>
    <n v="5.5951940999999894E-2"/>
  </r>
  <r>
    <s v="HRV"/>
    <x v="91"/>
    <x v="0"/>
    <n v="100"/>
    <n v="29.8"/>
    <n v="4.8750682989999996"/>
    <n v="2181.044011"/>
    <n v="4295427"/>
    <s v="HRV-2010"/>
    <s v=""/>
    <s v=""/>
    <s v=""/>
    <n v="20940499.998368673"/>
    <n v="0"/>
    <n v="2.2351994156985402"/>
    <s v="High Income"/>
    <s v="Europe &amp; Central Asia"/>
    <s v="Universal Access"/>
    <n v="20.375342560585949"/>
    <x v="1003"/>
    <n v="-0.2229909149916347"/>
    <n v="0"/>
    <n v="0"/>
  </r>
  <r>
    <s v="HRV"/>
    <x v="91"/>
    <x v="1"/>
    <n v="100"/>
    <n v="27.2"/>
    <n v="4.7783009099999996"/>
    <n v="2137.209507"/>
    <n v="4280622"/>
    <s v="HRV-2011"/>
    <n v="0"/>
    <n v="-2.6000000000000014"/>
    <n v="-9.6767389000000037E-2"/>
    <n v="20454099.997966018"/>
    <n v="0"/>
    <n v="2.2357662617303711"/>
    <s v="High Income"/>
    <s v="Europe &amp; Central Asia"/>
    <s v="Universal Access"/>
    <n v="19.584672569179688"/>
    <x v="1004"/>
    <n v="-0.34823247377405586"/>
    <n v="0"/>
    <n v="-9.6767389000000037E-2"/>
  </r>
  <r>
    <s v="HRV"/>
    <x v="91"/>
    <x v="2"/>
    <n v="100"/>
    <n v="29.4"/>
    <n v="4.4097599079999998"/>
    <n v="2020.4841730000001"/>
    <n v="4260368"/>
    <s v="HRV-2012"/>
    <n v="0"/>
    <n v="2.1999999999999993"/>
    <n v="-0.36854100199999973"/>
    <n v="18787199.999726143"/>
    <n v="0"/>
    <n v="2.1825263305341416"/>
    <s v="High Income"/>
    <s v="Europe &amp; Central Asia"/>
    <s v="Universal Access"/>
    <n v="18.879195463984374"/>
    <x v="1005"/>
    <n v="-0.99574415509622938"/>
    <n v="0"/>
    <n v="-0.46530839099999977"/>
  </r>
  <r>
    <s v="HRV"/>
    <x v="91"/>
    <x v="3"/>
    <n v="100"/>
    <n v="32.799999999999997"/>
    <n v="4.3414356710000002"/>
    <n v="1990.541367"/>
    <n v="4233922"/>
    <s v="HRV-2013"/>
    <n v="0"/>
    <n v="3.3999999999999986"/>
    <n v="-6.8324236999999677E-2"/>
    <n v="18381299.999031663"/>
    <n v="0"/>
    <n v="2.1810326290998403"/>
    <s v="High Income"/>
    <s v="Europe &amp; Central Asia"/>
    <s v="Universal Access"/>
    <n v="18.287461823359394"/>
    <x v="769"/>
    <n v="-0.62693477300000389"/>
    <n v="0"/>
    <n v="-0.53363262799999944"/>
  </r>
  <r>
    <s v="HRV"/>
    <x v="91"/>
    <x v="4"/>
    <n v="100"/>
    <n v="33.6"/>
    <n v="4.2072325819999996"/>
    <n v="1909.8358009999999"/>
    <n v="4201598"/>
    <s v="HRV-2014"/>
    <n v="0"/>
    <n v="0.80000000000000426"/>
    <n v="-0.13420308900000055"/>
    <n v="17677100.002066035"/>
    <n v="0"/>
    <n v="2.2029289532624063"/>
    <s v="High Income"/>
    <s v="Europe &amp; Central Asia"/>
    <s v="Universal Access"/>
    <n v="17.559097411132853"/>
    <x v="1006"/>
    <n v="-0.58405431608368463"/>
    <n v="0"/>
    <n v="-0.667835717"/>
  </r>
  <r>
    <s v="HRV"/>
    <x v="91"/>
    <x v="5"/>
    <n v="100"/>
    <n v="33.1"/>
    <n v="4.3414484340000001"/>
    <n v="2018.542592"/>
    <n v="4151725"/>
    <s v="HRV-2015"/>
    <n v="0"/>
    <n v="-0.5"/>
    <n v="0.13421585200000052"/>
    <n v="18024499.999648649"/>
    <n v="0"/>
    <n v="2.1507836650097301"/>
    <s v="High Income"/>
    <s v="Europe &amp; Central Asia"/>
    <s v="Universal Access"/>
    <n v="16.984761441953111"/>
    <x v="195"/>
    <n v="-0.36799293200417882"/>
    <n v="0"/>
    <n v="-0.53361986499999947"/>
  </r>
  <r>
    <s v="HRV"/>
    <x v="91"/>
    <x v="6"/>
    <n v="100"/>
    <n v="31.8"/>
    <n v="4.4497666960000002"/>
    <n v="2057.1886949999998"/>
    <n v="4106867"/>
    <s v="HRV-2016"/>
    <n v="0"/>
    <n v="-1.3000000000000007"/>
    <n v="0.10831826200000005"/>
    <n v="18274600.001501434"/>
    <n v="0"/>
    <n v="2.1630328354492541"/>
    <s v="High Income"/>
    <s v="Europe &amp; Central Asia"/>
    <s v="Universal Access"/>
    <n v="15.905248869453033"/>
    <x v="1007"/>
    <n v="-0.22460509966945619"/>
    <n v="0"/>
    <n v="-0.42530160299999942"/>
  </r>
  <r>
    <s v="HRV"/>
    <x v="91"/>
    <x v="7"/>
    <n v="100"/>
    <n v="29.8"/>
    <n v="4.651127689"/>
    <n v="2159.9695219999999"/>
    <n v="4041407"/>
    <s v="HRV-2017"/>
    <n v="0"/>
    <n v="-2"/>
    <n v="0.20136099299999977"/>
    <n v="18797100.000218421"/>
    <n v="0"/>
    <n v="2.1533302399069685"/>
    <s v="High Income"/>
    <s v="Europe &amp; Central Asia"/>
    <s v="Universal Access"/>
    <n v="15.146092309921883"/>
    <x v="1008"/>
    <n v="-2.6623376573224E-2"/>
    <n v="0"/>
    <n v="-0.22394060999999965"/>
  </r>
  <r>
    <s v="HRV"/>
    <x v="91"/>
    <x v="8"/>
    <n v="100"/>
    <n v="32.799999999999997"/>
    <n v="4.4540241050000002"/>
    <n v="2127.638786"/>
    <n v="3988775"/>
    <s v="HRV-2018"/>
    <n v="0"/>
    <n v="2.9999999999999964"/>
    <n v="-0.19710358399999972"/>
    <n v="17766099.999421377"/>
    <n v="0"/>
    <n v="2.0934117831973009"/>
    <s v="High Income"/>
    <s v="Europe &amp; Central Asia"/>
    <s v="Universal Access"/>
    <n v="14.516199440312505"/>
    <x v="1009"/>
    <n v="-0.25684490462761467"/>
    <n v="0"/>
    <n v="-0.42104419399999937"/>
  </r>
  <r>
    <s v="HRV"/>
    <x v="91"/>
    <x v="9"/>
    <n v="100"/>
    <n v="31.6"/>
    <n v="4.5506268060000004"/>
    <n v="2173.1983599999999"/>
    <n v="3949390"/>
    <s v="HRV-2019"/>
    <n v="0"/>
    <n v="-1.1999999999999957"/>
    <n v="9.6602701000000124E-2"/>
    <n v="17972200.001348343"/>
    <n v="0"/>
    <n v="2.093976734825072"/>
    <s v="High Income"/>
    <s v="Europe &amp; Central Asia"/>
    <s v="Universal Access"/>
    <n v="13.958622860585876"/>
    <x v="1010"/>
    <n v="-0.13277448958158722"/>
    <n v="0"/>
    <n v="-0.32444149299999925"/>
  </r>
  <r>
    <s v="HRV"/>
    <x v="91"/>
    <x v="10"/>
    <n v="100"/>
    <n v="32.4"/>
    <n v="4.3920784959999999"/>
    <n v="2104.8453060000002"/>
    <n v="3914206"/>
    <s v="HRV-2020"/>
    <n v="0"/>
    <n v="0.79999999999999716"/>
    <n v="-0.15854831000000047"/>
    <n v="17191500.001514174"/>
    <n v="0"/>
    <n v="2.0866514434481673"/>
    <s v="High Income"/>
    <s v="Europe &amp; Central Asia"/>
    <s v="Universal Access"/>
    <n v="13.426165474335917"/>
    <x v="1011"/>
    <n v="-8.6691403012579826E-3"/>
    <n v="0"/>
    <n v="-0.48298980299999972"/>
  </r>
  <r>
    <s v="HRV"/>
    <x v="91"/>
    <x v="11"/>
    <n v="100"/>
    <n v="34.1"/>
    <n v="4.5132213849999996"/>
    <n v="2212.4972109999999"/>
    <n v="3878981"/>
    <s v="HRV-2021"/>
    <n v="0"/>
    <n v="1.7000000000000028"/>
    <n v="0.1211428889999997"/>
    <n v="17506700.001208682"/>
    <n v="0"/>
    <n v="2.0398766437134279"/>
    <s v="High Income"/>
    <s v="Europe &amp; Central Asia"/>
    <s v="Universal Access"/>
    <n v="12.87483148972656"/>
    <x v="1012"/>
    <n v="-6.7512956004186719E-2"/>
    <n v="0"/>
    <n v="-0.36184691400000002"/>
  </r>
  <r>
    <s v="HRV"/>
    <x v="91"/>
    <x v="12"/>
    <n v="100"/>
    <m/>
    <n v="4.5737142019999997"/>
    <n v="2154.9548329999998"/>
    <n v="3855641"/>
    <s v="HRV-2022"/>
    <n v="0"/>
    <s v=""/>
    <n v="6.0492817000000088E-2"/>
    <n v="17634599.999513481"/>
    <n v="0"/>
    <n v="2.1224176636838123"/>
    <s v="High Income"/>
    <s v="Europe &amp; Central Asia"/>
    <s v="Universal Access"/>
    <n v="12.585946336015652"/>
    <x v="38"/>
    <n v="2.2913149774063335E-2"/>
    <n v="0"/>
    <n v="-0.30135409699999993"/>
  </r>
  <r>
    <s v="HTI"/>
    <x v="92"/>
    <x v="0"/>
    <n v="37.200000000000003"/>
    <n v="79"/>
    <n v="0.26510476999999999"/>
    <n v="388.9955223"/>
    <n v="9803294"/>
    <s v="HTI-2010"/>
    <s v=""/>
    <s v=""/>
    <s v=""/>
    <n v="2598900.0011123801"/>
    <n v="62.8"/>
    <n v="0.68151110951746807"/>
    <s v="Low Income"/>
    <s v="Latin America &amp; Caribbean"/>
    <s v="Low Access"/>
    <n v="-42.424657439414048"/>
    <x v="1013"/>
    <n v="-4.8329544439916345"/>
    <n v="0"/>
    <n v="0"/>
  </r>
  <r>
    <s v="HTI"/>
    <x v="92"/>
    <x v="1"/>
    <n v="37.799999999999997"/>
    <n v="79"/>
    <n v="0.29696707100000003"/>
    <n v="402.4766975"/>
    <n v="9914904"/>
    <s v="HTI-2011"/>
    <n v="0.59999999999999432"/>
    <n v="0"/>
    <n v="3.1862301000000037E-2"/>
    <n v="2944400.0001261844"/>
    <n v="62.2"/>
    <n v="0.73784910491619216"/>
    <s v="Low Income"/>
    <s v="Latin America &amp; Caribbean"/>
    <s v="Low Access"/>
    <n v="-42.615327430820315"/>
    <x v="1014"/>
    <n v="-4.8295663127740553"/>
    <n v="0.59999999999999432"/>
    <n v="3.1862301000000037E-2"/>
  </r>
  <r>
    <s v="HTI"/>
    <x v="92"/>
    <x v="2"/>
    <n v="37.9"/>
    <n v="82.2"/>
    <n v="0.273948633"/>
    <n v="408.92201290000003"/>
    <n v="10069771"/>
    <s v="HTI-2012"/>
    <n v="0.10000000000000142"/>
    <n v="3.2000000000000028"/>
    <n v="-2.301843800000003E-2"/>
    <n v="2758600.0000730432"/>
    <n v="62.1"/>
    <n v="0.66992879903237901"/>
    <s v="Low Income"/>
    <s v="Latin America &amp; Caribbean"/>
    <s v="Low Access"/>
    <n v="-43.220804536015628"/>
    <x v="1015"/>
    <n v="-5.1315554300962294"/>
    <n v="0.69999999999999574"/>
    <n v="8.8438630000000074E-3"/>
  </r>
  <r>
    <s v="HTI"/>
    <x v="92"/>
    <x v="3"/>
    <n v="38.9"/>
    <n v="80.400000000000006"/>
    <n v="0.29126340899999997"/>
    <n v="415.22947119999998"/>
    <n v="10222362"/>
    <s v="HTI-2013"/>
    <n v="1"/>
    <n v="-1.7999999999999972"/>
    <n v="1.7314775999999976E-2"/>
    <n v="2977400.0041520577"/>
    <n v="61.1"/>
    <n v="0.70145167720937052"/>
    <s v="Low Income"/>
    <s v="Latin America &amp; Caribbean"/>
    <s v="Low Access"/>
    <n v="-42.812538176640608"/>
    <x v="1016"/>
    <n v="-4.6771070350000041"/>
    <n v="1.6999999999999957"/>
    <n v="2.6158638999999984E-2"/>
  </r>
  <r>
    <s v="HTI"/>
    <x v="92"/>
    <x v="4"/>
    <n v="39.6"/>
    <n v="77.8"/>
    <n v="0.31121439000000001"/>
    <n v="400.49356560000001"/>
    <n v="10373235"/>
    <s v="HTI-2014"/>
    <n v="0.70000000000000284"/>
    <n v="-2.6000000000000085"/>
    <n v="1.9950981000000034E-2"/>
    <n v="3228300.0028516501"/>
    <n v="60.4"/>
    <n v="0.77707712865187661"/>
    <s v="Low Income"/>
    <s v="Latin America &amp; Caribbean"/>
    <s v="Low Access"/>
    <n v="-42.840902588867145"/>
    <x v="1017"/>
    <n v="-4.4800725080836843"/>
    <n v="2.3999999999999986"/>
    <n v="4.6109620000000018E-2"/>
  </r>
  <r>
    <s v="HTI"/>
    <x v="92"/>
    <x v="5"/>
    <n v="40.799999999999997"/>
    <n v="76.099999999999994"/>
    <n v="0.33202695500000001"/>
    <n v="400.13881839999999"/>
    <n v="10523242"/>
    <s v="HTI-2015"/>
    <n v="1.1999999999999957"/>
    <n v="-1.7000000000000028"/>
    <n v="2.0812565000000005E-2"/>
    <n v="3493999.9979881099"/>
    <n v="59.2"/>
    <n v="0.8297794158728391"/>
    <s v="Low Income"/>
    <s v="Latin America &amp; Caribbean"/>
    <s v="Low Access"/>
    <n v="-42.215238558046892"/>
    <x v="1018"/>
    <n v="-4.3774144110041791"/>
    <n v="3.5999999999999943"/>
    <n v="6.6922185000000023E-2"/>
  </r>
  <r>
    <s v="HTI"/>
    <x v="92"/>
    <x v="6"/>
    <n v="40.4"/>
    <n v="76.099999999999994"/>
    <n v="0.33528692500000001"/>
    <n v="408.56544100000002"/>
    <n v="10671457"/>
    <s v="HTI-2016"/>
    <n v="-0.39999999999999858"/>
    <n v="0"/>
    <n v="3.2599700000000009E-3"/>
    <n v="3578000.0027997252"/>
    <n v="59.6"/>
    <n v="0.82064436037310362"/>
    <s v="Low Income"/>
    <s v="Latin America &amp; Caribbean"/>
    <s v="Low Access"/>
    <n v="-43.694751130546969"/>
    <x v="1019"/>
    <n v="-4.3390848706694563"/>
    <n v="3.1999999999999957"/>
    <n v="7.0182155000000024E-2"/>
  </r>
  <r>
    <s v="HTI"/>
    <x v="92"/>
    <x v="7"/>
    <n v="43.3"/>
    <n v="76.2"/>
    <n v="0.33155680900000001"/>
    <n v="410.5955452"/>
    <n v="10817754"/>
    <s v="HTI-2017"/>
    <n v="2.8999999999999986"/>
    <n v="0.10000000000000853"/>
    <n v="-3.7301160000000055E-3"/>
    <n v="3586699.996786986"/>
    <n v="56.7"/>
    <n v="0.80750220716228072"/>
    <s v="Low Income"/>
    <s v="Latin America &amp; Caribbean"/>
    <s v="Low Access"/>
    <n v="-41.55390769007812"/>
    <x v="1020"/>
    <n v="-4.3461942565732237"/>
    <n v="6.0999999999999943"/>
    <n v="6.6452039000000018E-2"/>
  </r>
  <r>
    <s v="HTI"/>
    <x v="92"/>
    <x v="8"/>
    <n v="44.4"/>
    <n v="76.2"/>
    <n v="0.324537723"/>
    <n v="419.50691490000003"/>
    <n v="10962362"/>
    <s v="HTI-2018"/>
    <n v="1.1000000000000014"/>
    <n v="0"/>
    <n v="-7.0190860000000077E-3"/>
    <n v="3557700.002181726"/>
    <n v="55.6"/>
    <n v="0.77361710015521845"/>
    <s v="Low Income"/>
    <s v="Latin America &amp; Caribbean"/>
    <s v="Low Access"/>
    <n v="-41.083800559687496"/>
    <x v="1021"/>
    <n v="-4.3863312866276152"/>
    <n v="7.1999999999999957"/>
    <n v="5.9432953000000011E-2"/>
  </r>
  <r>
    <s v="HTI"/>
    <x v="92"/>
    <x v="9"/>
    <n v="45.4"/>
    <n v="76.400000000000006"/>
    <n v="0.32371429400000001"/>
    <n v="409.80450530000002"/>
    <n v="11105163"/>
    <s v="HTI-2019"/>
    <n v="1"/>
    <n v="0.20000000000000284"/>
    <n v="-8.2342899999998664E-4"/>
    <n v="3594900.0002999222"/>
    <n v="54.6"/>
    <n v="0.78992370706862503"/>
    <s v="Low Income"/>
    <s v="Latin America &amp; Caribbean"/>
    <s v="Low Access"/>
    <n v="-40.641377139414125"/>
    <x v="1022"/>
    <n v="-4.3596870015815874"/>
    <n v="8.1999999999999957"/>
    <n v="5.8609524000000024E-2"/>
  </r>
  <r>
    <s v="HTI"/>
    <x v="92"/>
    <x v="10"/>
    <n v="46.3"/>
    <n v="76.3"/>
    <n v="0.30634530100000001"/>
    <n v="398.3941385"/>
    <n v="11243848"/>
    <s v="HTI-2020"/>
    <n v="0.89999999999999858"/>
    <n v="-0.10000000000000853"/>
    <n v="-1.7368992999999999E-2"/>
    <n v="3444499.9999582483"/>
    <n v="53.7"/>
    <n v="0.76895032179294986"/>
    <s v="Low Income"/>
    <s v="Latin America &amp; Caribbean"/>
    <s v="Low Access"/>
    <n v="-40.273834525664086"/>
    <x v="1023"/>
    <n v="-4.0944023353012575"/>
    <n v="9.0999999999999943"/>
    <n v="4.1240531000000025E-2"/>
  </r>
  <r>
    <s v="HTI"/>
    <x v="92"/>
    <x v="11"/>
    <n v="47.2"/>
    <n v="76.7"/>
    <n v="0.299641675"/>
    <n v="406.12629650000002"/>
    <n v="11374586"/>
    <s v="HTI-2021"/>
    <n v="0.90000000000000568"/>
    <n v="0.40000000000000568"/>
    <n v="-6.7036260000000181E-3"/>
    <n v="3408300.0014715497"/>
    <n v="52.8"/>
    <n v="0.73780416974304441"/>
    <s v="Low Income"/>
    <s v="Latin America &amp; Caribbean"/>
    <s v="Low Access"/>
    <n v="-39.925168510273437"/>
    <x v="1024"/>
    <n v="-4.2810926660041861"/>
    <n v="10"/>
    <n v="3.4536905000000007E-2"/>
  </r>
  <r>
    <s v="HTI"/>
    <x v="92"/>
    <x v="12"/>
    <n v="49.3"/>
    <m/>
    <n v="0.29462935400000001"/>
    <n v="377.52606040000001"/>
    <n v="11503606"/>
    <s v="HTI-2022"/>
    <n v="2.0999999999999943"/>
    <s v=""/>
    <n v="-5.0123209999999863E-3"/>
    <n v="3389300.0044505242"/>
    <n v="50.7"/>
    <n v="0.78042123419991594"/>
    <s v="Low Income"/>
    <s v="Latin America &amp; Caribbean"/>
    <s v="Low Access"/>
    <n v="-38.11405366398435"/>
    <x v="38"/>
    <n v="-4.2561716982259359"/>
    <n v="12.099999999999994"/>
    <n v="2.952458400000002E-2"/>
  </r>
  <r>
    <s v="HUN"/>
    <x v="93"/>
    <x v="0"/>
    <n v="100"/>
    <n v="13.5"/>
    <n v="5.2346179599999996"/>
    <n v="2651.3433810000001"/>
    <n v="10000023"/>
    <s v="HUN-2010"/>
    <s v=""/>
    <s v=""/>
    <s v=""/>
    <n v="52346299.996213078"/>
    <n v="0"/>
    <n v="1.97432667436146"/>
    <s v="High Income"/>
    <s v="Europe &amp; Central Asia"/>
    <s v="Universal Access"/>
    <n v="20.375342560585949"/>
    <x v="1025"/>
    <n v="0.13655874600836526"/>
    <n v="0"/>
    <n v="0"/>
  </r>
  <r>
    <s v="HUN"/>
    <x v="93"/>
    <x v="1"/>
    <n v="100"/>
    <n v="14.7"/>
    <n v="5.158253931"/>
    <n v="2600.7178709999998"/>
    <n v="9971727"/>
    <s v="HUN-2011"/>
    <n v="0"/>
    <n v="1.1999999999999993"/>
    <n v="-7.6364028999999611E-2"/>
    <n v="51436699.996608838"/>
    <n v="0"/>
    <n v="1.9833961955345063"/>
    <s v="High Income"/>
    <s v="Europe &amp; Central Asia"/>
    <s v="Universal Access"/>
    <n v="19.584672569179688"/>
    <x v="700"/>
    <n v="3.1720547225944529E-2"/>
    <n v="0"/>
    <n v="-7.6364028999999611E-2"/>
  </r>
  <r>
    <s v="HUN"/>
    <x v="93"/>
    <x v="2"/>
    <n v="100"/>
    <n v="16.5"/>
    <n v="4.803524307"/>
    <n v="2490.1857890000001"/>
    <n v="9920362"/>
    <s v="HUN-2012"/>
    <n v="0"/>
    <n v="1.8000000000000007"/>
    <n v="-0.35472962399999997"/>
    <n v="47652700.001239136"/>
    <n v="0"/>
    <n v="1.928982298517165"/>
    <s v="High Income"/>
    <s v="Europe &amp; Central Asia"/>
    <s v="Universal Access"/>
    <n v="18.879195463984374"/>
    <x v="603"/>
    <n v="-0.60197975609622922"/>
    <n v="0"/>
    <n v="-0.43109365299999958"/>
  </r>
  <r>
    <s v="HUN"/>
    <x v="93"/>
    <x v="3"/>
    <n v="100"/>
    <n v="17.2"/>
    <n v="4.5374057480000003"/>
    <n v="2420.1694980000002"/>
    <n v="9872734"/>
    <s v="HUN-2013"/>
    <n v="0"/>
    <n v="0.69999999999999929"/>
    <n v="-0.2661185589999997"/>
    <n v="44796600.000075035"/>
    <n v="0"/>
    <n v="1.8748297388879827"/>
    <s v="High Income"/>
    <s v="Europe &amp; Central Asia"/>
    <s v="Universal Access"/>
    <n v="18.287461823359394"/>
    <x v="1026"/>
    <n v="-0.43096469600000376"/>
    <n v="0"/>
    <n v="-0.69721221199999928"/>
  </r>
  <r>
    <s v="HUN"/>
    <x v="93"/>
    <x v="4"/>
    <n v="100"/>
    <n v="15.7"/>
    <n v="4.5593437149999998"/>
    <n v="2423.5149860000001"/>
    <n v="9833038"/>
    <s v="HUN-2014"/>
    <n v="0"/>
    <n v="-1.5"/>
    <n v="2.1937966999999503E-2"/>
    <n v="44832200.004656166"/>
    <n v="0"/>
    <n v="1.8812937990225407"/>
    <s v="High Income"/>
    <s v="Europe &amp; Central Asia"/>
    <s v="Universal Access"/>
    <n v="17.559097411132853"/>
    <x v="1027"/>
    <n v="-0.23194318308368445"/>
    <n v="0"/>
    <n v="-0.67527424499999977"/>
  </r>
  <r>
    <s v="HUN"/>
    <x v="93"/>
    <x v="5"/>
    <n v="100"/>
    <n v="15.6"/>
    <n v="4.8522340069999998"/>
    <n v="2571.150905"/>
    <n v="9797755"/>
    <s v="HUN-2015"/>
    <n v="0"/>
    <n v="-9.9999999999999645E-2"/>
    <n v="0.29289029200000005"/>
    <n v="47541000.003254287"/>
    <n v="0"/>
    <n v="1.8871836723251372"/>
    <s v="High Income"/>
    <s v="Europe &amp; Central Asia"/>
    <s v="Universal Access"/>
    <n v="16.984761441953111"/>
    <x v="1028"/>
    <n v="0.1427926409958209"/>
    <n v="0"/>
    <n v="-0.38238395299999972"/>
  </r>
  <r>
    <s v="HUN"/>
    <x v="93"/>
    <x v="6"/>
    <n v="100"/>
    <n v="15.3"/>
    <n v="4.945318812"/>
    <n v="2613.0935420000001"/>
    <n v="9759755"/>
    <s v="HUN-2016"/>
    <n v="0"/>
    <n v="-0.29999999999999893"/>
    <n v="9.3084805000000159E-2"/>
    <n v="48265100.002011061"/>
    <n v="0"/>
    <n v="1.8925150334323546"/>
    <s v="High Income"/>
    <s v="Europe &amp; Central Asia"/>
    <s v="Universal Access"/>
    <n v="15.905248869453033"/>
    <x v="607"/>
    <n v="0.27094701633054363"/>
    <n v="0"/>
    <n v="-0.28929914799999956"/>
  </r>
  <r>
    <s v="HUN"/>
    <x v="93"/>
    <x v="7"/>
    <n v="100"/>
    <n v="14.6"/>
    <n v="5.2571073029999997"/>
    <n v="2737.4533249999999"/>
    <n v="9726756"/>
    <s v="HUN-2017"/>
    <n v="0"/>
    <n v="-0.70000000000000107"/>
    <n v="0.31178849099999972"/>
    <n v="51134600.002099067"/>
    <n v="0"/>
    <n v="1.9204372381399415"/>
    <s v="High Income"/>
    <s v="Europe &amp; Central Asia"/>
    <s v="Universal Access"/>
    <n v="15.146092309921883"/>
    <x v="1029"/>
    <n v="0.57935623742677578"/>
    <n v="0"/>
    <n v="2.2489343000000162E-2"/>
  </r>
  <r>
    <s v="HUN"/>
    <x v="93"/>
    <x v="8"/>
    <n v="100"/>
    <n v="13.6"/>
    <n v="5.2806933249999997"/>
    <n v="2738.8272900000002"/>
    <n v="9706964"/>
    <s v="HUN-2018"/>
    <n v="0"/>
    <n v="-1"/>
    <n v="2.3586021999999929E-2"/>
    <n v="51259500.000815295"/>
    <n v="0"/>
    <n v="1.9280855511703328"/>
    <s v="High Income"/>
    <s v="Europe &amp; Central Asia"/>
    <s v="Universal Access"/>
    <n v="14.516199440312505"/>
    <x v="1030"/>
    <n v="0.56982431537238476"/>
    <n v="0"/>
    <n v="4.607536500000009E-2"/>
  </r>
  <r>
    <s v="HUN"/>
    <x v="93"/>
    <x v="9"/>
    <n v="100"/>
    <n v="13.6"/>
    <n v="5.3124017520000004"/>
    <n v="2749.2413190000002"/>
    <n v="9694824"/>
    <s v="HUN-2019"/>
    <n v="0"/>
    <n v="0"/>
    <n v="3.1708427000000761E-2"/>
    <n v="51502800.002931654"/>
    <n v="0"/>
    <n v="1.932315550215983"/>
    <s v="High Income"/>
    <s v="Europe &amp; Central Asia"/>
    <s v="Universal Access"/>
    <n v="13.958622860585876"/>
    <x v="1031"/>
    <n v="0.62900045641841285"/>
    <n v="0"/>
    <n v="7.7783792000000851E-2"/>
  </r>
  <r>
    <s v="HUN"/>
    <x v="93"/>
    <x v="10"/>
    <n v="100"/>
    <n v="14.8"/>
    <n v="5.1344310929999999"/>
    <n v="2713.1792340000002"/>
    <n v="9670419"/>
    <s v="HUN-2020"/>
    <n v="0"/>
    <n v="1.2000000000000011"/>
    <n v="-0.17797065900000053"/>
    <n v="49652099.995937966"/>
    <n v="0"/>
    <n v="1.8924039476118146"/>
    <s v="High Income"/>
    <s v="Europe &amp; Central Asia"/>
    <s v="Universal Access"/>
    <n v="13.426165474335917"/>
    <x v="1032"/>
    <n v="0.73368345669874202"/>
    <n v="0"/>
    <n v="-0.10018686699999968"/>
  </r>
  <r>
    <s v="HUN"/>
    <x v="93"/>
    <x v="11"/>
    <n v="100"/>
    <n v="15.3"/>
    <n v="5.2939840089999999"/>
    <n v="2850.7057949999999"/>
    <n v="9630932"/>
    <s v="HUN-2021"/>
    <n v="0"/>
    <n v="0.5"/>
    <n v="0.15955291599999999"/>
    <n v="50985999.999766387"/>
    <n v="0"/>
    <n v="1.8570783482060451"/>
    <s v="High Income"/>
    <s v="Europe &amp; Central Asia"/>
    <s v="Universal Access"/>
    <n v="12.87483148972656"/>
    <x v="1033"/>
    <n v="0.71324966799581357"/>
    <n v="0"/>
    <n v="5.9366049000000309E-2"/>
  </r>
  <r>
    <s v="HUN"/>
    <x v="93"/>
    <x v="12"/>
    <n v="100"/>
    <m/>
    <n v="4.9529342510000003"/>
    <n v="2672.867655"/>
    <n v="9605074"/>
    <s v="HUN-2022"/>
    <n v="0"/>
    <s v=""/>
    <n v="-0.34104975799999959"/>
    <n v="47573299.99798958"/>
    <n v="0"/>
    <n v="1.853041336234809"/>
    <s v="High Income"/>
    <s v="Europe &amp; Central Asia"/>
    <s v="Universal Access"/>
    <n v="12.585946336015652"/>
    <x v="38"/>
    <n v="0.40213319877406395"/>
    <n v="0"/>
    <n v="-0.28168370899999928"/>
  </r>
  <r>
    <s v="IBD"/>
    <x v="94"/>
    <x v="0"/>
    <n v="91.454057140000003"/>
    <n v="16.751289799999999"/>
    <n v="4.2112391860000002"/>
    <n v="1409.699881"/>
    <n v="4436714947"/>
    <s v="IBD-2010"/>
    <s v=""/>
    <s v=""/>
    <s v=""/>
    <n v="18684067841.918316"/>
    <n v="8.5459428599999967"/>
    <n v="2.9873303124723751"/>
    <s v="Unknown"/>
    <s v="Unknown"/>
    <s v="High Access"/>
    <n v="11.829399700585952"/>
    <x v="1034"/>
    <n v="-0.88682002799163406"/>
    <n v="0"/>
    <n v="0"/>
  </r>
  <r>
    <s v="IBD"/>
    <x v="94"/>
    <x v="1"/>
    <n v="92.508495620000005"/>
    <n v="15.953865800000001"/>
    <n v="4.4444074880000004"/>
    <n v="1458.832735"/>
    <n v="4483152627"/>
    <s v="IBD-2011"/>
    <n v="1.0544384800000017"/>
    <n v="-0.79742399999999769"/>
    <n v="0.23316830200000016"/>
    <n v="19924957105.285671"/>
    <n v="7.491504379999995"/>
    <n v="3.0465504244391668"/>
    <s v="Unknown"/>
    <s v="Unknown"/>
    <s v="High Access"/>
    <n v="12.093168189179693"/>
    <x v="1035"/>
    <n v="-0.68212589577405502"/>
    <n v="1.0544384800000017"/>
    <n v="0.23316830200000016"/>
  </r>
  <r>
    <s v="IBD"/>
    <x v="94"/>
    <x v="2"/>
    <n v="92.769149470000002"/>
    <n v="15.879539250000001"/>
    <n v="4.5447405969999997"/>
    <n v="1487.9435719999999"/>
    <n v="4532100585"/>
    <s v="IBD-2012"/>
    <n v="0.26065384999999708"/>
    <n v="-7.4326550000000324E-2"/>
    <n v="0.10033310899999925"/>
    <n v="20597221518.336948"/>
    <n v="7.2308505299999979"/>
    <n v="3.0543769821131361"/>
    <s v="Unknown"/>
    <s v="Unknown"/>
    <s v="High Access"/>
    <n v="11.648344933984376"/>
    <x v="1036"/>
    <n v="-0.86076346609622956"/>
    <n v="1.3150923299999988"/>
    <n v="0.33350141099999941"/>
  </r>
  <r>
    <s v="IBD"/>
    <x v="94"/>
    <x v="3"/>
    <n v="93.782028310000001"/>
    <n v="16.017138599999999"/>
    <n v="4.6193425469999996"/>
    <n v="1503.0675209999999"/>
    <n v="4581958556"/>
    <s v="IBD-2013"/>
    <n v="1.0128788399999991"/>
    <n v="0.13759934999999857"/>
    <n v="7.4601949999999917E-2"/>
    <n v="21165636106.32148"/>
    <n v="6.2179716899999988"/>
    <n v="3.0732768039101281"/>
    <s v="Unknown"/>
    <s v="Unknown"/>
    <s v="High Access"/>
    <n v="12.069490133359395"/>
    <x v="1037"/>
    <n v="-0.34902789700000447"/>
    <n v="2.3279711699999979"/>
    <n v="0.40810336099999933"/>
  </r>
  <r>
    <s v="IBD"/>
    <x v="94"/>
    <x v="4"/>
    <n v="94.423871460000001"/>
    <n v="16.003291529999998"/>
    <n v="4.6388865990000001"/>
    <n v="1518.808538"/>
    <n v="4630607878"/>
    <s v="IBD-2014"/>
    <n v="0.6418431499999997"/>
    <n v="-1.3847070000000627E-2"/>
    <n v="1.9544052000000534E-2"/>
    <n v="21480864830.478027"/>
    <n v="5.5761285399999991"/>
    <n v="3.0542932061131198"/>
    <s v="Unknown"/>
    <s v="Unknown"/>
    <s v="High Access"/>
    <n v="11.982968871132854"/>
    <x v="1038"/>
    <n v="-0.15240029908368413"/>
    <n v="2.9698143199999976"/>
    <n v="0.42764741299999987"/>
  </r>
  <r>
    <s v="IBD"/>
    <x v="94"/>
    <x v="5"/>
    <n v="95.176805340000001"/>
    <n v="16.020917789999999"/>
    <n v="4.5668853919999997"/>
    <n v="1501.8361640000001"/>
    <n v="4676773551"/>
    <s v="IBD-2015"/>
    <n v="0.7529338800000005"/>
    <n v="1.7626260000000116E-2"/>
    <n v="-7.2001207000000456E-2"/>
    <n v="21358288811.753864"/>
    <n v="4.8231946599999986"/>
    <n v="3.0408679065474944"/>
    <s v="Unknown"/>
    <s v="Unknown"/>
    <s v="Universal Access"/>
    <n v="12.161566781953113"/>
    <x v="1039"/>
    <n v="-0.1425559740041793"/>
    <n v="3.7227481999999981"/>
    <n v="0.35564620599999941"/>
  </r>
  <r>
    <s v="IBD"/>
    <x v="94"/>
    <x v="6"/>
    <n v="95.836371600000007"/>
    <n v="16.28459655"/>
    <n v="4.543581133"/>
    <n v="1504.282825"/>
    <n v="4721566970"/>
    <s v="IBD-2016"/>
    <n v="0.6595662600000054"/>
    <n v="0.26367876000000123"/>
    <n v="-2.3304258999999661E-2"/>
    <n v="21452822603.087978"/>
    <n v="4.1636283999999932"/>
    <n v="3.0204301062866952"/>
    <s v="Unknown"/>
    <s v="Unknown"/>
    <s v="Universal Access"/>
    <n v="11.741620469453039"/>
    <x v="1040"/>
    <n v="-0.13079066266945638"/>
    <n v="4.3823144600000035"/>
    <n v="0.33234194699999975"/>
  </r>
  <r>
    <s v="IBD"/>
    <x v="94"/>
    <x v="7"/>
    <n v="96.604059129999996"/>
    <n v="16.392300049999999"/>
    <n v="4.6155748430000001"/>
    <n v="1537.915328"/>
    <n v="4765773411"/>
    <s v="IBD-2017"/>
    <n v="0.76768752999998924"/>
    <n v="0.10770349999999951"/>
    <n v="7.19937100000001E-2"/>
    <n v="21996783863.249901"/>
    <n v="3.395940870000004"/>
    <n v="3.0011891805528581"/>
    <s v="Unknown"/>
    <s v="Unknown"/>
    <s v="Universal Access"/>
    <n v="11.750151439921879"/>
    <x v="1041"/>
    <n v="-6.217622257322386E-2"/>
    <n v="5.1500019899999927"/>
    <n v="0.40433565699999985"/>
  </r>
  <r>
    <s v="IBD"/>
    <x v="94"/>
    <x v="8"/>
    <n v="97.749844330000002"/>
    <n v="16.626806640000002"/>
    <n v="4.7474800469999998"/>
    <n v="1579.634986"/>
    <n v="4806981820"/>
    <s v="IBD-2018"/>
    <n v="1.1457852000000059"/>
    <n v="0.23450659000000229"/>
    <n v="0.13190520399999972"/>
    <n v="22821050276.741745"/>
    <n v="2.2501556699999981"/>
    <n v="3.0054285256252231"/>
    <s v="Unknown"/>
    <s v="Unknown"/>
    <s v="Universal Access"/>
    <n v="12.266043770312507"/>
    <x v="1042"/>
    <n v="3.6611037372384914E-2"/>
    <n v="6.2957871899999986"/>
    <n v="0.53624086099999957"/>
  </r>
  <r>
    <s v="IBD"/>
    <x v="94"/>
    <x v="9"/>
    <n v="97.877199349999998"/>
    <n v="17.066627700000002"/>
    <n v="4.7993871480000001"/>
    <n v="1605.6918929999999"/>
    <n v="4845075024"/>
    <s v="IBD-2019"/>
    <n v="0.12735501999999599"/>
    <n v="0.43982105999999987"/>
    <n v="5.1907101000000289E-2"/>
    <n v="23253390801.281391"/>
    <n v="2.1228006500000021"/>
    <n v="2.9889838573158944"/>
    <s v="Unknown"/>
    <s v="Unknown"/>
    <s v="Universal Access"/>
    <n v="11.835822210585874"/>
    <x v="1043"/>
    <n v="0.11598585241841253"/>
    <n v="6.4231422099999946"/>
    <n v="0.58814796199999986"/>
  </r>
  <r>
    <s v="IBD"/>
    <x v="94"/>
    <x v="10"/>
    <n v="98.057073079999995"/>
    <n v="18.008505159999999"/>
    <n v="4.6794451739999996"/>
    <n v="1584.5705230000001"/>
    <n v="4878296727"/>
    <s v="IBD-2020"/>
    <n v="0.17987372999999707"/>
    <n v="0.94187745999999706"/>
    <n v="-0.11994197400000051"/>
    <n v="22827722076.500145"/>
    <n v="1.942926920000005"/>
    <n v="2.9531315306437764"/>
    <s v="Unknown"/>
    <s v="Unknown"/>
    <s v="Universal Access"/>
    <n v="11.483238554335912"/>
    <x v="1044"/>
    <n v="0.27869753769874173"/>
    <n v="6.6030159399999917"/>
    <n v="0.46820598799999935"/>
  </r>
  <r>
    <s v="IBD"/>
    <x v="94"/>
    <x v="11"/>
    <n v="99.109416789999997"/>
    <m/>
    <n v="4.9304108490000003"/>
    <n v="1687.110985"/>
    <n v="4905212516"/>
    <s v="IBD-2021"/>
    <n v="1.0523437100000024"/>
    <s v=""/>
    <n v="0.25096567500000067"/>
    <n v="24184713005.536987"/>
    <n v="0.89058321000000262"/>
    <n v="2.9223986405375695"/>
    <s v="Unknown"/>
    <s v="Unknown"/>
    <s v="Universal Access"/>
    <n v="11.984248279726557"/>
    <x v="38"/>
    <n v="0.34967650799581396"/>
    <n v="7.6553596499999941"/>
    <n v="0.71917166300000002"/>
  </r>
  <r>
    <s v="IBD"/>
    <x v="94"/>
    <x v="12"/>
    <n v="98.968657460000003"/>
    <m/>
    <n v="4.9484149500000001"/>
    <n v="1713.401353"/>
    <n v="4928196300"/>
    <s v="IBD-2022"/>
    <n v="-0.14075932999999452"/>
    <s v=""/>
    <n v="1.8004100999999828E-2"/>
    <n v="24386760247.454685"/>
    <n v="1.0313425399999971"/>
    <n v="2.8880652751533109"/>
    <s v="Unknown"/>
    <s v="Unknown"/>
    <s v="Universal Access"/>
    <n v="11.554603796015655"/>
    <x v="38"/>
    <n v="0.39761389777406375"/>
    <n v="7.5146003199999996"/>
    <n v="0.73717576399999984"/>
  </r>
  <r>
    <s v="IBT"/>
    <x v="95"/>
    <x v="0"/>
    <n v="80.649133059999997"/>
    <n v="22.291495250000001"/>
    <n v="3.3133733059999999"/>
    <n v="1178.143012"/>
    <n v="5876645582"/>
    <s v="IBT-2010"/>
    <s v=""/>
    <s v=""/>
    <s v=""/>
    <n v="19471520600.221634"/>
    <n v="19.350866940000003"/>
    <n v="2.812369357753318"/>
    <s v="Unknown"/>
    <s v="Unknown"/>
    <s v="High Access"/>
    <n v="1.024475620585946"/>
    <x v="1045"/>
    <n v="-1.7846859079916344"/>
    <n v="0"/>
    <n v="0"/>
  </r>
  <r>
    <s v="IBT"/>
    <x v="95"/>
    <x v="1"/>
    <n v="81.918910299999993"/>
    <n v="21.508030900000001"/>
    <n v="3.483286375"/>
    <n v="1215.8957969999999"/>
    <n v="5956718993"/>
    <s v="IBT-2011"/>
    <n v="1.2697772399999963"/>
    <n v="-0.78346434999999914"/>
    <n v="0.16991306900000014"/>
    <n v="20748958108.020622"/>
    <n v="18.081089700000007"/>
    <n v="2.8647902094853612"/>
    <s v="Unknown"/>
    <s v="Unknown"/>
    <s v="High Access"/>
    <n v="1.5035828691796809"/>
    <x v="1046"/>
    <n v="-1.6432470087740554"/>
    <n v="1.2697772399999963"/>
    <n v="0.16991306900000014"/>
  </r>
  <r>
    <s v="IBT"/>
    <x v="95"/>
    <x v="2"/>
    <n v="82.435690269999995"/>
    <n v="21.397136459999999"/>
    <n v="3.5462446860000001"/>
    <n v="1232.5123679999999"/>
    <n v="6038958543"/>
    <s v="IBT-2012"/>
    <n v="0.51677997000000175"/>
    <n v="-0.1108944400000027"/>
    <n v="6.2958311000000045E-2"/>
    <n v="21415624642.088055"/>
    <n v="17.564309730000005"/>
    <n v="2.8772487628294536"/>
    <s v="Unknown"/>
    <s v="Unknown"/>
    <s v="High Access"/>
    <n v="1.3148857339843687"/>
    <x v="1047"/>
    <n v="-1.8592593770962291"/>
    <n v="1.786557209999998"/>
    <n v="0.23287138000000018"/>
  </r>
  <r>
    <s v="IBT"/>
    <x v="95"/>
    <x v="3"/>
    <n v="83.359336400000004"/>
    <n v="21.568105509999999"/>
    <n v="3.5947321560000001"/>
    <n v="1243.2852419999999"/>
    <n v="6120456890"/>
    <s v="IBT-2013"/>
    <n v="0.92364613000000872"/>
    <n v="0.17096905000000007"/>
    <n v="4.8487469999999977E-2"/>
    <n v="22001403191.894756"/>
    <n v="16.640663599999996"/>
    <n v="2.8913173216931023"/>
    <s v="Unknown"/>
    <s v="Unknown"/>
    <s v="High Access"/>
    <n v="1.6467982233593972"/>
    <x v="1048"/>
    <n v="-1.373638288000004"/>
    <n v="2.7102033400000067"/>
    <n v="0.28135885000000016"/>
  </r>
  <r>
    <s v="IBT"/>
    <x v="95"/>
    <x v="4"/>
    <n v="83.939509049999998"/>
    <n v="21.52877788"/>
    <n v="3.604073954"/>
    <n v="1254.1430359999999"/>
    <n v="6201607778"/>
    <s v="IBT-2014"/>
    <n v="0.58017264999999441"/>
    <n v="-3.9327629999998948E-2"/>
    <n v="9.3417979999999012E-3"/>
    <n v="22351053065.613613"/>
    <n v="16.060490950000002"/>
    <n v="2.8737343752232105"/>
    <s v="Unknown"/>
    <s v="Unknown"/>
    <s v="High Access"/>
    <n v="1.4986064611328516"/>
    <x v="1049"/>
    <n v="-1.1872129440836843"/>
    <n v="3.2903759900000011"/>
    <n v="0.29070064800000006"/>
  </r>
  <r>
    <s v="IBT"/>
    <x v="95"/>
    <x v="5"/>
    <n v="84.802092869999996"/>
    <n v="21.616362389999999"/>
    <n v="3.541910262"/>
    <n v="1238.008335"/>
    <n v="6280961830"/>
    <s v="IBT-2015"/>
    <n v="0.86258381999999756"/>
    <n v="8.7584509999999227E-2"/>
    <n v="-6.2163691999999937E-2"/>
    <n v="22246603160.907299"/>
    <n v="15.197907130000004"/>
    <n v="2.860974487704075"/>
    <s v="Unknown"/>
    <s v="Unknown"/>
    <s v="High Access"/>
    <n v="1.7868543119531068"/>
    <x v="1050"/>
    <n v="-1.1675311040041789"/>
    <n v="4.1529598099999987"/>
    <n v="0.22853695600000012"/>
  </r>
  <r>
    <s v="IBT"/>
    <x v="95"/>
    <x v="6"/>
    <n v="86.197970139999995"/>
    <n v="21.813258269999999"/>
    <n v="3.5228405739999999"/>
    <n v="1239.3129730000001"/>
    <n v="6360153661"/>
    <s v="IBT-2016"/>
    <n v="1.3958772699999997"/>
    <n v="0.19689587999999958"/>
    <n v="-1.9069688000000085E-2"/>
    <n v="22405807373.84544"/>
    <n v="13.802029860000005"/>
    <n v="2.8425754032674035"/>
    <s v="Unknown"/>
    <s v="Unknown"/>
    <s v="High Access"/>
    <n v="2.1032190094530279"/>
    <x v="1051"/>
    <n v="-1.1515312216694564"/>
    <n v="5.5488370799999984"/>
    <n v="0.20946726800000004"/>
  </r>
  <r>
    <s v="IBT"/>
    <x v="95"/>
    <x v="7"/>
    <n v="87.178064809999995"/>
    <n v="21.833371669999998"/>
    <n v="3.5714368040000002"/>
    <n v="1262.8372750000001"/>
    <n v="6440011821"/>
    <s v="IBT-2017"/>
    <n v="0.98009466999999972"/>
    <n v="2.0113399999999615E-2"/>
    <n v="4.859623000000024E-2"/>
    <n v="23000095235.714462"/>
    <n v="12.821935190000005"/>
    <n v="2.8281053107178833"/>
    <s v="Unknown"/>
    <s v="Unknown"/>
    <s v="High Access"/>
    <n v="2.3241571199218782"/>
    <x v="1052"/>
    <n v="-1.1063142615732238"/>
    <n v="6.5289317499999981"/>
    <n v="0.25806349800000028"/>
  </r>
  <r>
    <s v="IBT"/>
    <x v="95"/>
    <x v="8"/>
    <n v="88.202973970000002"/>
    <n v="21.959006259999999"/>
    <n v="3.6576616780000002"/>
    <n v="1291.553964"/>
    <n v="6518058354"/>
    <s v="IBT-2018"/>
    <n v="1.0249091600000071"/>
    <n v="0.12563459000000066"/>
    <n v="8.6224874000000007E-2"/>
    <n v="23840852256.393559"/>
    <n v="11.797026029999998"/>
    <n v="2.8319851744111872"/>
    <s v="Unknown"/>
    <s v="Unknown"/>
    <s v="High Access"/>
    <n v="2.7191734103125071"/>
    <x v="1053"/>
    <n v="-1.0532073316276147"/>
    <n v="7.5538409100000052"/>
    <n v="0.34428837200000029"/>
  </r>
  <r>
    <s v="IBT"/>
    <x v="95"/>
    <x v="9"/>
    <n v="88.571784190000002"/>
    <n v="22.43186283"/>
    <n v="3.6847968930000001"/>
    <n v="1308.922092"/>
    <n v="6594216452"/>
    <s v="IBT-2019"/>
    <n v="0.3688102200000003"/>
    <n v="0.47285657000000114"/>
    <n v="2.7135214999999935E-2"/>
    <n v="24298348294.099083"/>
    <n v="11.428215809999998"/>
    <n v="2.8151384375900657"/>
    <s v="Unknown"/>
    <s v="Unknown"/>
    <s v="High Access"/>
    <n v="2.5304070505858789"/>
    <x v="1054"/>
    <n v="-0.99860440258158745"/>
    <n v="7.9226511300000055"/>
    <n v="0.37142358700000022"/>
  </r>
  <r>
    <s v="IBT"/>
    <x v="95"/>
    <x v="10"/>
    <n v="88.911637740000003"/>
    <n v="23.43524729"/>
    <n v="3.5837320269999999"/>
    <n v="1290.450333"/>
    <n v="6666470352"/>
    <s v="IBT-2020"/>
    <n v="0.33985355000000084"/>
    <n v="1.0033844599999995"/>
    <n v="-0.1010648660000002"/>
    <n v="23890843307.508362"/>
    <n v="11.088362259999997"/>
    <n v="2.7771173638807531"/>
    <s v="Unknown"/>
    <s v="Unknown"/>
    <s v="High Access"/>
    <n v="2.3378032143359206"/>
    <x v="1055"/>
    <n v="-0.81701560930125794"/>
    <n v="8.2625046800000064"/>
    <n v="0.27035872100000002"/>
  </r>
  <r>
    <s v="IBT"/>
    <x v="95"/>
    <x v="11"/>
    <n v="90.019973840000006"/>
    <m/>
    <n v="3.760958037"/>
    <n v="1366.4431079999999"/>
    <n v="6732651035"/>
    <s v="IBT-2021"/>
    <n v="1.1083361000000025"/>
    <s v=""/>
    <n v="0.17722601000000004"/>
    <n v="25321218020.399616"/>
    <n v="9.9800261599999942"/>
    <n v="2.7523707463421156"/>
    <s v="Unknown"/>
    <s v="Unknown"/>
    <s v="High Access"/>
    <n v="2.8948053297265659"/>
    <x v="38"/>
    <n v="-0.81977630400418633"/>
    <n v="9.3708407800000089"/>
    <n v="0.44758473100000007"/>
  </r>
  <r>
    <s v="IBT"/>
    <x v="95"/>
    <x v="12"/>
    <n v="89.961379640000004"/>
    <m/>
    <n v="3.7572963449999999"/>
    <n v="1381.905027"/>
    <n v="6794724390"/>
    <s v="IBT-2022"/>
    <n v="-5.8594200000001706E-2"/>
    <s v=""/>
    <n v="-3.6616920000001052E-3"/>
    <n v="25529793115.829353"/>
    <n v="10.038620359999996"/>
    <n v="2.7189251588126684"/>
    <s v="Unknown"/>
    <s v="Unknown"/>
    <s v="High Access"/>
    <n v="2.5473259760156566"/>
    <x v="38"/>
    <n v="-0.79350470722593647"/>
    <n v="9.3122465800000072"/>
    <n v="0.44392303899999996"/>
  </r>
  <r>
    <s v="IDA"/>
    <x v="96"/>
    <x v="0"/>
    <n v="47.315587569999998"/>
    <n v="65.479826270000004"/>
    <n v="0.52950087499999998"/>
    <n v="387.71719139999999"/>
    <n v="1439930635"/>
    <s v="IDA-2010"/>
    <s v=""/>
    <s v=""/>
    <s v=""/>
    <n v="762444531.17180562"/>
    <n v="52.684412430000002"/>
    <n v="1.3656884108956744"/>
    <s v="Unknown"/>
    <s v="Unknown"/>
    <s v="Low Access"/>
    <n v="-32.309069869414053"/>
    <x v="1056"/>
    <n v="-4.5685583389916342"/>
    <n v="0"/>
    <n v="0"/>
  </r>
  <r>
    <s v="IDA"/>
    <x v="96"/>
    <x v="1"/>
    <n v="49.662114209999999"/>
    <n v="64.987587829999995"/>
    <n v="0.54018576500000004"/>
    <n v="396.48334720000003"/>
    <n v="1473566366"/>
    <s v="IDA-2011"/>
    <n v="2.3465266400000004"/>
    <n v="-0.49223844000000838"/>
    <n v="1.0684890000000058E-2"/>
    <n v="795999574.69598007"/>
    <n v="50.337885790000001"/>
    <n v="1.3624425056306628"/>
    <s v="Unknown"/>
    <s v="Unknown"/>
    <s v="Low Access"/>
    <n v="-30.753213220820314"/>
    <x v="1057"/>
    <n v="-4.5863476187740551"/>
    <n v="2.3465266400000004"/>
    <n v="1.0684890000000058E-2"/>
  </r>
  <r>
    <s v="IDA"/>
    <x v="96"/>
    <x v="2"/>
    <n v="51.31894956"/>
    <n v="65.634784030000006"/>
    <n v="0.52309732200000003"/>
    <n v="386.85065680000002"/>
    <n v="1506857958"/>
    <s v="IDA-2012"/>
    <n v="1.6568353500000015"/>
    <n v="0.64719620000001044"/>
    <n v="-1.7088443000000009E-2"/>
    <n v="788233362.46418858"/>
    <n v="48.68105044"/>
    <n v="1.3521944781663868"/>
    <s v="Unknown"/>
    <s v="Unknown"/>
    <s v="Moderate Access"/>
    <n v="-29.801854976015626"/>
    <x v="1058"/>
    <n v="-4.8824067410962293"/>
    <n v="4.0033619900000019"/>
    <n v="-6.4035529999999508E-3"/>
  </r>
  <r>
    <s v="IDA"/>
    <x v="96"/>
    <x v="3"/>
    <n v="52.281730359999997"/>
    <n v="65.91703511"/>
    <n v="0.52249440599999997"/>
    <n v="391.00112109999998"/>
    <n v="1538498334"/>
    <s v="IDA-2013"/>
    <n v="0.96278079999999733"/>
    <n v="0.28225107999999466"/>
    <n v="-6.029160000000644E-4"/>
    <n v="803856773.15531957"/>
    <n v="47.718269640000003"/>
    <n v="1.3362989971232591"/>
    <s v="Unknown"/>
    <s v="Unknown"/>
    <s v="Moderate Access"/>
    <n v="-29.430807816640609"/>
    <x v="1059"/>
    <n v="-4.4458760380000042"/>
    <n v="4.9661427899999993"/>
    <n v="-7.0064690000000152E-3"/>
  </r>
  <r>
    <s v="IDA"/>
    <x v="96"/>
    <x v="4"/>
    <n v="53.00057846"/>
    <n v="65.518041879999998"/>
    <n v="0.53351340700000005"/>
    <n v="394.09276030000001"/>
    <n v="1570999900"/>
    <s v="IDA-2014"/>
    <n v="0.71884810000000243"/>
    <n v="-0.39899323000000209"/>
    <n v="1.1019001000000084E-2"/>
    <n v="838149509.04565942"/>
    <n v="46.99942154"/>
    <n v="1.3537762190654483"/>
    <s v="Unknown"/>
    <s v="Unknown"/>
    <s v="Moderate Access"/>
    <n v="-29.440324128867147"/>
    <x v="1060"/>
    <n v="-4.2577734910836842"/>
    <n v="5.6849908900000017"/>
    <n v="4.0125320000000686E-3"/>
  </r>
  <r>
    <s v="IDA"/>
    <x v="96"/>
    <x v="5"/>
    <n v="54.522399450000002"/>
    <n v="65.497069190000005"/>
    <n v="0.53450344900000002"/>
    <n v="388.50420459999998"/>
    <n v="1604188279"/>
    <s v="IDA-2015"/>
    <n v="1.5218209900000019"/>
    <n v="-2.0972689999993577E-2"/>
    <n v="9.9004199999996878E-4"/>
    <n v="857444167.97087431"/>
    <n v="45.477600549999998"/>
    <n v="1.3757983637534101"/>
    <s v="Unknown"/>
    <s v="Unknown"/>
    <s v="Moderate Access"/>
    <n v="-28.492839108046887"/>
    <x v="1061"/>
    <n v="-4.1749379170041792"/>
    <n v="7.2068118800000036"/>
    <n v="5.0025740000000374E-3"/>
  </r>
  <r>
    <s v="IDA"/>
    <x v="96"/>
    <x v="6"/>
    <n v="58.394876099999998"/>
    <n v="64.351670659999996"/>
    <n v="0.56360690300000005"/>
    <n v="395.6692941"/>
    <n v="1638586691"/>
    <s v="IDA-2016"/>
    <n v="3.8724766499999959"/>
    <n v="-1.1453985300000085"/>
    <n v="2.9103454000000029E-2"/>
    <n v="923518770.21152806"/>
    <n v="41.605123900000002"/>
    <n v="1.4244393269940125"/>
    <s v="Unknown"/>
    <s v="Unknown"/>
    <s v="Moderate Access"/>
    <n v="-25.69987503054697"/>
    <x v="1062"/>
    <n v="-4.1107648926694562"/>
    <n v="11.079288529999999"/>
    <n v="3.4106028000000066E-2"/>
  </r>
  <r>
    <s v="IDA"/>
    <x v="96"/>
    <x v="7"/>
    <n v="60.317935540000001"/>
    <n v="63.462548660000003"/>
    <n v="0.58252084699999995"/>
    <n v="397.17310570000001"/>
    <n v="1674238410"/>
    <s v="IDA-2017"/>
    <n v="1.923059440000003"/>
    <n v="-0.88912199999999331"/>
    <n v="1.8913943999999905E-2"/>
    <n v="975278776.67313313"/>
    <n v="39.682064459999999"/>
    <n v="1.4666674017953274"/>
    <s v="Unknown"/>
    <s v="Unknown"/>
    <s v="Moderate Access"/>
    <n v="-24.535972150078116"/>
    <x v="1063"/>
    <n v="-4.0952302185732243"/>
    <n v="13.002347970000002"/>
    <n v="5.3019971999999971E-2"/>
  </r>
  <r>
    <s v="IDA"/>
    <x v="96"/>
    <x v="8"/>
    <n v="61.354448840000003"/>
    <n v="63.059673259999997"/>
    <n v="0.57940214300000004"/>
    <n v="396.33427189999998"/>
    <n v="1711076534"/>
    <s v="IDA-2018"/>
    <n v="1.0365133000000029"/>
    <n v="-0.40287540000000632"/>
    <n v="-3.1187039999999167E-3"/>
    <n v="991401410.63661242"/>
    <n v="38.645551159999997"/>
    <n v="1.4619027020357966"/>
    <s v="Unknown"/>
    <s v="Unknown"/>
    <s v="Moderate Access"/>
    <n v="-24.129351719687492"/>
    <x v="1064"/>
    <n v="-4.1314668666276146"/>
    <n v="14.038861270000005"/>
    <n v="4.9901268000000054E-2"/>
  </r>
  <r>
    <s v="IDA"/>
    <x v="96"/>
    <x v="9"/>
    <n v="62.769644319999998"/>
    <n v="63.445450389999998"/>
    <n v="0.58056334600000004"/>
    <n v="399.14952510000001"/>
    <n v="1749141428"/>
    <s v="IDA-2019"/>
    <n v="1.4151954799999942"/>
    <n v="0.38577713000000102"/>
    <n v="1.1612029999999995E-3"/>
    <n v="1015487400.0668981"/>
    <n v="37.230355680000002"/>
    <n v="1.4545009062820504"/>
    <s v="Unknown"/>
    <s v="Unknown"/>
    <s v="Moderate Access"/>
    <n v="-23.271732819414126"/>
    <x v="1065"/>
    <n v="-4.1028379495815877"/>
    <n v="15.454056749999999"/>
    <n v="5.1062471000000054E-2"/>
  </r>
  <r>
    <s v="IDA"/>
    <x v="96"/>
    <x v="10"/>
    <n v="63.937074359999997"/>
    <n v="63.752562920000003"/>
    <n v="0.57814950099999995"/>
    <n v="401.95537359999997"/>
    <n v="1788173625"/>
    <s v="IDA-2020"/>
    <n v="1.1674300399999993"/>
    <n v="0.30711253000000482"/>
    <n v="-2.4138450000000811E-3"/>
    <n v="1033831688.995111"/>
    <n v="36.062925640000003"/>
    <n v="1.4383425100701279"/>
    <s v="Unknown"/>
    <s v="Unknown"/>
    <s v="Moderate Access"/>
    <n v="-22.636760165664086"/>
    <x v="1066"/>
    <n v="-3.8225981353012579"/>
    <n v="16.621486789999999"/>
    <n v="4.8648625999999973E-2"/>
  </r>
  <r>
    <s v="IDA"/>
    <x v="96"/>
    <x v="11"/>
    <n v="65.598211849999998"/>
    <m/>
    <n v="0.604834345"/>
    <n v="413.00016190000002"/>
    <n v="1827438519"/>
    <s v="IDA-2021"/>
    <n v="1.6611374900000015"/>
    <s v=""/>
    <n v="2.6684844000000041E-2"/>
    <n v="1105297579.667135"/>
    <n v="34.401788150000002"/>
    <n v="1.4644893653732971"/>
    <s v="Unknown"/>
    <s v="Unknown"/>
    <s v="Moderate Access"/>
    <n v="-21.526956660273441"/>
    <x v="38"/>
    <n v="-3.9758999960041863"/>
    <n v="18.28262428"/>
    <n v="7.5333470000000013E-2"/>
  </r>
  <r>
    <s v="IDA"/>
    <x v="96"/>
    <x v="12"/>
    <n v="66.156904330000003"/>
    <m/>
    <n v="0.59537011900000003"/>
    <n v="412.35965970000001"/>
    <n v="1866528090"/>
    <s v="IDA-2022"/>
    <n v="0.55869248000000482"/>
    <s v=""/>
    <n v="-9.4642259999999645E-3"/>
    <n v="1111275051.0601428"/>
    <n v="33.843095669999997"/>
    <n v="1.4438127129922063"/>
    <s v="Unknown"/>
    <s v="Unknown"/>
    <s v="Moderate Access"/>
    <n v="-21.257149333984344"/>
    <x v="38"/>
    <n v="-3.9554309332259363"/>
    <n v="18.841316760000005"/>
    <n v="6.5869244000000049E-2"/>
  </r>
  <r>
    <s v="IDB"/>
    <x v="97"/>
    <x v="0"/>
    <n v="63.954748649999999"/>
    <n v="60.594071190000001"/>
    <n v="0.86576340200000002"/>
    <n v="462.96849730000002"/>
    <n v="508422508"/>
    <s v="IDB-2010"/>
    <s v=""/>
    <s v=""/>
    <s v=""/>
    <n v="440173600.17945224"/>
    <n v="36.045251350000001"/>
    <n v="1.8700265937079343"/>
    <s v="Unknown"/>
    <s v="Unknown"/>
    <s v="Moderate Access"/>
    <n v="-15.669908789414052"/>
    <x v="1067"/>
    <n v="-4.2322958119916345"/>
    <n v="0"/>
    <n v="0"/>
  </r>
  <r>
    <s v="IDB"/>
    <x v="97"/>
    <x v="1"/>
    <n v="68.049848679999997"/>
    <n v="60.199570780000002"/>
    <n v="0.87770087200000002"/>
    <n v="478.95477519999997"/>
    <n v="520984443"/>
    <s v="IDB-2011"/>
    <n v="4.0951000299999976"/>
    <n v="-0.39450040999999914"/>
    <n v="1.1937470000000006E-2"/>
    <n v="457268499.91953433"/>
    <n v="31.950151320000003"/>
    <n v="1.8325339206264168"/>
    <s v="Unknown"/>
    <s v="Unknown"/>
    <s v="Moderate Access"/>
    <n v="-12.365478750820316"/>
    <x v="1068"/>
    <n v="-4.2488325117740553"/>
    <n v="4.0951000299999976"/>
    <n v="1.1937470000000006E-2"/>
  </r>
  <r>
    <s v="IDB"/>
    <x v="97"/>
    <x v="2"/>
    <n v="67.753428279999994"/>
    <n v="62.20403254"/>
    <n v="0.82525264799999998"/>
    <n v="459.58850810000001"/>
    <n v="532980174"/>
    <s v="IDB-2012"/>
    <n v="-0.29642040000000236"/>
    <n v="2.0044617599999981"/>
    <n v="-5.2448224000000043E-2"/>
    <n v="439843299.92500073"/>
    <n v="32.246571720000006"/>
    <n v="1.7956337755521872"/>
    <s v="Unknown"/>
    <s v="Unknown"/>
    <s v="Moderate Access"/>
    <n v="-13.367376256015632"/>
    <x v="1069"/>
    <n v="-4.580251415096229"/>
    <n v="3.7986796299999952"/>
    <n v="-4.0510754000000038E-2"/>
  </r>
  <r>
    <s v="IDB"/>
    <x v="97"/>
    <x v="3"/>
    <n v="69.201284900000005"/>
    <n v="61.937168589999999"/>
    <n v="0.84156779699999995"/>
    <n v="457.80376710000002"/>
    <n v="544442648"/>
    <s v="IDB-2013"/>
    <n v="1.4478566200000103"/>
    <n v="-0.26686395000000118"/>
    <n v="1.6315148999999973E-2"/>
    <n v="458185399.87020642"/>
    <n v="30.798715099999995"/>
    <n v="1.8382718917561303"/>
    <s v="Unknown"/>
    <s v="Unknown"/>
    <s v="Moderate Access"/>
    <n v="-12.511253276640602"/>
    <x v="1070"/>
    <n v="-4.1268026470000043"/>
    <n v="5.2465362500000055"/>
    <n v="-2.4195605000000064E-2"/>
  </r>
  <r>
    <s v="IDB"/>
    <x v="97"/>
    <x v="4"/>
    <n v="68.474990120000001"/>
    <n v="61.535451530000003"/>
    <n v="0.84709199499999999"/>
    <n v="457.60354919999997"/>
    <n v="555868551"/>
    <s v="IDB-2014"/>
    <n v="-0.72629478000000347"/>
    <n v="-0.40171705999999574"/>
    <n v="5.5241980000000357E-3"/>
    <n v="470871799.82434922"/>
    <n v="31.525009879999999"/>
    <n v="1.851148218760363"/>
    <s v="Unknown"/>
    <s v="Unknown"/>
    <s v="Moderate Access"/>
    <n v="-13.965912468867145"/>
    <x v="1071"/>
    <n v="-3.9441949030836843"/>
    <n v="4.520241470000002"/>
    <n v="-1.8671407000000029E-2"/>
  </r>
  <r>
    <s v="IDB"/>
    <x v="97"/>
    <x v="5"/>
    <n v="68.786832489999995"/>
    <n v="61.752193650000002"/>
    <n v="0.835069748"/>
    <n v="445.12992700000001"/>
    <n v="567234056"/>
    <s v="IDB-2015"/>
    <n v="0.31184236999999371"/>
    <n v="0.21674211999999926"/>
    <n v="-1.2022246999999986E-2"/>
    <n v="473680000.20093787"/>
    <n v="31.213167510000005"/>
    <n v="1.8760134903263872"/>
    <s v="Unknown"/>
    <s v="Unknown"/>
    <s v="Moderate Access"/>
    <n v="-14.228406068046894"/>
    <x v="1072"/>
    <n v="-3.874371618004179"/>
    <n v="4.8320838399999957"/>
    <n v="-3.0693654000000015E-2"/>
  </r>
  <r>
    <s v="IDB"/>
    <x v="97"/>
    <x v="6"/>
    <n v="72.546034910000003"/>
    <n v="60.483646030000003"/>
    <n v="0.87339694099999998"/>
    <n v="454.76386939999998"/>
    <n v="578463670"/>
    <s v="IDB-2016"/>
    <n v="3.7592024200000083"/>
    <n v="-1.2685476199999997"/>
    <n v="3.8327192999999982E-2"/>
    <n v="505228399.85763347"/>
    <n v="27.453965089999997"/>
    <n v="1.9205504213699525"/>
    <s v="Unknown"/>
    <s v="Unknown"/>
    <s v="Moderate Access"/>
    <n v="-11.548716220546964"/>
    <x v="1073"/>
    <n v="-3.8009748546694562"/>
    <n v="8.5912862600000039"/>
    <n v="7.633538999999967E-3"/>
  </r>
  <r>
    <s v="IDB"/>
    <x v="97"/>
    <x v="7"/>
    <n v="71.646613729999999"/>
    <n v="59.7969449"/>
    <n v="0.87842059800000005"/>
    <n v="454.99549380000002"/>
    <n v="590024074"/>
    <s v="IDB-2017"/>
    <n v="-0.89942118000000448"/>
    <n v="-0.68670113000000299"/>
    <n v="5.0236570000000702E-3"/>
    <n v="518289299.9174763"/>
    <n v="28.353386270000001"/>
    <n v="1.9306138411694311"/>
    <s v="Unknown"/>
    <s v="Unknown"/>
    <s v="Moderate Access"/>
    <n v="-13.207293960078118"/>
    <x v="1074"/>
    <n v="-3.799330467573224"/>
    <n v="7.6918650799999995"/>
    <n v="1.2657196000000037E-2"/>
  </r>
  <r>
    <s v="IDB"/>
    <x v="97"/>
    <x v="8"/>
    <n v="73.15187822"/>
    <n v="60.045592280000001"/>
    <n v="0.84615114400000002"/>
    <n v="448.78680000000003"/>
    <n v="601951913"/>
    <s v="IDB-2018"/>
    <n v="1.5052644900000018"/>
    <n v="0.24864738000000131"/>
    <n v="-3.2269454000000031E-2"/>
    <n v="509342299.81793851"/>
    <n v="26.84812178"/>
    <n v="1.8854189650854258"/>
    <s v="Unknown"/>
    <s v="Unknown"/>
    <s v="Moderate Access"/>
    <n v="-12.331922339687495"/>
    <x v="1075"/>
    <n v="-3.8647178656276147"/>
    <n v="9.1971295700000013"/>
    <n v="-1.9612257999999994E-2"/>
  </r>
  <r>
    <s v="IDB"/>
    <x v="97"/>
    <x v="9"/>
    <n v="73.90890881"/>
    <n v="60.706762449999999"/>
    <n v="0.83792440999999995"/>
    <n v="451.00677239999999"/>
    <n v="614017319"/>
    <s v="IDB-2019"/>
    <n v="0.75703058999999939"/>
    <n v="0.66117016999999834"/>
    <n v="-8.2267340000000688E-3"/>
    <n v="514500099.75285673"/>
    <n v="26.09109119"/>
    <n v="1.8578976221156187"/>
    <s v="Unknown"/>
    <s v="Unknown"/>
    <s v="Moderate Access"/>
    <n v="-12.132468329414124"/>
    <x v="1076"/>
    <n v="-3.8454768855815877"/>
    <n v="9.9541601600000007"/>
    <n v="-2.7838992000000062E-2"/>
  </r>
  <r>
    <s v="IDB"/>
    <x v="97"/>
    <x v="10"/>
    <n v="74.492462200000006"/>
    <n v="60.073691169999996"/>
    <n v="0.85746876900000002"/>
    <n v="459.36183920000002"/>
    <n v="626440308"/>
    <s v="IDB-2020"/>
    <n v="0.58355339000000583"/>
    <n v="-0.6330712800000029"/>
    <n v="1.9544359000000067E-2"/>
    <n v="537152999.75274086"/>
    <n v="25.507537799999994"/>
    <n v="1.8666521592070464"/>
    <s v="Unknown"/>
    <s v="Unknown"/>
    <s v="Moderate Access"/>
    <n v="-12.081372325664077"/>
    <x v="1077"/>
    <n v="-3.5432788673012579"/>
    <n v="10.537713550000007"/>
    <n v="-8.2946329999999957E-3"/>
  </r>
  <r>
    <s v="IDB"/>
    <x v="97"/>
    <x v="11"/>
    <n v="76.469887330000006"/>
    <m/>
    <n v="0.898352013"/>
    <n v="479.00116300000002"/>
    <n v="639196319"/>
    <s v="IDB-2021"/>
    <n v="1.9774251300000003"/>
    <s v=""/>
    <n v="4.0883243999999985E-2"/>
    <n v="574223299.87584019"/>
    <n v="23.530112669999994"/>
    <n v="1.8754693775138078"/>
    <s v="Unknown"/>
    <s v="Unknown"/>
    <s v="Moderate Access"/>
    <n v="-10.655281180273434"/>
    <x v="38"/>
    <n v="-3.6823823280041861"/>
    <n v="12.515138680000007"/>
    <n v="3.258861099999999E-2"/>
  </r>
  <r>
    <s v="IDB"/>
    <x v="97"/>
    <x v="12"/>
    <n v="77.072132499999995"/>
    <m/>
    <n v="0.88566392800000004"/>
    <n v="477.0443113"/>
    <n v="651895919"/>
    <s v="IDB-2022"/>
    <n v="0.60224516999998912"/>
    <s v=""/>
    <n v="-1.268808499999996E-2"/>
    <n v="577360700.2687099"/>
    <n v="22.927867500000005"/>
    <n v="1.8565653274146905"/>
    <s v="Unknown"/>
    <s v="Unknown"/>
    <s v="Moderate Access"/>
    <n v="-10.341921163984352"/>
    <x v="38"/>
    <n v="-3.6651371242259363"/>
    <n v="13.117383849999996"/>
    <n v="1.9900526000000029E-2"/>
  </r>
  <r>
    <s v="IDN"/>
    <x v="98"/>
    <x v="0"/>
    <n v="94.2"/>
    <n v="36"/>
    <n v="1.801349627"/>
    <n v="669.11207890000003"/>
    <n v="246305322"/>
    <s v="IDN-2010"/>
    <s v=""/>
    <s v=""/>
    <s v=""/>
    <n v="443681999.91281492"/>
    <n v="5.7999999999999972"/>
    <n v="2.6921493181850251"/>
    <s v="Lower Middle Income"/>
    <s v="East Asia &amp; Pacific"/>
    <s v="High Access"/>
    <n v="14.575342560585952"/>
    <x v="1078"/>
    <n v="-3.2967095869916343"/>
    <n v="0"/>
    <n v="0"/>
  </r>
  <r>
    <s v="IDN"/>
    <x v="98"/>
    <x v="1"/>
    <n v="94.8"/>
    <n v="32.4"/>
    <n v="2.0039930090000002"/>
    <n v="664.80789370000002"/>
    <n v="249470032"/>
    <s v="IDN-2011"/>
    <n v="0.59999999999999432"/>
    <n v="-3.6000000000000014"/>
    <n v="0.20264338200000021"/>
    <n v="499936200.08300632"/>
    <n v="5.2000000000000028"/>
    <n v="3.0143941249655475"/>
    <s v="Lower Middle Income"/>
    <s v="East Asia &amp; Pacific"/>
    <s v="High Access"/>
    <n v="14.384672569179685"/>
    <x v="1079"/>
    <n v="-3.1225403747740552"/>
    <n v="0.59999999999999432"/>
    <n v="0.20264338200000021"/>
  </r>
  <r>
    <s v="IDN"/>
    <x v="98"/>
    <x v="2"/>
    <n v="96"/>
    <n v="30.1"/>
    <n v="1.995489289"/>
    <n v="680.54653640000004"/>
    <n v="252698525"/>
    <s v="IDN-2012"/>
    <n v="1.2000000000000028"/>
    <n v="-2.2999999999999972"/>
    <n v="-8.5037200000002144E-3"/>
    <n v="504257199.98359871"/>
    <n v="4"/>
    <n v="2.9321863858948878"/>
    <s v="Lower Middle Income"/>
    <s v="East Asia &amp; Pacific"/>
    <s v="Universal Access"/>
    <n v="14.879195463984374"/>
    <x v="1080"/>
    <n v="-3.4100147740962292"/>
    <n v="1.7999999999999972"/>
    <n v="0.19413966199999999"/>
  </r>
  <r>
    <s v="IDN"/>
    <x v="98"/>
    <x v="3"/>
    <n v="96.5"/>
    <n v="30.6"/>
    <n v="1.8564022680000001"/>
    <n v="696.1928077"/>
    <n v="255852467"/>
    <s v="IDN-2013"/>
    <n v="0.5"/>
    <n v="0.5"/>
    <n v="-0.13908702099999992"/>
    <n v="474965100.01219517"/>
    <n v="3.5"/>
    <n v="2.6665059556316932"/>
    <s v="Lower Middle Income"/>
    <s v="East Asia &amp; Pacific"/>
    <s v="Universal Access"/>
    <n v="14.787461823359394"/>
    <x v="1081"/>
    <n v="-3.111968176000004"/>
    <n v="2.2999999999999972"/>
    <n v="5.5052641000000069E-2"/>
  </r>
  <r>
    <s v="IDN"/>
    <x v="98"/>
    <x v="4"/>
    <n v="97"/>
    <n v="29.3"/>
    <n v="1.9510247009999999"/>
    <n v="704.653772"/>
    <n v="258877399"/>
    <s v="IDN-2014"/>
    <n v="0.5"/>
    <n v="-1.3000000000000007"/>
    <n v="9.4622432999999839E-2"/>
    <n v="505076199.97963268"/>
    <n v="3"/>
    <n v="2.7687706765018212"/>
    <s v="Lower Middle Income"/>
    <s v="East Asia &amp; Pacific"/>
    <s v="Universal Access"/>
    <n v="14.559097411132853"/>
    <x v="1082"/>
    <n v="-2.8402621970836845"/>
    <n v="2.7999999999999972"/>
    <n v="0.14967507399999991"/>
  </r>
  <r>
    <s v="IDN"/>
    <x v="98"/>
    <x v="5"/>
    <n v="97.5"/>
    <n v="26.6"/>
    <n v="1.957214553"/>
    <n v="698.66073759999995"/>
    <n v="261799249"/>
    <s v="IDN-2015"/>
    <n v="0.5"/>
    <n v="-2.6999999999999993"/>
    <n v="6.1898520000001067E-3"/>
    <n v="512397300.10727072"/>
    <n v="2.5"/>
    <n v="2.8013804807800038"/>
    <s v="Lower Middle Income"/>
    <s v="East Asia &amp; Pacific"/>
    <s v="Universal Access"/>
    <n v="14.484761441953111"/>
    <x v="1083"/>
    <n v="-2.7522268130041789"/>
    <n v="3.2999999999999972"/>
    <n v="0.15586492600000001"/>
  </r>
  <r>
    <s v="IDN"/>
    <x v="98"/>
    <x v="6"/>
    <n v="97.6"/>
    <n v="27.8"/>
    <n v="1.9162659099999999"/>
    <n v="718.5795349"/>
    <n v="264627418"/>
    <s v="IDN-2016"/>
    <n v="9.9999999999994316E-2"/>
    <n v="1.1999999999999993"/>
    <n v="-4.0948643000000118E-2"/>
    <n v="507096499.96472037"/>
    <n v="2.4000000000000057"/>
    <n v="2.6667415601624027"/>
    <s v="Lower Middle Income"/>
    <s v="East Asia &amp; Pacific"/>
    <s v="Universal Access"/>
    <n v="13.505248869453027"/>
    <x v="1084"/>
    <n v="-2.7581058856694565"/>
    <n v="3.3999999999999915"/>
    <n v="0.1149162829999999"/>
  </r>
  <r>
    <s v="IDN"/>
    <x v="98"/>
    <x v="7"/>
    <n v="98.1"/>
    <n v="25.2"/>
    <n v="2.0039427609999998"/>
    <n v="755.35130419999996"/>
    <n v="267346658"/>
    <s v="IDN-2017"/>
    <n v="0.5"/>
    <n v="-2.6000000000000014"/>
    <n v="8.7676850999999889E-2"/>
    <n v="535747399.97664267"/>
    <n v="1.9000000000000057"/>
    <n v="2.6529943747464571"/>
    <s v="Lower Middle Income"/>
    <s v="East Asia &amp; Pacific"/>
    <s v="Universal Access"/>
    <n v="13.246092309921877"/>
    <x v="1085"/>
    <n v="-2.6738083045732242"/>
    <n v="3.8999999999999915"/>
    <n v="0.20259313399999979"/>
  </r>
  <r>
    <s v="IDN"/>
    <x v="98"/>
    <x v="8"/>
    <n v="98.5"/>
    <n v="22"/>
    <n v="2.2095392519999999"/>
    <n v="826.03866000000005"/>
    <n v="269951846"/>
    <s v="IDN-2018"/>
    <n v="0.40000000000000568"/>
    <n v="-3.1999999999999993"/>
    <n v="0.2055964910000001"/>
    <n v="596469199.88685918"/>
    <n v="1.5"/>
    <n v="2.6748617939988426"/>
    <s v="Lower Middle Income"/>
    <s v="East Asia &amp; Pacific"/>
    <s v="Universal Access"/>
    <n v="13.016199440312505"/>
    <x v="1086"/>
    <n v="-2.501329757627615"/>
    <n v="4.2999999999999972"/>
    <n v="0.40818962499999989"/>
  </r>
  <r>
    <s v="IDN"/>
    <x v="98"/>
    <x v="9"/>
    <n v="98.9"/>
    <n v="19.8"/>
    <n v="2.3397946649999999"/>
    <n v="844.8700394"/>
    <n v="272489381"/>
    <s v="IDN-2019"/>
    <n v="0.40000000000000568"/>
    <n v="-2.1999999999999993"/>
    <n v="0.13025541299999999"/>
    <n v="637569199.93295228"/>
    <n v="1.0999999999999943"/>
    <n v="2.76941370374744"/>
    <s v="Lower Middle Income"/>
    <s v="East Asia &amp; Pacific"/>
    <s v="Universal Access"/>
    <n v="12.858622860585882"/>
    <x v="1087"/>
    <n v="-2.3436066305815877"/>
    <n v="4.7000000000000028"/>
    <n v="0.53844503799999988"/>
  </r>
  <r>
    <s v="IDN"/>
    <x v="98"/>
    <x v="10"/>
    <n v="97"/>
    <n v="21.9"/>
    <n v="2.1697658089999998"/>
    <n v="848.43676619999997"/>
    <n v="274814866"/>
    <s v="IDN-2020"/>
    <n v="-1.9000000000000057"/>
    <n v="2.0999999999999979"/>
    <n v="-0.17002885600000006"/>
    <n v="596283900.05171657"/>
    <n v="3"/>
    <n v="2.5573689112012459"/>
    <s v="Lower Middle Income"/>
    <s v="East Asia &amp; Pacific"/>
    <s v="Universal Access"/>
    <n v="10.426165474335917"/>
    <x v="1088"/>
    <n v="-2.230981827301258"/>
    <n v="2.7999999999999972"/>
    <n v="0.36841618199999981"/>
  </r>
  <r>
    <s v="IDN"/>
    <x v="98"/>
    <x v="11"/>
    <n v="99.2"/>
    <n v="20.2"/>
    <n v="2.2499320009999999"/>
    <n v="896.81353490000004"/>
    <n v="276758053"/>
    <s v="IDN-2021"/>
    <n v="2.2000000000000028"/>
    <n v="-1.6999999999999993"/>
    <n v="8.016619200000008E-2"/>
    <n v="622686799.97915399"/>
    <n v="0.79999999999999716"/>
    <n v="2.5088069185428612"/>
    <s v="Lower Middle Income"/>
    <s v="East Asia &amp; Pacific"/>
    <s v="Universal Access"/>
    <n v="12.074831489726563"/>
    <x v="1089"/>
    <n v="-2.3308023400041864"/>
    <n v="5"/>
    <n v="0.44858237399999989"/>
  </r>
  <r>
    <s v="IDN"/>
    <x v="98"/>
    <x v="12"/>
    <n v="100"/>
    <m/>
    <n v="2.5918955239999999"/>
    <n v="953.65392850000001"/>
    <n v="278830529"/>
    <s v="IDN-2022"/>
    <n v="0.79999999999999716"/>
    <s v=""/>
    <n v="0.34196352299999999"/>
    <n v="722699600.0696522"/>
    <n v="0"/>
    <n v="2.7178575440640045"/>
    <s v="Lower Middle Income"/>
    <s v="East Asia &amp; Pacific"/>
    <s v="Universal Access"/>
    <n v="12.585946336015652"/>
    <x v="38"/>
    <n v="-1.9589055282259364"/>
    <n v="5.7999999999999972"/>
    <n v="0.79054589699999989"/>
  </r>
  <r>
    <s v="IDX"/>
    <x v="99"/>
    <x v="0"/>
    <n v="38.216364560000002"/>
    <n v="70.557613579999995"/>
    <n v="0.34366568600000003"/>
    <n v="341.04188210000001"/>
    <n v="931508127"/>
    <s v="IDX-2010"/>
    <s v=""/>
    <s v=""/>
    <s v=""/>
    <n v="320127379.48003012"/>
    <n v="61.783635439999998"/>
    <n v="1.0076934946635987"/>
    <s v="Unknown"/>
    <s v="Unknown"/>
    <s v="Low Access"/>
    <n v="-41.408292879414049"/>
    <x v="1090"/>
    <n v="-4.7543935279916347"/>
    <n v="0"/>
    <n v="0"/>
  </r>
  <r>
    <s v="IDX"/>
    <x v="99"/>
    <x v="1"/>
    <n v="39.586572959999998"/>
    <n v="69.994256289999996"/>
    <n v="0.35322162800000001"/>
    <n v="345.15978960000001"/>
    <n v="952581923"/>
    <s v="IDX-2011"/>
    <n v="1.3702083999999957"/>
    <n v="-0.56335728999999901"/>
    <n v="9.5559419999999839E-3"/>
    <n v="336472537.64543062"/>
    <n v="60.413427040000002"/>
    <n v="1.0233568296276423"/>
    <s v="Unknown"/>
    <s v="Unknown"/>
    <s v="Low Access"/>
    <n v="-40.828754470820314"/>
    <x v="1091"/>
    <n v="-4.7733117557740554"/>
    <n v="1.3702083999999957"/>
    <n v="9.5559419999999839E-3"/>
  </r>
  <r>
    <s v="IDX"/>
    <x v="99"/>
    <x v="2"/>
    <n v="42.308029150000003"/>
    <n v="69.237568080000003"/>
    <n v="0.35557377899999998"/>
    <n v="342.07388709999998"/>
    <n v="973877784"/>
    <s v="IDX-2012"/>
    <n v="2.7214561900000049"/>
    <n v="-0.75668820999999298"/>
    <n v="2.352150999999969E-3"/>
    <n v="346285403.94102573"/>
    <n v="57.691970849999997"/>
    <n v="1.0394648419803336"/>
    <s v="Unknown"/>
    <s v="Unknown"/>
    <s v="Low Access"/>
    <n v="-38.812775386015623"/>
    <x v="1092"/>
    <n v="-5.049930284096229"/>
    <n v="4.0916645900000006"/>
    <n v="1.1908092999999953E-2"/>
  </r>
  <r>
    <s v="IDX"/>
    <x v="99"/>
    <x v="3"/>
    <n v="42.99793846"/>
    <n v="70.068897190000001"/>
    <n v="0.34542556000000002"/>
    <n v="349.7962584"/>
    <n v="994055686"/>
    <s v="IDX-2013"/>
    <n v="0.68990930999999733"/>
    <n v="0.83132910999999865"/>
    <n v="-1.0148218999999958E-2"/>
    <n v="343372242.00773418"/>
    <n v="57.00206154"/>
    <n v="0.98750501672032764"/>
    <s v="Unknown"/>
    <s v="Unknown"/>
    <s v="Low Access"/>
    <n v="-38.714599716640606"/>
    <x v="1093"/>
    <n v="-4.6229448840000043"/>
    <n v="4.7815738999999979"/>
    <n v="1.7598739999999946E-3"/>
  </r>
  <r>
    <s v="IDX"/>
    <x v="99"/>
    <x v="4"/>
    <n v="44.511896700000001"/>
    <n v="69.585770909999994"/>
    <n v="0.35956734600000001"/>
    <n v="354.87784240000002"/>
    <n v="1015131349"/>
    <s v="IDX-2014"/>
    <n v="1.5139582400000009"/>
    <n v="-0.48312628000000757"/>
    <n v="1.414178599999999E-2"/>
    <n v="365008085.00132978"/>
    <n v="55.488103299999999"/>
    <n v="1.0132144164546466"/>
    <s v="Unknown"/>
    <s v="Unknown"/>
    <s v="Low Access"/>
    <n v="-37.929005888867145"/>
    <x v="1094"/>
    <n v="-4.4317195520836838"/>
    <n v="6.2955321399999988"/>
    <n v="1.5901659999999984E-2"/>
  </r>
  <r>
    <s v="IDX"/>
    <x v="99"/>
    <x v="5"/>
    <n v="46.705998399999999"/>
    <n v="69.269562590000007"/>
    <n v="0.36801739500000002"/>
    <n v="353.4760981"/>
    <n v="1036954223"/>
    <s v="IDX-2015"/>
    <n v="2.1941016999999974"/>
    <n v="-0.316208319999987"/>
    <n v="8.450049000000015E-3"/>
    <n v="381617191.88270909"/>
    <n v="53.294001600000001"/>
    <n v="1.0411379920117998"/>
    <s v="Unknown"/>
    <s v="Unknown"/>
    <s v="Low Access"/>
    <n v="-36.30924015804689"/>
    <x v="1095"/>
    <n v="-4.3414239710041791"/>
    <n v="8.4896338399999962"/>
    <n v="2.4351708999999999E-2"/>
  </r>
  <r>
    <s v="IDX"/>
    <x v="99"/>
    <x v="6"/>
    <n v="50.660226479999999"/>
    <n v="68.287298379999996"/>
    <n v="0.39253324499999998"/>
    <n v="359.1841096"/>
    <n v="1060123021"/>
    <s v="IDX-2016"/>
    <n v="3.95422808"/>
    <n v="-0.98226421000001096"/>
    <n v="2.451584999999995E-2"/>
    <n v="416133529.53233314"/>
    <n v="49.339773520000001"/>
    <n v="1.0928469119559292"/>
    <s v="Unknown"/>
    <s v="Unknown"/>
    <s v="Moderate Access"/>
    <n v="-33.434524650546969"/>
    <x v="1096"/>
    <n v="-4.2818385506694563"/>
    <n v="12.443861919999996"/>
    <n v="4.8867558999999949E-2"/>
  </r>
  <r>
    <s v="IDX"/>
    <x v="99"/>
    <x v="7"/>
    <n v="54.142724100000002"/>
    <n v="67.192647899999997"/>
    <n v="0.41968386499999999"/>
    <n v="361.5427206"/>
    <n v="1084214336"/>
    <s v="IDX-2017"/>
    <n v="3.4824976200000037"/>
    <n v="-1.0946504799999985"/>
    <n v="2.7150620000000014E-2"/>
    <n v="455027263.02088863"/>
    <n v="45.857275899999998"/>
    <n v="1.1608140368682063"/>
    <s v="Unknown"/>
    <s v="Unknown"/>
    <s v="Moderate Access"/>
    <n v="-30.711183590078114"/>
    <x v="1097"/>
    <n v="-4.2580672005732243"/>
    <n v="15.92635954"/>
    <n v="7.6018178999999964E-2"/>
  </r>
  <r>
    <s v="IDX"/>
    <x v="99"/>
    <x v="8"/>
    <n v="54.94127391"/>
    <n v="66.05682161"/>
    <n v="0.43305744299999999"/>
    <n v="364.07501159999998"/>
    <n v="1109124621"/>
    <s v="IDX-2018"/>
    <n v="0.79854980999999725"/>
    <n v="-1.1358262899999971"/>
    <n v="1.3373577999999997E-2"/>
    <n v="480314672.33860409"/>
    <n v="45.05872609"/>
    <n v="1.1894731283447415"/>
    <s v="Unknown"/>
    <s v="Unknown"/>
    <s v="Moderate Access"/>
    <n v="-30.542526649687495"/>
    <x v="1098"/>
    <n v="-4.2778115666276149"/>
    <n v="16.724909349999997"/>
    <n v="8.9391756999999961E-2"/>
  </r>
  <r>
    <s v="IDX"/>
    <x v="99"/>
    <x v="9"/>
    <n v="56.73462378"/>
    <n v="66.134415500000003"/>
    <n v="0.43983622300000003"/>
    <n v="367.33919950000001"/>
    <n v="1135124109"/>
    <s v="IDX-2019"/>
    <n v="1.7933498700000001"/>
    <n v="7.759389000000283E-2"/>
    <n v="6.7787800000000398E-3"/>
    <n v="499268700.73880035"/>
    <n v="43.26537622"/>
    <n v="1.1973571663429294"/>
    <s v="Unknown"/>
    <s v="Unknown"/>
    <s v="Moderate Access"/>
    <n v="-29.306753359414124"/>
    <x v="1099"/>
    <n v="-4.2435650725815872"/>
    <n v="18.518259219999997"/>
    <n v="9.6170537E-2"/>
  </r>
  <r>
    <s v="IDX"/>
    <x v="99"/>
    <x v="10"/>
    <n v="58.236518850000003"/>
    <n v="67.356063419999998"/>
    <n v="0.425895721"/>
    <n v="366.82345320000002"/>
    <n v="1161733317"/>
    <s v="IDX-2020"/>
    <n v="1.5018950700000033"/>
    <n v="1.2216479199999952"/>
    <n v="-1.3940502000000021E-2"/>
    <n v="494777248.65343654"/>
    <n v="41.763481149999997"/>
    <n v="1.1610373254073056"/>
    <s v="Unknown"/>
    <s v="Unknown"/>
    <s v="Moderate Access"/>
    <n v="-28.33731567566408"/>
    <x v="1100"/>
    <n v="-3.974851915301258"/>
    <n v="20.020154290000001"/>
    <n v="8.2230034999999979E-2"/>
  </r>
  <r>
    <s v="IDX"/>
    <x v="99"/>
    <x v="11"/>
    <n v="59.741160069999999"/>
    <m/>
    <n v="0.445241834"/>
    <n v="372.68266299999999"/>
    <n v="1188242200"/>
    <s v="IDX-2021"/>
    <n v="1.5046412199999963"/>
    <s v=""/>
    <n v="1.9346112999999998E-2"/>
    <n v="529055136.36419481"/>
    <n v="40.258839930000001"/>
    <n v="1.1946942484952674"/>
    <s v="Unknown"/>
    <s v="Unknown"/>
    <s v="Moderate Access"/>
    <n v="-27.38400844027344"/>
    <x v="38"/>
    <n v="-4.1354925070041864"/>
    <n v="21.524795509999997"/>
    <n v="0.10157614799999998"/>
  </r>
  <r>
    <s v="IDX"/>
    <x v="99"/>
    <x v="12"/>
    <n v="60.290135880000001"/>
    <m/>
    <n v="0.43791081300000001"/>
    <n v="372.93417690000001"/>
    <n v="1214632171"/>
    <s v="IDX-2022"/>
    <n v="0.54897581000000173"/>
    <s v=""/>
    <n v="-7.3310209999999931E-3"/>
    <n v="531900561.49856502"/>
    <n v="39.709864119999999"/>
    <n v="1.1742308432016493"/>
    <s v="Unknown"/>
    <s v="Unknown"/>
    <s v="Moderate Access"/>
    <n v="-27.123917783984346"/>
    <x v="38"/>
    <n v="-4.1128902392259361"/>
    <n v="22.073771319999999"/>
    <n v="9.4245126999999984E-2"/>
  </r>
  <r>
    <s v="IMN"/>
    <x v="100"/>
    <x v="0"/>
    <n v="100"/>
    <n v="1.9"/>
    <m/>
    <m/>
    <n v="83873"/>
    <s v="IMN-2010"/>
    <s v=""/>
    <s v=""/>
    <s v=""/>
    <n v="0"/>
    <n v="0"/>
    <s v=""/>
    <s v="High Income"/>
    <s v="Europe &amp; Central Asia"/>
    <s v="Universal Access"/>
    <n v="20.375342560585949"/>
    <x v="1101"/>
    <s v=""/>
    <n v="0"/>
    <s v=""/>
  </r>
  <r>
    <s v="IMN"/>
    <x v="100"/>
    <x v="1"/>
    <n v="100"/>
    <n v="2.9"/>
    <m/>
    <m/>
    <n v="84382"/>
    <s v="IMN-2011"/>
    <n v="0"/>
    <n v="1"/>
    <s v=""/>
    <n v="0"/>
    <n v="0"/>
    <s v=""/>
    <s v="High Income"/>
    <s v="Europe &amp; Central Asia"/>
    <s v="Universal Access"/>
    <n v="19.584672569179688"/>
    <x v="1102"/>
    <s v=""/>
    <n v="0"/>
    <s v=""/>
  </r>
  <r>
    <s v="IMN"/>
    <x v="100"/>
    <x v="2"/>
    <n v="100"/>
    <n v="3.5"/>
    <m/>
    <m/>
    <n v="84335"/>
    <s v="IMN-2012"/>
    <n v="0"/>
    <n v="0.60000000000000009"/>
    <s v=""/>
    <n v="0"/>
    <n v="0"/>
    <s v=""/>
    <s v="High Income"/>
    <s v="Europe &amp; Central Asia"/>
    <s v="Universal Access"/>
    <n v="18.879195463984374"/>
    <x v="1103"/>
    <s v=""/>
    <n v="0"/>
    <s v=""/>
  </r>
  <r>
    <s v="IMN"/>
    <x v="100"/>
    <x v="3"/>
    <n v="100"/>
    <n v="2.1"/>
    <m/>
    <m/>
    <n v="84141"/>
    <s v="IMN-2013"/>
    <n v="0"/>
    <n v="-1.4"/>
    <s v=""/>
    <n v="0"/>
    <n v="0"/>
    <s v=""/>
    <s v="High Income"/>
    <s v="Europe &amp; Central Asia"/>
    <s v="Universal Access"/>
    <n v="18.287461823359394"/>
    <x v="1104"/>
    <s v=""/>
    <n v="0"/>
    <s v=""/>
  </r>
  <r>
    <s v="IMN"/>
    <x v="100"/>
    <x v="4"/>
    <n v="100"/>
    <n v="1.9"/>
    <m/>
    <m/>
    <n v="83892"/>
    <s v="IMN-2014"/>
    <n v="0"/>
    <n v="-0.20000000000000018"/>
    <s v=""/>
    <n v="0"/>
    <n v="0"/>
    <s v=""/>
    <s v="High Income"/>
    <s v="Europe &amp; Central Asia"/>
    <s v="Universal Access"/>
    <n v="17.559097411132853"/>
    <x v="1105"/>
    <s v=""/>
    <n v="0"/>
    <s v=""/>
  </r>
  <r>
    <s v="IMN"/>
    <x v="100"/>
    <x v="5"/>
    <n v="100"/>
    <n v="2.2000000000000002"/>
    <m/>
    <m/>
    <n v="83593"/>
    <s v="IMN-2015"/>
    <n v="0"/>
    <n v="0.30000000000000027"/>
    <s v=""/>
    <n v="0"/>
    <n v="0"/>
    <s v=""/>
    <s v="High Income"/>
    <s v="Europe &amp; Central Asia"/>
    <s v="Universal Access"/>
    <n v="16.984761441953111"/>
    <x v="1106"/>
    <s v=""/>
    <n v="0"/>
    <s v=""/>
  </r>
  <r>
    <s v="IMN"/>
    <x v="100"/>
    <x v="6"/>
    <n v="100"/>
    <n v="1.9"/>
    <m/>
    <m/>
    <n v="83466"/>
    <s v="IMN-2016"/>
    <n v="0"/>
    <n v="-0.30000000000000027"/>
    <s v=""/>
    <n v="0"/>
    <n v="0"/>
    <s v=""/>
    <s v="High Income"/>
    <s v="Europe &amp; Central Asia"/>
    <s v="Universal Access"/>
    <n v="15.905248869453033"/>
    <x v="135"/>
    <s v=""/>
    <n v="0"/>
    <s v=""/>
  </r>
  <r>
    <s v="IMN"/>
    <x v="100"/>
    <x v="7"/>
    <n v="100"/>
    <n v="1.9"/>
    <m/>
    <m/>
    <n v="83609"/>
    <s v="IMN-2017"/>
    <n v="0"/>
    <n v="0"/>
    <s v=""/>
    <n v="0"/>
    <n v="0"/>
    <s v=""/>
    <s v="High Income"/>
    <s v="Europe &amp; Central Asia"/>
    <s v="Universal Access"/>
    <n v="15.146092309921883"/>
    <x v="136"/>
    <s v=""/>
    <n v="0"/>
    <s v=""/>
  </r>
  <r>
    <s v="IMN"/>
    <x v="100"/>
    <x v="8"/>
    <n v="100"/>
    <n v="2"/>
    <m/>
    <m/>
    <n v="83805"/>
    <s v="IMN-2018"/>
    <n v="0"/>
    <n v="0.10000000000000009"/>
    <s v=""/>
    <n v="0"/>
    <n v="0"/>
    <s v=""/>
    <s v="High Income"/>
    <s v="Europe &amp; Central Asia"/>
    <s v="Universal Access"/>
    <n v="14.516199440312505"/>
    <x v="807"/>
    <s v=""/>
    <n v="0"/>
    <s v=""/>
  </r>
  <r>
    <s v="IMN"/>
    <x v="100"/>
    <x v="9"/>
    <n v="100"/>
    <n v="1.9"/>
    <m/>
    <m/>
    <n v="83957"/>
    <s v="IMN-2019"/>
    <n v="0"/>
    <n v="-0.10000000000000009"/>
    <s v=""/>
    <n v="0"/>
    <n v="0"/>
    <s v=""/>
    <s v="High Income"/>
    <s v="Europe &amp; Central Asia"/>
    <s v="Universal Access"/>
    <n v="13.958622860585876"/>
    <x v="1107"/>
    <s v=""/>
    <n v="0"/>
    <s v=""/>
  </r>
  <r>
    <s v="IMN"/>
    <x v="100"/>
    <x v="10"/>
    <n v="100"/>
    <n v="2"/>
    <m/>
    <m/>
    <n v="84064"/>
    <s v="IMN-2020"/>
    <n v="0"/>
    <n v="0.10000000000000009"/>
    <s v=""/>
    <n v="0"/>
    <n v="0"/>
    <s v=""/>
    <s v="High Income"/>
    <s v="Europe &amp; Central Asia"/>
    <s v="Universal Access"/>
    <n v="13.426165474335917"/>
    <x v="809"/>
    <s v=""/>
    <n v="0"/>
    <s v=""/>
  </r>
  <r>
    <s v="IMN"/>
    <x v="100"/>
    <x v="11"/>
    <n v="100"/>
    <n v="3.2"/>
    <m/>
    <m/>
    <n v="84106"/>
    <s v="IMN-2021"/>
    <n v="0"/>
    <n v="1.2000000000000002"/>
    <s v=""/>
    <n v="0"/>
    <n v="0"/>
    <s v=""/>
    <s v="High Income"/>
    <s v="Europe &amp; Central Asia"/>
    <s v="Universal Access"/>
    <n v="12.87483148972656"/>
    <x v="1108"/>
    <s v=""/>
    <n v="0"/>
    <s v=""/>
  </r>
  <r>
    <s v="IMN"/>
    <x v="100"/>
    <x v="12"/>
    <n v="100"/>
    <n v="2.7"/>
    <m/>
    <m/>
    <n v="84132"/>
    <s v="IMN-2022"/>
    <n v="0"/>
    <n v="-0.5"/>
    <s v=""/>
    <n v="0"/>
    <n v="0"/>
    <s v=""/>
    <s v="High Income"/>
    <s v="Europe &amp; Central Asia"/>
    <s v="Universal Access"/>
    <n v="12.585946336015652"/>
    <x v="1109"/>
    <s v=""/>
    <n v="0"/>
    <s v=""/>
  </r>
  <r>
    <s v="IND"/>
    <x v="101"/>
    <x v="0"/>
    <n v="76.3"/>
    <n v="36.200000000000003"/>
    <n v="1.3912986329999999"/>
    <n v="531.86706609999999"/>
    <n v="1243481564"/>
    <s v="IND-2010"/>
    <s v=""/>
    <s v=""/>
    <s v=""/>
    <n v="1730054200.1539018"/>
    <n v="23.700000000000003"/>
    <n v="2.6158766385027725"/>
    <s v="Lower Middle Income"/>
    <s v="South Asia"/>
    <s v="Moderate Access"/>
    <n v="-3.3246574394140538"/>
    <x v="1110"/>
    <n v="-3.7067605809916344"/>
    <n v="0"/>
    <n v="0"/>
  </r>
  <r>
    <s v="IND"/>
    <x v="101"/>
    <x v="1"/>
    <n v="79.5"/>
    <n v="35"/>
    <n v="1.4633739160000001"/>
    <n v="546.67589020000003"/>
    <n v="1261224954"/>
    <s v="IND-2011"/>
    <n v="3.2000000000000028"/>
    <n v="-1.2000000000000028"/>
    <n v="7.2075283000000212E-2"/>
    <n v="1845643699.8919001"/>
    <n v="20.5"/>
    <n v="2.6768583400753752"/>
    <s v="Lower Middle Income"/>
    <s v="South Asia"/>
    <s v="Moderate Access"/>
    <n v="-0.91532743082031232"/>
    <x v="1111"/>
    <n v="-3.6631594677740553"/>
    <n v="3.2000000000000028"/>
    <n v="7.2075283000000212E-2"/>
  </r>
  <r>
    <s v="IND"/>
    <x v="101"/>
    <x v="2"/>
    <n v="79.900000000000006"/>
    <n v="34.799999999999997"/>
    <n v="1.576075535"/>
    <n v="572.13308549999999"/>
    <n v="1278674502"/>
    <s v="IND-2012"/>
    <n v="0.40000000000000568"/>
    <n v="-0.20000000000000284"/>
    <n v="0.11270161899999986"/>
    <n v="2015287599.8305085"/>
    <n v="20.099999999999994"/>
    <n v="2.7547358734246807"/>
    <s v="Lower Middle Income"/>
    <s v="South Asia"/>
    <s v="Moderate Access"/>
    <n v="-1.2208045360156206"/>
    <x v="1112"/>
    <n v="-3.829428528096229"/>
    <n v="3.6000000000000085"/>
    <n v="0.18477690200000008"/>
  </r>
  <r>
    <s v="IND"/>
    <x v="101"/>
    <x v="3"/>
    <n v="83.1"/>
    <n v="34.9"/>
    <n v="1.5994585569999999"/>
    <n v="577.25462159999995"/>
    <n v="1295829511"/>
    <s v="IND-2013"/>
    <n v="3.1999999999999886"/>
    <n v="0.10000000000000142"/>
    <n v="2.3383021999999976E-2"/>
    <n v="2072625599.7820756"/>
    <n v="16.900000000000006"/>
    <n v="2.770802514437591"/>
    <s v="Lower Middle Income"/>
    <s v="South Asia"/>
    <s v="High Access"/>
    <n v="1.3874618233593878"/>
    <x v="1113"/>
    <n v="-3.3689118870000039"/>
    <n v="6.7999999999999972"/>
    <n v="0.20815992400000005"/>
  </r>
  <r>
    <s v="IND"/>
    <x v="101"/>
    <x v="4"/>
    <n v="85.1"/>
    <n v="33.9"/>
    <n v="1.7051768599999999"/>
    <n v="610.1653718"/>
    <n v="1312277191"/>
    <s v="IND-2014"/>
    <n v="2"/>
    <n v="-1"/>
    <n v="0.10571830299999996"/>
    <n v="2237664699.9990001"/>
    <n v="14.900000000000006"/>
    <n v="2.7946142780434986"/>
    <s v="Lower Middle Income"/>
    <s v="South Asia"/>
    <s v="High Access"/>
    <n v="2.6590974111328478"/>
    <x v="1114"/>
    <n v="-3.0861100380836843"/>
    <n v="8.7999999999999972"/>
    <n v="0.31387822700000001"/>
  </r>
  <r>
    <s v="IND"/>
    <x v="101"/>
    <x v="5"/>
    <n v="88"/>
    <n v="33.4"/>
    <n v="1.715502691"/>
    <n v="622.33988399999998"/>
    <n v="1328024498"/>
    <s v="IND-2015"/>
    <n v="2.9000000000000057"/>
    <n v="-0.5"/>
    <n v="1.0325831000000063E-2"/>
    <n v="2278229600.0329242"/>
    <n v="12"/>
    <n v="2.7565366371408713"/>
    <s v="Lower Middle Income"/>
    <s v="South Asia"/>
    <s v="High Access"/>
    <n v="4.9847614419531112"/>
    <x v="1115"/>
    <n v="-2.9939386750041788"/>
    <n v="11.700000000000003"/>
    <n v="0.32420405800000007"/>
  </r>
  <r>
    <s v="IND"/>
    <x v="101"/>
    <x v="6"/>
    <n v="89.6"/>
    <n v="33"/>
    <n v="1.7202923569999999"/>
    <n v="627.27353100000005"/>
    <n v="1343944296"/>
    <s v="IND-2016"/>
    <n v="1.5999999999999943"/>
    <n v="-0.39999999999999858"/>
    <n v="4.7896659999999702E-3"/>
    <n v="2311977100.6425457"/>
    <n v="10.400000000000006"/>
    <n v="2.7424915479177137"/>
    <s v="Lower Middle Income"/>
    <s v="South Asia"/>
    <s v="High Access"/>
    <n v="5.5052488694530268"/>
    <x v="1116"/>
    <n v="-2.9540794386694564"/>
    <n v="13.299999999999997"/>
    <n v="0.32899372400000004"/>
  </r>
  <r>
    <s v="IND"/>
    <x v="101"/>
    <x v="7"/>
    <n v="91.8"/>
    <n v="32.5"/>
    <n v="1.7954533989999999"/>
    <n v="648.01471830000003"/>
    <n v="1359657400"/>
    <s v="IND-2017"/>
    <n v="2.2000000000000028"/>
    <n v="-0.5"/>
    <n v="7.5161041999999956E-2"/>
    <n v="2441201500.3055024"/>
    <n v="8.2000000000000028"/>
    <n v="2.7706984861550481"/>
    <s v="Lower Middle Income"/>
    <s v="South Asia"/>
    <s v="High Access"/>
    <n v="6.9460923099218803"/>
    <x v="1117"/>
    <n v="-2.8822976665732241"/>
    <n v="15.5"/>
    <n v="0.404154766"/>
  </r>
  <r>
    <s v="IND"/>
    <x v="101"/>
    <x v="8"/>
    <n v="95.7"/>
    <n v="32.9"/>
    <n v="1.859893094"/>
    <n v="668.30337020000002"/>
    <n v="1374659064"/>
    <s v="IND-2018"/>
    <n v="3.9000000000000057"/>
    <n v="0.39999999999999858"/>
    <n v="6.443969500000013E-2"/>
    <n v="2556718899.7381039"/>
    <n v="4.2999999999999972"/>
    <n v="2.783007204412868"/>
    <s v="Lower Middle Income"/>
    <s v="South Asia"/>
    <s v="Universal Access"/>
    <n v="10.216199440312508"/>
    <x v="1118"/>
    <n v="-2.8509759156276147"/>
    <n v="19.400000000000006"/>
    <n v="0.46859446100000013"/>
  </r>
  <r>
    <s v="IND"/>
    <x v="101"/>
    <x v="9"/>
    <n v="95.9"/>
    <n v="33.5"/>
    <n v="1.836882232"/>
    <n v="666.97734749999995"/>
    <n v="1389030312"/>
    <s v="IND-2019"/>
    <n v="0.20000000000000284"/>
    <n v="0.60000000000000142"/>
    <n v="-2.3010862000000021E-2"/>
    <n v="2551485099.8222165"/>
    <n v="4.0999999999999943"/>
    <n v="2.7540399068800463"/>
    <s v="Lower Middle Income"/>
    <s v="South Asia"/>
    <s v="Universal Access"/>
    <n v="9.8586228605858821"/>
    <x v="1119"/>
    <n v="-2.8465190635815878"/>
    <n v="19.600000000000009"/>
    <n v="0.44558359900000011"/>
  </r>
  <r>
    <s v="IND"/>
    <x v="101"/>
    <x v="10"/>
    <n v="96.5"/>
    <n v="36.1"/>
    <n v="1.6804001609999999"/>
    <n v="632.23982850000004"/>
    <n v="1402617695"/>
    <s v="IND-2020"/>
    <n v="0.59999999999999432"/>
    <n v="2.6000000000000014"/>
    <n v="-0.15648207100000011"/>
    <n v="2356959000.4994488"/>
    <n v="3.5"/>
    <n v="2.6578524244301067"/>
    <s v="Lower Middle Income"/>
    <s v="South Asia"/>
    <s v="Universal Access"/>
    <n v="9.9261654743359173"/>
    <x v="1120"/>
    <n v="-2.7203474753012582"/>
    <n v="20.200000000000003"/>
    <n v="0.289101528"/>
  </r>
  <r>
    <s v="IND"/>
    <x v="101"/>
    <x v="11"/>
    <n v="99.6"/>
    <n v="34.9"/>
    <n v="1.8370295169999999"/>
    <n v="676.81429349999996"/>
    <n v="1414203896"/>
    <s v="IND-2021"/>
    <n v="3.0999999999999943"/>
    <n v="-1.2000000000000028"/>
    <n v="0.15662935600000005"/>
    <n v="2597934300.0083981"/>
    <n v="0.40000000000000568"/>
    <n v="2.7142297889428368"/>
    <s v="Lower Middle Income"/>
    <s v="South Asia"/>
    <s v="Universal Access"/>
    <n v="12.474831489726554"/>
    <x v="1121"/>
    <n v="-2.7437048240041864"/>
    <n v="23.299999999999997"/>
    <n v="0.44573088400000005"/>
  </r>
  <r>
    <s v="IND"/>
    <x v="101"/>
    <x v="12"/>
    <n v="99.2"/>
    <m/>
    <n v="1.9692961899999999"/>
    <n v="727.90220009999996"/>
    <n v="1425423212"/>
    <s v="IND-2022"/>
    <n v="-0.39999999999999147"/>
    <s v=""/>
    <n v="0.13226667299999995"/>
    <n v="2807080500.5291619"/>
    <n v="0.79999999999999716"/>
    <n v="2.7054406343729367"/>
    <s v="Lower Middle Income"/>
    <s v="South Asia"/>
    <s v="Universal Access"/>
    <n v="11.785946336015655"/>
    <x v="38"/>
    <n v="-2.5815048622259367"/>
    <n v="22.900000000000006"/>
    <n v="0.577997557"/>
  </r>
  <r>
    <s v="IRL"/>
    <x v="102"/>
    <x v="0"/>
    <n v="100"/>
    <n v="5.3"/>
    <n v="8.9744537189999996"/>
    <n v="3149.89842"/>
    <n v="4560155"/>
    <s v="IRL-2010"/>
    <s v=""/>
    <s v=""/>
    <s v=""/>
    <n v="40924899.998966441"/>
    <n v="0"/>
    <n v="2.8491248041579702"/>
    <s v="High Income"/>
    <s v="Europe &amp; Central Asia"/>
    <s v="Universal Access"/>
    <n v="20.375342560585949"/>
    <x v="1122"/>
    <n v="3.8763945050083652"/>
    <n v="0"/>
    <n v="0"/>
  </r>
  <r>
    <s v="IRL"/>
    <x v="102"/>
    <x v="1"/>
    <n v="100"/>
    <n v="7"/>
    <n v="8.1098949279999992"/>
    <n v="2875.406755"/>
    <n v="4580084"/>
    <s v="IRL-2011"/>
    <n v="0"/>
    <n v="1.7000000000000002"/>
    <n v="-0.86455879100000033"/>
    <n v="37144000.001413949"/>
    <n v="0"/>
    <n v="2.820433983434806"/>
    <s v="High Income"/>
    <s v="Europe &amp; Central Asia"/>
    <s v="Universal Access"/>
    <n v="19.584672569179688"/>
    <x v="1123"/>
    <n v="2.9833615442259438"/>
    <n v="0"/>
    <n v="-0.86455879100000033"/>
  </r>
  <r>
    <s v="IRL"/>
    <x v="102"/>
    <x v="2"/>
    <n v="100"/>
    <n v="6.9"/>
    <n v="8.1752212669999995"/>
    <n v="2858.9173559999999"/>
    <n v="4599533"/>
    <s v="IRL-2012"/>
    <n v="0"/>
    <n v="-9.9999999999999645E-2"/>
    <n v="6.5326339000000289E-2"/>
    <n v="37602199.999868311"/>
    <n v="0"/>
    <n v="2.8595514486778328"/>
    <s v="High Income"/>
    <s v="Europe &amp; Central Asia"/>
    <s v="Universal Access"/>
    <n v="18.879195463984374"/>
    <x v="2"/>
    <n v="2.7697172039037703"/>
    <n v="0"/>
    <n v="-0.79923245200000004"/>
  </r>
  <r>
    <s v="IRL"/>
    <x v="102"/>
    <x v="3"/>
    <n v="100"/>
    <n v="7.7"/>
    <n v="7.8579683969999996"/>
    <n v="2802.6096440000001"/>
    <n v="4623816"/>
    <s v="IRL-2013"/>
    <n v="0"/>
    <n v="0.79999999999999982"/>
    <n v="-0.31725286999999991"/>
    <n v="36333800.001542948"/>
    <n v="0"/>
    <n v="2.8038040951663832"/>
    <s v="High Income"/>
    <s v="Europe &amp; Central Asia"/>
    <s v="Universal Access"/>
    <n v="18.287461823359394"/>
    <x v="1124"/>
    <n v="2.8895979529999956"/>
    <n v="0"/>
    <n v="-1.1164853219999999"/>
  </r>
  <r>
    <s v="IRL"/>
    <x v="102"/>
    <x v="4"/>
    <n v="100"/>
    <n v="8.8000000000000007"/>
    <n v="7.758934591"/>
    <n v="2726.6052800000002"/>
    <n v="4657740"/>
    <s v="IRL-2014"/>
    <n v="0"/>
    <n v="1.1000000000000005"/>
    <n v="-9.9033805999999558E-2"/>
    <n v="36139100.001884341"/>
    <n v="0"/>
    <n v="2.8456390985203401"/>
    <s v="High Income"/>
    <s v="Europe &amp; Central Asia"/>
    <s v="Universal Access"/>
    <n v="17.559097411132853"/>
    <x v="1125"/>
    <n v="2.9676476929163158"/>
    <n v="0"/>
    <n v="-1.2155191279999995"/>
  </r>
  <r>
    <s v="IRL"/>
    <x v="102"/>
    <x v="5"/>
    <n v="100"/>
    <n v="9.5"/>
    <n v="8.0068788380000004"/>
    <n v="2825.9812059999999"/>
    <n v="4701957"/>
    <s v="IRL-2015"/>
    <n v="0"/>
    <n v="0.69999999999999929"/>
    <n v="0.2479442470000004"/>
    <n v="37648000.000485972"/>
    <n v="0"/>
    <n v="2.8333093019161431"/>
    <s v="High Income"/>
    <s v="Europe &amp; Central Asia"/>
    <s v="Universal Access"/>
    <n v="16.984761441953111"/>
    <x v="1126"/>
    <n v="3.2974374719958215"/>
    <n v="0"/>
    <n v="-0.96757488099999911"/>
  </r>
  <r>
    <s v="IRL"/>
    <x v="102"/>
    <x v="6"/>
    <n v="100"/>
    <n v="8.6"/>
    <n v="8.2963691770000008"/>
    <n v="2932.304153"/>
    <n v="4762722"/>
    <s v="IRL-2016"/>
    <n v="0"/>
    <n v="-0.90000000000000036"/>
    <n v="0.28949033900000032"/>
    <n v="39513299.999419801"/>
    <n v="0"/>
    <n v="2.8293003536185357"/>
    <s v="High Income"/>
    <s v="Europe &amp; Central Asia"/>
    <s v="Universal Access"/>
    <n v="15.905248869453033"/>
    <x v="1127"/>
    <n v="3.6219973813305444"/>
    <n v="0"/>
    <n v="-0.67808454199999879"/>
  </r>
  <r>
    <s v="IRL"/>
    <x v="102"/>
    <x v="7"/>
    <n v="100"/>
    <n v="10.1"/>
    <n v="7.9261804119999999"/>
    <n v="2854.858205"/>
    <n v="4827445"/>
    <s v="IRL-2017"/>
    <n v="0"/>
    <n v="1.5"/>
    <n v="-0.37018876500000086"/>
    <n v="38263199.999007337"/>
    <n v="0"/>
    <n v="2.7763832186544621"/>
    <s v="High Income"/>
    <s v="Europe &amp; Central Asia"/>
    <s v="Universal Access"/>
    <n v="15.146092309921883"/>
    <x v="1128"/>
    <n v="3.2484293464267759"/>
    <n v="0"/>
    <n v="-1.0482733069999997"/>
  </r>
  <r>
    <s v="IRL"/>
    <x v="102"/>
    <x v="8"/>
    <n v="100"/>
    <n v="10.8"/>
    <n v="7.7633787679999999"/>
    <n v="2820.4413800000002"/>
    <n v="4898022"/>
    <s v="IRL-2018"/>
    <n v="0"/>
    <n v="0.70000000000000107"/>
    <n v="-0.16280164399999997"/>
    <n v="38025199.999996893"/>
    <n v="0"/>
    <n v="2.7525403729539661"/>
    <s v="High Income"/>
    <s v="Europe &amp; Central Asia"/>
    <s v="Universal Access"/>
    <n v="14.516199440312505"/>
    <x v="1129"/>
    <n v="3.052509758372385"/>
    <n v="0"/>
    <n v="-1.2110749509999996"/>
  </r>
  <r>
    <s v="IRL"/>
    <x v="102"/>
    <x v="9"/>
    <n v="100"/>
    <n v="12.3"/>
    <n v="7.3082129130000002"/>
    <n v="2747.9015810000001"/>
    <n v="4976456"/>
    <s v="IRL-2019"/>
    <n v="0"/>
    <n v="1.5"/>
    <n v="-0.45516585499999973"/>
    <n v="36369000.000176325"/>
    <n v="0"/>
    <n v="2.6595613771365274"/>
    <s v="High Income"/>
    <s v="Europe &amp; Central Asia"/>
    <s v="Universal Access"/>
    <n v="13.958622860585876"/>
    <x v="1130"/>
    <n v="2.6248116174184126"/>
    <n v="0"/>
    <n v="-1.6662408059999994"/>
  </r>
  <r>
    <s v="IRL"/>
    <x v="102"/>
    <x v="10"/>
    <n v="100"/>
    <n v="13.7"/>
    <n v="6.8045677690000002"/>
    <n v="2633.9769120000001"/>
    <n v="5039747"/>
    <s v="IRL-2020"/>
    <n v="0"/>
    <n v="1.3999999999999986"/>
    <n v="-0.50364514400000004"/>
    <n v="34293300.000114441"/>
    <n v="0"/>
    <n v="2.5833817061946975"/>
    <s v="High Income"/>
    <s v="Europe &amp; Central Asia"/>
    <s v="Universal Access"/>
    <n v="13.426165474335917"/>
    <x v="1131"/>
    <n v="2.4038201326987423"/>
    <n v="0"/>
    <n v="-2.1698859499999994"/>
  </r>
  <r>
    <s v="IRL"/>
    <x v="102"/>
    <x v="11"/>
    <n v="100"/>
    <n v="12.7"/>
    <n v="7.1190675819999996"/>
    <n v="2689.3633369999998"/>
    <n v="5110585"/>
    <s v="IRL-2021"/>
    <n v="0"/>
    <n v="-1"/>
    <n v="0.31449981299999941"/>
    <n v="36382599.998555467"/>
    <n v="0"/>
    <n v="2.6471200391767664"/>
    <s v="High Income"/>
    <s v="Europe &amp; Central Asia"/>
    <s v="Universal Access"/>
    <n v="12.87483148972656"/>
    <x v="1132"/>
    <n v="2.5383332409958133"/>
    <n v="0"/>
    <n v="-1.855386137"/>
  </r>
  <r>
    <s v="IRL"/>
    <x v="102"/>
    <x v="12"/>
    <n v="100"/>
    <m/>
    <n v="6.8458129129999996"/>
    <n v="2600.1574059999998"/>
    <n v="5212836"/>
    <s v="IRL-2022"/>
    <n v="0"/>
    <s v=""/>
    <n v="-0.27325466899999995"/>
    <n v="35686100.002151266"/>
    <n v="0"/>
    <n v="2.6328455720422643"/>
    <s v="High Income"/>
    <s v="Europe &amp; Central Asia"/>
    <s v="Universal Access"/>
    <n v="12.585946336015652"/>
    <x v="38"/>
    <n v="2.2950118607740633"/>
    <n v="0"/>
    <n v="-2.1286408059999999"/>
  </r>
  <r>
    <s v="IRN"/>
    <x v="103"/>
    <x v="0"/>
    <n v="99.4"/>
    <n v="0.9"/>
    <n v="7.4495418170000001"/>
    <n v="2639.091042"/>
    <n v="77420842"/>
    <s v="IRN-2010"/>
    <s v=""/>
    <s v=""/>
    <s v=""/>
    <n v="576749799.98634994"/>
    <n v="0.59999999999999432"/>
    <n v="2.8227680282505387"/>
    <s v="Lower Middle Income"/>
    <s v="Middle East &amp; North Africa"/>
    <s v="Universal Access"/>
    <n v="19.775342560585955"/>
    <x v="1133"/>
    <n v="2.3514826030083658"/>
    <n v="0"/>
    <n v="0"/>
  </r>
  <r>
    <s v="IRN"/>
    <x v="103"/>
    <x v="1"/>
    <n v="99.5"/>
    <n v="0.9"/>
    <n v="7.4750306819999999"/>
    <n v="2658.1352959999999"/>
    <n v="78383598"/>
    <s v="IRN-2011"/>
    <n v="9.9999999999994316E-2"/>
    <n v="0"/>
    <n v="2.5488864999999805E-2"/>
    <n v="585919800.01555383"/>
    <n v="0.5"/>
    <n v="2.8121332624597901"/>
    <s v="Lower Middle Income"/>
    <s v="Middle East &amp; North Africa"/>
    <s v="Universal Access"/>
    <n v="19.084672569179688"/>
    <x v="1134"/>
    <n v="2.3484972982259444"/>
    <n v="9.9999999999994316E-2"/>
    <n v="2.5488864999999805E-2"/>
  </r>
  <r>
    <s v="IRN"/>
    <x v="103"/>
    <x v="2"/>
    <n v="99.5"/>
    <n v="0.9"/>
    <n v="7.4647041759999997"/>
    <n v="2740.3010469999999"/>
    <n v="79370580"/>
    <s v="IRN-2012"/>
    <n v="0"/>
    <n v="0"/>
    <n v="-1.032650600000018E-2"/>
    <n v="592477899.97754204"/>
    <n v="0.5"/>
    <n v="2.7240452957430117"/>
    <s v="Lower Middle Income"/>
    <s v="Middle East &amp; North Africa"/>
    <s v="Universal Access"/>
    <n v="18.379195463984374"/>
    <x v="1135"/>
    <n v="2.0592001129037705"/>
    <n v="9.9999999999994316E-2"/>
    <n v="1.5162358999999626E-2"/>
  </r>
  <r>
    <s v="IRN"/>
    <x v="103"/>
    <x v="3"/>
    <n v="99.8"/>
    <n v="1"/>
    <n v="7.6184031860000001"/>
    <n v="2758.1374839999999"/>
    <n v="80414686"/>
    <s v="IRN-2013"/>
    <n v="0.29999999999999716"/>
    <n v="9.9999999999999978E-2"/>
    <n v="0.15369901000000041"/>
    <n v="612631500.02358961"/>
    <n v="0.20000000000000284"/>
    <n v="2.762154979653654"/>
    <s v="Lower Middle Income"/>
    <s v="Middle East &amp; North Africa"/>
    <s v="Universal Access"/>
    <n v="18.087461823359391"/>
    <x v="1136"/>
    <n v="2.6500327419999961"/>
    <n v="0.39999999999999147"/>
    <n v="0.16886136900000004"/>
  </r>
  <r>
    <s v="IRN"/>
    <x v="103"/>
    <x v="4"/>
    <n v="100"/>
    <n v="0.9"/>
    <n v="7.81010955"/>
    <n v="2883.0710570000001"/>
    <n v="81502045"/>
    <s v="IRN-2014"/>
    <n v="0.20000000000000284"/>
    <n v="-9.9999999999999978E-2"/>
    <n v="0.19170636399999985"/>
    <n v="636539899.99902976"/>
    <n v="0"/>
    <n v="2.7089549288205421"/>
    <s v="Lower Middle Income"/>
    <s v="Middle East &amp; North Africa"/>
    <s v="Universal Access"/>
    <n v="17.559097411132853"/>
    <x v="1137"/>
    <n v="3.0188226519163157"/>
    <n v="0.59999999999999432"/>
    <n v="0.36056773299999989"/>
  </r>
  <r>
    <s v="IRN"/>
    <x v="103"/>
    <x v="5"/>
    <n v="100"/>
    <n v="0.9"/>
    <n v="7.6191607479999996"/>
    <n v="2736.7441290000002"/>
    <n v="82619362"/>
    <s v="IRN-2015"/>
    <n v="0"/>
    <n v="0"/>
    <n v="-0.19094880200000031"/>
    <n v="629490199.9752028"/>
    <n v="0"/>
    <n v="2.7840237847825486"/>
    <s v="Lower Middle Income"/>
    <s v="Middle East &amp; North Africa"/>
    <s v="Universal Access"/>
    <n v="16.984761441953111"/>
    <x v="1138"/>
    <n v="2.9097193819958207"/>
    <n v="0.59999999999999432"/>
    <n v="0.16961893099999958"/>
  </r>
  <r>
    <s v="IRN"/>
    <x v="103"/>
    <x v="6"/>
    <n v="100"/>
    <n v="1"/>
    <n v="7.6636347139999996"/>
    <n v="2860.5970179999999"/>
    <n v="83812228"/>
    <s v="IRN-2016"/>
    <n v="0"/>
    <n v="9.9999999999999978E-2"/>
    <n v="4.4473965999999976E-2"/>
    <n v="642306299.95848274"/>
    <n v="0"/>
    <n v="2.6790333156950807"/>
    <s v="Lower Middle Income"/>
    <s v="Middle East &amp; North Africa"/>
    <s v="Universal Access"/>
    <n v="15.905248869453033"/>
    <x v="1139"/>
    <n v="2.9892629183305433"/>
    <n v="0.59999999999999432"/>
    <n v="0.21409289699999956"/>
  </r>
  <r>
    <s v="IRN"/>
    <x v="103"/>
    <x v="7"/>
    <n v="99.9"/>
    <n v="1"/>
    <n v="7.8373073020000001"/>
    <n v="3028.2164069999999"/>
    <n v="85026754"/>
    <s v="IRN-2017"/>
    <n v="-9.9999999999994316E-2"/>
    <n v="0"/>
    <n v="0.17367258800000052"/>
    <n v="666380799.98955774"/>
    <n v="9.9999999999994316E-2"/>
    <n v="2.5880935338317785"/>
    <s v="Lower Middle Income"/>
    <s v="Middle East &amp; North Africa"/>
    <s v="Universal Access"/>
    <n v="15.046092309921889"/>
    <x v="1140"/>
    <n v="3.1595562364267762"/>
    <n v="0.5"/>
    <n v="0.38776548500000008"/>
  </r>
  <r>
    <s v="IRN"/>
    <x v="103"/>
    <x v="8"/>
    <n v="100"/>
    <n v="1"/>
    <n v="7.680739397"/>
    <n v="2911.0555639999998"/>
    <n v="86117998"/>
    <s v="IRN-2018"/>
    <n v="9.9999999999994316E-2"/>
    <n v="0"/>
    <n v="-0.15656790500000017"/>
    <n v="661449900.02936721"/>
    <n v="0"/>
    <n v="2.6384722751379264"/>
    <s v="Lower Middle Income"/>
    <s v="Middle East &amp; North Africa"/>
    <s v="Universal Access"/>
    <n v="14.516199440312505"/>
    <x v="1141"/>
    <n v="2.9698703873723851"/>
    <n v="0.59999999999999432"/>
    <n v="0.2311975799999999"/>
  </r>
  <r>
    <s v="IRN"/>
    <x v="103"/>
    <x v="9"/>
    <n v="100"/>
    <n v="1"/>
    <n v="8.1857198150000006"/>
    <n v="3188.803985"/>
    <n v="87051648"/>
    <s v="IRN-2019"/>
    <n v="0"/>
    <n v="0"/>
    <n v="0.5049804180000006"/>
    <n v="712580399.96200514"/>
    <n v="0"/>
    <n v="2.5670188112863892"/>
    <s v="Lower Middle Income"/>
    <s v="Middle East &amp; North Africa"/>
    <s v="Universal Access"/>
    <n v="13.958622860585876"/>
    <x v="1142"/>
    <n v="3.502318519418413"/>
    <n v="0.59999999999999432"/>
    <n v="0.7361779980000005"/>
  </r>
  <r>
    <s v="IRN"/>
    <x v="103"/>
    <x v="10"/>
    <n v="100"/>
    <n v="0.9"/>
    <n v="8.3885319000000003"/>
    <n v="3252.6054709999999"/>
    <n v="87723443"/>
    <s v="IRN-2020"/>
    <n v="0"/>
    <n v="-9.9999999999999978E-2"/>
    <n v="0.2028120849999997"/>
    <n v="735870899.98333168"/>
    <n v="0"/>
    <n v="2.5790191816350174"/>
    <s v="Lower Middle Income"/>
    <s v="Middle East &amp; North Africa"/>
    <s v="Universal Access"/>
    <n v="13.426165474335917"/>
    <x v="74"/>
    <n v="3.9877842636987424"/>
    <n v="0.59999999999999432"/>
    <n v="0.9389900830000002"/>
  </r>
  <r>
    <s v="IRN"/>
    <x v="103"/>
    <x v="11"/>
    <n v="100"/>
    <n v="0.9"/>
    <n v="8.8662062440000007"/>
    <n v="3336.1906909999998"/>
    <n v="88455488"/>
    <s v="IRN-2021"/>
    <n v="0"/>
    <n v="0"/>
    <n v="0.47767434400000042"/>
    <n v="784264600.02166712"/>
    <n v="0"/>
    <n v="2.6575837729894323"/>
    <s v="Lower Middle Income"/>
    <s v="Middle East &amp; North Africa"/>
    <s v="Universal Access"/>
    <n v="12.87483148972656"/>
    <x v="105"/>
    <n v="4.2854719029958144"/>
    <n v="0.59999999999999432"/>
    <n v="1.4166644270000006"/>
  </r>
  <r>
    <s v="IRN"/>
    <x v="103"/>
    <x v="12"/>
    <n v="100"/>
    <m/>
    <n v="8.8474233000000009"/>
    <n v="3266.1224870000001"/>
    <n v="89524246"/>
    <s v="IRN-2022"/>
    <n v="0"/>
    <s v=""/>
    <n v="-1.8782943999999802E-2"/>
    <n v="792058899.9753319"/>
    <n v="0"/>
    <n v="2.7088461425482357"/>
    <s v="Lower Middle Income"/>
    <s v="Middle East &amp; North Africa"/>
    <s v="Universal Access"/>
    <n v="12.585946336015652"/>
    <x v="38"/>
    <n v="4.2966222477740645"/>
    <n v="0.59999999999999432"/>
    <n v="1.3978814830000008"/>
  </r>
  <r>
    <s v="IRQ"/>
    <x v="104"/>
    <x v="0"/>
    <n v="98.4"/>
    <n v="1.7"/>
    <n v="3.5913089249999999"/>
    <n v="1064.171521"/>
    <n v="31045366"/>
    <s v="IRQ-2010"/>
    <s v=""/>
    <s v=""/>
    <s v=""/>
    <n v="111493499.99569155"/>
    <n v="1.5999999999999943"/>
    <n v="3.374746320616862"/>
    <s v="Upper Middle Income"/>
    <s v="Middle East &amp; North Africa"/>
    <s v="Universal Access"/>
    <n v="18.775342560585955"/>
    <x v="1143"/>
    <n v="-1.5067502889916344"/>
    <n v="0"/>
    <n v="0"/>
  </r>
  <r>
    <s v="IRQ"/>
    <x v="104"/>
    <x v="1"/>
    <n v="98"/>
    <n v="1.1000000000000001"/>
    <n v="3.6038982599999998"/>
    <n v="1125.373319"/>
    <n v="32161424"/>
    <s v="IRQ-2011"/>
    <n v="-0.40000000000000568"/>
    <n v="-0.59999999999999987"/>
    <n v="1.2589334999999924E-2"/>
    <n v="115906499.99272223"/>
    <n v="2"/>
    <n v="3.2024024376216795"/>
    <s v="Upper Middle Income"/>
    <s v="Middle East &amp; North Africa"/>
    <s v="Universal Access"/>
    <n v="17.584672569179688"/>
    <x v="1144"/>
    <n v="-1.5226351237740556"/>
    <n v="-0.40000000000000568"/>
    <n v="1.2589334999999924E-2"/>
  </r>
  <r>
    <s v="IRQ"/>
    <x v="104"/>
    <x v="2"/>
    <n v="99.3"/>
    <n v="1.3"/>
    <n v="3.9532142210000001"/>
    <n v="1190.032291"/>
    <n v="33654842"/>
    <s v="IRQ-2012"/>
    <n v="1.2999999999999972"/>
    <n v="0.19999999999999996"/>
    <n v="0.34931596100000029"/>
    <n v="133044799.99990809"/>
    <n v="0.70000000000000284"/>
    <n v="3.3219386153614887"/>
    <s v="Upper Middle Income"/>
    <s v="Middle East &amp; North Africa"/>
    <s v="Universal Access"/>
    <n v="18.179195463984371"/>
    <x v="1145"/>
    <n v="-1.4522898420962291"/>
    <n v="0.89999999999999147"/>
    <n v="0.36190529600000021"/>
  </r>
  <r>
    <s v="IRQ"/>
    <x v="104"/>
    <x v="3"/>
    <n v="99"/>
    <n v="1.5"/>
    <n v="4.0930288819999996"/>
    <n v="1175.8327180000001"/>
    <n v="35281989"/>
    <s v="IRQ-2013"/>
    <n v="-0.29999999999999716"/>
    <n v="0.19999999999999996"/>
    <n v="0.13981466099999951"/>
    <n v="144410199.99140629"/>
    <n v="1"/>
    <n v="3.4809618913836"/>
    <s v="Upper Middle Income"/>
    <s v="Middle East &amp; North Africa"/>
    <s v="Universal Access"/>
    <n v="17.287461823359394"/>
    <x v="265"/>
    <n v="-0.87534156200000446"/>
    <n v="0.59999999999999432"/>
    <n v="0.50171995699999972"/>
  </r>
  <r>
    <s v="IRQ"/>
    <x v="104"/>
    <x v="4"/>
    <n v="99.2"/>
    <n v="1"/>
    <n v="3.783523304"/>
    <n v="1082.719049"/>
    <n v="36550059"/>
    <s v="IRQ-2014"/>
    <n v="0.20000000000000284"/>
    <n v="-0.5"/>
    <n v="-0.30950557799999956"/>
    <n v="138287999.98907495"/>
    <n v="0.79999999999999716"/>
    <n v="3.4944645219777599"/>
    <s v="Upper Middle Income"/>
    <s v="Middle East &amp; North Africa"/>
    <s v="Universal Access"/>
    <n v="16.759097411132856"/>
    <x v="1146"/>
    <n v="-1.0077635940836842"/>
    <n v="0.79999999999999716"/>
    <n v="0.19221437900000016"/>
  </r>
  <r>
    <s v="IRQ"/>
    <x v="104"/>
    <x v="5"/>
    <n v="99.4"/>
    <n v="0.8"/>
    <n v="3.671515861"/>
    <n v="998.34954530000005"/>
    <n v="37560535"/>
    <s v="IRQ-2015"/>
    <n v="0.20000000000000284"/>
    <n v="-0.19999999999999996"/>
    <n v="-0.11200744299999998"/>
    <n v="137904100.00014564"/>
    <n v="0.59999999999999432"/>
    <n v="3.6775855493545841"/>
    <s v="Upper Middle Income"/>
    <s v="Middle East &amp; North Africa"/>
    <s v="Universal Access"/>
    <n v="16.384761441953117"/>
    <x v="1147"/>
    <n v="-1.0379255050041789"/>
    <n v="1"/>
    <n v="8.0206936000000173E-2"/>
  </r>
  <r>
    <s v="IRQ"/>
    <x v="104"/>
    <x v="6"/>
    <n v="99.7"/>
    <n v="0.9"/>
    <n v="4.0303016200000004"/>
    <n v="1076.6280300000001"/>
    <n v="38469627"/>
    <s v="IRQ-2016"/>
    <n v="0.29999999999999716"/>
    <n v="9.9999999999999978E-2"/>
    <n v="0.35878575900000031"/>
    <n v="155044200.01889575"/>
    <n v="0.29999999999999716"/>
    <n v="3.7434485334735341"/>
    <s v="Upper Middle Income"/>
    <s v="Middle East &amp; North Africa"/>
    <s v="Universal Access"/>
    <n v="15.605248869453035"/>
    <x v="1148"/>
    <n v="-0.64407017566945601"/>
    <n v="1.2999999999999972"/>
    <n v="0.43899269500000049"/>
  </r>
  <r>
    <s v="IRQ"/>
    <x v="104"/>
    <x v="7"/>
    <n v="99.9"/>
    <n v="0.5"/>
    <n v="4.2541067769999996"/>
    <n v="1185.881063"/>
    <n v="39337353"/>
    <s v="IRQ-2017"/>
    <n v="0.20000000000000284"/>
    <n v="-0.4"/>
    <n v="0.22380515699999926"/>
    <n v="167345299.98654127"/>
    <n v="9.9999999999994316E-2"/>
    <n v="3.5872963231558068"/>
    <s v="Upper Middle Income"/>
    <s v="Middle East &amp; North Africa"/>
    <s v="Universal Access"/>
    <n v="15.046092309921889"/>
    <x v="1149"/>
    <n v="-0.42364428857322434"/>
    <n v="1.5"/>
    <n v="0.66279785199999974"/>
  </r>
  <r>
    <s v="IRQ"/>
    <x v="104"/>
    <x v="8"/>
    <n v="99.9"/>
    <n v="0.5"/>
    <n v="4.4937314270000002"/>
    <n v="1287.1236449999999"/>
    <n v="40265624"/>
    <s v="IRQ-2018"/>
    <n v="0"/>
    <n v="0"/>
    <n v="0.23962465000000055"/>
    <n v="180942899.99656546"/>
    <n v="9.9999999999994316E-2"/>
    <n v="3.4912973935771339"/>
    <s v="Upper Middle Income"/>
    <s v="Middle East &amp; North Africa"/>
    <s v="Universal Access"/>
    <n v="14.416199440312511"/>
    <x v="1150"/>
    <n v="-0.21713758262761473"/>
    <n v="1.5"/>
    <n v="0.90242250200000029"/>
  </r>
  <r>
    <s v="IRQ"/>
    <x v="104"/>
    <x v="9"/>
    <n v="100"/>
    <n v="0.9"/>
    <n v="4.7010899229999996"/>
    <n v="1319.4395119999999"/>
    <n v="41192171"/>
    <s v="IRQ-2019"/>
    <n v="9.9999999999994316E-2"/>
    <n v="0.4"/>
    <n v="0.20735849599999945"/>
    <n v="193648099.99459282"/>
    <n v="0"/>
    <n v="3.5629446293253038"/>
    <s v="Upper Middle Income"/>
    <s v="Middle East &amp; North Africa"/>
    <s v="Universal Access"/>
    <n v="13.958622860585876"/>
    <x v="1151"/>
    <n v="1.768862741841204E-2"/>
    <n v="1.5999999999999943"/>
    <n v="1.1097809979999997"/>
  </r>
  <r>
    <s v="IRQ"/>
    <x v="104"/>
    <x v="10"/>
    <n v="100"/>
    <n v="1.1000000000000001"/>
    <n v="4.3658386050000004"/>
    <n v="1143.126264"/>
    <n v="42116605"/>
    <s v="IRQ-2020"/>
    <n v="0"/>
    <n v="0.20000000000000007"/>
    <n v="-0.33525131799999919"/>
    <n v="183874300.02053604"/>
    <n v="0"/>
    <n v="3.8192094281196574"/>
    <s v="Upper Middle Income"/>
    <s v="Middle East &amp; North Africa"/>
    <s v="Universal Access"/>
    <n v="13.426165474335917"/>
    <x v="1152"/>
    <n v="-3.4909031301257443E-2"/>
    <n v="1.5999999999999943"/>
    <n v="0.77452968000000055"/>
  </r>
  <r>
    <s v="IRQ"/>
    <x v="104"/>
    <x v="11"/>
    <n v="100"/>
    <n v="1.1000000000000001"/>
    <n v="4.6367351970000001"/>
    <n v="1275.0113879999999"/>
    <n v="43071211"/>
    <s v="IRQ-2021"/>
    <n v="0"/>
    <n v="0"/>
    <n v="0.27089659199999971"/>
    <n v="199709800.02111357"/>
    <n v="0"/>
    <n v="3.6366225750134245"/>
    <s v="Upper Middle Income"/>
    <s v="Middle East &amp; North Africa"/>
    <s v="Universal Access"/>
    <n v="12.87483148972656"/>
    <x v="236"/>
    <n v="5.6000855995813836E-2"/>
    <n v="1.5999999999999943"/>
    <n v="1.0454262720000003"/>
  </r>
  <r>
    <s v="IRQ"/>
    <x v="104"/>
    <x v="12"/>
    <n v="100"/>
    <m/>
    <n v="5.0436945980000001"/>
    <n v="1411.5886989999999"/>
    <n v="44070551"/>
    <s v="IRQ-2022"/>
    <n v="0"/>
    <s v=""/>
    <n v="0.40695940099999994"/>
    <n v="222278400.0095835"/>
    <n v="0"/>
    <n v="3.5730624661227899"/>
    <s v="Upper Middle Income"/>
    <s v="Middle East &amp; North Africa"/>
    <s v="Universal Access"/>
    <n v="12.585946336015652"/>
    <x v="38"/>
    <n v="0.49289354577406375"/>
    <n v="1.5999999999999943"/>
    <n v="1.4523856730000002"/>
  </r>
  <r>
    <s v="ISL"/>
    <x v="105"/>
    <x v="0"/>
    <n v="100"/>
    <n v="76"/>
    <n v="11.748170829999999"/>
    <n v="17024.51309"/>
    <n v="318041"/>
    <s v="ISL-2010"/>
    <s v=""/>
    <s v=""/>
    <s v=""/>
    <n v="3736399.9989440297"/>
    <n v="0"/>
    <n v="0.69007382283965213"/>
    <s v="High Income"/>
    <s v="Europe &amp; Central Asia"/>
    <s v="Universal Access"/>
    <n v="20.375342560585949"/>
    <x v="1153"/>
    <n v="6.6501116160083651"/>
    <n v="0"/>
    <n v="0"/>
  </r>
  <r>
    <s v="ISL"/>
    <x v="105"/>
    <x v="1"/>
    <n v="100"/>
    <n v="77.099999999999994"/>
    <n v="11.2966829"/>
    <n v="18161.524109999998"/>
    <n v="319014"/>
    <s v="ISL-2011"/>
    <n v="0"/>
    <n v="1.0999999999999943"/>
    <n v="-0.45148792999999898"/>
    <n v="3603799.9986606003"/>
    <n v="0"/>
    <n v="0.62201183290447981"/>
    <s v="High Income"/>
    <s v="Europe &amp; Central Asia"/>
    <s v="Universal Access"/>
    <n v="19.584672569179688"/>
    <x v="688"/>
    <n v="6.170149516225945"/>
    <n v="0"/>
    <n v="-0.45148792999999898"/>
  </r>
  <r>
    <s v="ISL"/>
    <x v="105"/>
    <x v="2"/>
    <n v="100"/>
    <n v="77.7"/>
    <n v="11.36550718"/>
    <n v="17633.648280000001"/>
    <n v="320716"/>
    <s v="ISL-2012"/>
    <n v="0"/>
    <n v="0.60000000000000853"/>
    <n v="6.8824279999999405E-2"/>
    <n v="3645100.0007408801"/>
    <n v="0"/>
    <n v="0.6445352090236881"/>
    <s v="High Income"/>
    <s v="Europe &amp; Central Asia"/>
    <s v="Universal Access"/>
    <n v="18.879195463984374"/>
    <x v="1154"/>
    <n v="5.9600031169037706"/>
    <n v="0"/>
    <n v="-0.38266364999999958"/>
  </r>
  <r>
    <s v="ISL"/>
    <x v="105"/>
    <x v="3"/>
    <n v="100"/>
    <n v="76.8"/>
    <n v="11.46081714"/>
    <n v="18212.733649999998"/>
    <n v="323764"/>
    <s v="ISL-2013"/>
    <n v="0"/>
    <n v="-0.90000000000000568"/>
    <n v="9.5309959999999805E-2"/>
    <n v="3710600.0005149599"/>
    <n v="0"/>
    <n v="0.62927495455905935"/>
    <s v="High Income"/>
    <s v="Europe &amp; Central Asia"/>
    <s v="Universal Access"/>
    <n v="18.287461823359394"/>
    <x v="1155"/>
    <n v="6.4924466959999956"/>
    <n v="0"/>
    <n v="-0.28735368999999977"/>
  </r>
  <r>
    <s v="ISL"/>
    <x v="105"/>
    <x v="4"/>
    <n v="100"/>
    <n v="77.599999999999994"/>
    <n v="10.58047687"/>
    <n v="17947.038229999998"/>
    <n v="327386"/>
    <s v="ISL-2014"/>
    <n v="0"/>
    <n v="0.79999999999999716"/>
    <n v="-0.88034026999999959"/>
    <n v="3463900.0005618199"/>
    <n v="0"/>
    <n v="0.58953888292909717"/>
    <s v="High Income"/>
    <s v="Europe &amp; Central Asia"/>
    <s v="Universal Access"/>
    <n v="17.559097411132853"/>
    <x v="1156"/>
    <n v="5.7891899719163158"/>
    <n v="0"/>
    <n v="-1.1676939599999994"/>
  </r>
  <r>
    <s v="ISL"/>
    <x v="105"/>
    <x v="5"/>
    <n v="100"/>
    <n v="78"/>
    <n v="10.97048199"/>
    <n v="16910.721229999999"/>
    <n v="330815"/>
    <s v="ISL-2015"/>
    <n v="0"/>
    <n v="0.40000000000000568"/>
    <n v="0.39000511999999965"/>
    <n v="3629199.9995218497"/>
    <n v="0"/>
    <n v="0.64872939721447942"/>
    <s v="High Income"/>
    <s v="Europe &amp; Central Asia"/>
    <s v="Universal Access"/>
    <n v="16.984761441953111"/>
    <x v="1157"/>
    <n v="6.2610406239958207"/>
    <n v="0"/>
    <n v="-0.77768883999999971"/>
  </r>
  <r>
    <s v="ISL"/>
    <x v="105"/>
    <x v="6"/>
    <n v="100"/>
    <n v="80.900000000000006"/>
    <n v="9.4768348339999999"/>
    <n v="15701.47301"/>
    <n v="335439"/>
    <s v="ISL-2016"/>
    <n v="0"/>
    <n v="2.9000000000000057"/>
    <n v="-1.4936471559999998"/>
    <n v="3178899.9998821258"/>
    <n v="0"/>
    <n v="0.60356342541647945"/>
    <s v="High Income"/>
    <s v="Europe &amp; Central Asia"/>
    <s v="Universal Access"/>
    <n v="15.905248869453033"/>
    <x v="1158"/>
    <n v="4.8024630383305436"/>
    <n v="0"/>
    <n v="-2.2713359959999995"/>
  </r>
  <r>
    <s v="ISL"/>
    <x v="105"/>
    <x v="7"/>
    <n v="100"/>
    <n v="80.8"/>
    <n v="9.6968549799999995"/>
    <n v="16234.982959999999"/>
    <n v="343400"/>
    <s v="ISL-2017"/>
    <n v="0"/>
    <n v="-0.10000000000000853"/>
    <n v="0.22002014599999953"/>
    <n v="3329900.0001319996"/>
    <n v="0"/>
    <n v="0.59728150031886451"/>
    <s v="High Income"/>
    <s v="Europe &amp; Central Asia"/>
    <s v="Universal Access"/>
    <n v="15.146092309921883"/>
    <x v="1159"/>
    <n v="5.0191039144267755"/>
    <n v="0"/>
    <n v="-2.0513158499999999"/>
  </r>
  <r>
    <s v="ISL"/>
    <x v="105"/>
    <x v="8"/>
    <n v="100"/>
    <n v="81.400000000000006"/>
    <n v="9.3405269319999995"/>
    <n v="17346.75027"/>
    <n v="352721"/>
    <s v="ISL-2018"/>
    <n v="0"/>
    <n v="0.60000000000000853"/>
    <n v="-0.35632804799999995"/>
    <n v="3294599.9999819719"/>
    <n v="0"/>
    <n v="0.5384597568199152"/>
    <s v="High Income"/>
    <s v="Europe &amp; Central Asia"/>
    <s v="Universal Access"/>
    <n v="14.516199440312505"/>
    <x v="1160"/>
    <n v="4.6296579223723846"/>
    <n v="0"/>
    <n v="-2.4076438979999999"/>
  </r>
  <r>
    <s v="ISL"/>
    <x v="105"/>
    <x v="9"/>
    <n v="100"/>
    <n v="81.7"/>
    <n v="8.8106655420000006"/>
    <n v="16700.592000000001"/>
    <n v="360563"/>
    <s v="ISL-2019"/>
    <n v="0"/>
    <n v="0.29999999999999716"/>
    <n v="-0.52986138999999888"/>
    <n v="3176799.9998201462"/>
    <n v="0"/>
    <n v="0.52756606125100236"/>
    <s v="High Income"/>
    <s v="Europe &amp; Central Asia"/>
    <s v="Universal Access"/>
    <n v="13.958622860585876"/>
    <x v="1161"/>
    <n v="4.1272642464184131"/>
    <n v="0"/>
    <n v="-2.9375052879999988"/>
  </r>
  <r>
    <s v="ISL"/>
    <x v="105"/>
    <x v="10"/>
    <n v="100"/>
    <n v="82.9"/>
    <n v="8.3820194669999992"/>
    <n v="16083.60997"/>
    <n v="366463"/>
    <s v="ISL-2020"/>
    <n v="0"/>
    <n v="1.2000000000000028"/>
    <n v="-0.4286460750000014"/>
    <n v="3071699.9999352209"/>
    <n v="0"/>
    <n v="0.52115286820773354"/>
    <s v="High Income"/>
    <s v="Europe &amp; Central Asia"/>
    <s v="Universal Access"/>
    <n v="13.426165474335917"/>
    <x v="1162"/>
    <n v="3.9812718306987414"/>
    <n v="0"/>
    <n v="-3.3661513630000002"/>
  </r>
  <r>
    <s v="ISL"/>
    <x v="105"/>
    <x v="11"/>
    <n v="100"/>
    <n v="82.4"/>
    <n v="8.4926983790000001"/>
    <n v="15779.65307"/>
    <n v="372520"/>
    <s v="ISL-2021"/>
    <n v="0"/>
    <n v="-0.5"/>
    <n v="0.11067891200000091"/>
    <n v="3163700.00014508"/>
    <n v="0"/>
    <n v="0.5382056463044913"/>
    <s v="High Income"/>
    <s v="Europe &amp; Central Asia"/>
    <s v="Universal Access"/>
    <n v="12.87483148972656"/>
    <x v="1163"/>
    <n v="3.9119640379958138"/>
    <n v="0"/>
    <n v="-3.2554724509999993"/>
  </r>
  <r>
    <s v="ISL"/>
    <x v="105"/>
    <x v="12"/>
    <n v="100"/>
    <m/>
    <n v="8.4800381149999993"/>
    <n v="15806.78484"/>
    <n v="382003"/>
    <s v="ISL-2022"/>
    <n v="0"/>
    <s v=""/>
    <n v="-1.2660264000000865E-2"/>
    <n v="3239400.0000443449"/>
    <n v="0"/>
    <n v="0.53648089733851267"/>
    <s v="High Income"/>
    <s v="Europe &amp; Central Asia"/>
    <s v="Universal Access"/>
    <n v="12.585946336015652"/>
    <x v="38"/>
    <n v="3.9292370627740629"/>
    <n v="0"/>
    <n v="-3.2681327150000001"/>
  </r>
  <r>
    <s v="ISR"/>
    <x v="106"/>
    <x v="0"/>
    <n v="100"/>
    <n v="8.6"/>
    <n v="9.4371687919999996"/>
    <n v="3043.5651760000001"/>
    <n v="7623600"/>
    <s v="ISR-2010"/>
    <s v=""/>
    <s v=""/>
    <s v=""/>
    <n v="71945200.002691194"/>
    <n v="0"/>
    <n v="3.1006954825271005"/>
    <s v="High Income"/>
    <s v="Middle East &amp; North Africa"/>
    <s v="Universal Access"/>
    <n v="20.375342560585949"/>
    <x v="1164"/>
    <n v="4.3391095780083653"/>
    <n v="0"/>
    <n v="0"/>
  </r>
  <r>
    <s v="ISR"/>
    <x v="106"/>
    <x v="1"/>
    <n v="100"/>
    <n v="9.1"/>
    <n v="9.1605758579999996"/>
    <n v="2981.3724219999999"/>
    <n v="7765800"/>
    <s v="ISR-2011"/>
    <n v="0"/>
    <n v="0.5"/>
    <n v="-0.27659293399999996"/>
    <n v="71139199.998056397"/>
    <n v="0"/>
    <n v="3.0726036742014244"/>
    <s v="High Income"/>
    <s v="Middle East &amp; North Africa"/>
    <s v="Universal Access"/>
    <n v="19.584672569179688"/>
    <x v="1165"/>
    <n v="4.0340424742259442"/>
    <n v="0"/>
    <n v="-0.27659293399999996"/>
  </r>
  <r>
    <s v="ISR"/>
    <x v="106"/>
    <x v="2"/>
    <n v="100"/>
    <n v="2.9"/>
    <n v="9.8084571139999994"/>
    <n v="2968.5883389999999"/>
    <n v="7910500"/>
    <s v="ISR-2012"/>
    <n v="0"/>
    <n v="-6.1999999999999993"/>
    <n v="0.64788125599999979"/>
    <n v="77589800.000296995"/>
    <n v="0"/>
    <n v="3.3040812648695108"/>
    <s v="High Income"/>
    <s v="Middle East &amp; North Africa"/>
    <s v="Universal Access"/>
    <n v="18.879195463984374"/>
    <x v="1166"/>
    <n v="4.4029530509037702"/>
    <n v="0"/>
    <n v="0.37128832199999984"/>
  </r>
  <r>
    <s v="ISR"/>
    <x v="106"/>
    <x v="3"/>
    <n v="100"/>
    <n v="3.3"/>
    <n v="8.4729821950000002"/>
    <n v="2662.6094250000001"/>
    <n v="8059500"/>
    <s v="ISR-2013"/>
    <n v="0"/>
    <n v="0.39999999999999991"/>
    <n v="-1.3354749189999993"/>
    <n v="68288000.000602499"/>
    <n v="0"/>
    <n v="3.18220994616963"/>
    <s v="High Income"/>
    <s v="Middle East &amp; North Africa"/>
    <s v="Universal Access"/>
    <n v="18.287461823359394"/>
    <x v="1167"/>
    <n v="3.5046117509999961"/>
    <n v="0"/>
    <n v="-0.96418659699999942"/>
  </r>
  <r>
    <s v="ISR"/>
    <x v="106"/>
    <x v="4"/>
    <n v="100"/>
    <n v="3.7"/>
    <n v="8.0242097450000003"/>
    <n v="2528.0185569999999"/>
    <n v="8215700"/>
    <s v="ISR-2014"/>
    <n v="0"/>
    <n v="0.40000000000000036"/>
    <n v="-0.44877244999999988"/>
    <n v="65924500.001996502"/>
    <n v="0"/>
    <n v="3.1741103018335166"/>
    <s v="High Income"/>
    <s v="Middle East &amp; North Africa"/>
    <s v="Universal Access"/>
    <n v="17.559097411132853"/>
    <x v="1168"/>
    <n v="3.232922846916316"/>
    <n v="0"/>
    <n v="-1.4129590469999993"/>
  </r>
  <r>
    <s v="ISR"/>
    <x v="106"/>
    <x v="5"/>
    <n v="100"/>
    <n v="3.7"/>
    <n v="8.1134711999999993"/>
    <n v="2607.8440000000001"/>
    <n v="8380100"/>
    <s v="ISR-2015"/>
    <n v="0"/>
    <n v="0"/>
    <n v="8.9261454999999046E-2"/>
    <n v="67991700.00311999"/>
    <n v="0"/>
    <n v="3.1111796564518426"/>
    <s v="High Income"/>
    <s v="Middle East &amp; North Africa"/>
    <s v="Universal Access"/>
    <n v="16.984761441953111"/>
    <x v="1169"/>
    <n v="3.4040298339958204"/>
    <n v="0"/>
    <n v="-1.3236975920000003"/>
  </r>
  <r>
    <s v="ISR"/>
    <x v="106"/>
    <x v="6"/>
    <n v="100"/>
    <n v="4"/>
    <n v="7.9045284340000004"/>
    <n v="2569.2171830000002"/>
    <n v="8546000"/>
    <s v="ISR-2016"/>
    <n v="0"/>
    <n v="0.29999999999999982"/>
    <n v="-0.20894276599999895"/>
    <n v="67552099.996964008"/>
    <n v="0"/>
    <n v="3.0766291329135949"/>
    <s v="High Income"/>
    <s v="Middle East &amp; North Africa"/>
    <s v="Universal Access"/>
    <n v="15.905248869453033"/>
    <x v="1170"/>
    <n v="3.230156638330544"/>
    <n v="0"/>
    <n v="-1.5326403579999992"/>
  </r>
  <r>
    <s v="ISR"/>
    <x v="106"/>
    <x v="7"/>
    <n v="100"/>
    <n v="3.9"/>
    <n v="7.783836204"/>
    <n v="2481.5160230000001"/>
    <n v="8713300"/>
    <s v="ISR-2017"/>
    <n v="0"/>
    <n v="-0.10000000000000009"/>
    <n v="-0.1206922300000004"/>
    <n v="67822899.996313199"/>
    <n v="0"/>
    <n v="3.136726151213733"/>
    <s v="High Income"/>
    <s v="Middle East &amp; North Africa"/>
    <s v="Universal Access"/>
    <n v="15.146092309921883"/>
    <x v="957"/>
    <n v="3.106085138426776"/>
    <n v="0"/>
    <n v="-1.6533325879999996"/>
  </r>
  <r>
    <s v="ISR"/>
    <x v="106"/>
    <x v="8"/>
    <n v="100"/>
    <n v="3.8"/>
    <n v="7.1484441839999997"/>
    <n v="2490.0655400000001"/>
    <n v="8882800"/>
    <s v="ISR-2018"/>
    <n v="0"/>
    <n v="-0.10000000000000009"/>
    <n v="-0.63539202000000028"/>
    <n v="63498199.997635201"/>
    <n v="0"/>
    <n v="2.8707855553071107"/>
    <s v="High Income"/>
    <s v="Middle East &amp; North Africa"/>
    <s v="Universal Access"/>
    <n v="14.516199440312505"/>
    <x v="1171"/>
    <n v="2.4375751743723848"/>
    <n v="0"/>
    <n v="-2.2887246079999999"/>
  </r>
  <r>
    <s v="ISR"/>
    <x v="106"/>
    <x v="9"/>
    <n v="100"/>
    <n v="4.5"/>
    <n v="7.2138833660000001"/>
    <n v="2407.975003"/>
    <n v="9054000"/>
    <s v="ISR-2019"/>
    <n v="0"/>
    <n v="0.70000000000000018"/>
    <n v="6.5439182000000429E-2"/>
    <n v="65314499.995764002"/>
    <n v="0"/>
    <n v="2.9958298391854199"/>
    <s v="High Income"/>
    <s v="Middle East &amp; North Africa"/>
    <s v="Universal Access"/>
    <n v="13.958622860585876"/>
    <x v="959"/>
    <n v="2.5304820704184126"/>
    <n v="0"/>
    <n v="-2.2232854259999995"/>
  </r>
  <r>
    <s v="ISR"/>
    <x v="106"/>
    <x v="10"/>
    <n v="100"/>
    <n v="5.6"/>
    <n v="6.6621631890000002"/>
    <n v="2453.6270319999999"/>
    <n v="9215100"/>
    <s v="ISR-2020"/>
    <n v="0"/>
    <n v="1.0999999999999996"/>
    <n v="-0.55172017699999998"/>
    <n v="61392500.002953902"/>
    <n v="0"/>
    <n v="2.7152305962204615"/>
    <s v="High Income"/>
    <s v="Middle East &amp; North Africa"/>
    <s v="Universal Access"/>
    <n v="13.426165474335917"/>
    <x v="1172"/>
    <n v="2.2614155526987423"/>
    <n v="0"/>
    <n v="-2.7750056029999994"/>
  </r>
  <r>
    <s v="ISR"/>
    <x v="106"/>
    <x v="11"/>
    <n v="100"/>
    <n v="6.2"/>
    <n v="6.5061783719999999"/>
    <n v="2432.5509269999998"/>
    <n v="9371400"/>
    <s v="ISR-2021"/>
    <n v="0"/>
    <n v="0.60000000000000053"/>
    <n v="-0.15598481700000022"/>
    <n v="60971999.995360799"/>
    <n v="0"/>
    <n v="2.6746319264213292"/>
    <s v="High Income"/>
    <s v="Middle East &amp; North Africa"/>
    <s v="Universal Access"/>
    <n v="12.87483148972656"/>
    <x v="1173"/>
    <n v="1.9254440309958136"/>
    <n v="0"/>
    <n v="-2.9309904199999997"/>
  </r>
  <r>
    <s v="ISR"/>
    <x v="106"/>
    <x v="12"/>
    <n v="100"/>
    <m/>
    <n v="6.6582683759999997"/>
    <n v="2501.4206429999999"/>
    <n v="9557500"/>
    <s v="ISR-2022"/>
    <n v="0"/>
    <s v=""/>
    <n v="0.15209000399999972"/>
    <n v="63636400.003619999"/>
    <n v="0"/>
    <n v="2.661794766359094"/>
    <s v="High Income"/>
    <s v="Middle East &amp; North Africa"/>
    <s v="Universal Access"/>
    <n v="12.585946336015652"/>
    <x v="38"/>
    <n v="2.1074673237740633"/>
    <n v="0"/>
    <n v="-2.7789004159999999"/>
  </r>
  <r>
    <s v="ITA"/>
    <x v="107"/>
    <x v="0"/>
    <n v="100"/>
    <n v="12.8"/>
    <n v="7.0818639179999998"/>
    <n v="2904.3585600000001"/>
    <n v="59819407"/>
    <s v="ITA-2010"/>
    <s v=""/>
    <s v=""/>
    <s v=""/>
    <n v="423632900.02945662"/>
    <n v="0"/>
    <n v="2.4383573073704783"/>
    <s v="High Income"/>
    <s v="Europe &amp; Central Asia"/>
    <s v="Universal Access"/>
    <n v="20.375342560585949"/>
    <x v="1174"/>
    <n v="1.9838047040083655"/>
    <n v="0"/>
    <n v="0"/>
  </r>
  <r>
    <s v="ITA"/>
    <x v="107"/>
    <x v="1"/>
    <n v="100"/>
    <n v="11.9"/>
    <n v="6.905312575"/>
    <n v="2798.2362830000002"/>
    <n v="60026841"/>
    <s v="ITA-2011"/>
    <n v="0"/>
    <n v="-0.90000000000000036"/>
    <n v="-0.17655134299999986"/>
    <n v="414504099.9948256"/>
    <n v="0"/>
    <n v="2.4677374876994973"/>
    <s v="High Income"/>
    <s v="Europe &amp; Central Asia"/>
    <s v="Universal Access"/>
    <n v="19.584672569179688"/>
    <x v="1175"/>
    <n v="1.7787791912259445"/>
    <n v="0"/>
    <n v="-0.17655134299999986"/>
  </r>
  <r>
    <s v="ITA"/>
    <x v="107"/>
    <x v="2"/>
    <n v="100"/>
    <n v="14.4"/>
    <n v="6.5533398900000002"/>
    <n v="2680.4620850000001"/>
    <n v="60191247"/>
    <s v="ITA-2012"/>
    <n v="0"/>
    <n v="2.5"/>
    <n v="-0.35197268499999979"/>
    <n v="394453699.99394286"/>
    <n v="0"/>
    <n v="2.4448545370862802"/>
    <s v="High Income"/>
    <s v="Europe &amp; Central Asia"/>
    <s v="Universal Access"/>
    <n v="18.879195463984374"/>
    <x v="1176"/>
    <n v="1.147835826903771"/>
    <n v="0"/>
    <n v="-0.52852402799999965"/>
  </r>
  <r>
    <s v="ITA"/>
    <x v="107"/>
    <x v="3"/>
    <n v="100"/>
    <n v="16.3"/>
    <n v="5.997423747"/>
    <n v="2576.4561530000001"/>
    <n v="60311613"/>
    <s v="ITA-2013"/>
    <n v="0"/>
    <n v="1.9000000000000004"/>
    <n v="-0.55591614300000014"/>
    <n v="361714300.02607393"/>
    <n v="0"/>
    <n v="2.3277802496334581"/>
    <s v="High Income"/>
    <s v="Europe &amp; Central Asia"/>
    <s v="Universal Access"/>
    <n v="18.287461823359394"/>
    <x v="1177"/>
    <n v="1.029053302999996"/>
    <n v="0"/>
    <n v="-1.0844401709999998"/>
  </r>
  <r>
    <s v="ITA"/>
    <x v="107"/>
    <x v="4"/>
    <n v="100"/>
    <n v="17.100000000000001"/>
    <n v="5.6858683699999997"/>
    <n v="2433.1625779999999"/>
    <n v="60320707"/>
    <s v="ITA-2014"/>
    <n v="0"/>
    <n v="0.80000000000000071"/>
    <n v="-0.31155537700000036"/>
    <n v="342975599.98733759"/>
    <n v="0"/>
    <n v="2.3368222170643627"/>
    <s v="High Income"/>
    <s v="Europe &amp; Central Asia"/>
    <s v="Universal Access"/>
    <n v="17.559097411132853"/>
    <x v="206"/>
    <n v="0.89458147191631543"/>
    <n v="0"/>
    <n v="-1.3959955480000001"/>
  </r>
  <r>
    <s v="ITA"/>
    <x v="107"/>
    <x v="5"/>
    <n v="100"/>
    <n v="16.600000000000001"/>
    <n v="5.8731930920000002"/>
    <n v="2533.023545"/>
    <n v="60229605"/>
    <s v="ITA-2015"/>
    <n v="0"/>
    <n v="-0.5"/>
    <n v="0.1873247220000005"/>
    <n v="353740100.0198887"/>
    <n v="0"/>
    <n v="2.3186492299265224"/>
    <s v="High Income"/>
    <s v="Europe &amp; Central Asia"/>
    <s v="Universal Access"/>
    <n v="16.984761441953111"/>
    <x v="1178"/>
    <n v="1.1637517259958212"/>
    <n v="0"/>
    <n v="-1.2086708259999996"/>
  </r>
  <r>
    <s v="ITA"/>
    <x v="107"/>
    <x v="6"/>
    <n v="100"/>
    <n v="16.100000000000001"/>
    <n v="5.808340759"/>
    <n v="2511.4635309999999"/>
    <n v="60115223"/>
    <s v="ITA-2016"/>
    <n v="0"/>
    <n v="-0.5"/>
    <n v="-6.4852333000000151E-2"/>
    <n v="349169699.98727423"/>
    <n v="0"/>
    <n v="2.3127314760120243"/>
    <s v="High Income"/>
    <s v="Europe &amp; Central Asia"/>
    <s v="Universal Access"/>
    <n v="15.905248869453033"/>
    <x v="1179"/>
    <n v="1.1339689633305436"/>
    <n v="0"/>
    <n v="-1.2735231589999998"/>
  </r>
  <r>
    <s v="ITA"/>
    <x v="107"/>
    <x v="7"/>
    <n v="100"/>
    <n v="16.399999999999999"/>
    <n v="5.7611454320000002"/>
    <n v="2557.3253549999999"/>
    <n v="60002252"/>
    <s v="ITA-2017"/>
    <n v="0"/>
    <n v="0.29999999999999716"/>
    <n v="-4.7195326999999843E-2"/>
    <n v="345681700.01951289"/>
    <n v="0"/>
    <n v="2.2528011231484468"/>
    <s v="High Income"/>
    <s v="Europe &amp; Central Asia"/>
    <s v="Universal Access"/>
    <n v="15.146092309921883"/>
    <x v="914"/>
    <n v="1.0833943664267762"/>
    <n v="0"/>
    <n v="-1.3207184859999996"/>
  </r>
  <r>
    <s v="ITA"/>
    <x v="107"/>
    <x v="8"/>
    <n v="100"/>
    <n v="17.100000000000001"/>
    <n v="5.6588693970000001"/>
    <n v="2503.3498599999998"/>
    <n v="60148658"/>
    <s v="ITA-2018"/>
    <n v="0"/>
    <n v="0.70000000000000284"/>
    <n v="-0.10227603500000004"/>
    <n v="340373400.02681923"/>
    <n v="0"/>
    <n v="2.2605187902101709"/>
    <s v="High Income"/>
    <s v="Europe &amp; Central Asia"/>
    <s v="Universal Access"/>
    <n v="14.516199440312505"/>
    <x v="1180"/>
    <n v="0.94800038737238523"/>
    <n v="0"/>
    <n v="-1.4229945209999997"/>
  </r>
  <r>
    <s v="ITA"/>
    <x v="107"/>
    <x v="9"/>
    <n v="100"/>
    <n v="17.3"/>
    <n v="5.5678405629999999"/>
    <n v="2494.0265979999999"/>
    <n v="59729081"/>
    <s v="ITA-2019"/>
    <n v="0"/>
    <n v="0.19999999999999929"/>
    <n v="-9.102883400000028E-2"/>
    <n v="332561999.98251259"/>
    <n v="0"/>
    <n v="2.2324704024668147"/>
    <s v="High Income"/>
    <s v="Europe &amp; Central Asia"/>
    <s v="Universal Access"/>
    <n v="13.958622860585876"/>
    <x v="1181"/>
    <n v="0.88443926741841228"/>
    <n v="0"/>
    <n v="-1.514023355"/>
  </r>
  <r>
    <s v="ITA"/>
    <x v="107"/>
    <x v="10"/>
    <n v="100"/>
    <n v="18.7"/>
    <n v="4.9666740699999998"/>
    <n v="2313.100062"/>
    <n v="59438851"/>
    <s v="ITA-2020"/>
    <n v="0"/>
    <n v="1.3999999999999986"/>
    <n v="-0.60116649300000002"/>
    <n v="295213400.01229358"/>
    <n v="0"/>
    <n v="2.147193781883181"/>
    <s v="High Income"/>
    <s v="Europe &amp; Central Asia"/>
    <s v="Universal Access"/>
    <n v="13.426165474335917"/>
    <x v="1182"/>
    <n v="0.56592643369874196"/>
    <n v="0"/>
    <n v="-2.115189848"/>
  </r>
  <r>
    <s v="ITA"/>
    <x v="107"/>
    <x v="11"/>
    <n v="100"/>
    <n v="17.5"/>
    <n v="5.5865157109999997"/>
    <n v="2531.086988"/>
    <n v="59133173"/>
    <s v="ITA-2021"/>
    <n v="0"/>
    <n v="-1.1999999999999993"/>
    <n v="0.61984164099999983"/>
    <n v="330348400.00578099"/>
    <n v="0"/>
    <n v="2.2071606932064873"/>
    <s v="High Income"/>
    <s v="Europe &amp; Central Asia"/>
    <s v="Universal Access"/>
    <n v="12.87483148972656"/>
    <x v="1183"/>
    <n v="1.0057813699958134"/>
    <n v="0"/>
    <n v="-1.4953482070000002"/>
  </r>
  <r>
    <s v="ITA"/>
    <x v="107"/>
    <x v="12"/>
    <n v="100"/>
    <m/>
    <n v="5.6089719010000003"/>
    <n v="2411.6517239999998"/>
    <n v="59013667"/>
    <s v="ITA-2022"/>
    <n v="0"/>
    <s v=""/>
    <n v="2.2456190000000653E-2"/>
    <n v="331005999.97797096"/>
    <n v="0"/>
    <n v="2.3257802298653969"/>
    <s v="High Income"/>
    <s v="Europe &amp; Central Asia"/>
    <s v="Universal Access"/>
    <n v="12.585946336015652"/>
    <x v="38"/>
    <n v="1.058170848774064"/>
    <n v="0"/>
    <n v="-1.4728920169999995"/>
  </r>
  <r>
    <s v="JAM"/>
    <x v="108"/>
    <x v="0"/>
    <n v="92.2"/>
    <n v="8.9"/>
    <n v="2.7986209550000001"/>
    <n v="875.10067690000005"/>
    <n v="2748568"/>
    <s v="JAM-2010"/>
    <s v=""/>
    <s v=""/>
    <s v=""/>
    <n v="7692200.0010424405"/>
    <n v="7.7999999999999972"/>
    <n v="3.1980559824430412"/>
    <s v="Upper Middle Income"/>
    <s v="Latin America &amp; Caribbean"/>
    <s v="High Access"/>
    <n v="12.575342560585952"/>
    <x v="1184"/>
    <n v="-2.2994382589916342"/>
    <n v="0"/>
    <n v="0"/>
  </r>
  <r>
    <s v="JAM"/>
    <x v="108"/>
    <x v="1"/>
    <n v="91.1"/>
    <n v="9.8000000000000007"/>
    <n v="2.7543258559999999"/>
    <n v="923.89998630000002"/>
    <n v="2760494"/>
    <s v="JAM-2011"/>
    <n v="-1.1000000000000085"/>
    <n v="0.90000000000000036"/>
    <n v="-4.4295099000000171E-2"/>
    <n v="7603299.9995328635"/>
    <n v="8.9000000000000057"/>
    <n v="2.9811948228621805"/>
    <s v="Upper Middle Income"/>
    <s v="Latin America &amp; Caribbean"/>
    <s v="High Access"/>
    <n v="10.684672569179682"/>
    <x v="1185"/>
    <n v="-2.3722075277740555"/>
    <n v="-1.1000000000000085"/>
    <n v="-4.4295099000000171E-2"/>
  </r>
  <r>
    <s v="JAM"/>
    <x v="108"/>
    <x v="2"/>
    <n v="93.1"/>
    <n v="12.2"/>
    <n v="2.529910584"/>
    <n v="888.6928547"/>
    <n v="2772430"/>
    <s v="JAM-2012"/>
    <n v="2"/>
    <n v="2.3999999999999986"/>
    <n v="-0.22441527199999989"/>
    <n v="7014000.0003991202"/>
    <n v="6.9000000000000057"/>
    <n v="2.8467772308735766"/>
    <s v="Upper Middle Income"/>
    <s v="Latin America &amp; Caribbean"/>
    <s v="High Access"/>
    <n v="11.979195463984368"/>
    <x v="1186"/>
    <n v="-2.8755934790962292"/>
    <n v="0.89999999999999147"/>
    <n v="-0.26871037100000006"/>
  </r>
  <r>
    <s v="JAM"/>
    <x v="108"/>
    <x v="3"/>
    <n v="93.9"/>
    <n v="11.4"/>
    <n v="2.6884128860000001"/>
    <n v="930.08504000000005"/>
    <n v="2783687"/>
    <s v="JAM-2013"/>
    <n v="0.80000000000001137"/>
    <n v="-0.79999999999999893"/>
    <n v="0.15850230200000004"/>
    <n v="7483700.0013906825"/>
    <n v="6.0999999999999943"/>
    <n v="2.8905022340752842"/>
    <s v="Upper Middle Income"/>
    <s v="Latin America &amp; Caribbean"/>
    <s v="High Access"/>
    <n v="12.187461823359399"/>
    <x v="582"/>
    <n v="-2.279957558000004"/>
    <n v="1.7000000000000028"/>
    <n v="-0.11020806900000002"/>
  </r>
  <r>
    <s v="JAM"/>
    <x v="108"/>
    <x v="4"/>
    <n v="93.3"/>
    <n v="11.9"/>
    <n v="2.5824080829999998"/>
    <n v="902.84849899999995"/>
    <n v="2793749"/>
    <s v="JAM-2014"/>
    <n v="-0.60000000000000853"/>
    <n v="0.5"/>
    <n v="-0.10600480300000026"/>
    <n v="7214599.9994731667"/>
    <n v="6.7000000000000028"/>
    <n v="2.8602895013507688"/>
    <s v="Upper Middle Income"/>
    <s v="Latin America &amp; Caribbean"/>
    <s v="High Access"/>
    <n v="10.859097411132851"/>
    <x v="394"/>
    <n v="-2.2088788150836844"/>
    <n v="1.0999999999999943"/>
    <n v="-0.21621287200000028"/>
  </r>
  <r>
    <s v="JAM"/>
    <x v="108"/>
    <x v="5"/>
    <n v="94.9"/>
    <n v="12.1"/>
    <n v="2.5358122330000001"/>
    <n v="903.43589469999995"/>
    <n v="2802534"/>
    <s v="JAM-2015"/>
    <n v="1.6000000000000085"/>
    <n v="0.19999999999999929"/>
    <n v="-4.6595849999999661E-2"/>
    <n v="7106700.0005984223"/>
    <n v="5.0999999999999943"/>
    <n v="2.8068535331353601"/>
    <s v="Upper Middle Income"/>
    <s v="Latin America &amp; Caribbean"/>
    <s v="High Access"/>
    <n v="11.884761441953117"/>
    <x v="1187"/>
    <n v="-2.1736291330041788"/>
    <n v="2.7000000000000028"/>
    <n v="-0.26280872199999994"/>
  </r>
  <r>
    <s v="JAM"/>
    <x v="108"/>
    <x v="6"/>
    <n v="96.6"/>
    <n v="11.1"/>
    <n v="2.7137475690000001"/>
    <n v="998.79705390000004"/>
    <n v="2809915"/>
    <s v="JAM-2016"/>
    <n v="1.6999999999999886"/>
    <n v="-1"/>
    <n v="0.177935336"/>
    <n v="7625400.0003466355"/>
    <n v="3.4000000000000057"/>
    <n v="2.7170159927921671"/>
    <s v="Upper Middle Income"/>
    <s v="Latin America &amp; Caribbean"/>
    <s v="Universal Access"/>
    <n v="12.505248869453027"/>
    <x v="1188"/>
    <n v="-1.9606242266694562"/>
    <n v="4.3999999999999915"/>
    <n v="-8.487338599999994E-2"/>
  </r>
  <r>
    <s v="JAM"/>
    <x v="108"/>
    <x v="7"/>
    <n v="97.4"/>
    <n v="11"/>
    <n v="2.5952459079999999"/>
    <n v="919.66770340000005"/>
    <n v="2815764"/>
    <s v="JAM-2017"/>
    <n v="0.80000000000001137"/>
    <n v="-9.9999999999999645E-2"/>
    <n v="-0.11850166100000026"/>
    <n v="7307599.9988937117"/>
    <n v="2.5999999999999943"/>
    <n v="2.821938726787304"/>
    <s v="Upper Middle Income"/>
    <s v="Latin America &amp; Caribbean"/>
    <s v="Universal Access"/>
    <n v="12.546092309921889"/>
    <x v="1189"/>
    <n v="-2.0825051575732241"/>
    <n v="5.2000000000000028"/>
    <n v="-0.2033750470000002"/>
  </r>
  <r>
    <s v="JAM"/>
    <x v="108"/>
    <x v="8"/>
    <n v="98.2"/>
    <n v="8.9"/>
    <n v="3.0818443480000002"/>
    <n v="1031.753375"/>
    <n v="2820097"/>
    <s v="JAM-2018"/>
    <n v="0.79999999999999716"/>
    <n v="-2.0999999999999996"/>
    <n v="0.4865984400000003"/>
    <n v="8691100.0002617557"/>
    <n v="1.7999999999999972"/>
    <n v="2.9869971086840401"/>
    <s v="Upper Middle Income"/>
    <s v="Latin America &amp; Caribbean"/>
    <s v="Universal Access"/>
    <n v="12.716199440312508"/>
    <x v="1190"/>
    <n v="-1.6290246616276147"/>
    <n v="6"/>
    <n v="0.2832233930000001"/>
  </r>
  <r>
    <s v="JAM"/>
    <x v="108"/>
    <x v="9"/>
    <n v="98.9"/>
    <n v="9.1999999999999993"/>
    <n v="2.9892631629999999"/>
    <n v="1075.718554"/>
    <n v="2823271"/>
    <s v="JAM-2019"/>
    <n v="0.70000000000000284"/>
    <n v="0.29999999999999893"/>
    <n v="-9.2581185000000232E-2"/>
    <n v="8439499.9994661734"/>
    <n v="1.0999999999999943"/>
    <n v="2.7788524720379599"/>
    <s v="Upper Middle Income"/>
    <s v="Latin America &amp; Caribbean"/>
    <s v="Universal Access"/>
    <n v="12.858622860585882"/>
    <x v="1191"/>
    <n v="-1.6941381325815876"/>
    <n v="6.7000000000000028"/>
    <n v="0.19064220799999987"/>
  </r>
  <r>
    <s v="JAM"/>
    <x v="108"/>
    <x v="10"/>
    <n v="99.7"/>
    <n v="11.7"/>
    <n v="2.0923511490000002"/>
    <n v="795.43607559999998"/>
    <n v="2830739"/>
    <s v="JAM-2020"/>
    <n v="0.79999999999999716"/>
    <n v="2.5"/>
    <n v="-0.89691201399999976"/>
    <n v="5922899.9991691113"/>
    <n v="0.29999999999999716"/>
    <n v="2.6304453785575834"/>
    <s v="Upper Middle Income"/>
    <s v="Latin America &amp; Caribbean"/>
    <s v="Universal Access"/>
    <n v="13.12616547433592"/>
    <x v="1192"/>
    <n v="-2.3083964873012577"/>
    <n v="7.5"/>
    <n v="-0.70626980599999989"/>
  </r>
  <r>
    <s v="JAM"/>
    <x v="108"/>
    <x v="11"/>
    <n v="100"/>
    <n v="10.5"/>
    <n v="2.2808757289999999"/>
    <n v="880.70616770000004"/>
    <n v="2837682"/>
    <s v="JAM-2021"/>
    <n v="0.29999999999999716"/>
    <n v="-1.1999999999999993"/>
    <n v="0.18852457999999972"/>
    <n v="6472400.0004201774"/>
    <n v="0"/>
    <n v="2.5898259971956366"/>
    <s v="Upper Middle Income"/>
    <s v="Latin America &amp; Caribbean"/>
    <s v="Universal Access"/>
    <n v="12.87483148972656"/>
    <x v="1193"/>
    <n v="-2.2998586120041864"/>
    <n v="7.7999999999999972"/>
    <n v="-0.51774522600000017"/>
  </r>
  <r>
    <s v="JAM"/>
    <x v="108"/>
    <x v="12"/>
    <n v="100"/>
    <m/>
    <n v="2.6469597880000002"/>
    <n v="968.87941980000005"/>
    <n v="2839144"/>
    <s v="JAM-2022"/>
    <n v="0"/>
    <s v=""/>
    <n v="0.36608405900000029"/>
    <n v="7515100.0003414722"/>
    <n v="0"/>
    <n v="2.7319806096680184"/>
    <s v="Upper Middle Income"/>
    <s v="Latin America &amp; Caribbean"/>
    <s v="Universal Access"/>
    <n v="12.585946336015652"/>
    <x v="38"/>
    <n v="-1.9038412642259361"/>
    <n v="7.7999999999999972"/>
    <n v="-0.15166116699999987"/>
  </r>
  <r>
    <s v="JOR"/>
    <x v="109"/>
    <x v="0"/>
    <n v="100"/>
    <n v="3"/>
    <n v="2.8214579519999998"/>
    <n v="973.41321949999997"/>
    <n v="7297043"/>
    <s v="JOR-2010"/>
    <s v=""/>
    <s v=""/>
    <s v=""/>
    <n v="20588299.998435933"/>
    <n v="0"/>
    <n v="2.8985202743078218"/>
    <s v="Upper Middle Income"/>
    <s v="Middle East &amp; North Africa"/>
    <s v="Universal Access"/>
    <n v="20.375342560585949"/>
    <x v="1194"/>
    <n v="-2.2766012619916345"/>
    <n v="0"/>
    <n v="0"/>
  </r>
  <r>
    <s v="JOR"/>
    <x v="109"/>
    <x v="1"/>
    <n v="99.6"/>
    <n v="3"/>
    <n v="2.8091856829999999"/>
    <n v="944.48618959999999"/>
    <n v="7480424"/>
    <s v="JOR-2011"/>
    <n v="-0.40000000000000568"/>
    <n v="0"/>
    <n v="-1.2272268999999891E-2"/>
    <n v="21013900.003569592"/>
    <n v="0.40000000000000568"/>
    <n v="2.9743004333284322"/>
    <s v="Upper Middle Income"/>
    <s v="Middle East &amp; North Africa"/>
    <s v="Universal Access"/>
    <n v="19.184672569179682"/>
    <x v="1195"/>
    <n v="-2.3173477007740555"/>
    <n v="-0.40000000000000568"/>
    <n v="-1.2272268999999891E-2"/>
  </r>
  <r>
    <s v="JOR"/>
    <x v="109"/>
    <x v="2"/>
    <n v="99.5"/>
    <n v="2.9"/>
    <n v="3.2333978330000002"/>
    <n v="1034.503058"/>
    <n v="7587127"/>
    <s v="JOR-2012"/>
    <n v="-9.9999999999994316E-2"/>
    <n v="-0.10000000000000009"/>
    <n v="0.42421215000000023"/>
    <n v="24532200.000495791"/>
    <n v="0.5"/>
    <n v="3.125556573270178"/>
    <s v="Upper Middle Income"/>
    <s v="Middle East &amp; North Africa"/>
    <s v="Universal Access"/>
    <n v="18.379195463984374"/>
    <x v="1166"/>
    <n v="-2.1721062300962291"/>
    <n v="-0.5"/>
    <n v="0.41193988100000034"/>
  </r>
  <r>
    <s v="JOR"/>
    <x v="109"/>
    <x v="3"/>
    <n v="99.7"/>
    <n v="3.1"/>
    <n v="3.0153998930000001"/>
    <n v="966.84989810000002"/>
    <n v="7991809"/>
    <s v="JOR-2013"/>
    <n v="0.20000000000000284"/>
    <n v="0.20000000000000018"/>
    <n v="-0.21799794000000006"/>
    <n v="24098500.003476437"/>
    <n v="0.29999999999999716"/>
    <n v="3.1187880341361125"/>
    <s v="Upper Middle Income"/>
    <s v="Middle East &amp; North Africa"/>
    <s v="Universal Access"/>
    <n v="17.987461823359396"/>
    <x v="296"/>
    <n v="-1.9529705510000039"/>
    <n v="-0.29999999999999716"/>
    <n v="0.19394194100000028"/>
  </r>
  <r>
    <s v="JOR"/>
    <x v="109"/>
    <x v="4"/>
    <n v="99.8"/>
    <n v="3.1"/>
    <n v="2.9390755610000001"/>
    <n v="930.16049750000002"/>
    <n v="8791710"/>
    <s v="JOR-2014"/>
    <n v="9.9999999999994316E-2"/>
    <n v="0"/>
    <n v="-7.6324331999999995E-2"/>
    <n v="25839500.00039931"/>
    <n v="0.20000000000000284"/>
    <n v="3.1597509987785739"/>
    <s v="Upper Middle Income"/>
    <s v="Middle East &amp; North Africa"/>
    <s v="Universal Access"/>
    <n v="17.359097411132851"/>
    <x v="1196"/>
    <n v="-1.8522113370836841"/>
    <n v="-0.20000000000000284"/>
    <n v="0.11761760900000029"/>
  </r>
  <r>
    <s v="JOR"/>
    <x v="109"/>
    <x v="5"/>
    <n v="99.9"/>
    <n v="3.2"/>
    <n v="2.6856079410000002"/>
    <n v="903.43366700000001"/>
    <n v="9544729"/>
    <s v="JOR-2015"/>
    <n v="0.10000000000000853"/>
    <n v="0.10000000000000009"/>
    <n v="-0.25346761999999989"/>
    <n v="25633399.997092992"/>
    <n v="9.9999999999994316E-2"/>
    <n v="2.9726675450539748"/>
    <s v="Upper Middle Income"/>
    <s v="Middle East &amp; North Africa"/>
    <s v="Universal Access"/>
    <n v="16.884761441953117"/>
    <x v="1197"/>
    <n v="-2.0238334250041787"/>
    <n v="-9.9999999999994316E-2"/>
    <n v="-0.1358500109999996"/>
  </r>
  <r>
    <s v="JOR"/>
    <x v="109"/>
    <x v="6"/>
    <n v="100"/>
    <n v="4.7"/>
    <n v="2.5219242909999999"/>
    <n v="887.61675939999998"/>
    <n v="10006367"/>
    <s v="JOR-2016"/>
    <n v="9.9999999999994316E-2"/>
    <n v="1.5"/>
    <n v="-0.16368365000000029"/>
    <n v="25235300.001960795"/>
    <n v="0"/>
    <n v="2.8412310428937131"/>
    <s v="Upper Middle Income"/>
    <s v="Middle East &amp; North Africa"/>
    <s v="Universal Access"/>
    <n v="15.905248869453033"/>
    <x v="1198"/>
    <n v="-2.1524475046694564"/>
    <n v="0"/>
    <n v="-0.2995336609999999"/>
  </r>
  <r>
    <s v="JOR"/>
    <x v="109"/>
    <x v="7"/>
    <n v="100"/>
    <n v="5.3"/>
    <n v="2.594255784"/>
    <n v="917.04156839999996"/>
    <n v="10234226"/>
    <s v="JOR-2017"/>
    <n v="0"/>
    <n v="0.59999999999999964"/>
    <n v="7.233149300000008E-2"/>
    <n v="26550199.995263185"/>
    <n v="0"/>
    <n v="2.8289402284416663"/>
    <s v="Upper Middle Income"/>
    <s v="Middle East &amp; North Africa"/>
    <s v="Universal Access"/>
    <n v="15.146092309921883"/>
    <x v="1199"/>
    <n v="-2.0834952815732239"/>
    <n v="0"/>
    <n v="-0.22720216799999982"/>
  </r>
  <r>
    <s v="JOR"/>
    <x v="109"/>
    <x v="8"/>
    <n v="99.9"/>
    <n v="7.2"/>
    <n v="2.4097651130000002"/>
    <n v="869.21200510000006"/>
    <n v="10462306"/>
    <s v="JOR-2018"/>
    <n v="-9.9999999999994316E-2"/>
    <n v="1.9000000000000004"/>
    <n v="-0.18449067099999983"/>
    <n v="25211700.000330579"/>
    <n v="9.9999999999994316E-2"/>
    <n v="2.772355994695177"/>
    <s v="Upper Middle Income"/>
    <s v="Middle East &amp; North Africa"/>
    <s v="Universal Access"/>
    <n v="14.416199440312511"/>
    <x v="246"/>
    <n v="-2.3011038966276147"/>
    <n v="-9.9999999999994316E-2"/>
    <n v="-0.41169283899999964"/>
  </r>
  <r>
    <s v="JOR"/>
    <x v="109"/>
    <x v="9"/>
    <n v="99.9"/>
    <n v="8.5"/>
    <n v="2.1823873580000002"/>
    <n v="811.58301200000005"/>
    <n v="10671891"/>
    <s v="JOR-2019"/>
    <n v="0"/>
    <n v="1.2999999999999998"/>
    <n v="-0.22737775500000001"/>
    <n v="23290200.004353981"/>
    <n v="9.9999999999994316E-2"/>
    <n v="2.6890500734138088"/>
    <s v="Upper Middle Income"/>
    <s v="Middle East &amp; North Africa"/>
    <s v="Universal Access"/>
    <n v="13.858622860585882"/>
    <x v="1200"/>
    <n v="-2.5010139375815874"/>
    <n v="-9.9999999999994316E-2"/>
    <n v="-0.63907059399999966"/>
  </r>
  <r>
    <s v="JOR"/>
    <x v="109"/>
    <x v="10"/>
    <n v="99.9"/>
    <n v="10.7"/>
    <n v="1.9279853119999999"/>
    <n v="754.94383170000003"/>
    <n v="10865228"/>
    <s v="JOR-2020"/>
    <n v="0"/>
    <n v="2.1999999999999993"/>
    <n v="-0.25440204600000027"/>
    <n v="20947999.995531134"/>
    <n v="9.9999999999994316E-2"/>
    <n v="2.5538129209672698"/>
    <s v="Upper Middle Income"/>
    <s v="Middle East &amp; North Africa"/>
    <s v="Universal Access"/>
    <n v="13.326165474335923"/>
    <x v="1201"/>
    <n v="-2.4727623243012582"/>
    <n v="-9.9999999999994316E-2"/>
    <n v="-0.89347263999999993"/>
  </r>
  <r>
    <s v="JOR"/>
    <x v="109"/>
    <x v="11"/>
    <n v="99.9"/>
    <n v="11.5"/>
    <n v="1.9648021440000001"/>
    <n v="725.45866190000004"/>
    <n v="11066356"/>
    <s v="JOR-2021"/>
    <n v="0"/>
    <n v="0.80000000000000071"/>
    <n v="3.6816832000000188E-2"/>
    <n v="21743199.995067265"/>
    <n v="9.9999999999994316E-2"/>
    <n v="2.7083585146727982"/>
    <s v="Upper Middle Income"/>
    <s v="Middle East &amp; North Africa"/>
    <s v="Universal Access"/>
    <n v="12.774831489726566"/>
    <x v="1202"/>
    <n v="-2.6159321970041862"/>
    <n v="-9.9999999999994316E-2"/>
    <n v="-0.85665580799999974"/>
  </r>
  <r>
    <s v="JOR"/>
    <x v="109"/>
    <x v="12"/>
    <n v="100"/>
    <m/>
    <n v="2.0733346400000001"/>
    <n v="754.30550310000001"/>
    <n v="11256263"/>
    <s v="JOR-2022"/>
    <n v="9.9999999999994316E-2"/>
    <s v=""/>
    <n v="0.10853249600000003"/>
    <n v="23337999.994850323"/>
    <n v="0"/>
    <n v="2.7486669943134876"/>
    <s v="Upper Middle Income"/>
    <s v="Middle East &amp; North Africa"/>
    <s v="Universal Access"/>
    <n v="12.585946336015652"/>
    <x v="38"/>
    <n v="-2.4774664122259362"/>
    <n v="0"/>
    <n v="-0.74812331199999971"/>
  </r>
  <r>
    <s v="JPN"/>
    <x v="110"/>
    <x v="0"/>
    <n v="100"/>
    <n v="4.7"/>
    <n v="9.5031162649999992"/>
    <n v="3900.2121280000001"/>
    <n v="128070000"/>
    <s v="JPN-2010"/>
    <s v=""/>
    <s v=""/>
    <s v=""/>
    <n v="1217064100.0585499"/>
    <n v="0"/>
    <n v="2.4365639491186153"/>
    <s v="High Income"/>
    <s v="East Asia &amp; Pacific"/>
    <s v="Universal Access"/>
    <n v="20.375342560585949"/>
    <x v="1203"/>
    <n v="4.4050570510083649"/>
    <n v="0"/>
    <n v="0"/>
  </r>
  <r>
    <s v="JPN"/>
    <x v="110"/>
    <x v="1"/>
    <n v="100"/>
    <n v="4.8"/>
    <n v="9.9339740130000003"/>
    <n v="3620.1801909999999"/>
    <n v="127833000"/>
    <s v="JPN-2011"/>
    <n v="0"/>
    <n v="9.9999999999999645E-2"/>
    <n v="0.4308577480000011"/>
    <n v="1269889700.003829"/>
    <n v="0"/>
    <n v="2.7440551267852626"/>
    <s v="High Income"/>
    <s v="East Asia &amp; Pacific"/>
    <s v="Universal Access"/>
    <n v="19.584672569179688"/>
    <x v="1204"/>
    <n v="4.8074406292259448"/>
    <n v="0"/>
    <n v="0.4308577480000011"/>
  </r>
  <r>
    <s v="JPN"/>
    <x v="110"/>
    <x v="2"/>
    <n v="100"/>
    <n v="4.7"/>
    <n v="10.251601129999999"/>
    <n v="3536.7025349999999"/>
    <n v="127629000"/>
    <s v="JPN-2012"/>
    <n v="0"/>
    <n v="-9.9999999999999645E-2"/>
    <n v="0.3176271169999989"/>
    <n v="1308401600.62077"/>
    <n v="0"/>
    <n v="2.8986325619833329"/>
    <s v="High Income"/>
    <s v="East Asia &amp; Pacific"/>
    <s v="Universal Access"/>
    <n v="18.879195463984374"/>
    <x v="791"/>
    <n v="4.84609706690377"/>
    <n v="0"/>
    <n v="0.748484865"/>
  </r>
  <r>
    <s v="JPN"/>
    <x v="110"/>
    <x v="3"/>
    <n v="100"/>
    <n v="5"/>
    <n v="10.38479266"/>
    <n v="3567.3378050000001"/>
    <n v="127445000"/>
    <s v="JPN-2013"/>
    <n v="0"/>
    <n v="0.29999999999999982"/>
    <n v="0.13319153000000128"/>
    <n v="1323489900.5537"/>
    <n v="0"/>
    <n v="2.9110763341348327"/>
    <s v="High Income"/>
    <s v="East Asia &amp; Pacific"/>
    <s v="Universal Access"/>
    <n v="18.287461823359394"/>
    <x v="1205"/>
    <n v="5.4164222159999964"/>
    <n v="0"/>
    <n v="0.88167639500000128"/>
  </r>
  <r>
    <s v="JPN"/>
    <x v="110"/>
    <x v="4"/>
    <n v="100"/>
    <n v="5.6"/>
    <n v="10.00636255"/>
    <n v="3445.8163290000002"/>
    <n v="127276000"/>
    <s v="JPN-2014"/>
    <n v="0"/>
    <n v="0.59999999999999964"/>
    <n v="-0.37843011000000004"/>
    <n v="1273569799.9138"/>
    <n v="0"/>
    <n v="2.9039164002406119"/>
    <s v="High Income"/>
    <s v="East Asia &amp; Pacific"/>
    <s v="Universal Access"/>
    <n v="17.559097411132853"/>
    <x v="1206"/>
    <n v="5.2150756519163162"/>
    <n v="0"/>
    <n v="0.50324628500000124"/>
  </r>
  <r>
    <s v="JPN"/>
    <x v="110"/>
    <x v="5"/>
    <n v="100"/>
    <n v="6.2"/>
    <n v="9.6945611570000008"/>
    <n v="3400.5927109999998"/>
    <n v="127141000"/>
    <s v="JPN-2015"/>
    <n v="0"/>
    <n v="0.60000000000000053"/>
    <n v="-0.31180139299999965"/>
    <n v="1232576200.0621371"/>
    <n v="0"/>
    <n v="2.8508445382596719"/>
    <s v="High Income"/>
    <s v="East Asia &amp; Pacific"/>
    <s v="Universal Access"/>
    <n v="16.984761441953111"/>
    <x v="1207"/>
    <n v="4.9851197909958218"/>
    <n v="0"/>
    <n v="0.19144489200000159"/>
  </r>
  <r>
    <s v="JPN"/>
    <x v="110"/>
    <x v="6"/>
    <n v="100"/>
    <n v="6.4"/>
    <n v="9.6686526169999993"/>
    <n v="3370.887796"/>
    <n v="127076000"/>
    <s v="JPN-2016"/>
    <n v="0"/>
    <n v="0.20000000000000018"/>
    <n v="-2.5908540000001423E-2"/>
    <n v="1228653699.9578919"/>
    <n v="0"/>
    <n v="2.8682807622588693"/>
    <s v="High Income"/>
    <s v="East Asia &amp; Pacific"/>
    <s v="Universal Access"/>
    <n v="15.905248869453033"/>
    <x v="1208"/>
    <n v="4.994280821330543"/>
    <n v="0"/>
    <n v="0.16553635200000016"/>
  </r>
  <r>
    <s v="JPN"/>
    <x v="110"/>
    <x v="7"/>
    <n v="100"/>
    <n v="6.9"/>
    <n v="9.5528329079999992"/>
    <n v="3391.0504150000002"/>
    <n v="126972000"/>
    <s v="JPN-2017"/>
    <n v="0"/>
    <n v="0.5"/>
    <n v="-0.11581970900000016"/>
    <n v="1212942299.994576"/>
    <n v="0"/>
    <n v="2.8170719213562618"/>
    <s v="High Income"/>
    <s v="East Asia &amp; Pacific"/>
    <s v="Universal Access"/>
    <n v="15.146092309921883"/>
    <x v="1209"/>
    <n v="4.8750818424267752"/>
    <n v="0"/>
    <n v="4.9716643000000005E-2"/>
  </r>
  <r>
    <s v="JPN"/>
    <x v="110"/>
    <x v="8"/>
    <n v="100"/>
    <n v="7.3"/>
    <n v="9.1721364869999995"/>
    <n v="3343.0541280000002"/>
    <n v="126811000"/>
    <s v="JPN-2018"/>
    <n v="0"/>
    <n v="0.39999999999999947"/>
    <n v="-0.38069642099999967"/>
    <n v="1163127800.0529568"/>
    <n v="0"/>
    <n v="2.743639838247931"/>
    <s v="High Income"/>
    <s v="East Asia &amp; Pacific"/>
    <s v="Universal Access"/>
    <n v="14.516199440312505"/>
    <x v="1210"/>
    <n v="4.4612674773723846"/>
    <n v="0"/>
    <n v="-0.33097977799999967"/>
  </r>
  <r>
    <s v="JPN"/>
    <x v="110"/>
    <x v="9"/>
    <n v="100"/>
    <n v="7.8"/>
    <n v="8.8745666609999994"/>
    <n v="3261.6202490000001"/>
    <n v="126633000"/>
    <s v="JPN-2019"/>
    <n v="0"/>
    <n v="0.5"/>
    <n v="-0.29756982600000015"/>
    <n v="1123812999.9824128"/>
    <n v="0"/>
    <n v="2.7209073967825979"/>
    <s v="High Income"/>
    <s v="East Asia &amp; Pacific"/>
    <s v="Universal Access"/>
    <n v="13.958622860585876"/>
    <x v="247"/>
    <n v="4.1911653654184118"/>
    <n v="0"/>
    <n v="-0.62854960399999982"/>
  </r>
  <r>
    <s v="JPN"/>
    <x v="110"/>
    <x v="10"/>
    <n v="100"/>
    <n v="8.5"/>
    <n v="8.3971052030000006"/>
    <n v="3046.8548070000002"/>
    <n v="126261000"/>
    <s v="JPN-2020"/>
    <n v="0"/>
    <n v="0.70000000000000018"/>
    <n v="-0.47746145799999873"/>
    <n v="1060226900.0359831"/>
    <n v="0"/>
    <n v="2.7559912548862067"/>
    <s v="High Income"/>
    <s v="East Asia &amp; Pacific"/>
    <s v="Universal Access"/>
    <n v="13.426165474335917"/>
    <x v="1211"/>
    <n v="3.9963575666987428"/>
    <n v="0"/>
    <n v="-1.1060110619999985"/>
  </r>
  <r>
    <s v="JPN"/>
    <x v="110"/>
    <x v="11"/>
    <n v="100"/>
    <n v="8.8000000000000007"/>
    <n v="8.5947828489999996"/>
    <n v="3196.03971"/>
    <n v="125681593"/>
    <s v="JPN-2021"/>
    <n v="0"/>
    <n v="0.30000000000000071"/>
    <n v="0.19767764599999893"/>
    <n v="1080205999.9513984"/>
    <n v="0"/>
    <n v="2.6891977662567901"/>
    <s v="High Income"/>
    <s v="East Asia &amp; Pacific"/>
    <s v="Universal Access"/>
    <n v="12.87483148972656"/>
    <x v="11"/>
    <n v="4.0140485079958133"/>
    <n v="0"/>
    <n v="-0.90833341599999962"/>
  </r>
  <r>
    <s v="JPN"/>
    <x v="110"/>
    <x v="12"/>
    <n v="100"/>
    <m/>
    <n v="8.3956307080000006"/>
    <n v="3129.658617"/>
    <n v="125124989"/>
    <s v="JPN-2022"/>
    <n v="0"/>
    <s v=""/>
    <n v="-0.19915214099999901"/>
    <n v="1050503199.9865623"/>
    <n v="0"/>
    <n v="2.6826027166016622"/>
    <s v="High Income"/>
    <s v="East Asia &amp; Pacific"/>
    <s v="Universal Access"/>
    <n v="12.585946336015652"/>
    <x v="38"/>
    <n v="3.8448296557740642"/>
    <n v="0"/>
    <n v="-1.1074855569999986"/>
  </r>
  <r>
    <s v="KAZ"/>
    <x v="111"/>
    <x v="0"/>
    <n v="100"/>
    <n v="1.4"/>
    <n v="14.38505275"/>
    <n v="4105.7018939999998"/>
    <n v="16836810"/>
    <s v="KAZ-2010"/>
    <s v=""/>
    <s v=""/>
    <s v=""/>
    <n v="242198399.9917275"/>
    <n v="0"/>
    <n v="3.5036768672908432"/>
    <s v="Upper Middle Income"/>
    <s v="Europe &amp; Central Asia"/>
    <s v="Universal Access"/>
    <n v="20.375342560585949"/>
    <x v="1212"/>
    <n v="9.2869935360083655"/>
    <n v="0"/>
    <n v="0"/>
  </r>
  <r>
    <s v="KAZ"/>
    <x v="111"/>
    <x v="1"/>
    <n v="99.8"/>
    <n v="1.4"/>
    <n v="15.38905246"/>
    <n v="4532.0030889999998"/>
    <n v="17066002"/>
    <s v="KAZ-2011"/>
    <n v="-0.20000000000000284"/>
    <n v="0"/>
    <n v="1.0039997100000004"/>
    <n v="262629600.06046492"/>
    <n v="0.20000000000000284"/>
    <n v="3.3956403289644803"/>
    <s v="Upper Middle Income"/>
    <s v="Europe &amp; Central Asia"/>
    <s v="Universal Access"/>
    <n v="19.384672569179685"/>
    <x v="226"/>
    <n v="10.262519076225946"/>
    <n v="-0.20000000000000284"/>
    <n v="1.0039997100000004"/>
  </r>
  <r>
    <s v="KAZ"/>
    <x v="111"/>
    <x v="2"/>
    <n v="100"/>
    <n v="1.3"/>
    <n v="14.954739099999999"/>
    <n v="4270.2434039999998"/>
    <n v="17306106"/>
    <s v="KAZ-2012"/>
    <n v="0.20000000000000284"/>
    <n v="-9.9999999999999867E-2"/>
    <n v="-0.43431336000000087"/>
    <n v="258808300.0669446"/>
    <n v="0"/>
    <n v="3.5020811895620927"/>
    <s v="Upper Middle Income"/>
    <s v="Europe &amp; Central Asia"/>
    <s v="Universal Access"/>
    <n v="18.879195463984374"/>
    <x v="1145"/>
    <n v="9.5492350369037702"/>
    <n v="0"/>
    <n v="0.56968634999999956"/>
  </r>
  <r>
    <s v="KAZ"/>
    <x v="111"/>
    <x v="3"/>
    <n v="100"/>
    <n v="1.2"/>
    <n v="15.72720466"/>
    <n v="4645.7803739999999"/>
    <n v="17556502"/>
    <s v="KAZ-2013"/>
    <n v="0"/>
    <n v="-0.10000000000000009"/>
    <n v="0.77246556000000055"/>
    <n v="276114700.06769931"/>
    <n v="0"/>
    <n v="3.3852664986095617"/>
    <s v="Upper Middle Income"/>
    <s v="Europe &amp; Central Asia"/>
    <s v="Universal Access"/>
    <n v="18.287461823359394"/>
    <x v="1213"/>
    <n v="10.758834215999997"/>
    <n v="0"/>
    <n v="1.3421519100000001"/>
  </r>
  <r>
    <s v="KAZ"/>
    <x v="111"/>
    <x v="4"/>
    <n v="100"/>
    <n v="1.3"/>
    <n v="13.07867493"/>
    <n v="3698.183192"/>
    <n v="17816285"/>
    <s v="KAZ-2014"/>
    <n v="0"/>
    <n v="0.10000000000000009"/>
    <n v="-2.6485297299999999"/>
    <n v="233013399.97523504"/>
    <n v="0"/>
    <n v="3.5365135394839577"/>
    <s v="Upper Middle Income"/>
    <s v="Europe &amp; Central Asia"/>
    <s v="Universal Access"/>
    <n v="17.559097411132853"/>
    <x v="1214"/>
    <n v="8.2873880319163149"/>
    <n v="0"/>
    <n v="-1.3063778199999998"/>
  </r>
  <r>
    <s v="KAZ"/>
    <x v="111"/>
    <x v="5"/>
    <n v="100"/>
    <n v="1.7"/>
    <n v="11.211679119999999"/>
    <n v="3050.943855"/>
    <n v="18084169"/>
    <s v="KAZ-2015"/>
    <n v="0"/>
    <n v="0.39999999999999991"/>
    <n v="-1.8669958100000006"/>
    <n v="202753899.97985128"/>
    <n v="0"/>
    <n v="3.6748231540301481"/>
    <s v="Upper Middle Income"/>
    <s v="Europe &amp; Central Asia"/>
    <s v="Universal Access"/>
    <n v="16.984761441953111"/>
    <x v="805"/>
    <n v="6.5022377539958205"/>
    <n v="0"/>
    <n v="-3.1733736300000004"/>
  </r>
  <r>
    <s v="KAZ"/>
    <x v="111"/>
    <x v="6"/>
    <n v="100"/>
    <n v="2.1"/>
    <n v="11.76920103"/>
    <n v="3389.0973180000001"/>
    <n v="18363600"/>
    <s v="KAZ-2016"/>
    <n v="0"/>
    <n v="0.40000000000000013"/>
    <n v="0.55752191000000018"/>
    <n v="216124900.03450799"/>
    <n v="0"/>
    <n v="3.4726654107841703"/>
    <s v="Upper Middle Income"/>
    <s v="Europe &amp; Central Asia"/>
    <s v="Universal Access"/>
    <n v="15.905248869453033"/>
    <x v="1215"/>
    <n v="7.0948292343305432"/>
    <n v="0"/>
    <n v="-2.6158517200000002"/>
  </r>
  <r>
    <s v="KAZ"/>
    <x v="111"/>
    <x v="7"/>
    <n v="100"/>
    <n v="2"/>
    <n v="12.140919889999999"/>
    <n v="3404.2670750000002"/>
    <n v="18651931"/>
    <s v="KAZ-2017"/>
    <n v="0"/>
    <n v="-0.10000000000000009"/>
    <n v="0.37171885999999965"/>
    <n v="226451600.06480756"/>
    <n v="0"/>
    <n v="3.5663829019642939"/>
    <s v="Upper Middle Income"/>
    <s v="Europe &amp; Central Asia"/>
    <s v="Universal Access"/>
    <n v="15.146092309921883"/>
    <x v="1216"/>
    <n v="7.4631688244267753"/>
    <n v="0"/>
    <n v="-2.2441328600000006"/>
  </r>
  <r>
    <s v="KAZ"/>
    <x v="111"/>
    <x v="8"/>
    <n v="100"/>
    <n v="1.9"/>
    <n v="12.11552356"/>
    <n v="3814.1387340000001"/>
    <n v="18932727"/>
    <s v="KAZ-2018"/>
    <n v="0"/>
    <n v="-0.10000000000000009"/>
    <n v="-2.5396329999999523E-2"/>
    <n v="229379900.02354813"/>
    <n v="0"/>
    <n v="3.1764768942460808"/>
    <s v="Upper Middle Income"/>
    <s v="Europe &amp; Central Asia"/>
    <s v="Universal Access"/>
    <n v="14.516199440312505"/>
    <x v="137"/>
    <n v="7.4046545503723848"/>
    <n v="0"/>
    <n v="-2.2695291900000001"/>
  </r>
  <r>
    <s v="KAZ"/>
    <x v="111"/>
    <x v="9"/>
    <n v="100"/>
    <n v="1.9"/>
    <n v="11.3909406"/>
    <n v="3753.157933"/>
    <n v="19209555"/>
    <s v="KAZ-2019"/>
    <n v="0"/>
    <n v="0"/>
    <n v="-0.72458295999999933"/>
    <n v="218814899.95743302"/>
    <n v="0"/>
    <n v="3.0350283157135665"/>
    <s v="Upper Middle Income"/>
    <s v="Europe &amp; Central Asia"/>
    <s v="Universal Access"/>
    <n v="13.958622860585876"/>
    <x v="1107"/>
    <n v="6.7075393044184128"/>
    <n v="0"/>
    <n v="-2.9941121499999994"/>
  </r>
  <r>
    <s v="KAZ"/>
    <x v="111"/>
    <x v="10"/>
    <n v="100"/>
    <n v="1.8"/>
    <n v="11.574496760000001"/>
    <n v="3388.3878909999999"/>
    <n v="19482117"/>
    <s v="KAZ-2020"/>
    <n v="0"/>
    <n v="-9.9999999999999867E-2"/>
    <n v="0.18355616000000019"/>
    <n v="225495700.09444094"/>
    <n v="0"/>
    <n v="3.4159302690059112"/>
    <s v="Upper Middle Income"/>
    <s v="Europe &amp; Central Asia"/>
    <s v="Universal Access"/>
    <n v="13.426165474335917"/>
    <x v="1217"/>
    <n v="7.1737491236987427"/>
    <n v="0"/>
    <n v="-2.8105559899999992"/>
  </r>
  <r>
    <s v="KAZ"/>
    <x v="111"/>
    <x v="11"/>
    <n v="100"/>
    <n v="2"/>
    <n v="12.252464760000001"/>
    <n v="3540.400298"/>
    <n v="19743603"/>
    <s v="KAZ-2021"/>
    <n v="0"/>
    <n v="0.19999999999999996"/>
    <n v="0.6779679999999999"/>
    <n v="241907799.99293029"/>
    <n v="0"/>
    <n v="3.4607568999814835"/>
    <s v="Upper Middle Income"/>
    <s v="Europe &amp; Central Asia"/>
    <s v="Universal Access"/>
    <n v="12.87483148972656"/>
    <x v="1218"/>
    <n v="7.6717304189958142"/>
    <n v="0"/>
    <n v="-2.1325879899999993"/>
  </r>
  <r>
    <s v="KAZ"/>
    <x v="111"/>
    <x v="12"/>
    <n v="100"/>
    <m/>
    <n v="12.305086660000001"/>
    <n v="3506.5455499999998"/>
    <n v="20034609"/>
    <s v="KAZ-2022"/>
    <n v="0"/>
    <s v=""/>
    <n v="5.262190000000011E-2"/>
    <n v="246527599.94421595"/>
    <n v="0"/>
    <n v="3.5091763345267255"/>
    <s v="Upper Middle Income"/>
    <s v="Europe &amp; Central Asia"/>
    <s v="Universal Access"/>
    <n v="12.585946336015652"/>
    <x v="38"/>
    <n v="7.7542856077740643"/>
    <n v="0"/>
    <n v="-2.0799660899999992"/>
  </r>
  <r>
    <s v="KEN"/>
    <x v="112"/>
    <x v="0"/>
    <n v="19.2"/>
    <n v="74"/>
    <n v="0.32411693400000002"/>
    <n v="469.59582119999999"/>
    <n v="41598567"/>
    <s v="KEN-2010"/>
    <s v=""/>
    <s v=""/>
    <s v=""/>
    <n v="13482799.994833579"/>
    <n v="80.8"/>
    <n v="0.69020404221603837"/>
    <s v="Lower Middle Income"/>
    <s v="Sub-Saharan Africa"/>
    <s v="Critical"/>
    <n v="-60.424657439414048"/>
    <x v="1219"/>
    <n v="-4.7739422799916342"/>
    <n v="0"/>
    <n v="0"/>
  </r>
  <r>
    <s v="KEN"/>
    <x v="112"/>
    <x v="1"/>
    <n v="36.200000000000003"/>
    <n v="74.7"/>
    <n v="0.32451822800000002"/>
    <n v="472.71516270000001"/>
    <n v="42758461"/>
    <s v="KEN-2011"/>
    <n v="17.000000000000004"/>
    <n v="0.70000000000000284"/>
    <n v="4.0129399999999649E-4"/>
    <n v="13875899.995727109"/>
    <n v="63.8"/>
    <n v="0.68649845320478875"/>
    <s v="Lower Middle Income"/>
    <s v="Sub-Saharan Africa"/>
    <s v="Low Access"/>
    <n v="-44.215327430820309"/>
    <x v="1220"/>
    <n v="-4.8020151557740558"/>
    <n v="17.000000000000004"/>
    <n v="4.0129399999999649E-4"/>
  </r>
  <r>
    <s v="KEN"/>
    <x v="112"/>
    <x v="2"/>
    <n v="38.1"/>
    <n v="76.2"/>
    <n v="0.29375936499999999"/>
    <n v="462.74984560000001"/>
    <n v="43888303"/>
    <s v="KEN-2012"/>
    <n v="1.8999999999999986"/>
    <n v="1.5"/>
    <n v="-3.0758863000000025E-2"/>
    <n v="12892600.020207595"/>
    <n v="61.9"/>
    <n v="0.63481245384125951"/>
    <s v="Lower Middle Income"/>
    <s v="Sub-Saharan Africa"/>
    <s v="Low Access"/>
    <n v="-43.020804536015625"/>
    <x v="1221"/>
    <n v="-5.1117446980962296"/>
    <n v="18.900000000000002"/>
    <n v="-3.0357569000000029E-2"/>
  </r>
  <r>
    <s v="KEN"/>
    <x v="112"/>
    <x v="3"/>
    <n v="40.1"/>
    <n v="74.3"/>
    <n v="0.30883954400000002"/>
    <n v="471.4354745"/>
    <n v="44986791"/>
    <s v="KEN-2013"/>
    <n v="2"/>
    <n v="-1.9000000000000057"/>
    <n v="1.5080179000000027E-2"/>
    <n v="13893700.018463304"/>
    <n v="59.9"/>
    <n v="0.65510459162529577"/>
    <s v="Lower Middle Income"/>
    <s v="Sub-Saharan Africa"/>
    <s v="Low Access"/>
    <n v="-41.612538176640605"/>
    <x v="1222"/>
    <n v="-4.6595309000000036"/>
    <n v="20.900000000000002"/>
    <n v="-1.5277390000000002E-2"/>
  </r>
  <r>
    <s v="KEN"/>
    <x v="112"/>
    <x v="4"/>
    <n v="36"/>
    <n v="71.8"/>
    <n v="0.34103602399999999"/>
    <n v="497.48566410000001"/>
    <n v="46051440"/>
    <s v="KEN-2014"/>
    <n v="-4.1000000000000014"/>
    <n v="-2.5"/>
    <n v="3.2196479999999972E-2"/>
    <n v="15705199.997074559"/>
    <n v="64"/>
    <n v="0.68551929957010393"/>
    <s v="Lower Middle Income"/>
    <s v="Sub-Saharan Africa"/>
    <s v="Low Access"/>
    <n v="-46.440902588867147"/>
    <x v="1223"/>
    <n v="-4.4502508740836841"/>
    <n v="16.8"/>
    <n v="1.691908999999997E-2"/>
  </r>
  <r>
    <s v="KEN"/>
    <x v="112"/>
    <x v="5"/>
    <n v="41.6"/>
    <n v="69.2"/>
    <n v="0.36103274899999999"/>
    <n v="530.45890099999997"/>
    <n v="47088526"/>
    <s v="KEN-2015"/>
    <n v="5.6000000000000014"/>
    <n v="-2.5999999999999943"/>
    <n v="1.9996724999999993E-2"/>
    <n v="17000499.988137972"/>
    <n v="58.4"/>
    <n v="0.68060456393397384"/>
    <s v="Lower Middle Income"/>
    <s v="Sub-Saharan Africa"/>
    <s v="Low Access"/>
    <n v="-41.415238558046887"/>
    <x v="1224"/>
    <n v="-4.3484086170041794"/>
    <n v="22.400000000000002"/>
    <n v="3.6915814999999963E-2"/>
  </r>
  <r>
    <s v="KEN"/>
    <x v="112"/>
    <x v="6"/>
    <n v="53.1"/>
    <n v="68.3"/>
    <n v="0.38436685300000001"/>
    <n v="533.40777849999995"/>
    <n v="48139687"/>
    <s v="KEN-2016"/>
    <n v="11.5"/>
    <n v="-0.90000000000000568"/>
    <n v="2.3334104000000022E-2"/>
    <n v="18503299.99659501"/>
    <n v="46.9"/>
    <n v="0.72058726642659954"/>
    <s v="Lower Middle Income"/>
    <s v="Sub-Saharan Africa"/>
    <s v="Moderate Access"/>
    <n v="-30.994751130546966"/>
    <x v="1225"/>
    <n v="-4.290004942669456"/>
    <n v="33.900000000000006"/>
    <n v="6.0249918999999985E-2"/>
  </r>
  <r>
    <s v="KEN"/>
    <x v="112"/>
    <x v="7"/>
    <n v="55.8"/>
    <n v="68.099999999999994"/>
    <n v="0.39120475500000002"/>
    <n v="538.60690390000002"/>
    <n v="49197766"/>
    <s v="KEN-2017"/>
    <n v="2.6999999999999957"/>
    <n v="-0.20000000000000284"/>
    <n v="6.8379020000000068E-3"/>
    <n v="19246399.99457733"/>
    <n v="44.2"/>
    <n v="0.72632703399701071"/>
    <s v="Lower Middle Income"/>
    <s v="Sub-Saharan Africa"/>
    <s v="Moderate Access"/>
    <n v="-29.05390769007812"/>
    <x v="1226"/>
    <n v="-4.2865463105732236"/>
    <n v="36.599999999999994"/>
    <n v="6.7087820999999992E-2"/>
  </r>
  <r>
    <s v="KEN"/>
    <x v="112"/>
    <x v="8"/>
    <n v="61.2"/>
    <n v="68.7"/>
    <n v="0.38115918500000001"/>
    <n v="546.49529670000004"/>
    <n v="50207107"/>
    <s v="KEN-2018"/>
    <n v="5.4000000000000057"/>
    <n v="0.60000000000000853"/>
    <n v="-1.0045570000000004E-2"/>
    <n v="19136899.985327795"/>
    <n v="38.799999999999997"/>
    <n v="0.69746105282446436"/>
    <s v="Lower Middle Income"/>
    <s v="Sub-Saharan Africa"/>
    <s v="Moderate Access"/>
    <n v="-24.283800559687492"/>
    <x v="1227"/>
    <n v="-4.3297098246276153"/>
    <n v="42"/>
    <n v="5.7042250999999988E-2"/>
  </r>
  <r>
    <s v="KEN"/>
    <x v="112"/>
    <x v="9"/>
    <n v="69.7"/>
    <n v="68.099999999999994"/>
    <n v="0.38038719999999998"/>
    <n v="543.88318719999995"/>
    <n v="51202827"/>
    <s v="KEN-2019"/>
    <n v="8.5"/>
    <n v="-0.60000000000000853"/>
    <n v="-7.7198500000003056E-4"/>
    <n v="19476899.9946144"/>
    <n v="30.299999999999997"/>
    <n v="0.69939135636513383"/>
    <s v="Lower Middle Income"/>
    <s v="Sub-Saharan Africa"/>
    <s v="Moderate Access"/>
    <n v="-16.341377139414121"/>
    <x v="1228"/>
    <n v="-4.3030140955815872"/>
    <n v="50.5"/>
    <n v="5.6270265999999958E-2"/>
  </r>
  <r>
    <s v="KEN"/>
    <x v="112"/>
    <x v="10"/>
    <n v="71.5"/>
    <n v="69"/>
    <n v="0.36701605599999998"/>
    <n v="534.75395749999996"/>
    <n v="52217334"/>
    <s v="KEN-2020"/>
    <n v="1.7999999999999972"/>
    <n v="0.90000000000000568"/>
    <n v="-1.3371144000000001E-2"/>
    <n v="19164599.979514703"/>
    <n v="28.5"/>
    <n v="0.68632695626193663"/>
    <s v="Lower Middle Income"/>
    <s v="Sub-Saharan Africa"/>
    <s v="Moderate Access"/>
    <n v="-15.073834525664083"/>
    <x v="1229"/>
    <n v="-4.0337315803012581"/>
    <n v="52.3"/>
    <n v="4.2899121999999956E-2"/>
  </r>
  <r>
    <s v="KEN"/>
    <x v="112"/>
    <x v="11"/>
    <n v="76.5"/>
    <n v="67.7"/>
    <n v="0.40428104399999998"/>
    <n v="539.77864320000003"/>
    <n v="53219166"/>
    <s v="KEN-2021"/>
    <n v="5"/>
    <n v="-1.2999999999999972"/>
    <n v="3.7264987999999999E-2"/>
    <n v="21515499.991289303"/>
    <n v="23.5"/>
    <n v="0.74897562008618568"/>
    <s v="Lower Middle Income"/>
    <s v="Sub-Saharan Africa"/>
    <s v="Moderate Access"/>
    <n v="-10.62516851027344"/>
    <x v="1230"/>
    <n v="-4.1764532970041861"/>
    <n v="57.3"/>
    <n v="8.0164109999999955E-2"/>
  </r>
  <r>
    <s v="KEN"/>
    <x v="112"/>
    <x v="12"/>
    <n v="76"/>
    <m/>
    <n v="0.40500651199999999"/>
    <n v="541.12804989999995"/>
    <n v="54252461"/>
    <s v="KEN-2022"/>
    <n v="-0.5"/>
    <s v=""/>
    <n v="7.2546800000000689E-4"/>
    <n v="21972599.99702603"/>
    <n v="24"/>
    <n v="0.74844856420739025"/>
    <s v="Lower Middle Income"/>
    <s v="Sub-Saharan Africa"/>
    <s v="Moderate Access"/>
    <n v="-11.414053663984348"/>
    <x v="38"/>
    <n v="-4.1457945402259364"/>
    <n v="56.8"/>
    <n v="8.0889577999999962E-2"/>
  </r>
  <r>
    <s v="KGZ"/>
    <x v="113"/>
    <x v="0"/>
    <n v="99"/>
    <n v="25.6"/>
    <n v="1.2082730399999999"/>
    <n v="503.6155771"/>
    <n v="5467059"/>
    <s v="KGZ-2010"/>
    <s v=""/>
    <s v=""/>
    <s v=""/>
    <n v="6605699.9977893597"/>
    <n v="1"/>
    <n v="2.3991971157001766"/>
    <s v="Lower Middle Income"/>
    <s v="Europe &amp; Central Asia"/>
    <s v="Universal Access"/>
    <n v="19.375342560585949"/>
    <x v="1231"/>
    <n v="-3.8897861739916344"/>
    <n v="0"/>
    <n v="0"/>
  </r>
  <r>
    <s v="KGZ"/>
    <x v="113"/>
    <x v="1"/>
    <n v="98.3"/>
    <n v="26"/>
    <n v="1.4250024379999999"/>
    <n v="596.80179009999995"/>
    <n v="5546587"/>
    <s v="KGZ-2011"/>
    <n v="-0.70000000000000284"/>
    <n v="0.39999999999999858"/>
    <n v="0.21672939800000002"/>
    <n v="7903899.9975791052"/>
    <n v="1.7000000000000028"/>
    <n v="2.38773150757679"/>
    <s v="Lower Middle Income"/>
    <s v="Europe &amp; Central Asia"/>
    <s v="Universal Access"/>
    <n v="17.884672569179685"/>
    <x v="1232"/>
    <n v="-3.7015309457740555"/>
    <n v="-0.70000000000000284"/>
    <n v="0.21672939800000002"/>
  </r>
  <r>
    <s v="KGZ"/>
    <x v="113"/>
    <x v="2"/>
    <n v="99.8"/>
    <n v="22.4"/>
    <n v="1.8473035390000001"/>
    <n v="731.35641639999994"/>
    <n v="5652076"/>
    <s v="KGZ-2012"/>
    <n v="1.5"/>
    <n v="-3.6000000000000014"/>
    <n v="0.42230110100000018"/>
    <n v="10441099.997496964"/>
    <n v="0.20000000000000284"/>
    <n v="2.525859481883121"/>
    <s v="Lower Middle Income"/>
    <s v="Europe &amp; Central Asia"/>
    <s v="Universal Access"/>
    <n v="18.679195463984371"/>
    <x v="1233"/>
    <n v="-3.5582005240962289"/>
    <n v="0.79999999999999716"/>
    <n v="0.6390304990000002"/>
  </r>
  <r>
    <s v="KGZ"/>
    <x v="113"/>
    <x v="3"/>
    <n v="98.9"/>
    <n v="24.8"/>
    <n v="1.676709104"/>
    <n v="674.45237440000005"/>
    <n v="5777150"/>
    <s v="KGZ-2013"/>
    <n v="-0.89999999999999147"/>
    <n v="2.4000000000000021"/>
    <n v="-0.17059443500000016"/>
    <n v="9686600.0001736004"/>
    <n v="1.0999999999999943"/>
    <n v="2.4860303968706732"/>
    <s v="Lower Middle Income"/>
    <s v="Europe &amp; Central Asia"/>
    <s v="Universal Access"/>
    <n v="17.187461823359399"/>
    <x v="1234"/>
    <n v="-3.2916613400000041"/>
    <n v="-9.9999999999994316E-2"/>
    <n v="0.46843606400000004"/>
  </r>
  <r>
    <s v="KGZ"/>
    <x v="113"/>
    <x v="4"/>
    <n v="99.8"/>
    <n v="26.6"/>
    <n v="1.683348437"/>
    <n v="691.53854360000003"/>
    <n v="5905848"/>
    <s v="KGZ-2014"/>
    <n v="0.89999999999999147"/>
    <n v="1.8000000000000007"/>
    <n v="6.6393330000000805E-3"/>
    <n v="9941599.9999595769"/>
    <n v="0.20000000000000284"/>
    <n v="2.4342076845592038"/>
    <s v="Lower Middle Income"/>
    <s v="Europe &amp; Central Asia"/>
    <s v="Universal Access"/>
    <n v="17.359097411132851"/>
    <x v="1235"/>
    <n v="-3.107938461083684"/>
    <n v="0.79999999999999716"/>
    <n v="0.47507539700000012"/>
  </r>
  <r>
    <s v="KGZ"/>
    <x v="113"/>
    <x v="5"/>
    <n v="98.7"/>
    <n v="23.5"/>
    <n v="1.707969952"/>
    <n v="659.12770369999998"/>
    <n v="6040036"/>
    <s v="KGZ-2015"/>
    <n v="-1.0999999999999943"/>
    <n v="-3.1000000000000014"/>
    <n v="2.4621514999999983E-2"/>
    <n v="10316199.996998273"/>
    <n v="1.2999999999999972"/>
    <n v="2.5912580254362627"/>
    <s v="Lower Middle Income"/>
    <s v="Europe &amp; Central Asia"/>
    <s v="Universal Access"/>
    <n v="15.684761441953114"/>
    <x v="1236"/>
    <n v="-3.0014714140041789"/>
    <n v="-0.29999999999999716"/>
    <n v="0.4996969120000001"/>
  </r>
  <r>
    <s v="KGZ"/>
    <x v="113"/>
    <x v="6"/>
    <n v="99.7"/>
    <n v="22.2"/>
    <n v="1.57746831"/>
    <n v="624.35348009999996"/>
    <n v="6175338"/>
    <s v="KGZ-2016"/>
    <n v="1"/>
    <n v="-1.3000000000000007"/>
    <n v="-0.13050164200000003"/>
    <n v="9741399.9985387791"/>
    <n v="0.29999999999999716"/>
    <n v="2.5265628530609678"/>
    <s v="Lower Middle Income"/>
    <s v="Europe &amp; Central Asia"/>
    <s v="Universal Access"/>
    <n v="15.605248869453035"/>
    <x v="1237"/>
    <n v="-3.0969034856694564"/>
    <n v="0.70000000000000284"/>
    <n v="0.36919527000000008"/>
  </r>
  <r>
    <s v="KGZ"/>
    <x v="113"/>
    <x v="7"/>
    <n v="100"/>
    <n v="24.7"/>
    <n v="1.5280901440000001"/>
    <n v="609.70559849999995"/>
    <n v="6306696"/>
    <s v="KGZ-2017"/>
    <n v="0.29999999999999716"/>
    <n v="2.5"/>
    <n v="-4.937816599999989E-2"/>
    <n v="9637199.9988042247"/>
    <n v="0"/>
    <n v="2.5062754020291322"/>
    <s v="Lower Middle Income"/>
    <s v="Europe &amp; Central Asia"/>
    <s v="Universal Access"/>
    <n v="15.146092309921883"/>
    <x v="1238"/>
    <n v="-3.1496609215732239"/>
    <n v="1"/>
    <n v="0.31981710400000019"/>
  </r>
  <r>
    <s v="KGZ"/>
    <x v="113"/>
    <x v="8"/>
    <n v="100"/>
    <n v="23.4"/>
    <n v="1.780207847"/>
    <n v="707.08119109999996"/>
    <n v="6444079"/>
    <s v="KGZ-2018"/>
    <n v="0"/>
    <n v="-1.3000000000000007"/>
    <n v="0.25211770299999992"/>
    <n v="11471800.002487913"/>
    <n v="0"/>
    <n v="2.5176851957135877"/>
    <s v="Lower Middle Income"/>
    <s v="Europe &amp; Central Asia"/>
    <s v="Universal Access"/>
    <n v="14.516199440312505"/>
    <x v="1239"/>
    <n v="-2.9306611626276151"/>
    <n v="1"/>
    <n v="0.5719348070000001"/>
  </r>
  <r>
    <s v="KGZ"/>
    <x v="113"/>
    <x v="9"/>
    <n v="99.9"/>
    <n v="28.3"/>
    <n v="1.551801604"/>
    <n v="609.88198699999998"/>
    <n v="6590211"/>
    <s v="KGZ-2019"/>
    <n v="-9.9999999999994316E-2"/>
    <n v="4.9000000000000021"/>
    <n v="-0.22840624300000001"/>
    <n v="10226700.000498444"/>
    <n v="9.9999999999994316E-2"/>
    <n v="2.5444293110430887"/>
    <s v="Lower Middle Income"/>
    <s v="Europe &amp; Central Asia"/>
    <s v="Universal Access"/>
    <n v="13.858622860585882"/>
    <x v="1240"/>
    <n v="-3.1315996915815876"/>
    <n v="0.90000000000000568"/>
    <n v="0.34352856400000009"/>
  </r>
  <r>
    <s v="KGZ"/>
    <x v="113"/>
    <x v="10"/>
    <n v="99.9"/>
    <n v="30"/>
    <n v="1.3838351520000001"/>
    <n v="562.28915270000005"/>
    <n v="6726596"/>
    <s v="KGZ-2020"/>
    <n v="0"/>
    <n v="1.6999999999999993"/>
    <n v="-0.16796645199999993"/>
    <n v="9308499.9981025923"/>
    <n v="9.9999999999994316E-2"/>
    <n v="2.4610738893949855"/>
    <s v="Lower Middle Income"/>
    <s v="Europe &amp; Central Asia"/>
    <s v="Universal Access"/>
    <n v="13.326165474335923"/>
    <x v="1241"/>
    <n v="-3.0169124843012578"/>
    <n v="0.90000000000000568"/>
    <n v="0.17556211200000016"/>
  </r>
  <r>
    <s v="KGZ"/>
    <x v="113"/>
    <x v="11"/>
    <n v="99.7"/>
    <n v="27.6"/>
    <n v="1.534762256"/>
    <n v="595.83322239999995"/>
    <n v="6851224"/>
    <s v="KGZ-2021"/>
    <n v="-0.20000000000000284"/>
    <n v="-2.3999999999999986"/>
    <n v="0.15092710399999998"/>
    <n v="10515000.002601344"/>
    <n v="0.29999999999999716"/>
    <n v="2.5758252448865129"/>
    <s v="Lower Middle Income"/>
    <s v="Europe &amp; Central Asia"/>
    <s v="Universal Access"/>
    <n v="12.574831489726563"/>
    <x v="1242"/>
    <n v="-3.0459720850041863"/>
    <n v="0.70000000000000284"/>
    <n v="0.32648921600000014"/>
  </r>
  <r>
    <s v="KGZ"/>
    <x v="113"/>
    <x v="12"/>
    <n v="99.7"/>
    <m/>
    <n v="1.505486565"/>
    <n v="645.0142462"/>
    <n v="6975220"/>
    <s v="KGZ-2022"/>
    <n v="0"/>
    <s v=""/>
    <n v="-2.9275691000000048E-2"/>
    <n v="10501099.997919301"/>
    <n v="0.29999999999999716"/>
    <n v="2.3340361455104865"/>
    <s v="Lower Middle Income"/>
    <s v="Europe &amp; Central Asia"/>
    <s v="Universal Access"/>
    <n v="12.285946336015655"/>
    <x v="38"/>
    <n v="-3.0453144872259363"/>
    <n v="0.70000000000000284"/>
    <n v="0.29721352500000009"/>
  </r>
  <r>
    <s v="KHM"/>
    <x v="114"/>
    <x v="0"/>
    <n v="31.1"/>
    <n v="64.8"/>
    <n v="0.35579597899999998"/>
    <n v="323.25597069999998"/>
    <n v="14500726"/>
    <s v="KHM-2010"/>
    <s v=""/>
    <s v=""/>
    <s v=""/>
    <n v="5159300.003380754"/>
    <n v="68.900000000000006"/>
    <n v="1.1006632862172221"/>
    <s v="Lower Middle Income"/>
    <s v="East Asia &amp; Pacific"/>
    <s v="Low Access"/>
    <n v="-48.52465743941405"/>
    <x v="1243"/>
    <n v="-4.7422632349916345"/>
    <n v="0"/>
    <n v="0"/>
  </r>
  <r>
    <s v="KHM"/>
    <x v="114"/>
    <x v="1"/>
    <n v="37.4"/>
    <n v="64"/>
    <n v="0.36441293200000002"/>
    <n v="325.06380100000001"/>
    <n v="14722584"/>
    <s v="KHM-2011"/>
    <n v="6.2999999999999972"/>
    <n v="-0.79999999999999716"/>
    <n v="8.6169530000000383E-3"/>
    <n v="5365100.0020562885"/>
    <n v="62.6"/>
    <n v="1.1210504857168024"/>
    <s v="Lower Middle Income"/>
    <s v="East Asia &amp; Pacific"/>
    <s v="Low Access"/>
    <n v="-43.015327430820314"/>
    <x v="1244"/>
    <n v="-4.7621204517740559"/>
    <n v="6.2999999999999972"/>
    <n v="8.6169530000000383E-3"/>
  </r>
  <r>
    <s v="KHM"/>
    <x v="114"/>
    <x v="2"/>
    <n v="42.3"/>
    <n v="64.400000000000006"/>
    <n v="0.37690652099999999"/>
    <n v="334.02596449999999"/>
    <n v="14945085"/>
    <s v="KHM-2012"/>
    <n v="4.8999999999999986"/>
    <n v="0.40000000000000568"/>
    <n v="1.2493588999999972E-2"/>
    <n v="5632899.9933992848"/>
    <n v="57.7"/>
    <n v="1.1283749200879862"/>
    <s v="Lower Middle Income"/>
    <s v="East Asia &amp; Pacific"/>
    <s v="Low Access"/>
    <n v="-38.820804536015629"/>
    <x v="1245"/>
    <n v="-5.0285975420962288"/>
    <n v="11.199999999999996"/>
    <n v="2.111054200000001E-2"/>
  </r>
  <r>
    <s v="KHM"/>
    <x v="114"/>
    <x v="3"/>
    <n v="50.9"/>
    <n v="65"/>
    <n v="0.37541344199999999"/>
    <n v="337.7788875"/>
    <n v="15170208"/>
    <s v="KHM-2013"/>
    <n v="8.6000000000000014"/>
    <n v="0.59999999999999432"/>
    <n v="-1.4930790000000083E-3"/>
    <n v="5695100.001135936"/>
    <n v="49.1"/>
    <n v="1.1114177229327278"/>
    <s v="Lower Middle Income"/>
    <s v="East Asia &amp; Pacific"/>
    <s v="Moderate Access"/>
    <n v="-30.812538176640608"/>
    <x v="1246"/>
    <n v="-4.5929570020000039"/>
    <n v="19.799999999999997"/>
    <n v="1.9617463000000002E-2"/>
  </r>
  <r>
    <s v="KHM"/>
    <x v="114"/>
    <x v="4"/>
    <n v="56.1"/>
    <n v="63.7"/>
    <n v="0.45681003799999997"/>
    <n v="359.94952460000002"/>
    <n v="15396772"/>
    <s v="KHM-2014"/>
    <n v="5.2000000000000028"/>
    <n v="-1.2999999999999972"/>
    <n v="8.1396595999999988E-2"/>
    <n v="7033400.0023973351"/>
    <n v="43.9"/>
    <n v="1.2690947112866389"/>
    <s v="Lower Middle Income"/>
    <s v="East Asia &amp; Pacific"/>
    <s v="Moderate Access"/>
    <n v="-26.340902588867145"/>
    <x v="1247"/>
    <n v="-4.3344768600836847"/>
    <n v="25"/>
    <n v="0.10101405899999999"/>
  </r>
  <r>
    <s v="KHM"/>
    <x v="114"/>
    <x v="5"/>
    <n v="62.7"/>
    <n v="60.6"/>
    <n v="0.54531543999999998"/>
    <n v="379.74557399999998"/>
    <n v="15623251"/>
    <s v="KHM-2015"/>
    <n v="6.6000000000000014"/>
    <n v="-3.1000000000000014"/>
    <n v="8.8505402000000011E-2"/>
    <n v="8519599.9932954405"/>
    <n v="37.299999999999997"/>
    <n v="1.4360020954450941"/>
    <s v="Lower Middle Income"/>
    <s v="East Asia &amp; Pacific"/>
    <s v="Moderate Access"/>
    <n v="-20.315238558046886"/>
    <x v="1248"/>
    <n v="-4.1641259260041785"/>
    <n v="31.6"/>
    <n v="0.189519461"/>
  </r>
  <r>
    <s v="KHM"/>
    <x v="114"/>
    <x v="6"/>
    <n v="68.8"/>
    <n v="58"/>
    <n v="0.66840545500000004"/>
    <n v="412.74765239999999"/>
    <n v="15852803"/>
    <s v="KHM-2016"/>
    <n v="6.0999999999999943"/>
    <n v="-2.6000000000000014"/>
    <n v="0.12309001500000005"/>
    <n v="10596100.002240365"/>
    <n v="31.200000000000003"/>
    <n v="1.6194046195379403"/>
    <s v="Lower Middle Income"/>
    <s v="East Asia &amp; Pacific"/>
    <s v="Moderate Access"/>
    <n v="-15.29475113054697"/>
    <x v="1249"/>
    <n v="-4.0059663406694561"/>
    <n v="37.699999999999996"/>
    <n v="0.31260947600000005"/>
  </r>
  <r>
    <s v="KHM"/>
    <x v="114"/>
    <x v="7"/>
    <n v="89.1"/>
    <n v="56.3"/>
    <n v="0.73587545899999995"/>
    <n v="418.95361630000002"/>
    <n v="16073372"/>
    <s v="KHM-2017"/>
    <n v="20.299999999999997"/>
    <n v="-1.7000000000000028"/>
    <n v="6.7470003999999917E-2"/>
    <n v="11827999.998177748"/>
    <n v="10.900000000000006"/>
    <n v="1.7564604537822195"/>
    <s v="Lower Middle Income"/>
    <s v="East Asia &amp; Pacific"/>
    <s v="High Access"/>
    <n v="4.2460923099218775"/>
    <x v="1250"/>
    <n v="-3.9418756065732241"/>
    <n v="57.999999999999993"/>
    <n v="0.38007947999999997"/>
  </r>
  <r>
    <s v="KHM"/>
    <x v="114"/>
    <x v="8"/>
    <n v="80.7"/>
    <n v="58.1"/>
    <n v="0.756550638"/>
    <n v="440.9496259"/>
    <n v="16274522"/>
    <s v="KHM-2018"/>
    <n v="-8.3999999999999915"/>
    <n v="1.8000000000000043"/>
    <n v="2.0675179000000043E-2"/>
    <n v="12312500.002245037"/>
    <n v="19.299999999999997"/>
    <n v="1.7157303092294107"/>
    <s v="Lower Middle Income"/>
    <s v="East Asia &amp; Pacific"/>
    <s v="High Access"/>
    <n v="-4.7838005596874922"/>
    <x v="1251"/>
    <n v="-3.9543183716276147"/>
    <n v="49.6"/>
    <n v="0.40075465900000001"/>
  </r>
  <r>
    <s v="KHM"/>
    <x v="114"/>
    <x v="9"/>
    <n v="84"/>
    <n v="53"/>
    <n v="0.95324981600000003"/>
    <n v="489.36782499999998"/>
    <n v="16481304"/>
    <s v="KHM-2019"/>
    <n v="3.2999999999999972"/>
    <n v="-5.1000000000000014"/>
    <n v="0.19669917800000003"/>
    <n v="15710800.005440064"/>
    <n v="16"/>
    <n v="1.9479209038722562"/>
    <s v="Lower Middle Income"/>
    <s v="East Asia &amp; Pacific"/>
    <s v="High Access"/>
    <n v="-2.0413771394141236"/>
    <x v="1252"/>
    <n v="-3.7301514795815875"/>
    <n v="52.9"/>
    <n v="0.59745383699999999"/>
  </r>
  <r>
    <s v="KHM"/>
    <x v="114"/>
    <x v="10"/>
    <n v="86.4"/>
    <n v="51.4"/>
    <n v="1.114061102"/>
    <n v="516.11671769999998"/>
    <n v="16725474"/>
    <s v="KHM-2020"/>
    <n v="2.4000000000000057"/>
    <n v="-1.6000000000000014"/>
    <n v="0.16081128599999994"/>
    <n v="18633199.995912347"/>
    <n v="13.599999999999994"/>
    <n v="2.1585448868322907"/>
    <s v="Lower Middle Income"/>
    <s v="East Asia &amp; Pacific"/>
    <s v="High Access"/>
    <n v="-0.17383452566407698"/>
    <x v="1253"/>
    <n v="-3.2866865343012579"/>
    <n v="55.300000000000004"/>
    <n v="0.75826512299999993"/>
  </r>
  <r>
    <s v="KHM"/>
    <x v="114"/>
    <x v="11"/>
    <n v="82.5"/>
    <n v="52.4"/>
    <n v="1.0888575410000001"/>
    <n v="501.33097720000001"/>
    <n v="16974305"/>
    <s v="KHM-2021"/>
    <n v="-3.9000000000000057"/>
    <n v="1"/>
    <n v="-2.5203560999999874E-2"/>
    <n v="18482600.002484005"/>
    <n v="17.5"/>
    <n v="2.1719334940789294"/>
    <s v="Lower Middle Income"/>
    <s v="East Asia &amp; Pacific"/>
    <s v="High Access"/>
    <n v="-4.6251685102734399"/>
    <x v="1254"/>
    <n v="-3.491876800004186"/>
    <n v="51.4"/>
    <n v="0.73306156200000006"/>
  </r>
  <r>
    <s v="KHM"/>
    <x v="114"/>
    <x v="12"/>
    <n v="92.3"/>
    <m/>
    <n v="1.0687824079999999"/>
    <n v="501.64413619999999"/>
    <n v="17201724"/>
    <s v="KHM-2022"/>
    <n v="9.7999999999999972"/>
    <s v=""/>
    <n v="-2.0075133000000189E-2"/>
    <n v="18384899.99847139"/>
    <n v="7.7000000000000028"/>
    <n v="2.1305589577825508"/>
    <s v="Lower Middle Income"/>
    <s v="East Asia &amp; Pacific"/>
    <s v="High Access"/>
    <n v="4.8859463360156496"/>
    <x v="38"/>
    <n v="-3.4820186442259367"/>
    <n v="61.199999999999996"/>
    <n v="0.71298642899999987"/>
  </r>
  <r>
    <s v="KIR"/>
    <x v="115"/>
    <x v="0"/>
    <n v="63.2"/>
    <n v="50.1"/>
    <n v="0.56207683200000003"/>
    <m/>
    <n v="108704"/>
    <s v="KIR-2010"/>
    <s v=""/>
    <s v=""/>
    <s v=""/>
    <n v="61099.999945728006"/>
    <n v="36.799999999999997"/>
    <s v=""/>
    <s v="Lower Middle Income"/>
    <s v="East Asia &amp; Pacific"/>
    <s v="Moderate Access"/>
    <n v="-16.424657439414048"/>
    <x v="1255"/>
    <n v="-4.5359823819916345"/>
    <n v="0"/>
    <n v="0"/>
  </r>
  <r>
    <s v="KIR"/>
    <x v="115"/>
    <x v="1"/>
    <n v="74.900000000000006"/>
    <n v="50.5"/>
    <n v="0.51515178900000003"/>
    <m/>
    <n v="110647"/>
    <s v="KIR-2011"/>
    <n v="11.700000000000003"/>
    <n v="0.39999999999999858"/>
    <n v="-4.6925043E-2"/>
    <n v="56999.999997483006"/>
    <n v="25.099999999999994"/>
    <s v=""/>
    <s v="Lower Middle Income"/>
    <s v="East Asia &amp; Pacific"/>
    <s v="Moderate Access"/>
    <n v="-5.5153274308203066"/>
    <x v="1256"/>
    <n v="-4.6113815947740555"/>
    <n v="11.700000000000003"/>
    <n v="-4.6925043E-2"/>
  </r>
  <r>
    <s v="KIR"/>
    <x v="115"/>
    <x v="2"/>
    <n v="76.7"/>
    <n v="48.7"/>
    <n v="0.49695415199999998"/>
    <m/>
    <n v="112284"/>
    <s v="KIR-2012"/>
    <n v="1.7999999999999972"/>
    <n v="-1.7999999999999972"/>
    <n v="-1.8197637000000044E-2"/>
    <n v="55800.000003167996"/>
    <n v="23.299999999999997"/>
    <s v=""/>
    <s v="Lower Middle Income"/>
    <s v="East Asia &amp; Pacific"/>
    <s v="Moderate Access"/>
    <n v="-4.4208045360156234"/>
    <x v="1257"/>
    <n v="-4.9085499110962294"/>
    <n v="13.5"/>
    <n v="-6.5122680000000044E-2"/>
  </r>
  <r>
    <s v="KIR"/>
    <x v="115"/>
    <x v="3"/>
    <n v="78.8"/>
    <n v="46.2"/>
    <n v="0.52794321799999999"/>
    <m/>
    <n v="113838"/>
    <s v="KIR-2013"/>
    <n v="2.0999999999999943"/>
    <n v="-2.5"/>
    <n v="3.098906600000001E-2"/>
    <n v="60100.000050684001"/>
    <n v="21.200000000000003"/>
    <s v=""/>
    <s v="Lower Middle Income"/>
    <s v="East Asia &amp; Pacific"/>
    <s v="Moderate Access"/>
    <n v="-2.9125381766406093"/>
    <x v="848"/>
    <n v="-4.4404272260000042"/>
    <n v="15.599999999999994"/>
    <n v="-3.4133614000000034E-2"/>
  </r>
  <r>
    <s v="KIR"/>
    <x v="115"/>
    <x v="4"/>
    <n v="83.4"/>
    <n v="48"/>
    <n v="0.52633404399999995"/>
    <m/>
    <n v="115326"/>
    <s v="KIR-2014"/>
    <n v="4.6000000000000085"/>
    <n v="1.7999999999999972"/>
    <n v="-1.6091740000000465E-3"/>
    <n v="60699.999958343993"/>
    <n v="16.599999999999994"/>
    <s v=""/>
    <s v="Lower Middle Income"/>
    <s v="East Asia &amp; Pacific"/>
    <s v="High Access"/>
    <n v="0.95909741113285918"/>
    <x v="1258"/>
    <n v="-4.2649528540836847"/>
    <n v="20.200000000000003"/>
    <n v="-3.5742788000000081E-2"/>
  </r>
  <r>
    <s v="KIR"/>
    <x v="115"/>
    <x v="5"/>
    <n v="90.6"/>
    <n v="47.5"/>
    <n v="0.53332191900000003"/>
    <m/>
    <n v="116815"/>
    <s v="KIR-2015"/>
    <n v="7.1999999999999886"/>
    <n v="-0.5"/>
    <n v="6.9878750000000878E-3"/>
    <n v="62299.999967985001"/>
    <n v="9.4000000000000057"/>
    <s v=""/>
    <s v="Lower Middle Income"/>
    <s v="East Asia &amp; Pacific"/>
    <s v="High Access"/>
    <n v="7.5847614419531055"/>
    <x v="1259"/>
    <n v="-4.1761194470041794"/>
    <n v="27.399999999999991"/>
    <n v="-2.8754912999999993E-2"/>
  </r>
  <r>
    <s v="KIR"/>
    <x v="115"/>
    <x v="6"/>
    <n v="92.6"/>
    <n v="48.1"/>
    <n v="0.57225814100000005"/>
    <m/>
    <n v="118478"/>
    <s v="KIR-2016"/>
    <n v="2"/>
    <n v="0.60000000000000142"/>
    <n v="3.893622200000002E-2"/>
    <n v="67800.000029398012"/>
    <n v="7.4000000000000057"/>
    <s v=""/>
    <s v="Lower Middle Income"/>
    <s v="East Asia &amp; Pacific"/>
    <s v="High Access"/>
    <n v="8.5052488694530268"/>
    <x v="32"/>
    <n v="-4.1021136546694565"/>
    <n v="29.399999999999991"/>
    <n v="1.0181309000000027E-2"/>
  </r>
  <r>
    <s v="KIR"/>
    <x v="115"/>
    <x v="7"/>
    <n v="85.7"/>
    <n v="42.5"/>
    <n v="0.57451673199999997"/>
    <m/>
    <n v="120275"/>
    <s v="KIR-2017"/>
    <n v="-6.8999999999999915"/>
    <n v="-5.6000000000000014"/>
    <n v="2.258590999999921E-3"/>
    <n v="69099.999941300004"/>
    <n v="14.299999999999997"/>
    <s v=""/>
    <s v="Lower Middle Income"/>
    <s v="East Asia &amp; Pacific"/>
    <s v="High Access"/>
    <n v="0.846092309921886"/>
    <x v="1260"/>
    <n v="-4.1032343335732238"/>
    <n v="22.5"/>
    <n v="1.2439899999999948E-2"/>
  </r>
  <r>
    <s v="KIR"/>
    <x v="115"/>
    <x v="8"/>
    <n v="87.5"/>
    <n v="42.3"/>
    <n v="0.62170309000000001"/>
    <m/>
    <n v="122084"/>
    <s v="KIR-2018"/>
    <n v="1.7999999999999972"/>
    <n v="-0.20000000000000284"/>
    <n v="4.7186358000000039E-2"/>
    <n v="75900.000039560007"/>
    <n v="12.5"/>
    <s v=""/>
    <s v="Lower Middle Income"/>
    <s v="East Asia &amp; Pacific"/>
    <s v="High Access"/>
    <n v="2.016199440312505"/>
    <x v="1261"/>
    <n v="-4.0891659196276144"/>
    <n v="24.299999999999997"/>
    <n v="5.9626257999999988E-2"/>
  </r>
  <r>
    <s v="KIR"/>
    <x v="115"/>
    <x v="9"/>
    <n v="89.3"/>
    <n v="42.2"/>
    <n v="0.61410091899999997"/>
    <m/>
    <n v="123921"/>
    <s v="KIR-2019"/>
    <n v="1.7999999999999972"/>
    <n v="-9.9999999999994316E-2"/>
    <n v="-7.6021710000000464E-3"/>
    <n v="76099.999983399"/>
    <n v="10.700000000000003"/>
    <s v=""/>
    <s v="Lower Middle Income"/>
    <s v="East Asia &amp; Pacific"/>
    <s v="High Access"/>
    <n v="3.2586228605858736"/>
    <x v="1262"/>
    <n v="-4.0693003765815874"/>
    <n v="26.099999999999994"/>
    <n v="5.2024086999999941E-2"/>
  </r>
  <r>
    <s v="KIR"/>
    <x v="115"/>
    <x v="10"/>
    <n v="91"/>
    <n v="42.2"/>
    <n v="0.58446141500000004"/>
    <m/>
    <n v="126099"/>
    <s v="KIR-2020"/>
    <n v="1.7000000000000028"/>
    <n v="0"/>
    <n v="-2.9639503999999928E-2"/>
    <n v="73699.999970085002"/>
    <n v="9"/>
    <s v=""/>
    <s v="Lower Middle Income"/>
    <s v="East Asia &amp; Pacific"/>
    <s v="High Access"/>
    <n v="4.4261654743359173"/>
    <x v="1263"/>
    <n v="-3.8162862213012581"/>
    <n v="27.799999999999997"/>
    <n v="2.2384583000000013E-2"/>
  </r>
  <r>
    <s v="KIR"/>
    <x v="115"/>
    <x v="11"/>
    <n v="92.8"/>
    <n v="42.2"/>
    <n v="0.62705936399999995"/>
    <m/>
    <n v="128377"/>
    <s v="KIR-2021"/>
    <n v="1.7999999999999972"/>
    <n v="0"/>
    <n v="4.2597948999999913E-2"/>
    <n v="80499.99997222799"/>
    <n v="7.2000000000000028"/>
    <s v=""/>
    <s v="Lower Middle Income"/>
    <s v="East Asia &amp; Pacific"/>
    <s v="High Access"/>
    <n v="5.6748314897265573"/>
    <x v="1264"/>
    <n v="-3.9536749770041864"/>
    <n v="29.599999999999994"/>
    <n v="6.4982531999999926E-2"/>
  </r>
  <r>
    <s v="KIR"/>
    <x v="115"/>
    <x v="12"/>
    <n v="94.4"/>
    <n v="41.9"/>
    <n v="0.58098092300000004"/>
    <m/>
    <n v="130469"/>
    <s v="KIR-2022"/>
    <n v="1.6000000000000085"/>
    <n v="-0.30000000000000426"/>
    <n v="-4.6078440999999914E-2"/>
    <n v="75800.000042887012"/>
    <n v="5.5999999999999943"/>
    <s v=""/>
    <s v="Lower Middle Income"/>
    <s v="East Asia &amp; Pacific"/>
    <s v="High Access"/>
    <n v="6.9859463360156582"/>
    <x v="1265"/>
    <n v="-3.9698201292259361"/>
    <n v="31.200000000000003"/>
    <n v="1.8904091000000012E-2"/>
  </r>
  <r>
    <s v="KNA"/>
    <x v="116"/>
    <x v="0"/>
    <n v="99.8"/>
    <n v="1"/>
    <n v="2.1069034709999999"/>
    <m/>
    <n v="46846"/>
    <s v="KNA-2010"/>
    <s v=""/>
    <s v=""/>
    <s v=""/>
    <n v="98700.000002465997"/>
    <n v="0.20000000000000284"/>
    <s v=""/>
    <s v="High Income"/>
    <s v="Latin America &amp; Caribbean"/>
    <s v="Universal Access"/>
    <n v="20.175342560585946"/>
    <x v="1266"/>
    <n v="-2.9911557429916344"/>
    <n v="0"/>
    <n v="0"/>
  </r>
  <r>
    <s v="KNA"/>
    <x v="116"/>
    <x v="1"/>
    <n v="100"/>
    <n v="0.9"/>
    <n v="1.6593439409999999"/>
    <m/>
    <n v="46886"/>
    <s v="KNA-2011"/>
    <n v="0.20000000000000284"/>
    <n v="-9.9999999999999978E-2"/>
    <n v="-0.44755952999999993"/>
    <n v="77800.000017725994"/>
    <n v="0"/>
    <s v=""/>
    <s v="High Income"/>
    <s v="Latin America &amp; Caribbean"/>
    <s v="Universal Access"/>
    <n v="19.584672569179688"/>
    <x v="1134"/>
    <n v="-3.4671894427740555"/>
    <n v="0.20000000000000284"/>
    <n v="-0.44755952999999993"/>
  </r>
  <r>
    <s v="KNA"/>
    <x v="116"/>
    <x v="2"/>
    <n v="100"/>
    <n v="1.3"/>
    <n v="1.6966810539999999"/>
    <m/>
    <n v="47033"/>
    <s v="KNA-2012"/>
    <n v="0"/>
    <n v="0.4"/>
    <n v="3.7337112999999977E-2"/>
    <n v="79800.000012781995"/>
    <n v="0"/>
    <s v=""/>
    <s v="High Income"/>
    <s v="Latin America &amp; Caribbean"/>
    <s v="Universal Access"/>
    <n v="18.879195463984374"/>
    <x v="1145"/>
    <n v="-3.7088230090962293"/>
    <n v="0.20000000000000284"/>
    <n v="-0.41022241699999995"/>
  </r>
  <r>
    <s v="KNA"/>
    <x v="116"/>
    <x v="3"/>
    <n v="100"/>
    <n v="1.4"/>
    <n v="1.9333319170000001"/>
    <m/>
    <n v="47069"/>
    <s v="KNA-2013"/>
    <n v="0"/>
    <n v="9.9999999999999867E-2"/>
    <n v="0.23665086300000016"/>
    <n v="91000.000001273002"/>
    <n v="0"/>
    <s v=""/>
    <s v="High Income"/>
    <s v="Latin America &amp; Caribbean"/>
    <s v="Universal Access"/>
    <n v="18.287461823359394"/>
    <x v="228"/>
    <n v="-3.0350385270000038"/>
    <n v="0.20000000000000284"/>
    <n v="-0.17357155399999979"/>
  </r>
  <r>
    <s v="KNA"/>
    <x v="116"/>
    <x v="4"/>
    <n v="100"/>
    <n v="1.6"/>
    <n v="2.0662999850000001"/>
    <m/>
    <n v="47089"/>
    <s v="KNA-2014"/>
    <n v="0"/>
    <n v="0.20000000000000018"/>
    <n v="0.13296806800000005"/>
    <n v="97299.999993664998"/>
    <n v="0"/>
    <s v=""/>
    <s v="High Income"/>
    <s v="Latin America &amp; Caribbean"/>
    <s v="Universal Access"/>
    <n v="17.559097411132853"/>
    <x v="1267"/>
    <n v="-2.7249869130836841"/>
    <n v="0.20000000000000284"/>
    <n v="-4.0603485999999744E-2"/>
  </r>
  <r>
    <s v="KNA"/>
    <x v="116"/>
    <x v="5"/>
    <n v="100"/>
    <n v="1.6"/>
    <n v="2.1640792580000001"/>
    <m/>
    <n v="47087"/>
    <s v="KNA-2015"/>
    <n v="0"/>
    <n v="0"/>
    <n v="9.7779273E-2"/>
    <n v="101900.000021446"/>
    <n v="0"/>
    <s v=""/>
    <s v="High Income"/>
    <s v="Latin America &amp; Caribbean"/>
    <s v="Universal Access"/>
    <n v="16.984761441953111"/>
    <x v="1268"/>
    <n v="-2.5453621080041788"/>
    <n v="0.20000000000000284"/>
    <n v="5.7175787000000255E-2"/>
  </r>
  <r>
    <s v="KNA"/>
    <x v="116"/>
    <x v="6"/>
    <n v="100"/>
    <n v="1.7"/>
    <n v="2.3685608070000002"/>
    <m/>
    <n v="47075"/>
    <s v="KNA-2016"/>
    <n v="0"/>
    <n v="9.9999999999999867E-2"/>
    <n v="0.20448154900000004"/>
    <n v="111499.99998952501"/>
    <n v="0"/>
    <s v=""/>
    <s v="High Income"/>
    <s v="Latin America &amp; Caribbean"/>
    <s v="Universal Access"/>
    <n v="15.905248869453033"/>
    <x v="1269"/>
    <n v="-2.3058109886694562"/>
    <n v="0.20000000000000284"/>
    <n v="0.2616573360000003"/>
  </r>
  <r>
    <s v="KNA"/>
    <x v="116"/>
    <x v="7"/>
    <n v="100"/>
    <n v="1.3"/>
    <n v="2.2104144529999998"/>
    <m/>
    <n v="47050"/>
    <s v="KNA-2017"/>
    <n v="0"/>
    <n v="-0.39999999999999991"/>
    <n v="-0.15814635400000032"/>
    <n v="104000.00001364999"/>
    <n v="0"/>
    <s v=""/>
    <s v="High Income"/>
    <s v="Latin America &amp; Caribbean"/>
    <s v="Universal Access"/>
    <n v="15.146092309921883"/>
    <x v="1270"/>
    <n v="-2.4673366125732241"/>
    <n v="0.20000000000000284"/>
    <n v="0.10351098199999997"/>
  </r>
  <r>
    <s v="KNA"/>
    <x v="116"/>
    <x v="8"/>
    <n v="100"/>
    <n v="1.3"/>
    <n v="2.363427502"/>
    <m/>
    <n v="47008"/>
    <s v="KNA-2018"/>
    <n v="0"/>
    <n v="0"/>
    <n v="0.15301304900000012"/>
    <n v="111100.000014016"/>
    <n v="0"/>
    <s v=""/>
    <s v="High Income"/>
    <s v="Latin America &amp; Caribbean"/>
    <s v="Universal Access"/>
    <n v="14.516199440312505"/>
    <x v="1271"/>
    <n v="-2.3474415076276149"/>
    <n v="0.20000000000000284"/>
    <n v="0.2565240310000001"/>
  </r>
  <r>
    <s v="KNA"/>
    <x v="116"/>
    <x v="9"/>
    <n v="100"/>
    <n v="1.3"/>
    <n v="2.7730448120000002"/>
    <m/>
    <n v="46952"/>
    <s v="KNA-2019"/>
    <n v="0"/>
    <n v="0"/>
    <n v="0.40961731000000023"/>
    <n v="130200.00001302401"/>
    <n v="0"/>
    <s v=""/>
    <s v="High Income"/>
    <s v="Latin America &amp; Caribbean"/>
    <s v="Universal Access"/>
    <n v="13.958622860585876"/>
    <x v="1272"/>
    <n v="-1.9103564835815874"/>
    <n v="0.20000000000000284"/>
    <n v="0.66614134100000033"/>
  </r>
  <r>
    <s v="KNA"/>
    <x v="116"/>
    <x v="10"/>
    <n v="100"/>
    <n v="1.6"/>
    <n v="2.5517388520000002"/>
    <m/>
    <n v="46870"/>
    <s v="KNA-2020"/>
    <n v="0"/>
    <n v="0.30000000000000004"/>
    <n v="-0.22130596000000002"/>
    <n v="119599.99999324001"/>
    <n v="0"/>
    <s v=""/>
    <s v="High Income"/>
    <s v="Latin America &amp; Caribbean"/>
    <s v="Universal Access"/>
    <n v="13.426165474335917"/>
    <x v="1273"/>
    <n v="-1.8490087843012577"/>
    <n v="0.20000000000000284"/>
    <n v="0.44483538100000031"/>
  </r>
  <r>
    <s v="KNA"/>
    <x v="116"/>
    <x v="11"/>
    <n v="100"/>
    <n v="1.6"/>
    <n v="2.4848705170000001"/>
    <m/>
    <n v="46763"/>
    <s v="KNA-2021"/>
    <n v="0"/>
    <n v="0"/>
    <n v="-6.6868335000000112E-2"/>
    <n v="116199.999986471"/>
    <n v="0"/>
    <s v=""/>
    <s v="High Income"/>
    <s v="Latin America &amp; Caribbean"/>
    <s v="Universal Access"/>
    <n v="12.87483148972656"/>
    <x v="1274"/>
    <n v="-2.0958638240041862"/>
    <n v="0.20000000000000284"/>
    <n v="0.3779670460000002"/>
  </r>
  <r>
    <s v="KNA"/>
    <x v="116"/>
    <x v="12"/>
    <n v="100"/>
    <n v="1.5"/>
    <n v="2.78533045"/>
    <m/>
    <n v="46709"/>
    <s v="KNA-2022"/>
    <n v="0"/>
    <n v="-0.10000000000000009"/>
    <n v="0.30045993299999996"/>
    <n v="130099.99998905"/>
    <n v="0"/>
    <s v=""/>
    <s v="High Income"/>
    <s v="Latin America &amp; Caribbean"/>
    <s v="Universal Access"/>
    <n v="12.585946336015652"/>
    <x v="1275"/>
    <n v="-1.7654706022259363"/>
    <n v="0.20000000000000284"/>
    <n v="0.67842697900000015"/>
  </r>
  <r>
    <s v="KOR"/>
    <x v="117"/>
    <x v="0"/>
    <n v="100"/>
    <n v="1.3"/>
    <n v="12.3690482"/>
    <n v="4920.3415949999999"/>
    <n v="49554112"/>
    <s v="KOR-2010"/>
    <s v=""/>
    <s v=""/>
    <s v=""/>
    <n v="612937199.83619845"/>
    <n v="0"/>
    <n v="2.5138596500229373"/>
    <s v="High Income"/>
    <s v="East Asia &amp; Pacific"/>
    <s v="Universal Access"/>
    <n v="20.375342560585949"/>
    <x v="225"/>
    <n v="7.2709889860083656"/>
    <n v="0"/>
    <n v="0"/>
  </r>
  <r>
    <s v="KOR"/>
    <x v="117"/>
    <x v="1"/>
    <n v="100"/>
    <n v="1.4"/>
    <n v="12.97026844"/>
    <n v="5114.9628259999999"/>
    <n v="49936638"/>
    <s v="KOR-2011"/>
    <n v="0"/>
    <n v="9.9999999999999867E-2"/>
    <n v="0.60122023999999996"/>
    <n v="647691599.85110474"/>
    <n v="0"/>
    <n v="2.5357502842582731"/>
    <s v="High Income"/>
    <s v="East Asia &amp; Pacific"/>
    <s v="Universal Access"/>
    <n v="19.584672569179688"/>
    <x v="226"/>
    <n v="7.8437350562259445"/>
    <n v="0"/>
    <n v="0.60122023999999996"/>
  </r>
  <r>
    <s v="KOR"/>
    <x v="117"/>
    <x v="2"/>
    <n v="100"/>
    <n v="1.6"/>
    <n v="12.852856360000001"/>
    <n v="5122.9421329999996"/>
    <n v="50199853"/>
    <s v="KOR-2012"/>
    <n v="0"/>
    <n v="0.20000000000000018"/>
    <n v="-0.11741207999999936"/>
    <n v="645211499.90211511"/>
    <n v="0"/>
    <n v="2.5088818156283481"/>
    <s v="High Income"/>
    <s v="East Asia &amp; Pacific"/>
    <s v="Universal Access"/>
    <n v="18.879195463984374"/>
    <x v="1276"/>
    <n v="7.4473522969037713"/>
    <n v="0"/>
    <n v="0.4838081600000006"/>
  </r>
  <r>
    <s v="KOR"/>
    <x v="117"/>
    <x v="3"/>
    <n v="100"/>
    <n v="1.9"/>
    <n v="12.73173298"/>
    <n v="5108.236339"/>
    <n v="50428893"/>
    <s v="KOR-2013"/>
    <n v="0"/>
    <n v="0.29999999999999982"/>
    <n v="-0.12112338000000022"/>
    <n v="642047200.15299118"/>
    <n v="0"/>
    <n v="2.4923930952052218"/>
    <s v="High Income"/>
    <s v="East Asia &amp; Pacific"/>
    <s v="Universal Access"/>
    <n v="18.287461823359394"/>
    <x v="1277"/>
    <n v="7.7633625359999963"/>
    <n v="0"/>
    <n v="0.36268478000000037"/>
  </r>
  <r>
    <s v="KOR"/>
    <x v="117"/>
    <x v="4"/>
    <n v="100"/>
    <n v="2.9"/>
    <n v="12.4261678"/>
    <n v="5136.9853300000004"/>
    <n v="50746659"/>
    <s v="KOR-2014"/>
    <n v="0"/>
    <n v="1"/>
    <n v="-0.30556518000000032"/>
    <n v="630586500.02338016"/>
    <n v="0"/>
    <n v="2.4189611224760883"/>
    <s v="High Income"/>
    <s v="East Asia &amp; Pacific"/>
    <s v="Universal Access"/>
    <n v="17.559097411132853"/>
    <x v="1278"/>
    <n v="7.6348809019163157"/>
    <n v="0"/>
    <n v="5.7119600000000048E-2"/>
  </r>
  <r>
    <s v="KOR"/>
    <x v="117"/>
    <x v="5"/>
    <n v="100"/>
    <n v="2.7"/>
    <n v="12.61981905"/>
    <n v="5239.0034539999997"/>
    <n v="51014947"/>
    <s v="KOR-2015"/>
    <n v="0"/>
    <n v="-0.19999999999999973"/>
    <n v="0.19365125000000027"/>
    <n v="643799399.98534036"/>
    <n v="0"/>
    <n v="2.4088205248967185"/>
    <s v="High Income"/>
    <s v="East Asia &amp; Pacific"/>
    <s v="Universal Access"/>
    <n v="16.984761441953111"/>
    <x v="1279"/>
    <n v="7.9103776839958213"/>
    <n v="0"/>
    <n v="0.25077085000000032"/>
  </r>
  <r>
    <s v="KOR"/>
    <x v="117"/>
    <x v="6"/>
    <n v="100"/>
    <n v="2.6"/>
    <n v="12.667778820000001"/>
    <n v="5390.8404259999998"/>
    <n v="51217803"/>
    <s v="KOR-2016"/>
    <n v="0"/>
    <n v="-0.10000000000000009"/>
    <n v="4.795977000000029E-2"/>
    <n v="648815800.05033255"/>
    <n v="0"/>
    <n v="2.3498708585220514"/>
    <s v="High Income"/>
    <s v="East Asia &amp; Pacific"/>
    <s v="Universal Access"/>
    <n v="15.905248869453033"/>
    <x v="1280"/>
    <n v="7.9934070243305442"/>
    <n v="0"/>
    <n v="0.29873062000000061"/>
  </r>
  <r>
    <s v="KOR"/>
    <x v="117"/>
    <x v="7"/>
    <n v="100"/>
    <n v="2.8"/>
    <n v="12.952944840000001"/>
    <n v="5467.8222500000002"/>
    <n v="51361911"/>
    <s v="KOR-2017"/>
    <n v="0"/>
    <n v="0.19999999999999973"/>
    <n v="0.28516602000000013"/>
    <n v="665288000.05998933"/>
    <n v="0"/>
    <n v="2.3689403656089953"/>
    <s v="High Income"/>
    <s v="East Asia &amp; Pacific"/>
    <s v="Universal Access"/>
    <n v="15.146092309921883"/>
    <x v="1281"/>
    <n v="8.2751937744267767"/>
    <n v="0"/>
    <n v="0.58389664000000074"/>
  </r>
  <r>
    <s v="KOR"/>
    <x v="117"/>
    <x v="8"/>
    <n v="100"/>
    <n v="3.2"/>
    <n v="13.19172695"/>
    <n v="5531.7795740000001"/>
    <n v="51585058"/>
    <s v="KOR-2018"/>
    <n v="0"/>
    <n v="0.40000000000000036"/>
    <n v="0.23878210999999894"/>
    <n v="680495999.83591306"/>
    <n v="0"/>
    <n v="2.3847166673094917"/>
    <s v="High Income"/>
    <s v="East Asia &amp; Pacific"/>
    <s v="Universal Access"/>
    <n v="14.516199440312505"/>
    <x v="1282"/>
    <n v="8.4808579403723847"/>
    <n v="0"/>
    <n v="0.82267874999999968"/>
  </r>
  <r>
    <s v="KOR"/>
    <x v="117"/>
    <x v="9"/>
    <n v="100"/>
    <n v="3.2"/>
    <n v="12.65318946"/>
    <n v="5334.6738590000004"/>
    <n v="51764822"/>
    <s v="KOR-2019"/>
    <n v="0"/>
    <n v="0"/>
    <n v="-0.53853748999999951"/>
    <n v="654990100.12917614"/>
    <n v="0"/>
    <n v="2.3718768559118395"/>
    <s v="High Income"/>
    <s v="East Asia &amp; Pacific"/>
    <s v="Universal Access"/>
    <n v="13.958622860585876"/>
    <x v="1283"/>
    <n v="7.9697881644184125"/>
    <n v="0"/>
    <n v="0.28414126000000017"/>
  </r>
  <r>
    <s v="KOR"/>
    <x v="117"/>
    <x v="10"/>
    <n v="100"/>
    <n v="3.6"/>
    <n v="11.909444280000001"/>
    <n v="5195.9101110000001"/>
    <n v="51836239"/>
    <s v="KOR-2020"/>
    <n v="0"/>
    <n v="0.39999999999999991"/>
    <n v="-0.74374517999999945"/>
    <n v="617340800.05526292"/>
    <n v="0"/>
    <n v="2.2920805067022068"/>
    <s v="High Income"/>
    <s v="East Asia &amp; Pacific"/>
    <s v="Universal Access"/>
    <n v="13.426165474335917"/>
    <x v="1284"/>
    <n v="7.5086966436987428"/>
    <n v="0"/>
    <n v="-0.45960391999999928"/>
  </r>
  <r>
    <s v="KOR"/>
    <x v="117"/>
    <x v="11"/>
    <n v="100"/>
    <n v="3.6"/>
    <n v="12.338726830000001"/>
    <n v="5513.6283059999996"/>
    <n v="51769539"/>
    <s v="KOR-2021"/>
    <n v="0"/>
    <n v="0"/>
    <n v="0.42928254999999993"/>
    <n v="638770199.83603144"/>
    <n v="0"/>
    <n v="2.2378597441131176"/>
    <s v="High Income"/>
    <s v="East Asia &amp; Pacific"/>
    <s v="Universal Access"/>
    <n v="12.87483148972656"/>
    <x v="1285"/>
    <n v="7.7579924889958143"/>
    <n v="0"/>
    <n v="-3.0321369999999348E-2"/>
  </r>
  <r>
    <s v="KOR"/>
    <x v="117"/>
    <x v="12"/>
    <n v="100"/>
    <m/>
    <n v="11.873740979999999"/>
    <n v="5411.9747770000004"/>
    <n v="51672569"/>
    <s v="KOR-2022"/>
    <n v="0"/>
    <s v=""/>
    <n v="-0.46498585000000148"/>
    <n v="613546700.07717752"/>
    <n v="0"/>
    <n v="2.1939756686341996"/>
    <s v="High Income"/>
    <s v="East Asia &amp; Pacific"/>
    <s v="Universal Access"/>
    <n v="12.585946336015652"/>
    <x v="38"/>
    <n v="7.3229399277740628"/>
    <n v="0"/>
    <n v="-0.49530722000000083"/>
  </r>
  <r>
    <s v="KWT"/>
    <x v="118"/>
    <x v="0"/>
    <n v="100"/>
    <m/>
    <n v="29.496645340000001"/>
    <n v="11311.936589999999"/>
    <n v="2943372"/>
    <s v="KWT-2010"/>
    <s v=""/>
    <s v=""/>
    <s v=""/>
    <n v="86819599.987686485"/>
    <n v="0"/>
    <n v="2.6075681299412237"/>
    <s v="High Income"/>
    <s v="Middle East &amp; North Africa"/>
    <s v="Universal Access"/>
    <n v="20.375342560585949"/>
    <x v="38"/>
    <n v="24.398586126008368"/>
    <n v="0"/>
    <n v="0"/>
  </r>
  <r>
    <s v="KWT"/>
    <x v="118"/>
    <x v="1"/>
    <n v="100"/>
    <m/>
    <n v="29.32654157"/>
    <n v="10504.88017"/>
    <n v="3132814"/>
    <s v="KWT-2011"/>
    <n v="0"/>
    <s v=""/>
    <n v="-0.17010377000000076"/>
    <n v="91874600.002077982"/>
    <n v="0"/>
    <n v="2.791706435048273"/>
    <s v="High Income"/>
    <s v="Middle East &amp; North Africa"/>
    <s v="Universal Access"/>
    <n v="19.584672569179688"/>
    <x v="38"/>
    <n v="24.200008186225944"/>
    <n v="0"/>
    <n v="-0.17010377000000076"/>
  </r>
  <r>
    <s v="KWT"/>
    <x v="118"/>
    <x v="2"/>
    <n v="100"/>
    <m/>
    <n v="27.557805269999999"/>
    <n v="10424.34167"/>
    <n v="3337109"/>
    <s v="KWT-2012"/>
    <n v="0"/>
    <s v=""/>
    <n v="-1.7687363000000005"/>
    <n v="91963399.986764431"/>
    <n v="0"/>
    <n v="2.6436014994892241"/>
    <s v="High Income"/>
    <s v="Middle East &amp; North Africa"/>
    <s v="Universal Access"/>
    <n v="18.879195463984374"/>
    <x v="38"/>
    <n v="22.152301206903772"/>
    <n v="0"/>
    <n v="-1.9388400700000012"/>
  </r>
  <r>
    <s v="KWT"/>
    <x v="118"/>
    <x v="3"/>
    <n v="100"/>
    <m/>
    <n v="26.761281289999999"/>
    <n v="9775.1962120000007"/>
    <n v="3507844"/>
    <s v="KWT-2013"/>
    <n v="0"/>
    <s v=""/>
    <n v="-0.79652397999999991"/>
    <n v="93874400.00543876"/>
    <n v="0"/>
    <n v="2.7376720333396412"/>
    <s v="High Income"/>
    <s v="Middle East &amp; North Africa"/>
    <s v="Universal Access"/>
    <n v="18.287461823359394"/>
    <x v="38"/>
    <n v="21.792910845999995"/>
    <n v="0"/>
    <n v="-2.7353640500000012"/>
  </r>
  <r>
    <s v="KWT"/>
    <x v="118"/>
    <x v="4"/>
    <n v="100"/>
    <m/>
    <n v="25.187022150000001"/>
    <n v="8681.3516780000009"/>
    <n v="3665876"/>
    <s v="KWT-2014"/>
    <n v="0"/>
    <s v=""/>
    <n v="-1.5742591399999988"/>
    <n v="92332500.0111534"/>
    <n v="0"/>
    <n v="2.9012788658047493"/>
    <s v="High Income"/>
    <s v="Middle East &amp; North Africa"/>
    <s v="Universal Access"/>
    <n v="17.559097411132853"/>
    <x v="38"/>
    <n v="20.395735251916317"/>
    <n v="0"/>
    <n v="-4.3096231899999999"/>
  </r>
  <r>
    <s v="KWT"/>
    <x v="118"/>
    <x v="5"/>
    <n v="100"/>
    <m/>
    <n v="24.928218879999999"/>
    <n v="9731.5444960000004"/>
    <n v="3834574"/>
    <s v="KWT-2015"/>
    <n v="0"/>
    <s v=""/>
    <n v="-0.25880327000000136"/>
    <n v="95589099.98355712"/>
    <n v="0"/>
    <n v="2.5615891588684976"/>
    <s v="High Income"/>
    <s v="Middle East &amp; North Africa"/>
    <s v="Universal Access"/>
    <n v="16.984761441953111"/>
    <x v="38"/>
    <n v="20.218777513995821"/>
    <n v="0"/>
    <n v="-4.5684264600000013"/>
  </r>
  <r>
    <s v="KWT"/>
    <x v="118"/>
    <x v="6"/>
    <n v="100"/>
    <m/>
    <n v="24.574835369999999"/>
    <n v="9684.8913560000001"/>
    <n v="4004096"/>
    <s v="KWT-2016"/>
    <n v="0"/>
    <s v=""/>
    <n v="-0.35338351000000046"/>
    <n v="98400000.00567551"/>
    <n v="0"/>
    <n v="2.5374404798847179"/>
    <s v="High Income"/>
    <s v="Middle East &amp; North Africa"/>
    <s v="Universal Access"/>
    <n v="15.905248869453033"/>
    <x v="38"/>
    <n v="19.900463574330544"/>
    <n v="0"/>
    <n v="-4.9218099700000018"/>
  </r>
  <r>
    <s v="KWT"/>
    <x v="118"/>
    <x v="7"/>
    <n v="100"/>
    <m/>
    <n v="23.458245519999998"/>
    <n v="9526.7148500000003"/>
    <n v="4154812"/>
    <s v="KWT-2017"/>
    <n v="0"/>
    <s v=""/>
    <n v="-1.1165898500000004"/>
    <n v="97464599.985442236"/>
    <n v="0"/>
    <n v="2.4623646124980847"/>
    <s v="High Income"/>
    <s v="Middle East &amp; North Africa"/>
    <s v="Universal Access"/>
    <n v="15.146092309921883"/>
    <x v="38"/>
    <n v="18.780494454426773"/>
    <n v="0"/>
    <n v="-6.0383998200000022"/>
  </r>
  <r>
    <s v="KWT"/>
    <x v="118"/>
    <x v="8"/>
    <n v="100"/>
    <m/>
    <n v="22.916469589999998"/>
    <n v="9772.0088329999999"/>
    <n v="4323515"/>
    <s v="KWT-2018"/>
    <n v="0"/>
    <s v=""/>
    <n v="-0.54177593000000002"/>
    <n v="99079700.019408837"/>
    <n v="0"/>
    <n v="2.3451134747863973"/>
    <s v="High Income"/>
    <s v="Middle East &amp; North Africa"/>
    <s v="Universal Access"/>
    <n v="14.516199440312505"/>
    <x v="38"/>
    <n v="18.205600580372383"/>
    <n v="0"/>
    <n v="-6.5801757500000022"/>
  </r>
  <r>
    <s v="KWT"/>
    <x v="118"/>
    <x v="9"/>
    <n v="100"/>
    <m/>
    <n v="21.796805989999999"/>
    <n v="8352.7802410000004"/>
    <n v="4442316"/>
    <s v="KWT-2019"/>
    <n v="0"/>
    <s v=""/>
    <n v="-1.1196635999999991"/>
    <n v="96828299.998272836"/>
    <n v="0"/>
    <n v="2.6095270510062494"/>
    <s v="High Income"/>
    <s v="Middle East &amp; North Africa"/>
    <s v="Universal Access"/>
    <n v="13.958622860585876"/>
    <x v="38"/>
    <n v="17.113404694418413"/>
    <n v="0"/>
    <n v="-7.6998393500000013"/>
  </r>
  <r>
    <s v="KWT"/>
    <x v="118"/>
    <x v="10"/>
    <n v="100"/>
    <m/>
    <n v="21.123240930000001"/>
    <n v="8871.9407250000004"/>
    <n v="4400267"/>
    <s v="KWT-2020"/>
    <n v="0"/>
    <s v=""/>
    <n v="-0.67356505999999783"/>
    <n v="92947899.997328311"/>
    <n v="0"/>
    <n v="2.3809041995149265"/>
    <s v="High Income"/>
    <s v="Middle East &amp; North Africa"/>
    <s v="Universal Access"/>
    <n v="13.426165474335917"/>
    <x v="38"/>
    <n v="16.722493293698744"/>
    <n v="0"/>
    <n v="-8.3734044099999991"/>
  </r>
  <r>
    <s v="KWT"/>
    <x v="118"/>
    <x v="11"/>
    <n v="100"/>
    <m/>
    <n v="22.908184500000001"/>
    <n v="8570.5939120000003"/>
    <n v="4360865"/>
    <s v="KWT-2021"/>
    <n v="0"/>
    <s v=""/>
    <n v="1.7849435699999994"/>
    <n v="99899499.999592498"/>
    <n v="0"/>
    <n v="2.6728818020330443"/>
    <s v="High Income"/>
    <s v="Middle East &amp; North Africa"/>
    <s v="Universal Access"/>
    <n v="12.87483148972656"/>
    <x v="38"/>
    <n v="18.327450158995816"/>
    <n v="0"/>
    <n v="-6.5884608399999998"/>
  </r>
  <r>
    <s v="KWT"/>
    <x v="118"/>
    <x v="12"/>
    <n v="100"/>
    <m/>
    <n v="22.358558169999998"/>
    <n v="9129.5979860000007"/>
    <n v="4589643"/>
    <s v="KWT-2022"/>
    <n v="0"/>
    <s v=""/>
    <n v="-0.54962633000000238"/>
    <n v="102617799.99503331"/>
    <n v="0"/>
    <n v="2.4490189167459797"/>
    <s v="High Income"/>
    <s v="Middle East &amp; North Africa"/>
    <s v="Universal Access"/>
    <n v="12.585946336015652"/>
    <x v="38"/>
    <n v="17.807757117774063"/>
    <n v="0"/>
    <n v="-7.1380871700000021"/>
  </r>
  <r>
    <s v="LAC"/>
    <x v="119"/>
    <x v="0"/>
    <n v="95.565614019999998"/>
    <n v="30.791063789999999"/>
    <n v="2.598668161"/>
    <n v="1234.1678509999999"/>
    <n v="523147480"/>
    <s v="LAC-2010"/>
    <s v=""/>
    <s v=""/>
    <s v=""/>
    <n v="1359486699.7833843"/>
    <n v="4.4343859800000018"/>
    <n v="2.1056035116247735"/>
    <s v="Unknown"/>
    <s v="Unknown"/>
    <s v="Universal Access"/>
    <n v="15.940956580585947"/>
    <x v="1286"/>
    <n v="-2.4993910529916343"/>
    <n v="0"/>
    <n v="0"/>
  </r>
  <r>
    <s v="LAC"/>
    <x v="119"/>
    <x v="1"/>
    <n v="95.913672000000005"/>
    <n v="29.923684120000001"/>
    <n v="2.6713191090000001"/>
    <n v="1258.2677719999999"/>
    <n v="528822706"/>
    <s v="LAC-2011"/>
    <n v="0.34805798000000721"/>
    <n v="-0.86737966999999827"/>
    <n v="7.265094800000016E-2"/>
    <n v="1412654199.810889"/>
    <n v="4.0863279999999946"/>
    <n v="2.1230132158228723"/>
    <s v="Unknown"/>
    <s v="Unknown"/>
    <s v="Universal Access"/>
    <n v="15.498344569179693"/>
    <x v="1287"/>
    <n v="-2.4552142747740553"/>
    <n v="0.34805798000000721"/>
    <n v="7.265094800000016E-2"/>
  </r>
  <r>
    <s v="LAC"/>
    <x v="119"/>
    <x v="2"/>
    <n v="96.288238390000004"/>
    <n v="29.35097794"/>
    <n v="2.7590132939999998"/>
    <n v="1282.4181599999999"/>
    <n v="534503260"/>
    <s v="LAC-2012"/>
    <n v="0.37456638999999825"/>
    <n v="-0.57270618000000084"/>
    <n v="8.7694184999999703E-2"/>
    <n v="1474701600.0263383"/>
    <n v="3.7117616099999964"/>
    <n v="2.1514147101597501"/>
    <s v="Unknown"/>
    <s v="Unknown"/>
    <s v="Universal Access"/>
    <n v="15.167433853984377"/>
    <x v="1288"/>
    <n v="-2.6464907690962294"/>
    <n v="0.72262437000000546"/>
    <n v="0.16034513299999986"/>
  </r>
  <r>
    <s v="LAC"/>
    <x v="119"/>
    <x v="3"/>
    <n v="96.627272329999997"/>
    <n v="28.87539915"/>
    <n v="2.7926331129999999"/>
    <n v="1315.579326"/>
    <n v="540118712"/>
    <s v="LAC-2013"/>
    <n v="0.33903393999999309"/>
    <n v="-0.47557879000000014"/>
    <n v="3.3619819000000106E-2"/>
    <n v="1508353400.0821104"/>
    <n v="3.3727276700000033"/>
    <n v="2.1227401934712375"/>
    <s v="Unknown"/>
    <s v="Unknown"/>
    <s v="Universal Access"/>
    <n v="14.91473415335939"/>
    <x v="1289"/>
    <n v="-2.1757373310000041"/>
    <n v="1.0616583099999986"/>
    <n v="0.19396495199999997"/>
  </r>
  <r>
    <s v="LAC"/>
    <x v="119"/>
    <x v="4"/>
    <n v="96.782149390000001"/>
    <n v="29.150347929999999"/>
    <n v="2.7909930300000001"/>
    <n v="1321.3003269999999"/>
    <n v="545661592"/>
    <s v="LAC-2014"/>
    <n v="0.15487706000000401"/>
    <n v="0.274948779999999"/>
    <n v="-1.6400829999998479E-3"/>
    <n v="1522937700.0107038"/>
    <n v="3.2178506099999993"/>
    <n v="2.1123078326461355"/>
    <s v="Unknown"/>
    <s v="Unknown"/>
    <s v="Universal Access"/>
    <n v="14.341246801132854"/>
    <x v="1290"/>
    <n v="-2.0002938680836841"/>
    <n v="1.2165353700000026"/>
    <n v="0.19232486900000012"/>
  </r>
  <r>
    <s v="LAC"/>
    <x v="119"/>
    <x v="5"/>
    <n v="97.044484249999996"/>
    <n v="29.365333960000001"/>
    <n v="2.7645289649999998"/>
    <n v="1300.8540089999999"/>
    <n v="551075145"/>
    <s v="LAC-2015"/>
    <n v="0.26233485999999573"/>
    <n v="0.21498603000000216"/>
    <n v="-2.6464065000000314E-2"/>
    <n v="1523463200.2440748"/>
    <n v="2.9555157500000035"/>
    <n v="2.1251646578889853"/>
    <s v="Unknown"/>
    <s v="Unknown"/>
    <s v="Universal Access"/>
    <n v="14.029245691953108"/>
    <x v="1291"/>
    <n v="-1.9449124010041792"/>
    <n v="1.4788702299999983"/>
    <n v="0.16586080399999981"/>
  </r>
  <r>
    <s v="LAC"/>
    <x v="119"/>
    <x v="6"/>
    <n v="97.278372520000005"/>
    <n v="30.070132000000001"/>
    <n v="2.6924096770000001"/>
    <n v="1276.489163"/>
    <n v="556440282"/>
    <s v="LAC-2016"/>
    <n v="0.23388827000000845"/>
    <n v="0.70479804000000001"/>
    <n v="-7.2119287999999671E-2"/>
    <n v="1498165199.929409"/>
    <n v="2.7216274799999951"/>
    <n v="2.1092303444804101"/>
    <s v="Unknown"/>
    <s v="Unknown"/>
    <s v="Universal Access"/>
    <n v="13.183621389453037"/>
    <x v="1292"/>
    <n v="-1.9819621186694563"/>
    <n v="1.7127585000000067"/>
    <n v="9.3741516000000136E-2"/>
  </r>
  <r>
    <s v="LAC"/>
    <x v="119"/>
    <x v="7"/>
    <n v="97.549452000000002"/>
    <n v="30.642166"/>
    <n v="2.6647843569999998"/>
    <n v="1263.7111050000001"/>
    <n v="561957179"/>
    <s v="LAC-2017"/>
    <n v="0.27107947999999737"/>
    <n v="0.5720339999999986"/>
    <n v="-2.7625320000000286E-2"/>
    <n v="1497494699.9030488"/>
    <n v="2.4505479999999977"/>
    <n v="2.1086974281198549"/>
    <s v="Unknown"/>
    <s v="Unknown"/>
    <s v="Universal Access"/>
    <n v="12.695544309921885"/>
    <x v="1293"/>
    <n v="-2.0129667085732241"/>
    <n v="1.9838379800000041"/>
    <n v="6.6116195999999849E-2"/>
  </r>
  <r>
    <s v="LAC"/>
    <x v="119"/>
    <x v="8"/>
    <n v="97.555023579999997"/>
    <n v="31.474926799999999"/>
    <n v="2.5724844"/>
    <n v="1248.540068"/>
    <n v="567711159"/>
    <s v="LAC-2018"/>
    <n v="5.5715799999944693E-3"/>
    <n v="0.83276079999999908"/>
    <n v="-9.2299956999999822E-2"/>
    <n v="1460428100.2334197"/>
    <n v="2.4449764200000033"/>
    <n v="2.0603939480458866"/>
    <s v="Unknown"/>
    <s v="Unknown"/>
    <s v="Universal Access"/>
    <n v="12.071223020312502"/>
    <x v="1294"/>
    <n v="-2.1383846096276149"/>
    <n v="1.9894095599999986"/>
    <n v="-2.6183760999999972E-2"/>
  </r>
  <r>
    <s v="LAC"/>
    <x v="119"/>
    <x v="9"/>
    <n v="97.83219502"/>
    <n v="31.725459669999999"/>
    <n v="2.5674899949999999"/>
    <n v="1255.038037"/>
    <n v="573311679"/>
    <s v="LAC-2019"/>
    <n v="0.2771714400000036"/>
    <n v="0.25053287000000068"/>
    <n v="-4.9944050000001461E-3"/>
    <n v="1471971999.8491516"/>
    <n v="2.1678049799999997"/>
    <n v="2.0457467577136068"/>
    <s v="Unknown"/>
    <s v="Unknown"/>
    <s v="Universal Access"/>
    <n v="11.790817880585877"/>
    <x v="1295"/>
    <n v="-2.1159113005815877"/>
    <n v="2.2665810000000022"/>
    <n v="-3.1178166000000118E-2"/>
  </r>
  <r>
    <s v="LAC"/>
    <x v="119"/>
    <x v="10"/>
    <n v="97.985777479999996"/>
    <n v="34.931181289999998"/>
    <n v="2.3292158569999999"/>
    <n v="1178.537194"/>
    <n v="578091505"/>
    <s v="LAC-2020"/>
    <n v="0.15358245999999554"/>
    <n v="3.2057216199999985"/>
    <n v="-0.23827413799999997"/>
    <n v="1346499900.2429948"/>
    <n v="2.0142225200000041"/>
    <n v="1.9763617719136661"/>
    <s v="Unknown"/>
    <s v="Unknown"/>
    <s v="Universal Access"/>
    <n v="11.411942954335913"/>
    <x v="1296"/>
    <n v="-2.071531779301258"/>
    <n v="2.4201634599999977"/>
    <n v="-0.26945230400000009"/>
  </r>
  <r>
    <s v="LAC"/>
    <x v="119"/>
    <x v="11"/>
    <n v="98.12108757"/>
    <m/>
    <n v="2.5361226879999998"/>
    <n v="1239.7664339999999"/>
    <n v="581884231"/>
    <s v="LAC-2021"/>
    <n v="0.13531009000000438"/>
    <s v=""/>
    <n v="0.20690683099999996"/>
    <n v="1475729800.0285327"/>
    <n v="1.8789124299999997"/>
    <n v="2.0456455493938628"/>
    <s v="Unknown"/>
    <s v="Unknown"/>
    <s v="Universal Access"/>
    <n v="10.99591905972656"/>
    <x v="38"/>
    <n v="-2.0446116530041865"/>
    <n v="2.5554735500000021"/>
    <n v="-6.2545473000000129E-2"/>
  </r>
  <r>
    <s v="LAC"/>
    <x v="119"/>
    <x v="12"/>
    <n v="98.462602070000003"/>
    <m/>
    <n v="2.5012001129999999"/>
    <n v="1270.3199010000001"/>
    <n v="585648822"/>
    <s v="LAC-2022"/>
    <n v="0.34151450000000239"/>
    <s v=""/>
    <n v="-3.4922574999999956E-2"/>
    <n v="1464824899.7647169"/>
    <n v="1.5373979299999974"/>
    <n v="1.9689529472308878"/>
    <s v="Unknown"/>
    <s v="Unknown"/>
    <s v="Universal Access"/>
    <n v="11.048548406015655"/>
    <x v="38"/>
    <n v="-2.0496009392259364"/>
    <n v="2.8969880500000045"/>
    <n v="-9.7468048000000085E-2"/>
  </r>
  <r>
    <s v="LAO"/>
    <x v="120"/>
    <x v="0"/>
    <n v="70.2"/>
    <n v="64.8"/>
    <n v="0.467525939"/>
    <n v="425.36947730000003"/>
    <n v="6334194"/>
    <s v="LAO-2010"/>
    <s v=""/>
    <s v=""/>
    <s v=""/>
    <n v="2961399.9976581661"/>
    <n v="29.799999999999997"/>
    <n v="1.0991055163797478"/>
    <s v="Lower Middle Income"/>
    <s v="East Asia &amp; Pacific"/>
    <s v="Moderate Access"/>
    <n v="-9.4246574394140481"/>
    <x v="1243"/>
    <n v="-4.6305332749916346"/>
    <n v="0"/>
    <n v="0"/>
  </r>
  <r>
    <s v="LAO"/>
    <x v="120"/>
    <x v="1"/>
    <n v="70"/>
    <n v="63.6"/>
    <n v="0.48644771199999998"/>
    <n v="424.22659169999997"/>
    <n v="6426590"/>
    <s v="LAO-2011"/>
    <n v="-0.20000000000000284"/>
    <n v="-1.1999999999999957"/>
    <n v="1.8921772999999975E-2"/>
    <n v="3126200.0014620801"/>
    <n v="30"/>
    <n v="1.1466695429220073"/>
    <s v="Lower Middle Income"/>
    <s v="East Asia &amp; Pacific"/>
    <s v="Moderate Access"/>
    <n v="-10.415327430820312"/>
    <x v="1297"/>
    <n v="-4.6400856717740551"/>
    <n v="-0.20000000000000284"/>
    <n v="1.8921772999999975E-2"/>
  </r>
  <r>
    <s v="LAO"/>
    <x v="120"/>
    <x v="2"/>
    <n v="76.400000000000006"/>
    <n v="62.4"/>
    <n v="0.51169063599999998"/>
    <n v="430.5176093"/>
    <n v="6518978"/>
    <s v="LAO-2012"/>
    <n v="6.4000000000000057"/>
    <n v="-1.2000000000000028"/>
    <n v="2.5242924E-2"/>
    <n v="3335699.9988900078"/>
    <n v="23.599999999999994"/>
    <n v="1.1885475180259948"/>
    <s v="Lower Middle Income"/>
    <s v="East Asia &amp; Pacific"/>
    <s v="Moderate Access"/>
    <n v="-4.7208045360156206"/>
    <x v="1298"/>
    <n v="-4.8938134270962292"/>
    <n v="6.2000000000000028"/>
    <n v="4.4164696999999975E-2"/>
  </r>
  <r>
    <s v="LAO"/>
    <x v="120"/>
    <x v="3"/>
    <n v="79.3"/>
    <n v="58.6"/>
    <n v="0.596607216"/>
    <n v="446.09306770000001"/>
    <n v="6611385"/>
    <s v="LAO-2013"/>
    <n v="2.8999999999999915"/>
    <n v="-3.7999999999999972"/>
    <n v="8.4916580000000019E-2"/>
    <n v="3944399.99875416"/>
    <n v="20.700000000000003"/>
    <n v="1.337405261812366"/>
    <s v="Lower Middle Income"/>
    <s v="East Asia &amp; Pacific"/>
    <s v="Moderate Access"/>
    <n v="-2.4125381766406093"/>
    <x v="1299"/>
    <n v="-4.3717632280000043"/>
    <n v="9.0999999999999943"/>
    <n v="0.12908127699999999"/>
  </r>
  <r>
    <s v="LAO"/>
    <x v="120"/>
    <x v="4"/>
    <n v="82.5"/>
    <n v="58.2"/>
    <n v="0.65451102900000002"/>
    <n v="458.19251980000001"/>
    <n v="6703172"/>
    <s v="LAO-2014"/>
    <n v="3.2000000000000028"/>
    <n v="-0.39999999999999858"/>
    <n v="5.7903813000000026E-2"/>
    <n v="4387300.0032839878"/>
    <n v="17.5"/>
    <n v="1.4284629292632114"/>
    <s v="Lower Middle Income"/>
    <s v="East Asia &amp; Pacific"/>
    <s v="High Access"/>
    <n v="5.9097411132853495E-2"/>
    <x v="1300"/>
    <n v="-4.1367758690836842"/>
    <n v="12.299999999999997"/>
    <n v="0.18698509000000002"/>
  </r>
  <r>
    <s v="LAO"/>
    <x v="120"/>
    <x v="5"/>
    <n v="89.7"/>
    <n v="53.3"/>
    <n v="1.3125501260000001"/>
    <n v="602.33954879999999"/>
    <n v="6801645"/>
    <s v="LAO-2015"/>
    <n v="7.2000000000000028"/>
    <n v="-4.9000000000000057"/>
    <n v="0.65803909700000007"/>
    <n v="8927500.0017572697"/>
    <n v="10.299999999999997"/>
    <n v="2.1790867437061108"/>
    <s v="Lower Middle Income"/>
    <s v="East Asia &amp; Pacific"/>
    <s v="High Access"/>
    <n v="6.6847614419531141"/>
    <x v="1301"/>
    <n v="-3.3968912400041789"/>
    <n v="19.5"/>
    <n v="0.84502418700000015"/>
  </r>
  <r>
    <s v="LAO"/>
    <x v="120"/>
    <x v="6"/>
    <n v="89"/>
    <n v="51.7"/>
    <n v="2.2972144810000001"/>
    <n v="754.13025579999999"/>
    <n v="6908802"/>
    <s v="LAO-2016"/>
    <n v="-0.70000000000000284"/>
    <n v="-1.5999999999999943"/>
    <n v="0.98466435500000005"/>
    <n v="15871000.000761762"/>
    <n v="11"/>
    <n v="3.0461773192789598"/>
    <s v="Lower Middle Income"/>
    <s v="East Asia &amp; Pacific"/>
    <s v="High Access"/>
    <n v="4.9052488694530325"/>
    <x v="1302"/>
    <n v="-2.3771573146694562"/>
    <n v="18.799999999999997"/>
    <n v="1.8296885420000002"/>
  </r>
  <r>
    <s v="LAO"/>
    <x v="120"/>
    <x v="7"/>
    <n v="93.6"/>
    <n v="50.6"/>
    <n v="2.7420628269999998"/>
    <n v="811.84123030000001"/>
    <n v="7018147"/>
    <s v="LAO-2017"/>
    <n v="4.5999999999999943"/>
    <n v="-1.1000000000000014"/>
    <n v="0.44484834599999967"/>
    <n v="19244200.003121566"/>
    <n v="6.4000000000000057"/>
    <n v="3.3775850802585183"/>
    <s v="Lower Middle Income"/>
    <s v="East Asia &amp; Pacific"/>
    <s v="High Access"/>
    <n v="8.7460923099218775"/>
    <x v="1303"/>
    <n v="-1.9356882385732241"/>
    <n v="23.399999999999991"/>
    <n v="2.2745368879999996"/>
  </r>
  <r>
    <s v="LAO"/>
    <x v="120"/>
    <x v="8"/>
    <n v="92.9"/>
    <n v="50.2"/>
    <n v="2.7865003659999998"/>
    <n v="805.88201070000002"/>
    <n v="7128045"/>
    <s v="LAO-2018"/>
    <n v="-0.69999999999998863"/>
    <n v="-0.39999999999999858"/>
    <n v="4.4437539000000026E-2"/>
    <n v="19862300.00136447"/>
    <n v="7.0999999999999943"/>
    <n v="3.4577026525007155"/>
    <s v="Lower Middle Income"/>
    <s v="East Asia &amp; Pacific"/>
    <s v="High Access"/>
    <n v="7.4161994403125107"/>
    <x v="1304"/>
    <n v="-1.9243686436276151"/>
    <n v="22.700000000000003"/>
    <n v="2.3189744269999997"/>
  </r>
  <r>
    <s v="LAO"/>
    <x v="120"/>
    <x v="9"/>
    <n v="98.4"/>
    <n v="50.5"/>
    <n v="2.676302041"/>
    <n v="782.69030840000005"/>
    <n v="7237636"/>
    <s v="LAO-2019"/>
    <n v="5.5"/>
    <n v="0.29999999999999716"/>
    <n v="-0.11019832499999982"/>
    <n v="19370099.998815075"/>
    <n v="1.5999999999999943"/>
    <n v="3.4193626933633308"/>
    <s v="Lower Middle Income"/>
    <s v="East Asia &amp; Pacific"/>
    <s v="Universal Access"/>
    <n v="12.358622860585882"/>
    <x v="1305"/>
    <n v="-2.0070992545815876"/>
    <n v="28.200000000000003"/>
    <n v="2.2087761019999999"/>
  </r>
  <r>
    <s v="LAO"/>
    <x v="120"/>
    <x v="10"/>
    <n v="99.3"/>
    <n v="50.6"/>
    <n v="2.6458466870000001"/>
    <n v="701.72879060000002"/>
    <n v="7346533"/>
    <s v="LAO-2020"/>
    <n v="0.89999999999999147"/>
    <n v="0.10000000000000142"/>
    <n v="-3.0455353999999879E-2"/>
    <n v="19437799.998986173"/>
    <n v="0.70000000000000284"/>
    <n v="3.7704690507820247"/>
    <s v="Lower Middle Income"/>
    <s v="East Asia &amp; Pacific"/>
    <s v="Universal Access"/>
    <n v="12.726165474335914"/>
    <x v="1306"/>
    <n v="-1.7549009493012577"/>
    <n v="29.099999999999994"/>
    <n v="2.178320748"/>
  </r>
  <r>
    <s v="LAO"/>
    <x v="120"/>
    <x v="11"/>
    <n v="100"/>
    <n v="51.5"/>
    <n v="3.1954890749999998"/>
    <n v="727.41471739999997"/>
    <n v="7453194"/>
    <s v="LAO-2021"/>
    <n v="0.70000000000000284"/>
    <n v="0.89999999999999858"/>
    <n v="0.54964238799999965"/>
    <n v="23816600.00085555"/>
    <n v="0"/>
    <n v="4.392939816260033"/>
    <s v="Lower Middle Income"/>
    <s v="East Asia &amp; Pacific"/>
    <s v="Universal Access"/>
    <n v="12.87483148972656"/>
    <x v="1307"/>
    <n v="-1.3852452660041865"/>
    <n v="29.799999999999997"/>
    <n v="2.7279631359999996"/>
  </r>
  <r>
    <s v="LAO"/>
    <x v="120"/>
    <x v="12"/>
    <n v="100"/>
    <n v="49.2"/>
    <n v="3.1791874249999998"/>
    <n v="815.08654039999999"/>
    <n v="7559007"/>
    <s v="LAO-2022"/>
    <n v="0"/>
    <n v="-2.2999999999999972"/>
    <n v="-1.6301649999999945E-2"/>
    <n v="24031499.999886975"/>
    <n v="0"/>
    <n v="3.9004293009670215"/>
    <s v="Lower Middle Income"/>
    <s v="East Asia &amp; Pacific"/>
    <s v="Universal Access"/>
    <n v="12.585946336015652"/>
    <x v="1308"/>
    <n v="-1.3716136272259365"/>
    <n v="29.799999999999997"/>
    <n v="2.7116614859999997"/>
  </r>
  <r>
    <s v="LBN"/>
    <x v="121"/>
    <x v="0"/>
    <n v="99.5"/>
    <n v="5.7"/>
    <n v="4.0980003519999997"/>
    <n v="1272.704426"/>
    <n v="5041288"/>
    <s v="LBN-2010"/>
    <s v=""/>
    <s v=""/>
    <s v=""/>
    <n v="20659199.998533376"/>
    <n v="0.5"/>
    <n v="3.2199152201266874"/>
    <s v="Lower Middle Income"/>
    <s v="Middle East &amp; North Africa"/>
    <s v="Universal Access"/>
    <n v="19.875342560585949"/>
    <x v="895"/>
    <n v="-1.0000588619916346"/>
    <n v="0"/>
    <n v="0"/>
  </r>
  <r>
    <s v="LBN"/>
    <x v="121"/>
    <x v="1"/>
    <n v="99.7"/>
    <n v="6.2"/>
    <n v="4.1173700259999997"/>
    <n v="1257.0153359999999"/>
    <n v="5096020"/>
    <s v="LBN-2011"/>
    <n v="0.20000000000000284"/>
    <n v="0.5"/>
    <n v="1.9369674000000003E-2"/>
    <n v="20982199.999896519"/>
    <n v="0.29999999999999716"/>
    <n v="3.2755129616016077"/>
    <s v="Lower Middle Income"/>
    <s v="Middle East &amp; North Africa"/>
    <s v="Universal Access"/>
    <n v="19.284672569179691"/>
    <x v="1309"/>
    <n v="-1.0091633577740557"/>
    <n v="0.20000000000000284"/>
    <n v="1.9369674000000003E-2"/>
  </r>
  <r>
    <s v="LBN"/>
    <x v="121"/>
    <x v="2"/>
    <n v="99.5"/>
    <n v="5.6"/>
    <n v="4.476328284"/>
    <n v="1383.4767400000001"/>
    <n v="5235742"/>
    <s v="LBN-2012"/>
    <n v="-0.20000000000000284"/>
    <n v="-0.60000000000000053"/>
    <n v="0.35895825800000036"/>
    <n v="23436900.002326727"/>
    <n v="0.5"/>
    <n v="3.2355645415476948"/>
    <s v="Lower Middle Income"/>
    <s v="Middle East &amp; North Africa"/>
    <s v="Universal Access"/>
    <n v="18.379195463984374"/>
    <x v="1310"/>
    <n v="-0.92917577909622917"/>
    <n v="0"/>
    <n v="0.37832793200000037"/>
  </r>
  <r>
    <s v="LBN"/>
    <x v="121"/>
    <x v="3"/>
    <n v="99.6"/>
    <n v="5.9"/>
    <n v="4.022783574"/>
    <n v="1238.323834"/>
    <n v="5743436"/>
    <s v="LBN-2013"/>
    <n v="9.9999999999994316E-2"/>
    <n v="0.30000000000000071"/>
    <n v="-0.45354471000000007"/>
    <n v="23104599.999120265"/>
    <n v="0.40000000000000568"/>
    <n v="3.2485715477232753"/>
    <s v="Lower Middle Income"/>
    <s v="Middle East &amp; North Africa"/>
    <s v="Universal Access"/>
    <n v="17.887461823359388"/>
    <x v="1311"/>
    <n v="-0.94558687000000408"/>
    <n v="9.9999999999994316E-2"/>
    <n v="-7.5216777999999707E-2"/>
  </r>
  <r>
    <s v="LBN"/>
    <x v="121"/>
    <x v="4"/>
    <n v="99.7"/>
    <n v="4.2"/>
    <n v="3.9340537800000002"/>
    <n v="1192.5530060000001"/>
    <n v="6346990"/>
    <s v="LBN-2014"/>
    <n v="0.10000000000000853"/>
    <n v="-1.7000000000000002"/>
    <n v="-8.8729793999999806E-2"/>
    <n v="24969400.001122203"/>
    <n v="0.29999999999999716"/>
    <n v="3.2988502483385633"/>
    <s v="Lower Middle Income"/>
    <s v="Middle East &amp; North Africa"/>
    <s v="Universal Access"/>
    <n v="17.259097411132856"/>
    <x v="1312"/>
    <n v="-0.85723311808368408"/>
    <n v="0.20000000000000284"/>
    <n v="-0.16394657199999951"/>
  </r>
  <r>
    <s v="LBN"/>
    <x v="121"/>
    <x v="5"/>
    <n v="99.7"/>
    <n v="4.2"/>
    <n v="4.1568990130000003"/>
    <n v="1284.1501820000001"/>
    <n v="6472469"/>
    <s v="LBN-2015"/>
    <n v="0"/>
    <n v="0"/>
    <n v="0.22284523300000014"/>
    <n v="26905399.9977731"/>
    <n v="0.29999999999999716"/>
    <n v="3.2370816679135119"/>
    <s v="Lower Middle Income"/>
    <s v="Middle East &amp; North Africa"/>
    <s v="Universal Access"/>
    <n v="16.684761441953114"/>
    <x v="1313"/>
    <n v="-0.55254235300417864"/>
    <n v="0.20000000000000284"/>
    <n v="5.8898661000000629E-2"/>
  </r>
  <r>
    <s v="LBN"/>
    <x v="121"/>
    <x v="6"/>
    <n v="99.8"/>
    <n v="4"/>
    <n v="4.4069959799999996"/>
    <n v="1356.177023"/>
    <n v="6323060"/>
    <s v="LBN-2016"/>
    <n v="9.9999999999994316E-2"/>
    <n v="-0.20000000000000018"/>
    <n v="0.25009696699999928"/>
    <n v="27865700.001298796"/>
    <n v="0.20000000000000284"/>
    <n v="3.2495728103778672"/>
    <s v="Lower Middle Income"/>
    <s v="Middle East &amp; North Africa"/>
    <s v="Universal Access"/>
    <n v="15.70524886945303"/>
    <x v="1170"/>
    <n v="-0.26737581566945678"/>
    <n v="0.29999999999999716"/>
    <n v="0.30899562799999991"/>
  </r>
  <r>
    <s v="LBN"/>
    <x v="121"/>
    <x v="7"/>
    <n v="99.9"/>
    <n v="4"/>
    <n v="4.7558589690000002"/>
    <n v="1475.8082099999999"/>
    <n v="6160128"/>
    <s v="LBN-2017"/>
    <n v="0.10000000000000853"/>
    <n v="0"/>
    <n v="0.34886298900000057"/>
    <n v="29296699.998988032"/>
    <n v="9.9999999999994316E-2"/>
    <n v="3.2225454071704891"/>
    <s v="Lower Middle Income"/>
    <s v="Middle East &amp; North Africa"/>
    <s v="Universal Access"/>
    <n v="15.046092309921889"/>
    <x v="1314"/>
    <n v="7.8107903426776204E-2"/>
    <n v="0.40000000000000568"/>
    <n v="0.65785861700000048"/>
  </r>
  <r>
    <s v="LBN"/>
    <x v="121"/>
    <x v="8"/>
    <n v="99.7"/>
    <n v="4.7"/>
    <n v="4.5944440609999999"/>
    <n v="1431.8135609999999"/>
    <n v="5984119"/>
    <s v="LBN-2018"/>
    <n v="-0.20000000000000284"/>
    <n v="0.70000000000000018"/>
    <n v="-0.16141490800000025"/>
    <n v="27493699.999867257"/>
    <n v="0.29999999999999716"/>
    <n v="3.2088284300025571"/>
    <s v="Lower Middle Income"/>
    <s v="Middle East &amp; North Africa"/>
    <s v="Universal Access"/>
    <n v="14.216199440312508"/>
    <x v="1315"/>
    <n v="-0.11642494862761499"/>
    <n v="0.20000000000000284"/>
    <n v="0.49644370900000023"/>
  </r>
  <r>
    <s v="LBN"/>
    <x v="121"/>
    <x v="9"/>
    <n v="100"/>
    <n v="5.0999999999999996"/>
    <n v="4.6602574739999998"/>
    <n v="1486.475749"/>
    <n v="5794594"/>
    <s v="LBN-2019"/>
    <n v="0.29999999999999716"/>
    <n v="0.39999999999999947"/>
    <n v="6.5813412999999876E-2"/>
    <n v="27004299.997295555"/>
    <n v="0"/>
    <n v="3.1351049468079819"/>
    <s v="Lower Middle Income"/>
    <s v="Middle East &amp; North Africa"/>
    <s v="Universal Access"/>
    <n v="13.958622860585876"/>
    <x v="1316"/>
    <n v="-2.3143821581587787E-2"/>
    <n v="0.5"/>
    <n v="0.56225712200000011"/>
  </r>
  <r>
    <s v="LBN"/>
    <x v="121"/>
    <x v="10"/>
    <n v="100"/>
    <n v="6.3"/>
    <n v="3.8265831320000001"/>
    <n v="1249.321463"/>
    <n v="5702398"/>
    <s v="LBN-2020"/>
    <n v="0"/>
    <n v="1.2000000000000002"/>
    <n v="-0.83367434199999968"/>
    <n v="21820699.998750538"/>
    <n v="0"/>
    <n v="3.0629291542076071"/>
    <s v="Lower Middle Income"/>
    <s v="Middle East &amp; North Africa"/>
    <s v="Universal Access"/>
    <n v="13.426165474335917"/>
    <x v="1317"/>
    <n v="-0.57416450430125776"/>
    <n v="0.5"/>
    <n v="-0.27141721999999957"/>
  </r>
  <r>
    <s v="LBN"/>
    <x v="121"/>
    <x v="11"/>
    <n v="100"/>
    <n v="6.8"/>
    <n v="2.9231625349999999"/>
    <n v="972.80635040000004"/>
    <n v="5718122"/>
    <s v="LBN-2021"/>
    <n v="0"/>
    <n v="0.5"/>
    <n v="-0.90342059700000021"/>
    <n v="16715000.00095927"/>
    <n v="0"/>
    <n v="3.0048760822727454"/>
    <s v="Lower Middle Income"/>
    <s v="Middle East &amp; North Africa"/>
    <s v="Universal Access"/>
    <n v="12.87483148972656"/>
    <x v="1318"/>
    <n v="-1.6575718060041864"/>
    <n v="0.5"/>
    <n v="-1.1748378169999998"/>
  </r>
  <r>
    <s v="LBN"/>
    <x v="121"/>
    <x v="12"/>
    <n v="100"/>
    <m/>
    <n v="1.8165236279999999"/>
    <n v="617.48299899999995"/>
    <n v="5744489"/>
    <s v="LBN-2022"/>
    <n v="0"/>
    <s v=""/>
    <n v="-1.106638907"/>
    <n v="10434999.999286091"/>
    <n v="0"/>
    <n v="2.9418196629572306"/>
    <s v="Lower Middle Income"/>
    <s v="Middle East &amp; North Africa"/>
    <s v="Universal Access"/>
    <n v="12.585946336015652"/>
    <x v="38"/>
    <n v="-2.7342774242259367"/>
    <n v="0.5"/>
    <n v="-2.281476724"/>
  </r>
  <r>
    <s v="LBR"/>
    <x v="122"/>
    <x v="0"/>
    <n v="5.3"/>
    <n v="88.6"/>
    <n v="0.19569389700000001"/>
    <m/>
    <n v="4058890"/>
    <s v="LBR-2010"/>
    <s v=""/>
    <s v=""/>
    <s v=""/>
    <n v="794300.00159433007"/>
    <n v="94.7"/>
    <s v=""/>
    <s v="Low Income"/>
    <s v="Sub-Saharan Africa"/>
    <s v="Critical"/>
    <n v="-74.324657439414054"/>
    <x v="1319"/>
    <n v="-4.9023653169916344"/>
    <n v="0"/>
    <n v="0"/>
  </r>
  <r>
    <s v="LBR"/>
    <x v="122"/>
    <x v="1"/>
    <n v="4.0999999999999996"/>
    <n v="87.1"/>
    <n v="0.209775565"/>
    <m/>
    <n v="4221178"/>
    <s v="LBR-2011"/>
    <n v="-1.2000000000000002"/>
    <n v="-1.5"/>
    <n v="1.4081667999999992E-2"/>
    <n v="885499.99991557002"/>
    <n v="95.9"/>
    <s v=""/>
    <s v="Low Income"/>
    <s v="Sub-Saharan Africa"/>
    <s v="Critical"/>
    <n v="-76.315327430820318"/>
    <x v="1320"/>
    <n v="-4.9167578187740553"/>
    <n v="-1.2000000000000002"/>
    <n v="1.4081667999999992E-2"/>
  </r>
  <r>
    <s v="LBR"/>
    <x v="122"/>
    <x v="2"/>
    <n v="9.3000000000000007"/>
    <n v="86.2"/>
    <n v="0.22343708900000001"/>
    <m/>
    <n v="4373043"/>
    <s v="LBR-2012"/>
    <n v="5.2000000000000011"/>
    <n v="-0.89999999999999147"/>
    <n v="1.3661524000000008E-2"/>
    <n v="977099.99799182697"/>
    <n v="90.7"/>
    <s v=""/>
    <s v="Low Income"/>
    <s v="Sub-Saharan Africa"/>
    <s v="Critical"/>
    <n v="-71.820804536015629"/>
    <x v="1321"/>
    <n v="-5.1820669740962293"/>
    <n v="4.0000000000000009"/>
    <n v="2.7743192E-2"/>
  </r>
  <r>
    <s v="LBR"/>
    <x v="122"/>
    <x v="3"/>
    <n v="9.8000000000000007"/>
    <n v="87.5"/>
    <n v="0.20298690999999999"/>
    <m/>
    <n v="4470239"/>
    <s v="LBR-2013"/>
    <n v="0.5"/>
    <n v="1.2999999999999972"/>
    <n v="-2.0450179000000013E-2"/>
    <n v="907400.00157148996"/>
    <n v="90.2"/>
    <s v=""/>
    <s v="Low Income"/>
    <s v="Sub-Saharan Africa"/>
    <s v="Critical"/>
    <n v="-71.912538176640609"/>
    <x v="1322"/>
    <n v="-4.7653835340000041"/>
    <n v="4.5000000000000009"/>
    <n v="7.2930129999999871E-3"/>
  </r>
  <r>
    <s v="LBR"/>
    <x v="122"/>
    <x v="4"/>
    <n v="9.4"/>
    <n v="91.2"/>
    <n v="0.25901054099999998"/>
    <m/>
    <n v="4564293"/>
    <s v="LBR-2014"/>
    <n v="-0.40000000000000036"/>
    <n v="3.7000000000000028"/>
    <n v="5.602363099999999E-2"/>
    <n v="1182199.999212513"/>
    <n v="90.6"/>
    <s v=""/>
    <s v="Low Income"/>
    <s v="Sub-Saharan Africa"/>
    <s v="Critical"/>
    <n v="-73.040902588867141"/>
    <x v="1323"/>
    <n v="-4.5322763570836839"/>
    <n v="4.1000000000000005"/>
    <n v="6.3316643999999977E-2"/>
  </r>
  <r>
    <s v="LBR"/>
    <x v="122"/>
    <x v="5"/>
    <n v="15.2"/>
    <n v="91.9"/>
    <n v="0.26462458599999999"/>
    <m/>
    <n v="4659431"/>
    <s v="LBR-2015"/>
    <n v="5.7999999999999989"/>
    <n v="0.70000000000000284"/>
    <n v="5.6140450000000119E-3"/>
    <n v="1232999.9993705659"/>
    <n v="84.8"/>
    <s v=""/>
    <s v="Low Income"/>
    <s v="Sub-Saharan Africa"/>
    <s v="Critical"/>
    <n v="-67.815238558046886"/>
    <x v="1324"/>
    <n v="-4.4448167800041789"/>
    <n v="9.8999999999999986"/>
    <n v="6.8930688999999989E-2"/>
  </r>
  <r>
    <s v="LBR"/>
    <x v="122"/>
    <x v="6"/>
    <n v="17.7"/>
    <n v="92.8"/>
    <n v="0.29127716199999998"/>
    <m/>
    <n v="4755608"/>
    <s v="LBR-2016"/>
    <n v="2.5"/>
    <n v="0.89999999999999147"/>
    <n v="2.6652575999999983E-2"/>
    <n v="1385200.0018244958"/>
    <n v="82.3"/>
    <s v=""/>
    <s v="Low Income"/>
    <s v="Sub-Saharan Africa"/>
    <s v="Critical"/>
    <n v="-66.394751130546965"/>
    <x v="1325"/>
    <n v="-4.3830946336694563"/>
    <n v="12.399999999999999"/>
    <n v="9.5583264999999973E-2"/>
  </r>
  <r>
    <s v="LBR"/>
    <x v="122"/>
    <x v="7"/>
    <n v="24.2"/>
    <n v="93.6"/>
    <n v="0.25378821099999999"/>
    <m/>
    <n v="4848925"/>
    <s v="LBR-2017"/>
    <n v="6.5"/>
    <n v="0.79999999999999716"/>
    <n v="-3.7488950999999993E-2"/>
    <n v="1230600.001023175"/>
    <n v="75.8"/>
    <s v=""/>
    <s v="Low Income"/>
    <s v="Sub-Saharan Africa"/>
    <s v="Low Access"/>
    <n v="-60.653907690078114"/>
    <x v="1326"/>
    <n v="-4.4239628545732241"/>
    <n v="18.899999999999999"/>
    <n v="5.809431399999998E-2"/>
  </r>
  <r>
    <s v="LBR"/>
    <x v="122"/>
    <x v="8"/>
    <n v="22.8"/>
    <n v="94.4"/>
    <n v="0.12981508"/>
    <m/>
    <n v="4944726"/>
    <s v="LBR-2018"/>
    <n v="-1.3999999999999986"/>
    <n v="0.80000000000001137"/>
    <n v="-0.12397313099999999"/>
    <n v="641900.00126807997"/>
    <n v="77.2"/>
    <s v=""/>
    <s v="Low Income"/>
    <s v="Sub-Saharan Africa"/>
    <s v="Low Access"/>
    <n v="-62.683800559687498"/>
    <x v="1327"/>
    <n v="-4.5810539296276147"/>
    <n v="17.5"/>
    <n v="-6.5878817000000006E-2"/>
  </r>
  <r>
    <s v="LBR"/>
    <x v="122"/>
    <x v="9"/>
    <n v="23.1"/>
    <n v="89.7"/>
    <n v="0.20014984999999999"/>
    <m/>
    <n v="5043721"/>
    <s v="LBR-2019"/>
    <n v="0.30000000000000071"/>
    <n v="-4.7000000000000028"/>
    <n v="7.0334769999999991E-2"/>
    <n v="1009500.00159185"/>
    <n v="76.900000000000006"/>
    <s v=""/>
    <s v="Low Income"/>
    <s v="Sub-Saharan Africa"/>
    <s v="Low Access"/>
    <n v="-62.941377139414122"/>
    <x v="1328"/>
    <n v="-4.4832514455815877"/>
    <n v="17.8"/>
    <n v="4.4559529999999847E-3"/>
  </r>
  <r>
    <s v="LBR"/>
    <x v="122"/>
    <x v="10"/>
    <n v="27.6"/>
    <n v="93"/>
    <n v="0.16211399100000001"/>
    <m/>
    <n v="5149463"/>
    <s v="LBR-2020"/>
    <n v="4.5"/>
    <n v="3.2999999999999972"/>
    <n v="-3.8035858999999977E-2"/>
    <n v="834799.99843683303"/>
    <n v="72.400000000000006"/>
    <s v=""/>
    <s v="Low Income"/>
    <s v="Sub-Saharan Africa"/>
    <s v="Low Access"/>
    <n v="-58.973834525664081"/>
    <x v="1329"/>
    <n v="-4.2386336453012579"/>
    <n v="22.3"/>
    <n v="-3.3579905999999993E-2"/>
  </r>
  <r>
    <s v="LBR"/>
    <x v="122"/>
    <x v="11"/>
    <n v="29.8"/>
    <n v="93.2"/>
    <n v="0.159868485"/>
    <m/>
    <n v="5259323"/>
    <s v="LBR-2021"/>
    <n v="2.1999999999999993"/>
    <n v="0.20000000000000284"/>
    <n v="-2.2455060000000082E-3"/>
    <n v="840800.00013565505"/>
    <n v="70.2"/>
    <s v=""/>
    <s v="Low Income"/>
    <s v="Sub-Saharan Africa"/>
    <s v="Low Access"/>
    <n v="-57.325168510273443"/>
    <x v="1330"/>
    <n v="-4.4208658560041867"/>
    <n v="24.5"/>
    <n v="-3.5825412000000001E-2"/>
  </r>
  <r>
    <s v="LBR"/>
    <x v="122"/>
    <x v="12"/>
    <n v="31.8"/>
    <n v="92.8"/>
    <n v="0.16165130699999999"/>
    <m/>
    <n v="5373294"/>
    <s v="LBR-2022"/>
    <n v="2"/>
    <n v="-0.40000000000000568"/>
    <n v="1.7828219999999895E-3"/>
    <n v="868599.99799525796"/>
    <n v="68.2"/>
    <s v=""/>
    <s v="Low Income"/>
    <s v="Sub-Saharan Africa"/>
    <s v="Low Access"/>
    <n v="-55.61405366398435"/>
    <x v="1331"/>
    <n v="-4.3891497452259367"/>
    <n v="26.5"/>
    <n v="-3.4042590000000011E-2"/>
  </r>
  <r>
    <s v="LBY"/>
    <x v="123"/>
    <x v="0"/>
    <n v="81.900000000000006"/>
    <n v="2.5"/>
    <n v="9.7986730669999993"/>
    <n v="3131.5060830000002"/>
    <n v="6497839"/>
    <s v="LBY-2010"/>
    <s v=""/>
    <s v=""/>
    <s v=""/>
    <n v="63670200.003002211"/>
    <n v="18.099999999999994"/>
    <n v="3.1290608439798451"/>
    <s v="Upper Middle Income"/>
    <s v="Middle East &amp; North Africa"/>
    <s v="High Access"/>
    <n v="2.2753425605859547"/>
    <x v="1332"/>
    <n v="4.700613853008365"/>
    <n v="0"/>
    <n v="0"/>
  </r>
  <r>
    <s v="LBY"/>
    <x v="123"/>
    <x v="1"/>
    <n v="80.3"/>
    <n v="3.2"/>
    <n v="6.9739688290000004"/>
    <n v="2631.727946"/>
    <n v="6343203"/>
    <s v="LBY-2011"/>
    <n v="-1.6000000000000085"/>
    <n v="0.70000000000000018"/>
    <n v="-2.8247042379999989"/>
    <n v="44237299.998019293"/>
    <n v="19.700000000000003"/>
    <n v="2.6499581157694636"/>
    <s v="Upper Middle Income"/>
    <s v="Middle East &amp; North Africa"/>
    <s v="High Access"/>
    <n v="-0.11532743082031516"/>
    <x v="1333"/>
    <n v="1.8474354452259449"/>
    <n v="-1.6000000000000085"/>
    <n v="-2.8247042379999989"/>
  </r>
  <r>
    <s v="LBY"/>
    <x v="123"/>
    <x v="2"/>
    <n v="78.7"/>
    <n v="2.6"/>
    <n v="10.171996050000001"/>
    <n v="3101.4768130000002"/>
    <n v="6179328"/>
    <s v="LBY-2012"/>
    <n v="-1.5999999999999943"/>
    <n v="-0.60000000000000009"/>
    <n v="3.1980272210000003"/>
    <n v="62856100.007654406"/>
    <n v="21.299999999999997"/>
    <n v="3.2797266151929798"/>
    <s v="Upper Middle Income"/>
    <s v="Middle East &amp; North Africa"/>
    <s v="Moderate Access"/>
    <n v="-2.4208045360156234"/>
    <x v="1334"/>
    <n v="4.7664919869037714"/>
    <n v="-3.2000000000000028"/>
    <n v="0.37332298300000133"/>
  </r>
  <r>
    <s v="LBY"/>
    <x v="123"/>
    <x v="3"/>
    <n v="77.099999999999994"/>
    <n v="2.4"/>
    <n v="9.9306731500000005"/>
    <n v="2747.5907379999999"/>
    <n v="6304628"/>
    <s v="LBY-2013"/>
    <n v="-1.6000000000000085"/>
    <n v="-0.20000000000000018"/>
    <n v="-0.24132290000000012"/>
    <n v="62609200.000338204"/>
    <n v="22.900000000000006"/>
    <n v="3.614320361710289"/>
    <s v="Upper Middle Income"/>
    <s v="Middle East &amp; North Africa"/>
    <s v="Moderate Access"/>
    <n v="-4.6125381766406122"/>
    <x v="1335"/>
    <n v="4.9623027059999965"/>
    <n v="-4.8000000000000114"/>
    <n v="0.13200008300000121"/>
  </r>
  <r>
    <s v="LBY"/>
    <x v="123"/>
    <x v="4"/>
    <n v="75.5"/>
    <n v="2.2999999999999998"/>
    <n v="9.6153379389999998"/>
    <n v="3550.574282"/>
    <n v="6427252"/>
    <s v="LBY-2014"/>
    <n v="-1.5999999999999943"/>
    <n v="-0.10000000000000009"/>
    <n v="-0.31533521100000073"/>
    <n v="61800199.999113627"/>
    <n v="24.5"/>
    <n v="2.7081078088538919"/>
    <s v="Upper Middle Income"/>
    <s v="Middle East &amp; North Africa"/>
    <s v="Moderate Access"/>
    <n v="-6.9409025888671465"/>
    <x v="1336"/>
    <n v="4.8240510409163155"/>
    <n v="-6.4000000000000057"/>
    <n v="-0.18333512799999951"/>
  </r>
  <r>
    <s v="LBY"/>
    <x v="123"/>
    <x v="5"/>
    <n v="73.8"/>
    <n v="2.9"/>
    <n v="8.3409996510000006"/>
    <n v="3230.9775719999998"/>
    <n v="6531819"/>
    <s v="LBY-2015"/>
    <n v="-1.7000000000000028"/>
    <n v="0.60000000000000009"/>
    <n v="-1.2743382879999992"/>
    <n v="54481899.999395177"/>
    <n v="26.200000000000003"/>
    <n v="2.5815715105186752"/>
    <s v="Upper Middle Income"/>
    <s v="Middle East &amp; North Africa"/>
    <s v="Moderate Access"/>
    <n v="-9.2152385580468916"/>
    <x v="1337"/>
    <n v="3.6315582849958217"/>
    <n v="-8.1000000000000085"/>
    <n v="-1.4576734159999987"/>
  </r>
  <r>
    <s v="LBY"/>
    <x v="123"/>
    <x v="6"/>
    <n v="72.2"/>
    <n v="2.8"/>
    <n v="7.7128359739999999"/>
    <n v="3118.8676780000001"/>
    <n v="6632126"/>
    <s v="LBY-2016"/>
    <n v="-1.5999999999999943"/>
    <n v="-0.10000000000000009"/>
    <n v="-0.62816367700000075"/>
    <n v="51152499.996900722"/>
    <n v="27.799999999999997"/>
    <n v="2.4729603081288527"/>
    <s v="Upper Middle Income"/>
    <s v="Middle East &amp; North Africa"/>
    <s v="Moderate Access"/>
    <n v="-11.894751130546965"/>
    <x v="299"/>
    <n v="3.0384641783305435"/>
    <n v="-9.7000000000000028"/>
    <n v="-2.0858370929999994"/>
  </r>
  <r>
    <s v="LBY"/>
    <x v="123"/>
    <x v="7"/>
    <n v="70.599999999999994"/>
    <n v="2.9"/>
    <n v="8.2203132029999999"/>
    <n v="3485.7095939999999"/>
    <n v="6738770"/>
    <s v="LBY-2017"/>
    <n v="-1.6000000000000085"/>
    <n v="0.10000000000000009"/>
    <n v="0.50747722900000003"/>
    <n v="55394800.002980307"/>
    <n v="29.400000000000006"/>
    <n v="2.3582897488504888"/>
    <s v="Upper Middle Income"/>
    <s v="Middle East &amp; North Africa"/>
    <s v="Moderate Access"/>
    <n v="-14.253907690078123"/>
    <x v="1338"/>
    <n v="3.5425621374267759"/>
    <n v="-11.300000000000011"/>
    <n v="-1.5783598639999994"/>
  </r>
  <r>
    <s v="LBY"/>
    <x v="123"/>
    <x v="8"/>
    <n v="67"/>
    <n v="2.9"/>
    <n v="8.3615184869999997"/>
    <n v="3055.5639040000001"/>
    <n v="6849055"/>
    <s v="LBY-2018"/>
    <n v="-3.5999999999999943"/>
    <n v="0"/>
    <n v="0.14120528399999976"/>
    <n v="57268500.000979781"/>
    <n v="33"/>
    <n v="2.7364894826954989"/>
    <s v="Upper Middle Income"/>
    <s v="Middle East &amp; North Africa"/>
    <s v="Moderate Access"/>
    <n v="-18.483800559687495"/>
    <x v="1339"/>
    <n v="3.6506494773723848"/>
    <n v="-14.900000000000006"/>
    <n v="-1.4371545799999996"/>
  </r>
  <r>
    <s v="LBY"/>
    <x v="123"/>
    <x v="9"/>
    <n v="68.5"/>
    <n v="3"/>
    <n v="8.2684976460000001"/>
    <n v="3413.9338520000001"/>
    <n v="6951033"/>
    <s v="LBY-2019"/>
    <n v="1.5"/>
    <n v="0.10000000000000009"/>
    <n v="-9.3020840999999521E-2"/>
    <n v="57474599.99776832"/>
    <n v="31.5"/>
    <n v="2.4219853120926844"/>
    <s v="Upper Middle Income"/>
    <s v="Middle East &amp; North Africa"/>
    <s v="Moderate Access"/>
    <n v="-17.541377139414124"/>
    <x v="1340"/>
    <n v="3.5850963504184126"/>
    <n v="-13.400000000000006"/>
    <n v="-1.5301754209999991"/>
  </r>
  <r>
    <s v="LBY"/>
    <x v="123"/>
    <x v="10"/>
    <n v="69.400000000000006"/>
    <n v="3.2"/>
    <n v="6.4868575929999999"/>
    <n v="1687.1396609999999"/>
    <n v="7045399"/>
    <s v="LBY-2020"/>
    <n v="0.90000000000000568"/>
    <n v="0.20000000000000018"/>
    <n v="-1.7816400530000003"/>
    <n v="45702499.998864606"/>
    <n v="30.599999999999994"/>
    <n v="3.8448847732944142"/>
    <s v="Upper Middle Income"/>
    <s v="Middle East &amp; North Africa"/>
    <s v="Moderate Access"/>
    <n v="-17.173834525664077"/>
    <x v="1341"/>
    <n v="2.086109956698742"/>
    <n v="-12.5"/>
    <n v="-3.3118154739999994"/>
  </r>
  <r>
    <s v="LBY"/>
    <x v="123"/>
    <x v="11"/>
    <n v="70.2"/>
    <n v="3.1"/>
    <n v="8.1793228619999994"/>
    <n v="2368.6303889999999"/>
    <n v="7135175"/>
    <s v="LBY-2021"/>
    <n v="0.79999999999999716"/>
    <n v="-0.10000000000000009"/>
    <n v="1.6924652689999995"/>
    <n v="58360900.001870848"/>
    <n v="29.799999999999997"/>
    <n v="3.4531866600990395"/>
    <s v="Upper Middle Income"/>
    <s v="Middle East &amp; North Africa"/>
    <s v="Moderate Access"/>
    <n v="-16.925168510273437"/>
    <x v="1342"/>
    <n v="3.5985885209958131"/>
    <n v="-11.700000000000003"/>
    <n v="-1.6193502049999999"/>
  </r>
  <r>
    <s v="LBY"/>
    <x v="123"/>
    <x v="12"/>
    <n v="70"/>
    <m/>
    <n v="8.0530136129999992"/>
    <n v="2539.1981380000002"/>
    <n v="7223805"/>
    <s v="LBY-2022"/>
    <n v="-0.20000000000000284"/>
    <s v=""/>
    <n v="-0.12630924900000018"/>
    <n v="58173400.002657458"/>
    <n v="30"/>
    <n v="3.1714790163413387"/>
    <s v="Upper Middle Income"/>
    <s v="Middle East &amp; North Africa"/>
    <s v="Moderate Access"/>
    <n v="-17.414053663984348"/>
    <x v="38"/>
    <n v="3.5022125607740628"/>
    <n v="-11.900000000000006"/>
    <n v="-1.7456594540000001"/>
  </r>
  <r>
    <s v="LCA"/>
    <x v="124"/>
    <x v="0"/>
    <n v="94.2"/>
    <n v="13.2"/>
    <n v="1.0666682270000001"/>
    <m/>
    <n v="170906"/>
    <s v="LCA-2010"/>
    <s v=""/>
    <s v=""/>
    <s v=""/>
    <n v="182300.00000366202"/>
    <n v="5.7999999999999972"/>
    <s v=""/>
    <s v="Upper Middle Income"/>
    <s v="Latin America &amp; Caribbean"/>
    <s v="High Access"/>
    <n v="14.575342560585952"/>
    <x v="1343"/>
    <n v="-4.0313909869916342"/>
    <n v="0"/>
    <n v="0"/>
  </r>
  <r>
    <s v="LCA"/>
    <x v="124"/>
    <x v="1"/>
    <n v="95.4"/>
    <n v="12.9"/>
    <n v="0.82188112999999996"/>
    <m/>
    <n v="171801"/>
    <s v="LCA-2011"/>
    <n v="1.2000000000000028"/>
    <n v="-0.29999999999999893"/>
    <n v="-0.24478709700000012"/>
    <n v="141200.00001513"/>
    <n v="4.5999999999999943"/>
    <s v=""/>
    <s v="Upper Middle Income"/>
    <s v="Latin America &amp; Caribbean"/>
    <s v="Universal Access"/>
    <n v="14.984672569179693"/>
    <x v="1344"/>
    <n v="-4.304652253774055"/>
    <n v="1.2000000000000028"/>
    <n v="-0.24478709700000012"/>
  </r>
  <r>
    <s v="LCA"/>
    <x v="124"/>
    <x v="2"/>
    <n v="95.3"/>
    <n v="12.4"/>
    <n v="0.84537074099999998"/>
    <m/>
    <n v="172587"/>
    <s v="LCA-2012"/>
    <n v="-0.10000000000000853"/>
    <n v="-0.5"/>
    <n v="2.3489611000000021E-2"/>
    <n v="145900.000076967"/>
    <n v="4.7000000000000028"/>
    <s v=""/>
    <s v="Upper Middle Income"/>
    <s v="Latin America &amp; Caribbean"/>
    <s v="Universal Access"/>
    <n v="14.179195463984371"/>
    <x v="1345"/>
    <n v="-4.5601333220962292"/>
    <n v="1.0999999999999943"/>
    <n v="-0.2212974860000001"/>
  </r>
  <r>
    <s v="LCA"/>
    <x v="124"/>
    <x v="3"/>
    <n v="97.2"/>
    <n v="12.1"/>
    <n v="0.96153291500000004"/>
    <m/>
    <n v="173369"/>
    <s v="LCA-2013"/>
    <n v="1.9000000000000057"/>
    <n v="-0.30000000000000071"/>
    <n v="0.11616217400000006"/>
    <n v="166699.999940635"/>
    <n v="2.7999999999999972"/>
    <s v=""/>
    <s v="Upper Middle Income"/>
    <s v="Latin America &amp; Caribbean"/>
    <s v="Universal Access"/>
    <n v="15.487461823359396"/>
    <x v="1346"/>
    <n v="-4.0068375290000038"/>
    <n v="3"/>
    <n v="-0.10513531200000004"/>
  </r>
  <r>
    <s v="LCA"/>
    <x v="124"/>
    <x v="4"/>
    <n v="98.1"/>
    <n v="11.7"/>
    <n v="1.0210292990000001"/>
    <m/>
    <n v="174138"/>
    <s v="LCA-2014"/>
    <n v="0.89999999999999147"/>
    <n v="-0.40000000000000036"/>
    <n v="5.9496384000000013E-2"/>
    <n v="177800.00006926202"/>
    <n v="1.9000000000000057"/>
    <s v=""/>
    <s v="Upper Middle Income"/>
    <s v="Latin America &amp; Caribbean"/>
    <s v="Universal Access"/>
    <n v="15.659097411132848"/>
    <x v="1347"/>
    <n v="-3.770257599083684"/>
    <n v="3.8999999999999915"/>
    <n v="-4.5638928000000023E-2"/>
  </r>
  <r>
    <s v="LCA"/>
    <x v="124"/>
    <x v="5"/>
    <n v="99"/>
    <n v="11.5"/>
    <n v="1.0428518339999999"/>
    <m/>
    <n v="174905"/>
    <s v="LCA-2015"/>
    <n v="0.90000000000000568"/>
    <n v="-0.19999999999999929"/>
    <n v="2.1822534999999865E-2"/>
    <n v="182400.00002576999"/>
    <n v="1"/>
    <s v=""/>
    <s v="Upper Middle Income"/>
    <s v="Latin America &amp; Caribbean"/>
    <s v="Universal Access"/>
    <n v="15.984761441953111"/>
    <x v="1348"/>
    <n v="-3.666589532004179"/>
    <n v="4.7999999999999972"/>
    <n v="-2.3816393000000158E-2"/>
  </r>
  <r>
    <s v="LCA"/>
    <x v="124"/>
    <x v="6"/>
    <n v="99.8"/>
    <n v="11.2"/>
    <n v="1.118158113"/>
    <m/>
    <n v="175646"/>
    <s v="LCA-2016"/>
    <n v="0.79999999999999716"/>
    <n v="-0.30000000000000071"/>
    <n v="7.5306279000000087E-2"/>
    <n v="196399.99991599799"/>
    <n v="0.20000000000000284"/>
    <s v=""/>
    <s v="Upper Middle Income"/>
    <s v="Latin America &amp; Caribbean"/>
    <s v="Universal Access"/>
    <n v="15.70524886945303"/>
    <x v="1349"/>
    <n v="-3.5562136826694566"/>
    <n v="5.5999999999999943"/>
    <n v="5.1489885999999929E-2"/>
  </r>
  <r>
    <s v="LCA"/>
    <x v="124"/>
    <x v="7"/>
    <n v="99.9"/>
    <n v="10.199999999999999"/>
    <n v="1.113177802"/>
    <m/>
    <n v="176342"/>
    <s v="LCA-2017"/>
    <n v="0.10000000000000853"/>
    <n v="-1"/>
    <n v="-4.9803109999999595E-3"/>
    <n v="196299.99996028401"/>
    <n v="9.9999999999994316E-2"/>
    <s v=""/>
    <s v="Upper Middle Income"/>
    <s v="Latin America &amp; Caribbean"/>
    <s v="Universal Access"/>
    <n v="15.046092309921889"/>
    <x v="924"/>
    <n v="-3.5645732635732239"/>
    <n v="5.7000000000000028"/>
    <n v="4.650957499999997E-2"/>
  </r>
  <r>
    <s v="LCA"/>
    <x v="124"/>
    <x v="8"/>
    <n v="100"/>
    <n v="10.199999999999999"/>
    <n v="1.464266144"/>
    <m/>
    <n v="177017"/>
    <s v="LCA-2018"/>
    <n v="9.9999999999994316E-2"/>
    <n v="0"/>
    <n v="0.35108834199999994"/>
    <n v="259200.000012448"/>
    <n v="0"/>
    <s v=""/>
    <s v="Upper Middle Income"/>
    <s v="Latin America &amp; Caribbean"/>
    <s v="Universal Access"/>
    <n v="14.516199440312505"/>
    <x v="832"/>
    <n v="-3.2466028656276151"/>
    <n v="5.7999999999999972"/>
    <n v="0.39759791699999991"/>
  </r>
  <r>
    <s v="LCA"/>
    <x v="124"/>
    <x v="9"/>
    <n v="100"/>
    <n v="10"/>
    <n v="1.6587771090000001"/>
    <m/>
    <n v="177661"/>
    <s v="LCA-2019"/>
    <n v="0"/>
    <n v="-0.19999999999999929"/>
    <n v="0.19451096500000009"/>
    <n v="294699.99996204901"/>
    <n v="0"/>
    <s v=""/>
    <s v="Upper Middle Income"/>
    <s v="Latin America &amp; Caribbean"/>
    <s v="Universal Access"/>
    <n v="13.958622860585876"/>
    <x v="1350"/>
    <n v="-3.0246241865815877"/>
    <n v="5.7999999999999972"/>
    <n v="0.592108882"/>
  </r>
  <r>
    <s v="LCA"/>
    <x v="124"/>
    <x v="10"/>
    <n v="100"/>
    <n v="10"/>
    <n v="1.557363254"/>
    <m/>
    <n v="178250"/>
    <s v="LCA-2020"/>
    <n v="0"/>
    <n v="0"/>
    <n v="-0.10141385500000011"/>
    <n v="277600.00002550002"/>
    <n v="0"/>
    <s v=""/>
    <s v="Upper Middle Income"/>
    <s v="Latin America &amp; Caribbean"/>
    <s v="Universal Access"/>
    <n v="13.426165474335917"/>
    <x v="1351"/>
    <n v="-2.8433843823012577"/>
    <n v="5.7999999999999972"/>
    <n v="0.49069502699999989"/>
  </r>
  <r>
    <s v="LCA"/>
    <x v="124"/>
    <x v="11"/>
    <n v="100"/>
    <n v="9.6999999999999993"/>
    <n v="1.5807575540000001"/>
    <m/>
    <n v="178522"/>
    <s v="LCA-2021"/>
    <n v="0"/>
    <n v="-0.30000000000000071"/>
    <n v="2.339430000000009E-2"/>
    <n v="282200.00005518802"/>
    <n v="0"/>
    <s v=""/>
    <s v="Upper Middle Income"/>
    <s v="Latin America &amp; Caribbean"/>
    <s v="Universal Access"/>
    <n v="12.87483148972656"/>
    <x v="1352"/>
    <n v="-2.9999767870041865"/>
    <n v="5.7999999999999972"/>
    <n v="0.51408932699999998"/>
  </r>
  <r>
    <s v="LCA"/>
    <x v="124"/>
    <x v="12"/>
    <n v="100"/>
    <n v="9.6999999999999993"/>
    <n v="1.6562162650000001"/>
    <m/>
    <n v="178781"/>
    <s v="LCA-2022"/>
    <n v="0"/>
    <n v="0"/>
    <n v="7.5458711000000012E-2"/>
    <n v="296100.00007296499"/>
    <n v="0"/>
    <s v=""/>
    <s v="Upper Middle Income"/>
    <s v="Latin America &amp; Caribbean"/>
    <s v="Universal Access"/>
    <n v="12.585946336015652"/>
    <x v="1353"/>
    <n v="-2.894584787225936"/>
    <n v="5.7999999999999972"/>
    <n v="0.589548038"/>
  </r>
  <r>
    <s v="LCN"/>
    <x v="125"/>
    <x v="0"/>
    <n v="95.879004910000006"/>
    <n v="29.06834074"/>
    <n v="2.8782227759999999"/>
    <n v="1350.1944980000001"/>
    <n v="587752505"/>
    <s v="LCN-2010"/>
    <s v=""/>
    <s v=""/>
    <s v=""/>
    <n v="1691682646.5420537"/>
    <n v="4.1209950899999939"/>
    <n v="2.1317097501607503"/>
    <s v="Unknown"/>
    <s v="Unknown"/>
    <s v="Universal Access"/>
    <n v="16.254347470585955"/>
    <x v="1354"/>
    <n v="-2.2198364379916344"/>
    <n v="0"/>
    <n v="0"/>
  </r>
  <r>
    <s v="LCN"/>
    <x v="125"/>
    <x v="1"/>
    <n v="96.184103120000003"/>
    <n v="28.495859509999999"/>
    <n v="2.9423481680000001"/>
    <n v="1361.483203"/>
    <n v="594086829"/>
    <s v="LCN-2011"/>
    <n v="0.30509820999999704"/>
    <n v="-0.57248123000000106"/>
    <n v="6.4125392000000225E-2"/>
    <n v="1748010292.9410794"/>
    <n v="3.8158968799999968"/>
    <n v="2.1611343874949003"/>
    <s v="Unknown"/>
    <s v="Unknown"/>
    <s v="Universal Access"/>
    <n v="15.768775689179691"/>
    <x v="1355"/>
    <n v="-2.1841852157740553"/>
    <n v="0.30509820999999704"/>
    <n v="6.4125392000000225E-2"/>
  </r>
  <r>
    <s v="LCN"/>
    <x v="125"/>
    <x v="2"/>
    <n v="96.569234550000004"/>
    <n v="27.941191109999998"/>
    <n v="3.0504665420000001"/>
    <n v="1388.580627"/>
    <n v="600420316"/>
    <s v="LCN-2012"/>
    <n v="0.38513143000000127"/>
    <n v="-0.55466840000000062"/>
    <n v="0.10811837400000002"/>
    <n v="1831562085.0950673"/>
    <n v="3.4307654499999956"/>
    <n v="2.1968234920506347"/>
    <s v="Unknown"/>
    <s v="Unknown"/>
    <s v="Universal Access"/>
    <n v="15.448430013984378"/>
    <x v="1356"/>
    <n v="-2.3550375210962291"/>
    <n v="0.69022963999999831"/>
    <n v="0.17224376600000024"/>
  </r>
  <r>
    <s v="LCN"/>
    <x v="125"/>
    <x v="3"/>
    <n v="96.86468223"/>
    <n v="27.742666329999999"/>
    <n v="3.0765116479999999"/>
    <n v="1430.0438549999999"/>
    <n v="606683307"/>
    <s v="LCN-2013"/>
    <n v="0.29544767999999522"/>
    <n v="-0.19852477999999962"/>
    <n v="2.6045105999999763E-2"/>
    <n v="1866468260.6326599"/>
    <n v="3.1353177700000003"/>
    <n v="2.1513407698954801"/>
    <s v="Unknown"/>
    <s v="Unknown"/>
    <s v="Universal Access"/>
    <n v="15.152144053359393"/>
    <x v="1357"/>
    <n v="-1.8918587960000042"/>
    <n v="0.98567731999999353"/>
    <n v="0.198288872"/>
  </r>
  <r>
    <s v="LCN"/>
    <x v="125"/>
    <x v="4"/>
    <n v="97.054025420000002"/>
    <n v="27.721595900000001"/>
    <n v="3.0571893280000002"/>
    <n v="1411.8196049999999"/>
    <n v="612849401"/>
    <s v="LCN-2014"/>
    <n v="0.18934319000000244"/>
    <n v="-2.1070429999998197E-2"/>
    <n v="-1.9322319999999671E-2"/>
    <n v="1873596648.4083927"/>
    <n v="2.9459745799999979"/>
    <n v="2.1654249007258972"/>
    <s v="Unknown"/>
    <s v="Unknown"/>
    <s v="Universal Access"/>
    <n v="14.613122831132856"/>
    <x v="1358"/>
    <n v="-1.734097570083684"/>
    <n v="1.175020509999996"/>
    <n v="0.17896655200000033"/>
  </r>
  <r>
    <s v="LCN"/>
    <x v="125"/>
    <x v="5"/>
    <n v="97.284727610000004"/>
    <n v="28.24466662"/>
    <n v="3.0116103459999999"/>
    <n v="1388.698468"/>
    <n v="618868462"/>
    <s v="LCN-2015"/>
    <n v="0.23070219000000236"/>
    <n v="0.52307071999999977"/>
    <n v="-4.5578982000000323E-2"/>
    <n v="1863790662.9723077"/>
    <n v="2.7152723899999955"/>
    <n v="2.1686567785570565"/>
    <s v="Unknown"/>
    <s v="Unknown"/>
    <s v="Universal Access"/>
    <n v="14.269489051953116"/>
    <x v="1359"/>
    <n v="-1.6978310200041791"/>
    <n v="1.4057226999999983"/>
    <n v="0.13338757000000001"/>
  </r>
  <r>
    <s v="LCN"/>
    <x v="125"/>
    <x v="6"/>
    <n v="97.47838213"/>
    <n v="28.88503274"/>
    <n v="2.9248512550000001"/>
    <n v="1355.8984720000001"/>
    <n v="624737786"/>
    <s v="LCN-2016"/>
    <n v="0.1936545199999955"/>
    <n v="0.64036611999999948"/>
    <n v="-8.6759090999999788E-2"/>
    <n v="1827265097.4280214"/>
    <n v="2.52161787"/>
    <n v="2.1571314633061993"/>
    <s v="Unknown"/>
    <s v="Unknown"/>
    <s v="Universal Access"/>
    <n v="13.383630999453032"/>
    <x v="1360"/>
    <n v="-1.7495205406694563"/>
    <n v="1.5993772199999938"/>
    <n v="4.6628479000000222E-2"/>
  </r>
  <r>
    <s v="LCN"/>
    <x v="125"/>
    <x v="7"/>
    <n v="97.710599220000006"/>
    <n v="29.406824159999999"/>
    <n v="2.8787774000000002"/>
    <n v="1337.7857509999999"/>
    <n v="630414986"/>
    <s v="LCN-2017"/>
    <n v="0.23221709000000601"/>
    <n v="0.52179141999999956"/>
    <n v="-4.6073854999999941E-2"/>
    <n v="1814824414.3181164"/>
    <n v="2.289400779999994"/>
    <n v="2.1518971911967992"/>
    <s v="Unknown"/>
    <s v="Unknown"/>
    <s v="Universal Access"/>
    <n v="12.856691529921889"/>
    <x v="1361"/>
    <n v="-1.7989736655732238"/>
    <n v="1.8315943099999998"/>
    <n v="5.5462400000028111E-4"/>
  </r>
  <r>
    <s v="LCN"/>
    <x v="125"/>
    <x v="8"/>
    <n v="97.756715209999996"/>
    <n v="30.252639120000001"/>
    <n v="2.7781181469999998"/>
    <n v="1303.5956100000001"/>
    <n v="635778081"/>
    <s v="LCN-2018"/>
    <n v="4.6115989999989893E-2"/>
    <n v="0.845814960000002"/>
    <n v="-0.10065925300000034"/>
    <n v="1766266624.2909358"/>
    <n v="2.2432847900000041"/>
    <n v="2.131119593905352"/>
    <s v="Unknown"/>
    <s v="Unknown"/>
    <s v="Universal Access"/>
    <n v="12.272914650312501"/>
    <x v="1362"/>
    <n v="-1.9327508626276151"/>
    <n v="1.8777102999999897"/>
    <n v="-0.10010462900000006"/>
  </r>
  <r>
    <s v="LCN"/>
    <x v="125"/>
    <x v="9"/>
    <n v="97.998211389999994"/>
    <n v="30.624811770000001"/>
    <n v="2.7605235119999998"/>
    <n v="1313.005003"/>
    <n v="640962372"/>
    <s v="LCN-2019"/>
    <n v="0.24149617999999862"/>
    <n v="0.37217264999999955"/>
    <n v="-1.7594635000000025E-2"/>
    <n v="1769391698.2132902"/>
    <n v="2.0017886100000055"/>
    <n v="2.1024470628007195"/>
    <s v="Unknown"/>
    <s v="Unknown"/>
    <s v="Universal Access"/>
    <n v="11.956834250585871"/>
    <x v="1363"/>
    <n v="-1.9228777835815878"/>
    <n v="2.1192064799999883"/>
    <n v="-0.11769926400000008"/>
  </r>
  <r>
    <s v="LCN"/>
    <x v="125"/>
    <x v="10"/>
    <n v="98.149994289999995"/>
    <n v="34.196497299999997"/>
    <n v="2.45399185"/>
    <n v="1218.3354549999999"/>
    <n v="645498186"/>
    <s v="LCN-2020"/>
    <n v="0.15178290000000061"/>
    <n v="3.5716855299999963"/>
    <n v="-0.30653166199999982"/>
    <n v="1584047287.6337841"/>
    <n v="1.8500057100000049"/>
    <n v="2.0142168890586869"/>
    <s v="Unknown"/>
    <s v="Unknown"/>
    <s v="Universal Access"/>
    <n v="11.576159764335912"/>
    <x v="1364"/>
    <n v="-1.9467557863012579"/>
    <n v="2.270989379999989"/>
    <n v="-0.4242309259999999"/>
  </r>
  <r>
    <s v="LCN"/>
    <x v="125"/>
    <x v="11"/>
    <n v="98.275630559999996"/>
    <m/>
    <n v="2.6446850350000002"/>
    <n v="1288.236881"/>
    <n v="649236072"/>
    <s v="LCN-2021"/>
    <n v="0.1256362700000011"/>
    <s v=""/>
    <n v="0.19069318500000021"/>
    <n v="1717024923.8005826"/>
    <n v="1.7243694400000038"/>
    <n v="2.0529493247756196"/>
    <s v="Unknown"/>
    <s v="Unknown"/>
    <s v="Universal Access"/>
    <n v="11.150462049726556"/>
    <x v="38"/>
    <n v="-1.9360493060041861"/>
    <n v="2.3966256499999901"/>
    <n v="-0.23353774099999969"/>
  </r>
  <r>
    <s v="LCN"/>
    <x v="125"/>
    <x v="12"/>
    <n v="98.578878599999996"/>
    <m/>
    <n v="2.641912123"/>
    <n v="1325.2635789999999"/>
    <n v="653108120"/>
    <s v="LCN-2022"/>
    <n v="0.30324803999999972"/>
    <s v=""/>
    <n v="-2.7729120000001828E-3"/>
    <n v="1725454259.8577387"/>
    <n v="1.4211214000000041"/>
    <n v="1.9934993799448557"/>
    <s v="Unknown"/>
    <s v="Unknown"/>
    <s v="Universal Access"/>
    <n v="11.164824936015648"/>
    <x v="38"/>
    <n v="-1.9088889292259363"/>
    <n v="2.6998736899999898"/>
    <n v="-0.23631065299999987"/>
  </r>
  <r>
    <s v="LDC"/>
    <x v="126"/>
    <x v="0"/>
    <n v="33.016452289999997"/>
    <n v="75.903063829999994"/>
    <n v="0.26629591200000002"/>
    <n v="317.19980670000001"/>
    <n v="855348118"/>
    <s v="LDC-2010"/>
    <s v=""/>
    <s v=""/>
    <s v=""/>
    <n v="227775707.16029364"/>
    <n v="66.983547710000011"/>
    <n v="0.83952104123397631"/>
    <s v="Unknown"/>
    <s v="Unknown"/>
    <s v="Low Access"/>
    <n v="-46.608205149414054"/>
    <x v="1365"/>
    <n v="-4.831763301991634"/>
    <n v="0"/>
    <n v="0"/>
  </r>
  <r>
    <s v="LDC"/>
    <x v="126"/>
    <x v="1"/>
    <n v="34.499177770000003"/>
    <n v="75.290239040000003"/>
    <n v="0.27683295499999999"/>
    <n v="322.22843790000002"/>
    <n v="875685078"/>
    <s v="LDC-2011"/>
    <n v="1.4827254800000063"/>
    <n v="-0.61282478999999057"/>
    <n v="1.0537042999999968E-2"/>
    <n v="242418487.79214549"/>
    <n v="65.500822229999997"/>
    <n v="0.85912018443856897"/>
    <s v="Unknown"/>
    <s v="Unknown"/>
    <s v="Low Access"/>
    <n v="-45.916149660820309"/>
    <x v="1366"/>
    <n v="-4.8497004287740557"/>
    <n v="1.4827254800000063"/>
    <n v="1.0537042999999968E-2"/>
  </r>
  <r>
    <s v="LDC"/>
    <x v="126"/>
    <x v="2"/>
    <n v="37.823243480000002"/>
    <n v="74.118615219999995"/>
    <n v="0.28744852399999998"/>
    <n v="324.80155530000002"/>
    <n v="896684951"/>
    <s v="LDC-2012"/>
    <n v="3.3240657099999993"/>
    <n v="-1.1716238200000078"/>
    <n v="1.0615568999999991E-2"/>
    <n v="257750765.65796232"/>
    <n v="62.176756519999998"/>
    <n v="0.88499737550363866"/>
    <s v="Unknown"/>
    <s v="Unknown"/>
    <s v="Low Access"/>
    <n v="-43.297561056015624"/>
    <x v="1367"/>
    <n v="-5.118055539096229"/>
    <n v="4.8067911900000055"/>
    <n v="2.115261199999996E-2"/>
  </r>
  <r>
    <s v="LDC"/>
    <x v="126"/>
    <x v="3"/>
    <n v="38.23062453"/>
    <n v="73.451639069999999"/>
    <n v="0.30131318299999998"/>
    <n v="338.93938009999999"/>
    <n v="918269633"/>
    <s v="LDC-2013"/>
    <n v="0.40738104999999791"/>
    <n v="-0.66697614999999644"/>
    <n v="1.3864659000000001E-2"/>
    <n v="276686745.97147185"/>
    <n v="61.76937547"/>
    <n v="0.88898841707653187"/>
    <s v="Unknown"/>
    <s v="Unknown"/>
    <s v="Low Access"/>
    <n v="-43.481913646640606"/>
    <x v="1368"/>
    <n v="-4.6670572610000036"/>
    <n v="5.2141722400000035"/>
    <n v="3.5017270999999961E-2"/>
  </r>
  <r>
    <s v="LDC"/>
    <x v="126"/>
    <x v="4"/>
    <n v="39.487823480000003"/>
    <n v="72.803305100000003"/>
    <n v="0.31492233400000003"/>
    <n v="340.7819298"/>
    <n v="940284138"/>
    <s v="LDC-2014"/>
    <n v="1.2571989500000029"/>
    <n v="-0.64833396999999593"/>
    <n v="1.3609151000000042E-2"/>
    <n v="296116475.36213809"/>
    <n v="60.512176519999997"/>
    <n v="0.92411688080064402"/>
    <s v="Unknown"/>
    <s v="Unknown"/>
    <s v="Low Access"/>
    <n v="-42.953079108867144"/>
    <x v="1369"/>
    <n v="-4.476364564083684"/>
    <n v="6.4713711900000064"/>
    <n v="4.8626422000000002E-2"/>
  </r>
  <r>
    <s v="LDC"/>
    <x v="126"/>
    <x v="5"/>
    <n v="42.312728130000004"/>
    <n v="72.642049940000007"/>
    <n v="0.32555736200000002"/>
    <n v="344.06714929999998"/>
    <n v="962508256"/>
    <s v="LDC-2015"/>
    <n v="2.8249046500000006"/>
    <n v="-0.16125515999999607"/>
    <n v="1.0635027999999991E-2"/>
    <n v="313351648.72658068"/>
    <n v="57.687271869999996"/>
    <n v="0.94620298003556025"/>
    <s v="Unknown"/>
    <s v="Unknown"/>
    <s v="Low Access"/>
    <n v="-40.702510428046885"/>
    <x v="1370"/>
    <n v="-4.3838840040041793"/>
    <n v="9.296275840000007"/>
    <n v="5.9261449999999993E-2"/>
  </r>
  <r>
    <s v="LDC"/>
    <x v="126"/>
    <x v="6"/>
    <n v="46.345833239999997"/>
    <n v="71.706986430000001"/>
    <n v="0.34925733199999998"/>
    <n v="348.93411589999999"/>
    <n v="985414939"/>
    <s v="LDC-2016"/>
    <n v="4.0331051099999939"/>
    <n v="-0.9350635100000062"/>
    <n v="2.3699969999999959E-2"/>
    <n v="344163392.50808275"/>
    <n v="53.654166760000003"/>
    <n v="1.0009262954961176"/>
    <s v="Unknown"/>
    <s v="Unknown"/>
    <s v="Low Access"/>
    <n v="-37.74891789054697"/>
    <x v="1371"/>
    <n v="-4.3251144636694567"/>
    <n v="13.329380950000001"/>
    <n v="8.2961419999999952E-2"/>
  </r>
  <r>
    <s v="LDC"/>
    <x v="126"/>
    <x v="7"/>
    <n v="50.204494089999997"/>
    <n v="70.652842699999994"/>
    <n v="0.36925175700000001"/>
    <n v="351.85289310000002"/>
    <n v="1008993468"/>
    <s v="LDC-2017"/>
    <n v="3.8586608499999997"/>
    <n v="-1.0541437300000069"/>
    <n v="1.9994425000000038E-2"/>
    <n v="372572610.86052328"/>
    <n v="49.795505910000003"/>
    <n v="1.0494492563261517"/>
    <s v="Unknown"/>
    <s v="Unknown"/>
    <s v="Moderate Access"/>
    <n v="-34.64941360007812"/>
    <x v="1372"/>
    <n v="-4.3084993085732242"/>
    <n v="17.188041800000001"/>
    <n v="0.10295584499999999"/>
  </r>
  <r>
    <s v="LDC"/>
    <x v="126"/>
    <x v="8"/>
    <n v="51.087420260000002"/>
    <n v="69.668927310000001"/>
    <n v="0.37745863099999999"/>
    <n v="351.83157130000001"/>
    <n v="1033110314"/>
    <s v="LDC-2018"/>
    <n v="0.88292617000000462"/>
    <n v="-0.98391538999999284"/>
    <n v="8.2068739999999751E-3"/>
    <n v="389956404.79442012"/>
    <n v="48.912579739999998"/>
    <n v="1.0728389996534684"/>
    <s v="Unknown"/>
    <s v="Unknown"/>
    <s v="Moderate Access"/>
    <n v="-34.396380299687493"/>
    <x v="1373"/>
    <n v="-4.3334103786276152"/>
    <n v="18.070967970000005"/>
    <n v="0.11116271899999997"/>
  </r>
  <r>
    <s v="LDC"/>
    <x v="126"/>
    <x v="9"/>
    <n v="52.878712270000001"/>
    <n v="69.502490949999995"/>
    <n v="0.38400438199999998"/>
    <n v="355.66348909999999"/>
    <n v="1058013514"/>
    <s v="LDC-2019"/>
    <n v="1.7912920099999994"/>
    <n v="-0.16643636000000583"/>
    <n v="6.5457509999999886E-3"/>
    <n v="406281825.59121835"/>
    <n v="47.121287729999999"/>
    <n v="1.0796845719860537"/>
    <s v="Unknown"/>
    <s v="Unknown"/>
    <s v="Moderate Access"/>
    <n v="-33.162664869414122"/>
    <x v="1374"/>
    <n v="-4.2993969135815879"/>
    <n v="19.862259980000005"/>
    <n v="0.11770846999999995"/>
  </r>
  <r>
    <s v="LDC"/>
    <x v="126"/>
    <x v="10"/>
    <n v="54.473684009999999"/>
    <n v="70.885707740000001"/>
    <n v="0.36707174399999998"/>
    <n v="356.28267419999997"/>
    <n v="1083636132"/>
    <s v="LDC-2020"/>
    <n v="1.5949717399999983"/>
    <n v="1.3832167900000059"/>
    <n v="-1.6932638E-2"/>
    <n v="397772204.83465421"/>
    <n v="45.526315990000001"/>
    <n v="1.0302823308043982"/>
    <s v="Unknown"/>
    <s v="Unknown"/>
    <s v="Moderate Access"/>
    <n v="-32.100150515664083"/>
    <x v="1375"/>
    <n v="-4.0336758923012574"/>
    <n v="21.457231720000003"/>
    <n v="0.10077583199999995"/>
  </r>
  <r>
    <s v="LDC"/>
    <x v="126"/>
    <x v="11"/>
    <n v="56.10553736"/>
    <m/>
    <n v="0.38905108700000002"/>
    <n v="363.08354430000003"/>
    <n v="1109175268"/>
    <s v="LDC-2021"/>
    <n v="1.6318533500000001"/>
    <s v=""/>
    <n v="2.197934300000004E-2"/>
    <n v="431525843.68891633"/>
    <n v="43.89446264"/>
    <n v="1.0715194701265343"/>
    <s v="Unknown"/>
    <s v="Unknown"/>
    <s v="Moderate Access"/>
    <n v="-31.01963115027344"/>
    <x v="38"/>
    <n v="-4.191683254004186"/>
    <n v="23.089085070000003"/>
    <n v="0.12275517499999999"/>
  </r>
  <r>
    <s v="LDC"/>
    <x v="126"/>
    <x v="12"/>
    <n v="56.738312929999999"/>
    <m/>
    <n v="0.38639306299999998"/>
    <n v="365.27638059999998"/>
    <n v="1134585604"/>
    <s v="LDC-2022"/>
    <n v="0.63277556999999973"/>
    <s v=""/>
    <n v="-2.6580240000000366E-3"/>
    <n v="438396006.76526505"/>
    <n v="43.261687070000001"/>
    <n v="1.0578101501260877"/>
    <s v="Unknown"/>
    <s v="Unknown"/>
    <s v="Moderate Access"/>
    <n v="-30.675740733984348"/>
    <x v="38"/>
    <n v="-4.1644079892259365"/>
    <n v="23.721860640000003"/>
    <n v="0.12009715099999996"/>
  </r>
  <r>
    <s v="LIC"/>
    <x v="127"/>
    <x v="0"/>
    <n v="26.4471372"/>
    <n v="61.147979110000001"/>
    <n v="0.50723296299999998"/>
    <n v="394.53752880000002"/>
    <n v="429515596"/>
    <s v="LIC-2010"/>
    <s v=""/>
    <s v=""/>
    <s v=""/>
    <n v="217864468.41379094"/>
    <n v="73.5528628"/>
    <n v="1.2856393269932196"/>
    <s v="Unknown"/>
    <s v="Unknown"/>
    <s v="Low Access"/>
    <n v="-53.177520239414051"/>
    <x v="1376"/>
    <n v="-4.5908262509916344"/>
    <n v="0"/>
    <n v="0"/>
  </r>
  <r>
    <s v="LIC"/>
    <x v="127"/>
    <x v="1"/>
    <n v="27.666409470000001"/>
    <n v="64.057369390000005"/>
    <n v="0.45042517900000001"/>
    <n v="378.0802716"/>
    <n v="441658754"/>
    <s v="LIC-2011"/>
    <n v="1.2192722700000012"/>
    <n v="2.9093902800000038"/>
    <n v="-5.6807783999999972E-2"/>
    <n v="198934223.32736698"/>
    <n v="72.333590529999995"/>
    <n v="1.1913480094950293"/>
    <s v="Unknown"/>
    <s v="Unknown"/>
    <s v="Low Access"/>
    <n v="-52.748917960820307"/>
    <x v="1377"/>
    <n v="-4.6761082047740556"/>
    <n v="1.2192722700000012"/>
    <n v="-5.6807783999999972E-2"/>
  </r>
  <r>
    <s v="LIC"/>
    <x v="127"/>
    <x v="2"/>
    <n v="30.077646649999998"/>
    <n v="64.737372579999999"/>
    <n v="0.40917378900000001"/>
    <n v="356.79879499999998"/>
    <n v="453652889"/>
    <s v="LIC-2012"/>
    <n v="2.411237179999997"/>
    <n v="0.68000318999999365"/>
    <n v="-4.1251389999999999E-2"/>
    <n v="185622871.48292643"/>
    <n v="69.922353350000009"/>
    <n v="1.1467913982164655"/>
    <s v="Unknown"/>
    <s v="Unknown"/>
    <s v="Low Access"/>
    <n v="-51.043157886015628"/>
    <x v="1378"/>
    <n v="-4.9963302740962288"/>
    <n v="3.6305094499999981"/>
    <n v="-9.8059173999999971E-2"/>
  </r>
  <r>
    <s v="LIC"/>
    <x v="127"/>
    <x v="3"/>
    <n v="31.072539710000001"/>
    <n v="68.053647670000004"/>
    <n v="0.35615687299999998"/>
    <n v="357.0286921"/>
    <n v="465087882"/>
    <s v="LIC-2013"/>
    <n v="0.99489306000000255"/>
    <n v="3.3162750900000049"/>
    <n v="-5.3016916000000025E-2"/>
    <n v="165644245.72331297"/>
    <n v="68.927460289999999"/>
    <n v="0.99755812594536286"/>
    <s v="Unknown"/>
    <s v="Unknown"/>
    <s v="Low Access"/>
    <n v="-50.639998466640606"/>
    <x v="1379"/>
    <n v="-4.6122135710000043"/>
    <n v="4.6254025100000007"/>
    <n v="-0.15107609"/>
  </r>
  <r>
    <s v="LIC"/>
    <x v="127"/>
    <x v="4"/>
    <n v="33.471640309999998"/>
    <n v="68.465726750000002"/>
    <n v="0.358975251"/>
    <n v="361.1470966"/>
    <n v="476470767"/>
    <s v="LIC-2014"/>
    <n v="2.399100599999997"/>
    <n v="0.41207907999999804"/>
    <n v="2.8183780000000103E-3"/>
    <n v="171041213.17798752"/>
    <n v="66.528359690000002"/>
    <n v="0.99398625762065729"/>
    <s v="Unknown"/>
    <s v="Unknown"/>
    <s v="Low Access"/>
    <n v="-48.969262278867149"/>
    <x v="1380"/>
    <n v="-4.4323116470836839"/>
    <n v="7.0245031099999977"/>
    <n v="-0.14825771199999999"/>
  </r>
  <r>
    <s v="LIC"/>
    <x v="127"/>
    <x v="5"/>
    <n v="33.070218390000001"/>
    <n v="72.025105389999993"/>
    <n v="0.31035222299999998"/>
    <n v="339.60710870000003"/>
    <n v="488308267"/>
    <s v="LIC-2015"/>
    <n v="-0.4014219199999971"/>
    <n v="3.5593786399999914"/>
    <n v="-4.8623028000000013E-2"/>
    <n v="151547556.17272753"/>
    <n v="66.929781609999992"/>
    <n v="0.9138566745201937"/>
    <s v="Unknown"/>
    <s v="Unknown"/>
    <s v="Low Access"/>
    <n v="-49.945020168046888"/>
    <x v="1381"/>
    <n v="-4.3990891430041792"/>
    <n v="6.6230811900000006"/>
    <n v="-0.19688074"/>
  </r>
  <r>
    <s v="LIC"/>
    <x v="127"/>
    <x v="6"/>
    <n v="36.433612420000003"/>
    <n v="72.324285209999999"/>
    <n v="0.307513547"/>
    <n v="335.887156"/>
    <n v="501149314"/>
    <s v="LIC-2016"/>
    <n v="3.363394030000002"/>
    <n v="0.2991798200000062"/>
    <n v="-2.8386759999999844E-3"/>
    <n v="154110203.12475675"/>
    <n v="63.566387579999997"/>
    <n v="0.91552636505100549"/>
    <s v="Unknown"/>
    <s v="Unknown"/>
    <s v="Low Access"/>
    <n v="-47.661138710546965"/>
    <x v="1382"/>
    <n v="-4.3668582486694563"/>
    <n v="9.9864752200000027"/>
    <n v="-0.19971941599999998"/>
  </r>
  <r>
    <s v="LIC"/>
    <x v="127"/>
    <x v="7"/>
    <n v="38.179256389999999"/>
    <n v="68.037293300000002"/>
    <n v="0.39134150899999998"/>
    <n v="357.78063459999998"/>
    <n v="514890519"/>
    <s v="LIC-2017"/>
    <n v="1.7456439699999962"/>
    <n v="-4.2869919099999976"/>
    <n v="8.3827961999999978E-2"/>
    <n v="201498032.67525315"/>
    <n v="61.820743610000001"/>
    <n v="1.0938029372034659"/>
    <s v="Unknown"/>
    <s v="Unknown"/>
    <s v="Low Access"/>
    <n v="-46.674651300078118"/>
    <x v="1383"/>
    <n v="-4.2864095565732239"/>
    <n v="11.732119189999999"/>
    <n v="-0.115891454"/>
  </r>
  <r>
    <s v="LIC"/>
    <x v="127"/>
    <x v="8"/>
    <n v="39.683802790000001"/>
    <n v="67.493609570000004"/>
    <n v="0.384939853"/>
    <n v="351.75681479999997"/>
    <n v="529522043"/>
    <s v="LIC-2018"/>
    <n v="1.5045464000000024"/>
    <n v="-0.54368372999999792"/>
    <n v="-6.4016559999999778E-3"/>
    <n v="203834137.39267969"/>
    <n v="60.316197209999999"/>
    <n v="1.0943351679451245"/>
    <s v="Unknown"/>
    <s v="Unknown"/>
    <s v="Low Access"/>
    <n v="-45.799997769687494"/>
    <x v="1384"/>
    <n v="-4.3259291566276152"/>
    <n v="13.236665590000001"/>
    <n v="-0.12229310999999998"/>
  </r>
  <r>
    <s v="LIC"/>
    <x v="127"/>
    <x v="9"/>
    <n v="40.702144500000003"/>
    <n v="67.022008420000006"/>
    <n v="0.393224978"/>
    <n v="353.38902960000001"/>
    <n v="544980983"/>
    <s v="LIC-2019"/>
    <n v="1.0183417100000014"/>
    <n v="-0.47160114999999792"/>
    <n v="8.2851250000000043E-3"/>
    <n v="214300135.05059338"/>
    <n v="59.297855499999997"/>
    <n v="1.1127254811647385"/>
    <s v="Unknown"/>
    <s v="Unknown"/>
    <s v="Low Access"/>
    <n v="-45.339232639414121"/>
    <x v="1385"/>
    <n v="-4.2901763175815875"/>
    <n v="14.255007300000003"/>
    <n v="-0.11400798499999998"/>
  </r>
  <r>
    <s v="LIC"/>
    <x v="127"/>
    <x v="10"/>
    <n v="41.736845670000001"/>
    <n v="69.201859200000001"/>
    <n v="0.36501148999999999"/>
    <n v="352.42499950000001"/>
    <n v="560643073"/>
    <s v="LIC-2020"/>
    <n v="1.0347011699999982"/>
    <n v="2.1798507799999953"/>
    <n v="-2.8213488000000009E-2"/>
    <n v="204641163.43390876"/>
    <n v="58.263154329999999"/>
    <n v="1.0357139547928125"/>
    <s v="Unknown"/>
    <s v="Unknown"/>
    <s v="Low Access"/>
    <n v="-44.836988855664082"/>
    <x v="1386"/>
    <n v="-4.0357361463012582"/>
    <n v="15.289708470000001"/>
    <n v="-0.14222147299999999"/>
  </r>
  <r>
    <s v="LIC"/>
    <x v="127"/>
    <x v="11"/>
    <n v="43.01546579"/>
    <m/>
    <n v="0.35063729599999999"/>
    <n v="354.11339770000001"/>
    <n v="576076618"/>
    <s v="LIC-2021"/>
    <n v="1.2786201199999994"/>
    <s v=""/>
    <n v="-1.4374194000000007E-2"/>
    <n v="201993947.62434492"/>
    <n v="56.98453421"/>
    <n v="0.99018364816870075"/>
    <s v="Unknown"/>
    <s v="Unknown"/>
    <s v="Low Access"/>
    <n v="-44.10970272027344"/>
    <x v="38"/>
    <n v="-4.2300970450041859"/>
    <n v="16.56832859"/>
    <n v="-0.15659566699999999"/>
  </r>
  <r>
    <s v="LIC"/>
    <x v="127"/>
    <x v="12"/>
    <n v="43.00608828"/>
    <m/>
    <n v="0.34568960799999998"/>
    <n v="352.45498049999998"/>
    <n v="591481496"/>
    <s v="LIC-2022"/>
    <n v="-9.3775100000001999E-3"/>
    <s v=""/>
    <n v="-4.9476880000000056E-3"/>
    <n v="204469006.49149355"/>
    <n v="56.99391172"/>
    <n v="0.98080500241363455"/>
    <s v="Unknown"/>
    <s v="Unknown"/>
    <s v="Low Access"/>
    <n v="-44.407965383984347"/>
    <x v="38"/>
    <n v="-4.2051114442259365"/>
    <n v="16.55895108"/>
    <n v="-0.161543355"/>
  </r>
  <r>
    <s v="LIE"/>
    <x v="128"/>
    <x v="0"/>
    <n v="100"/>
    <n v="52.3"/>
    <m/>
    <m/>
    <n v="36022"/>
    <s v="LIE-2010"/>
    <s v=""/>
    <s v=""/>
    <s v=""/>
    <n v="0"/>
    <n v="0"/>
    <s v=""/>
    <s v="High Income"/>
    <s v="Europe &amp; Central Asia"/>
    <s v="Universal Access"/>
    <n v="20.375342560585949"/>
    <x v="1387"/>
    <s v=""/>
    <n v="0"/>
    <s v=""/>
  </r>
  <r>
    <s v="LIE"/>
    <x v="128"/>
    <x v="1"/>
    <n v="100"/>
    <n v="55.3"/>
    <m/>
    <m/>
    <n v="36312"/>
    <s v="LIE-2011"/>
    <n v="0"/>
    <n v="3"/>
    <s v=""/>
    <n v="0"/>
    <n v="0"/>
    <s v=""/>
    <s v="High Income"/>
    <s v="Europe &amp; Central Asia"/>
    <s v="Universal Access"/>
    <n v="19.584672569179688"/>
    <x v="1388"/>
    <s v=""/>
    <n v="0"/>
    <s v=""/>
  </r>
  <r>
    <s v="LIE"/>
    <x v="128"/>
    <x v="2"/>
    <n v="100"/>
    <n v="55.5"/>
    <m/>
    <m/>
    <n v="36657"/>
    <s v="LIE-2012"/>
    <n v="0"/>
    <n v="0.20000000000000284"/>
    <s v=""/>
    <n v="0"/>
    <n v="0"/>
    <s v=""/>
    <s v="High Income"/>
    <s v="Europe &amp; Central Asia"/>
    <s v="Universal Access"/>
    <n v="18.879195463984374"/>
    <x v="1389"/>
    <s v=""/>
    <n v="0"/>
    <s v=""/>
  </r>
  <r>
    <s v="LIE"/>
    <x v="128"/>
    <x v="3"/>
    <n v="100"/>
    <n v="53.5"/>
    <m/>
    <m/>
    <n v="36984"/>
    <s v="LIE-2013"/>
    <n v="0"/>
    <n v="-2"/>
    <s v=""/>
    <n v="0"/>
    <n v="0"/>
    <s v=""/>
    <s v="High Income"/>
    <s v="Europe &amp; Central Asia"/>
    <s v="Universal Access"/>
    <n v="18.287461823359394"/>
    <x v="1390"/>
    <s v=""/>
    <n v="0"/>
    <s v=""/>
  </r>
  <r>
    <s v="LIE"/>
    <x v="128"/>
    <x v="4"/>
    <n v="100"/>
    <n v="55"/>
    <m/>
    <m/>
    <n v="37248"/>
    <s v="LIE-2014"/>
    <n v="0"/>
    <n v="1.5"/>
    <s v=""/>
    <n v="0"/>
    <n v="0"/>
    <s v=""/>
    <s v="High Income"/>
    <s v="Europe &amp; Central Asia"/>
    <s v="Universal Access"/>
    <n v="17.559097411132853"/>
    <x v="1391"/>
    <s v=""/>
    <n v="0"/>
    <s v=""/>
  </r>
  <r>
    <s v="LIE"/>
    <x v="128"/>
    <x v="5"/>
    <n v="100"/>
    <n v="55.5"/>
    <m/>
    <m/>
    <n v="37494"/>
    <s v="LIE-2015"/>
    <n v="0"/>
    <n v="0.5"/>
    <s v=""/>
    <n v="0"/>
    <n v="0"/>
    <s v=""/>
    <s v="High Income"/>
    <s v="Europe &amp; Central Asia"/>
    <s v="Universal Access"/>
    <n v="16.984761441953111"/>
    <x v="1392"/>
    <s v=""/>
    <n v="0"/>
    <s v=""/>
  </r>
  <r>
    <s v="LIE"/>
    <x v="128"/>
    <x v="6"/>
    <n v="100"/>
    <n v="55.8"/>
    <m/>
    <m/>
    <n v="37716"/>
    <s v="LIE-2016"/>
    <n v="0"/>
    <n v="0.29999999999999716"/>
    <s v=""/>
    <n v="0"/>
    <n v="0"/>
    <s v=""/>
    <s v="High Income"/>
    <s v="Europe &amp; Central Asia"/>
    <s v="Universal Access"/>
    <n v="15.905248869453033"/>
    <x v="1393"/>
    <s v=""/>
    <n v="0"/>
    <s v=""/>
  </r>
  <r>
    <s v="LIE"/>
    <x v="128"/>
    <x v="7"/>
    <n v="100"/>
    <n v="55.3"/>
    <m/>
    <m/>
    <n v="37962"/>
    <s v="LIE-2017"/>
    <n v="0"/>
    <n v="-0.5"/>
    <s v=""/>
    <n v="0"/>
    <n v="0"/>
    <s v=""/>
    <s v="High Income"/>
    <s v="Europe &amp; Central Asia"/>
    <s v="Universal Access"/>
    <n v="15.146092309921883"/>
    <x v="1394"/>
    <s v=""/>
    <n v="0"/>
    <s v=""/>
  </r>
  <r>
    <s v="LIE"/>
    <x v="128"/>
    <x v="8"/>
    <n v="100"/>
    <n v="56.8"/>
    <m/>
    <m/>
    <n v="38246"/>
    <s v="LIE-2018"/>
    <n v="0"/>
    <n v="1.5"/>
    <s v=""/>
    <n v="0"/>
    <n v="0"/>
    <s v=""/>
    <s v="High Income"/>
    <s v="Europe &amp; Central Asia"/>
    <s v="Universal Access"/>
    <n v="14.516199440312505"/>
    <x v="1395"/>
    <s v=""/>
    <n v="0"/>
    <s v=""/>
  </r>
  <r>
    <s v="LIE"/>
    <x v="128"/>
    <x v="9"/>
    <n v="100"/>
    <n v="56.1"/>
    <m/>
    <m/>
    <n v="38563"/>
    <s v="LIE-2019"/>
    <n v="0"/>
    <n v="-0.69999999999999574"/>
    <s v=""/>
    <n v="0"/>
    <n v="0"/>
    <s v=""/>
    <s v="High Income"/>
    <s v="Europe &amp; Central Asia"/>
    <s v="Universal Access"/>
    <n v="13.958622860585876"/>
    <x v="1396"/>
    <s v=""/>
    <n v="0"/>
    <s v=""/>
  </r>
  <r>
    <s v="LIE"/>
    <x v="128"/>
    <x v="10"/>
    <n v="100"/>
    <n v="55.2"/>
    <m/>
    <m/>
    <n v="38901"/>
    <s v="LIE-2020"/>
    <n v="0"/>
    <n v="-0.89999999999999858"/>
    <s v=""/>
    <n v="0"/>
    <n v="0"/>
    <s v=""/>
    <s v="High Income"/>
    <s v="Europe &amp; Central Asia"/>
    <s v="Universal Access"/>
    <n v="13.426165474335917"/>
    <x v="1397"/>
    <s v=""/>
    <n v="0"/>
    <s v=""/>
  </r>
  <r>
    <s v="LIE"/>
    <x v="128"/>
    <x v="11"/>
    <n v="100"/>
    <n v="53.6"/>
    <m/>
    <m/>
    <n v="39182"/>
    <s v="LIE-2021"/>
    <n v="0"/>
    <n v="-1.6000000000000014"/>
    <s v=""/>
    <n v="0"/>
    <n v="0"/>
    <s v=""/>
    <s v="High Income"/>
    <s v="Europe &amp; Central Asia"/>
    <s v="Universal Access"/>
    <n v="12.87483148972656"/>
    <x v="1398"/>
    <s v=""/>
    <n v="0"/>
    <s v=""/>
  </r>
  <r>
    <s v="LIE"/>
    <x v="128"/>
    <x v="12"/>
    <n v="100"/>
    <n v="56.9"/>
    <m/>
    <m/>
    <n v="39493"/>
    <s v="LIE-2022"/>
    <n v="0"/>
    <n v="3.2999999999999972"/>
    <s v=""/>
    <n v="0"/>
    <n v="0"/>
    <s v=""/>
    <s v="High Income"/>
    <s v="Europe &amp; Central Asia"/>
    <s v="Universal Access"/>
    <n v="12.585946336015652"/>
    <x v="1399"/>
    <s v=""/>
    <n v="0"/>
    <s v=""/>
  </r>
  <r>
    <s v="LKA"/>
    <x v="129"/>
    <x v="0"/>
    <n v="85.3"/>
    <n v="61.9"/>
    <n v="0.64746119899999999"/>
    <n v="467.29127080000001"/>
    <n v="20879089"/>
    <s v="LKA-2010"/>
    <s v=""/>
    <s v=""/>
    <s v=""/>
    <n v="13518399.997967711"/>
    <n v="14.700000000000003"/>
    <n v="1.3855623664690979"/>
    <s v="Lower Middle Income"/>
    <s v="South Asia"/>
    <s v="High Access"/>
    <n v="5.6753425605859462"/>
    <x v="1400"/>
    <n v="-4.450598014991634"/>
    <n v="0"/>
    <n v="0"/>
  </r>
  <r>
    <s v="LKA"/>
    <x v="129"/>
    <x v="1"/>
    <n v="87.8"/>
    <n v="56.4"/>
    <n v="0.75719756599999999"/>
    <n v="472.0040702"/>
    <n v="21009048"/>
    <s v="LKA-2011"/>
    <n v="2.5"/>
    <n v="-5.5"/>
    <n v="0.109736367"/>
    <n v="15908000.009577168"/>
    <n v="12.200000000000003"/>
    <n v="1.6042182976921286"/>
    <s v="Lower Middle Income"/>
    <s v="South Asia"/>
    <s v="High Access"/>
    <n v="7.3846725691796848"/>
    <x v="1401"/>
    <n v="-4.3693358177740551"/>
    <n v="2.5"/>
    <n v="0.109736367"/>
  </r>
  <r>
    <s v="LKA"/>
    <x v="129"/>
    <x v="2"/>
    <n v="87"/>
    <n v="52.9"/>
    <n v="0.84527908100000004"/>
    <n v="481.9248331"/>
    <n v="21169458"/>
    <s v="LKA-2012"/>
    <n v="-0.79999999999999716"/>
    <n v="-3.5"/>
    <n v="8.8081515000000055E-2"/>
    <n v="17894100.003508098"/>
    <n v="13"/>
    <n v="1.7539645665543107"/>
    <s v="Lower Middle Income"/>
    <s v="South Asia"/>
    <s v="High Access"/>
    <n v="5.8791954639843738"/>
    <x v="1402"/>
    <n v="-4.5602249820962291"/>
    <n v="1.7000000000000028"/>
    <n v="0.19781788200000006"/>
  </r>
  <r>
    <s v="LKA"/>
    <x v="129"/>
    <x v="3"/>
    <n v="90.2"/>
    <n v="56.9"/>
    <n v="0.72076754899999995"/>
    <n v="456.56521520000001"/>
    <n v="20585000"/>
    <s v="LKA-2013"/>
    <n v="3.2000000000000028"/>
    <n v="4"/>
    <n v="-0.12451153200000009"/>
    <n v="14836999.996165"/>
    <n v="9.7999999999999972"/>
    <n v="1.5786738126430968"/>
    <s v="Lower Middle Income"/>
    <s v="South Asia"/>
    <s v="High Access"/>
    <n v="8.4874618233593964"/>
    <x v="1403"/>
    <n v="-4.2476028950000044"/>
    <n v="4.9000000000000057"/>
    <n v="7.3306349999999965E-2"/>
  </r>
  <r>
    <s v="LKA"/>
    <x v="129"/>
    <x v="4"/>
    <n v="92.7"/>
    <n v="54.2"/>
    <n v="0.86054962000000002"/>
    <n v="485.84299290000001"/>
    <n v="20778000"/>
    <s v="LKA-2014"/>
    <n v="2.5"/>
    <n v="-2.6999999999999957"/>
    <n v="0.13978207100000006"/>
    <n v="17880500.004360002"/>
    <n v="7.2999999999999972"/>
    <n v="1.7712504504045097"/>
    <s v="Lower Middle Income"/>
    <s v="South Asia"/>
    <s v="High Access"/>
    <n v="10.259097411132856"/>
    <x v="1404"/>
    <n v="-3.9307372780836842"/>
    <n v="7.4000000000000057"/>
    <n v="0.21308842100000003"/>
  </r>
  <r>
    <s v="LKA"/>
    <x v="129"/>
    <x v="5"/>
    <n v="94.3"/>
    <n v="51.3"/>
    <n v="0.939966619"/>
    <n v="501.472735"/>
    <n v="20970000"/>
    <s v="LKA-2015"/>
    <n v="1.5999999999999943"/>
    <n v="-2.9000000000000057"/>
    <n v="7.9416998999999988E-2"/>
    <n v="19711100.000429999"/>
    <n v="5.7000000000000028"/>
    <n v="1.8744122130588017"/>
    <s v="Lower Middle Income"/>
    <s v="South Asia"/>
    <s v="High Access"/>
    <n v="11.284761441953108"/>
    <x v="1405"/>
    <n v="-3.7694747470041792"/>
    <n v="9"/>
    <n v="0.29250542000000002"/>
  </r>
  <r>
    <s v="LKA"/>
    <x v="129"/>
    <x v="6"/>
    <n v="97.5"/>
    <n v="45.1"/>
    <n v="1.1073600830000001"/>
    <n v="542.53233350000005"/>
    <n v="21209000"/>
    <s v="LKA-2016"/>
    <n v="3.2000000000000028"/>
    <n v="-6.1999999999999957"/>
    <n v="0.1673934640000001"/>
    <n v="23486000.000347003"/>
    <n v="2.5"/>
    <n v="2.0410950917084834"/>
    <s v="Lower Middle Income"/>
    <s v="South Asia"/>
    <s v="Universal Access"/>
    <n v="13.405248869453033"/>
    <x v="1406"/>
    <n v="-3.5670117126694563"/>
    <n v="12.200000000000003"/>
    <n v="0.45989888400000012"/>
  </r>
  <r>
    <s v="LKA"/>
    <x v="129"/>
    <x v="7"/>
    <n v="97.5"/>
    <n v="45.8"/>
    <n v="1.091255302"/>
    <n v="514.19169480000005"/>
    <n v="21453000"/>
    <s v="LKA-2017"/>
    <n v="0"/>
    <n v="0.69999999999999574"/>
    <n v="-1.6104781000000123E-2"/>
    <n v="23410699.993806001"/>
    <n v="2.5"/>
    <n v="2.1222732942515816"/>
    <s v="Lower Middle Income"/>
    <s v="South Asia"/>
    <s v="Universal Access"/>
    <n v="12.646092309921883"/>
    <x v="1407"/>
    <n v="-3.586495763573224"/>
    <n v="12.200000000000003"/>
    <n v="0.443794103"/>
  </r>
  <r>
    <s v="LKA"/>
    <x v="129"/>
    <x v="8"/>
    <n v="99.6"/>
    <n v="47.9"/>
    <n v="1.0144393169999999"/>
    <n v="508.4992767"/>
    <n v="21670000"/>
    <s v="LKA-2018"/>
    <n v="2.0999999999999943"/>
    <n v="2.1000000000000014"/>
    <n v="-7.6815985000000087E-2"/>
    <n v="21982899.999389999"/>
    <n v="0.40000000000000568"/>
    <n v="1.9949670795667425"/>
    <s v="Lower Middle Income"/>
    <s v="South Asia"/>
    <s v="Universal Access"/>
    <n v="14.116199440312499"/>
    <x v="1408"/>
    <n v="-3.696429692627615"/>
    <n v="14.299999999999997"/>
    <n v="0.36697811799999991"/>
  </r>
  <r>
    <s v="LKA"/>
    <x v="129"/>
    <x v="9"/>
    <n v="99.8"/>
    <n v="46.1"/>
    <n v="1.0995275879999999"/>
    <n v="523.42339349999997"/>
    <n v="21803000"/>
    <s v="LKA-2019"/>
    <n v="0.20000000000000284"/>
    <n v="-1.7999999999999972"/>
    <n v="8.5088271000000049E-2"/>
    <n v="23973000.001164"/>
    <n v="0.20000000000000284"/>
    <n v="2.1006466307280172"/>
    <s v="Lower Middle Income"/>
    <s v="South Asia"/>
    <s v="Universal Access"/>
    <n v="13.758622860585874"/>
    <x v="1409"/>
    <n v="-3.5838737075815876"/>
    <n v="14.5"/>
    <n v="0.45206638899999996"/>
  </r>
  <r>
    <s v="LKA"/>
    <x v="129"/>
    <x v="10"/>
    <n v="100"/>
    <n v="49.3"/>
    <n v="1.0317259000000001"/>
    <n v="511.06636379999998"/>
    <n v="21919000"/>
    <s v="LKA-2020"/>
    <n v="0.20000000000000284"/>
    <n v="3.1999999999999957"/>
    <n v="-6.780168799999986E-2"/>
    <n v="22614400.002100002"/>
    <n v="0"/>
    <n v="2.0187708937224329"/>
    <s v="Lower Middle Income"/>
    <s v="South Asia"/>
    <s v="Universal Access"/>
    <n v="13.426165474335917"/>
    <x v="1410"/>
    <n v="-3.3690217363012578"/>
    <n v="14.700000000000003"/>
    <n v="0.3842647010000001"/>
  </r>
  <r>
    <s v="LKA"/>
    <x v="129"/>
    <x v="11"/>
    <n v="100"/>
    <n v="48.8"/>
    <n v="1.0299512550000001"/>
    <n v="527.11680980000006"/>
    <n v="22156000"/>
    <s v="LKA-2021"/>
    <n v="0"/>
    <n v="-0.5"/>
    <n v="-1.7746450000000191E-3"/>
    <n v="22819600.00578"/>
    <n v="0"/>
    <n v="1.9539336174666613"/>
    <s v="Lower Middle Income"/>
    <s v="South Asia"/>
    <s v="Universal Access"/>
    <n v="12.87483148972656"/>
    <x v="1411"/>
    <n v="-3.550783086004186"/>
    <n v="14.700000000000003"/>
    <n v="0.38249005600000008"/>
  </r>
  <r>
    <s v="LKA"/>
    <x v="129"/>
    <x v="12"/>
    <n v="100"/>
    <m/>
    <n v="0.93760876400000004"/>
    <n v="473.9208256"/>
    <n v="22181000"/>
    <s v="LKA-2022"/>
    <n v="0"/>
    <s v=""/>
    <n v="-9.2342491000000027E-2"/>
    <n v="20797099.994284"/>
    <n v="0"/>
    <n v="1.9784080237726527"/>
    <s v="Lower Middle Income"/>
    <s v="South Asia"/>
    <s v="Universal Access"/>
    <n v="12.585946336015652"/>
    <x v="38"/>
    <n v="-3.6131922882259362"/>
    <n v="14.700000000000003"/>
    <n v="0.29014756500000005"/>
  </r>
  <r>
    <s v="LMC"/>
    <x v="130"/>
    <x v="0"/>
    <n v="71.687739179999994"/>
    <n v="44.038795389999997"/>
    <n v="1.1554275270000001"/>
    <n v="498.62576410000003"/>
    <n v="2550264612"/>
    <s v="LMC-2010"/>
    <s v=""/>
    <s v=""/>
    <s v=""/>
    <n v="2946645933.8387747"/>
    <n v="28.312260820000006"/>
    <n v="2.3172238784843007"/>
    <s v="Unknown"/>
    <s v="Unknown"/>
    <s v="Moderate Access"/>
    <n v="-7.9369182594140568"/>
    <x v="1412"/>
    <n v="-3.9426316869916342"/>
    <n v="0"/>
    <n v="0"/>
  </r>
  <r>
    <s v="LMC"/>
    <x v="130"/>
    <x v="1"/>
    <n v="74.603675890000005"/>
    <n v="43.235945770000001"/>
    <n v="1.198310875"/>
    <n v="510.99422060000001"/>
    <n v="2593815085"/>
    <s v="LMC-2011"/>
    <n v="2.9159367100000111"/>
    <n v="-0.80284961999999638"/>
    <n v="4.2883347999999932E-2"/>
    <n v="3108196824.0945492"/>
    <n v="25.396324109999995"/>
    <n v="2.3450575890916445"/>
    <s v="Unknown"/>
    <s v="Unknown"/>
    <s v="Moderate Access"/>
    <n v="-5.8116515408203071"/>
    <x v="1413"/>
    <n v="-3.9282225087740557"/>
    <n v="2.9159367100000111"/>
    <n v="4.2883347999999932E-2"/>
  </r>
  <r>
    <s v="LMC"/>
    <x v="130"/>
    <x v="2"/>
    <n v="75.154084870000005"/>
    <n v="43.329698819999997"/>
    <n v="1.2552328509999999"/>
    <n v="523.08932749999997"/>
    <n v="2637101332"/>
    <s v="LMC-2012"/>
    <n v="0.55040898000000027"/>
    <n v="9.3753049999996563E-2"/>
    <n v="5.692197599999993E-2"/>
    <n v="3310176223.3422575"/>
    <n v="24.845915129999995"/>
    <n v="2.3996529560240361"/>
    <s v="Unknown"/>
    <s v="Unknown"/>
    <s v="Moderate Access"/>
    <n v="-5.9667196660156208"/>
    <x v="1414"/>
    <n v="-4.1502712120962295"/>
    <n v="3.4663456900000114"/>
    <n v="9.9805323999999862E-2"/>
  </r>
  <r>
    <s v="LMC"/>
    <x v="130"/>
    <x v="3"/>
    <n v="77.118880439999998"/>
    <n v="43.293044440000003"/>
    <n v="1.2704995480000001"/>
    <n v="524.94182179999996"/>
    <n v="2679816109"/>
    <s v="LMC-2013"/>
    <n v="1.9647955699999926"/>
    <n v="-3.6654379999994546E-2"/>
    <n v="1.5266697000000162E-2"/>
    <n v="3404705155.2076192"/>
    <n v="22.881119560000002"/>
    <n v="2.420267342471436"/>
    <s v="Unknown"/>
    <s v="Unknown"/>
    <s v="Moderate Access"/>
    <n v="-4.5936577366406084"/>
    <x v="1415"/>
    <n v="-3.697870896000004"/>
    <n v="5.431141260000004"/>
    <n v="0.11507202100000002"/>
  </r>
  <r>
    <s v="LMC"/>
    <x v="130"/>
    <x v="4"/>
    <n v="78.289709689999995"/>
    <n v="42.375944500000003"/>
    <n v="1.3354210950000001"/>
    <n v="545.35764919999997"/>
    <n v="2723061855"/>
    <s v="LMC-2014"/>
    <n v="1.170829249999997"/>
    <n v="-0.91709993999999995"/>
    <n v="6.4921546999999968E-2"/>
    <n v="3636434244.1568313"/>
    <n v="21.710290310000005"/>
    <n v="2.4487070034847149"/>
    <s v="Unknown"/>
    <s v="Unknown"/>
    <s v="Moderate Access"/>
    <n v="-4.1511928988671514"/>
    <x v="1416"/>
    <n v="-3.4558658030836842"/>
    <n v="6.601970510000001"/>
    <n v="0.17999356799999999"/>
  </r>
  <r>
    <s v="LMC"/>
    <x v="130"/>
    <x v="5"/>
    <n v="80.658695350000002"/>
    <n v="41.509015779999999"/>
    <n v="1.356258958"/>
    <n v="550.05455759999995"/>
    <n v="2765011526"/>
    <s v="LMC-2015"/>
    <n v="2.368985660000007"/>
    <n v="-0.8669287200000042"/>
    <n v="2.0837862999999901E-2"/>
    <n v="3750071651.1107497"/>
    <n v="19.341304649999998"/>
    <n v="2.4656807934064471"/>
    <s v="Unknown"/>
    <s v="Unknown"/>
    <s v="High Access"/>
    <n v="-2.3565432080468867"/>
    <x v="1417"/>
    <n v="-3.3531824080041792"/>
    <n v="8.970956170000008"/>
    <n v="0.20083143099999989"/>
  </r>
  <r>
    <s v="LMC"/>
    <x v="130"/>
    <x v="6"/>
    <n v="82.716714519999996"/>
    <n v="40.551576679999997"/>
    <n v="1.3855085869999999"/>
    <n v="561.53240370000003"/>
    <n v="2806590212"/>
    <s v="LMC-2016"/>
    <n v="2.0580191699999943"/>
    <n v="-0.95743910000000199"/>
    <n v="2.9249628999999944E-2"/>
    <n v="3888554838.9161501"/>
    <n v="17.283285480000004"/>
    <n v="2.4673706768669597"/>
    <s v="Unknown"/>
    <s v="Unknown"/>
    <s v="High Access"/>
    <n v="-1.378036610546971"/>
    <x v="1418"/>
    <n v="-3.2888632086694565"/>
    <n v="11.028975340000002"/>
    <n v="0.23008105999999984"/>
  </r>
  <r>
    <s v="LMC"/>
    <x v="130"/>
    <x v="7"/>
    <n v="84.659238700000003"/>
    <n v="39.8438461"/>
    <n v="1.438230868"/>
    <n v="575.59191480000004"/>
    <n v="2847931114"/>
    <s v="LMC-2017"/>
    <n v="1.9425241800000066"/>
    <n v="-0.70773057999999622"/>
    <n v="5.2722281000000093E-2"/>
    <n v="4095982438.0924268"/>
    <n v="15.340761299999997"/>
    <n v="2.4986988715776866"/>
    <s v="Unknown"/>
    <s v="Unknown"/>
    <s v="High Access"/>
    <n v="-0.19466899007811378"/>
    <x v="1419"/>
    <n v="-3.2395201975732242"/>
    <n v="12.971499520000009"/>
    <n v="0.28280334099999993"/>
  </r>
  <r>
    <s v="LMC"/>
    <x v="130"/>
    <x v="8"/>
    <n v="86.912180570000004"/>
    <n v="39.744678589999999"/>
    <n v="1.4769818429999999"/>
    <n v="587.63369709999995"/>
    <n v="2888561818"/>
    <s v="LMC-2018"/>
    <n v="2.2529418700000008"/>
    <n v="-9.9167510000000902E-2"/>
    <n v="3.875097499999991E-2"/>
    <n v="4266353357.5690703"/>
    <n v="13.087819429999996"/>
    <n v="2.5134396653714295"/>
    <s v="Unknown"/>
    <s v="Unknown"/>
    <s v="High Access"/>
    <n v="1.4283800103125088"/>
    <x v="1420"/>
    <n v="-3.233887166627615"/>
    <n v="15.22444139000001"/>
    <n v="0.32155431599999984"/>
  </r>
  <r>
    <s v="LMC"/>
    <x v="130"/>
    <x v="9"/>
    <n v="87.613522189999998"/>
    <n v="40.147243670000002"/>
    <n v="1.4775696970000001"/>
    <n v="591.02397570000005"/>
    <n v="2928617292"/>
    <s v="LMC-2019"/>
    <n v="0.70134161999999378"/>
    <n v="0.40256508000000224"/>
    <n v="5.878540000001653E-4"/>
    <n v="4327236164.7694006"/>
    <n v="12.386477810000002"/>
    <n v="2.5000165099055218"/>
    <s v="Unknown"/>
    <s v="Unknown"/>
    <s v="High Access"/>
    <n v="1.5721450505858741"/>
    <x v="1421"/>
    <n v="-3.2058315985815877"/>
    <n v="15.925783010000004"/>
    <n v="0.32214217000000001"/>
  </r>
  <r>
    <s v="LMC"/>
    <x v="130"/>
    <x v="10"/>
    <n v="88.380414389999999"/>
    <n v="41.637557579999999"/>
    <n v="1.39566627"/>
    <n v="570.64999399999999"/>
    <n v="2968398856"/>
    <s v="LMC-2020"/>
    <n v="0.76689220000000091"/>
    <n v="1.4903139099999976"/>
    <n v="-8.1903427000000084E-2"/>
    <n v="4142894159.2257872"/>
    <n v="11.619585610000001"/>
    <n v="2.4457483302803644"/>
    <s v="Unknown"/>
    <s v="Unknown"/>
    <s v="High Access"/>
    <n v="1.8065798643359159"/>
    <x v="1422"/>
    <n v="-3.0050813663012579"/>
    <n v="16.692675210000004"/>
    <n v="0.24023874299999992"/>
  </r>
  <r>
    <s v="LMC"/>
    <x v="130"/>
    <x v="11"/>
    <n v="90.555734240000007"/>
    <m/>
    <n v="1.486517495"/>
    <n v="598.93793640000001"/>
    <n v="3006243027"/>
    <s v="LMC-2021"/>
    <n v="2.1753198500000082"/>
    <s v=""/>
    <n v="9.085122499999998E-2"/>
    <n v="4468832853.8572569"/>
    <n v="9.4442657599999933"/>
    <n v="2.4819224241077813"/>
    <s v="Unknown"/>
    <s v="Unknown"/>
    <s v="High Access"/>
    <n v="3.4305657297265668"/>
    <x v="38"/>
    <n v="-3.0942168460041861"/>
    <n v="18.867995060000013"/>
    <n v="0.3310899679999999"/>
  </r>
  <r>
    <s v="LMC"/>
    <x v="130"/>
    <x v="12"/>
    <n v="90.576840599999997"/>
    <m/>
    <n v="1.5417676119999999"/>
    <n v="626.55028540000001"/>
    <n v="3043358377"/>
    <s v="LMC-2022"/>
    <n v="2.1106359999990332E-2"/>
    <s v=""/>
    <n v="5.5250116999999932E-2"/>
    <n v="4692151377.367485"/>
    <n v="9.423159400000003"/>
    <n v="2.4607244588767685"/>
    <s v="Unknown"/>
    <s v="Unknown"/>
    <s v="High Access"/>
    <n v="3.1627869360156495"/>
    <x v="38"/>
    <n v="-3.0090334402259362"/>
    <n v="18.889101420000003"/>
    <n v="0.38634008499999983"/>
  </r>
  <r>
    <s v="LMY"/>
    <x v="131"/>
    <x v="0"/>
    <n v="80.469738579999998"/>
    <n v="23.818845159999999"/>
    <n v="3.064788042"/>
    <n v="1064.769902"/>
    <n v="5553257507"/>
    <s v="LMY-2010"/>
    <s v=""/>
    <s v=""/>
    <s v=""/>
    <n v="17019557201.60033"/>
    <n v="19.530261420000002"/>
    <n v="2.8783571326004669"/>
    <s v="Unknown"/>
    <s v="Unknown"/>
    <s v="High Access"/>
    <n v="0.84508114058594686"/>
    <x v="1423"/>
    <n v="-2.0332711719916343"/>
    <n v="0"/>
    <n v="0"/>
  </r>
  <r>
    <s v="LMY"/>
    <x v="131"/>
    <x v="1"/>
    <n v="81.890497600000003"/>
    <n v="22.914361150000001"/>
    <n v="3.228587149"/>
    <n v="1102.1782639999999"/>
    <n v="5630227189"/>
    <s v="LMY-2011"/>
    <n v="1.4207590200000055"/>
    <n v="-0.90448400999999734"/>
    <n v="0.163799107"/>
    <n v="18177679148.355793"/>
    <n v="18.109502399999997"/>
    <n v="2.9292785518042117"/>
    <s v="Unknown"/>
    <s v="Unknown"/>
    <s v="High Access"/>
    <n v="1.475170169179691"/>
    <x v="1424"/>
    <n v="-1.8979462347740554"/>
    <n v="1.4207590200000055"/>
    <n v="0.163799107"/>
  </r>
  <r>
    <s v="LMY"/>
    <x v="131"/>
    <x v="2"/>
    <n v="82.343440040000004"/>
    <n v="22.7325689"/>
    <n v="3.3015791619999999"/>
    <n v="1120.599336"/>
    <n v="5709148191"/>
    <s v="LMY-2012"/>
    <n v="0.45294244000000106"/>
    <n v="-0.18179225000000088"/>
    <n v="7.2992012999999911E-2"/>
    <n v="18849204700.175594"/>
    <n v="17.656559959999996"/>
    <n v="2.9462619296072829"/>
    <s v="Unknown"/>
    <s v="Unknown"/>
    <s v="High Access"/>
    <n v="1.2226355039843781"/>
    <x v="1425"/>
    <n v="-2.1039249010962293"/>
    <n v="1.8737014600000066"/>
    <n v="0.23679111999999991"/>
  </r>
  <r>
    <s v="LMY"/>
    <x v="131"/>
    <x v="3"/>
    <n v="83.320577650000004"/>
    <n v="22.741102659999999"/>
    <n v="3.3690455680000002"/>
    <n v="1136.3281360000001"/>
    <n v="5787391504"/>
    <s v="LMY-2013"/>
    <n v="0.97713760999999977"/>
    <n v="8.5337599999988356E-3"/>
    <n v="6.7466406000000312E-2"/>
    <n v="19497985696.832054"/>
    <n v="16.679422349999996"/>
    <n v="2.9648527227878128"/>
    <s v="Unknown"/>
    <s v="Unknown"/>
    <s v="High Access"/>
    <n v="1.6080394733593977"/>
    <x v="1426"/>
    <n v="-1.5993248760000038"/>
    <n v="2.8508390700000064"/>
    <n v="0.30425752600000022"/>
  </r>
  <r>
    <s v="LMY"/>
    <x v="131"/>
    <x v="4"/>
    <n v="84.019776309999997"/>
    <n v="22.776570830000001"/>
    <n v="3.3897243380000002"/>
    <n v="1152.4434879999999"/>
    <n v="5865202078"/>
    <s v="LMY-2014"/>
    <n v="0.69919865999999331"/>
    <n v="3.5468170000001464E-2"/>
    <n v="2.0678769999999957E-2"/>
    <n v="19881418231.084774"/>
    <n v="15.980223690000003"/>
    <n v="2.9413367104730437"/>
    <s v="Unknown"/>
    <s v="Unknown"/>
    <s v="High Access"/>
    <n v="1.578873721132851"/>
    <x v="1427"/>
    <n v="-1.4015625600836841"/>
    <n v="3.5500377299999997"/>
    <n v="0.32493629600000018"/>
  </r>
  <r>
    <s v="LMY"/>
    <x v="131"/>
    <x v="5"/>
    <n v="85.04035356"/>
    <n v="22.820167420000001"/>
    <n v="3.3269487899999999"/>
    <n v="1139.0439060000001"/>
    <n v="5941222744"/>
    <s v="LMY-2015"/>
    <n v="1.0205772500000023"/>
    <n v="4.3596589999999935E-2"/>
    <n v="-6.2775548000000292E-2"/>
    <n v="19766143819.271278"/>
    <n v="14.95964644"/>
    <n v="2.9208257666583743"/>
    <s v="Unknown"/>
    <s v="Unknown"/>
    <s v="High Access"/>
    <n v="2.025115001953111"/>
    <x v="1428"/>
    <n v="-1.3824925760041791"/>
    <n v="4.570614980000002"/>
    <n v="0.26216074799999989"/>
  </r>
  <r>
    <s v="LMY"/>
    <x v="131"/>
    <x v="6"/>
    <n v="86.205662410000002"/>
    <n v="23.060846170000001"/>
    <n v="3.3156702359999999"/>
    <n v="1138.8720989999999"/>
    <n v="6017111688"/>
    <s v="LMY-2016"/>
    <n v="1.1653088500000024"/>
    <n v="0.24067875000000072"/>
    <n v="-1.1278553999999996E-2"/>
    <n v="19950758130.589317"/>
    <n v="13.794337589999998"/>
    <n v="2.9113631275288623"/>
    <s v="Unknown"/>
    <s v="Unknown"/>
    <s v="High Access"/>
    <n v="2.1109112794530347"/>
    <x v="1429"/>
    <n v="-1.3587015596694565"/>
    <n v="5.7359238300000044"/>
    <n v="0.25088219399999989"/>
  </r>
  <r>
    <s v="LMY"/>
    <x v="131"/>
    <x v="7"/>
    <n v="87.227767080000007"/>
    <n v="23.097431690000001"/>
    <n v="3.371680569"/>
    <n v="1164.0943910000001"/>
    <n v="6093971714"/>
    <s v="LMY-2017"/>
    <n v="1.0221046700000045"/>
    <n v="3.658551999999915E-2"/>
    <n v="5.6010333000000134E-2"/>
    <n v="20546926016.129425"/>
    <n v="12.772232919999993"/>
    <n v="2.8963979167562193"/>
    <s v="Unknown"/>
    <s v="Unknown"/>
    <s v="High Access"/>
    <n v="2.3738593899218898"/>
    <x v="1430"/>
    <n v="-1.3060704965732239"/>
    <n v="6.7580285000000089"/>
    <n v="0.30689252700000003"/>
  </r>
  <r>
    <s v="LMY"/>
    <x v="131"/>
    <x v="8"/>
    <n v="88.326647140000006"/>
    <n v="23.193582760000002"/>
    <n v="3.4571002480000002"/>
    <n v="1190.461912"/>
    <n v="6169658713"/>
    <s v="LMY-2018"/>
    <n v="1.098880059999999"/>
    <n v="9.6151070000001226E-2"/>
    <n v="8.5419679000000137E-2"/>
    <n v="21329128666.787663"/>
    <n v="11.673352859999994"/>
    <n v="2.9039990386521501"/>
    <s v="Unknown"/>
    <s v="Unknown"/>
    <s v="High Access"/>
    <n v="2.8428465803125107"/>
    <x v="1431"/>
    <n v="-1.2537687616276147"/>
    <n v="7.8569085600000079"/>
    <n v="0.39231220600000016"/>
  </r>
  <r>
    <s v="LMY"/>
    <x v="131"/>
    <x v="9"/>
    <n v="88.690315190000007"/>
    <n v="23.699123579999998"/>
    <n v="3.4900876799999998"/>
    <n v="1215.4701010000001"/>
    <n v="6243562839"/>
    <s v="LMY-2019"/>
    <n v="0.36366805000000113"/>
    <n v="0.50554081999999667"/>
    <n v="3.298743199999965E-2"/>
    <n v="21790581743.699722"/>
    <n v="11.309684809999993"/>
    <n v="2.8713891663222406"/>
    <s v="Unknown"/>
    <s v="Unknown"/>
    <s v="High Access"/>
    <n v="2.6489380505858833"/>
    <x v="1432"/>
    <n v="-1.1933136155815878"/>
    <n v="8.2205766100000091"/>
    <n v="0.42529963799999981"/>
  </r>
  <r>
    <s v="LMY"/>
    <x v="131"/>
    <x v="10"/>
    <n v="89.015749729999996"/>
    <n v="24.599193549999999"/>
    <n v="3.4108078210000001"/>
    <n v="1201.243162"/>
    <n v="6313913801"/>
    <s v="LMY-2020"/>
    <n v="0.32543453999998917"/>
    <n v="0.90006997000000055"/>
    <n v="-7.9279858999999675E-2"/>
    <n v="21535546573.570637"/>
    <n v="10.984250270000004"/>
    <n v="2.8393983240838629"/>
    <s v="Unknown"/>
    <s v="Unknown"/>
    <s v="High Access"/>
    <n v="2.4419152043359134"/>
    <x v="1433"/>
    <n v="-0.98993981530125774"/>
    <n v="8.5460111499999982"/>
    <n v="0.34601977900000014"/>
  </r>
  <r>
    <s v="LMY"/>
    <x v="131"/>
    <x v="11"/>
    <n v="90.151996310000001"/>
    <m/>
    <n v="3.5684436050000001"/>
    <n v="1264.6649050000001"/>
    <n v="6378323939"/>
    <s v="LMY-2021"/>
    <n v="1.1362465800000052"/>
    <s v=""/>
    <n v="0.157635784"/>
    <n v="22760689270.742962"/>
    <n v="9.8480036899999988"/>
    <n v="2.8216514832440929"/>
    <s v="Unknown"/>
    <s v="Unknown"/>
    <s v="High Access"/>
    <n v="3.0268277997265614"/>
    <x v="38"/>
    <n v="-1.0122907360041862"/>
    <n v="9.6822577300000034"/>
    <n v="0.50365556300000014"/>
  </r>
  <r>
    <s v="LMY"/>
    <x v="131"/>
    <x v="12"/>
    <n v="90.092767719999998"/>
    <m/>
    <n v="3.5746569250000002"/>
    <n v="1284.8152620000001"/>
    <n v="6437946207"/>
    <s v="LMY-2022"/>
    <n v="-5.9228590000003578E-2"/>
    <s v=""/>
    <n v="6.2133200000000777E-3"/>
    <n v="23013448991.630035"/>
    <n v="9.9072322800000023"/>
    <n v="2.7822341707208018"/>
    <s v="Unknown"/>
    <s v="Unknown"/>
    <s v="High Access"/>
    <n v="2.6787140560156502"/>
    <x v="38"/>
    <n v="-0.97614412722593613"/>
    <n v="9.6230291399999999"/>
    <n v="0.50986888300000022"/>
  </r>
  <r>
    <s v="LSO"/>
    <x v="132"/>
    <x v="0"/>
    <n v="17"/>
    <n v="53"/>
    <n v="0.261640445"/>
    <m/>
    <n v="1996251"/>
    <s v="LSO-2010"/>
    <s v=""/>
    <s v=""/>
    <s v=""/>
    <n v="522299.99997169501"/>
    <n v="83"/>
    <s v=""/>
    <s v="Lower Middle Income"/>
    <s v="Sub-Saharan Africa"/>
    <s v="Critical"/>
    <n v="-62.624657439414051"/>
    <x v="1434"/>
    <n v="-4.836418768991634"/>
    <n v="0"/>
    <n v="0"/>
  </r>
  <r>
    <s v="LSO"/>
    <x v="132"/>
    <x v="1"/>
    <n v="22.5"/>
    <n v="42.3"/>
    <n v="0.27020733299999999"/>
    <m/>
    <n v="2014009"/>
    <s v="LSO-2011"/>
    <n v="5.5"/>
    <n v="-10.700000000000003"/>
    <n v="8.5668879999999947E-3"/>
    <n v="544200.00052799704"/>
    <n v="77.5"/>
    <s v=""/>
    <s v="Lower Middle Income"/>
    <s v="Sub-Saharan Africa"/>
    <s v="Low Access"/>
    <n v="-57.915327430820312"/>
    <x v="1435"/>
    <n v="-4.8563260507740553"/>
    <n v="5.5"/>
    <n v="8.5668879999999947E-3"/>
  </r>
  <r>
    <s v="LSO"/>
    <x v="132"/>
    <x v="2"/>
    <n v="20.6"/>
    <n v="40.799999999999997"/>
    <n v="0.28333318600000001"/>
    <m/>
    <n v="2034354"/>
    <s v="LSO-2012"/>
    <n v="-1.8999999999999986"/>
    <n v="-1.5"/>
    <n v="1.3125853000000021E-2"/>
    <n v="576400.00027184398"/>
    <n v="79.400000000000006"/>
    <s v=""/>
    <s v="Lower Middle Income"/>
    <s v="Sub-Saharan Africa"/>
    <s v="Low Access"/>
    <n v="-60.520804536015625"/>
    <x v="1436"/>
    <n v="-5.1221708770962291"/>
    <n v="3.6000000000000014"/>
    <n v="2.1692741000000015E-2"/>
  </r>
  <r>
    <s v="LSO"/>
    <x v="132"/>
    <x v="3"/>
    <n v="26.9"/>
    <n v="46.1"/>
    <n v="0.28256691900000003"/>
    <m/>
    <n v="2056504"/>
    <s v="LSO-2013"/>
    <n v="6.2999999999999972"/>
    <n v="5.3000000000000043"/>
    <n v="-7.6626699999998715E-4"/>
    <n v="581099.99919117603"/>
    <n v="73.099999999999994"/>
    <s v=""/>
    <s v="Lower Middle Income"/>
    <s v="Sub-Saharan Africa"/>
    <s v="Low Access"/>
    <n v="-54.812538176640608"/>
    <x v="1437"/>
    <n v="-4.6858035250000043"/>
    <n v="9.8999999999999986"/>
    <n v="2.0926474000000028E-2"/>
  </r>
  <r>
    <s v="LSO"/>
    <x v="132"/>
    <x v="4"/>
    <n v="27.8"/>
    <n v="43.2"/>
    <n v="0.288016522"/>
    <m/>
    <n v="2080089"/>
    <s v="LSO-2014"/>
    <n v="0.90000000000000213"/>
    <n v="-2.8999999999999986"/>
    <n v="5.4496029999999696E-3"/>
    <n v="599099.99923045805"/>
    <n v="72.2"/>
    <s v=""/>
    <s v="Lower Middle Income"/>
    <s v="Sub-Saharan Africa"/>
    <s v="Low Access"/>
    <n v="-54.640902588867149"/>
    <x v="1438"/>
    <n v="-4.5032703760836839"/>
    <n v="10.8"/>
    <n v="2.6376076999999998E-2"/>
  </r>
  <r>
    <s v="LSO"/>
    <x v="132"/>
    <x v="5"/>
    <n v="31.8"/>
    <n v="46"/>
    <n v="0.28347281299999999"/>
    <m/>
    <n v="2104611"/>
    <s v="LSO-2015"/>
    <n v="4"/>
    <n v="2.7999999999999972"/>
    <n v="-4.5437090000000069E-3"/>
    <n v="596600.00044074294"/>
    <n v="68.2"/>
    <s v=""/>
    <s v="Lower Middle Income"/>
    <s v="Sub-Saharan Africa"/>
    <s v="Low Access"/>
    <n v="-51.215238558046892"/>
    <x v="1439"/>
    <n v="-4.4259685530041786"/>
    <n v="14.8"/>
    <n v="2.1832367999999991E-2"/>
  </r>
  <r>
    <s v="LSO"/>
    <x v="132"/>
    <x v="6"/>
    <n v="35.1"/>
    <n v="45.1"/>
    <n v="0.30862430099999999"/>
    <m/>
    <n v="2130422"/>
    <s v="LSO-2016"/>
    <n v="3.3000000000000007"/>
    <n v="-0.89999999999999858"/>
    <n v="2.5151488E-2"/>
    <n v="657500.00058502203"/>
    <n v="64.900000000000006"/>
    <s v=""/>
    <s v="Lower Middle Income"/>
    <s v="Sub-Saharan Africa"/>
    <s v="Low Access"/>
    <n v="-48.994751130546966"/>
    <x v="1406"/>
    <n v="-4.3657474946694563"/>
    <n v="18.100000000000001"/>
    <n v="4.6983855999999991E-2"/>
  </r>
  <r>
    <s v="LSO"/>
    <x v="132"/>
    <x v="7"/>
    <n v="33.700000000000003"/>
    <n v="41.5"/>
    <n v="0.33345541000000001"/>
    <m/>
    <n v="2157110"/>
    <s v="LSO-2017"/>
    <n v="-1.3999999999999986"/>
    <n v="-3.6000000000000014"/>
    <n v="2.4831109000000018E-2"/>
    <n v="719299.9994651"/>
    <n v="66.3"/>
    <s v=""/>
    <s v="Lower Middle Income"/>
    <s v="Sub-Saharan Africa"/>
    <s v="Low Access"/>
    <n v="-51.153907690078114"/>
    <x v="1440"/>
    <n v="-4.3442956555732239"/>
    <n v="16.700000000000003"/>
    <n v="7.1814965000000008E-2"/>
  </r>
  <r>
    <s v="LSO"/>
    <x v="132"/>
    <x v="8"/>
    <n v="47"/>
    <n v="42.5"/>
    <n v="0.34699531"/>
    <m/>
    <n v="2183603"/>
    <s v="LSO-2018"/>
    <n v="13.299999999999997"/>
    <n v="1"/>
    <n v="1.3539899999999994E-2"/>
    <n v="757699.99990192999"/>
    <n v="53"/>
    <s v=""/>
    <s v="Lower Middle Income"/>
    <s v="Sub-Saharan Africa"/>
    <s v="Low Access"/>
    <n v="-38.483800559687495"/>
    <x v="1441"/>
    <n v="-4.3638736996276153"/>
    <n v="30"/>
    <n v="8.5354865000000002E-2"/>
  </r>
  <r>
    <s v="LSO"/>
    <x v="132"/>
    <x v="9"/>
    <n v="44.6"/>
    <n v="41.6"/>
    <n v="0.354575101"/>
    <m/>
    <n v="2209405"/>
    <s v="LSO-2019"/>
    <n v="-2.3999999999999986"/>
    <n v="-0.89999999999999858"/>
    <n v="7.5797910000000024E-3"/>
    <n v="783400.00102490501"/>
    <n v="55.4"/>
    <s v=""/>
    <s v="Lower Middle Income"/>
    <s v="Sub-Saharan Africa"/>
    <s v="Low Access"/>
    <n v="-41.441377139414122"/>
    <x v="1442"/>
    <n v="-4.3288261945815876"/>
    <n v="27.6"/>
    <n v="9.2934656000000004E-2"/>
  </r>
  <r>
    <s v="LSO"/>
    <x v="132"/>
    <x v="10"/>
    <n v="47.5"/>
    <n v="43.2"/>
    <n v="0.31452856299999998"/>
    <m/>
    <n v="2235727"/>
    <s v="LSO-2020"/>
    <n v="2.8999999999999986"/>
    <n v="1.6000000000000014"/>
    <n v="-4.004653800000002E-2"/>
    <n v="703200.00057030097"/>
    <n v="52.5"/>
    <s v=""/>
    <s v="Lower Middle Income"/>
    <s v="Sub-Saharan Africa"/>
    <s v="Low Access"/>
    <n v="-39.073834525664083"/>
    <x v="1443"/>
    <n v="-4.0862190733012582"/>
    <n v="30.5"/>
    <n v="5.2888117999999984E-2"/>
  </r>
  <r>
    <s v="LSO"/>
    <x v="132"/>
    <x v="11"/>
    <n v="50.4"/>
    <n v="33.6"/>
    <n v="0.337999471"/>
    <m/>
    <n v="2261542"/>
    <s v="LSO-2021"/>
    <n v="2.8999999999999986"/>
    <n v="-9.6000000000000014"/>
    <n v="2.3470908000000013E-2"/>
    <n v="764399.99964428204"/>
    <n v="49.6"/>
    <s v=""/>
    <s v="Lower Middle Income"/>
    <s v="Sub-Saharan Africa"/>
    <s v="Moderate Access"/>
    <n v="-36.725168510273441"/>
    <x v="1444"/>
    <n v="-4.2427348700041865"/>
    <n v="33.4"/>
    <n v="7.6359025999999997E-2"/>
  </r>
  <r>
    <s v="LSO"/>
    <x v="132"/>
    <x v="12"/>
    <n v="50"/>
    <n v="34.9"/>
    <n v="0.42915695199999998"/>
    <m/>
    <n v="2286110"/>
    <s v="LSO-2022"/>
    <n v="-0.39999999999999858"/>
    <n v="1.2999999999999972"/>
    <n v="9.1157480999999985E-2"/>
    <n v="981099.99953671999"/>
    <n v="50"/>
    <s v=""/>
    <s v="Lower Middle Income"/>
    <s v="Sub-Saharan Africa"/>
    <s v="Moderate Access"/>
    <n v="-37.414053663984348"/>
    <x v="1445"/>
    <n v="-4.1216441002259367"/>
    <n v="33"/>
    <n v="0.16751650699999998"/>
  </r>
  <r>
    <s v="LTE"/>
    <x v="133"/>
    <x v="0"/>
    <n v="98.352511440000001"/>
    <n v="14.227913389999999"/>
    <n v="6.2509964709999997"/>
    <n v="2005.7493360000001"/>
    <n v="2179525352"/>
    <s v="LTE-2010"/>
    <s v=""/>
    <s v=""/>
    <s v=""/>
    <n v="13624205283.807032"/>
    <n v="1.6474885599999993"/>
    <n v="3.1165392199337112"/>
    <s v="Unknown"/>
    <s v="Unknown"/>
    <s v="Universal Access"/>
    <n v="18.72785400058595"/>
    <x v="1446"/>
    <n v="1.1529372570083654"/>
    <n v="0"/>
    <n v="0"/>
  </r>
  <r>
    <s v="LTE"/>
    <x v="133"/>
    <x v="1"/>
    <n v="98.626021840000007"/>
    <n v="13.493940159999999"/>
    <n v="6.6771694359999998"/>
    <n v="2097.7230450000002"/>
    <n v="2193171336"/>
    <s v="LTE-2011"/>
    <n v="0.27351040000000637"/>
    <n v="-0.73397323000000014"/>
    <n v="0.42617296500000013"/>
    <n v="14644176612.650486"/>
    <n v="1.373978159999993"/>
    <n v="3.1830557670209507"/>
    <s v="Unknown"/>
    <s v="Unknown"/>
    <s v="Universal Access"/>
    <n v="18.210694409179695"/>
    <x v="1447"/>
    <n v="1.5506360522259444"/>
    <n v="0.27351040000000637"/>
    <n v="0.42617296500000013"/>
  </r>
  <r>
    <s v="LTE"/>
    <x v="133"/>
    <x v="2"/>
    <n v="98.712188920000003"/>
    <n v="13.55839053"/>
    <n v="6.7996309469999998"/>
    <n v="2145.6924119999999"/>
    <n v="2209319631"/>
    <s v="LTE-2012"/>
    <n v="8.6167079999995622E-2"/>
    <n v="6.44503700000012E-2"/>
    <n v="0.12246151100000002"/>
    <n v="15022558134.76222"/>
    <n v="1.2878110799999973"/>
    <n v="3.1689681656943849"/>
    <s v="Unknown"/>
    <s v="Unknown"/>
    <s v="Universal Access"/>
    <n v="17.591384383984376"/>
    <x v="1448"/>
    <n v="1.3941268839037706"/>
    <n v="0.35967748000000199"/>
    <n v="0.54863447600000015"/>
  </r>
  <r>
    <s v="LTE"/>
    <x v="133"/>
    <x v="3"/>
    <n v="98.897967449999996"/>
    <n v="13.651090610000001"/>
    <n v="6.988197574"/>
    <n v="2186.146792"/>
    <n v="2225005187"/>
    <s v="LTE-2013"/>
    <n v="0.18577852999999322"/>
    <n v="9.2700080000000185E-2"/>
    <n v="0.18856662700000015"/>
    <n v="15548775849.930817"/>
    <n v="1.1020325500000041"/>
    <n v="3.1965820408641616"/>
    <s v="Unknown"/>
    <s v="Unknown"/>
    <s v="Universal Access"/>
    <n v="17.185429273359389"/>
    <x v="1449"/>
    <n v="2.0198271299999959"/>
    <n v="0.54545600999999522"/>
    <n v="0.7372011030000003"/>
  </r>
  <r>
    <s v="LTE"/>
    <x v="133"/>
    <x v="4"/>
    <n v="99.004339419999994"/>
    <n v="13.796944939999999"/>
    <n v="6.992208647"/>
    <n v="2205.1416210000002"/>
    <n v="2241122152"/>
    <s v="LTE-2014"/>
    <n v="0.10637196999999787"/>
    <n v="0.14585432999999881"/>
    <n v="4.0110730000000316E-3"/>
    <n v="15670393690.197649"/>
    <n v="0.99566058000000623"/>
    <n v="3.1708660252982455"/>
    <s v="Unknown"/>
    <s v="Unknown"/>
    <s v="Universal Access"/>
    <n v="16.563436831132847"/>
    <x v="1450"/>
    <n v="2.2009217489163158"/>
    <n v="0.65182797999999309"/>
    <n v="0.74121217600000033"/>
  </r>
  <r>
    <s v="LTE"/>
    <x v="133"/>
    <x v="5"/>
    <n v="98.780221729999994"/>
    <n v="13.79475628"/>
    <n v="6.8902921570000002"/>
    <n v="2187.2053999999998"/>
    <n v="2256126712"/>
    <s v="LTE-2015"/>
    <n v="-0.22411768999999993"/>
    <n v="-2.1886599999998424E-3"/>
    <n v="-0.1019164899999998"/>
    <n v="15545372188.891798"/>
    <n v="1.2197782700000062"/>
    <n v="3.1502721038453916"/>
    <s v="Unknown"/>
    <s v="Unknown"/>
    <s v="Universal Access"/>
    <n v="15.764983171953105"/>
    <x v="1451"/>
    <n v="2.1808507909958212"/>
    <n v="0.42771028999999317"/>
    <n v="0.63929568600000053"/>
  </r>
  <r>
    <s v="LTE"/>
    <x v="133"/>
    <x v="6"/>
    <n v="99.116349690000007"/>
    <n v="14.105360449999999"/>
    <n v="6.8573532210000003"/>
    <n v="2185.8705749999999"/>
    <n v="2270841806"/>
    <s v="LTE-2016"/>
    <n v="0.3361279600000131"/>
    <n v="0.31060416999999951"/>
    <n v="-3.2938935999999863E-2"/>
    <n v="15571964372.755558"/>
    <n v="0.88365030999999306"/>
    <n v="3.1371268269165484"/>
    <s v="Unknown"/>
    <s v="Unknown"/>
    <s v="Universal Access"/>
    <n v="15.021598559453039"/>
    <x v="1452"/>
    <n v="2.182981425330544"/>
    <n v="0.76383825000000627"/>
    <n v="0.60635675000000067"/>
  </r>
  <r>
    <s v="LTE"/>
    <x v="133"/>
    <x v="7"/>
    <n v="99.272112309999997"/>
    <n v="14.36016985"/>
    <n v="6.9541225139999998"/>
    <n v="2234.2364910000001"/>
    <n v="2285870134"/>
    <s v="LTE-2017"/>
    <n v="0.15576261999999019"/>
    <n v="0.25480940000000096"/>
    <n v="9.6769292999999479E-2"/>
    <n v="15896220962.929596"/>
    <n v="0.72788769000000286"/>
    <n v="3.1125274974304409"/>
    <s v="Unknown"/>
    <s v="Unknown"/>
    <s v="Universal Access"/>
    <n v="14.41820461992188"/>
    <x v="1453"/>
    <n v="2.2763714484267759"/>
    <n v="0.91960086999999646"/>
    <n v="0.70312604300000014"/>
  </r>
  <r>
    <s v="LTE"/>
    <x v="133"/>
    <x v="8"/>
    <n v="99.280676360000001"/>
    <n v="14.711340290000001"/>
    <n v="7.1936394730000002"/>
    <n v="2316.7317589999998"/>
    <n v="2298394042"/>
    <s v="LTE-2018"/>
    <n v="8.564050000003931E-3"/>
    <n v="0.35117044000000064"/>
    <n v="0.23951695900000036"/>
    <n v="16533818105.039221"/>
    <n v="0.71932363999999893"/>
    <n v="3.1050808731111288"/>
    <s v="Unknown"/>
    <s v="Unknown"/>
    <s v="Universal Access"/>
    <n v="13.796875800312506"/>
    <x v="1454"/>
    <n v="2.4827704633723853"/>
    <n v="0.92816492000000039"/>
    <n v="0.94264300200000051"/>
  </r>
  <r>
    <s v="LTE"/>
    <x v="133"/>
    <x v="9"/>
    <n v="99.328977120000005"/>
    <n v="15.19305531"/>
    <n v="7.3218066039999998"/>
    <n v="2363.0907050000001"/>
    <n v="2308878047"/>
    <s v="LTE-2019"/>
    <n v="4.8300760000003606E-2"/>
    <n v="0.48171501999999933"/>
    <n v="0.12816713099999966"/>
    <n v="16905158532.355223"/>
    <n v="0.67102287999999533"/>
    <n v="3.0984026929258306"/>
    <s v="Unknown"/>
    <s v="Unknown"/>
    <s v="Universal Access"/>
    <n v="13.287599980585881"/>
    <x v="1455"/>
    <n v="2.6384053084184123"/>
    <n v="0.976465680000004"/>
    <n v="1.0708101330000002"/>
  </r>
  <r>
    <s v="LTE"/>
    <x v="133"/>
    <x v="10"/>
    <n v="99.386859000000001"/>
    <n v="15.829126069999999"/>
    <n v="7.2908362560000004"/>
    <n v="2378.769949"/>
    <n v="2316152451"/>
    <s v="LTE-2020"/>
    <n v="5.7881879999996499E-2"/>
    <n v="0.63607075999999907"/>
    <n v="-3.0970347999999426E-2"/>
    <n v="16886688264.174065"/>
    <n v="0.61314099999999883"/>
    <n v="3.0649606360904973"/>
    <s v="Unknown"/>
    <s v="Unknown"/>
    <s v="Universal Access"/>
    <n v="12.813024474335919"/>
    <x v="1456"/>
    <n v="2.8900886196987425"/>
    <n v="1.0343475600000005"/>
    <n v="1.0398397850000007"/>
  </r>
  <r>
    <s v="LTE"/>
    <x v="133"/>
    <x v="11"/>
    <n v="99.411618160000003"/>
    <m/>
    <n v="7.6551151820000003"/>
    <n v="2529.0204119999999"/>
    <n v="2320127638"/>
    <s v="LTE-2021"/>
    <n v="2.4759160000002112E-2"/>
    <s v=""/>
    <n v="0.36427892599999989"/>
    <n v="17760844305.8316"/>
    <n v="0.58838183999999671"/>
    <n v="3.0269092118343885"/>
    <s v="Unknown"/>
    <s v="Unknown"/>
    <s v="Universal Access"/>
    <n v="12.286449649726563"/>
    <x v="38"/>
    <n v="3.074380840995814"/>
    <n v="1.0591067200000026"/>
    <n v="1.4041187110000006"/>
  </r>
  <r>
    <s v="LTE"/>
    <x v="133"/>
    <x v="12"/>
    <n v="99.477114830000005"/>
    <m/>
    <n v="7.6083106479999998"/>
    <n v="2556.3893830000002"/>
    <n v="2323799591"/>
    <s v="LTE-2022"/>
    <n v="6.54966700000017E-2"/>
    <s v=""/>
    <n v="-4.6804534000000508E-2"/>
    <n v="17680189172.023346"/>
    <n v="0.52288516999999501"/>
    <n v="2.9761939627019642"/>
    <s v="Unknown"/>
    <s v="Unknown"/>
    <s v="Universal Access"/>
    <n v="12.063061166015657"/>
    <x v="38"/>
    <n v="3.0575095957740634"/>
    <n v="1.1246033900000043"/>
    <n v="1.3573141770000001"/>
  </r>
  <r>
    <s v="LTU"/>
    <x v="134"/>
    <x v="0"/>
    <n v="99.7"/>
    <n v="21.5"/>
    <n v="4.533329545"/>
    <n v="2276.5177610000001"/>
    <n v="3097282"/>
    <s v="LTU-2010"/>
    <s v=""/>
    <s v=""/>
    <s v=""/>
    <n v="14040999.99979669"/>
    <n v="0.29999999999999716"/>
    <n v="1.9913438070470646"/>
    <s v="High Income"/>
    <s v="Europe &amp; Central Asia"/>
    <s v="Universal Access"/>
    <n v="20.075342560585952"/>
    <x v="1457"/>
    <n v="-0.56472966899163435"/>
    <n v="0"/>
    <n v="0"/>
  </r>
  <r>
    <s v="LTU"/>
    <x v="134"/>
    <x v="1"/>
    <n v="99.7"/>
    <n v="22.7"/>
    <n v="4.7291136570000001"/>
    <n v="2412.977601"/>
    <n v="3028115"/>
    <s v="LTU-2011"/>
    <n v="0"/>
    <n v="1.1999999999999993"/>
    <n v="0.19578411200000012"/>
    <n v="14320300.001466556"/>
    <n v="0.29999999999999716"/>
    <n v="1.9598663721702736"/>
    <s v="High Income"/>
    <s v="Europe &amp; Central Asia"/>
    <s v="Universal Access"/>
    <n v="19.284672569179691"/>
    <x v="1458"/>
    <n v="-0.39741972677405535"/>
    <n v="0"/>
    <n v="0.19578411200000012"/>
  </r>
  <r>
    <s v="LTU"/>
    <x v="134"/>
    <x v="2"/>
    <n v="100"/>
    <n v="23.9"/>
    <n v="4.8479177450000002"/>
    <n v="2468.1645840000001"/>
    <n v="2989139"/>
    <s v="LTU-2012"/>
    <n v="0.29999999999999716"/>
    <n v="1.1999999999999993"/>
    <n v="0.11880408800000009"/>
    <n v="14491100.000371555"/>
    <n v="0"/>
    <n v="1.9641792838398495"/>
    <s v="High Income"/>
    <s v="Europe &amp; Central Asia"/>
    <s v="Universal Access"/>
    <n v="18.879195463984374"/>
    <x v="1459"/>
    <n v="-0.55758631809622905"/>
    <n v="0.29999999999999716"/>
    <n v="0.31458820000000021"/>
  </r>
  <r>
    <s v="LTU"/>
    <x v="134"/>
    <x v="3"/>
    <n v="100"/>
    <n v="26.3"/>
    <n v="4.5130941330000001"/>
    <n v="2352.9133729999999"/>
    <n v="2961250"/>
    <s v="LTU-2013"/>
    <n v="0"/>
    <n v="2.4000000000000021"/>
    <n v="-0.3348236120000001"/>
    <n v="13364400.001346251"/>
    <n v="0"/>
    <n v="1.918087671560019"/>
    <s v="High Income"/>
    <s v="Europe &amp; Central Asia"/>
    <s v="Universal Access"/>
    <n v="18.287461823359394"/>
    <x v="1460"/>
    <n v="-0.45527631100000399"/>
    <n v="0.29999999999999716"/>
    <n v="-2.0235411999999897E-2"/>
  </r>
  <r>
    <s v="LTU"/>
    <x v="134"/>
    <x v="4"/>
    <n v="100"/>
    <n v="27.7"/>
    <n v="4.4979782129999997"/>
    <n v="2376.2753779999998"/>
    <n v="2937253"/>
    <s v="LTU-2014"/>
    <n v="0"/>
    <n v="1.3999999999999986"/>
    <n v="-1.5115920000000393E-2"/>
    <n v="13211700.000068888"/>
    <n v="0"/>
    <n v="1.8928690902759502"/>
    <s v="High Income"/>
    <s v="Europe &amp; Central Asia"/>
    <s v="Universal Access"/>
    <n v="17.559097411132853"/>
    <x v="1461"/>
    <n v="-0.29330868508368457"/>
    <n v="0.29999999999999716"/>
    <n v="-3.5351332000000291E-2"/>
  </r>
  <r>
    <s v="LTU"/>
    <x v="134"/>
    <x v="5"/>
    <n v="100"/>
    <n v="29"/>
    <n v="4.6925759219999996"/>
    <n v="2420.6055510000001"/>
    <n v="2911109"/>
    <s v="LTU-2015"/>
    <n v="0"/>
    <n v="1.3000000000000007"/>
    <n v="0.19459770899999995"/>
    <n v="13660599.999717496"/>
    <n v="0"/>
    <n v="1.9385958691458027"/>
    <s v="High Income"/>
    <s v="Europe &amp; Central Asia"/>
    <s v="Universal Access"/>
    <n v="16.984761441953111"/>
    <x v="1462"/>
    <n v="-1.6865444004179331E-2"/>
    <n v="0.29999999999999716"/>
    <n v="0.15924637699999966"/>
  </r>
  <r>
    <s v="LTU"/>
    <x v="134"/>
    <x v="6"/>
    <n v="100"/>
    <n v="31.5"/>
    <n v="4.6988782980000003"/>
    <n v="2504.9838380000001"/>
    <n v="2877325"/>
    <s v="LTU-2016"/>
    <n v="0"/>
    <n v="2.5"/>
    <n v="6.3023760000007201E-3"/>
    <n v="13520199.998792851"/>
    <n v="0"/>
    <n v="1.8758118223036615"/>
    <s v="High Income"/>
    <s v="Europe &amp; Central Asia"/>
    <s v="Universal Access"/>
    <n v="15.905248869453033"/>
    <x v="1463"/>
    <n v="2.4506502330543967E-2"/>
    <n v="0.29999999999999716"/>
    <n v="0.16554875300000038"/>
  </r>
  <r>
    <s v="LTU"/>
    <x v="134"/>
    <x v="7"/>
    <n v="100"/>
    <n v="33.799999999999997"/>
    <n v="4.9124070980000001"/>
    <n v="2653.3998430000001"/>
    <n v="2842639"/>
    <s v="LTU-2017"/>
    <n v="0"/>
    <n v="2.2999999999999972"/>
    <n v="0.21352879999999974"/>
    <n v="13964200.000651622"/>
    <n v="0"/>
    <n v="1.8513633031823467"/>
    <s v="High Income"/>
    <s v="Europe &amp; Central Asia"/>
    <s v="Universal Access"/>
    <n v="15.146092309921883"/>
    <x v="1464"/>
    <n v="0.23465603242677613"/>
    <n v="0.29999999999999716"/>
    <n v="0.37907755300000012"/>
  </r>
  <r>
    <s v="LTU"/>
    <x v="134"/>
    <x v="8"/>
    <n v="100"/>
    <n v="33.700000000000003"/>
    <n v="4.972474461"/>
    <n v="2711.1618680000001"/>
    <n v="2819200"/>
    <s v="LTU-2018"/>
    <n v="0"/>
    <n v="-9.9999999999994316E-2"/>
    <n v="6.0067362999999929E-2"/>
    <n v="14018400.0004512"/>
    <n v="0"/>
    <n v="1.8340750951429359"/>
    <s v="High Income"/>
    <s v="Europe &amp; Central Asia"/>
    <s v="Universal Access"/>
    <n v="14.516199440312505"/>
    <x v="1465"/>
    <n v="0.26160545137238511"/>
    <n v="0.29999999999999716"/>
    <n v="0.43914491600000005"/>
  </r>
  <r>
    <s v="LTU"/>
    <x v="134"/>
    <x v="9"/>
    <n v="100"/>
    <n v="33.5"/>
    <n v="5.0857514650000004"/>
    <n v="2707.6076469999998"/>
    <n v="2811089"/>
    <s v="LTU-2019"/>
    <n v="0"/>
    <n v="-0.20000000000000284"/>
    <n v="0.1132770040000004"/>
    <n v="14296499.999995386"/>
    <n v="0"/>
    <n v="1.8783192131381956"/>
    <s v="High Income"/>
    <s v="Europe &amp; Central Asia"/>
    <s v="Universal Access"/>
    <n v="13.958622860585876"/>
    <x v="1119"/>
    <n v="0.40235016941841284"/>
    <n v="0.29999999999999716"/>
    <n v="0.55242192000000045"/>
  </r>
  <r>
    <s v="LTU"/>
    <x v="134"/>
    <x v="10"/>
    <n v="100"/>
    <n v="31.7"/>
    <n v="5.0719674179999998"/>
    <n v="2674.0684040000001"/>
    <n v="2810369"/>
    <s v="LTU-2020"/>
    <n v="0"/>
    <n v="-1.8000000000000007"/>
    <n v="-1.3784047000000577E-2"/>
    <n v="14254100.000557242"/>
    <n v="0"/>
    <n v="1.8967231393232524"/>
    <s v="High Income"/>
    <s v="Europe &amp; Central Asia"/>
    <s v="Universal Access"/>
    <n v="13.426165474335917"/>
    <x v="1466"/>
    <n v="0.67121978169874197"/>
    <n v="0.29999999999999716"/>
    <n v="0.53863787299999988"/>
  </r>
  <r>
    <s v="LTU"/>
    <x v="134"/>
    <x v="11"/>
    <n v="100"/>
    <n v="33.200000000000003"/>
    <n v="5.1032267710000001"/>
    <n v="2774.3197949999999"/>
    <n v="2808380"/>
    <s v="LTU-2021"/>
    <n v="0"/>
    <n v="1.5000000000000036"/>
    <n v="3.1259353000000267E-2"/>
    <n v="14331799.99914098"/>
    <n v="0"/>
    <n v="1.8394515225668135"/>
    <s v="High Income"/>
    <s v="Europe &amp; Central Asia"/>
    <s v="Universal Access"/>
    <n v="12.87483148972656"/>
    <x v="1467"/>
    <n v="0.5224924299958138"/>
    <n v="0.29999999999999716"/>
    <n v="0.56989722600000015"/>
  </r>
  <r>
    <s v="LTU"/>
    <x v="134"/>
    <x v="12"/>
    <n v="100"/>
    <m/>
    <n v="4.651122548"/>
    <n v="2453.9399330000001"/>
    <n v="2831639"/>
    <s v="LTU-2022"/>
    <n v="0"/>
    <s v=""/>
    <n v="-0.45210422300000008"/>
    <n v="13170300.000696173"/>
    <n v="0"/>
    <n v="1.8953693549922763"/>
    <s v="High Income"/>
    <s v="Europe &amp; Central Asia"/>
    <s v="Universal Access"/>
    <n v="12.585946336015652"/>
    <x v="38"/>
    <n v="0.10032149577406368"/>
    <n v="0.29999999999999716"/>
    <n v="0.11779300300000006"/>
  </r>
  <r>
    <s v="LUX"/>
    <x v="135"/>
    <x v="0"/>
    <n v="100"/>
    <n v="3.7"/>
    <n v="22.119210259999999"/>
    <n v="8335.8350069999997"/>
    <n v="506953"/>
    <s v="LUX-2010"/>
    <s v=""/>
    <s v=""/>
    <s v=""/>
    <n v="11213399.99893778"/>
    <n v="0"/>
    <n v="2.6535086456756209"/>
    <s v="High Income"/>
    <s v="Europe &amp; Central Asia"/>
    <s v="Universal Access"/>
    <n v="20.375342560585949"/>
    <x v="1468"/>
    <n v="17.021151046008363"/>
    <n v="0"/>
    <n v="0"/>
  </r>
  <r>
    <s v="LUX"/>
    <x v="135"/>
    <x v="1"/>
    <n v="100"/>
    <n v="3.8"/>
    <n v="21.395127200000001"/>
    <n v="8062.9791189999996"/>
    <n v="518347"/>
    <s v="LUX-2011"/>
    <n v="0"/>
    <n v="9.9999999999999645E-2"/>
    <n v="-0.72408305999999811"/>
    <n v="11090099.998738401"/>
    <n v="0"/>
    <n v="2.6535015016451515"/>
    <s v="High Income"/>
    <s v="Europe &amp; Central Asia"/>
    <s v="Universal Access"/>
    <n v="19.584672569179688"/>
    <x v="1469"/>
    <n v="16.268593816225945"/>
    <n v="0"/>
    <n v="-0.72408305999999811"/>
  </r>
  <r>
    <s v="LUX"/>
    <x v="135"/>
    <x v="2"/>
    <n v="100"/>
    <n v="4.2"/>
    <n v="20.468936580000001"/>
    <n v="7723.7843229999999"/>
    <n v="530946"/>
    <s v="LUX-2012"/>
    <n v="0"/>
    <n v="0.40000000000000036"/>
    <n v="-0.92619061999999985"/>
    <n v="10867900.00140468"/>
    <n v="0"/>
    <n v="2.6501175750140118"/>
    <s v="High Income"/>
    <s v="Europe &amp; Central Asia"/>
    <s v="Universal Access"/>
    <n v="18.879195463984374"/>
    <x v="826"/>
    <n v="15.063432516903772"/>
    <n v="0"/>
    <n v="-1.650273679999998"/>
  </r>
  <r>
    <s v="LUX"/>
    <x v="135"/>
    <x v="3"/>
    <n v="100"/>
    <n v="5.7"/>
    <n v="18.9995583"/>
    <n v="7320.7216790000002"/>
    <n v="543360"/>
    <s v="LUX-2013"/>
    <n v="0"/>
    <n v="1.5"/>
    <n v="-1.4693782800000008"/>
    <n v="10323599.997888001"/>
    <n v="0"/>
    <n v="2.5953122018695995"/>
    <s v="High Income"/>
    <s v="Europe &amp; Central Asia"/>
    <s v="Universal Access"/>
    <n v="18.287461823359394"/>
    <x v="1470"/>
    <n v="14.031187855999995"/>
    <n v="0"/>
    <n v="-3.1196519599999988"/>
  </r>
  <r>
    <s v="LUX"/>
    <x v="135"/>
    <x v="4"/>
    <n v="100"/>
    <n v="6.8"/>
    <n v="17.65156322"/>
    <n v="6878.6814519999998"/>
    <n v="556319"/>
    <s v="LUX-2014"/>
    <n v="0"/>
    <n v="1.0999999999999996"/>
    <n v="-1.3479950800000005"/>
    <n v="9819899.9989871792"/>
    <n v="0"/>
    <n v="2.5661259855066771"/>
    <s v="High Income"/>
    <s v="Europe &amp; Central Asia"/>
    <s v="Universal Access"/>
    <n v="17.559097411132853"/>
    <x v="1471"/>
    <n v="12.860276321916317"/>
    <n v="0"/>
    <n v="-4.4676470399999992"/>
  </r>
  <r>
    <s v="LUX"/>
    <x v="135"/>
    <x v="5"/>
    <n v="100"/>
    <n v="9.1"/>
    <n v="16.34363523"/>
    <n v="6548.7596210000002"/>
    <n v="569604"/>
    <s v="LUX-2015"/>
    <n v="0"/>
    <n v="2.2999999999999998"/>
    <n v="-1.3079279899999996"/>
    <n v="9309400.0015489198"/>
    <n v="0"/>
    <n v="2.4956840952889205"/>
    <s v="High Income"/>
    <s v="Europe &amp; Central Asia"/>
    <s v="Universal Access"/>
    <n v="16.984761441953111"/>
    <x v="1472"/>
    <n v="11.634193863995822"/>
    <n v="0"/>
    <n v="-5.7755750299999988"/>
  </r>
  <r>
    <s v="LUX"/>
    <x v="135"/>
    <x v="6"/>
    <n v="100"/>
    <n v="13.5"/>
    <n v="15.534849680000001"/>
    <n v="6342.6833800000004"/>
    <n v="582014"/>
    <s v="LUX-2016"/>
    <n v="0"/>
    <n v="4.4000000000000004"/>
    <n v="-0.80878554999999963"/>
    <n v="9041500.0016555209"/>
    <n v="0"/>
    <n v="2.4492551100666797"/>
    <s v="High Income"/>
    <s v="Europe &amp; Central Asia"/>
    <s v="Universal Access"/>
    <n v="15.905248869453033"/>
    <x v="1473"/>
    <n v="10.860477884330544"/>
    <n v="0"/>
    <n v="-6.5843605799999985"/>
  </r>
  <r>
    <s v="LUX"/>
    <x v="135"/>
    <x v="7"/>
    <n v="100"/>
    <n v="15.3"/>
    <n v="15.408092079999999"/>
    <n v="6313.3537120000001"/>
    <n v="596336"/>
    <s v="LUX-2017"/>
    <n v="0"/>
    <n v="1.8000000000000007"/>
    <n v="-0.12675760000000125"/>
    <n v="9188399.9986188803"/>
    <n v="0"/>
    <n v="2.4405558096187976"/>
    <s v="High Income"/>
    <s v="Europe &amp; Central Asia"/>
    <s v="Universal Access"/>
    <n v="15.146092309921883"/>
    <x v="1474"/>
    <n v="10.730341014426775"/>
    <n v="0"/>
    <n v="-6.7111181799999997"/>
  </r>
  <r>
    <s v="LUX"/>
    <x v="135"/>
    <x v="8"/>
    <n v="100"/>
    <n v="16"/>
    <n v="15.699975329999999"/>
    <n v="6414.364783"/>
    <n v="607950"/>
    <s v="LUX-2018"/>
    <n v="0"/>
    <n v="0.69999999999999929"/>
    <n v="0.29188324999999971"/>
    <n v="9544800.0018734988"/>
    <n v="0"/>
    <n v="2.4476274519980006"/>
    <s v="High Income"/>
    <s v="Europe &amp; Central Asia"/>
    <s v="Universal Access"/>
    <n v="14.516199440312505"/>
    <x v="563"/>
    <n v="10.989106320372384"/>
    <n v="0"/>
    <n v="-6.41923493"/>
  </r>
  <r>
    <s v="LUX"/>
    <x v="135"/>
    <x v="9"/>
    <n v="100"/>
    <n v="16.399999999999999"/>
    <n v="15.631748979999999"/>
    <n v="6376.8669659999996"/>
    <n v="620001"/>
    <s v="LUX-2019"/>
    <n v="0"/>
    <n v="0.39999999999999858"/>
    <n v="-6.8226349999999769E-2"/>
    <n v="9691699.9993489794"/>
    <n v="0"/>
    <n v="2.4513211681135765"/>
    <s v="High Income"/>
    <s v="Europe &amp; Central Asia"/>
    <s v="Universal Access"/>
    <n v="13.958622860585876"/>
    <x v="1475"/>
    <n v="10.948347684418412"/>
    <n v="0"/>
    <n v="-6.4874612799999998"/>
  </r>
  <r>
    <s v="LUX"/>
    <x v="135"/>
    <x v="10"/>
    <n v="100"/>
    <n v="20.8"/>
    <n v="12.67871051"/>
    <n v="5435.8157060000003"/>
    <n v="630419"/>
    <s v="LUX-2020"/>
    <n v="0"/>
    <n v="4.4000000000000021"/>
    <n v="-2.9530384699999992"/>
    <n v="7992900.0010036901"/>
    <n v="0"/>
    <n v="2.3324393606658451"/>
    <s v="High Income"/>
    <s v="Europe &amp; Central Asia"/>
    <s v="Universal Access"/>
    <n v="13.426165474335917"/>
    <x v="1476"/>
    <n v="8.2779628736987423"/>
    <n v="0"/>
    <n v="-9.440499749999999"/>
  </r>
  <r>
    <s v="LUX"/>
    <x v="135"/>
    <x v="11"/>
    <n v="100"/>
    <n v="20.5"/>
    <n v="13.09337816"/>
    <n v="5631.0872570000001"/>
    <n v="640064"/>
    <s v="LUX-2021"/>
    <n v="0"/>
    <n v="-0.30000000000000071"/>
    <n v="0.41466765000000017"/>
    <n v="8380599.9986022403"/>
    <n v="0"/>
    <n v="2.3251953952096254"/>
    <s v="High Income"/>
    <s v="Europe &amp; Central Asia"/>
    <s v="Universal Access"/>
    <n v="12.87483148972656"/>
    <x v="1477"/>
    <n v="8.512643818995814"/>
    <n v="0"/>
    <n v="-9.0258320999999988"/>
  </r>
  <r>
    <s v="LUX"/>
    <x v="135"/>
    <x v="12"/>
    <n v="100"/>
    <m/>
    <n v="11.12489148"/>
    <n v="4862.947408"/>
    <n v="653103"/>
    <s v="LUX-2022"/>
    <n v="0"/>
    <s v=""/>
    <n v="-1.9684866799999998"/>
    <n v="7265700.0002624402"/>
    <n v="0"/>
    <n v="2.2876849257506922"/>
    <s v="High Income"/>
    <s v="Europe &amp; Central Asia"/>
    <s v="Universal Access"/>
    <n v="12.585946336015652"/>
    <x v="38"/>
    <n v="6.5740904277740642"/>
    <n v="0"/>
    <n v="-10.994318779999999"/>
  </r>
  <r>
    <s v="LVA"/>
    <x v="136"/>
    <x v="0"/>
    <n v="99.8"/>
    <n v="33.1"/>
    <n v="4.2334527580000003"/>
    <n v="2149.363128"/>
    <n v="2097555"/>
    <s v="LVA-2010"/>
    <s v=""/>
    <s v=""/>
    <s v=""/>
    <n v="8879899.999806691"/>
    <n v="0.20000000000000284"/>
    <n v="1.9696312376677192"/>
    <s v="High Income"/>
    <s v="Europe &amp; Central Asia"/>
    <s v="Universal Access"/>
    <n v="20.175342560585946"/>
    <x v="1478"/>
    <n v="-0.86460645599163399"/>
    <n v="0"/>
    <n v="0"/>
  </r>
  <r>
    <s v="LVA"/>
    <x v="136"/>
    <x v="1"/>
    <n v="99.8"/>
    <n v="35.5"/>
    <n v="3.9973607919999998"/>
    <n v="2066.7147610000002"/>
    <n v="2059709"/>
    <s v="LVA-2011"/>
    <n v="0"/>
    <n v="2.3999999999999986"/>
    <n v="-0.23609196600000049"/>
    <n v="8233399.9995295275"/>
    <n v="0.20000000000000284"/>
    <n v="1.9341618240854086"/>
    <s v="High Income"/>
    <s v="Europe &amp; Central Asia"/>
    <s v="Universal Access"/>
    <n v="19.384672569179685"/>
    <x v="1479"/>
    <n v="-1.1291725917740556"/>
    <n v="0"/>
    <n v="-0.23609196600000049"/>
  </r>
  <r>
    <s v="LVA"/>
    <x v="136"/>
    <x v="2"/>
    <n v="100"/>
    <n v="40.4"/>
    <n v="3.9459888049999998"/>
    <n v="2171.078708"/>
    <n v="2034319"/>
    <s v="LVA-2012"/>
    <n v="0.20000000000000284"/>
    <n v="4.8999999999999986"/>
    <n v="-5.1371987000000008E-2"/>
    <n v="8027399.9997987943"/>
    <n v="0"/>
    <n v="1.8175245284566623"/>
    <s v="High Income"/>
    <s v="Europe &amp; Central Asia"/>
    <s v="Universal Access"/>
    <n v="18.879195463984374"/>
    <x v="1480"/>
    <n v="-1.4595152580962294"/>
    <n v="0.20000000000000284"/>
    <n v="-0.28746395300000049"/>
  </r>
  <r>
    <s v="LVA"/>
    <x v="136"/>
    <x v="3"/>
    <n v="100"/>
    <n v="39.6"/>
    <n v="3.8652580410000001"/>
    <n v="2156.5882849999998"/>
    <n v="2012647"/>
    <s v="LVA-2013"/>
    <n v="0"/>
    <n v="-0.79999999999999716"/>
    <n v="-8.0730763999999677E-2"/>
    <n v="7779400.0004445277"/>
    <n v="0"/>
    <n v="1.7923022525368122"/>
    <s v="High Income"/>
    <s v="Europe &amp; Central Asia"/>
    <s v="Universal Access"/>
    <n v="18.287461823359394"/>
    <x v="1481"/>
    <n v="-1.1031124030000039"/>
    <n v="0.20000000000000284"/>
    <n v="-0.36819471700000017"/>
  </r>
  <r>
    <s v="LVA"/>
    <x v="136"/>
    <x v="4"/>
    <n v="100"/>
    <n v="40.200000000000003"/>
    <n v="3.7987603459999999"/>
    <n v="2177.0296830000002"/>
    <n v="1993782"/>
    <s v="LVA-2014"/>
    <n v="0"/>
    <n v="0.60000000000000142"/>
    <n v="-6.6497695000000245E-2"/>
    <n v="7573900.0001685722"/>
    <n v="0"/>
    <n v="1.7449281356445334"/>
    <s v="High Income"/>
    <s v="Europe &amp; Central Asia"/>
    <s v="Universal Access"/>
    <n v="17.559097411132853"/>
    <x v="1482"/>
    <n v="-0.99252655208368434"/>
    <n v="0.20000000000000284"/>
    <n v="-0.43469241200000042"/>
  </r>
  <r>
    <s v="LVA"/>
    <x v="136"/>
    <x v="5"/>
    <n v="100"/>
    <n v="38.1"/>
    <n v="3.8674566769999998"/>
    <n v="2155.8522069999999"/>
    <n v="1977527"/>
    <s v="LVA-2015"/>
    <n v="0"/>
    <n v="-2.1000000000000014"/>
    <n v="6.8696330999999944E-2"/>
    <n v="7648000.0000977786"/>
    <n v="0"/>
    <n v="1.7939340481886754"/>
    <s v="High Income"/>
    <s v="Europe &amp; Central Asia"/>
    <s v="Universal Access"/>
    <n v="16.984761441953111"/>
    <x v="1483"/>
    <n v="-0.84198468900417911"/>
    <n v="0.20000000000000284"/>
    <n v="-0.36599608100000047"/>
  </r>
  <r>
    <s v="LVA"/>
    <x v="136"/>
    <x v="6"/>
    <n v="100"/>
    <n v="38.5"/>
    <n v="3.817534448"/>
    <n v="2172.4388469999999"/>
    <n v="1959537"/>
    <s v="LVA-2016"/>
    <n v="0"/>
    <n v="0.39999999999999858"/>
    <n v="-4.9922228999999874E-2"/>
    <n v="7480599.999630576"/>
    <n v="0"/>
    <n v="1.7572574957733667"/>
    <s v="High Income"/>
    <s v="Europe &amp; Central Asia"/>
    <s v="Universal Access"/>
    <n v="15.905248869453033"/>
    <x v="1484"/>
    <n v="-0.85683734766945641"/>
    <n v="0.20000000000000284"/>
    <n v="-0.41591831000000035"/>
  </r>
  <r>
    <s v="LVA"/>
    <x v="136"/>
    <x v="7"/>
    <n v="100"/>
    <n v="42.6"/>
    <n v="3.8265453229999999"/>
    <n v="2265.2169389999999"/>
    <n v="1942248"/>
    <s v="LVA-2017"/>
    <n v="0"/>
    <n v="4.1000000000000014"/>
    <n v="9.0108749999999738E-3"/>
    <n v="7432100.000506104"/>
    <n v="0"/>
    <n v="1.6892621881457688"/>
    <s v="High Income"/>
    <s v="Europe &amp; Central Asia"/>
    <s v="Universal Access"/>
    <n v="15.146092309921883"/>
    <x v="1485"/>
    <n v="-0.85120574257322401"/>
    <n v="0.20000000000000284"/>
    <n v="-0.40690743500000037"/>
  </r>
  <r>
    <s v="LVA"/>
    <x v="136"/>
    <x v="8"/>
    <n v="100"/>
    <n v="41"/>
    <n v="4.2071447620000004"/>
    <n v="2403.4998179999998"/>
    <n v="1927174"/>
    <s v="LVA-2018"/>
    <n v="0"/>
    <n v="-1.6000000000000014"/>
    <n v="0.38059943900000048"/>
    <n v="8107899.9995625885"/>
    <n v="0"/>
    <n v="1.7504244146358412"/>
    <s v="High Income"/>
    <s v="Europe &amp; Central Asia"/>
    <s v="Universal Access"/>
    <n v="14.516199440312505"/>
    <x v="1486"/>
    <n v="-0.50372424762761447"/>
    <n v="0.20000000000000284"/>
    <n v="-2.6307995999999889E-2"/>
  </r>
  <r>
    <s v="LVA"/>
    <x v="136"/>
    <x v="9"/>
    <n v="100"/>
    <n v="41.5"/>
    <n v="4.1319412150000003"/>
    <n v="2343.5158190000002"/>
    <n v="1913822"/>
    <s v="LVA-2019"/>
    <n v="0"/>
    <n v="0.5"/>
    <n v="-7.5203547000000093E-2"/>
    <n v="7907799.9999737302"/>
    <n v="0"/>
    <n v="1.7631377529011678"/>
    <s v="High Income"/>
    <s v="Europe &amp; Central Asia"/>
    <s v="Universal Access"/>
    <n v="13.958622860585876"/>
    <x v="1487"/>
    <n v="-0.55146008058158724"/>
    <n v="0.20000000000000284"/>
    <n v="-0.10151154299999998"/>
  </r>
  <r>
    <s v="LVA"/>
    <x v="136"/>
    <x v="10"/>
    <n v="100"/>
    <n v="43.8"/>
    <n v="3.8291477440000001"/>
    <n v="2251.382501"/>
    <n v="1900449"/>
    <s v="LVA-2020"/>
    <n v="0"/>
    <n v="2.2999999999999972"/>
    <n v="-0.3027934710000002"/>
    <n v="7277100.0009370558"/>
    <n v="0"/>
    <n v="1.7007983948970029"/>
    <s v="High Income"/>
    <s v="Europe &amp; Central Asia"/>
    <s v="Universal Access"/>
    <n v="13.426165474335917"/>
    <x v="1488"/>
    <n v="-0.57159989230125774"/>
    <n v="0.20000000000000284"/>
    <n v="-0.40430501400000018"/>
  </r>
  <r>
    <s v="LVA"/>
    <x v="136"/>
    <x v="11"/>
    <n v="100"/>
    <n v="44"/>
    <n v="3.995988305"/>
    <n v="2375.5185070000002"/>
    <n v="1884490"/>
    <s v="LVA-2021"/>
    <n v="0"/>
    <n v="0.20000000000000284"/>
    <n v="0.16684056099999989"/>
    <n v="7530400.0008894503"/>
    <n v="0"/>
    <n v="1.6821541458106601"/>
    <s v="High Income"/>
    <s v="Europe &amp; Central Asia"/>
    <s v="Universal Access"/>
    <n v="12.87483148972656"/>
    <x v="1489"/>
    <n v="-0.58474603600418629"/>
    <n v="0.20000000000000284"/>
    <n v="-0.2374644530000003"/>
  </r>
  <r>
    <s v="LVA"/>
    <x v="136"/>
    <x v="12"/>
    <n v="100"/>
    <m/>
    <n v="3.6856776930000001"/>
    <n v="2256.1190449999999"/>
    <n v="1879383"/>
    <s v="LVA-2022"/>
    <n v="0"/>
    <s v=""/>
    <n v="-0.31031061199999987"/>
    <n v="6926799.9997034194"/>
    <n v="0"/>
    <n v="1.6336361776512551"/>
    <s v="High Income"/>
    <s v="Europe &amp; Central Asia"/>
    <s v="Universal Access"/>
    <n v="12.585946336015652"/>
    <x v="38"/>
    <n v="-0.86512335922593619"/>
    <n v="0.20000000000000284"/>
    <n v="-0.54777506500000017"/>
  </r>
  <r>
    <s v="MAC"/>
    <x v="137"/>
    <x v="0"/>
    <n v="100"/>
    <n v="5.5"/>
    <n v="3.203351955"/>
    <m/>
    <n v="537000"/>
    <s v="MAC-2010"/>
    <s v=""/>
    <s v=""/>
    <s v=""/>
    <n v="1720199.9998349999"/>
    <n v="0"/>
    <s v=""/>
    <s v="High Income"/>
    <s v="East Asia &amp; Pacific"/>
    <s v="Universal Access"/>
    <n v="20.375342560585949"/>
    <x v="0"/>
    <n v="-1.8947072589916343"/>
    <n v="0"/>
    <n v="0"/>
  </r>
  <r>
    <s v="MAC"/>
    <x v="137"/>
    <x v="1"/>
    <n v="100"/>
    <n v="6.4"/>
    <n v="3.0729621539999998"/>
    <m/>
    <n v="549600"/>
    <s v="MAC-2011"/>
    <n v="0"/>
    <n v="0.90000000000000036"/>
    <n v="-0.13038980100000019"/>
    <n v="1688899.9998383999"/>
    <n v="0"/>
    <s v=""/>
    <s v="High Income"/>
    <s v="East Asia &amp; Pacific"/>
    <s v="Universal Access"/>
    <n v="19.584672569179688"/>
    <x v="1490"/>
    <n v="-2.0535712297740556"/>
    <n v="0"/>
    <n v="-0.13038980100000019"/>
  </r>
  <r>
    <s v="MAC"/>
    <x v="137"/>
    <x v="2"/>
    <n v="100"/>
    <n v="11.1"/>
    <n v="3.0692023239999999"/>
    <m/>
    <n v="567900"/>
    <s v="MAC-2012"/>
    <n v="0"/>
    <n v="4.6999999999999993"/>
    <n v="-3.7598299999999085E-3"/>
    <n v="1742999.9997995999"/>
    <n v="0"/>
    <s v=""/>
    <s v="High Income"/>
    <s v="East Asia &amp; Pacific"/>
    <s v="Universal Access"/>
    <n v="18.879195463984374"/>
    <x v="1491"/>
    <n v="-2.3363017390962293"/>
    <n v="0"/>
    <n v="-0.1341496310000001"/>
  </r>
  <r>
    <s v="MAC"/>
    <x v="137"/>
    <x v="3"/>
    <n v="100"/>
    <n v="16.600000000000001"/>
    <n v="3.0667342460000002"/>
    <m/>
    <n v="591900"/>
    <s v="MAC-2013"/>
    <n v="0"/>
    <n v="5.5000000000000018"/>
    <n v="-2.4680779999997071E-3"/>
    <n v="1815200.0002074002"/>
    <n v="0"/>
    <s v=""/>
    <s v="High Income"/>
    <s v="East Asia &amp; Pacific"/>
    <s v="Universal Access"/>
    <n v="18.287461823359394"/>
    <x v="604"/>
    <n v="-1.9016361980000038"/>
    <n v="0"/>
    <n v="-0.13661770899999981"/>
  </r>
  <r>
    <s v="MAC"/>
    <x v="137"/>
    <x v="4"/>
    <n v="100"/>
    <n v="11.4"/>
    <n v="3.3603023969999999"/>
    <m/>
    <n v="621700"/>
    <s v="MAC-2014"/>
    <n v="0"/>
    <n v="-5.2000000000000011"/>
    <n v="0.29356815099999967"/>
    <n v="2089100.0002148999"/>
    <n v="0"/>
    <s v=""/>
    <s v="High Income"/>
    <s v="East Asia &amp; Pacific"/>
    <s v="Universal Access"/>
    <n v="17.559097411132853"/>
    <x v="1492"/>
    <n v="-1.4309845010836844"/>
    <n v="0"/>
    <n v="0.15695044199999986"/>
  </r>
  <r>
    <s v="MAC"/>
    <x v="137"/>
    <x v="5"/>
    <n v="100"/>
    <n v="5.4"/>
    <n v="4.2914916779999999"/>
    <m/>
    <n v="642900"/>
    <s v="MAC-2015"/>
    <n v="0"/>
    <n v="-6"/>
    <n v="0.93118928099999998"/>
    <n v="2758999.9997862"/>
    <n v="0"/>
    <s v=""/>
    <s v="High Income"/>
    <s v="East Asia &amp; Pacific"/>
    <s v="Universal Access"/>
    <n v="16.984761441953111"/>
    <x v="1493"/>
    <n v="-0.41794968800417909"/>
    <n v="0"/>
    <n v="1.0881397229999998"/>
  </r>
  <r>
    <s v="MAC"/>
    <x v="137"/>
    <x v="6"/>
    <n v="100"/>
    <n v="5.4"/>
    <n v="4.0243678159999998"/>
    <m/>
    <n v="652500"/>
    <s v="MAC-2016"/>
    <n v="0"/>
    <n v="0"/>
    <n v="-0.26712386200000005"/>
    <n v="2625899.99994"/>
    <n v="0"/>
    <s v=""/>
    <s v="High Income"/>
    <s v="East Asia &amp; Pacific"/>
    <s v="Universal Access"/>
    <n v="15.905248869453033"/>
    <x v="1494"/>
    <n v="-0.65000397966945656"/>
    <n v="0"/>
    <n v="0.82101586099999979"/>
  </r>
  <r>
    <s v="MAC"/>
    <x v="137"/>
    <x v="7"/>
    <n v="100"/>
    <n v="3.9"/>
    <n v="4.4517273289999997"/>
    <m/>
    <n v="648400"/>
    <s v="MAC-2017"/>
    <n v="0"/>
    <n v="-1.5000000000000004"/>
    <n v="0.42735951299999986"/>
    <n v="2886500.0001236"/>
    <n v="0"/>
    <s v=""/>
    <s v="High Income"/>
    <s v="East Asia &amp; Pacific"/>
    <s v="Universal Access"/>
    <n v="15.146092309921883"/>
    <x v="957"/>
    <n v="-0.22602373657322428"/>
    <n v="0"/>
    <n v="1.2483753739999996"/>
  </r>
  <r>
    <s v="MAC"/>
    <x v="137"/>
    <x v="8"/>
    <n v="100"/>
    <n v="8.4"/>
    <n v="3.2259826980000001"/>
    <m/>
    <n v="658900"/>
    <s v="MAC-2018"/>
    <n v="0"/>
    <n v="4.5"/>
    <n v="-1.2257446309999995"/>
    <n v="2125599.9997121999"/>
    <n v="0"/>
    <s v=""/>
    <s v="High Income"/>
    <s v="East Asia &amp; Pacific"/>
    <s v="Universal Access"/>
    <n v="14.516199440312505"/>
    <x v="1495"/>
    <n v="-1.4848863116276148"/>
    <n v="0"/>
    <n v="2.263074300000012E-2"/>
  </r>
  <r>
    <s v="MAC"/>
    <x v="137"/>
    <x v="9"/>
    <n v="100"/>
    <n v="8.4"/>
    <n v="3.3441964290000001"/>
    <m/>
    <n v="672000"/>
    <s v="MAC-2019"/>
    <n v="0"/>
    <n v="0"/>
    <n v="0.11821373099999999"/>
    <n v="2247300.0002879999"/>
    <n v="0"/>
    <s v=""/>
    <s v="High Income"/>
    <s v="East Asia &amp; Pacific"/>
    <s v="Universal Access"/>
    <n v="13.958622860585876"/>
    <x v="1496"/>
    <n v="-1.3392048665815874"/>
    <n v="0"/>
    <n v="0.14084447400000011"/>
  </r>
  <r>
    <s v="MAC"/>
    <x v="137"/>
    <x v="10"/>
    <n v="100"/>
    <n v="11"/>
    <n v="3.2578056609999999"/>
    <m/>
    <n v="685400"/>
    <s v="MAC-2020"/>
    <n v="0"/>
    <n v="2.5999999999999996"/>
    <n v="-8.6390768000000229E-2"/>
    <n v="2232900.0000494001"/>
    <n v="0"/>
    <s v=""/>
    <s v="High Income"/>
    <s v="East Asia &amp; Pacific"/>
    <s v="Universal Access"/>
    <n v="13.426165474335917"/>
    <x v="1497"/>
    <n v="-1.142941975301258"/>
    <n v="0"/>
    <n v="5.445370599999988E-2"/>
  </r>
  <r>
    <s v="MAC"/>
    <x v="137"/>
    <x v="11"/>
    <n v="100"/>
    <n v="13.6"/>
    <n v="2.9997069600000001"/>
    <m/>
    <n v="682500"/>
    <s v="MAC-2021"/>
    <n v="0"/>
    <n v="2.5999999999999996"/>
    <n v="-0.25809870099999976"/>
    <n v="2047300.0002000001"/>
    <n v="0"/>
    <s v=""/>
    <s v="High Income"/>
    <s v="East Asia &amp; Pacific"/>
    <s v="Universal Access"/>
    <n v="12.87483148972656"/>
    <x v="1498"/>
    <n v="-1.5810273810041862"/>
    <n v="0"/>
    <n v="-0.20364499499999988"/>
  </r>
  <r>
    <s v="MAC"/>
    <x v="137"/>
    <x v="12"/>
    <n v="100"/>
    <n v="11"/>
    <n v="2.478222353"/>
    <m/>
    <n v="677300"/>
    <s v="MAC-2022"/>
    <n v="0"/>
    <n v="-2.5999999999999996"/>
    <n v="-0.5214846070000001"/>
    <n v="1678499.9996869001"/>
    <n v="0"/>
    <s v=""/>
    <s v="High Income"/>
    <s v="East Asia &amp; Pacific"/>
    <s v="Universal Access"/>
    <n v="12.585946336015652"/>
    <x v="1499"/>
    <n v="-2.0725786992259363"/>
    <n v="0"/>
    <n v="-0.72512960199999998"/>
  </r>
  <r>
    <s v="MAF"/>
    <x v="138"/>
    <x v="0"/>
    <n v="100"/>
    <m/>
    <m/>
    <m/>
    <n v="36856"/>
    <s v="MAF-2010"/>
    <s v=""/>
    <s v=""/>
    <s v=""/>
    <n v="0"/>
    <n v="0"/>
    <s v=""/>
    <s v="High Income"/>
    <s v="Latin America &amp; Caribbean"/>
    <s v="Universal Access"/>
    <n v="20.375342560585949"/>
    <x v="38"/>
    <s v=""/>
    <n v="0"/>
    <s v=""/>
  </r>
  <r>
    <s v="MAF"/>
    <x v="138"/>
    <x v="1"/>
    <n v="100"/>
    <m/>
    <m/>
    <m/>
    <n v="37069"/>
    <s v="MAF-2011"/>
    <n v="0"/>
    <s v=""/>
    <s v=""/>
    <n v="0"/>
    <n v="0"/>
    <s v=""/>
    <s v="High Income"/>
    <s v="Latin America &amp; Caribbean"/>
    <s v="Universal Access"/>
    <n v="19.584672569179688"/>
    <x v="38"/>
    <s v=""/>
    <n v="0"/>
    <s v=""/>
  </r>
  <r>
    <s v="MAF"/>
    <x v="138"/>
    <x v="2"/>
    <n v="100"/>
    <m/>
    <m/>
    <m/>
    <n v="37276"/>
    <s v="MAF-2012"/>
    <n v="0"/>
    <s v=""/>
    <s v=""/>
    <n v="0"/>
    <n v="0"/>
    <s v=""/>
    <s v="High Income"/>
    <s v="Latin America &amp; Caribbean"/>
    <s v="Universal Access"/>
    <n v="18.879195463984374"/>
    <x v="38"/>
    <s v=""/>
    <n v="0"/>
    <s v=""/>
  </r>
  <r>
    <s v="MAF"/>
    <x v="138"/>
    <x v="3"/>
    <n v="100"/>
    <m/>
    <m/>
    <m/>
    <n v="37419"/>
    <s v="MAF-2013"/>
    <n v="0"/>
    <s v=""/>
    <s v=""/>
    <n v="0"/>
    <n v="0"/>
    <s v=""/>
    <s v="High Income"/>
    <s v="Latin America &amp; Caribbean"/>
    <s v="Universal Access"/>
    <n v="18.287461823359394"/>
    <x v="38"/>
    <s v=""/>
    <n v="0"/>
    <s v=""/>
  </r>
  <r>
    <s v="MAF"/>
    <x v="138"/>
    <x v="4"/>
    <n v="100"/>
    <m/>
    <m/>
    <m/>
    <n v="37450"/>
    <s v="MAF-2014"/>
    <n v="0"/>
    <s v=""/>
    <s v=""/>
    <n v="0"/>
    <n v="0"/>
    <s v=""/>
    <s v="High Income"/>
    <s v="Latin America &amp; Caribbean"/>
    <s v="Universal Access"/>
    <n v="17.559097411132853"/>
    <x v="38"/>
    <s v=""/>
    <n v="0"/>
    <s v=""/>
  </r>
  <r>
    <s v="MAF"/>
    <x v="138"/>
    <x v="5"/>
    <n v="100"/>
    <m/>
    <m/>
    <m/>
    <n v="37369"/>
    <s v="MAF-2015"/>
    <n v="0"/>
    <s v=""/>
    <s v=""/>
    <n v="0"/>
    <n v="0"/>
    <s v=""/>
    <s v="High Income"/>
    <s v="Latin America &amp; Caribbean"/>
    <s v="Universal Access"/>
    <n v="16.984761441953111"/>
    <x v="38"/>
    <s v=""/>
    <n v="0"/>
    <s v=""/>
  </r>
  <r>
    <s v="MAF"/>
    <x v="138"/>
    <x v="6"/>
    <n v="100"/>
    <m/>
    <m/>
    <m/>
    <n v="37175"/>
    <s v="MAF-2016"/>
    <n v="0"/>
    <s v=""/>
    <s v=""/>
    <n v="0"/>
    <n v="0"/>
    <s v=""/>
    <s v="High Income"/>
    <s v="Latin America &amp; Caribbean"/>
    <s v="Universal Access"/>
    <n v="15.905248869453033"/>
    <x v="38"/>
    <s v=""/>
    <n v="0"/>
    <s v=""/>
  </r>
  <r>
    <s v="MAF"/>
    <x v="138"/>
    <x v="7"/>
    <n v="100"/>
    <m/>
    <m/>
    <m/>
    <n v="36837"/>
    <s v="MAF-2017"/>
    <n v="0"/>
    <s v=""/>
    <s v=""/>
    <n v="0"/>
    <n v="0"/>
    <s v=""/>
    <s v="High Income"/>
    <s v="Latin America &amp; Caribbean"/>
    <s v="Universal Access"/>
    <n v="15.146092309921883"/>
    <x v="38"/>
    <s v=""/>
    <n v="0"/>
    <s v=""/>
  </r>
  <r>
    <s v="MAF"/>
    <x v="138"/>
    <x v="8"/>
    <n v="100"/>
    <m/>
    <m/>
    <m/>
    <n v="36012"/>
    <s v="MAF-2018"/>
    <n v="0"/>
    <s v=""/>
    <s v=""/>
    <n v="0"/>
    <n v="0"/>
    <s v=""/>
    <s v="High Income"/>
    <s v="Latin America &amp; Caribbean"/>
    <s v="Universal Access"/>
    <n v="14.516199440312505"/>
    <x v="38"/>
    <s v=""/>
    <n v="0"/>
    <s v=""/>
  </r>
  <r>
    <s v="MAF"/>
    <x v="138"/>
    <x v="9"/>
    <n v="100"/>
    <m/>
    <m/>
    <m/>
    <n v="34267"/>
    <s v="MAF-2019"/>
    <n v="0"/>
    <s v=""/>
    <s v=""/>
    <n v="0"/>
    <n v="0"/>
    <s v=""/>
    <s v="High Income"/>
    <s v="Latin America &amp; Caribbean"/>
    <s v="Universal Access"/>
    <n v="13.958622860585876"/>
    <x v="38"/>
    <s v=""/>
    <n v="0"/>
    <s v=""/>
  </r>
  <r>
    <s v="MAF"/>
    <x v="138"/>
    <x v="10"/>
    <n v="100"/>
    <m/>
    <m/>
    <m/>
    <n v="31786"/>
    <s v="MAF-2020"/>
    <n v="0"/>
    <s v=""/>
    <s v=""/>
    <n v="0"/>
    <n v="0"/>
    <s v=""/>
    <s v="High Income"/>
    <s v="Latin America &amp; Caribbean"/>
    <s v="Universal Access"/>
    <n v="13.426165474335917"/>
    <x v="38"/>
    <s v=""/>
    <n v="0"/>
    <s v=""/>
  </r>
  <r>
    <s v="MAF"/>
    <x v="138"/>
    <x v="11"/>
    <n v="100"/>
    <m/>
    <m/>
    <m/>
    <n v="29961"/>
    <s v="MAF-2021"/>
    <n v="0"/>
    <s v=""/>
    <s v=""/>
    <n v="0"/>
    <n v="0"/>
    <s v=""/>
    <s v="High Income"/>
    <s v="Latin America &amp; Caribbean"/>
    <s v="Universal Access"/>
    <n v="12.87483148972656"/>
    <x v="38"/>
    <s v=""/>
    <n v="0"/>
    <s v=""/>
  </r>
  <r>
    <s v="MAF"/>
    <x v="138"/>
    <x v="12"/>
    <n v="100"/>
    <m/>
    <m/>
    <m/>
    <n v="28870"/>
    <s v="MAF-2022"/>
    <n v="0"/>
    <s v=""/>
    <s v=""/>
    <n v="0"/>
    <n v="0"/>
    <s v=""/>
    <s v="High Income"/>
    <s v="Latin America &amp; Caribbean"/>
    <s v="Universal Access"/>
    <n v="12.585946336015652"/>
    <x v="38"/>
    <s v=""/>
    <n v="0"/>
    <s v=""/>
  </r>
  <r>
    <s v="MAR"/>
    <x v="139"/>
    <x v="0"/>
    <n v="95.7"/>
    <n v="13.9"/>
    <n v="1.602912938"/>
    <n v="526.0985283"/>
    <n v="32467016"/>
    <s v="MAR-2010"/>
    <s v=""/>
    <s v=""/>
    <s v=""/>
    <n v="52041800.004653007"/>
    <n v="4.2999999999999972"/>
    <n v="3.046792286569489"/>
    <s v="Lower Middle Income"/>
    <s v="Middle East &amp; North Africa"/>
    <s v="Universal Access"/>
    <n v="16.075342560585952"/>
    <x v="1500"/>
    <n v="-3.4951462759916341"/>
    <n v="0"/>
    <n v="0"/>
  </r>
  <r>
    <s v="MAR"/>
    <x v="139"/>
    <x v="1"/>
    <n v="96.1"/>
    <n v="11.8"/>
    <n v="1.709938459"/>
    <n v="559.35327910000001"/>
    <n v="32912588"/>
    <s v="MAR-2011"/>
    <n v="0.39999999999999147"/>
    <n v="-2.0999999999999996"/>
    <n v="0.10702552099999996"/>
    <n v="56278500.006421894"/>
    <n v="3.9000000000000057"/>
    <n v="3.0569919278050763"/>
    <s v="Lower Middle Income"/>
    <s v="Middle East &amp; North Africa"/>
    <s v="Universal Access"/>
    <n v="15.684672569179682"/>
    <x v="1501"/>
    <n v="-3.4165949247740555"/>
    <n v="0.39999999999999147"/>
    <n v="0.10702552099999996"/>
  </r>
  <r>
    <s v="MAR"/>
    <x v="139"/>
    <x v="2"/>
    <n v="96.4"/>
    <n v="10.9"/>
    <n v="1.7553373400000001"/>
    <n v="559.6565392"/>
    <n v="33355241"/>
    <s v="MAR-2012"/>
    <n v="0.30000000000001137"/>
    <n v="-0.90000000000000036"/>
    <n v="4.5398881000000113E-2"/>
    <n v="58549700.011998944"/>
    <n v="3.5999999999999943"/>
    <n v="3.1364546235967579"/>
    <s v="Lower Middle Income"/>
    <s v="Middle East &amp; North Africa"/>
    <s v="Universal Access"/>
    <n v="15.279195463984379"/>
    <x v="1502"/>
    <n v="-3.6501667230962291"/>
    <n v="0.70000000000000284"/>
    <n v="0.15242440200000007"/>
  </r>
  <r>
    <s v="MAR"/>
    <x v="139"/>
    <x v="3"/>
    <n v="97.2"/>
    <n v="11.6"/>
    <n v="1.731180972"/>
    <n v="554.32207670000003"/>
    <n v="33787571"/>
    <s v="MAR-2013"/>
    <n v="0.79999999999999716"/>
    <n v="0.69999999999999929"/>
    <n v="-2.4156368000000095E-2"/>
    <n v="58492400.005299009"/>
    <n v="2.7999999999999972"/>
    <n v="3.1230597603221883"/>
    <s v="Lower Middle Income"/>
    <s v="Middle East &amp; North Africa"/>
    <s v="Universal Access"/>
    <n v="15.487461823359396"/>
    <x v="1503"/>
    <n v="-3.2371894720000043"/>
    <n v="1.5"/>
    <n v="0.12826803399999998"/>
  </r>
  <r>
    <s v="MAR"/>
    <x v="139"/>
    <x v="4"/>
    <n v="97.3"/>
    <n v="11.1"/>
    <n v="1.7384295409999999"/>
    <n v="555.59104030000003"/>
    <n v="34204780"/>
    <s v="MAR-2014"/>
    <n v="9.9999999999994316E-2"/>
    <n v="-0.5"/>
    <n v="7.248568999999927E-3"/>
    <n v="59462599.995405979"/>
    <n v="2.7000000000000028"/>
    <n v="3.1289733183265658"/>
    <s v="Lower Middle Income"/>
    <s v="Middle East &amp; North Africa"/>
    <s v="Universal Access"/>
    <n v="14.859097411132851"/>
    <x v="1504"/>
    <n v="-3.0528573570836843"/>
    <n v="1.5999999999999943"/>
    <n v="0.1355166029999999"/>
  </r>
  <r>
    <s v="MAR"/>
    <x v="139"/>
    <x v="5"/>
    <n v="97.3"/>
    <n v="11.2"/>
    <n v="1.766835065"/>
    <n v="563.60310660000005"/>
    <n v="34607588"/>
    <s v="MAR-2015"/>
    <n v="0"/>
    <n v="9.9999999999999645E-2"/>
    <n v="2.8405524000000071E-2"/>
    <n v="61145899.993473217"/>
    <n v="2.7000000000000028"/>
    <n v="3.1348923458897056"/>
    <s v="Lower Middle Income"/>
    <s v="Middle East &amp; North Africa"/>
    <s v="Universal Access"/>
    <n v="14.284761441953108"/>
    <x v="1505"/>
    <n v="-2.942606301004179"/>
    <n v="1.5999999999999943"/>
    <n v="0.16392212699999997"/>
  </r>
  <r>
    <s v="MAR"/>
    <x v="139"/>
    <x v="6"/>
    <n v="97.8"/>
    <n v="11.1"/>
    <n v="1.7420039380000001"/>
    <n v="558.06202389999999"/>
    <n v="35023457"/>
    <s v="MAR-2016"/>
    <n v="0.5"/>
    <n v="-9.9999999999999645E-2"/>
    <n v="-2.4831126999999897E-2"/>
    <n v="61011000.016373672"/>
    <n v="2.2000000000000028"/>
    <n v="3.1215238869437076"/>
    <s v="Lower Middle Income"/>
    <s v="Middle East &amp; North Africa"/>
    <s v="Universal Access"/>
    <n v="13.70524886945303"/>
    <x v="1188"/>
    <n v="-2.9323678576694565"/>
    <n v="2.0999999999999943"/>
    <n v="0.13909100000000008"/>
  </r>
  <r>
    <s v="MAR"/>
    <x v="139"/>
    <x v="7"/>
    <n v="100"/>
    <n v="10.4"/>
    <n v="1.8016389370000001"/>
    <n v="577.58209890000001"/>
    <n v="35446392"/>
    <s v="MAR-2017"/>
    <n v="2.2000000000000028"/>
    <n v="-0.69999999999999929"/>
    <n v="5.9634999000000022E-2"/>
    <n v="63861600.003365308"/>
    <n v="0"/>
    <n v="3.1192776584163626"/>
    <s v="Lower Middle Income"/>
    <s v="Middle East &amp; North Africa"/>
    <s v="Universal Access"/>
    <n v="15.146092309921883"/>
    <x v="83"/>
    <n v="-2.8761121285732241"/>
    <n v="4.2999999999999972"/>
    <n v="0.1987259990000001"/>
  </r>
  <r>
    <s v="MAR"/>
    <x v="139"/>
    <x v="8"/>
    <n v="98.1"/>
    <n v="10.9"/>
    <n v="1.819124905"/>
    <n v="577.17857289999995"/>
    <n v="35839760"/>
    <s v="MAR-2018"/>
    <n v="-1.9000000000000057"/>
    <n v="0.5"/>
    <n v="1.7485967999999907E-2"/>
    <n v="65197000.005222797"/>
    <n v="1.9000000000000057"/>
    <n v="3.1517540505010664"/>
    <s v="Lower Middle Income"/>
    <s v="Middle East &amp; North Africa"/>
    <s v="Universal Access"/>
    <n v="12.616199440312499"/>
    <x v="1506"/>
    <n v="-2.8917441046276151"/>
    <n v="2.3999999999999915"/>
    <n v="0.216211967"/>
  </r>
  <r>
    <s v="MAR"/>
    <x v="139"/>
    <x v="9"/>
    <n v="99.6"/>
    <n v="10.7"/>
    <n v="1.9847450339999999"/>
    <n v="614.50273360000006"/>
    <n v="36210898"/>
    <s v="MAR-2019"/>
    <n v="1.5"/>
    <n v="-0.20000000000000107"/>
    <n v="0.16562012899999989"/>
    <n v="71869399.982180536"/>
    <n v="0.40000000000000568"/>
    <n v="3.2298392268697951"/>
    <s v="Lower Middle Income"/>
    <s v="Middle East &amp; North Africa"/>
    <s v="Universal Access"/>
    <n v="13.558622860585871"/>
    <x v="85"/>
    <n v="-2.6986562615815877"/>
    <n v="3.8999999999999915"/>
    <n v="0.3818320959999999"/>
  </r>
  <r>
    <s v="MAR"/>
    <x v="139"/>
    <x v="10"/>
    <n v="100"/>
    <n v="11.1"/>
    <n v="1.847428267"/>
    <n v="575.69929679999996"/>
    <n v="36584208"/>
    <s v="MAR-2020"/>
    <n v="0.40000000000000568"/>
    <n v="0.40000000000000036"/>
    <n v="-0.13731676699999995"/>
    <n v="67586699.985007539"/>
    <n v="0"/>
    <n v="3.2090160215043713"/>
    <s v="Lower Middle Income"/>
    <s v="Middle East &amp; North Africa"/>
    <s v="Universal Access"/>
    <n v="13.426165474335917"/>
    <x v="1507"/>
    <n v="-2.5533193693012581"/>
    <n v="4.2999999999999972"/>
    <n v="0.24451532899999995"/>
  </r>
  <r>
    <s v="MAR"/>
    <x v="139"/>
    <x v="11"/>
    <n v="100"/>
    <n v="10.9"/>
    <n v="1.9789123049999999"/>
    <n v="616.05139329999997"/>
    <n v="36954442"/>
    <s v="MAR-2021"/>
    <n v="0"/>
    <n v="-0.19999999999999929"/>
    <n v="0.13148403799999997"/>
    <n v="73129599.998208806"/>
    <n v="0"/>
    <n v="3.2122519752768817"/>
    <s v="Lower Middle Income"/>
    <s v="Middle East &amp; North Africa"/>
    <s v="Universal Access"/>
    <n v="12.87483148972656"/>
    <x v="1508"/>
    <n v="-2.6018220360041866"/>
    <n v="4.2999999999999972"/>
    <n v="0.37599936699999992"/>
  </r>
  <r>
    <s v="MAR"/>
    <x v="139"/>
    <x v="12"/>
    <n v="100"/>
    <m/>
    <n v="1.9375144259999999"/>
    <n v="602.99447780000003"/>
    <n v="37329064"/>
    <s v="MAR-2022"/>
    <n v="0"/>
    <s v=""/>
    <n v="-4.1397879000000026E-2"/>
    <n v="72325600.009077266"/>
    <n v="0"/>
    <n v="3.2131545102518015"/>
    <s v="Lower Middle Income"/>
    <s v="Middle East &amp; North Africa"/>
    <s v="Universal Access"/>
    <n v="12.585946336015652"/>
    <x v="38"/>
    <n v="-2.6132866262259364"/>
    <n v="4.2999999999999972"/>
    <n v="0.33460148799999989"/>
  </r>
  <r>
    <s v="MCO"/>
    <x v="140"/>
    <x v="0"/>
    <n v="100"/>
    <m/>
    <m/>
    <m/>
    <n v="33163"/>
    <s v="MCO-2010"/>
    <s v=""/>
    <s v=""/>
    <s v=""/>
    <n v="0"/>
    <n v="0"/>
    <s v=""/>
    <s v="High Income"/>
    <s v="Europe &amp; Central Asia"/>
    <s v="Universal Access"/>
    <n v="20.375342560585949"/>
    <x v="38"/>
    <s v=""/>
    <n v="0"/>
    <s v=""/>
  </r>
  <r>
    <s v="MCO"/>
    <x v="140"/>
    <x v="1"/>
    <n v="100"/>
    <m/>
    <m/>
    <m/>
    <n v="33946"/>
    <s v="MCO-2011"/>
    <n v="0"/>
    <s v=""/>
    <s v=""/>
    <n v="0"/>
    <n v="0"/>
    <s v=""/>
    <s v="High Income"/>
    <s v="Europe &amp; Central Asia"/>
    <s v="Universal Access"/>
    <n v="19.584672569179688"/>
    <x v="38"/>
    <s v=""/>
    <n v="0"/>
    <s v=""/>
  </r>
  <r>
    <s v="MCO"/>
    <x v="140"/>
    <x v="2"/>
    <n v="100"/>
    <m/>
    <m/>
    <m/>
    <n v="34711"/>
    <s v="MCO-2012"/>
    <n v="0"/>
    <s v=""/>
    <s v=""/>
    <n v="0"/>
    <n v="0"/>
    <s v=""/>
    <s v="High Income"/>
    <s v="Europe &amp; Central Asia"/>
    <s v="Universal Access"/>
    <n v="18.879195463984374"/>
    <x v="38"/>
    <s v=""/>
    <n v="0"/>
    <s v=""/>
  </r>
  <r>
    <s v="MCO"/>
    <x v="140"/>
    <x v="3"/>
    <n v="100"/>
    <m/>
    <m/>
    <m/>
    <n v="35447"/>
    <s v="MCO-2013"/>
    <n v="0"/>
    <s v=""/>
    <s v=""/>
    <n v="0"/>
    <n v="0"/>
    <s v=""/>
    <s v="High Income"/>
    <s v="Europe &amp; Central Asia"/>
    <s v="Universal Access"/>
    <n v="18.287461823359394"/>
    <x v="38"/>
    <s v=""/>
    <n v="0"/>
    <s v=""/>
  </r>
  <r>
    <s v="MCO"/>
    <x v="140"/>
    <x v="4"/>
    <n v="100"/>
    <m/>
    <m/>
    <m/>
    <n v="36128"/>
    <s v="MCO-2014"/>
    <n v="0"/>
    <s v=""/>
    <s v=""/>
    <n v="0"/>
    <n v="0"/>
    <s v=""/>
    <s v="High Income"/>
    <s v="Europe &amp; Central Asia"/>
    <s v="Universal Access"/>
    <n v="17.559097411132853"/>
    <x v="38"/>
    <s v=""/>
    <n v="0"/>
    <s v=""/>
  </r>
  <r>
    <s v="MCO"/>
    <x v="140"/>
    <x v="5"/>
    <n v="100"/>
    <m/>
    <m/>
    <m/>
    <n v="36757"/>
    <s v="MCO-2015"/>
    <n v="0"/>
    <s v=""/>
    <s v=""/>
    <n v="0"/>
    <n v="0"/>
    <s v=""/>
    <s v="High Income"/>
    <s v="Europe &amp; Central Asia"/>
    <s v="Universal Access"/>
    <n v="16.984761441953111"/>
    <x v="38"/>
    <s v=""/>
    <n v="0"/>
    <s v=""/>
  </r>
  <r>
    <s v="MCO"/>
    <x v="140"/>
    <x v="6"/>
    <n v="100"/>
    <m/>
    <m/>
    <m/>
    <n v="37276"/>
    <s v="MCO-2016"/>
    <n v="0"/>
    <s v=""/>
    <s v=""/>
    <n v="0"/>
    <n v="0"/>
    <s v=""/>
    <s v="High Income"/>
    <s v="Europe &amp; Central Asia"/>
    <s v="Universal Access"/>
    <n v="15.905248869453033"/>
    <x v="38"/>
    <s v=""/>
    <n v="0"/>
    <s v=""/>
  </r>
  <r>
    <s v="MCO"/>
    <x v="140"/>
    <x v="7"/>
    <n v="100"/>
    <m/>
    <m/>
    <m/>
    <n v="37678"/>
    <s v="MCO-2017"/>
    <n v="0"/>
    <s v=""/>
    <s v=""/>
    <n v="0"/>
    <n v="0"/>
    <s v=""/>
    <s v="High Income"/>
    <s v="Europe &amp; Central Asia"/>
    <s v="Universal Access"/>
    <n v="15.146092309921883"/>
    <x v="38"/>
    <s v=""/>
    <n v="0"/>
    <s v=""/>
  </r>
  <r>
    <s v="MCO"/>
    <x v="140"/>
    <x v="8"/>
    <n v="100"/>
    <m/>
    <m/>
    <m/>
    <n v="38154"/>
    <s v="MCO-2018"/>
    <n v="0"/>
    <s v=""/>
    <s v=""/>
    <n v="0"/>
    <n v="0"/>
    <s v=""/>
    <s v="High Income"/>
    <s v="Europe &amp; Central Asia"/>
    <s v="Universal Access"/>
    <n v="14.516199440312505"/>
    <x v="38"/>
    <s v=""/>
    <n v="0"/>
    <s v=""/>
  </r>
  <r>
    <s v="MCO"/>
    <x v="140"/>
    <x v="9"/>
    <n v="100"/>
    <m/>
    <m/>
    <m/>
    <n v="38109"/>
    <s v="MCO-2019"/>
    <n v="0"/>
    <s v=""/>
    <s v=""/>
    <n v="0"/>
    <n v="0"/>
    <s v=""/>
    <s v="High Income"/>
    <s v="Europe &amp; Central Asia"/>
    <s v="Universal Access"/>
    <n v="13.958622860585876"/>
    <x v="38"/>
    <s v=""/>
    <n v="0"/>
    <s v=""/>
  </r>
  <r>
    <s v="MCO"/>
    <x v="140"/>
    <x v="10"/>
    <n v="100"/>
    <m/>
    <m/>
    <m/>
    <n v="38050"/>
    <s v="MCO-2020"/>
    <n v="0"/>
    <s v=""/>
    <s v=""/>
    <n v="0"/>
    <n v="0"/>
    <s v=""/>
    <s v="High Income"/>
    <s v="Europe &amp; Central Asia"/>
    <s v="Universal Access"/>
    <n v="13.426165474335917"/>
    <x v="38"/>
    <s v=""/>
    <n v="0"/>
    <s v=""/>
  </r>
  <r>
    <s v="MCO"/>
    <x v="140"/>
    <x v="11"/>
    <n v="100"/>
    <m/>
    <m/>
    <m/>
    <n v="38527"/>
    <s v="MCO-2021"/>
    <n v="0"/>
    <s v=""/>
    <s v=""/>
    <n v="0"/>
    <n v="0"/>
    <s v=""/>
    <s v="High Income"/>
    <s v="Europe &amp; Central Asia"/>
    <s v="Universal Access"/>
    <n v="12.87483148972656"/>
    <x v="38"/>
    <s v=""/>
    <n v="0"/>
    <s v=""/>
  </r>
  <r>
    <s v="MCO"/>
    <x v="140"/>
    <x v="12"/>
    <n v="100"/>
    <m/>
    <m/>
    <m/>
    <n v="38931"/>
    <s v="MCO-2022"/>
    <n v="0"/>
    <s v=""/>
    <s v=""/>
    <n v="0"/>
    <n v="0"/>
    <s v=""/>
    <s v="High Income"/>
    <s v="Europe &amp; Central Asia"/>
    <s v="Universal Access"/>
    <n v="12.585946336015652"/>
    <x v="38"/>
    <s v=""/>
    <n v="0"/>
    <s v=""/>
  </r>
  <r>
    <s v="MDA"/>
    <x v="141"/>
    <x v="0"/>
    <n v="99.3"/>
    <n v="20"/>
    <n v="2.971295654"/>
    <n v="1302.533786"/>
    <n v="2862354"/>
    <s v="MDA-2010"/>
    <s v=""/>
    <s v=""/>
    <s v=""/>
    <n v="8504900.0004095156"/>
    <n v="0.70000000000000284"/>
    <n v="2.2811658982947871"/>
    <s v="Upper Middle Income"/>
    <s v="Europe &amp; Central Asia"/>
    <s v="Universal Access"/>
    <n v="19.675342560585946"/>
    <x v="1509"/>
    <n v="-2.1267635599916344"/>
    <n v="0"/>
    <n v="0"/>
  </r>
  <r>
    <s v="MDA"/>
    <x v="141"/>
    <x v="1"/>
    <n v="99.4"/>
    <n v="20.399999999999999"/>
    <n v="2.983466628"/>
    <n v="1322.407042"/>
    <n v="2860699"/>
    <s v="MDA-2011"/>
    <n v="0.10000000000000853"/>
    <n v="0.39999999999999858"/>
    <n v="1.2170974000000001E-2"/>
    <n v="8534799.9992529713"/>
    <n v="0.59999999999999432"/>
    <n v="2.2560879768817808"/>
    <s v="Upper Middle Income"/>
    <s v="Europe &amp; Central Asia"/>
    <s v="Universal Access"/>
    <n v="18.984672569179693"/>
    <x v="1510"/>
    <n v="-2.1430667557740555"/>
    <n v="0.10000000000000853"/>
    <n v="1.2170974000000001E-2"/>
  </r>
  <r>
    <s v="MDA"/>
    <x v="141"/>
    <x v="2"/>
    <n v="99.5"/>
    <n v="22.1"/>
    <n v="2.9202286169999998"/>
    <n v="1316.7686000000001"/>
    <n v="2860324"/>
    <s v="MDA-2012"/>
    <n v="9.9999999999994316E-2"/>
    <n v="1.7000000000000028"/>
    <n v="-6.3238011000000149E-2"/>
    <n v="8352799.9986919072"/>
    <n v="0.5"/>
    <n v="2.2177234610545842"/>
    <s v="Upper Middle Income"/>
    <s v="Europe &amp; Central Asia"/>
    <s v="Universal Access"/>
    <n v="18.379195463984374"/>
    <x v="1511"/>
    <n v="-2.4852754460962294"/>
    <n v="0.20000000000000284"/>
    <n v="-5.1067037000000148E-2"/>
  </r>
  <r>
    <s v="MDA"/>
    <x v="141"/>
    <x v="3"/>
    <n v="99.6"/>
    <n v="23.8"/>
    <n v="2.620719706"/>
    <n v="1184.7501789999999"/>
    <n v="2859558"/>
    <s v="MDA-2013"/>
    <n v="9.9999999999994316E-2"/>
    <n v="1.6999999999999993"/>
    <n v="-0.29950891099999977"/>
    <n v="7494100.0010499479"/>
    <n v="0.40000000000000568"/>
    <n v="2.2120441528120676"/>
    <s v="Upper Middle Income"/>
    <s v="Europe &amp; Central Asia"/>
    <s v="Universal Access"/>
    <n v="17.887461823359388"/>
    <x v="1512"/>
    <n v="-2.347650738000004"/>
    <n v="0.29999999999999716"/>
    <n v="-0.35057594799999992"/>
  </r>
  <r>
    <s v="MDA"/>
    <x v="141"/>
    <x v="4"/>
    <n v="99.8"/>
    <n v="24.3"/>
    <n v="2.8136530880000001"/>
    <n v="1277.1393639999999"/>
    <n v="2857815"/>
    <s v="MDA-2014"/>
    <n v="0.20000000000000284"/>
    <n v="0.5"/>
    <n v="0.1929333820000001"/>
    <n v="8040899.9996827208"/>
    <n v="0.20000000000000284"/>
    <n v="2.2030900991005709"/>
    <s v="Upper Middle Income"/>
    <s v="Europe &amp; Central Asia"/>
    <s v="Universal Access"/>
    <n v="17.359097411132851"/>
    <x v="1513"/>
    <n v="-1.9776338100836841"/>
    <n v="0.5"/>
    <n v="-0.15764256599999982"/>
  </r>
  <r>
    <s v="MDA"/>
    <x v="141"/>
    <x v="5"/>
    <n v="99.9"/>
    <n v="24.7"/>
    <n v="2.926397878"/>
    <n v="1307.9946199999999"/>
    <n v="2835978"/>
    <s v="MDA-2015"/>
    <n v="0.10000000000000853"/>
    <n v="0.39999999999999858"/>
    <n v="0.11274478999999982"/>
    <n v="8299200.0012546843"/>
    <n v="9.9999999999994316E-2"/>
    <n v="2.2373164485951782"/>
    <s v="Upper Middle Income"/>
    <s v="Europe &amp; Central Asia"/>
    <s v="Universal Access"/>
    <n v="16.884761441953117"/>
    <x v="1514"/>
    <n v="-1.783043488004179"/>
    <n v="0.60000000000000853"/>
    <n v="-4.4897776E-2"/>
  </r>
  <r>
    <s v="MDA"/>
    <x v="141"/>
    <x v="6"/>
    <n v="99.9"/>
    <n v="25.3"/>
    <n v="3.0049379530000002"/>
    <n v="1356.3126930000001"/>
    <n v="2803186"/>
    <s v="MDA-2016"/>
    <n v="0"/>
    <n v="0.60000000000000142"/>
    <n v="7.8540075000000265E-2"/>
    <n v="8423400.0007182583"/>
    <n v="9.9999999999994316E-2"/>
    <n v="2.2155200408494591"/>
    <s v="Upper Middle Income"/>
    <s v="Europe &amp; Central Asia"/>
    <s v="Universal Access"/>
    <n v="15.805248869453038"/>
    <x v="1515"/>
    <n v="-1.6694338426694562"/>
    <n v="0.60000000000000853"/>
    <n v="3.3642299000000264E-2"/>
  </r>
  <r>
    <s v="MDA"/>
    <x v="141"/>
    <x v="7"/>
    <n v="100"/>
    <n v="26.1"/>
    <n v="3.014602628"/>
    <n v="1397.5990979999999"/>
    <n v="2755189"/>
    <s v="MDA-2017"/>
    <n v="9.9999999999994316E-2"/>
    <n v="0.80000000000000071"/>
    <n v="9.6646749999997894E-3"/>
    <n v="8305800.0000366922"/>
    <n v="0"/>
    <n v="2.1569866725829843"/>
    <s v="Upper Middle Income"/>
    <s v="Europe &amp; Central Asia"/>
    <s v="Universal Access"/>
    <n v="15.146092309921883"/>
    <x v="1516"/>
    <n v="-1.6631484375732239"/>
    <n v="0.70000000000000284"/>
    <n v="4.3306974000000054E-2"/>
  </r>
  <r>
    <s v="MDA"/>
    <x v="141"/>
    <x v="8"/>
    <n v="100"/>
    <n v="25.3"/>
    <n v="3.2736370340000001"/>
    <n v="1495.573144"/>
    <n v="2707203"/>
    <s v="MDA-2018"/>
    <n v="0"/>
    <n v="-0.80000000000000071"/>
    <n v="0.25903440600000005"/>
    <n v="8862399.9993559029"/>
    <n v="0"/>
    <n v="2.1888846073047703"/>
    <s v="Upper Middle Income"/>
    <s v="Europe &amp; Central Asia"/>
    <s v="Universal Access"/>
    <n v="14.516199440312505"/>
    <x v="1517"/>
    <n v="-1.4372319756276148"/>
    <n v="0.70000000000000284"/>
    <n v="0.3023413800000001"/>
  </r>
  <r>
    <s v="MDA"/>
    <x v="141"/>
    <x v="9"/>
    <n v="100"/>
    <n v="22"/>
    <n v="3.4194196880000001"/>
    <n v="1500.039485"/>
    <n v="2664224"/>
    <s v="MDA-2019"/>
    <n v="0"/>
    <n v="-3.3000000000000007"/>
    <n v="0.14578265400000001"/>
    <n v="9110099.9988421127"/>
    <n v="0"/>
    <n v="2.2795531198967072"/>
    <s v="Upper Middle Income"/>
    <s v="Europe &amp; Central Asia"/>
    <s v="Universal Access"/>
    <n v="13.958622860585876"/>
    <x v="1518"/>
    <n v="-1.2639816075815875"/>
    <n v="0.70000000000000284"/>
    <n v="0.44812403400000012"/>
  </r>
  <r>
    <s v="MDA"/>
    <x v="141"/>
    <x v="10"/>
    <n v="100"/>
    <n v="22.3"/>
    <n v="3.3578609020000001"/>
    <n v="1461.4744330000001"/>
    <n v="2635130"/>
    <s v="MDA-2020"/>
    <n v="0"/>
    <n v="0.30000000000000071"/>
    <n v="-6.1558785999999976E-2"/>
    <n v="8848399.9986872599"/>
    <n v="0"/>
    <n v="2.2975844299289223"/>
    <s v="Upper Middle Income"/>
    <s v="Europe &amp; Central Asia"/>
    <s v="Universal Access"/>
    <n v="13.426165474335917"/>
    <x v="1519"/>
    <n v="-1.0428867343012578"/>
    <n v="0.70000000000000284"/>
    <n v="0.38656524800000014"/>
  </r>
  <r>
    <s v="MDA"/>
    <x v="141"/>
    <x v="11"/>
    <n v="100"/>
    <n v="21.4"/>
    <n v="3.7185709729999998"/>
    <n v="1611.5279230000001"/>
    <n v="2595809"/>
    <s v="MDA-2021"/>
    <n v="0"/>
    <n v="-0.90000000000000213"/>
    <n v="0.36071007099999974"/>
    <n v="9652699.9988521561"/>
    <n v="0"/>
    <n v="2.3074815645003253"/>
    <s v="Upper Middle Income"/>
    <s v="Europe &amp; Central Asia"/>
    <s v="Universal Access"/>
    <n v="12.87483148972656"/>
    <x v="1520"/>
    <n v="-0.86216336800418647"/>
    <n v="0.70000000000000284"/>
    <n v="0.74727531899999988"/>
  </r>
  <r>
    <s v="MDA"/>
    <x v="141"/>
    <x v="12"/>
    <n v="100"/>
    <m/>
    <n v="3.2777121739999999"/>
    <n v="1422.635753"/>
    <n v="2528654"/>
    <s v="MDA-2022"/>
    <n v="0"/>
    <s v=""/>
    <n v="-0.44085879899999991"/>
    <n v="8288199.9996337956"/>
    <n v="0"/>
    <n v="2.3039714607819222"/>
    <s v="Upper Middle Income"/>
    <s v="Europe &amp; Central Asia"/>
    <s v="Universal Access"/>
    <n v="12.585946336015652"/>
    <x v="38"/>
    <n v="-1.2730888782259364"/>
    <n v="0.70000000000000284"/>
    <n v="0.30641651999999997"/>
  </r>
  <r>
    <s v="MDG"/>
    <x v="142"/>
    <x v="0"/>
    <n v="12.3"/>
    <n v="86.7"/>
    <n v="8.8733256999999996E-2"/>
    <n v="255.4867931"/>
    <n v="22183340"/>
    <s v="MDG-2010"/>
    <s v=""/>
    <s v=""/>
    <s v=""/>
    <n v="1968400.0093383798"/>
    <n v="87.7"/>
    <n v="0.34731054362277325"/>
    <s v="Low Income"/>
    <s v="Sub-Saharan Africa"/>
    <s v="Critical"/>
    <n v="-67.324657439414054"/>
    <x v="1521"/>
    <n v="-5.009325956991634"/>
    <n v="0"/>
    <n v="0"/>
  </r>
  <r>
    <s v="MDG"/>
    <x v="142"/>
    <x v="1"/>
    <n v="14.3"/>
    <n v="84.5"/>
    <n v="0.10053325"/>
    <n v="259.29331480000002"/>
    <n v="22822300"/>
    <s v="MDG-2011"/>
    <n v="2"/>
    <n v="-2.2000000000000028"/>
    <n v="1.1799993000000009E-2"/>
    <n v="2294399.991475"/>
    <n v="85.7"/>
    <n v="0.38772017735028774"/>
    <s v="Low Income"/>
    <s v="Sub-Saharan Africa"/>
    <s v="Critical"/>
    <n v="-66.115327430820315"/>
    <x v="1522"/>
    <n v="-5.0260001337740556"/>
    <n v="2"/>
    <n v="1.1799993000000009E-2"/>
  </r>
  <r>
    <s v="MDG"/>
    <x v="142"/>
    <x v="2"/>
    <n v="18.7"/>
    <n v="83.3"/>
    <n v="0.12150058699999999"/>
    <n v="265.24205949999998"/>
    <n v="23462438"/>
    <s v="MDG-2012"/>
    <n v="4.3999999999999986"/>
    <n v="-1.2000000000000028"/>
    <n v="2.0967336999999989E-2"/>
    <n v="2850699.9894511057"/>
    <n v="81.3"/>
    <n v="0.45807436131749685"/>
    <s v="Low Income"/>
    <s v="Sub-Saharan Africa"/>
    <s v="Critical"/>
    <n v="-62.420804536015623"/>
    <x v="1523"/>
    <n v="-5.2840034760962293"/>
    <n v="6.3999999999999986"/>
    <n v="3.2767329999999997E-2"/>
  </r>
  <r>
    <s v="MDG"/>
    <x v="142"/>
    <x v="3"/>
    <n v="12.9"/>
    <n v="81.400000000000006"/>
    <n v="0.12649066"/>
    <n v="268.49407389999999"/>
    <n v="24109290"/>
    <s v="MDG-2013"/>
    <n v="-5.7999999999999989"/>
    <n v="-1.8999999999999915"/>
    <n v="4.9900730000000115E-3"/>
    <n v="3049600.0042314003"/>
    <n v="87.1"/>
    <n v="0.47111155252950265"/>
    <s v="Low Income"/>
    <s v="Sub-Saharan Africa"/>
    <s v="Critical"/>
    <n v="-68.812538176640601"/>
    <x v="1524"/>
    <n v="-4.8418797840000041"/>
    <n v="0.59999999999999964"/>
    <n v="3.7757403000000009E-2"/>
  </r>
  <r>
    <s v="MDG"/>
    <x v="142"/>
    <x v="4"/>
    <n v="23"/>
    <n v="82.2"/>
    <n v="0.12654078399999999"/>
    <n v="271.28168579999999"/>
    <n v="24764348"/>
    <s v="MDG-2014"/>
    <n v="10.1"/>
    <n v="0.79999999999999716"/>
    <n v="5.0123999999984736E-5"/>
    <n v="3133700.011168832"/>
    <n v="77"/>
    <n v="0.46645531424959907"/>
    <s v="Low Income"/>
    <s v="Sub-Saharan Africa"/>
    <s v="Low Access"/>
    <n v="-59.440902588867147"/>
    <x v="1525"/>
    <n v="-4.6647461140836839"/>
    <n v="10.7"/>
    <n v="3.7807526999999994E-2"/>
  </r>
  <r>
    <s v="MDG"/>
    <x v="142"/>
    <x v="5"/>
    <n v="23.8"/>
    <n v="83.9"/>
    <n v="0.13443741200000001"/>
    <n v="275.4307685"/>
    <n v="25426702"/>
    <s v="MDG-2015"/>
    <n v="0.80000000000000071"/>
    <n v="1.7000000000000028"/>
    <n v="7.8966280000000166E-3"/>
    <n v="3418300.012575224"/>
    <n v="76.2"/>
    <n v="0.48809874340527792"/>
    <s v="Low Income"/>
    <s v="Sub-Saharan Africa"/>
    <s v="Low Access"/>
    <n v="-59.215238558046892"/>
    <x v="1526"/>
    <n v="-4.5750039540041794"/>
    <n v="11.5"/>
    <n v="4.570415500000001E-2"/>
  </r>
  <r>
    <s v="MDG"/>
    <x v="142"/>
    <x v="6"/>
    <n v="22.9"/>
    <n v="83.8"/>
    <n v="0.12457111"/>
    <n v="293.322518"/>
    <n v="26099952"/>
    <s v="MDG-2016"/>
    <n v="-0.90000000000000213"/>
    <n v="-0.10000000000000853"/>
    <n v="-9.8663020000000073E-3"/>
    <n v="3251299.9915867201"/>
    <n v="77.099999999999994"/>
    <n v="0.42468989714591227"/>
    <s v="Low Income"/>
    <s v="Sub-Saharan Africa"/>
    <s v="Low Access"/>
    <n v="-61.194751130546969"/>
    <x v="1527"/>
    <n v="-4.5498006856694566"/>
    <n v="10.599999999999998"/>
    <n v="3.5837853000000003E-2"/>
  </r>
  <r>
    <s v="MDG"/>
    <x v="142"/>
    <x v="7"/>
    <n v="24.1"/>
    <n v="81.900000000000006"/>
    <n v="0.13262469299999999"/>
    <n v="299.45371019999999"/>
    <n v="26788375"/>
    <s v="MDG-2017"/>
    <n v="1.2000000000000028"/>
    <n v="-1.8999999999999915"/>
    <n v="8.0535829999999892E-3"/>
    <n v="3552800.0103438748"/>
    <n v="75.900000000000006"/>
    <n v="0.44288879543827403"/>
    <s v="Low Income"/>
    <s v="Sub-Saharan Africa"/>
    <s v="Low Access"/>
    <n v="-60.753907690078115"/>
    <x v="1528"/>
    <n v="-4.5451263725732236"/>
    <n v="11.8"/>
    <n v="4.3891435999999992E-2"/>
  </r>
  <r>
    <s v="MDG"/>
    <x v="142"/>
    <x v="8"/>
    <n v="36.5"/>
    <n v="84.2"/>
    <n v="0.119123798"/>
    <n v="292.82090579999999"/>
    <n v="27494926"/>
    <s v="MDG-2018"/>
    <n v="12.399999999999999"/>
    <n v="2.2999999999999972"/>
    <n v="-1.3500894999999985E-2"/>
    <n v="3275300.0108489483"/>
    <n v="63.5"/>
    <n v="0.40681452601394147"/>
    <s v="Low Income"/>
    <s v="Sub-Saharan Africa"/>
    <s v="Low Access"/>
    <n v="-48.983800559687495"/>
    <x v="1529"/>
    <n v="-4.5917452116276145"/>
    <n v="24.2"/>
    <n v="3.0390541000000007E-2"/>
  </r>
  <r>
    <s v="MDG"/>
    <x v="142"/>
    <x v="9"/>
    <n v="31"/>
    <n v="82.5"/>
    <n v="0.142139029"/>
    <n v="313.77500220000002"/>
    <n v="28219554"/>
    <s v="MDG-2019"/>
    <n v="-5.5"/>
    <n v="-1.7000000000000028"/>
    <n v="2.3015230999999997E-2"/>
    <n v="4011100.0043730661"/>
    <n v="69"/>
    <n v="0.45299666322494564"/>
    <s v="Low Income"/>
    <s v="Sub-Saharan Africa"/>
    <s v="Low Access"/>
    <n v="-55.041377139414124"/>
    <x v="1530"/>
    <n v="-4.5412622665815876"/>
    <n v="18.7"/>
    <n v="5.3405772000000004E-2"/>
  </r>
  <r>
    <s v="MDG"/>
    <x v="142"/>
    <x v="10"/>
    <n v="32"/>
    <n v="84.7"/>
    <n v="0.108038543"/>
    <n v="301.7486447"/>
    <n v="28953556"/>
    <s v="MDG-2020"/>
    <n v="1"/>
    <n v="2.2000000000000028"/>
    <n v="-3.4100485999999999E-2"/>
    <n v="3128100.0049089082"/>
    <n v="68"/>
    <n v="0.35804151865342249"/>
    <s v="Low Income"/>
    <s v="Sub-Saharan Africa"/>
    <s v="Low Access"/>
    <n v="-54.573834525664083"/>
    <x v="1531"/>
    <n v="-4.2927090933012577"/>
    <n v="19.7"/>
    <n v="1.9305286000000005E-2"/>
  </r>
  <r>
    <s v="MDG"/>
    <x v="142"/>
    <x v="11"/>
    <n v="35.1"/>
    <n v="83.6"/>
    <n v="0.138189638"/>
    <n v="308.95347520000001"/>
    <n v="29691083"/>
    <s v="MDG-2021"/>
    <n v="3.1000000000000014"/>
    <n v="-1.1000000000000085"/>
    <n v="3.0151095000000003E-2"/>
    <n v="4103000.0115979542"/>
    <n v="64.900000000000006"/>
    <n v="0.44728300243440666"/>
    <s v="Low Income"/>
    <s v="Sub-Saharan Africa"/>
    <s v="Low Access"/>
    <n v="-52.025168510273438"/>
    <x v="1532"/>
    <n v="-4.4425447030041862"/>
    <n v="22.8"/>
    <n v="4.9456381000000008E-2"/>
  </r>
  <r>
    <s v="MDG"/>
    <x v="142"/>
    <x v="12"/>
    <n v="36.1"/>
    <n v="83.1"/>
    <n v="0.144033985"/>
    <n v="308.67253959999999"/>
    <n v="30437261"/>
    <s v="MDG-2022"/>
    <n v="1"/>
    <n v="-0.5"/>
    <n v="5.8443469999999997E-3"/>
    <n v="4383999.994315085"/>
    <n v="63.9"/>
    <n v="0.46662390242633689"/>
    <s v="Low Income"/>
    <s v="Sub-Saharan Africa"/>
    <s v="Low Access"/>
    <n v="-51.314053663984346"/>
    <x v="1533"/>
    <n v="-4.4067670672259363"/>
    <n v="23.8"/>
    <n v="5.5300728000000007E-2"/>
  </r>
  <r>
    <s v="MDV"/>
    <x v="143"/>
    <x v="0"/>
    <n v="99"/>
    <n v="1.4"/>
    <n v="2.9205193020000002"/>
    <m/>
    <n v="360792"/>
    <s v="MDV-2010"/>
    <s v=""/>
    <s v=""/>
    <s v=""/>
    <n v="1053700.000007184"/>
    <n v="1"/>
    <s v=""/>
    <s v="Upper Middle Income"/>
    <s v="South Asia"/>
    <s v="Universal Access"/>
    <n v="19.375342560585949"/>
    <x v="1212"/>
    <n v="-2.1775399119916341"/>
    <n v="0"/>
    <n v="0"/>
  </r>
  <r>
    <s v="MDV"/>
    <x v="143"/>
    <x v="1"/>
    <n v="99.1"/>
    <n v="1.3"/>
    <n v="3.0622949419999999"/>
    <m/>
    <n v="373674"/>
    <s v="MDV-2011"/>
    <n v="9.9999999999994316E-2"/>
    <n v="-9.9999999999999867E-2"/>
    <n v="0.14177563999999965"/>
    <n v="1144300.0001569078"/>
    <n v="0.90000000000000568"/>
    <s v=""/>
    <s v="Upper Middle Income"/>
    <s v="South Asia"/>
    <s v="Universal Access"/>
    <n v="18.684672569179682"/>
    <x v="1534"/>
    <n v="-2.0642384417740556"/>
    <n v="9.9999999999994316E-2"/>
    <n v="0.14177563999999965"/>
  </r>
  <r>
    <s v="MDV"/>
    <x v="143"/>
    <x v="2"/>
    <n v="99.2"/>
    <n v="1.2"/>
    <n v="3.72836838"/>
    <m/>
    <n v="386818"/>
    <s v="MDV-2012"/>
    <n v="0.10000000000000853"/>
    <n v="-0.10000000000000009"/>
    <n v="0.66607343800000018"/>
    <n v="1442200.0000148399"/>
    <n v="0.79999999999999716"/>
    <s v=""/>
    <s v="Upper Middle Income"/>
    <s v="South Asia"/>
    <s v="Universal Access"/>
    <n v="18.079195463984377"/>
    <x v="1535"/>
    <n v="-1.6771356830962292"/>
    <n v="0.20000000000000284"/>
    <n v="0.80784907799999983"/>
  </r>
  <r>
    <s v="MDV"/>
    <x v="143"/>
    <x v="3"/>
    <n v="99.4"/>
    <n v="1.3"/>
    <n v="4.0525408049999996"/>
    <m/>
    <n v="400070"/>
    <s v="MDV-2013"/>
    <n v="0.20000000000000284"/>
    <n v="0.10000000000000009"/>
    <n v="0.32417242499999954"/>
    <n v="1621299.9998563498"/>
    <n v="0.59999999999999432"/>
    <s v=""/>
    <s v="Upper Middle Income"/>
    <s v="South Asia"/>
    <s v="Universal Access"/>
    <n v="17.687461823359399"/>
    <x v="1536"/>
    <n v="-0.91582963900000447"/>
    <n v="0.40000000000000568"/>
    <n v="1.1320215029999994"/>
  </r>
  <r>
    <s v="MDV"/>
    <x v="143"/>
    <x v="4"/>
    <n v="100"/>
    <n v="1.2"/>
    <n v="5.3022482149999997"/>
    <m/>
    <n v="413617"/>
    <s v="MDV-2014"/>
    <n v="0.59999999999999432"/>
    <n v="-0.10000000000000009"/>
    <n v="1.2497074100000001"/>
    <n v="2193099.999943655"/>
    <n v="0"/>
    <s v=""/>
    <s v="Upper Middle Income"/>
    <s v="South Asia"/>
    <s v="Universal Access"/>
    <n v="17.559097411132853"/>
    <x v="1537"/>
    <n v="0.51096131691631541"/>
    <n v="1"/>
    <n v="2.3817289129999994"/>
  </r>
  <r>
    <s v="MDV"/>
    <x v="143"/>
    <x v="5"/>
    <n v="99.8"/>
    <n v="1.5"/>
    <n v="3.70988009"/>
    <m/>
    <n v="428154"/>
    <s v="MDV-2015"/>
    <n v="-0.20000000000000284"/>
    <n v="0.30000000000000004"/>
    <n v="-1.5923681249999997"/>
    <n v="1588400.00005386"/>
    <n v="0.20000000000000284"/>
    <s v=""/>
    <s v="Upper Middle Income"/>
    <s v="South Asia"/>
    <s v="Universal Access"/>
    <n v="16.784761441953108"/>
    <x v="1538"/>
    <n v="-0.99956127600417899"/>
    <n v="0.79999999999999716"/>
    <n v="0.78936078799999976"/>
  </r>
  <r>
    <s v="MDV"/>
    <x v="143"/>
    <x v="6"/>
    <n v="100"/>
    <n v="1.2"/>
    <n v="3.9117272870000002"/>
    <m/>
    <n v="443308"/>
    <s v="MDV-2016"/>
    <n v="0.20000000000000284"/>
    <n v="-0.30000000000000004"/>
    <n v="0.2018471970000002"/>
    <n v="1734100.000145396"/>
    <n v="0"/>
    <s v=""/>
    <s v="Upper Middle Income"/>
    <s v="South Asia"/>
    <s v="Universal Access"/>
    <n v="15.905248869453033"/>
    <x v="231"/>
    <n v="-0.76264450866945621"/>
    <n v="1"/>
    <n v="0.99120798499999996"/>
  </r>
  <r>
    <s v="MDV"/>
    <x v="143"/>
    <x v="7"/>
    <n v="99.8"/>
    <n v="1.3"/>
    <n v="3.5089365400000001"/>
    <m/>
    <n v="458287"/>
    <s v="MDV-2017"/>
    <n v="-0.20000000000000284"/>
    <n v="0.10000000000000009"/>
    <n v="-0.40279074700000006"/>
    <n v="1608100.0001069801"/>
    <n v="0.20000000000000284"/>
    <s v=""/>
    <s v="Upper Middle Income"/>
    <s v="South Asia"/>
    <s v="Universal Access"/>
    <n v="14.94609230992188"/>
    <x v="1270"/>
    <n v="-1.1688145255732239"/>
    <n v="0.79999999999999716"/>
    <n v="0.5884172379999999"/>
  </r>
  <r>
    <s v="MDV"/>
    <x v="143"/>
    <x v="8"/>
    <n v="100"/>
    <n v="1.3"/>
    <n v="2.930253499"/>
    <m/>
    <n v="473099"/>
    <s v="MDV-2018"/>
    <n v="0.20000000000000284"/>
    <n v="0"/>
    <n v="-0.57868304100000012"/>
    <n v="1386300.0001234009"/>
    <n v="0"/>
    <s v=""/>
    <s v="Upper Middle Income"/>
    <s v="South Asia"/>
    <s v="Universal Access"/>
    <n v="14.516199440312505"/>
    <x v="1271"/>
    <n v="-1.7806155106276149"/>
    <n v="1"/>
    <n v="9.7341969999997779E-3"/>
  </r>
  <r>
    <s v="MDV"/>
    <x v="143"/>
    <x v="9"/>
    <n v="100"/>
    <n v="1.3"/>
    <n v="3.1068355300000001"/>
    <m/>
    <n v="487731"/>
    <s v="MDV-2019"/>
    <n v="0"/>
    <n v="0"/>
    <n v="0.17658203100000014"/>
    <n v="1515299.9998824301"/>
    <n v="0"/>
    <s v=""/>
    <s v="Upper Middle Income"/>
    <s v="South Asia"/>
    <s v="Universal Access"/>
    <n v="13.958622860585876"/>
    <x v="1272"/>
    <n v="-1.5765657655815875"/>
    <n v="1"/>
    <n v="0.18631622799999992"/>
  </r>
  <r>
    <s v="MDV"/>
    <x v="143"/>
    <x v="10"/>
    <n v="100"/>
    <n v="1.6"/>
    <n v="2.405808993"/>
    <m/>
    <n v="502118"/>
    <s v="MDV-2020"/>
    <n v="0"/>
    <n v="0.30000000000000004"/>
    <n v="-0.70102653700000017"/>
    <n v="1207999.999947174"/>
    <n v="0"/>
    <s v=""/>
    <s v="Upper Middle Income"/>
    <s v="South Asia"/>
    <s v="Universal Access"/>
    <n v="13.426165474335917"/>
    <x v="1273"/>
    <n v="-1.9949386433012579"/>
    <n v="1"/>
    <n v="-0.51471030900000025"/>
  </r>
  <r>
    <s v="MDV"/>
    <x v="143"/>
    <x v="11"/>
    <n v="100"/>
    <n v="1.4"/>
    <n v="3.2563924719999999"/>
    <m/>
    <n v="516154"/>
    <s v="MDV-2021"/>
    <n v="0"/>
    <n v="-0.20000000000000018"/>
    <n v="0.85058347899999998"/>
    <n v="1680799.999992688"/>
    <n v="0"/>
    <s v=""/>
    <s v="Upper Middle Income"/>
    <s v="South Asia"/>
    <s v="Universal Access"/>
    <n v="12.87483148972656"/>
    <x v="1539"/>
    <n v="-1.3243418690041864"/>
    <n v="1"/>
    <n v="0.33587316999999972"/>
  </r>
  <r>
    <s v="MDV"/>
    <x v="143"/>
    <x v="12"/>
    <n v="100"/>
    <n v="1.2"/>
    <n v="3.4143856399999999"/>
    <m/>
    <n v="524106"/>
    <s v="MDV-2022"/>
    <n v="0"/>
    <n v="-0.19999999999999996"/>
    <n v="0.15799316799999996"/>
    <n v="1789500.00023784"/>
    <n v="0"/>
    <s v=""/>
    <s v="Upper Middle Income"/>
    <s v="South Asia"/>
    <s v="Universal Access"/>
    <n v="12.585946336015652"/>
    <x v="1540"/>
    <n v="-1.1364154122259364"/>
    <n v="1"/>
    <n v="0.49386633799999968"/>
  </r>
  <r>
    <s v="MEA"/>
    <x v="144"/>
    <x v="0"/>
    <n v="90.560819859999995"/>
    <n v="7.5928084519999999"/>
    <n v="3.91183017"/>
    <n v="1517.6352429999999"/>
    <n v="624828664"/>
    <s v="MEA-2010"/>
    <s v=""/>
    <s v=""/>
    <s v=""/>
    <n v="2444223618.9159927"/>
    <n v="9.4391801400000048"/>
    <n v="2.5775825831951904"/>
    <s v="Unknown"/>
    <s v="Unknown"/>
    <s v="High Access"/>
    <n v="10.936162420585944"/>
    <x v="1541"/>
    <n v="-1.1862290439916343"/>
    <n v="0"/>
    <n v="0"/>
  </r>
  <r>
    <s v="MEA"/>
    <x v="144"/>
    <x v="1"/>
    <n v="90.776155930000002"/>
    <n v="7.4363422809999999"/>
    <n v="3.916665047"/>
    <n v="1516.8092039999999"/>
    <n v="639053870"/>
    <s v="MEA-2011"/>
    <n v="0.21533607000000643"/>
    <n v="-0.15646617099999993"/>
    <n v="4.8348769999999597E-3"/>
    <n v="2502959955.7790818"/>
    <n v="9.2238440699999984"/>
    <n v="2.5821738401054692"/>
    <s v="Unknown"/>
    <s v="Unknown"/>
    <s v="High Access"/>
    <n v="10.360828499179689"/>
    <x v="1542"/>
    <n v="-1.2098683367740555"/>
    <n v="0.21533607000000643"/>
    <n v="4.8348769999999597E-3"/>
  </r>
  <r>
    <s v="MEA"/>
    <x v="144"/>
    <x v="2"/>
    <n v="91.854121370000001"/>
    <n v="7.1913878660000004"/>
    <n v="4.0336333660000001"/>
    <n v="1552.893497"/>
    <n v="653273442"/>
    <s v="MEA-2012"/>
    <n v="1.0779654399999998"/>
    <n v="-0.24495441499999959"/>
    <n v="0.11696831900000015"/>
    <n v="2635065552.7728658"/>
    <n v="8.1458786299999986"/>
    <n v="2.5974951751633233"/>
    <s v="Unknown"/>
    <s v="Unknown"/>
    <s v="High Access"/>
    <n v="10.733316833984375"/>
    <x v="1543"/>
    <n v="-1.3718706970962291"/>
    <n v="1.2933015100000063"/>
    <n v="0.12180319600000011"/>
  </r>
  <r>
    <s v="MEA"/>
    <x v="144"/>
    <x v="3"/>
    <n v="93.147969040000007"/>
    <n v="7.2303561280000004"/>
    <n v="4.0245354530000004"/>
    <n v="1535.6154160000001"/>
    <n v="667464006"/>
    <s v="MEA-2013"/>
    <n v="1.2938476700000052"/>
    <n v="3.8968262000000031E-2"/>
    <n v="-9.0979129999997355E-3"/>
    <n v="2686232555.748405"/>
    <n v="6.8520309599999933"/>
    <n v="2.6207964644449753"/>
    <s v="Unknown"/>
    <s v="Unknown"/>
    <s v="High Access"/>
    <n v="11.4354308633594"/>
    <x v="1544"/>
    <n v="-0.94383499100000368"/>
    <n v="2.5871491800000115"/>
    <n v="0.11270528300000038"/>
  </r>
  <r>
    <s v="MEA"/>
    <x v="144"/>
    <x v="4"/>
    <n v="94.032095670000004"/>
    <n v="7.0712218040000003"/>
    <n v="4.0889950290000003"/>
    <n v="1591.4689949999999"/>
    <n v="680716578"/>
    <s v="MEA-2014"/>
    <n v="0.88412662999999725"/>
    <n v="-0.15913432400000005"/>
    <n v="6.4459575999999963E-2"/>
    <n v="2783446703.5998912"/>
    <n v="5.9679043299999961"/>
    <n v="2.5693212006307418"/>
    <s v="Unknown"/>
    <s v="Unknown"/>
    <s v="High Access"/>
    <n v="11.591193081132857"/>
    <x v="1545"/>
    <n v="-0.70229186908368391"/>
    <n v="3.4712758100000087"/>
    <n v="0.17716485900000034"/>
  </r>
  <r>
    <s v="MEA"/>
    <x v="144"/>
    <x v="5"/>
    <n v="93.436065549999995"/>
    <n v="7.0800731460000002"/>
    <n v="4.0735826189999997"/>
    <n v="1580.306873"/>
    <n v="694232973"/>
    <s v="MEA-2015"/>
    <n v="-0.59603012000000888"/>
    <n v="8.8513419999998177E-3"/>
    <n v="-1.5412410000000598E-2"/>
    <n v="2828015372.3494959"/>
    <n v="6.563934450000005"/>
    <n v="2.5777161946191192"/>
    <s v="Unknown"/>
    <s v="Unknown"/>
    <s v="High Access"/>
    <n v="10.420826991953106"/>
    <x v="1546"/>
    <n v="-0.63585874700417921"/>
    <n v="2.8752456899999999"/>
    <n v="0.16175244899999974"/>
  </r>
  <r>
    <s v="MEA"/>
    <x v="144"/>
    <x v="6"/>
    <n v="95.158764820000002"/>
    <n v="7.1092510899999999"/>
    <n v="4.073690568"/>
    <n v="1602.220356"/>
    <n v="707023525"/>
    <s v="MEA-2016"/>
    <n v="1.7226992700000068"/>
    <n v="2.9177943999999734E-2"/>
    <n v="1.0794900000021812E-4"/>
    <n v="2880195065.1466122"/>
    <n v="4.8412351799999982"/>
    <n v="2.5425282812971575"/>
    <s v="Unknown"/>
    <s v="Unknown"/>
    <s v="Universal Access"/>
    <n v="11.064013689453034"/>
    <x v="1547"/>
    <n v="-0.60068122766945642"/>
    <n v="4.5979449600000066"/>
    <n v="0.16186039799999996"/>
  </r>
  <r>
    <s v="MEA"/>
    <x v="144"/>
    <x v="7"/>
    <n v="96.001243169999995"/>
    <n v="7.1492745490000003"/>
    <n v="4.1098953309999997"/>
    <n v="1632.427565"/>
    <n v="718887744"/>
    <s v="MEA-2017"/>
    <n v="0.84247834999999327"/>
    <n v="4.0023459000000372E-2"/>
    <n v="3.6204762999999751E-2"/>
    <n v="2954553382.578723"/>
    <n v="3.9987568300000049"/>
    <n v="2.5176586202769737"/>
    <s v="Unknown"/>
    <s v="Unknown"/>
    <s v="Universal Access"/>
    <n v="11.147335479921878"/>
    <x v="1548"/>
    <n v="-0.56785573457322425"/>
    <n v="5.4404233099999999"/>
    <n v="0.19806516099999971"/>
  </r>
  <r>
    <s v="MEA"/>
    <x v="144"/>
    <x v="8"/>
    <n v="94.970686169999993"/>
    <n v="7.3085869350000001"/>
    <n v="4.0014166729999996"/>
    <n v="1599.5033559999999"/>
    <n v="730362334"/>
    <s v="MEA-2018"/>
    <n v="-1.0305570000000017"/>
    <n v="0.15931238599999986"/>
    <n v="-0.10847865800000012"/>
    <n v="2922484020.5987945"/>
    <n v="5.0293138300000066"/>
    <n v="2.5016619427461833"/>
    <s v="Unknown"/>
    <s v="Unknown"/>
    <s v="High Access"/>
    <n v="9.4868856103124983"/>
    <x v="1549"/>
    <n v="-0.70945233662761531"/>
    <n v="4.4098663099999982"/>
    <n v="8.9586502999999595E-2"/>
  </r>
  <r>
    <s v="MEA"/>
    <x v="144"/>
    <x v="9"/>
    <n v="96.008707299999998"/>
    <n v="7.5967081920000004"/>
    <n v="4.0292139840000001"/>
    <n v="1614.5570740000001"/>
    <n v="742714463"/>
    <s v="MEA-2019"/>
    <n v="1.0380211300000042"/>
    <n v="0.28812125700000024"/>
    <n v="2.7797311000000491E-2"/>
    <n v="2992555500.4386506"/>
    <n v="3.9912927000000025"/>
    <n v="2.4955537644871142"/>
    <s v="Unknown"/>
    <s v="Unknown"/>
    <s v="Universal Access"/>
    <n v="9.967330160585874"/>
    <x v="1550"/>
    <n v="-0.65418731158158749"/>
    <n v="5.4478874400000024"/>
    <n v="0.11738381400000009"/>
  </r>
  <r>
    <s v="MEA"/>
    <x v="144"/>
    <x v="10"/>
    <n v="96.262120440000004"/>
    <n v="7.546757028"/>
    <n v="3.94396842"/>
    <n v="1559.966488"/>
    <n v="756405281"/>
    <s v="MEA-2020"/>
    <n v="0.25341314000000636"/>
    <n v="-4.9951164000000325E-2"/>
    <n v="-8.5245564000000051E-2"/>
    <n v="2983238540.9852262"/>
    <n v="3.7378795599999961"/>
    <n v="2.5282391963794546"/>
    <s v="Unknown"/>
    <s v="Unknown"/>
    <s v="Universal Access"/>
    <n v="9.6882859143359212"/>
    <x v="1551"/>
    <n v="-0.45677921630125784"/>
    <n v="5.7013005800000087"/>
    <n v="3.2138250000000035E-2"/>
  </r>
  <r>
    <s v="MEA"/>
    <x v="144"/>
    <x v="11"/>
    <n v="96.416669060000004"/>
    <m/>
    <n v="4.0770165250000003"/>
    <n v="1606.3807529999999"/>
    <n v="767578451"/>
    <s v="MEA-2021"/>
    <n v="0.15454861999999991"/>
    <s v=""/>
    <n v="0.13304810500000031"/>
    <n v="3129430028.9609032"/>
    <n v="3.5833309399999962"/>
    <n v="2.5380138036302782"/>
    <s v="Unknown"/>
    <s v="Unknown"/>
    <s v="Universal Access"/>
    <n v="9.2915005497265639"/>
    <x v="38"/>
    <n v="-0.50371781600418597"/>
    <n v="5.8558492000000086"/>
    <n v="0.16518635500000034"/>
  </r>
  <r>
    <s v="MEA"/>
    <x v="144"/>
    <x v="12"/>
    <n v="95.863794499999997"/>
    <m/>
    <n v="4.0943211650000002"/>
    <n v="1628.2321939999999"/>
    <n v="782349366"/>
    <s v="MEA-2022"/>
    <n v="-0.55287456000000645"/>
    <s v=""/>
    <n v="1.7304639999999871E-2"/>
    <n v="3203189567.6381316"/>
    <n v="4.1362055000000026"/>
    <n v="2.5145806477033705"/>
    <s v="Unknown"/>
    <s v="Unknown"/>
    <s v="Universal Access"/>
    <n v="8.4497408360156498"/>
    <x v="38"/>
    <n v="-0.45647988722593613"/>
    <n v="5.3029746400000022"/>
    <n v="0.18249099500000021"/>
  </r>
  <r>
    <s v="MEX"/>
    <x v="145"/>
    <x v="0"/>
    <n v="99.2"/>
    <n v="9.4"/>
    <n v="4.1975580929999996"/>
    <n v="1581.826225"/>
    <n v="113623895"/>
    <s v="MEX-2010"/>
    <s v=""/>
    <s v=""/>
    <s v=""/>
    <n v="476942900.01543218"/>
    <n v="0.79999999999999716"/>
    <n v="2.6536151864595614"/>
    <s v="Upper Middle Income"/>
    <s v="Latin America &amp; Caribbean"/>
    <s v="Universal Access"/>
    <n v="19.575342560585952"/>
    <x v="88"/>
    <n v="-0.90050112099163471"/>
    <n v="0"/>
    <n v="0"/>
  </r>
  <r>
    <s v="MEX"/>
    <x v="145"/>
    <x v="1"/>
    <n v="99"/>
    <n v="9.1"/>
    <n v="4.2217997809999996"/>
    <n v="1632.5383360000001"/>
    <n v="115243504"/>
    <s v="MEX-2011"/>
    <n v="-0.20000000000000284"/>
    <n v="-0.30000000000000071"/>
    <n v="2.4241688000000039E-2"/>
    <n v="486534999.94887257"/>
    <n v="1"/>
    <n v="2.5860340844087837"/>
    <s v="Upper Middle Income"/>
    <s v="Latin America &amp; Caribbean"/>
    <s v="Universal Access"/>
    <n v="18.584672569179688"/>
    <x v="1165"/>
    <n v="-0.90473360277405579"/>
    <n v="-0.20000000000000284"/>
    <n v="2.4241688000000039E-2"/>
  </r>
  <r>
    <s v="MEX"/>
    <x v="145"/>
    <x v="2"/>
    <n v="99.1"/>
    <n v="9"/>
    <n v="4.3335042430000001"/>
    <n v="1652.1632199999999"/>
    <n v="116818208"/>
    <s v="MEX-2012"/>
    <n v="9.9999999999994316E-2"/>
    <n v="-9.9999999999999645E-2"/>
    <n v="0.1117044620000005"/>
    <n v="506232200.02765656"/>
    <n v="0.90000000000000568"/>
    <n v="2.6229274387309025"/>
    <s v="Upper Middle Income"/>
    <s v="Latin America &amp; Caribbean"/>
    <s v="Universal Access"/>
    <n v="17.979195463984368"/>
    <x v="1552"/>
    <n v="-1.0719998200962291"/>
    <n v="-0.10000000000000853"/>
    <n v="0.13594615000000054"/>
  </r>
  <r>
    <s v="MEX"/>
    <x v="145"/>
    <x v="3"/>
    <n v="99.1"/>
    <n v="9.1999999999999993"/>
    <n v="4.1744311710000002"/>
    <n v="1633.00512"/>
    <n v="118343573"/>
    <s v="MEX-2013"/>
    <n v="0"/>
    <n v="0.19999999999999929"/>
    <n v="-0.15907307199999998"/>
    <n v="494017100.01871401"/>
    <n v="0.90000000000000568"/>
    <n v="2.5562878645475404"/>
    <s v="Upper Middle Income"/>
    <s v="Latin America &amp; Caribbean"/>
    <s v="Universal Access"/>
    <n v="17.387461823359388"/>
    <x v="110"/>
    <n v="-0.79393927300000389"/>
    <n v="-0.10000000000000853"/>
    <n v="-2.3126921999999439E-2"/>
  </r>
  <r>
    <s v="MEX"/>
    <x v="145"/>
    <x v="4"/>
    <n v="99.2"/>
    <n v="9.8000000000000007"/>
    <n v="4.01481961"/>
    <n v="1582.666661"/>
    <n v="119784261"/>
    <s v="MEX-2014"/>
    <n v="0.10000000000000853"/>
    <n v="0.60000000000000142"/>
    <n v="-0.15961156100000018"/>
    <n v="480912200.0321582"/>
    <n v="0.79999999999999716"/>
    <n v="2.5367436548282734"/>
    <s v="Upper Middle Income"/>
    <s v="Latin America &amp; Caribbean"/>
    <s v="Universal Access"/>
    <n v="16.759097411132856"/>
    <x v="80"/>
    <n v="-0.77646728808368426"/>
    <n v="0"/>
    <n v="-0.18273848299999962"/>
  </r>
  <r>
    <s v="MEX"/>
    <x v="145"/>
    <x v="5"/>
    <n v="99"/>
    <n v="9.1999999999999993"/>
    <n v="4.0506967789999999"/>
    <n v="1539.138267"/>
    <n v="121072306"/>
    <s v="MEX-2015"/>
    <n v="-0.20000000000000284"/>
    <n v="-0.60000000000000142"/>
    <n v="3.5877168999999931E-2"/>
    <n v="490427199.94030237"/>
    <n v="1"/>
    <n v="2.6317952492308474"/>
    <s v="Upper Middle Income"/>
    <s v="Latin America &amp; Caribbean"/>
    <s v="Universal Access"/>
    <n v="15.984761441953111"/>
    <x v="1553"/>
    <n v="-0.65874458700417904"/>
    <n v="-0.20000000000000284"/>
    <n v="-0.14686131399999969"/>
  </r>
  <r>
    <s v="MEX"/>
    <x v="145"/>
    <x v="6"/>
    <n v="99.5"/>
    <n v="9.1999999999999993"/>
    <n v="4.0610446910000002"/>
    <n v="1525.3837450000001"/>
    <n v="122251351"/>
    <s v="MEX-2016"/>
    <n v="0.5"/>
    <n v="0"/>
    <n v="1.0347912000000292E-2"/>
    <n v="496468199.94612759"/>
    <n v="0.5"/>
    <n v="2.6623101919838539"/>
    <s v="Upper Middle Income"/>
    <s v="Latin America &amp; Caribbean"/>
    <s v="Universal Access"/>
    <n v="15.405248869453033"/>
    <x v="159"/>
    <n v="-0.61332710466945617"/>
    <n v="0.29999999999999716"/>
    <n v="-0.1365134019999994"/>
  </r>
  <r>
    <s v="MEX"/>
    <x v="145"/>
    <x v="7"/>
    <n v="100"/>
    <n v="10.1"/>
    <n v="4.0574332960000001"/>
    <n v="1478.4389650000001"/>
    <n v="123400057"/>
    <s v="MEX-2017"/>
    <n v="0.5"/>
    <n v="0.90000000000000036"/>
    <n v="-3.6113950000000727E-3"/>
    <n v="500687500.00009787"/>
    <n v="0"/>
    <n v="2.744403652808217"/>
    <s v="Upper Middle Income"/>
    <s v="Latin America &amp; Caribbean"/>
    <s v="Universal Access"/>
    <n v="15.146092309921883"/>
    <x v="1128"/>
    <n v="-0.62031776957322382"/>
    <n v="0.79999999999999716"/>
    <n v="-0.14012479699999947"/>
  </r>
  <r>
    <s v="MEX"/>
    <x v="145"/>
    <x v="8"/>
    <n v="99.5"/>
    <n v="10.3"/>
    <n v="3.838317059"/>
    <n v="1493.478822"/>
    <n v="124573711"/>
    <s v="MEX-2018"/>
    <n v="-0.5"/>
    <n v="0.20000000000000107"/>
    <n v="-0.21911623700000016"/>
    <n v="478153400.03423595"/>
    <n v="0.5"/>
    <n v="2.5700512136220968"/>
    <s v="Upper Middle Income"/>
    <s v="Latin America &amp; Caribbean"/>
    <s v="Universal Access"/>
    <n v="14.016199440312505"/>
    <x v="1554"/>
    <n v="-0.87255195062761493"/>
    <n v="0.29999999999999716"/>
    <n v="-0.35924103399999963"/>
  </r>
  <r>
    <s v="MEX"/>
    <x v="145"/>
    <x v="9"/>
    <n v="99.6"/>
    <n v="10.3"/>
    <n v="3.9254237789999999"/>
    <n v="1469.653503"/>
    <n v="125762982"/>
    <s v="MEX-2019"/>
    <n v="9.9999999999994316E-2"/>
    <n v="0"/>
    <n v="8.7106719999999971E-2"/>
    <n v="493673000.06074899"/>
    <n v="0.40000000000000568"/>
    <n v="2.6709858963266115"/>
    <s v="Upper Middle Income"/>
    <s v="Latin America &amp; Caribbean"/>
    <s v="Universal Access"/>
    <n v="13.558622860585871"/>
    <x v="97"/>
    <n v="-0.75797751658158763"/>
    <n v="0.39999999999999147"/>
    <n v="-0.27213431399999966"/>
  </r>
  <r>
    <s v="MEX"/>
    <x v="145"/>
    <x v="10"/>
    <n v="99.4"/>
    <n v="12.3"/>
    <n v="3.4624714160000001"/>
    <n v="1366.427226"/>
    <n v="126799054"/>
    <s v="MEX-2020"/>
    <n v="-0.19999999999998863"/>
    <n v="2"/>
    <n v="-0.46295236299999987"/>
    <n v="439038100.0508405"/>
    <n v="0.59999999999999432"/>
    <n v="2.5339596212056157"/>
    <s v="Upper Middle Income"/>
    <s v="Latin America &amp; Caribbean"/>
    <s v="Universal Access"/>
    <n v="12.826165474335923"/>
    <x v="163"/>
    <n v="-0.93827622030125779"/>
    <n v="0.20000000000000284"/>
    <n v="-0.73508667699999952"/>
  </r>
  <r>
    <s v="MEX"/>
    <x v="145"/>
    <x v="11"/>
    <n v="100"/>
    <n v="13"/>
    <n v="3.5466248990000002"/>
    <n v="1417.7055909999999"/>
    <n v="127648148"/>
    <s v="MEX-2021"/>
    <n v="0.59999999999999432"/>
    <n v="0.69999999999999929"/>
    <n v="8.415348300000014E-2"/>
    <n v="452720100.00803709"/>
    <n v="0"/>
    <n v="2.5016653115533916"/>
    <s v="Upper Middle Income"/>
    <s v="Latin America &amp; Caribbean"/>
    <s v="Universal Access"/>
    <n v="12.87483148972656"/>
    <x v="1555"/>
    <n v="-1.0341094420041861"/>
    <n v="0.79999999999999716"/>
    <n v="-0.65093319399999938"/>
  </r>
  <r>
    <s v="MEX"/>
    <x v="145"/>
    <x v="12"/>
    <n v="100"/>
    <m/>
    <n v="3.5218382899999998"/>
    <n v="1525.7351610000001"/>
    <n v="128613117"/>
    <s v="MEX-2022"/>
    <n v="0"/>
    <s v=""/>
    <n v="-2.4786609000000404E-2"/>
    <n v="452954600.04684991"/>
    <n v="0"/>
    <n v="2.3082893938760054"/>
    <s v="Upper Middle Income"/>
    <s v="Latin America &amp; Caribbean"/>
    <s v="Universal Access"/>
    <n v="12.585946336015652"/>
    <x v="38"/>
    <n v="-1.0289627622259365"/>
    <n v="0.79999999999999716"/>
    <n v="-0.67571980299999979"/>
  </r>
  <r>
    <s v="MHL"/>
    <x v="146"/>
    <x v="0"/>
    <n v="89.4"/>
    <n v="13.7"/>
    <n v="1.921451E-3"/>
    <m/>
    <n v="52044"/>
    <s v="MHL-2010"/>
    <s v=""/>
    <s v=""/>
    <s v=""/>
    <n v="99.999995843999997"/>
    <n v="10.599999999999994"/>
    <s v=""/>
    <s v="Upper Middle Income"/>
    <s v="East Asia &amp; Pacific"/>
    <s v="High Access"/>
    <n v="9.7753425605859547"/>
    <x v="1556"/>
    <n v="-5.096137762991634"/>
    <n v="0"/>
    <n v="0"/>
  </r>
  <r>
    <s v="MHL"/>
    <x v="146"/>
    <x v="1"/>
    <n v="89.9"/>
    <n v="12.3"/>
    <n v="1.926522E-3"/>
    <m/>
    <n v="51907"/>
    <s v="MHL-2011"/>
    <n v="0.5"/>
    <n v="-1.3999999999999986"/>
    <n v="5.0709999999999384E-6"/>
    <n v="99.999977454000003"/>
    <n v="10.099999999999994"/>
    <s v=""/>
    <s v="Upper Middle Income"/>
    <s v="East Asia &amp; Pacific"/>
    <s v="High Access"/>
    <n v="9.4846725691796934"/>
    <x v="1557"/>
    <n v="-5.1246068617740557"/>
    <n v="0.5"/>
    <n v="5.0709999999999384E-6"/>
  </r>
  <r>
    <s v="MHL"/>
    <x v="146"/>
    <x v="2"/>
    <n v="90.4"/>
    <n v="12"/>
    <n v="1.9448060000000001E-3"/>
    <m/>
    <n v="51419"/>
    <s v="MHL-2012"/>
    <n v="0.5"/>
    <n v="-0.30000000000000071"/>
    <n v="1.8284000000000139E-5"/>
    <n v="99.999979714000006"/>
    <n v="9.5999999999999943"/>
    <s v=""/>
    <s v="Upper Middle Income"/>
    <s v="East Asia &amp; Pacific"/>
    <s v="High Access"/>
    <n v="9.2791954639843794"/>
    <x v="1558"/>
    <n v="-5.4035592570962292"/>
    <n v="1"/>
    <n v="2.3355000000000077E-5"/>
  </r>
  <r>
    <s v="MHL"/>
    <x v="146"/>
    <x v="3"/>
    <n v="90.9"/>
    <n v="12.4"/>
    <n v="1.973126E-3"/>
    <m/>
    <n v="50681"/>
    <s v="MHL-2013"/>
    <n v="0.5"/>
    <n v="0.40000000000000036"/>
    <n v="2.8319999999999864E-5"/>
    <n v="99.999998805999994"/>
    <n v="9.0999999999999943"/>
    <s v=""/>
    <s v="Upper Middle Income"/>
    <s v="East Asia &amp; Pacific"/>
    <s v="High Access"/>
    <n v="9.1874618233593992"/>
    <x v="1559"/>
    <n v="-4.9663973180000038"/>
    <n v="1.5"/>
    <n v="5.1674999999999941E-5"/>
  </r>
  <r>
    <s v="MHL"/>
    <x v="146"/>
    <x v="4"/>
    <n v="91.5"/>
    <n v="12.2"/>
    <n v="2.0081930000000001E-3"/>
    <m/>
    <n v="49796"/>
    <s v="MHL-2014"/>
    <n v="0.59999999999999432"/>
    <n v="-0.20000000000000107"/>
    <n v="3.5067000000000171E-5"/>
    <n v="99.999978628000008"/>
    <n v="8.5"/>
    <s v=""/>
    <s v="Upper Middle Income"/>
    <s v="East Asia &amp; Pacific"/>
    <s v="High Access"/>
    <n v="9.0590974111328535"/>
    <x v="657"/>
    <n v="-4.7892787050836843"/>
    <n v="2.0999999999999943"/>
    <n v="8.6742000000000112E-5"/>
  </r>
  <r>
    <s v="MHL"/>
    <x v="146"/>
    <x v="5"/>
    <n v="92.1"/>
    <n v="11.7"/>
    <n v="2.0491799999999998E-3"/>
    <m/>
    <n v="48800"/>
    <s v="MHL-2015"/>
    <n v="0.59999999999999432"/>
    <n v="-0.5"/>
    <n v="4.0986999999999708E-5"/>
    <n v="99.999983999999998"/>
    <n v="7.9000000000000057"/>
    <s v=""/>
    <s v="Upper Middle Income"/>
    <s v="East Asia &amp; Pacific"/>
    <s v="High Access"/>
    <n v="9.0847614419531055"/>
    <x v="1560"/>
    <n v="-4.7073921860041787"/>
    <n v="2.6999999999999886"/>
    <n v="1.2772899999999982E-4"/>
  </r>
  <r>
    <s v="MHL"/>
    <x v="146"/>
    <x v="6"/>
    <n v="92.7"/>
    <n v="12.1"/>
    <n v="2.0960409999999999E-3"/>
    <m/>
    <n v="47709"/>
    <s v="MHL-2016"/>
    <n v="0.60000000000000853"/>
    <n v="0.40000000000000036"/>
    <n v="4.6861000000000038E-5"/>
    <n v="100.00002006899999"/>
    <n v="7.2999999999999972"/>
    <s v=""/>
    <s v="Upper Middle Income"/>
    <s v="East Asia &amp; Pacific"/>
    <s v="High Access"/>
    <n v="8.6052488694530354"/>
    <x v="1561"/>
    <n v="-4.6722757546694567"/>
    <n v="3.2999999999999972"/>
    <n v="1.7458999999999986E-4"/>
  </r>
  <r>
    <s v="MHL"/>
    <x v="146"/>
    <x v="7"/>
    <n v="93.8"/>
    <n v="12"/>
    <n v="2.1491969999999998E-3"/>
    <m/>
    <n v="46529"/>
    <s v="MHL-2017"/>
    <n v="1.0999999999999943"/>
    <n v="-9.9999999999999645E-2"/>
    <n v="5.315599999999995E-5"/>
    <n v="99.999987212999997"/>
    <n v="6.2000000000000028"/>
    <s v=""/>
    <s v="Upper Middle Income"/>
    <s v="East Asia &amp; Pacific"/>
    <s v="High Access"/>
    <n v="8.9460923099218803"/>
    <x v="1562"/>
    <n v="-4.6756018685732244"/>
    <n v="4.3999999999999915"/>
    <n v="2.2774599999999981E-4"/>
  </r>
  <r>
    <s v="MHL"/>
    <x v="146"/>
    <x v="8"/>
    <n v="95.3"/>
    <n v="12"/>
    <n v="2.208237E-3"/>
    <m/>
    <n v="45285"/>
    <s v="MHL-2018"/>
    <n v="1.5"/>
    <n v="0"/>
    <n v="5.9040000000000221E-5"/>
    <n v="100.000012545"/>
    <n v="4.7000000000000028"/>
    <s v=""/>
    <s v="Upper Middle Income"/>
    <s v="East Asia &amp; Pacific"/>
    <s v="Universal Access"/>
    <n v="9.8161994403125021"/>
    <x v="539"/>
    <n v="-4.7086607726276153"/>
    <n v="5.8999999999999915"/>
    <n v="2.8678600000000003E-4"/>
  </r>
  <r>
    <s v="MHL"/>
    <x v="146"/>
    <x v="9"/>
    <n v="96.8"/>
    <n v="12.1"/>
    <n v="2.2723660000000001E-3"/>
    <m/>
    <n v="44007"/>
    <s v="MHL-2019"/>
    <n v="1.5"/>
    <n v="9.9999999999999645E-2"/>
    <n v="6.4129000000000009E-5"/>
    <n v="100.000010562"/>
    <n v="3.2000000000000028"/>
    <s v=""/>
    <s v="Upper Middle Income"/>
    <s v="East Asia &amp; Pacific"/>
    <s v="Universal Access"/>
    <n v="10.758622860585874"/>
    <x v="1563"/>
    <n v="-4.6811289295815879"/>
    <n v="7.3999999999999915"/>
    <n v="3.5091500000000004E-4"/>
  </r>
  <r>
    <s v="MHL"/>
    <x v="146"/>
    <x v="10"/>
    <n v="98.3"/>
    <n v="12"/>
    <n v="2.3415910000000001E-3"/>
    <m/>
    <n v="42706"/>
    <s v="MHL-2020"/>
    <n v="1.5"/>
    <n v="-9.9999999999999645E-2"/>
    <n v="6.9225000000000016E-5"/>
    <n v="99.999985246000008"/>
    <n v="1.7000000000000028"/>
    <s v=""/>
    <s v="Upper Middle Income"/>
    <s v="East Asia &amp; Pacific"/>
    <s v="Universal Access"/>
    <n v="11.726165474335914"/>
    <x v="971"/>
    <n v="-4.3984060453012574"/>
    <n v="8.8999999999999915"/>
    <n v="4.2014000000000005E-4"/>
  </r>
  <r>
    <s v="MHL"/>
    <x v="146"/>
    <x v="11"/>
    <n v="99.8"/>
    <n v="12.1"/>
    <n v="2.4173860000000001E-3"/>
    <m/>
    <n v="41367"/>
    <s v="MHL-2021"/>
    <n v="1.5"/>
    <n v="9.9999999999999645E-2"/>
    <n v="7.5795000000000029E-5"/>
    <n v="100.000006662"/>
    <n v="0.20000000000000284"/>
    <s v=""/>
    <s v="Upper Middle Income"/>
    <s v="East Asia &amp; Pacific"/>
    <s v="Universal Access"/>
    <n v="12.674831489726557"/>
    <x v="1564"/>
    <n v="-4.578316955004186"/>
    <n v="10.399999999999991"/>
    <n v="4.9593500000000008E-4"/>
  </r>
  <r>
    <s v="MHL"/>
    <x v="146"/>
    <x v="12"/>
    <n v="100"/>
    <n v="12.2"/>
    <n v="2.4951970000000002E-3"/>
    <m/>
    <n v="40077"/>
    <s v="MHL-2022"/>
    <n v="0.20000000000000284"/>
    <n v="9.9999999999999645E-2"/>
    <n v="7.7811000000000113E-5"/>
    <n v="100.00001016900001"/>
    <n v="0"/>
    <s v=""/>
    <s v="Upper Middle Income"/>
    <s v="East Asia &amp; Pacific"/>
    <s v="Universal Access"/>
    <n v="12.585946336015652"/>
    <x v="1565"/>
    <n v="-4.5483058552259363"/>
    <n v="10.599999999999994"/>
    <n v="5.737460000000002E-4"/>
  </r>
  <r>
    <s v="MIC"/>
    <x v="147"/>
    <x v="0"/>
    <n v="84.999953730000001"/>
    <n v="22.70789065"/>
    <n v="3.2748722240000001"/>
    <n v="1107.020426"/>
    <n v="5123741911"/>
    <s v="MIC-2010"/>
    <s v=""/>
    <s v=""/>
    <s v=""/>
    <n v="16779600067.27858"/>
    <n v="15.000046269999999"/>
    <n v="2.9582762405144636"/>
    <s v="Unknown"/>
    <s v="Unknown"/>
    <s v="High Access"/>
    <n v="5.3752962905859505"/>
    <x v="1566"/>
    <n v="-1.8231869899916342"/>
    <n v="0"/>
    <n v="0"/>
  </r>
  <r>
    <s v="MIC"/>
    <x v="147"/>
    <x v="1"/>
    <n v="86.507728220000004"/>
    <n v="21.743350450000001"/>
    <n v="3.4601637749999998"/>
    <n v="1148.4728580000001"/>
    <n v="5188568435"/>
    <s v="MIC-2011"/>
    <n v="1.5077744900000027"/>
    <n v="-0.96454019999999829"/>
    <n v="0.18529155099999972"/>
    <n v="17953296542.895443"/>
    <n v="13.492271779999996"/>
    <n v="3.0128389634089197"/>
    <s v="Unknown"/>
    <s v="Unknown"/>
    <s v="High Access"/>
    <n v="6.0924007891796919"/>
    <x v="1567"/>
    <n v="-1.6663696087740556"/>
    <n v="1.5077744900000027"/>
    <n v="0.18529155099999972"/>
  </r>
  <r>
    <s v="MIC"/>
    <x v="147"/>
    <x v="2"/>
    <n v="86.856560610000002"/>
    <n v="21.616044299999999"/>
    <n v="3.5459638789999999"/>
    <n v="1171.6249359999999"/>
    <n v="5255495302"/>
    <s v="MIC-2012"/>
    <n v="0.34883238999999833"/>
    <n v="-0.12730615000000256"/>
    <n v="8.5800104000000044E-2"/>
    <n v="18635796507.146194"/>
    <n v="13.143439389999998"/>
    <n v="3.0265350028364368"/>
    <s v="Unknown"/>
    <s v="Unknown"/>
    <s v="High Access"/>
    <n v="5.7357560739843763"/>
    <x v="1568"/>
    <n v="-1.8595401840962293"/>
    <n v="1.8566068800000011"/>
    <n v="0.27109165499999976"/>
  </r>
  <r>
    <s v="MIC"/>
    <x v="147"/>
    <x v="3"/>
    <n v="87.887816729999997"/>
    <n v="21.566682109999999"/>
    <n v="3.6266672039999999"/>
    <n v="1188.9549400000001"/>
    <n v="5322303622"/>
    <s v="MIC-2013"/>
    <n v="1.0312561199999948"/>
    <n v="-4.9362190000000084E-2"/>
    <n v="8.0703324999999992E-2"/>
    <n v="19302223995.637814"/>
    <n v="12.112183270000003"/>
    <n v="3.0502982762324029"/>
    <s v="Unknown"/>
    <s v="Unknown"/>
    <s v="High Access"/>
    <n v="6.1752785533593908"/>
    <x v="1569"/>
    <n v="-1.3417032400000042"/>
    <n v="2.8878629999999958"/>
    <n v="0.35179497999999976"/>
  </r>
  <r>
    <s v="MIC"/>
    <x v="147"/>
    <x v="4"/>
    <n v="88.490738519999994"/>
    <n v="21.562764980000001"/>
    <n v="3.6520527820000002"/>
    <n v="1206.41157"/>
    <n v="5388731311"/>
    <s v="MIC-2014"/>
    <n v="0.60292178999999635"/>
    <n v="-3.917129999997826E-3"/>
    <n v="2.5385578000000297E-2"/>
    <n v="19679931175.788059"/>
    <n v="11.509261480000006"/>
    <n v="3.0272030481272658"/>
    <s v="Unknown"/>
    <s v="Unknown"/>
    <s v="High Access"/>
    <n v="6.0498359311328471"/>
    <x v="1570"/>
    <n v="-1.1392341160836841"/>
    <n v="3.4907847899999922"/>
    <n v="0.37718055800000005"/>
  </r>
  <r>
    <s v="MIC"/>
    <x v="147"/>
    <x v="5"/>
    <n v="89.695803780000006"/>
    <n v="21.556053689999999"/>
    <n v="3.5916088369999999"/>
    <n v="1194.229282"/>
    <n v="5452914477"/>
    <s v="MIC-2015"/>
    <n v="1.205065260000012"/>
    <n v="-6.7112900000019238E-3"/>
    <n v="-6.0443945000000276E-2"/>
    <n v="19584735822.998432"/>
    <n v="10.304196219999994"/>
    <n v="3.0074700822819049"/>
    <s v="Unknown"/>
    <s v="Unknown"/>
    <s v="High Access"/>
    <n v="6.6805652219531169"/>
    <x v="1571"/>
    <n v="-1.1178325290041791"/>
    <n v="4.6958500500000042"/>
    <n v="0.31673661299999978"/>
  </r>
  <r>
    <s v="MIC"/>
    <x v="147"/>
    <x v="6"/>
    <n v="90.729128630000005"/>
    <n v="21.781421099999999"/>
    <n v="3.5837402260000002"/>
    <n v="1195.0979560000001"/>
    <n v="5515962374"/>
    <s v="MIC-2016"/>
    <n v="1.0333248499999996"/>
    <n v="0.22536741000000049"/>
    <n v="-7.8686109999996923E-3"/>
    <n v="19767776244.806259"/>
    <n v="9.2708713699999947"/>
    <n v="2.998699987735566"/>
    <s v="Unknown"/>
    <s v="Unknown"/>
    <s v="High Access"/>
    <n v="6.6343774994530378"/>
    <x v="1572"/>
    <n v="-1.0906315696694562"/>
    <n v="5.7291749000000038"/>
    <n v="0.30886800200000009"/>
  </r>
  <r>
    <s v="MIC"/>
    <x v="147"/>
    <x v="7"/>
    <n v="91.755882409999998"/>
    <n v="21.87124317"/>
    <n v="3.6419270410000002"/>
    <n v="1221.428118"/>
    <n v="5579081195"/>
    <s v="MIC-2017"/>
    <n v="1.0267537799999928"/>
    <n v="8.9822070000000309E-2"/>
    <n v="5.8186815000000003E-2"/>
    <n v="20318606668.005096"/>
    <n v="8.2441175900000019"/>
    <n v="2.9816957603394552"/>
    <s v="Unknown"/>
    <s v="Unknown"/>
    <s v="High Access"/>
    <n v="6.9019747199218813"/>
    <x v="1573"/>
    <n v="-1.0358240245732238"/>
    <n v="6.7559286799999967"/>
    <n v="0.36705481700000009"/>
  </r>
  <r>
    <s v="MIC"/>
    <x v="147"/>
    <x v="8"/>
    <n v="92.894917269999993"/>
    <n v="21.990198209999999"/>
    <n v="3.7407176400000002"/>
    <n v="1251.1234730000001"/>
    <n v="5640136670"/>
    <s v="MIC-2018"/>
    <n v="1.1390348599999953"/>
    <n v="0.11895503999999946"/>
    <n v="9.8790598999999979E-2"/>
    <n v="21098158733.479858"/>
    <n v="7.1050827300000066"/>
    <n v="2.9898868662661564"/>
    <s v="Unknown"/>
    <s v="Unknown"/>
    <s v="High Access"/>
    <n v="7.4111167103124984"/>
    <x v="1574"/>
    <n v="-0.97015136962761472"/>
    <n v="7.894963539999992"/>
    <n v="0.46584541600000007"/>
  </r>
  <r>
    <s v="MIC"/>
    <x v="147"/>
    <x v="9"/>
    <n v="93.281080660000001"/>
    <n v="22.493068050000002"/>
    <n v="3.7813078579999999"/>
    <n v="1278.9874769999999"/>
    <n v="5698581856"/>
    <s v="MIC-2019"/>
    <n v="0.38616339000000721"/>
    <n v="0.50286984000000245"/>
    <n v="4.0590217999999734E-2"/>
    <n v="21548092351.549023"/>
    <n v="6.7189193399999994"/>
    <n v="2.9564854433676371"/>
    <s v="Unknown"/>
    <s v="Unknown"/>
    <s v="High Access"/>
    <n v="7.2397035205858771"/>
    <x v="1575"/>
    <n v="-0.90209343758158766"/>
    <n v="8.2811269299999992"/>
    <n v="0.5064356339999998"/>
  </r>
  <r>
    <s v="MIC"/>
    <x v="147"/>
    <x v="10"/>
    <n v="93.62440479"/>
    <n v="23.316748090000001"/>
    <n v="3.7026661619999999"/>
    <n v="1264.955224"/>
    <n v="5753270728"/>
    <s v="MIC-2020"/>
    <n v="0.34332412999999917"/>
    <n v="0.82368003999999928"/>
    <n v="-7.8641696000000039E-2"/>
    <n v="21302440845.390705"/>
    <n v="6.3755952100000002"/>
    <n v="2.9271124319258908"/>
    <s v="Unknown"/>
    <s v="Unknown"/>
    <s v="High Access"/>
    <n v="7.0505702643359172"/>
    <x v="1576"/>
    <n v="-0.698081474301258"/>
    <n v="8.6244510599999984"/>
    <n v="0.42779393799999976"/>
  </r>
  <r>
    <s v="MIC"/>
    <x v="147"/>
    <x v="11"/>
    <n v="94.833391800000001"/>
    <m/>
    <n v="3.8826651220000001"/>
    <n v="1334.316605"/>
    <n v="5802247321"/>
    <s v="MIC-2021"/>
    <n v="1.2089870100000013"/>
    <s v=""/>
    <n v="0.17999896000000026"/>
    <n v="22528183302.464638"/>
    <n v="5.1666081999999989"/>
    <n v="2.9098529595230516"/>
    <s v="Unknown"/>
    <s v="Unknown"/>
    <s v="High Access"/>
    <n v="7.7082232897265612"/>
    <x v="38"/>
    <n v="-0.69806921900418617"/>
    <n v="9.8334380699999997"/>
    <n v="0.60779289800000003"/>
  </r>
  <r>
    <s v="MIC"/>
    <x v="147"/>
    <x v="12"/>
    <n v="94.857925170000001"/>
    <m/>
    <n v="3.896016683"/>
    <n v="1357.5874409999999"/>
    <n v="5846464711"/>
    <s v="MIC-2022"/>
    <n v="2.4533370000000332E-2"/>
    <s v=""/>
    <n v="1.3351560999999901E-2"/>
    <n v="22777924050.626774"/>
    <n v="5.1420748299999985"/>
    <n v="2.8698090195429264"/>
    <s v="Unknown"/>
    <s v="Unknown"/>
    <s v="High Access"/>
    <n v="7.4438715060156539"/>
    <x v="38"/>
    <n v="-0.6547843692259363"/>
    <n v="9.85797144"/>
    <n v="0.62114445899999993"/>
  </r>
  <r>
    <s v="MKD"/>
    <x v="148"/>
    <x v="0"/>
    <n v="99.5"/>
    <n v="22.3"/>
    <n v="4.7141290800000002"/>
    <n v="1475.2427749999999"/>
    <n v="1946298"/>
    <s v="MKD-2010"/>
    <s v=""/>
    <s v=""/>
    <s v=""/>
    <n v="9175100.0001458395"/>
    <n v="0.5"/>
    <n v="3.1954937586459287"/>
    <s v="Upper Middle Income"/>
    <s v="Europe &amp; Central Asia"/>
    <s v="Universal Access"/>
    <n v="19.875342560585949"/>
    <x v="1577"/>
    <n v="-0.38393013399163411"/>
    <n v="0"/>
    <n v="0"/>
  </r>
  <r>
    <s v="MKD"/>
    <x v="148"/>
    <x v="1"/>
    <n v="99.7"/>
    <n v="18.600000000000001"/>
    <n v="5.2874525520000004"/>
    <n v="1619.7624760000001"/>
    <n v="1937398"/>
    <s v="MKD-2011"/>
    <n v="0.20000000000000284"/>
    <n v="-3.6999999999999993"/>
    <n v="0.57332347200000022"/>
    <n v="10243899.999339696"/>
    <n v="0.29999999999999716"/>
    <n v="3.2643382164632886"/>
    <s v="Upper Middle Income"/>
    <s v="Europe &amp; Central Asia"/>
    <s v="Universal Access"/>
    <n v="19.284672569179691"/>
    <x v="52"/>
    <n v="0.16091916822594499"/>
    <n v="0.20000000000000284"/>
    <n v="0.57332347200000022"/>
  </r>
  <r>
    <s v="MKD"/>
    <x v="148"/>
    <x v="2"/>
    <n v="99.6"/>
    <n v="18.3"/>
    <n v="4.9850737450000002"/>
    <n v="1549.5234310000001"/>
    <n v="1929821"/>
    <s v="MKD-2012"/>
    <n v="-0.10000000000000853"/>
    <n v="-0.30000000000000071"/>
    <n v="-0.30237880700000019"/>
    <n v="9620299.9996496458"/>
    <n v="0.40000000000000568"/>
    <n v="3.2171657719191984"/>
    <s v="Upper Middle Income"/>
    <s v="Europe &amp; Central Asia"/>
    <s v="Universal Access"/>
    <n v="18.479195463984368"/>
    <x v="1578"/>
    <n v="-0.42043031809622899"/>
    <n v="9.9999999999994316E-2"/>
    <n v="0.27094466500000003"/>
  </r>
  <r>
    <s v="MKD"/>
    <x v="148"/>
    <x v="3"/>
    <n v="99.7"/>
    <n v="21.2"/>
    <n v="4.5751426630000003"/>
    <n v="1441.72181"/>
    <n v="1922716"/>
    <s v="MKD-2013"/>
    <n v="0.10000000000000853"/>
    <n v="2.8999999999999986"/>
    <n v="-0.40993108199999995"/>
    <n v="8796700.0004327092"/>
    <n v="0.29999999999999716"/>
    <n v="3.1733879804454097"/>
    <s v="Upper Middle Income"/>
    <s v="Europe &amp; Central Asia"/>
    <s v="Universal Access"/>
    <n v="17.987461823359396"/>
    <x v="1579"/>
    <n v="-0.39322778100000377"/>
    <n v="0.20000000000000284"/>
    <n v="-0.13898641699999992"/>
  </r>
  <r>
    <s v="MKD"/>
    <x v="148"/>
    <x v="4"/>
    <n v="99.8"/>
    <n v="21.2"/>
    <n v="4.3552812249999997"/>
    <n v="1404.8828109999999"/>
    <n v="1917557"/>
    <s v="MKD-2014"/>
    <n v="9.9999999999994316E-2"/>
    <n v="0"/>
    <n v="-0.21986143800000058"/>
    <n v="8351499.9999673245"/>
    <n v="0.20000000000000284"/>
    <n v="3.1001028633127752"/>
    <s v="Upper Middle Income"/>
    <s v="Europe &amp; Central Asia"/>
    <s v="Universal Access"/>
    <n v="17.359097411132851"/>
    <x v="1580"/>
    <n v="-0.43600567308368454"/>
    <n v="0.29999999999999716"/>
    <n v="-0.35884785500000049"/>
  </r>
  <r>
    <s v="MKD"/>
    <x v="148"/>
    <x v="5"/>
    <n v="99.9"/>
    <n v="23.9"/>
    <n v="4.1480211039999997"/>
    <n v="1387.9796240000001"/>
    <n v="1912430"/>
    <s v="MKD-2015"/>
    <n v="0.10000000000000853"/>
    <n v="2.6999999999999993"/>
    <n v="-0.20726012100000002"/>
    <n v="7932799.9999227198"/>
    <n v="9.9999999999994316E-2"/>
    <n v="2.9885316990791786"/>
    <s v="Upper Middle Income"/>
    <s v="Europe &amp; Central Asia"/>
    <s v="Universal Access"/>
    <n v="16.884761441953117"/>
    <x v="371"/>
    <n v="-0.56142026200417927"/>
    <n v="0.40000000000000568"/>
    <n v="-0.56610797600000051"/>
  </r>
  <r>
    <s v="MKD"/>
    <x v="148"/>
    <x v="6"/>
    <n v="100"/>
    <n v="21.4"/>
    <n v="3.9977170590000002"/>
    <n v="1408.22019"/>
    <n v="1906313"/>
    <s v="MKD-2016"/>
    <n v="9.9999999999994316E-2"/>
    <n v="-2.5"/>
    <n v="-0.1503040449999995"/>
    <n v="7620899.9998934669"/>
    <n v="0"/>
    <n v="2.8388437315332058"/>
    <s v="Upper Middle Income"/>
    <s v="Europe &amp; Central Asia"/>
    <s v="Universal Access"/>
    <n v="15.905248869453033"/>
    <x v="1581"/>
    <n v="-0.67665473666945619"/>
    <n v="0.5"/>
    <n v="-0.71641202100000001"/>
  </r>
  <r>
    <s v="MKD"/>
    <x v="148"/>
    <x v="7"/>
    <n v="100"/>
    <n v="19"/>
    <n v="4.203128843"/>
    <n v="1438.491959"/>
    <n v="1898657"/>
    <s v="MKD-2017"/>
    <n v="0"/>
    <n v="-2.3999999999999986"/>
    <n v="0.20541178399999982"/>
    <n v="7980299.9996638512"/>
    <n v="0"/>
    <n v="2.9218994355184993"/>
    <s v="Upper Middle Income"/>
    <s v="Europe &amp; Central Asia"/>
    <s v="Universal Access"/>
    <n v="15.146092309921883"/>
    <x v="1582"/>
    <n v="-0.47462222257322395"/>
    <n v="0.5"/>
    <n v="-0.51100023700000019"/>
  </r>
  <r>
    <s v="MKD"/>
    <x v="148"/>
    <x v="8"/>
    <n v="99.8"/>
    <n v="20.9"/>
    <n v="3.9928514370000001"/>
    <n v="1370.1216509999999"/>
    <n v="1889051"/>
    <s v="MKD-2018"/>
    <n v="-0.20000000000000284"/>
    <n v="1.8999999999999986"/>
    <n v="-0.21027740599999989"/>
    <n v="7542699.9999162871"/>
    <n v="0.20000000000000284"/>
    <n v="2.9142313268940527"/>
    <s v="Upper Middle Income"/>
    <s v="Europe &amp; Central Asia"/>
    <s v="Universal Access"/>
    <n v="14.316199440312502"/>
    <x v="1583"/>
    <n v="-0.71801757262761479"/>
    <n v="0.29999999999999716"/>
    <n v="-0.72127764300000008"/>
  </r>
  <r>
    <s v="MKD"/>
    <x v="148"/>
    <x v="9"/>
    <n v="100"/>
    <n v="17"/>
    <n v="4.6250470349999997"/>
    <n v="1503.513369"/>
    <n v="1876262"/>
    <s v="MKD-2019"/>
    <n v="0.20000000000000284"/>
    <n v="-3.8999999999999986"/>
    <n v="0.63219559799999958"/>
    <n v="8677799.9999831691"/>
    <n v="0"/>
    <n v="3.0761595675575264"/>
    <s v="Upper Middle Income"/>
    <s v="Europe &amp; Central Asia"/>
    <s v="Universal Access"/>
    <n v="13.958622860585876"/>
    <x v="1584"/>
    <n v="-5.835426058158788E-2"/>
    <n v="0.5"/>
    <n v="-8.9082045000000498E-2"/>
  </r>
  <r>
    <s v="MKD"/>
    <x v="148"/>
    <x v="10"/>
    <n v="100"/>
    <n v="20"/>
    <n v="4.0839943879999998"/>
    <n v="1388.546464"/>
    <n v="1856124"/>
    <s v="MKD-2020"/>
    <n v="0"/>
    <n v="3"/>
    <n v="-0.54105264699999989"/>
    <n v="7580399.9994321121"/>
    <n v="0"/>
    <n v="2.9412011004912255"/>
    <s v="Upper Middle Income"/>
    <s v="Europe &amp; Central Asia"/>
    <s v="Universal Access"/>
    <n v="13.426165474335917"/>
    <x v="1585"/>
    <n v="-0.31675324830125806"/>
    <n v="0.5"/>
    <n v="-0.63013469200000038"/>
  </r>
  <r>
    <s v="MKD"/>
    <x v="148"/>
    <x v="11"/>
    <n v="100"/>
    <n v="19.5"/>
    <n v="4.1554307460000004"/>
    <n v="1455.0884020000001"/>
    <n v="1837114"/>
    <s v="MKD-2021"/>
    <n v="0"/>
    <n v="-0.5"/>
    <n v="7.1436358000000588E-2"/>
    <n v="7633999.9995070444"/>
    <n v="0"/>
    <n v="2.8557926379513541"/>
    <s v="Upper Middle Income"/>
    <s v="Europe &amp; Central Asia"/>
    <s v="Universal Access"/>
    <n v="12.87483148972656"/>
    <x v="1586"/>
    <n v="-0.42530359500418591"/>
    <n v="0.5"/>
    <n v="-0.5586983339999998"/>
  </r>
  <r>
    <s v="MKD"/>
    <x v="148"/>
    <x v="12"/>
    <n v="100"/>
    <m/>
    <n v="4.478979228"/>
    <n v="1476.1354260000001"/>
    <n v="1831712"/>
    <s v="MKD-2022"/>
    <n v="0"/>
    <s v=""/>
    <n v="0.32354848199999964"/>
    <n v="8204199.9996783361"/>
    <n v="0"/>
    <n v="3.0342603728013233"/>
    <s v="Upper Middle Income"/>
    <s v="Europe &amp; Central Asia"/>
    <s v="Universal Access"/>
    <n v="12.585946336015652"/>
    <x v="38"/>
    <n v="-7.1821824225936304E-2"/>
    <n v="0.5"/>
    <n v="-0.23514985200000016"/>
  </r>
  <r>
    <s v="MLI"/>
    <x v="149"/>
    <x v="0"/>
    <n v="27"/>
    <n v="84"/>
    <n v="0.124608048"/>
    <m/>
    <n v="15945198"/>
    <s v="MLI-2010"/>
    <s v=""/>
    <s v=""/>
    <s v=""/>
    <n v="1986899.997753504"/>
    <n v="73"/>
    <s v=""/>
    <s v="Low Income"/>
    <s v="Sub-Saharan Africa"/>
    <s v="Low Access"/>
    <n v="-52.624657439414051"/>
    <x v="1587"/>
    <n v="-4.9734511659916345"/>
    <n v="0"/>
    <n v="0"/>
  </r>
  <r>
    <s v="MLI"/>
    <x v="149"/>
    <x v="1"/>
    <n v="28.8"/>
    <n v="83.6"/>
    <n v="0.13149514600000001"/>
    <m/>
    <n v="16469049"/>
    <s v="MLI-2011"/>
    <n v="1.8000000000000007"/>
    <n v="-0.40000000000000568"/>
    <n v="6.8870980000000082E-3"/>
    <n v="2165600.002736154"/>
    <n v="71.2"/>
    <s v=""/>
    <s v="Low Income"/>
    <s v="Sub-Saharan Africa"/>
    <s v="Low Access"/>
    <n v="-51.615327430820315"/>
    <x v="1588"/>
    <n v="-4.9950382377740556"/>
    <n v="1.8000000000000007"/>
    <n v="6.8870980000000082E-3"/>
  </r>
  <r>
    <s v="MLI"/>
    <x v="149"/>
    <x v="2"/>
    <n v="25.6"/>
    <n v="81.2"/>
    <n v="0.133938526"/>
    <m/>
    <n v="16957033"/>
    <s v="MLI-2012"/>
    <n v="-3.1999999999999993"/>
    <n v="-2.3999999999999915"/>
    <n v="2.443379999999995E-3"/>
    <n v="2271200.0053533581"/>
    <n v="74.400000000000006"/>
    <s v=""/>
    <s v="Low Income"/>
    <s v="Sub-Saharan Africa"/>
    <s v="Low Access"/>
    <n v="-55.520804536015625"/>
    <x v="1589"/>
    <n v="-5.2715655370962295"/>
    <n v="-1.3999999999999986"/>
    <n v="9.3304780000000032E-3"/>
  </r>
  <r>
    <s v="MLI"/>
    <x v="149"/>
    <x v="3"/>
    <n v="32.4"/>
    <n v="84.8"/>
    <n v="0.157002316"/>
    <m/>
    <n v="17459615"/>
    <s v="MLI-2013"/>
    <n v="6.7999999999999972"/>
    <n v="3.5999999999999943"/>
    <n v="2.3063790000000001E-2"/>
    <n v="2741199.9914683402"/>
    <n v="67.599999999999994"/>
    <s v=""/>
    <s v="Low Income"/>
    <s v="Sub-Saharan Africa"/>
    <s v="Low Access"/>
    <n v="-49.312538176640608"/>
    <x v="1590"/>
    <n v="-4.8113681280000042"/>
    <n v="5.3999999999999986"/>
    <n v="3.2394268000000004E-2"/>
  </r>
  <r>
    <s v="MLI"/>
    <x v="149"/>
    <x v="4"/>
    <n v="34.200000000000003"/>
    <n v="84.6"/>
    <n v="0.16153478700000001"/>
    <m/>
    <n v="18020267"/>
    <s v="MLI-2014"/>
    <n v="1.8000000000000043"/>
    <n v="-0.20000000000000284"/>
    <n v="4.5324710000000101E-3"/>
    <n v="2910899.9915281292"/>
    <n v="65.8"/>
    <s v=""/>
    <s v="Low Income"/>
    <s v="Sub-Saharan Africa"/>
    <s v="Low Access"/>
    <n v="-48.240902588867144"/>
    <x v="1591"/>
    <n v="-4.6297521110836843"/>
    <n v="7.2000000000000028"/>
    <n v="3.6926739000000014E-2"/>
  </r>
  <r>
    <s v="MLI"/>
    <x v="149"/>
    <x v="5"/>
    <n v="37.6"/>
    <n v="81.2"/>
    <n v="0.18992071299999999"/>
    <m/>
    <n v="18593022"/>
    <s v="MLI-2015"/>
    <n v="3.3999999999999986"/>
    <n v="-3.3999999999999915"/>
    <n v="2.8385925999999978E-2"/>
    <n v="3531199.9950646861"/>
    <n v="62.4"/>
    <s v=""/>
    <s v="Low Income"/>
    <s v="Sub-Saharan Africa"/>
    <s v="Low Access"/>
    <n v="-45.415238558046887"/>
    <x v="692"/>
    <n v="-4.5195206530041787"/>
    <n v="10.600000000000001"/>
    <n v="6.5312664999999992E-2"/>
  </r>
  <r>
    <s v="MLI"/>
    <x v="149"/>
    <x v="6"/>
    <n v="38.799999999999997"/>
    <n v="77.900000000000006"/>
    <n v="0.23862388800000001"/>
    <m/>
    <n v="19191289"/>
    <s v="MLI-2016"/>
    <n v="1.1999999999999957"/>
    <n v="-3.2999999999999972"/>
    <n v="4.8703175000000015E-2"/>
    <n v="4579499.9969116319"/>
    <n v="61.2"/>
    <s v=""/>
    <s v="Low Income"/>
    <s v="Sub-Saharan Africa"/>
    <s v="Low Access"/>
    <n v="-45.29475113054697"/>
    <x v="1592"/>
    <n v="-4.4357479076694561"/>
    <n v="11.799999999999997"/>
    <n v="0.11401584000000001"/>
  </r>
  <r>
    <s v="MLI"/>
    <x v="149"/>
    <x v="7"/>
    <n v="34.799999999999997"/>
    <n v="77"/>
    <n v="0.26049044199999999"/>
    <m/>
    <n v="19813011"/>
    <s v="MLI-2017"/>
    <n v="-4"/>
    <n v="-0.90000000000000568"/>
    <n v="2.1866553999999983E-2"/>
    <n v="5161099.9927408621"/>
    <n v="65.2"/>
    <s v=""/>
    <s v="Low Income"/>
    <s v="Sub-Saharan Africa"/>
    <s v="Low Access"/>
    <n v="-50.05390769007812"/>
    <x v="1593"/>
    <n v="-4.4172606235732239"/>
    <n v="7.7999999999999972"/>
    <n v="0.13588239399999999"/>
  </r>
  <r>
    <s v="MLI"/>
    <x v="149"/>
    <x v="8"/>
    <n v="50.9"/>
    <n v="77.2"/>
    <n v="0.28284862100000002"/>
    <m/>
    <n v="20442030"/>
    <s v="MLI-2018"/>
    <n v="16.100000000000001"/>
    <n v="0.20000000000000284"/>
    <n v="2.2358179000000034E-2"/>
    <n v="5781999.9959406303"/>
    <n v="49.1"/>
    <s v=""/>
    <s v="Low Income"/>
    <s v="Sub-Saharan Africa"/>
    <s v="Moderate Access"/>
    <n v="-34.583800559687496"/>
    <x v="1594"/>
    <n v="-4.4280203886276146"/>
    <n v="23.9"/>
    <n v="0.15824057300000002"/>
  </r>
  <r>
    <s v="MLI"/>
    <x v="149"/>
    <x v="9"/>
    <n v="47.9"/>
    <n v="74.900000000000006"/>
    <n v="0.29018808000000001"/>
    <m/>
    <n v="21068405"/>
    <s v="MLI-2019"/>
    <n v="-3"/>
    <n v="-2.2999999999999972"/>
    <n v="7.3394589999999926E-3"/>
    <n v="6113799.9956124006"/>
    <n v="52.1"/>
    <s v=""/>
    <s v="Low Income"/>
    <s v="Sub-Saharan Africa"/>
    <s v="Low Access"/>
    <n v="-38.141377139414125"/>
    <x v="1595"/>
    <n v="-4.3932132155815875"/>
    <n v="20.9"/>
    <n v="0.16558003200000002"/>
  </r>
  <r>
    <s v="MLI"/>
    <x v="149"/>
    <x v="10"/>
    <n v="50.6"/>
    <n v="72.8"/>
    <n v="0.31515389500000002"/>
    <m/>
    <n v="21713836"/>
    <s v="MLI-2020"/>
    <n v="2.7000000000000028"/>
    <n v="-2.1000000000000085"/>
    <n v="2.4965815000000002E-2"/>
    <n v="6843199.9907912202"/>
    <n v="49.4"/>
    <s v=""/>
    <s v="Low Income"/>
    <s v="Sub-Saharan Africa"/>
    <s v="Moderate Access"/>
    <n v="-35.973834525664081"/>
    <x v="1596"/>
    <n v="-4.085593741301258"/>
    <n v="23.6"/>
    <n v="0.19054584700000002"/>
  </r>
  <r>
    <s v="MLI"/>
    <x v="149"/>
    <x v="11"/>
    <n v="53.4"/>
    <n v="71.2"/>
    <n v="0.32609409299999997"/>
    <m/>
    <n v="22388630"/>
    <s v="MLI-2021"/>
    <n v="2.7999999999999972"/>
    <n v="-1.5999999999999943"/>
    <n v="1.0940197999999957E-2"/>
    <n v="7300799.9933625897"/>
    <n v="46.6"/>
    <s v=""/>
    <s v="Low Income"/>
    <s v="Sub-Saharan Africa"/>
    <s v="Moderate Access"/>
    <n v="-33.725168510273441"/>
    <x v="188"/>
    <n v="-4.2546402480041863"/>
    <n v="26.4"/>
    <n v="0.20148604499999997"/>
  </r>
  <r>
    <s v="MLI"/>
    <x v="149"/>
    <x v="12"/>
    <n v="53"/>
    <n v="71.099999999999994"/>
    <n v="0.32474827299999998"/>
    <m/>
    <n v="23072640"/>
    <s v="MLI-2022"/>
    <n v="-0.39999999999999858"/>
    <n v="-0.10000000000000853"/>
    <n v="-1.3458199999999976E-3"/>
    <n v="7492799.9935507197"/>
    <n v="47"/>
    <s v=""/>
    <s v="Low Income"/>
    <s v="Sub-Saharan Africa"/>
    <s v="Moderate Access"/>
    <n v="-34.414053663984348"/>
    <x v="1597"/>
    <n v="-4.2260527792259364"/>
    <n v="26"/>
    <n v="0.20014022499999998"/>
  </r>
  <r>
    <s v="MLT"/>
    <x v="150"/>
    <x v="0"/>
    <n v="100"/>
    <n v="1.2"/>
    <n v="6.2597103069999998"/>
    <n v="2022.6889490000001"/>
    <n v="414508"/>
    <s v="MLT-2010"/>
    <s v=""/>
    <s v=""/>
    <s v=""/>
    <n v="2594699.9999339557"/>
    <n v="0"/>
    <n v="3.0947468764758645"/>
    <s v="High Income"/>
    <s v="Middle East &amp; North Africa"/>
    <s v="Universal Access"/>
    <n v="20.375342560585949"/>
    <x v="1598"/>
    <n v="1.1616510930083654"/>
    <n v="0"/>
    <n v="0"/>
  </r>
  <r>
    <s v="MLT"/>
    <x v="150"/>
    <x v="1"/>
    <n v="100"/>
    <n v="2"/>
    <n v="6.2022543170000004"/>
    <n v="2002.2597000000001"/>
    <n v="416268"/>
    <s v="MLT-2011"/>
    <n v="0"/>
    <n v="0.8"/>
    <n v="-5.7455989999999346E-2"/>
    <n v="2581800.0000289562"/>
    <n v="0"/>
    <n v="3.0976273042902478"/>
    <s v="High Income"/>
    <s v="Middle East &amp; North Africa"/>
    <s v="Universal Access"/>
    <n v="19.584672569179688"/>
    <x v="1599"/>
    <n v="1.075720933225945"/>
    <n v="0"/>
    <n v="-5.7455989999999346E-2"/>
  </r>
  <r>
    <s v="MLT"/>
    <x v="150"/>
    <x v="2"/>
    <n v="100"/>
    <n v="2.7"/>
    <n v="6.486234251"/>
    <n v="2102.7841979999998"/>
    <n v="420028"/>
    <s v="MLT-2012"/>
    <n v="0"/>
    <n v="0.70000000000000018"/>
    <n v="0.28397993399999955"/>
    <n v="2724399.999979028"/>
    <n v="0"/>
    <n v="3.084593396302477"/>
    <s v="High Income"/>
    <s v="Middle East &amp; North Africa"/>
    <s v="Universal Access"/>
    <n v="18.879195463984374"/>
    <x v="1600"/>
    <n v="1.0807301879037707"/>
    <n v="0"/>
    <n v="0.2265239440000002"/>
  </r>
  <r>
    <s v="MLT"/>
    <x v="150"/>
    <x v="3"/>
    <n v="100"/>
    <n v="3.2"/>
    <n v="5.6088604320000002"/>
    <n v="1822.1129020000001"/>
    <n v="424810"/>
    <s v="MLT-2013"/>
    <n v="0"/>
    <n v="0.5"/>
    <n v="-0.87737381899999978"/>
    <n v="2382700.0001179199"/>
    <n v="0"/>
    <n v="3.0782178348243758"/>
    <s v="High Income"/>
    <s v="Middle East &amp; North Africa"/>
    <s v="Universal Access"/>
    <n v="18.287461823359394"/>
    <x v="1601"/>
    <n v="0.64048998799999612"/>
    <n v="0"/>
    <n v="-0.65084987499999958"/>
  </r>
  <r>
    <s v="MLT"/>
    <x v="150"/>
    <x v="4"/>
    <n v="100"/>
    <n v="4.5"/>
    <n v="5.4659835149999996"/>
    <n v="1793.378774"/>
    <n v="433481"/>
    <s v="MLT-2014"/>
    <n v="0"/>
    <n v="1.2999999999999998"/>
    <n v="-0.1428769170000006"/>
    <n v="2369400.0000657146"/>
    <n v="0"/>
    <n v="3.0478689690346474"/>
    <s v="High Income"/>
    <s v="Middle East &amp; North Africa"/>
    <s v="Universal Access"/>
    <n v="17.559097411132853"/>
    <x v="1602"/>
    <n v="0.67469661691631533"/>
    <n v="0"/>
    <n v="-0.79372679200000018"/>
  </r>
  <r>
    <s v="MLT"/>
    <x v="150"/>
    <x v="5"/>
    <n v="100"/>
    <n v="6"/>
    <n v="3.7643509970000002"/>
    <n v="1448.872265"/>
    <n v="444220"/>
    <s v="MLT-2015"/>
    <n v="0"/>
    <n v="1.5"/>
    <n v="-1.7016325179999994"/>
    <n v="1672199.99988734"/>
    <n v="0"/>
    <n v="2.5981248229636034"/>
    <s v="High Income"/>
    <s v="Middle East &amp; North Africa"/>
    <s v="Universal Access"/>
    <n v="16.984761441953111"/>
    <x v="1603"/>
    <n v="-0.94509036900417875"/>
    <n v="0"/>
    <n v="-2.4953593099999996"/>
  </r>
  <r>
    <s v="MLT"/>
    <x v="150"/>
    <x v="6"/>
    <n v="100"/>
    <n v="9.1999999999999993"/>
    <n v="3.004367389"/>
    <n v="1311.667326"/>
    <n v="454505"/>
    <s v="MLT-2016"/>
    <n v="0"/>
    <n v="3.1999999999999993"/>
    <n v="-0.7599836080000002"/>
    <n v="1365500.0001374451"/>
    <n v="0"/>
    <n v="2.2904949520714069"/>
    <s v="High Income"/>
    <s v="Middle East &amp; North Africa"/>
    <s v="Universal Access"/>
    <n v="15.905248869453033"/>
    <x v="159"/>
    <n v="-1.6700044066694564"/>
    <n v="0"/>
    <n v="-3.2553429179999998"/>
  </r>
  <r>
    <s v="MLT"/>
    <x v="150"/>
    <x v="7"/>
    <n v="100"/>
    <n v="7.3"/>
    <n v="3.3358595270000002"/>
    <n v="1451.209231"/>
    <n v="467106"/>
    <s v="MLT-2017"/>
    <n v="0"/>
    <n v="-1.8999999999999995"/>
    <n v="0.33149213800000021"/>
    <n v="1558200.0002188622"/>
    <n v="0"/>
    <n v="2.2986757910169331"/>
    <s v="High Income"/>
    <s v="Middle East &amp; North Africa"/>
    <s v="Universal Access"/>
    <n v="15.146092309921883"/>
    <x v="245"/>
    <n v="-1.3418915385732237"/>
    <n v="0"/>
    <n v="-2.9238507799999995"/>
  </r>
  <r>
    <s v="MLT"/>
    <x v="150"/>
    <x v="8"/>
    <n v="100"/>
    <n v="7.6"/>
    <n v="3.239078906"/>
    <n v="1407.696371"/>
    <n v="483903"/>
    <s v="MLT-2018"/>
    <n v="0"/>
    <n v="0.29999999999999982"/>
    <n v="-9.6780621000000178E-2"/>
    <n v="1567399.9998501181"/>
    <n v="0"/>
    <n v="2.3009783734108948"/>
    <s v="High Income"/>
    <s v="Middle East &amp; North Africa"/>
    <s v="Universal Access"/>
    <n v="14.516199440312505"/>
    <x v="1604"/>
    <n v="-1.4717901036276149"/>
    <n v="0"/>
    <n v="-3.0206314009999997"/>
  </r>
  <r>
    <s v="MLT"/>
    <x v="150"/>
    <x v="9"/>
    <n v="100"/>
    <n v="7.4"/>
    <n v="3.3200241309999998"/>
    <n v="1440.482792"/>
    <n v="503912"/>
    <s v="MLT-2019"/>
    <n v="0"/>
    <n v="-0.19999999999999929"/>
    <n v="8.0945224999999787E-2"/>
    <n v="1672999.9999004719"/>
    <n v="0"/>
    <n v="2.3047995779181787"/>
    <s v="High Income"/>
    <s v="Middle East &amp; North Africa"/>
    <s v="Universal Access"/>
    <n v="13.958622860585876"/>
    <x v="904"/>
    <n v="-1.3633771645815878"/>
    <n v="0"/>
    <n v="-2.9396861759999999"/>
  </r>
  <r>
    <s v="MLT"/>
    <x v="150"/>
    <x v="10"/>
    <n v="100"/>
    <n v="9.1999999999999993"/>
    <n v="3.1434169430000001"/>
    <n v="1336.7289599999999"/>
    <n v="515490"/>
    <s v="MLT-2020"/>
    <n v="0"/>
    <n v="1.7999999999999989"/>
    <n v="-0.17660718799999975"/>
    <n v="1620399.9999470701"/>
    <n v="0"/>
    <n v="2.3515739069496933"/>
    <s v="High Income"/>
    <s v="Middle East &amp; North Africa"/>
    <s v="Universal Access"/>
    <n v="13.426165474335917"/>
    <x v="1605"/>
    <n v="-1.2573306933012578"/>
    <n v="0"/>
    <n v="-3.1162933639999997"/>
  </r>
  <r>
    <s v="MLT"/>
    <x v="150"/>
    <x v="11"/>
    <n v="100"/>
    <n v="8.6"/>
    <n v="3.1407893470000001"/>
    <n v="1363.0557100000001"/>
    <n v="518150"/>
    <s v="MLT-2021"/>
    <n v="0"/>
    <n v="-0.59999999999999964"/>
    <n v="-2.6275959999999543E-3"/>
    <n v="1627400.00014805"/>
    <n v="0"/>
    <n v="2.3042266900448261"/>
    <s v="High Income"/>
    <s v="Middle East &amp; North Africa"/>
    <s v="Universal Access"/>
    <n v="12.87483148972656"/>
    <x v="1606"/>
    <n v="-1.4399449940041862"/>
    <n v="0"/>
    <n v="-3.1189209599999996"/>
  </r>
  <r>
    <s v="MLT"/>
    <x v="150"/>
    <x v="12"/>
    <n v="100"/>
    <m/>
    <n v="3.3821427829999999"/>
    <n v="1456.2452479999999"/>
    <n v="531113"/>
    <s v="MLT-2022"/>
    <n v="0"/>
    <s v=""/>
    <n v="0.24135343599999981"/>
    <n v="1796299.9999074789"/>
    <n v="0"/>
    <n v="2.3225090606441587"/>
    <s v="High Income"/>
    <s v="Middle East &amp; North Africa"/>
    <s v="Universal Access"/>
    <n v="12.585946336015652"/>
    <x v="38"/>
    <n v="-1.1686582692259364"/>
    <n v="0"/>
    <n v="-2.8775675239999998"/>
  </r>
  <r>
    <s v="MMR"/>
    <x v="151"/>
    <x v="0"/>
    <n v="48.8"/>
    <n v="84.6"/>
    <n v="0.17608381100000001"/>
    <n v="278.48345380000001"/>
    <n v="49024382"/>
    <s v="MMR-2010"/>
    <s v=""/>
    <s v=""/>
    <s v=""/>
    <n v="8632400.0144798029"/>
    <n v="51.2"/>
    <n v="0.63229541503194331"/>
    <s v="Lower Middle Income"/>
    <s v="East Asia &amp; Pacific"/>
    <s v="Low Access"/>
    <n v="-30.824657439414054"/>
    <x v="1607"/>
    <n v="-4.9219754029916345"/>
    <n v="0"/>
    <n v="0"/>
  </r>
  <r>
    <s v="MMR"/>
    <x v="151"/>
    <x v="1"/>
    <n v="54.1"/>
    <n v="83.8"/>
    <n v="0.185603671"/>
    <n v="279.99829560000001"/>
    <n v="49419820"/>
    <s v="MMR-2011"/>
    <n v="5.3000000000000043"/>
    <n v="-0.79999999999999716"/>
    <n v="9.5198599999999911E-3"/>
    <n v="9172500.012159219"/>
    <n v="45.9"/>
    <n v="0.66287428858191944"/>
    <s v="Lower Middle Income"/>
    <s v="East Asia &amp; Pacific"/>
    <s v="Moderate Access"/>
    <n v="-26.315327430820311"/>
    <x v="1608"/>
    <n v="-4.9409297127740555"/>
    <n v="5.3000000000000043"/>
    <n v="9.5198599999999911E-3"/>
  </r>
  <r>
    <s v="MMR"/>
    <x v="151"/>
    <x v="2"/>
    <n v="55.3"/>
    <n v="78.099999999999994"/>
    <n v="0.25197318499999999"/>
    <n v="303.85496289999998"/>
    <n v="49837446"/>
    <s v="MMR-2012"/>
    <n v="1.1999999999999957"/>
    <n v="-5.7000000000000028"/>
    <n v="6.6369513999999991E-2"/>
    <n v="12557700.000885509"/>
    <n v="44.7"/>
    <n v="0.8292547951007978"/>
    <s v="Lower Middle Income"/>
    <s v="East Asia &amp; Pacific"/>
    <s v="Moderate Access"/>
    <n v="-25.820804536015629"/>
    <x v="1609"/>
    <n v="-5.1535308780962295"/>
    <n v="6.5"/>
    <n v="7.5889373999999982E-2"/>
  </r>
  <r>
    <s v="MMR"/>
    <x v="151"/>
    <x v="3"/>
    <n v="56.5"/>
    <n v="75.599999999999994"/>
    <n v="0.28292574599999998"/>
    <n v="317.0285887"/>
    <n v="50262658"/>
    <s v="MMR-2013"/>
    <n v="1.2000000000000028"/>
    <n v="-2.5"/>
    <n v="3.095256099999999E-2"/>
    <n v="14220600.010592867"/>
    <n v="43.5"/>
    <n v="0.89242975581526784"/>
    <s v="Lower Middle Income"/>
    <s v="East Asia &amp; Pacific"/>
    <s v="Moderate Access"/>
    <n v="-25.212538176640606"/>
    <x v="1610"/>
    <n v="-4.685444698000004"/>
    <n v="7.7000000000000028"/>
    <n v="0.10684193499999997"/>
  </r>
  <r>
    <s v="MMR"/>
    <x v="151"/>
    <x v="4"/>
    <n v="52"/>
    <n v="72"/>
    <n v="0.35007355899999998"/>
    <n v="345.05945739999999"/>
    <n v="50681634"/>
    <s v="MMR-2014"/>
    <n v="-4.5"/>
    <n v="-3.5999999999999943"/>
    <n v="6.7147813000000001E-2"/>
    <n v="17742299.990315404"/>
    <n v="48"/>
    <n v="1.0145311235280463"/>
    <s v="Lower Middle Income"/>
    <s v="East Asia &amp; Pacific"/>
    <s v="Moderate Access"/>
    <n v="-30.440902588867147"/>
    <x v="1611"/>
    <n v="-4.4412133390836841"/>
    <n v="3.2000000000000028"/>
    <n v="0.17398974799999997"/>
  </r>
  <r>
    <s v="MMR"/>
    <x v="151"/>
    <x v="5"/>
    <n v="60.5"/>
    <n v="70"/>
    <n v="0.38639586500000001"/>
    <n v="353.4068269"/>
    <n v="51089056"/>
    <s v="MMR-2015"/>
    <n v="8.5"/>
    <n v="-2"/>
    <n v="3.6322306000000026E-2"/>
    <n v="19740599.98515344"/>
    <n v="39.5"/>
    <n v="1.0933457861846414"/>
    <s v="Lower Middle Income"/>
    <s v="East Asia &amp; Pacific"/>
    <s v="Moderate Access"/>
    <n v="-22.515238558046889"/>
    <x v="1612"/>
    <n v="-4.3230455010041791"/>
    <n v="11.700000000000003"/>
    <n v="0.210312054"/>
  </r>
  <r>
    <s v="MMR"/>
    <x v="151"/>
    <x v="6"/>
    <n v="55.6"/>
    <n v="68.8"/>
    <n v="0.44626253799999999"/>
    <n v="376.13719859999998"/>
    <n v="51495696"/>
    <s v="MMR-2016"/>
    <n v="-4.8999999999999986"/>
    <n v="-1.2000000000000028"/>
    <n v="5.9866672999999981E-2"/>
    <n v="22980599.993036449"/>
    <n v="44.4"/>
    <n v="1.1864355337919508"/>
    <s v="Lower Middle Income"/>
    <s v="East Asia &amp; Pacific"/>
    <s v="Moderate Access"/>
    <n v="-28.494751130546966"/>
    <x v="1613"/>
    <n v="-4.2281092576694563"/>
    <n v="6.8000000000000043"/>
    <n v="0.27017872700000001"/>
  </r>
  <r>
    <s v="MMR"/>
    <x v="151"/>
    <x v="7"/>
    <n v="69.8"/>
    <n v="59.5"/>
    <n v="0.65042759999999999"/>
    <n v="429.21158270000001"/>
    <n v="51894938"/>
    <s v="MMR-2017"/>
    <n v="14.199999999999996"/>
    <n v="-9.2999999999999972"/>
    <n v="0.20416506200000001"/>
    <n v="33753899.975488797"/>
    <n v="30.200000000000003"/>
    <n v="1.5154008563991159"/>
    <s v="Lower Middle Income"/>
    <s v="East Asia &amp; Pacific"/>
    <s v="Moderate Access"/>
    <n v="-15.05390769007812"/>
    <x v="468"/>
    <n v="-4.0273234655732235"/>
    <n v="21"/>
    <n v="0.47434378899999996"/>
  </r>
  <r>
    <s v="MMR"/>
    <x v="151"/>
    <x v="8"/>
    <n v="66.099999999999994"/>
    <n v="59.4"/>
    <n v="0.64123319599999995"/>
    <n v="429.03231679999999"/>
    <n v="52272247"/>
    <s v="MMR-2018"/>
    <n v="-3.7000000000000028"/>
    <n v="-0.10000000000000142"/>
    <n v="-9.1944040000000449E-3"/>
    <n v="33518700.00591141"/>
    <n v="33.900000000000006"/>
    <n v="1.4946034853102237"/>
    <s v="Lower Middle Income"/>
    <s v="East Asia &amp; Pacific"/>
    <s v="Moderate Access"/>
    <n v="-19.383800559687501"/>
    <x v="1614"/>
    <n v="-4.069635813627615"/>
    <n v="17.299999999999997"/>
    <n v="0.46514938499999992"/>
  </r>
  <r>
    <s v="MMR"/>
    <x v="151"/>
    <x v="9"/>
    <n v="68.3"/>
    <n v="58.5"/>
    <n v="0.65331751900000001"/>
    <n v="426.03423629999998"/>
    <n v="52640713"/>
    <s v="MMR-2019"/>
    <n v="2.2000000000000028"/>
    <n v="-0.89999999999999858"/>
    <n v="1.2084323000000063E-2"/>
    <n v="34391100.015551046"/>
    <n v="31.700000000000003"/>
    <n v="1.5334859580157176"/>
    <s v="Lower Middle Income"/>
    <s v="East Asia &amp; Pacific"/>
    <s v="Moderate Access"/>
    <n v="-17.741377139414126"/>
    <x v="1615"/>
    <n v="-4.0300837765815878"/>
    <n v="19.5"/>
    <n v="0.47723370799999998"/>
  </r>
  <r>
    <s v="MMR"/>
    <x v="151"/>
    <x v="10"/>
    <n v="70.400000000000006"/>
    <n v="59.2"/>
    <n v="0.65486378000000001"/>
    <n v="420.35265550000003"/>
    <n v="53016522"/>
    <s v="MMR-2020"/>
    <n v="2.1000000000000085"/>
    <n v="0.70000000000000284"/>
    <n v="1.5462609999999932E-3"/>
    <n v="34718599.99937316"/>
    <n v="29.599999999999994"/>
    <n v="1.5578913834172268"/>
    <s v="Lower Middle Income"/>
    <s v="East Asia &amp; Pacific"/>
    <s v="Moderate Access"/>
    <n v="-16.173834525664077"/>
    <x v="1616"/>
    <n v="-3.745883856301258"/>
    <n v="21.600000000000009"/>
    <n v="0.47877996899999997"/>
  </r>
  <r>
    <s v="MMR"/>
    <x v="151"/>
    <x v="11"/>
    <n v="72.5"/>
    <n v="62.9"/>
    <n v="0.59635565199999996"/>
    <n v="404.31436880000001"/>
    <n v="53387102"/>
    <s v="MMR-2021"/>
    <n v="2.0999999999999943"/>
    <n v="3.6999999999999957"/>
    <n v="-5.8508128000000048E-2"/>
    <n v="31837700.021600503"/>
    <n v="27.5"/>
    <n v="1.474980109586449"/>
    <s v="Lower Middle Income"/>
    <s v="East Asia &amp; Pacific"/>
    <s v="Moderate Access"/>
    <n v="-14.62516851027344"/>
    <x v="1617"/>
    <n v="-3.9843786890041866"/>
    <n v="23.700000000000003"/>
    <n v="0.42027184099999992"/>
  </r>
  <r>
    <s v="MMR"/>
    <x v="151"/>
    <x v="12"/>
    <n v="73.599999999999994"/>
    <m/>
    <n v="0.57724804100000005"/>
    <n v="399.52118519999999"/>
    <n v="53756787"/>
    <s v="MMR-2022"/>
    <n v="1.0999999999999943"/>
    <s v=""/>
    <n v="-1.9107610999999913E-2"/>
    <n v="31030999.98620427"/>
    <n v="26.400000000000006"/>
    <n v="1.4448496409796894"/>
    <s v="Lower Middle Income"/>
    <s v="East Asia &amp; Pacific"/>
    <s v="Moderate Access"/>
    <n v="-13.814053663984353"/>
    <x v="38"/>
    <n v="-3.9735530112259365"/>
    <n v="24.799999999999997"/>
    <n v="0.40116423000000001"/>
  </r>
  <r>
    <s v="MNA"/>
    <x v="152"/>
    <x v="0"/>
    <n v="89.785398709999996"/>
    <n v="11.205888870000001"/>
    <n v="2.5395000300000001"/>
    <n v="973.5898353"/>
    <n v="577396038"/>
    <s v="MNA-2010"/>
    <s v=""/>
    <s v=""/>
    <s v=""/>
    <n v="1466297255.8228812"/>
    <n v="10.214601290000004"/>
    <n v="2.6083879863202184"/>
    <s v="Unknown"/>
    <s v="Unknown"/>
    <s v="High Access"/>
    <n v="10.160741270585945"/>
    <x v="1618"/>
    <n v="-2.5585591839916342"/>
    <n v="0"/>
    <n v="0"/>
  </r>
  <r>
    <s v="MNA"/>
    <x v="152"/>
    <x v="1"/>
    <n v="90.003268309999996"/>
    <n v="11.07081273"/>
    <n v="2.498884989"/>
    <n v="968.70916890000001"/>
    <n v="589646039"/>
    <s v="MNA-2011"/>
    <n v="0.21786960000000022"/>
    <n v="-0.13507614000000068"/>
    <n v="-4.0615041000000129E-2"/>
    <n v="1473457635.6804085"/>
    <n v="9.9967316900000043"/>
    <n v="2.5796029078960436"/>
    <s v="Unknown"/>
    <s v="Unknown"/>
    <s v="High Access"/>
    <n v="9.5879408791796834"/>
    <x v="1619"/>
    <n v="-2.6276483947740554"/>
    <n v="0.21786960000000022"/>
    <n v="-4.0615041000000129E-2"/>
  </r>
  <r>
    <s v="MNA"/>
    <x v="152"/>
    <x v="2"/>
    <n v="91.153959110000002"/>
    <n v="11.04202154"/>
    <n v="2.564323731"/>
    <n v="985.64107279999996"/>
    <n v="601566988"/>
    <s v="MNA-2012"/>
    <n v="1.1506908000000067"/>
    <n v="-2.8791189999999744E-2"/>
    <n v="6.5438741999999994E-2"/>
    <n v="1542612503.1145923"/>
    <n v="8.8460408899999976"/>
    <n v="2.6016810802286203"/>
    <s v="Unknown"/>
    <s v="Unknown"/>
    <s v="High Access"/>
    <n v="10.033154573984376"/>
    <x v="1620"/>
    <n v="-2.8411803320962292"/>
    <n v="1.3685604000000069"/>
    <n v="2.4823700999999865E-2"/>
  </r>
  <r>
    <s v="MNA"/>
    <x v="152"/>
    <x v="3"/>
    <n v="92.541018620000003"/>
    <n v="11.144215060000001"/>
    <n v="2.5581990349999999"/>
    <n v="974.13428729999998"/>
    <n v="613151287"/>
    <s v="MNA-2013"/>
    <n v="1.3870595100000003"/>
    <n v="0.10219352000000015"/>
    <n v="-6.1246960000000961E-3"/>
    <n v="1568563030.7124081"/>
    <n v="7.4589813799999973"/>
    <n v="2.6261256464861118"/>
    <s v="Unknown"/>
    <s v="Unknown"/>
    <s v="High Access"/>
    <n v="10.828480443359396"/>
    <x v="1621"/>
    <n v="-2.4101714090000042"/>
    <n v="2.7556199100000072"/>
    <n v="1.8699004999999769E-2"/>
  </r>
  <r>
    <s v="MNA"/>
    <x v="152"/>
    <x v="4"/>
    <n v="93.495540869999999"/>
    <n v="11.0400706"/>
    <n v="2.5832606660000001"/>
    <n v="1006.536871"/>
    <n v="624564062"/>
    <s v="MNA-2014"/>
    <n v="0.95452224999999657"/>
    <n v="-0.10414446000000055"/>
    <n v="2.5061631000000251E-2"/>
    <n v="1613411774.7617853"/>
    <n v="6.5044591300000008"/>
    <n v="2.566483891875234"/>
    <s v="Unknown"/>
    <s v="Unknown"/>
    <s v="High Access"/>
    <n v="11.054638281132853"/>
    <x v="1622"/>
    <n v="-2.2080262320836841"/>
    <n v="3.7101421600000037"/>
    <n v="4.3760636000000019E-2"/>
  </r>
  <r>
    <s v="MNA"/>
    <x v="152"/>
    <x v="5"/>
    <n v="92.827763489999995"/>
    <n v="11.2870522"/>
    <n v="2.5356268979999999"/>
    <n v="971.08084429999997"/>
    <n v="635352686"/>
    <s v="MNA-2015"/>
    <n v="-0.66777738000000397"/>
    <n v="0.2469815999999998"/>
    <n v="-4.7633768000000298E-2"/>
    <n v="1611017360.3381479"/>
    <n v="7.1722365100000047"/>
    <n v="2.6111388283308146"/>
    <s v="Unknown"/>
    <s v="Unknown"/>
    <s v="High Access"/>
    <n v="9.8125249319531065"/>
    <x v="1623"/>
    <n v="-2.1738144680041791"/>
    <n v="3.0423647799999998"/>
    <n v="-3.8731320000002789E-3"/>
  </r>
  <r>
    <s v="MNA"/>
    <x v="152"/>
    <x v="6"/>
    <n v="94.704907120000001"/>
    <n v="11.150306479999999"/>
    <n v="2.564430261"/>
    <n v="1000.110765"/>
    <n v="645837915"/>
    <s v="MNA-2016"/>
    <n v="1.8771436300000062"/>
    <n v="-0.1367457200000004"/>
    <n v="2.8803363000000193E-2"/>
    <n v="1656206292.927146"/>
    <n v="5.2950928799999986"/>
    <n v="2.5641462433413564"/>
    <s v="Unknown"/>
    <s v="Unknown"/>
    <s v="High Access"/>
    <n v="10.610155989453034"/>
    <x v="1624"/>
    <n v="-2.1099415346694563"/>
    <n v="4.9195084100000059"/>
    <n v="2.4930230999999914E-2"/>
  </r>
  <r>
    <s v="MNA"/>
    <x v="152"/>
    <x v="7"/>
    <n v="95.623022180000007"/>
    <n v="10.94136851"/>
    <n v="2.6558255119999998"/>
    <n v="1046.4502480000001"/>
    <n v="656767614"/>
    <s v="MNA-2017"/>
    <n v="0.9181150600000052"/>
    <n v="-0.20893796999999914"/>
    <n v="9.1395250999999789E-2"/>
    <n v="1744260184.7165682"/>
    <n v="4.3769778199999934"/>
    <n v="2.5379376774728422"/>
    <s v="Unknown"/>
    <s v="Unknown"/>
    <s v="Universal Access"/>
    <n v="10.76911448992189"/>
    <x v="1625"/>
    <n v="-2.0219255535732241"/>
    <n v="5.8376234700000111"/>
    <n v="0.1163254819999997"/>
  </r>
  <r>
    <s v="MNA"/>
    <x v="152"/>
    <x v="8"/>
    <n v="94.509363660000005"/>
    <n v="10.961973220000001"/>
    <n v="2.6204078100000001"/>
    <n v="1028.0111360000001"/>
    <n v="668447432"/>
    <s v="MNA-2018"/>
    <n v="-1.1136585200000013"/>
    <n v="2.0604710000000637E-2"/>
    <n v="-3.5417701999999718E-2"/>
    <n v="1751604871.387244"/>
    <n v="5.4906363399999947"/>
    <n v="2.5490072220384974"/>
    <s v="Unknown"/>
    <s v="Unknown"/>
    <s v="High Access"/>
    <n v="9.0255631003125103"/>
    <x v="1626"/>
    <n v="-2.0904611996276148"/>
    <n v="4.7239649500000098"/>
    <n v="8.0907779999999985E-2"/>
  </r>
  <r>
    <s v="MNA"/>
    <x v="152"/>
    <x v="9"/>
    <n v="95.643747189999999"/>
    <n v="11.48654707"/>
    <n v="2.6520442549999999"/>
    <n v="1059.616677"/>
    <n v="680490997"/>
    <s v="MNA-2019"/>
    <n v="1.1343835299999938"/>
    <n v="0.52457384999999945"/>
    <n v="3.1636444999999735E-2"/>
    <n v="1804692239.1730721"/>
    <n v="4.3562528100000009"/>
    <n v="2.5028336308451662"/>
    <s v="Unknown"/>
    <s v="Unknown"/>
    <s v="Universal Access"/>
    <n v="9.6023700505858756"/>
    <x v="1627"/>
    <n v="-2.0313570405815877"/>
    <n v="5.8583484800000036"/>
    <n v="0.11254422499999972"/>
  </r>
  <r>
    <s v="MNA"/>
    <x v="152"/>
    <x v="10"/>
    <n v="95.91737028"/>
    <n v="11.218132629999999"/>
    <n v="2.6190729689999999"/>
    <n v="1021.211651"/>
    <n v="692532027"/>
    <s v="MNA-2020"/>
    <n v="0.27362309000000096"/>
    <n v="-0.26841444000000081"/>
    <n v="-3.2971285999999989E-2"/>
    <n v="1813791912.082478"/>
    <n v="4.0826297199999999"/>
    <n v="2.564672040742316"/>
    <s v="Unknown"/>
    <s v="Unknown"/>
    <s v="Universal Access"/>
    <n v="9.3435357543359174"/>
    <x v="1628"/>
    <n v="-1.781674667301258"/>
    <n v="6.1319715700000046"/>
    <n v="7.9572938999999732E-2"/>
  </r>
  <r>
    <s v="MNA"/>
    <x v="152"/>
    <x v="11"/>
    <n v="96.095601889999998"/>
    <m/>
    <n v="2.7355156200000001"/>
    <n v="1062.7145840000001"/>
    <n v="704458802"/>
    <s v="MNA-2021"/>
    <n v="0.17823160999999743"/>
    <s v=""/>
    <n v="0.11644265100000029"/>
    <n v="1927058056.5174873"/>
    <n v="3.9043981100000025"/>
    <n v="2.5740830710195657"/>
    <s v="Unknown"/>
    <s v="Unknown"/>
    <s v="Universal Access"/>
    <n v="8.9704333797265576"/>
    <x v="38"/>
    <n v="-1.8452187210041862"/>
    <n v="6.310203180000002"/>
    <n v="0.19601559000000002"/>
  </r>
  <r>
    <s v="MNA"/>
    <x v="152"/>
    <x v="12"/>
    <n v="95.483714370000001"/>
    <m/>
    <n v="2.7363780040000001"/>
    <n v="1069.765112"/>
    <n v="716508657"/>
    <s v="MNA-2022"/>
    <n v="-0.61188751999999624"/>
    <s v=""/>
    <n v="8.6238399999993831E-4"/>
    <n v="1960638528.6903806"/>
    <n v="4.5162856299999987"/>
    <n v="2.5579241398928705"/>
    <s v="Unknown"/>
    <s v="Unknown"/>
    <s v="Universal Access"/>
    <n v="8.0696607060156538"/>
    <x v="38"/>
    <n v="-1.8144230482259363"/>
    <n v="5.6983156600000058"/>
    <n v="0.19687797399999996"/>
  </r>
  <r>
    <s v="MNE"/>
    <x v="153"/>
    <x v="0"/>
    <n v="99.2"/>
    <n v="49.1"/>
    <m/>
    <n v="1820.4524939999999"/>
    <n v="619428"/>
    <s v="MNE-2010"/>
    <s v=""/>
    <s v=""/>
    <s v=""/>
    <n v="0"/>
    <n v="0.79999999999999716"/>
    <n v="0"/>
    <s v="Upper Middle Income"/>
    <s v="Europe &amp; Central Asia"/>
    <s v="Universal Access"/>
    <n v="19.575342560585952"/>
    <x v="1629"/>
    <s v=""/>
    <n v="0"/>
    <s v=""/>
  </r>
  <r>
    <s v="MNE"/>
    <x v="153"/>
    <x v="1"/>
    <n v="99"/>
    <n v="42.8"/>
    <m/>
    <n v="1811.2161249999999"/>
    <n v="620345"/>
    <s v="MNE-2011"/>
    <n v="-0.20000000000000284"/>
    <n v="-6.3000000000000043"/>
    <s v=""/>
    <n v="0"/>
    <n v="1"/>
    <n v="0"/>
    <s v="Upper Middle Income"/>
    <s v="Europe &amp; Central Asia"/>
    <s v="Universal Access"/>
    <n v="18.584672569179688"/>
    <x v="1630"/>
    <s v=""/>
    <n v="-0.20000000000000284"/>
    <s v=""/>
  </r>
  <r>
    <s v="MNE"/>
    <x v="153"/>
    <x v="2"/>
    <n v="99.3"/>
    <n v="45.9"/>
    <m/>
    <n v="1701.4682789999999"/>
    <n v="621418"/>
    <s v="MNE-2012"/>
    <n v="0.29999999999999716"/>
    <n v="3.1000000000000014"/>
    <s v=""/>
    <n v="0"/>
    <n v="0.70000000000000284"/>
    <n v="0"/>
    <s v="Upper Middle Income"/>
    <s v="Europe &amp; Central Asia"/>
    <s v="Universal Access"/>
    <n v="18.179195463984371"/>
    <x v="1631"/>
    <s v=""/>
    <n v="9.9999999999994316E-2"/>
    <s v=""/>
  </r>
  <r>
    <s v="MNE"/>
    <x v="153"/>
    <x v="3"/>
    <n v="99.7"/>
    <n v="49.3"/>
    <m/>
    <n v="1574.5513699999999"/>
    <n v="622587"/>
    <s v="MNE-2013"/>
    <n v="0.40000000000000568"/>
    <n v="3.3999999999999986"/>
    <s v=""/>
    <n v="0"/>
    <n v="0.29999999999999716"/>
    <n v="0"/>
    <s v="Upper Middle Income"/>
    <s v="Europe &amp; Central Asia"/>
    <s v="Universal Access"/>
    <n v="17.987461823359396"/>
    <x v="1632"/>
    <s v=""/>
    <n v="0.5"/>
    <s v=""/>
  </r>
  <r>
    <s v="MNE"/>
    <x v="153"/>
    <x v="4"/>
    <n v="97.7"/>
    <n v="46"/>
    <m/>
    <n v="1532.342795"/>
    <n v="623744"/>
    <s v="MNE-2014"/>
    <n v="-2"/>
    <n v="-3.2999999999999972"/>
    <s v=""/>
    <n v="0"/>
    <n v="2.2999999999999972"/>
    <n v="0"/>
    <s v="Upper Middle Income"/>
    <s v="Europe &amp; Central Asia"/>
    <s v="Universal Access"/>
    <n v="15.259097411132856"/>
    <x v="1633"/>
    <s v=""/>
    <n v="-1.5"/>
    <s v=""/>
  </r>
  <r>
    <s v="MNE"/>
    <x v="153"/>
    <x v="5"/>
    <n v="99.5"/>
    <n v="43"/>
    <m/>
    <n v="1599.5938920000001"/>
    <n v="624651"/>
    <s v="MNE-2015"/>
    <n v="1.7999999999999972"/>
    <n v="-3"/>
    <s v=""/>
    <n v="0"/>
    <n v="0.5"/>
    <n v="0"/>
    <s v="Upper Middle Income"/>
    <s v="Europe &amp; Central Asia"/>
    <s v="Universal Access"/>
    <n v="16.484761441953111"/>
    <x v="1634"/>
    <s v=""/>
    <n v="0.29999999999999716"/>
    <s v=""/>
  </r>
  <r>
    <s v="MNE"/>
    <x v="153"/>
    <x v="6"/>
    <n v="99.6"/>
    <n v="43.9"/>
    <m/>
    <n v="1552.233072"/>
    <n v="625353"/>
    <s v="MNE-2016"/>
    <n v="9.9999999999994316E-2"/>
    <n v="0.89999999999999858"/>
    <s v=""/>
    <n v="0"/>
    <n v="0.40000000000000568"/>
    <n v="0"/>
    <s v="Upper Middle Income"/>
    <s v="Europe &amp; Central Asia"/>
    <s v="Universal Access"/>
    <n v="15.505248869453027"/>
    <x v="1635"/>
    <s v=""/>
    <n v="0.39999999999999147"/>
    <s v=""/>
  </r>
  <r>
    <s v="MNE"/>
    <x v="153"/>
    <x v="7"/>
    <n v="100"/>
    <n v="37.799999999999997"/>
    <m/>
    <n v="1625.496083"/>
    <n v="625982"/>
    <s v="MNE-2017"/>
    <n v="0.40000000000000568"/>
    <n v="-6.1000000000000014"/>
    <s v=""/>
    <n v="0"/>
    <n v="0"/>
    <n v="0"/>
    <s v="Upper Middle Income"/>
    <s v="Europe &amp; Central Asia"/>
    <s v="Universal Access"/>
    <n v="15.146092309921883"/>
    <x v="1636"/>
    <s v=""/>
    <n v="0.79999999999999716"/>
    <s v=""/>
  </r>
  <r>
    <s v="MNE"/>
    <x v="153"/>
    <x v="8"/>
    <n v="100"/>
    <n v="40.6"/>
    <m/>
    <n v="1679.5597640000001"/>
    <n v="626438"/>
    <s v="MNE-2018"/>
    <n v="0"/>
    <n v="2.8000000000000043"/>
    <s v=""/>
    <n v="0"/>
    <n v="0"/>
    <n v="0"/>
    <s v="Upper Middle Income"/>
    <s v="Europe &amp; Central Asia"/>
    <s v="Universal Access"/>
    <n v="14.516199440312505"/>
    <x v="1637"/>
    <s v=""/>
    <n v="0.79999999999999716"/>
    <s v=""/>
  </r>
  <r>
    <s v="MNE"/>
    <x v="153"/>
    <x v="9"/>
    <n v="100"/>
    <n v="38.700000000000003"/>
    <m/>
    <n v="1737.5931989999999"/>
    <n v="626753"/>
    <s v="MNE-2019"/>
    <n v="0"/>
    <n v="-1.8999999999999986"/>
    <s v=""/>
    <n v="0"/>
    <n v="0"/>
    <n v="0"/>
    <s v="Upper Middle Income"/>
    <s v="Europe &amp; Central Asia"/>
    <s v="Universal Access"/>
    <n v="13.958622860585876"/>
    <x v="1638"/>
    <s v=""/>
    <n v="0.79999999999999716"/>
    <s v=""/>
  </r>
  <r>
    <s v="MNE"/>
    <x v="153"/>
    <x v="10"/>
    <n v="99.9"/>
    <n v="39.6"/>
    <m/>
    <n v="1625.86285"/>
    <n v="626590"/>
    <s v="MNE-2020"/>
    <n v="-9.9999999999994316E-2"/>
    <n v="0.89999999999999858"/>
    <s v=""/>
    <n v="0"/>
    <n v="9.9999999999994316E-2"/>
    <n v="0"/>
    <s v="Upper Middle Income"/>
    <s v="Europe &amp; Central Asia"/>
    <s v="Universal Access"/>
    <n v="13.326165474335923"/>
    <x v="1639"/>
    <s v=""/>
    <n v="0.70000000000000284"/>
    <s v=""/>
  </r>
  <r>
    <s v="MNE"/>
    <x v="153"/>
    <x v="11"/>
    <n v="99.8"/>
    <n v="39.6"/>
    <m/>
    <n v="1730.511512"/>
    <n v="625053"/>
    <s v="MNE-2021"/>
    <n v="-0.10000000000000853"/>
    <n v="0"/>
    <s v=""/>
    <n v="0"/>
    <n v="0.20000000000000284"/>
    <n v="0"/>
    <s v="Upper Middle Income"/>
    <s v="Europe &amp; Central Asia"/>
    <s v="Universal Access"/>
    <n v="12.674831489726557"/>
    <x v="1640"/>
    <s v=""/>
    <n v="0.59999999999999432"/>
    <s v=""/>
  </r>
  <r>
    <s v="MNE"/>
    <x v="153"/>
    <x v="12"/>
    <n v="100"/>
    <m/>
    <m/>
    <n v="1674.1286030000001"/>
    <n v="623591"/>
    <s v="MNE-2022"/>
    <n v="0.20000000000000284"/>
    <s v=""/>
    <s v=""/>
    <n v="0"/>
    <n v="0"/>
    <n v="0"/>
    <s v="Upper Middle Income"/>
    <s v="Europe &amp; Central Asia"/>
    <s v="Universal Access"/>
    <n v="12.585946336015652"/>
    <x v="38"/>
    <s v=""/>
    <n v="0.79999999999999716"/>
    <s v=""/>
  </r>
  <r>
    <s v="MNG"/>
    <x v="154"/>
    <x v="0"/>
    <n v="78.5"/>
    <n v="4.5"/>
    <n v="5.442773775"/>
    <n v="1411.626692"/>
    <n v="2738622"/>
    <s v="MNG-2010"/>
    <s v=""/>
    <s v=""/>
    <s v=""/>
    <n v="14905700.00123805"/>
    <n v="21.5"/>
    <n v="3.8556750207724177"/>
    <s v="Lower Middle Income"/>
    <s v="East Asia &amp; Pacific"/>
    <s v="Moderate Access"/>
    <n v="-1.1246574394140509"/>
    <x v="1641"/>
    <n v="0.34471456100836573"/>
    <n v="0"/>
    <n v="0"/>
  </r>
  <r>
    <s v="MNG"/>
    <x v="154"/>
    <x v="1"/>
    <n v="72.099999999999994"/>
    <n v="4"/>
    <n v="5.8270469580000004"/>
    <n v="1521.093537"/>
    <n v="2786317"/>
    <s v="MNG-2011"/>
    <n v="-6.4000000000000057"/>
    <n v="-0.5"/>
    <n v="0.38427318300000035"/>
    <n v="16235999.998873686"/>
    <n v="27.900000000000006"/>
    <n v="3.8308275041996978"/>
    <s v="Lower Middle Income"/>
    <s v="East Asia &amp; Pacific"/>
    <s v="Moderate Access"/>
    <n v="-8.315327430820318"/>
    <x v="825"/>
    <n v="0.70051357422594496"/>
    <n v="-6.4000000000000057"/>
    <n v="0.38427318300000035"/>
  </r>
  <r>
    <s v="MNG"/>
    <x v="154"/>
    <x v="2"/>
    <n v="83.7"/>
    <n v="3"/>
    <n v="6.2187797680000001"/>
    <n v="1558.6902520000001"/>
    <n v="2839705"/>
    <s v="MNG-2012"/>
    <n v="11.600000000000009"/>
    <n v="-1"/>
    <n v="0.39173280999999971"/>
    <n v="17659500.00108844"/>
    <n v="16.299999999999997"/>
    <n v="3.9897470071558514"/>
    <s v="Lower Middle Income"/>
    <s v="East Asia &amp; Pacific"/>
    <s v="High Access"/>
    <n v="2.5791954639843766"/>
    <x v="1642"/>
    <n v="0.81327570490377088"/>
    <n v="5.2000000000000028"/>
    <n v="0.77600599300000006"/>
  </r>
  <r>
    <s v="MNG"/>
    <x v="154"/>
    <x v="3"/>
    <n v="81.2"/>
    <n v="3"/>
    <n v="6.6157389540000002"/>
    <n v="1750.802162"/>
    <n v="2899011"/>
    <s v="MNG-2013"/>
    <n v="-2.5"/>
    <n v="0"/>
    <n v="0.39695918600000013"/>
    <n v="19179100.000774495"/>
    <n v="18.799999999999997"/>
    <n v="3.7786901898970808"/>
    <s v="Lower Middle Income"/>
    <s v="East Asia &amp; Pacific"/>
    <s v="High Access"/>
    <n v="-0.51253817664060364"/>
    <x v="1643"/>
    <n v="1.6473685099999962"/>
    <n v="2.7000000000000028"/>
    <n v="1.1729651790000002"/>
  </r>
  <r>
    <s v="MNG"/>
    <x v="154"/>
    <x v="4"/>
    <n v="86"/>
    <n v="3.3"/>
    <n v="6.5911424910000003"/>
    <n v="1763.805247"/>
    <n v="2963113"/>
    <s v="MNG-2014"/>
    <n v="4.7999999999999972"/>
    <n v="0.29999999999999982"/>
    <n v="-2.4596462999999957E-2"/>
    <n v="19530299.999934483"/>
    <n v="14"/>
    <n v="3.7368879031348068"/>
    <s v="Lower Middle Income"/>
    <s v="East Asia &amp; Pacific"/>
    <s v="High Access"/>
    <n v="3.5590974111328535"/>
    <x v="1644"/>
    <n v="1.799855592916316"/>
    <n v="7.5"/>
    <n v="1.1483687160000002"/>
  </r>
  <r>
    <s v="MNG"/>
    <x v="154"/>
    <x v="5"/>
    <n v="88"/>
    <n v="3.5"/>
    <n v="5.955305557"/>
    <n v="1516.3411000000001"/>
    <n v="3026864"/>
    <s v="MNG-2015"/>
    <n v="2"/>
    <n v="0.20000000000000018"/>
    <n v="-0.6358369340000003"/>
    <n v="18025899.999483246"/>
    <n v="12"/>
    <n v="3.9274181495179414"/>
    <s v="Lower Middle Income"/>
    <s v="East Asia &amp; Pacific"/>
    <s v="High Access"/>
    <n v="4.9847614419531112"/>
    <x v="1645"/>
    <n v="1.245864190995821"/>
    <n v="9.5"/>
    <n v="0.51253178199999994"/>
  </r>
  <r>
    <s v="MNG"/>
    <x v="154"/>
    <x v="6"/>
    <n v="90.8"/>
    <n v="3.4"/>
    <n v="6.1889579829999999"/>
    <n v="1588.341265"/>
    <n v="3088856"/>
    <s v="MNG-2016"/>
    <n v="2.7999999999999972"/>
    <n v="-0.10000000000000009"/>
    <n v="0.23365242599999991"/>
    <n v="19116799.999537449"/>
    <n v="9.2000000000000028"/>
    <n v="3.8964913393470262"/>
    <s v="Lower Middle Income"/>
    <s v="East Asia &amp; Pacific"/>
    <s v="High Access"/>
    <n v="6.7052488694530297"/>
    <x v="1646"/>
    <n v="1.5145861873305435"/>
    <n v="12.299999999999997"/>
    <n v="0.74618420799999985"/>
  </r>
  <r>
    <s v="MNG"/>
    <x v="154"/>
    <x v="7"/>
    <n v="93.6"/>
    <n v="1.8"/>
    <n v="6.6928725020000002"/>
    <n v="1603.821551"/>
    <n v="3148917"/>
    <s v="MNG-2017"/>
    <n v="2.7999999999999972"/>
    <n v="-1.5999999999999999"/>
    <n v="0.50391451900000028"/>
    <n v="21075300.000380334"/>
    <n v="6.4000000000000057"/>
    <n v="4.1730780446408904"/>
    <s v="Lower Middle Income"/>
    <s v="East Asia &amp; Pacific"/>
    <s v="High Access"/>
    <n v="8.7460923099218775"/>
    <x v="1647"/>
    <n v="2.0151214364267762"/>
    <n v="15.099999999999994"/>
    <n v="1.2500987270000001"/>
  </r>
  <r>
    <s v="MNG"/>
    <x v="154"/>
    <x v="8"/>
    <n v="98.1"/>
    <n v="2.1"/>
    <n v="7.1556569769999996"/>
    <n v="1772.470145"/>
    <n v="3208189"/>
    <s v="MNG-2018"/>
    <n v="4.5"/>
    <n v="0.30000000000000004"/>
    <n v="0.46278447499999942"/>
    <n v="22956700.001384653"/>
    <n v="1.9000000000000057"/>
    <n v="4.0371100168798613"/>
    <s v="Lower Middle Income"/>
    <s v="East Asia &amp; Pacific"/>
    <s v="Universal Access"/>
    <n v="12.616199440312499"/>
    <x v="1648"/>
    <n v="2.4447879673723847"/>
    <n v="19.599999999999994"/>
    <n v="1.7128832019999995"/>
  </r>
  <r>
    <s v="MNG"/>
    <x v="154"/>
    <x v="9"/>
    <n v="98.9"/>
    <n v="2.2999999999999998"/>
    <n v="7.753376791"/>
    <n v="2018.310917"/>
    <n v="3267673"/>
    <s v="MNG-2019"/>
    <n v="0.80000000000001137"/>
    <n v="0.19999999999999973"/>
    <n v="0.5977198140000004"/>
    <n v="25335499.998777345"/>
    <n v="1.0999999999999943"/>
    <n v="3.8415175410756595"/>
    <s v="Lower Middle Income"/>
    <s v="East Asia &amp; Pacific"/>
    <s v="Universal Access"/>
    <n v="12.858622860585882"/>
    <x v="1649"/>
    <n v="3.0699754954184124"/>
    <n v="20.400000000000006"/>
    <n v="2.310603016"/>
  </r>
  <r>
    <s v="MNG"/>
    <x v="154"/>
    <x v="10"/>
    <n v="99.5"/>
    <n v="2.9"/>
    <n v="6.7670933309999999"/>
    <n v="1771.6440560000001"/>
    <n v="3327204"/>
    <s v="MNG-2020"/>
    <n v="0.59999999999999432"/>
    <n v="0.60000000000000009"/>
    <n v="-0.98628346000000011"/>
    <n v="22515499.999276523"/>
    <n v="0.5"/>
    <n v="3.819668690266528"/>
    <s v="Lower Middle Income"/>
    <s v="East Asia &amp; Pacific"/>
    <s v="Universal Access"/>
    <n v="12.926165474335917"/>
    <x v="1650"/>
    <n v="2.366345694698742"/>
    <n v="21"/>
    <n v="1.3243195559999998"/>
  </r>
  <r>
    <s v="MNG"/>
    <x v="154"/>
    <x v="11"/>
    <n v="100"/>
    <n v="3"/>
    <n v="7.3553797410000001"/>
    <n v="1923.654262"/>
    <n v="3383741"/>
    <s v="MNG-2021"/>
    <n v="0.5"/>
    <n v="0.10000000000000009"/>
    <n v="0.58828641000000026"/>
    <n v="24888700.000191081"/>
    <n v="0"/>
    <n v="3.8236495436309332"/>
    <s v="Lower Middle Income"/>
    <s v="East Asia &amp; Pacific"/>
    <s v="Universal Access"/>
    <n v="12.87483148972656"/>
    <x v="1651"/>
    <n v="2.7746453999958138"/>
    <n v="21.5"/>
    <n v="1.9126059660000001"/>
  </r>
  <r>
    <s v="MNG"/>
    <x v="154"/>
    <x v="12"/>
    <n v="100"/>
    <m/>
    <n v="7.2676562169999999"/>
    <n v="1890.6311390000001"/>
    <n v="3433748"/>
    <s v="MNG-2022"/>
    <n v="0"/>
    <s v=""/>
    <n v="-8.7723524000000275E-2"/>
    <n v="24955299.999811314"/>
    <n v="0"/>
    <n v="3.8440370874479708"/>
    <s v="Lower Middle Income"/>
    <s v="East Asia &amp; Pacific"/>
    <s v="Universal Access"/>
    <n v="12.585946336015652"/>
    <x v="38"/>
    <n v="2.7168551647740635"/>
    <n v="21.5"/>
    <n v="1.8248824419999998"/>
  </r>
  <r>
    <s v="MNP"/>
    <x v="155"/>
    <x v="0"/>
    <n v="100"/>
    <n v="0"/>
    <n v="1.8487359999999999E-3"/>
    <m/>
    <n v="54091"/>
    <s v="MNP-2010"/>
    <s v=""/>
    <s v=""/>
    <s v=""/>
    <n v="99.999978975999994"/>
    <n v="0"/>
    <s v=""/>
    <s v="High Income"/>
    <s v="East Asia &amp; Pacific"/>
    <s v="Universal Access"/>
    <n v="20.375342560585949"/>
    <x v="100"/>
    <n v="-5.096210477991634"/>
    <n v="0"/>
    <n v="0"/>
  </r>
  <r>
    <s v="MNP"/>
    <x v="155"/>
    <x v="1"/>
    <n v="100"/>
    <n v="0"/>
    <n v="1.8653929999999999E-3"/>
    <m/>
    <n v="53608"/>
    <s v="MNP-2011"/>
    <n v="0"/>
    <n v="0"/>
    <n v="1.6657E-5"/>
    <n v="99.999987943999997"/>
    <n v="0"/>
    <s v=""/>
    <s v="High Income"/>
    <s v="East Asia &amp; Pacific"/>
    <s v="Universal Access"/>
    <n v="19.584672569179688"/>
    <x v="214"/>
    <n v="-5.1246679907740553"/>
    <n v="0"/>
    <n v="1.6657E-5"/>
  </r>
  <r>
    <s v="MNP"/>
    <x v="155"/>
    <x v="2"/>
    <n v="100"/>
    <n v="0"/>
    <n v="1.8784990000000001E-3"/>
    <m/>
    <n v="53234"/>
    <s v="MNP-2012"/>
    <n v="0"/>
    <n v="0"/>
    <n v="1.3106000000000142E-5"/>
    <n v="100.000015766"/>
    <n v="0"/>
    <s v=""/>
    <s v="High Income"/>
    <s v="East Asia &amp; Pacific"/>
    <s v="Universal Access"/>
    <n v="18.879195463984374"/>
    <x v="215"/>
    <n v="-5.4036255640962292"/>
    <n v="0"/>
    <n v="2.9763000000000142E-5"/>
  </r>
  <r>
    <s v="MNP"/>
    <x v="155"/>
    <x v="3"/>
    <n v="100"/>
    <n v="0"/>
    <n v="1.895447E-3"/>
    <m/>
    <n v="52758"/>
    <s v="MNP-2013"/>
    <n v="0"/>
    <n v="0"/>
    <n v="1.694799999999992E-5"/>
    <n v="99.999992825999996"/>
    <n v="0"/>
    <s v=""/>
    <s v="High Income"/>
    <s v="East Asia &amp; Pacific"/>
    <s v="Universal Access"/>
    <n v="18.287461823359394"/>
    <x v="216"/>
    <n v="-4.9664749970000042"/>
    <n v="0"/>
    <n v="4.6711000000000061E-5"/>
  </r>
  <r>
    <s v="MNP"/>
    <x v="155"/>
    <x v="4"/>
    <n v="100"/>
    <n v="0"/>
    <n v="1.916517E-3"/>
    <m/>
    <n v="52178"/>
    <s v="MNP-2014"/>
    <n v="0"/>
    <n v="0"/>
    <n v="2.1069999999999986E-5"/>
    <n v="100.00002402599999"/>
    <n v="0"/>
    <s v=""/>
    <s v="High Income"/>
    <s v="East Asia &amp; Pacific"/>
    <s v="Universal Access"/>
    <n v="17.559097411132853"/>
    <x v="217"/>
    <n v="-4.7893703810836845"/>
    <n v="0"/>
    <n v="6.7781000000000048E-5"/>
  </r>
  <r>
    <s v="MNP"/>
    <x v="155"/>
    <x v="5"/>
    <n v="100"/>
    <n v="0"/>
    <n v="1.94122E-3"/>
    <m/>
    <n v="51514"/>
    <s v="MNP-2015"/>
    <n v="0"/>
    <n v="0"/>
    <n v="2.4703000000000051E-5"/>
    <n v="100.00000708"/>
    <n v="0"/>
    <s v=""/>
    <s v="High Income"/>
    <s v="East Asia &amp; Pacific"/>
    <s v="Universal Access"/>
    <n v="16.984761441953111"/>
    <x v="218"/>
    <n v="-4.707500146004179"/>
    <n v="0"/>
    <n v="9.2484000000000099E-5"/>
  </r>
  <r>
    <s v="MNP"/>
    <x v="155"/>
    <x v="6"/>
    <n v="100"/>
    <n v="0"/>
    <n v="1.9695509999999999E-3"/>
    <m/>
    <n v="50773"/>
    <s v="MNP-2016"/>
    <n v="0"/>
    <n v="0"/>
    <n v="2.8330999999999929E-5"/>
    <n v="100.000012923"/>
    <n v="0"/>
    <s v=""/>
    <s v="High Income"/>
    <s v="East Asia &amp; Pacific"/>
    <s v="Universal Access"/>
    <n v="15.905248869453033"/>
    <x v="219"/>
    <n v="-4.6724022446694562"/>
    <n v="0"/>
    <n v="1.2081500000000003E-4"/>
  </r>
  <r>
    <s v="MNP"/>
    <x v="155"/>
    <x v="7"/>
    <n v="100"/>
    <n v="0"/>
    <n v="2.0016410000000002E-3"/>
    <m/>
    <n v="49959"/>
    <s v="MNP-2017"/>
    <n v="0"/>
    <n v="0"/>
    <n v="3.2090000000000243E-5"/>
    <n v="99.999982719000016"/>
    <n v="0"/>
    <s v=""/>
    <s v="High Income"/>
    <s v="East Asia &amp; Pacific"/>
    <s v="Universal Access"/>
    <n v="15.146092309921883"/>
    <x v="220"/>
    <n v="-4.6757494245732243"/>
    <n v="0"/>
    <n v="1.5290500000000027E-4"/>
  </r>
  <r>
    <s v="MNP"/>
    <x v="155"/>
    <x v="8"/>
    <n v="100"/>
    <n v="0"/>
    <n v="2.0376140000000001E-3"/>
    <m/>
    <n v="49077"/>
    <s v="MNP-2018"/>
    <n v="0"/>
    <n v="0"/>
    <n v="3.5972999999999908E-5"/>
    <n v="99.999982278000004"/>
    <n v="0"/>
    <s v=""/>
    <s v="High Income"/>
    <s v="East Asia &amp; Pacific"/>
    <s v="Universal Access"/>
    <n v="14.516199440312505"/>
    <x v="221"/>
    <n v="-4.7088313956276151"/>
    <n v="0"/>
    <n v="1.8887800000000018E-4"/>
  </r>
  <r>
    <s v="MNP"/>
    <x v="155"/>
    <x v="9"/>
    <n v="100"/>
    <n v="0"/>
    <n v="2.0777489999999998E-3"/>
    <m/>
    <n v="48129"/>
    <s v="MNP-2019"/>
    <n v="0"/>
    <n v="0"/>
    <n v="4.0134999999999737E-5"/>
    <n v="99.999981620999989"/>
    <n v="0"/>
    <s v=""/>
    <s v="High Income"/>
    <s v="East Asia &amp; Pacific"/>
    <s v="Universal Access"/>
    <n v="13.958622860585876"/>
    <x v="222"/>
    <n v="-4.6813235465815879"/>
    <n v="0"/>
    <n v="2.2901299999999992E-4"/>
  </r>
  <r>
    <s v="MNP"/>
    <x v="155"/>
    <x v="10"/>
    <n v="100"/>
    <n v="0.3"/>
    <n v="2.104023E-3"/>
    <m/>
    <n v="47528"/>
    <s v="MNP-2020"/>
    <n v="0"/>
    <n v="0.3"/>
    <n v="2.6274000000000176E-5"/>
    <n v="100.000005144"/>
    <n v="0"/>
    <s v=""/>
    <s v="High Income"/>
    <s v="East Asia &amp; Pacific"/>
    <s v="Universal Access"/>
    <n v="13.426165474335917"/>
    <x v="989"/>
    <n v="-4.3986436133012576"/>
    <n v="0"/>
    <n v="2.5528700000000009E-4"/>
  </r>
  <r>
    <s v="MNP"/>
    <x v="155"/>
    <x v="11"/>
    <n v="100"/>
    <n v="0.5"/>
    <n v="2.1286109999999999E-3"/>
    <m/>
    <n v="46979"/>
    <s v="MNP-2021"/>
    <n v="0"/>
    <n v="0.2"/>
    <n v="2.4587999999999867E-5"/>
    <n v="100.00001616899999"/>
    <n v="0"/>
    <s v=""/>
    <s v="High Income"/>
    <s v="East Asia &amp; Pacific"/>
    <s v="Universal Access"/>
    <n v="12.87483148972656"/>
    <x v="1652"/>
    <n v="-4.5786057300041865"/>
    <n v="0"/>
    <n v="2.7987499999999996E-4"/>
  </r>
  <r>
    <s v="MNP"/>
    <x v="155"/>
    <x v="12"/>
    <n v="100"/>
    <n v="0.5"/>
    <n v="2.1702330000000001E-3"/>
    <m/>
    <n v="46078"/>
    <s v="MNP-2022"/>
    <n v="0"/>
    <n v="0"/>
    <n v="4.1622000000000273E-5"/>
    <n v="99.999996174000003"/>
    <n v="0"/>
    <s v=""/>
    <s v="High Income"/>
    <s v="East Asia &amp; Pacific"/>
    <s v="Universal Access"/>
    <n v="12.585946336015652"/>
    <x v="1653"/>
    <n v="-4.5486308192259362"/>
    <n v="0"/>
    <n v="3.2149700000000023E-4"/>
  </r>
  <r>
    <s v="MOZ"/>
    <x v="156"/>
    <x v="0"/>
    <n v="18.899999999999999"/>
    <n v="84.9"/>
    <n v="0.15677043199999999"/>
    <n v="317.8812307"/>
    <n v="22999235"/>
    <s v="MOZ-2010"/>
    <s v=""/>
    <s v=""/>
    <s v=""/>
    <n v="3605600.0066195196"/>
    <n v="81.099999999999994"/>
    <n v="0.49317297424191703"/>
    <s v="Low Income"/>
    <s v="Sub-Saharan Africa"/>
    <s v="Critical"/>
    <n v="-60.724657439414052"/>
    <x v="1654"/>
    <n v="-4.9412887819916342"/>
    <n v="0"/>
    <n v="0"/>
  </r>
  <r>
    <s v="MOZ"/>
    <x v="156"/>
    <x v="1"/>
    <n v="20.2"/>
    <n v="85.4"/>
    <n v="0.17966480600000001"/>
    <n v="370.87053830000002"/>
    <n v="23649039"/>
    <s v="MOZ-2011"/>
    <n v="1.3000000000000007"/>
    <n v="0.5"/>
    <n v="2.2894374000000023E-2"/>
    <n v="4248900.0040214341"/>
    <n v="79.8"/>
    <n v="0.48444076152166005"/>
    <s v="Low Income"/>
    <s v="Sub-Saharan Africa"/>
    <s v="Low Access"/>
    <n v="-60.215327430820309"/>
    <x v="1655"/>
    <n v="-4.9468685777740555"/>
    <n v="1.3000000000000007"/>
    <n v="2.2894374000000023E-2"/>
  </r>
  <r>
    <s v="MOZ"/>
    <x v="156"/>
    <x v="2"/>
    <n v="21.2"/>
    <n v="84.5"/>
    <n v="0.19319293900000001"/>
    <n v="364.82866960000001"/>
    <n v="24337846"/>
    <s v="MOZ-2012"/>
    <n v="1"/>
    <n v="-0.90000000000000568"/>
    <n v="1.3528132999999998E-2"/>
    <n v="4701899.9976693941"/>
    <n v="78.8"/>
    <n v="0.52954429050715146"/>
    <s v="Low Income"/>
    <s v="Sub-Saharan Africa"/>
    <s v="Low Access"/>
    <n v="-59.920804536015623"/>
    <x v="1656"/>
    <n v="-5.212311124096229"/>
    <n v="2.3000000000000007"/>
    <n v="3.6422507000000021E-2"/>
  </r>
  <r>
    <s v="MOZ"/>
    <x v="156"/>
    <x v="3"/>
    <n v="22.4"/>
    <n v="83.1"/>
    <n v="0.204274288"/>
    <n v="380.5824197"/>
    <n v="25051611"/>
    <s v="MOZ-2013"/>
    <n v="1.1999999999999993"/>
    <n v="-1.4000000000000057"/>
    <n v="1.108134899999999E-2"/>
    <n v="5117400.0002779681"/>
    <n v="77.599999999999994"/>
    <n v="0.53674126135679723"/>
    <s v="Low Income"/>
    <s v="Sub-Saharan Africa"/>
    <s v="Low Access"/>
    <n v="-59.312538176640608"/>
    <x v="1657"/>
    <n v="-4.7640961560000044"/>
    <n v="3.5"/>
    <n v="4.7503856000000011E-2"/>
  </r>
  <r>
    <s v="MOZ"/>
    <x v="156"/>
    <x v="4"/>
    <n v="24.8"/>
    <n v="81.2"/>
    <n v="0.22454991999999999"/>
    <n v="383.32263540000002"/>
    <n v="25788475"/>
    <s v="MOZ-2014"/>
    <n v="2.4000000000000021"/>
    <n v="-1.8999999999999915"/>
    <n v="2.0275631999999988E-2"/>
    <n v="5790799.9981720001"/>
    <n v="75.2"/>
    <n v="0.5857987482677105"/>
    <s v="Low Income"/>
    <s v="Sub-Saharan Africa"/>
    <s v="Low Access"/>
    <n v="-57.640902588867149"/>
    <x v="1658"/>
    <n v="-4.566736978083684"/>
    <n v="5.9000000000000021"/>
    <n v="6.7779487999999999E-2"/>
  </r>
  <r>
    <s v="MOZ"/>
    <x v="156"/>
    <x v="5"/>
    <n v="24"/>
    <n v="80.099999999999994"/>
    <n v="0.24326895100000001"/>
    <n v="385.14656710000003"/>
    <n v="26547572"/>
    <s v="MOZ-2015"/>
    <n v="-0.80000000000000071"/>
    <n v="-1.1000000000000085"/>
    <n v="1.8719031000000025E-2"/>
    <n v="6458199.9920369722"/>
    <n v="76"/>
    <n v="0.63162694875282965"/>
    <s v="Low Income"/>
    <s v="Sub-Saharan Africa"/>
    <s v="Low Access"/>
    <n v="-59.015238558046889"/>
    <x v="1659"/>
    <n v="-4.4661724150041788"/>
    <n v="5.1000000000000014"/>
    <n v="8.6498519000000024E-2"/>
  </r>
  <r>
    <s v="MOZ"/>
    <x v="156"/>
    <x v="6"/>
    <n v="26.2"/>
    <n v="77.400000000000006"/>
    <n v="0.30478355299999998"/>
    <n v="380.80558600000001"/>
    <n v="27337105"/>
    <s v="MOZ-2016"/>
    <n v="2.1999999999999993"/>
    <n v="-2.6999999999999886"/>
    <n v="6.1514601999999974E-2"/>
    <n v="8331899.9906340642"/>
    <n v="73.8"/>
    <n v="0.80036523676414761"/>
    <s v="Low Income"/>
    <s v="Sub-Saharan Africa"/>
    <s v="Low Access"/>
    <n v="-57.894751130546965"/>
    <x v="1660"/>
    <n v="-4.3695882426694563"/>
    <n v="7.3000000000000007"/>
    <n v="0.148013121"/>
  </r>
  <r>
    <s v="MOZ"/>
    <x v="156"/>
    <x v="7"/>
    <n v="24.3"/>
    <n v="78.2"/>
    <n v="0.29511056000000002"/>
    <n v="371.7391255"/>
    <n v="28166393"/>
    <s v="MOZ-2017"/>
    <n v="-1.8999999999999986"/>
    <n v="0.79999999999999716"/>
    <n v="-9.6729929999999631E-3"/>
    <n v="8312200.0114100808"/>
    <n v="75.7"/>
    <n v="0.79386467486592294"/>
    <s v="Low Income"/>
    <s v="Sub-Saharan Africa"/>
    <s v="Low Access"/>
    <n v="-60.55390769007812"/>
    <x v="1661"/>
    <n v="-4.3826405055732236"/>
    <n v="5.4000000000000021"/>
    <n v="0.13834012800000003"/>
  </r>
  <r>
    <s v="MOZ"/>
    <x v="156"/>
    <x v="8"/>
    <n v="31.1"/>
    <n v="79"/>
    <n v="0.27759394999999998"/>
    <n v="366.24145240000001"/>
    <n v="29018644"/>
    <s v="MOZ-2018"/>
    <n v="6.8000000000000007"/>
    <n v="0.79999999999999716"/>
    <n v="-1.7516610000000044E-2"/>
    <n v="8055400.0116037996"/>
    <n v="68.900000000000006"/>
    <n v="0.75795338889388908"/>
    <s v="Low Income"/>
    <s v="Sub-Saharan Africa"/>
    <s v="Low Access"/>
    <n v="-54.383800559687494"/>
    <x v="1662"/>
    <n v="-4.4332750596276149"/>
    <n v="12.200000000000003"/>
    <n v="0.12082351799999999"/>
  </r>
  <r>
    <s v="MOZ"/>
    <x v="156"/>
    <x v="9"/>
    <n v="29.7"/>
    <n v="77.5"/>
    <n v="0.28875620000000002"/>
    <n v="359.75326080000002"/>
    <n v="29884380"/>
    <s v="MOZ-2019"/>
    <n v="-1.4000000000000021"/>
    <n v="-1.5"/>
    <n v="1.116225000000004E-2"/>
    <n v="8629300.0081559997"/>
    <n v="70.3"/>
    <n v="0.80265068163073616"/>
    <s v="Low Income"/>
    <s v="Sub-Saharan Africa"/>
    <s v="Low Access"/>
    <n v="-56.341377139414121"/>
    <x v="1663"/>
    <n v="-4.3946450955815877"/>
    <n v="10.8"/>
    <n v="0.13198576800000003"/>
  </r>
  <r>
    <s v="MOZ"/>
    <x v="156"/>
    <x v="10"/>
    <n v="30.6"/>
    <n v="80.2"/>
    <n v="0.25836410500000001"/>
    <n v="342.94565160000002"/>
    <n v="30783688"/>
    <s v="MOZ-2020"/>
    <n v="0.90000000000000213"/>
    <n v="2.7000000000000028"/>
    <n v="-3.0392095000000008E-2"/>
    <n v="7953399.9987192405"/>
    <n v="69.400000000000006"/>
    <n v="0.75336749072225295"/>
    <s v="Low Income"/>
    <s v="Sub-Saharan Africa"/>
    <s v="Low Access"/>
    <n v="-55.973834525664081"/>
    <x v="1664"/>
    <n v="-4.1423835313012578"/>
    <n v="11.700000000000003"/>
    <n v="0.10159367300000002"/>
  </r>
  <r>
    <s v="MOZ"/>
    <x v="156"/>
    <x v="11"/>
    <n v="31.5"/>
    <n v="76.900000000000006"/>
    <n v="0.288380146"/>
    <n v="353.10742699999997"/>
    <n v="31707800"/>
    <s v="MOZ-2021"/>
    <n v="0.89999999999999858"/>
    <n v="-3.2999999999999972"/>
    <n v="3.0016040999999993E-2"/>
    <n v="9143899.993338801"/>
    <n v="68.5"/>
    <n v="0.81669238296706803"/>
    <s v="Low Income"/>
    <s v="Sub-Saharan Africa"/>
    <s v="Low Access"/>
    <n v="-55.62516851027344"/>
    <x v="1665"/>
    <n v="-4.2923541950041866"/>
    <n v="12.600000000000001"/>
    <n v="0.13160971400000002"/>
  </r>
  <r>
    <s v="MOZ"/>
    <x v="156"/>
    <x v="12"/>
    <n v="33.200000000000003"/>
    <m/>
    <n v="0.33369420399999999"/>
    <n v="358.63769439999999"/>
    <n v="32656246"/>
    <s v="MOZ-2022"/>
    <n v="1.7000000000000028"/>
    <s v=""/>
    <n v="4.531405799999999E-2"/>
    <n v="10897200.014598183"/>
    <n v="66.8"/>
    <n v="0.93044933427388221"/>
    <s v="Low Income"/>
    <s v="Sub-Saharan Africa"/>
    <s v="Low Access"/>
    <n v="-54.214053663984345"/>
    <x v="38"/>
    <n v="-4.217106848225936"/>
    <n v="14.300000000000004"/>
    <n v="0.17692377200000001"/>
  </r>
  <r>
    <s v="MRT"/>
    <x v="157"/>
    <x v="0"/>
    <n v="34.200000000000003"/>
    <n v="34"/>
    <n v="0.62132755699999997"/>
    <m/>
    <n v="3390965"/>
    <s v="MRT-2010"/>
    <s v=""/>
    <s v=""/>
    <s v=""/>
    <n v="2106899.9993225047"/>
    <n v="65.8"/>
    <s v=""/>
    <s v="Lower Middle Income"/>
    <s v="Sub-Saharan Africa"/>
    <s v="Low Access"/>
    <n v="-45.424657439414048"/>
    <x v="1666"/>
    <n v="-4.4767316569916344"/>
    <n v="0"/>
    <n v="0"/>
  </r>
  <r>
    <s v="MRT"/>
    <x v="157"/>
    <x v="1"/>
    <n v="35.299999999999997"/>
    <n v="33.299999999999997"/>
    <n v="0.64662352599999995"/>
    <m/>
    <n v="3502811"/>
    <s v="MRT-2011"/>
    <n v="1.0999999999999943"/>
    <n v="-0.70000000000000284"/>
    <n v="2.5295968999999974E-2"/>
    <n v="2264999.9997315858"/>
    <n v="64.7"/>
    <s v=""/>
    <s v="Lower Middle Income"/>
    <s v="Sub-Saharan Africa"/>
    <s v="Low Access"/>
    <n v="-45.115327430820315"/>
    <x v="1667"/>
    <n v="-4.4799098577740555"/>
    <n v="1.0999999999999943"/>
    <n v="2.5295968999999974E-2"/>
  </r>
  <r>
    <s v="MRT"/>
    <x v="157"/>
    <x v="2"/>
    <n v="36.4"/>
    <n v="31.9"/>
    <n v="0.69811446899999996"/>
    <m/>
    <n v="3619034"/>
    <s v="MRT-2012"/>
    <n v="1.1000000000000014"/>
    <n v="-1.3999999999999986"/>
    <n v="5.1490943000000011E-2"/>
    <n v="2526499.9992029457"/>
    <n v="63.6"/>
    <s v=""/>
    <s v="Lower Middle Income"/>
    <s v="Sub-Saharan Africa"/>
    <s v="Low Access"/>
    <n v="-44.720804536015628"/>
    <x v="1668"/>
    <n v="-4.7073895940962291"/>
    <n v="2.1999999999999957"/>
    <n v="7.6786911999999985E-2"/>
  </r>
  <r>
    <s v="MRT"/>
    <x v="157"/>
    <x v="3"/>
    <n v="37.6"/>
    <n v="35.1"/>
    <n v="0.620006116"/>
    <m/>
    <n v="3734318"/>
    <s v="MRT-2013"/>
    <n v="1.2000000000000028"/>
    <n v="3.2000000000000028"/>
    <n v="-7.8108352999999964E-2"/>
    <n v="2315299.9990888881"/>
    <n v="62.4"/>
    <s v=""/>
    <s v="Lower Middle Income"/>
    <s v="Sub-Saharan Africa"/>
    <s v="Low Access"/>
    <n v="-44.112538176640605"/>
    <x v="1669"/>
    <n v="-4.3483643280000042"/>
    <n v="3.3999999999999986"/>
    <n v="-1.3214409999999788E-3"/>
  </r>
  <r>
    <s v="MRT"/>
    <x v="157"/>
    <x v="4"/>
    <n v="38.799999999999997"/>
    <n v="31"/>
    <n v="0.69707424699999998"/>
    <m/>
    <n v="3848514"/>
    <s v="MRT-2014"/>
    <n v="1.1999999999999957"/>
    <n v="-4.1000000000000014"/>
    <n v="7.7068130999999984E-2"/>
    <n v="2682699.9986189581"/>
    <n v="61.2"/>
    <s v=""/>
    <s v="Lower Middle Income"/>
    <s v="Sub-Saharan Africa"/>
    <s v="Low Access"/>
    <n v="-43.640902588867149"/>
    <x v="1670"/>
    <n v="-4.0942126510836845"/>
    <n v="4.5999999999999943"/>
    <n v="7.5746690000000005E-2"/>
  </r>
  <r>
    <s v="MRT"/>
    <x v="157"/>
    <x v="5"/>
    <n v="39.5"/>
    <n v="28.3"/>
    <n v="0.69516603700000001"/>
    <m/>
    <n v="3965959"/>
    <s v="MRT-2015"/>
    <n v="0.70000000000000284"/>
    <n v="-2.6999999999999993"/>
    <n v="-1.9082099999999658E-3"/>
    <n v="2757000.000934483"/>
    <n v="60.5"/>
    <s v=""/>
    <s v="Lower Middle Income"/>
    <s v="Sub-Saharan Africa"/>
    <s v="Low Access"/>
    <n v="-43.515238558046889"/>
    <x v="1671"/>
    <n v="-4.014275329004179"/>
    <n v="5.2999999999999972"/>
    <n v="7.383848000000004E-2"/>
  </r>
  <r>
    <s v="MRT"/>
    <x v="157"/>
    <x v="6"/>
    <n v="41.2"/>
    <n v="31.7"/>
    <n v="0.64226089900000005"/>
    <m/>
    <n v="4086657"/>
    <s v="MRT-2016"/>
    <n v="1.7000000000000028"/>
    <n v="3.3999999999999986"/>
    <n v="-5.2905137999999963E-2"/>
    <n v="2624699.9987246431"/>
    <n v="58.8"/>
    <s v=""/>
    <s v="Lower Middle Income"/>
    <s v="Sub-Saharan Africa"/>
    <s v="Low Access"/>
    <n v="-42.894751130546965"/>
    <x v="1672"/>
    <n v="-4.0321108966694563"/>
    <n v="7"/>
    <n v="2.0933342000000077E-2"/>
  </r>
  <r>
    <s v="MRT"/>
    <x v="157"/>
    <x v="7"/>
    <n v="42.9"/>
    <n v="25.5"/>
    <n v="0.90462166899999996"/>
    <m/>
    <n v="4210600"/>
    <s v="MRT-2017"/>
    <n v="1.6999999999999957"/>
    <n v="-6.1999999999999993"/>
    <n v="0.26236076999999991"/>
    <n v="3808999.9994913996"/>
    <n v="57.1"/>
    <s v=""/>
    <s v="Lower Middle Income"/>
    <s v="Sub-Saharan Africa"/>
    <s v="Low Access"/>
    <n v="-41.953907690078118"/>
    <x v="1673"/>
    <n v="-3.773129396573224"/>
    <n v="8.6999999999999957"/>
    <n v="0.28329411199999999"/>
  </r>
  <r>
    <s v="MRT"/>
    <x v="157"/>
    <x v="8"/>
    <n v="43.6"/>
    <n v="21.6"/>
    <n v="1.022550047"/>
    <m/>
    <n v="4337685"/>
    <s v="MRT-2018"/>
    <n v="0.70000000000000284"/>
    <n v="-3.8999999999999986"/>
    <n v="0.117928378"/>
    <n v="4435500.000621195"/>
    <n v="56.4"/>
    <s v=""/>
    <s v="Lower Middle Income"/>
    <s v="Sub-Saharan Africa"/>
    <s v="Low Access"/>
    <n v="-41.883800559687494"/>
    <x v="1674"/>
    <n v="-3.6883189626276147"/>
    <n v="9.3999999999999986"/>
    <n v="0.40122248999999999"/>
  </r>
  <r>
    <s v="MRT"/>
    <x v="157"/>
    <x v="9"/>
    <n v="44.9"/>
    <n v="21.2"/>
    <n v="1.0041390349999999"/>
    <m/>
    <n v="4467708"/>
    <s v="MRT-2019"/>
    <n v="1.2999999999999972"/>
    <n v="-0.40000000000000213"/>
    <n v="-1.841101200000006E-2"/>
    <n v="4486199.9997817799"/>
    <n v="55.1"/>
    <s v=""/>
    <s v="Lower Middle Income"/>
    <s v="Sub-Saharan Africa"/>
    <s v="Low Access"/>
    <n v="-41.141377139414125"/>
    <x v="1675"/>
    <n v="-3.6792622605815879"/>
    <n v="10.699999999999996"/>
    <n v="0.38281147799999993"/>
  </r>
  <r>
    <s v="MRT"/>
    <x v="157"/>
    <x v="10"/>
    <n v="45.4"/>
    <n v="20.9"/>
    <n v="1.007666956"/>
    <m/>
    <n v="4600131"/>
    <s v="MRT-2020"/>
    <n v="0.5"/>
    <n v="-0.30000000000000071"/>
    <n v="3.5279210000001004E-3"/>
    <n v="4635400.0019712364"/>
    <n v="54.6"/>
    <s v=""/>
    <s v="Lower Middle Income"/>
    <s v="Sub-Saharan Africa"/>
    <s v="Low Access"/>
    <n v="-41.173834525664084"/>
    <x v="61"/>
    <n v="-3.3930806803012579"/>
    <n v="11.199999999999996"/>
    <n v="0.38633939900000003"/>
  </r>
  <r>
    <s v="MRT"/>
    <x v="157"/>
    <x v="11"/>
    <n v="47.7"/>
    <n v="22.1"/>
    <n v="0.93161930000000004"/>
    <m/>
    <n v="4734874"/>
    <s v="MRT-2021"/>
    <n v="2.3000000000000043"/>
    <n v="1.2000000000000028"/>
    <n v="-7.6047655999999964E-2"/>
    <n v="4411100.0014682002"/>
    <n v="52.3"/>
    <s v=""/>
    <s v="Lower Middle Income"/>
    <s v="Sub-Saharan Africa"/>
    <s v="Low Access"/>
    <n v="-39.425168510273437"/>
    <x v="1676"/>
    <n v="-3.6491150410041864"/>
    <n v="13.5"/>
    <n v="0.31029174300000006"/>
  </r>
  <r>
    <s v="MRT"/>
    <x v="157"/>
    <x v="12"/>
    <n v="49"/>
    <n v="19.600000000000001"/>
    <n v="1.030901193"/>
    <m/>
    <n v="4875637"/>
    <s v="MRT-2022"/>
    <n v="1.2999999999999972"/>
    <n v="-2.5"/>
    <n v="9.928189300000001E-2"/>
    <n v="5026299.9999349415"/>
    <n v="51"/>
    <s v=""/>
    <s v="Lower Middle Income"/>
    <s v="Sub-Saharan Africa"/>
    <s v="Low Access"/>
    <n v="-38.414053663984348"/>
    <x v="1677"/>
    <n v="-3.5198998592259363"/>
    <n v="14.799999999999997"/>
    <n v="0.40957363600000007"/>
  </r>
  <r>
    <s v="MUS"/>
    <x v="158"/>
    <x v="0"/>
    <n v="99.4"/>
    <n v="12.8"/>
    <n v="2.939619322"/>
    <n v="1050.757672"/>
    <n v="1250400"/>
    <s v="MUS-2010"/>
    <s v=""/>
    <s v=""/>
    <s v=""/>
    <n v="3675700.0002287999"/>
    <n v="0.59999999999999432"/>
    <n v="2.7976187091784568"/>
    <s v="Upper Middle Income"/>
    <s v="Sub-Saharan Africa"/>
    <s v="Universal Access"/>
    <n v="19.775342560585955"/>
    <x v="1174"/>
    <n v="-2.1584398919916343"/>
    <n v="0"/>
    <n v="0"/>
  </r>
  <r>
    <s v="MUS"/>
    <x v="158"/>
    <x v="1"/>
    <n v="99.6"/>
    <n v="12"/>
    <n v="2.9195850540000001"/>
    <n v="1053.558014"/>
    <n v="1252404"/>
    <s v="MUS-2011"/>
    <n v="0.19999999999998863"/>
    <n v="-0.80000000000000071"/>
    <n v="-2.0034267999999855E-2"/>
    <n v="3656499.9999698163"/>
    <n v="0.40000000000000568"/>
    <n v="2.7711668604895641"/>
    <s v="Upper Middle Income"/>
    <s v="Sub-Saharan Africa"/>
    <s v="Universal Access"/>
    <n v="19.184672569179682"/>
    <x v="1678"/>
    <n v="-2.2069483297740553"/>
    <n v="0.19999999999998863"/>
    <n v="-2.0034267999999855E-2"/>
  </r>
  <r>
    <s v="MUS"/>
    <x v="158"/>
    <x v="2"/>
    <n v="99.4"/>
    <n v="11.4"/>
    <n v="2.980932922"/>
    <n v="1066.25425"/>
    <n v="1255882"/>
    <s v="MUS-2012"/>
    <n v="-0.19999999999998863"/>
    <n v="-0.59999999999999964"/>
    <n v="6.1347867999999917E-2"/>
    <n v="3743699.9999472043"/>
    <n v="0.59999999999999432"/>
    <n v="2.795705547715285"/>
    <s v="Upper Middle Income"/>
    <s v="Sub-Saharan Africa"/>
    <s v="Universal Access"/>
    <n v="18.279195463984379"/>
    <x v="1679"/>
    <n v="-2.4245711410962292"/>
    <n v="0"/>
    <n v="4.1313600000000061E-2"/>
  </r>
  <r>
    <s v="MUS"/>
    <x v="158"/>
    <x v="3"/>
    <n v="99.4"/>
    <n v="11.4"/>
    <n v="3.0638790020000002"/>
    <n v="1085.5501959999999"/>
    <n v="1258927"/>
    <s v="MUS-2013"/>
    <n v="0"/>
    <n v="0"/>
    <n v="8.2946080000000144E-2"/>
    <n v="3857200.0003508544"/>
    <n v="0.59999999999999432"/>
    <n v="2.82242038487919"/>
    <s v="Upper Middle Income"/>
    <s v="Sub-Saharan Africa"/>
    <s v="Universal Access"/>
    <n v="17.687461823359399"/>
    <x v="582"/>
    <n v="-1.9044914420000039"/>
    <n v="0"/>
    <n v="0.12425968000000021"/>
  </r>
  <r>
    <s v="MUS"/>
    <x v="158"/>
    <x v="4"/>
    <n v="99.5"/>
    <n v="10.6"/>
    <n v="3.1640300410000002"/>
    <n v="1104.475355"/>
    <n v="1261208"/>
    <s v="MUS-2014"/>
    <n v="9.9999999999994316E-2"/>
    <n v="-0.80000000000000071"/>
    <n v="0.100151039"/>
    <n v="3990499.9999495284"/>
    <n v="0.5"/>
    <n v="2.8647357559191531"/>
    <s v="Upper Middle Income"/>
    <s v="Sub-Saharan Africa"/>
    <s v="Universal Access"/>
    <n v="17.059097411132853"/>
    <x v="1680"/>
    <n v="-1.6272568570836841"/>
    <n v="9.9999999999994316E-2"/>
    <n v="0.2244107190000002"/>
  </r>
  <r>
    <s v="MUS"/>
    <x v="158"/>
    <x v="5"/>
    <n v="99.6"/>
    <n v="11.5"/>
    <n v="3.1600018689999998"/>
    <n v="1136.149191"/>
    <n v="1262879"/>
    <s v="MUS-2015"/>
    <n v="9.9999999999994316E-2"/>
    <n v="0.90000000000000036"/>
    <n v="-4.0281720000003851E-3"/>
    <n v="3990700.0003208509"/>
    <n v="0.40000000000000568"/>
    <n v="2.7813265141866386"/>
    <s v="Upper Middle Income"/>
    <s v="Sub-Saharan Africa"/>
    <s v="Universal Access"/>
    <n v="16.584761441953106"/>
    <x v="1348"/>
    <n v="-1.5494394970041792"/>
    <n v="0.19999999999998863"/>
    <n v="0.22038254699999982"/>
  </r>
  <r>
    <s v="MUS"/>
    <x v="158"/>
    <x v="6"/>
    <n v="99.7"/>
    <n v="10.3"/>
    <n v="3.2165457169999998"/>
    <n v="1135.898027"/>
    <n v="1263747"/>
    <s v="MUS-2016"/>
    <n v="0.10000000000000853"/>
    <n v="-1.1999999999999993"/>
    <n v="5.6543848000000008E-2"/>
    <n v="4064900.0002215989"/>
    <n v="0.29999999999999716"/>
    <n v="2.8317204894660848"/>
    <s v="Upper Middle Income"/>
    <s v="Sub-Saharan Africa"/>
    <s v="Universal Access"/>
    <n v="15.605248869453035"/>
    <x v="537"/>
    <n v="-1.4578260786694566"/>
    <n v="0.29999999999999716"/>
    <n v="0.27692639499999983"/>
  </r>
  <r>
    <s v="MUS"/>
    <x v="158"/>
    <x v="7"/>
    <n v="99.6"/>
    <n v="9.4"/>
    <n v="3.3260678619999999"/>
    <n v="1156.1551790000001"/>
    <n v="1264887"/>
    <s v="MUS-2017"/>
    <n v="-0.10000000000000853"/>
    <n v="-0.90000000000000036"/>
    <n v="0.10952214500000013"/>
    <n v="4207099.9997615935"/>
    <n v="0.40000000000000568"/>
    <n v="2.8768351536312236"/>
    <s v="Upper Middle Income"/>
    <s v="Sub-Saharan Africa"/>
    <s v="Universal Access"/>
    <n v="14.746092309921877"/>
    <x v="1681"/>
    <n v="-1.351683203573224"/>
    <n v="0.19999999999998863"/>
    <n v="0.38644853999999995"/>
  </r>
  <r>
    <s v="MUS"/>
    <x v="158"/>
    <x v="8"/>
    <n v="99.8"/>
    <n v="9.1999999999999993"/>
    <n v="3.2963620549999999"/>
    <n v="1142.144241"/>
    <n v="1265577"/>
    <s v="MUS-2018"/>
    <n v="0.20000000000000284"/>
    <n v="-0.20000000000000107"/>
    <n v="-2.9705807000000028E-2"/>
    <n v="4171800.0004807347"/>
    <n v="0.20000000000000284"/>
    <n v="2.8861171266020507"/>
    <s v="Upper Middle Income"/>
    <s v="Sub-Saharan Africa"/>
    <s v="Universal Access"/>
    <n v="14.316199440312502"/>
    <x v="1682"/>
    <n v="-1.414506954627615"/>
    <n v="0.39999999999999147"/>
    <n v="0.35674273299999992"/>
  </r>
  <r>
    <s v="MUS"/>
    <x v="158"/>
    <x v="9"/>
    <n v="100"/>
    <n v="8.9"/>
    <n v="3.3216823259999999"/>
    <n v="1163.1517919999999"/>
    <n v="1265985"/>
    <s v="MUS-2019"/>
    <n v="0.20000000000000284"/>
    <n v="-0.29999999999999893"/>
    <n v="2.5320271000000005E-2"/>
    <n v="4205199.9994811099"/>
    <n v="0"/>
    <n v="2.8557599694606326"/>
    <s v="Upper Middle Income"/>
    <s v="Sub-Saharan Africa"/>
    <s v="Universal Access"/>
    <n v="13.958622860585876"/>
    <x v="1683"/>
    <n v="-1.3617189695815877"/>
    <n v="0.59999999999999432"/>
    <n v="0.38206300399999993"/>
  </r>
  <r>
    <s v="MUS"/>
    <x v="158"/>
    <x v="10"/>
    <n v="99.5"/>
    <n v="9.4"/>
    <n v="2.9581031489999998"/>
    <n v="1025.837442"/>
    <n v="1266014"/>
    <s v="MUS-2020"/>
    <n v="-0.5"/>
    <n v="0.5"/>
    <n v="-0.36357917700000009"/>
    <n v="3745000.0000780858"/>
    <n v="0.5"/>
    <n v="2.8835983440347071"/>
    <s v="Upper Middle Income"/>
    <s v="Sub-Saharan Africa"/>
    <s v="Universal Access"/>
    <n v="12.926165474335917"/>
    <x v="1684"/>
    <n v="-1.442644487301258"/>
    <n v="9.9999999999994316E-2"/>
    <n v="1.8483826999999842E-2"/>
  </r>
  <r>
    <s v="MUS"/>
    <x v="158"/>
    <x v="11"/>
    <n v="99.6"/>
    <n v="8.6"/>
    <n v="3.1491691770000001"/>
    <n v="1072.429457"/>
    <n v="1266334"/>
    <s v="MUS-2021"/>
    <n v="9.9999999999994316E-2"/>
    <n v="-0.80000000000000071"/>
    <n v="0.19106602800000028"/>
    <n v="3987900.0005871183"/>
    <n v="0.40000000000000568"/>
    <n v="2.9364814221062563"/>
    <s v="Upper Middle Income"/>
    <s v="Sub-Saharan Africa"/>
    <s v="Universal Access"/>
    <n v="12.474831489726554"/>
    <x v="1606"/>
    <n v="-1.4315651640041862"/>
    <n v="0.19999999999998863"/>
    <n v="0.20954985500000012"/>
  </r>
  <r>
    <s v="MUS"/>
    <x v="158"/>
    <x v="12"/>
    <n v="100"/>
    <m/>
    <n v="3.2077831450000001"/>
    <n v="1095.738797"/>
    <n v="1262523"/>
    <s v="MUS-2022"/>
    <n v="0.40000000000000568"/>
    <s v=""/>
    <n v="5.8613967999999961E-2"/>
    <n v="4049899.9995748349"/>
    <n v="0"/>
    <n v="2.9275071338009764"/>
    <s v="Upper Middle Income"/>
    <s v="Sub-Saharan Africa"/>
    <s v="Universal Access"/>
    <n v="12.585946336015652"/>
    <x v="38"/>
    <n v="-1.3430179072259363"/>
    <n v="0.59999999999999432"/>
    <n v="0.26816382300000008"/>
  </r>
  <r>
    <s v="MWI"/>
    <x v="159"/>
    <x v="0"/>
    <n v="8.6999999999999993"/>
    <n v="81.2"/>
    <n v="0.30250640400000001"/>
    <m/>
    <n v="14826463"/>
    <s v="MWI-2010"/>
    <s v=""/>
    <s v=""/>
    <s v=""/>
    <n v="4485100.0061690519"/>
    <n v="91.3"/>
    <s v=""/>
    <s v="Low Income"/>
    <s v="Sub-Saharan Africa"/>
    <s v="Critical"/>
    <n v="-70.924657439414048"/>
    <x v="1685"/>
    <n v="-4.7955528099916345"/>
    <n v="0"/>
    <n v="0"/>
  </r>
  <r>
    <s v="MWI"/>
    <x v="159"/>
    <x v="1"/>
    <n v="7.6"/>
    <n v="80.2"/>
    <n v="0.37598373600000001"/>
    <m/>
    <n v="15265022"/>
    <s v="MWI-2011"/>
    <n v="-1.0999999999999996"/>
    <n v="-1"/>
    <n v="7.3477332000000006E-2"/>
    <n v="5739400.0016821921"/>
    <n v="92.4"/>
    <s v=""/>
    <s v="Low Income"/>
    <s v="Sub-Saharan Africa"/>
    <s v="Critical"/>
    <n v="-72.815327430820318"/>
    <x v="1686"/>
    <n v="-4.7505496477740552"/>
    <n v="-1.0999999999999996"/>
    <n v="7.3477332000000006E-2"/>
  </r>
  <r>
    <s v="MWI"/>
    <x v="159"/>
    <x v="2"/>
    <n v="7.4"/>
    <n v="80.2"/>
    <n v="0.36175385199999999"/>
    <m/>
    <n v="15709577"/>
    <s v="MWI-2012"/>
    <n v="-0.19999999999999929"/>
    <n v="0"/>
    <n v="-1.4229884000000026E-2"/>
    <n v="5682999.9930406036"/>
    <n v="92.6"/>
    <s v=""/>
    <s v="Low Income"/>
    <s v="Sub-Saharan Africa"/>
    <s v="Critical"/>
    <n v="-73.720804536015621"/>
    <x v="1687"/>
    <n v="-5.0437502110962296"/>
    <n v="-1.2999999999999989"/>
    <n v="5.924744799999998E-2"/>
  </r>
  <r>
    <s v="MWI"/>
    <x v="159"/>
    <x v="3"/>
    <n v="9"/>
    <n v="79.8"/>
    <n v="0.31080046900000002"/>
    <m/>
    <n v="16161816"/>
    <s v="MWI-2013"/>
    <n v="1.5999999999999996"/>
    <n v="-0.40000000000000568"/>
    <n v="-5.0953382999999963E-2"/>
    <n v="5023099.9926917041"/>
    <n v="91"/>
    <s v=""/>
    <s v="Low Income"/>
    <s v="Sub-Saharan Africa"/>
    <s v="Critical"/>
    <n v="-72.712538176640606"/>
    <x v="1688"/>
    <n v="-4.6575699750000039"/>
    <n v="0.30000000000000071"/>
    <n v="8.2940650000000171E-3"/>
  </r>
  <r>
    <s v="MWI"/>
    <x v="159"/>
    <x v="4"/>
    <n v="11.9"/>
    <n v="82.8"/>
    <n v="0.29911792799999998"/>
    <m/>
    <n v="16621538"/>
    <s v="MWI-2014"/>
    <n v="2.9000000000000004"/>
    <n v="3"/>
    <n v="-1.1682541000000046E-2"/>
    <n v="4971800.0067332638"/>
    <n v="88.1"/>
    <s v=""/>
    <s v="Low Income"/>
    <s v="Sub-Saharan Africa"/>
    <s v="Critical"/>
    <n v="-70.540902588867141"/>
    <x v="1689"/>
    <n v="-4.492168970083684"/>
    <n v="3.2000000000000011"/>
    <n v="-3.3884760000000291E-3"/>
  </r>
  <r>
    <s v="MWI"/>
    <x v="159"/>
    <x v="5"/>
    <n v="10.8"/>
    <n v="81"/>
    <n v="0.28731819400000003"/>
    <m/>
    <n v="17085587"/>
    <s v="MWI-2015"/>
    <n v="-1.0999999999999996"/>
    <n v="-1.7999999999999972"/>
    <n v="-1.1799733999999951E-2"/>
    <n v="4909000.0002698787"/>
    <n v="89.2"/>
    <s v=""/>
    <s v="Low Income"/>
    <s v="Sub-Saharan Africa"/>
    <s v="Critical"/>
    <n v="-72.215238558046892"/>
    <x v="1690"/>
    <n v="-4.4221231720041789"/>
    <n v="2.1000000000000014"/>
    <n v="-1.518820999999998E-2"/>
  </r>
  <r>
    <s v="MWI"/>
    <x v="159"/>
    <x v="6"/>
    <n v="11"/>
    <n v="78.900000000000006"/>
    <n v="0.279415248"/>
    <m/>
    <n v="17557739"/>
    <s v="MWI-2016"/>
    <n v="0.19999999999999929"/>
    <n v="-2.0999999999999943"/>
    <n v="-7.9029460000000218E-3"/>
    <n v="4905899.9970042724"/>
    <n v="89"/>
    <s v=""/>
    <s v="Low Income"/>
    <s v="Sub-Saharan Africa"/>
    <s v="Critical"/>
    <n v="-73.094751130546967"/>
    <x v="1691"/>
    <n v="-4.3949565476694561"/>
    <n v="2.3000000000000007"/>
    <n v="-2.3091156000000002E-2"/>
  </r>
  <r>
    <s v="MWI"/>
    <x v="159"/>
    <x v="7"/>
    <n v="12.7"/>
    <n v="76.900000000000006"/>
    <n v="0.29978300699999999"/>
    <m/>
    <n v="18039715"/>
    <s v="MWI-2017"/>
    <n v="1.6999999999999993"/>
    <n v="-2"/>
    <n v="2.0367758999999985E-2"/>
    <n v="5408000.0081230048"/>
    <n v="87.3"/>
    <s v=""/>
    <s v="Low Income"/>
    <s v="Sub-Saharan Africa"/>
    <s v="Critical"/>
    <n v="-72.153907690078114"/>
    <x v="1692"/>
    <n v="-4.3779680585732237"/>
    <n v="4"/>
    <n v="-2.7233970000000163E-3"/>
  </r>
  <r>
    <s v="MWI"/>
    <x v="159"/>
    <x v="8"/>
    <n v="18"/>
    <n v="73.2"/>
    <n v="0.29459068100000002"/>
    <m/>
    <n v="18528081"/>
    <s v="MWI-2018"/>
    <n v="5.3000000000000007"/>
    <n v="-3.7000000000000028"/>
    <n v="-5.1923259999999694E-3"/>
    <n v="5458199.9994131615"/>
    <n v="82"/>
    <s v=""/>
    <s v="Low Income"/>
    <s v="Sub-Saharan Africa"/>
    <s v="Critical"/>
    <n v="-67.483800559687495"/>
    <x v="864"/>
    <n v="-4.416278328627615"/>
    <n v="9.3000000000000007"/>
    <n v="-7.9157229999999856E-3"/>
  </r>
  <r>
    <s v="MWI"/>
    <x v="159"/>
    <x v="9"/>
    <n v="11.2"/>
    <n v="70.900000000000006"/>
    <n v="0.29472685199999998"/>
    <m/>
    <n v="19025752"/>
    <s v="MWI-2019"/>
    <n v="-6.8000000000000007"/>
    <n v="-2.2999999999999972"/>
    <n v="1.3617099999996274E-4"/>
    <n v="5607399.9938927041"/>
    <n v="88.8"/>
    <s v=""/>
    <s v="Low Income"/>
    <s v="Sub-Saharan Africa"/>
    <s v="Critical"/>
    <n v="-74.841377139414121"/>
    <x v="1693"/>
    <n v="-4.3886744435815874"/>
    <n v="2.5"/>
    <n v="-7.7795520000000229E-3"/>
  </r>
  <r>
    <s v="MWI"/>
    <x v="159"/>
    <x v="10"/>
    <n v="11.5"/>
    <n v="71.5"/>
    <n v="0.266526561"/>
    <m/>
    <n v="19533888"/>
    <s v="MWI-2020"/>
    <n v="0.30000000000000071"/>
    <n v="0.59999999999999432"/>
    <n v="-2.8200290999999988E-2"/>
    <n v="5206299.9915991677"/>
    <n v="88.5"/>
    <s v=""/>
    <s v="Low Income"/>
    <s v="Sub-Saharan Africa"/>
    <s v="Critical"/>
    <n v="-75.073834525664083"/>
    <x v="1694"/>
    <n v="-4.1342210753012578"/>
    <n v="2.8000000000000007"/>
    <n v="-3.5979843000000011E-2"/>
  </r>
  <r>
    <s v="MWI"/>
    <x v="159"/>
    <x v="11"/>
    <n v="14.2"/>
    <n v="71.099999999999994"/>
    <n v="0.30522378700000002"/>
    <m/>
    <n v="20047258"/>
    <s v="MWI-2021"/>
    <n v="2.6999999999999993"/>
    <n v="-0.40000000000000568"/>
    <n v="3.8697226000000029E-2"/>
    <n v="6118900.0057260469"/>
    <n v="85.8"/>
    <s v=""/>
    <s v="Low Income"/>
    <s v="Sub-Saharan Africa"/>
    <s v="Critical"/>
    <n v="-72.925168510273437"/>
    <x v="1695"/>
    <n v="-4.2755105540041862"/>
    <n v="5.5"/>
    <n v="2.7173830000000176E-3"/>
  </r>
  <r>
    <s v="MWI"/>
    <x v="159"/>
    <x v="12"/>
    <n v="14"/>
    <n v="62.9"/>
    <n v="0.272369784"/>
    <m/>
    <n v="20568728"/>
    <s v="MWI-2022"/>
    <n v="-0.19999999999999929"/>
    <n v="-8.1999999999999957"/>
    <n v="-3.285400300000002E-2"/>
    <n v="5602300.0025147516"/>
    <n v="86"/>
    <s v=""/>
    <s v="Low Income"/>
    <s v="Sub-Saharan Africa"/>
    <s v="Critical"/>
    <n v="-73.414053663984348"/>
    <x v="1696"/>
    <n v="-4.278431268225936"/>
    <n v="5.3000000000000007"/>
    <n v="-3.0136620000000003E-2"/>
  </r>
  <r>
    <s v="MYS"/>
    <x v="160"/>
    <x v="0"/>
    <n v="99.5"/>
    <n v="2"/>
    <n v="7.5203477300000001"/>
    <n v="2529.5916889999999"/>
    <n v="28655776"/>
    <s v="MYS-2010"/>
    <s v=""/>
    <s v=""/>
    <s v=""/>
    <n v="215501399.9929885"/>
    <n v="0.5"/>
    <n v="2.972949256080514"/>
    <s v="Upper Middle Income"/>
    <s v="East Asia &amp; Pacific"/>
    <s v="Universal Access"/>
    <n v="19.875342560585949"/>
    <x v="802"/>
    <n v="2.4222885160083658"/>
    <n v="0"/>
    <n v="0"/>
  </r>
  <r>
    <s v="MYS"/>
    <x v="160"/>
    <x v="1"/>
    <n v="99.5"/>
    <n v="2.2000000000000002"/>
    <n v="7.4848229919999998"/>
    <n v="2591.2247080000002"/>
    <n v="29162039"/>
    <s v="MYS-2011"/>
    <n v="0"/>
    <n v="0.20000000000000018"/>
    <n v="-3.5524738000000333E-2"/>
    <n v="218272700.00080067"/>
    <n v="0.5"/>
    <n v="2.8885271774739496"/>
    <s v="Upper Middle Income"/>
    <s v="East Asia &amp; Pacific"/>
    <s v="Universal Access"/>
    <n v="19.084672569179688"/>
    <x v="1697"/>
    <n v="2.3582896082259444"/>
    <n v="0"/>
    <n v="-3.5524738000000333E-2"/>
  </r>
  <r>
    <s v="MYS"/>
    <x v="160"/>
    <x v="2"/>
    <n v="99.8"/>
    <n v="2.5"/>
    <n v="7.4098423039999997"/>
    <n v="2587.4317040000001"/>
    <n v="29662831"/>
    <s v="MYS-2012"/>
    <n v="0.29999999999999716"/>
    <n v="0.29999999999999982"/>
    <n v="-7.4980688000000129E-2"/>
    <n v="219796900.00020263"/>
    <n v="0.20000000000000284"/>
    <n v="2.8637827589979934"/>
    <s v="Upper Middle Income"/>
    <s v="East Asia &amp; Pacific"/>
    <s v="Universal Access"/>
    <n v="18.679195463984371"/>
    <x v="1698"/>
    <n v="2.0043382409037704"/>
    <n v="0.29999999999999716"/>
    <n v="-0.11050542600000046"/>
  </r>
  <r>
    <s v="MYS"/>
    <x v="160"/>
    <x v="3"/>
    <n v="99.6"/>
    <n v="2.8"/>
    <n v="7.8595253270000001"/>
    <n v="2869.7691159999999"/>
    <n v="30174265"/>
    <s v="MYS-2013"/>
    <n v="-0.20000000000000284"/>
    <n v="0.29999999999999982"/>
    <n v="0.4496830230000004"/>
    <n v="237155399.99110967"/>
    <n v="0.40000000000000568"/>
    <n v="2.7387308906421448"/>
    <s v="Upper Middle Income"/>
    <s v="East Asia &amp; Pacific"/>
    <s v="Universal Access"/>
    <n v="17.887461823359388"/>
    <x v="1699"/>
    <n v="2.891154882999996"/>
    <n v="9.9999999999994316E-2"/>
    <n v="0.33917759699999994"/>
  </r>
  <r>
    <s v="MYS"/>
    <x v="160"/>
    <x v="4"/>
    <n v="99.7"/>
    <n v="3"/>
    <n v="8.1896200819999994"/>
    <n v="2879.923522"/>
    <n v="30696137"/>
    <s v="MYS-2014"/>
    <n v="0.10000000000000853"/>
    <n v="0.20000000000000018"/>
    <n v="0.3300947549999993"/>
    <n v="251389700.0150232"/>
    <n v="0.29999999999999716"/>
    <n v="2.8436935979163129"/>
    <s v="Upper Middle Income"/>
    <s v="East Asia &amp; Pacific"/>
    <s v="Universal Access"/>
    <n v="17.259097411132856"/>
    <x v="297"/>
    <n v="3.3983331839163151"/>
    <n v="0.20000000000000284"/>
    <n v="0.66927235199999924"/>
  </r>
  <r>
    <s v="MYS"/>
    <x v="160"/>
    <x v="5"/>
    <n v="99.9"/>
    <n v="3.4"/>
    <n v="8.0959605349999997"/>
    <n v="2706.9269629999999"/>
    <n v="31232798"/>
    <s v="MYS-2015"/>
    <n v="0.20000000000000284"/>
    <n v="0.39999999999999991"/>
    <n v="-9.3659546999999677E-2"/>
    <n v="252859500.00562692"/>
    <n v="9.9999999999994316E-2"/>
    <n v="2.9908308002619721"/>
    <s v="Upper Middle Income"/>
    <s v="East Asia &amp; Pacific"/>
    <s v="Universal Access"/>
    <n v="16.884761441953117"/>
    <x v="1700"/>
    <n v="3.3865191689958207"/>
    <n v="0.40000000000000568"/>
    <n v="0.57561280499999956"/>
  </r>
  <r>
    <s v="MYS"/>
    <x v="160"/>
    <x v="6"/>
    <n v="99.9"/>
    <n v="4.4000000000000004"/>
    <n v="7.7850441110000004"/>
    <n v="2759.1722829999999"/>
    <n v="31789685"/>
    <s v="MYS-2016"/>
    <n v="0"/>
    <n v="1.0000000000000004"/>
    <n v="-0.3109164239999993"/>
    <n v="247484099.99979505"/>
    <n v="9.9999999999994316E-2"/>
    <n v="2.8215143211483182"/>
    <s v="Upper Middle Income"/>
    <s v="East Asia &amp; Pacific"/>
    <s v="Universal Access"/>
    <n v="15.805248869453038"/>
    <x v="956"/>
    <n v="3.110672315330544"/>
    <n v="0.40000000000000568"/>
    <n v="0.26469638100000026"/>
  </r>
  <r>
    <s v="MYS"/>
    <x v="160"/>
    <x v="7"/>
    <n v="100"/>
    <n v="5.2"/>
    <n v="7.3505691930000001"/>
    <n v="2617.764623"/>
    <n v="32355644"/>
    <s v="MYS-2017"/>
    <n v="9.9999999999994316E-2"/>
    <n v="0.79999999999999982"/>
    <n v="-0.43447491800000027"/>
    <n v="237832400.00607529"/>
    <n v="0"/>
    <n v="2.8079565016720758"/>
    <s v="Upper Middle Income"/>
    <s v="East Asia &amp; Pacific"/>
    <s v="Universal Access"/>
    <n v="15.146092309921883"/>
    <x v="1701"/>
    <n v="2.6728181274267762"/>
    <n v="0.5"/>
    <n v="-0.16977853700000001"/>
  </r>
  <r>
    <s v="MYS"/>
    <x v="160"/>
    <x v="8"/>
    <n v="100"/>
    <n v="5.3"/>
    <n v="7.7264457159999997"/>
    <n v="2839.452448"/>
    <n v="32910967"/>
    <s v="MYS-2018"/>
    <n v="0"/>
    <n v="9.9999999999999645E-2"/>
    <n v="0.37587652299999963"/>
    <n v="254284799.98656738"/>
    <n v="0"/>
    <n v="2.7211041063364902"/>
    <s v="Upper Middle Income"/>
    <s v="East Asia &amp; Pacific"/>
    <s v="Universal Access"/>
    <n v="14.516199440312505"/>
    <x v="1702"/>
    <n v="3.0155767063723848"/>
    <n v="0.5"/>
    <n v="0.20609798599999962"/>
  </r>
  <r>
    <s v="MYS"/>
    <x v="160"/>
    <x v="9"/>
    <n v="100"/>
    <n v="5.7"/>
    <n v="7.6303992909999998"/>
    <n v="2878.2988850000002"/>
    <n v="33440596"/>
    <s v="MYS-2019"/>
    <n v="0"/>
    <n v="0.40000000000000036"/>
    <n v="-9.6046424999999935E-2"/>
    <n v="255165100.00901744"/>
    <n v="0"/>
    <n v="2.6510100569350703"/>
    <s v="Upper Middle Income"/>
    <s v="East Asia &amp; Pacific"/>
    <s v="Universal Access"/>
    <n v="13.958622860585876"/>
    <x v="1703"/>
    <n v="2.9469979954184122"/>
    <n v="0.5"/>
    <n v="0.11005156099999969"/>
  </r>
  <r>
    <s v="MYS"/>
    <x v="160"/>
    <x v="10"/>
    <n v="100"/>
    <n v="7"/>
    <n v="7.4677869799999996"/>
    <n v="2722.6031659999999"/>
    <n v="33889558"/>
    <s v="MYS-2020"/>
    <n v="0"/>
    <n v="1.2999999999999998"/>
    <n v="-0.16261231100000018"/>
    <n v="253079999.99035484"/>
    <n v="0"/>
    <n v="2.7428848512548893"/>
    <s v="Upper Middle Income"/>
    <s v="East Asia &amp; Pacific"/>
    <s v="Universal Access"/>
    <n v="13.426165474335917"/>
    <x v="1704"/>
    <n v="3.0670393436987418"/>
    <n v="0.5"/>
    <n v="-5.2560750000000489E-2"/>
  </r>
  <r>
    <s v="MYS"/>
    <x v="160"/>
    <x v="11"/>
    <n v="100"/>
    <n v="7.5"/>
    <n v="7.5232628850000003"/>
    <n v="2793.4995349999999"/>
    <n v="34282399"/>
    <s v="MYS-2021"/>
    <n v="0"/>
    <n v="0.5"/>
    <n v="5.5475905000000658E-2"/>
    <n v="257915500.00546113"/>
    <n v="0"/>
    <n v="2.6931319625224139"/>
    <s v="Upper Middle Income"/>
    <s v="East Asia &amp; Pacific"/>
    <s v="Universal Access"/>
    <n v="12.87483148972656"/>
    <x v="1705"/>
    <n v="2.942528543995814"/>
    <n v="0.5"/>
    <n v="2.9151550000001691E-3"/>
  </r>
  <r>
    <s v="MYS"/>
    <x v="160"/>
    <x v="12"/>
    <n v="100"/>
    <m/>
    <n v="7.9832991560000002"/>
    <n v="2867.0965190000002"/>
    <n v="34695493"/>
    <s v="MYS-2022"/>
    <n v="0"/>
    <s v=""/>
    <n v="0.46003627099999989"/>
    <n v="276984499.98390388"/>
    <n v="0"/>
    <n v="2.7844542738953391"/>
    <s v="Upper Middle Income"/>
    <s v="East Asia &amp; Pacific"/>
    <s v="Universal Access"/>
    <n v="12.585946336015652"/>
    <x v="38"/>
    <n v="3.4324981037740638"/>
    <n v="0.5"/>
    <n v="0.46295142600000005"/>
  </r>
  <r>
    <s v="NAC"/>
    <x v="161"/>
    <x v="0"/>
    <n v="100"/>
    <n v="8.8826979589999997"/>
    <n v="17.71424142"/>
    <n v="7211.8964290000004"/>
    <n v="343447854"/>
    <s v="NAC-2010"/>
    <s v=""/>
    <s v=""/>
    <s v=""/>
    <n v="6083918200.9369125"/>
    <n v="0"/>
    <n v="2.4562528863793252"/>
    <s v="Unknown"/>
    <s v="Unknown"/>
    <s v="Universal Access"/>
    <n v="20.375342560585949"/>
    <x v="1706"/>
    <n v="12.616182206008366"/>
    <n v="0"/>
    <n v="0"/>
  </r>
  <r>
    <s v="NAC"/>
    <x v="161"/>
    <x v="1"/>
    <n v="100"/>
    <n v="9.8620642479999994"/>
    <n v="16.992617729999999"/>
    <n v="7079.7375339999999"/>
    <n v="346242415"/>
    <s v="NAC-2011"/>
    <n v="0"/>
    <n v="0.97936628899999967"/>
    <n v="-0.72162369000000126"/>
    <n v="5883565000.0070181"/>
    <n v="0"/>
    <n v="2.4001762280584567"/>
    <s v="Unknown"/>
    <s v="Unknown"/>
    <s v="Universal Access"/>
    <n v="19.584672569179688"/>
    <x v="1707"/>
    <n v="11.866084346225943"/>
    <n v="0"/>
    <n v="-0.72162369000000126"/>
  </r>
  <r>
    <s v="NAC"/>
    <x v="161"/>
    <x v="2"/>
    <n v="100"/>
    <n v="10.005535930000001"/>
    <n v="16.198256260000001"/>
    <n v="6901.7438089999996"/>
    <n v="349116140"/>
    <s v="NAC-2012"/>
    <n v="0"/>
    <n v="0.14347168200000127"/>
    <n v="-0.79436146999999835"/>
    <n v="5655072700.2220364"/>
    <n v="0"/>
    <n v="2.3469802282253913"/>
    <s v="Unknown"/>
    <s v="Unknown"/>
    <s v="Universal Access"/>
    <n v="18.879195463984374"/>
    <x v="1708"/>
    <n v="10.792752196903772"/>
    <n v="0"/>
    <n v="-1.5159851599999996"/>
  </r>
  <r>
    <s v="NAC"/>
    <x v="161"/>
    <x v="3"/>
    <n v="100"/>
    <n v="10.39064572"/>
    <n v="16.483666759999998"/>
    <n v="6966.2015170000004"/>
    <n v="351870848"/>
    <s v="NAC-2013"/>
    <n v="0"/>
    <n v="0.38510978999999956"/>
    <n v="0.28541049999999757"/>
    <n v="5800121800.990612"/>
    <n v="0"/>
    <n v="2.3662345569208716"/>
    <s v="Unknown"/>
    <s v="Unknown"/>
    <s v="Universal Access"/>
    <n v="18.287461823359394"/>
    <x v="1709"/>
    <n v="11.515296315999993"/>
    <n v="0"/>
    <n v="-1.230574660000002"/>
  </r>
  <r>
    <s v="NAC"/>
    <x v="161"/>
    <x v="4"/>
    <n v="100"/>
    <n v="10.48938422"/>
    <n v="16.417982139999999"/>
    <n v="7002.0067040000004"/>
    <n v="354755155"/>
    <s v="NAC-2014"/>
    <n v="0"/>
    <n v="9.8738499999999618E-2"/>
    <n v="-6.5684619999998972E-2"/>
    <n v="5824363798.8629313"/>
    <n v="0"/>
    <n v="2.3447538447258247"/>
    <s v="Unknown"/>
    <s v="Unknown"/>
    <s v="Universal Access"/>
    <n v="17.559097411132853"/>
    <x v="1710"/>
    <n v="11.626695241916316"/>
    <n v="0"/>
    <n v="-1.296259280000001"/>
  </r>
  <r>
    <s v="NAC"/>
    <x v="161"/>
    <x v="5"/>
    <n v="100"/>
    <n v="10.39238845"/>
    <n v="15.961588709999999"/>
    <n v="6879.6038319999998"/>
    <n v="357583083"/>
    <s v="NAC-2015"/>
    <n v="0"/>
    <n v="-9.6995769999999482E-2"/>
    <n v="-0.45639343000000032"/>
    <n v="5707594100.4997931"/>
    <n v="0"/>
    <n v="2.3201319581449993"/>
    <s v="Unknown"/>
    <s v="Unknown"/>
    <s v="Universal Access"/>
    <n v="16.984761441953111"/>
    <x v="1711"/>
    <n v="11.252147343995819"/>
    <n v="0"/>
    <n v="-1.7526527100000013"/>
  </r>
  <r>
    <s v="NAC"/>
    <x v="161"/>
    <x v="6"/>
    <n v="100"/>
    <n v="10.724670509999999"/>
    <n v="15.54211695"/>
    <n v="6791.826309"/>
    <n v="360527592"/>
    <s v="NAC-2016"/>
    <n v="0"/>
    <n v="0.33228205999999894"/>
    <n v="-0.41947175999999864"/>
    <n v="5603361998.5658846"/>
    <n v="0"/>
    <n v="2.2883560684413844"/>
    <s v="Unknown"/>
    <s v="Unknown"/>
    <s v="Universal Access"/>
    <n v="15.905248869453033"/>
    <x v="1712"/>
    <n v="10.867745154330544"/>
    <n v="0"/>
    <n v="-2.17212447"/>
  </r>
  <r>
    <s v="NAC"/>
    <x v="161"/>
    <x v="7"/>
    <n v="100"/>
    <n v="11.209169080000001"/>
    <n v="15.284615519999999"/>
    <n v="6750.272782"/>
    <n v="363217262"/>
    <s v="NAC-2017"/>
    <n v="0"/>
    <n v="0.48449857000000129"/>
    <n v="-0.25750143000000136"/>
    <n v="5551636199.8971062"/>
    <n v="0"/>
    <n v="2.2642959793798743"/>
    <s v="Unknown"/>
    <s v="Unknown"/>
    <s v="Universal Access"/>
    <n v="15.146092309921883"/>
    <x v="1713"/>
    <n v="10.606864454426775"/>
    <n v="0"/>
    <n v="-2.4296259000000013"/>
  </r>
  <r>
    <s v="NAC"/>
    <x v="161"/>
    <x v="8"/>
    <n v="100"/>
    <n v="11.31142621"/>
    <n v="15.673479240000001"/>
    <n v="6882.6184990000002"/>
    <n v="365666028"/>
    <s v="NAC-2018"/>
    <n v="0"/>
    <n v="0.10225712999999992"/>
    <n v="0.38886372000000158"/>
    <n v="5731258898.631259"/>
    <n v="0"/>
    <n v="2.2772552688017291"/>
    <s v="Unknown"/>
    <s v="Unknown"/>
    <s v="Universal Access"/>
    <n v="14.516199440312505"/>
    <x v="1714"/>
    <n v="10.962610230372386"/>
    <n v="0"/>
    <n v="-2.0407621799999998"/>
  </r>
  <r>
    <s v="NAC"/>
    <x v="161"/>
    <x v="9"/>
    <n v="100"/>
    <n v="11.580752499999999"/>
    <n v="15.15943642"/>
    <n v="6846.6255709999996"/>
    <n v="367908829"/>
    <s v="NAC-2019"/>
    <n v="0"/>
    <n v="0.26932628999999864"/>
    <n v="-0.51404282000000023"/>
    <n v="5577290501.5821524"/>
    <n v="0"/>
    <n v="2.214147139024262"/>
    <s v="Unknown"/>
    <s v="Unknown"/>
    <s v="Universal Access"/>
    <n v="13.958622860585876"/>
    <x v="1715"/>
    <n v="10.476035124418413"/>
    <n v="0"/>
    <n v="-2.554805"/>
  </r>
  <r>
    <s v="NAC"/>
    <x v="161"/>
    <x v="10"/>
    <n v="100"/>
    <n v="12.46288234"/>
    <n v="13.567576649999999"/>
    <n v="6280.7972309999996"/>
    <n v="369670740"/>
    <s v="NAC-2020"/>
    <n v="0"/>
    <n v="0.88212984000000105"/>
    <n v="-1.591859770000001"/>
    <n v="5015536100.2122211"/>
    <n v="0"/>
    <n v="2.1601679135627552"/>
    <s v="Unknown"/>
    <s v="Unknown"/>
    <s v="Universal Access"/>
    <n v="13.426165474335917"/>
    <x v="1716"/>
    <n v="9.1668290136987416"/>
    <n v="0"/>
    <n v="-4.146664770000001"/>
  </r>
  <r>
    <s v="NAC"/>
    <x v="161"/>
    <x v="11"/>
    <n v="100"/>
    <m/>
    <n v="14.35285174"/>
    <n v="6557.2505849999998"/>
    <n v="370404272"/>
    <s v="NAC-2021"/>
    <n v="0"/>
    <s v=""/>
    <n v="0.78527509000000073"/>
    <n v="5316357599.8786335"/>
    <n v="0"/>
    <n v="2.1888521040865485"/>
    <s v="Unknown"/>
    <s v="Unknown"/>
    <s v="Universal Access"/>
    <n v="12.87483148972656"/>
    <x v="38"/>
    <n v="9.7721173989958139"/>
    <n v="0"/>
    <n v="-3.3613896800000003"/>
  </r>
  <r>
    <s v="NAC"/>
    <x v="161"/>
    <x v="12"/>
    <n v="100"/>
    <m/>
    <n v="14.45468889"/>
    <n v="6623.0124260000002"/>
    <n v="373018004"/>
    <s v="NAC-2022"/>
    <n v="0"/>
    <s v=""/>
    <n v="0.10183714999999971"/>
    <n v="5391859198.1887751"/>
    <n v="0"/>
    <n v="2.1824946052124465"/>
    <s v="Unknown"/>
    <s v="Unknown"/>
    <s v="Universal Access"/>
    <n v="12.585946336015652"/>
    <x v="38"/>
    <n v="9.9038878377740645"/>
    <n v="0"/>
    <n v="-3.2595525300000006"/>
  </r>
  <r>
    <s v="NAM"/>
    <x v="162"/>
    <x v="0"/>
    <n v="44.4"/>
    <n v="31.2"/>
    <n v="1.2723888539999999"/>
    <n v="653.12657460000003"/>
    <n v="2109811"/>
    <s v="NAM-2010"/>
    <s v=""/>
    <s v=""/>
    <s v=""/>
    <n v="2684500.0004465939"/>
    <n v="55.6"/>
    <n v="1.9481504864187467"/>
    <s v="Upper Middle Income"/>
    <s v="Sub-Saharan Africa"/>
    <s v="Low Access"/>
    <n v="-35.224657439414052"/>
    <x v="1717"/>
    <n v="-3.8256703599916344"/>
    <n v="0"/>
    <n v="0"/>
  </r>
  <r>
    <s v="NAM"/>
    <x v="162"/>
    <x v="1"/>
    <n v="42.3"/>
    <n v="31.6"/>
    <n v="1.3261738089999999"/>
    <n v="657.48347109999997"/>
    <n v="2146325"/>
    <s v="NAM-2011"/>
    <n v="-2.1000000000000014"/>
    <n v="0.40000000000000213"/>
    <n v="5.3784955000000023E-2"/>
    <n v="2846400.000601925"/>
    <n v="57.7"/>
    <n v="2.0170450928313839"/>
    <s v="Upper Middle Income"/>
    <s v="Sub-Saharan Africa"/>
    <s v="Low Access"/>
    <n v="-38.115327430820315"/>
    <x v="118"/>
    <n v="-3.8003595747740553"/>
    <n v="-2.1000000000000014"/>
    <n v="5.3784955000000023E-2"/>
  </r>
  <r>
    <s v="NAM"/>
    <x v="162"/>
    <x v="2"/>
    <n v="46.4"/>
    <n v="31.9"/>
    <n v="1.3631305890000001"/>
    <n v="667.49179500000002"/>
    <n v="2194654"/>
    <s v="NAM-2012"/>
    <n v="4.1000000000000014"/>
    <n v="0.29999999999999716"/>
    <n v="3.6956780000000133E-2"/>
    <n v="2991599.9996712063"/>
    <n v="53.6"/>
    <n v="2.0421683071025614"/>
    <s v="Upper Middle Income"/>
    <s v="Sub-Saharan Africa"/>
    <s v="Low Access"/>
    <n v="-34.720804536015628"/>
    <x v="1668"/>
    <n v="-4.0423734740962294"/>
    <n v="2"/>
    <n v="9.0741735000000157E-2"/>
  </r>
  <r>
    <s v="NAM"/>
    <x v="162"/>
    <x v="3"/>
    <n v="47.4"/>
    <n v="30.7"/>
    <n v="1.378108313"/>
    <n v="671.77754460000006"/>
    <n v="2252508"/>
    <s v="NAM-2013"/>
    <n v="1"/>
    <n v="-1.1999999999999993"/>
    <n v="1.497772399999997E-2"/>
    <n v="3104199.9998990041"/>
    <n v="52.6"/>
    <n v="2.0514355147440573"/>
    <s v="Upper Middle Income"/>
    <s v="Sub-Saharan Africa"/>
    <s v="Low Access"/>
    <n v="-34.312538176640608"/>
    <x v="1718"/>
    <n v="-3.5902621310000038"/>
    <n v="3"/>
    <n v="0.10571945900000013"/>
  </r>
  <r>
    <s v="NAM"/>
    <x v="162"/>
    <x v="4"/>
    <n v="48.4"/>
    <n v="30.2"/>
    <n v="1.3865948370000001"/>
    <n v="691.05161699999996"/>
    <n v="2312139"/>
    <s v="NAM-2014"/>
    <n v="1"/>
    <n v="-0.5"/>
    <n v="8.4865240000000508E-3"/>
    <n v="3205999.9998263433"/>
    <n v="51.6"/>
    <n v="2.0064996635410526"/>
    <s v="Upper Middle Income"/>
    <s v="Sub-Saharan Africa"/>
    <s v="Low Access"/>
    <n v="-34.040902588867148"/>
    <x v="593"/>
    <n v="-3.4046920610836842"/>
    <n v="4"/>
    <n v="0.11420598300000018"/>
  </r>
  <r>
    <s v="NAM"/>
    <x v="162"/>
    <x v="5"/>
    <n v="51.6"/>
    <n v="29.3"/>
    <n v="1.5019584720000001"/>
    <n v="716.98031379999998"/>
    <n v="2374300"/>
    <s v="NAM-2015"/>
    <n v="3.2000000000000028"/>
    <n v="-0.89999999999999858"/>
    <n v="0.11536363500000002"/>
    <n v="3566100.0000696001"/>
    <n v="48.4"/>
    <n v="2.0948392070064115"/>
    <s v="Upper Middle Income"/>
    <s v="Sub-Saharan Africa"/>
    <s v="Moderate Access"/>
    <n v="-31.415238558046887"/>
    <x v="1719"/>
    <n v="-3.2074828940041789"/>
    <n v="7.2000000000000028"/>
    <n v="0.2295696180000002"/>
  </r>
  <r>
    <s v="NAM"/>
    <x v="162"/>
    <x v="6"/>
    <n v="49.7"/>
    <n v="29.2"/>
    <n v="1.5983434000000001"/>
    <n v="759.46166830000004"/>
    <n v="2439213"/>
    <s v="NAM-2016"/>
    <n v="-1.8999999999999986"/>
    <n v="-0.10000000000000142"/>
    <n v="9.6384927999999981E-2"/>
    <n v="3898699.9997442001"/>
    <n v="50.3"/>
    <n v="2.1045741565572049"/>
    <s v="Upper Middle Income"/>
    <s v="Sub-Saharan Africa"/>
    <s v="Low Access"/>
    <n v="-34.394751130546965"/>
    <x v="1720"/>
    <n v="-3.0760283956694563"/>
    <n v="5.3000000000000043"/>
    <n v="0.32595454600000018"/>
  </r>
  <r>
    <s v="NAM"/>
    <x v="162"/>
    <x v="7"/>
    <n v="52.5"/>
    <n v="30.2"/>
    <n v="1.4973753949999999"/>
    <n v="714.96952269999997"/>
    <n v="2506853"/>
    <s v="NAM-2017"/>
    <n v="2.7999999999999972"/>
    <n v="1"/>
    <n v="-0.10096800500000014"/>
    <n v="3753700.0010819347"/>
    <n v="47.5"/>
    <n v="2.0943205933384887"/>
    <s v="Upper Middle Income"/>
    <s v="Sub-Saharan Africa"/>
    <s v="Moderate Access"/>
    <n v="-32.353907690078117"/>
    <x v="1721"/>
    <n v="-3.1803756705732242"/>
    <n v="8.1000000000000014"/>
    <n v="0.22498654100000004"/>
  </r>
  <r>
    <s v="NAM"/>
    <x v="162"/>
    <x v="8"/>
    <n v="52.3"/>
    <n v="30.9"/>
    <n v="1.478198149"/>
    <n v="733.19259850000003"/>
    <n v="2577327"/>
    <s v="NAM-2018"/>
    <n v="-0.20000000000000284"/>
    <n v="0.69999999999999929"/>
    <n v="-1.9177245999999926E-2"/>
    <n v="3809800.0007677232"/>
    <n v="47.7"/>
    <n v="2.0161116629166296"/>
    <s v="Upper Middle Income"/>
    <s v="Sub-Saharan Africa"/>
    <s v="Moderate Access"/>
    <n v="-33.183800559687498"/>
    <x v="1722"/>
    <n v="-3.2326708606276151"/>
    <n v="7.8999999999999986"/>
    <n v="0.20580929500000011"/>
  </r>
  <r>
    <s v="NAM"/>
    <x v="162"/>
    <x v="9"/>
    <n v="53.3"/>
    <n v="30.2"/>
    <n v="1.4554267999999999"/>
    <n v="718.38664340000003"/>
    <n v="2650494"/>
    <s v="NAM-2019"/>
    <n v="1"/>
    <n v="-0.69999999999999929"/>
    <n v="-2.2771349000000107E-2"/>
    <n v="3857600.0008391999"/>
    <n v="46.7"/>
    <n v="2.0259658407786039"/>
    <s v="Upper Middle Income"/>
    <s v="Sub-Saharan Africa"/>
    <s v="Moderate Access"/>
    <n v="-32.741377139414126"/>
    <x v="1723"/>
    <n v="-3.2279744955815879"/>
    <n v="8.8999999999999986"/>
    <n v="0.18303794600000001"/>
  </r>
  <r>
    <s v="NAM"/>
    <x v="162"/>
    <x v="10"/>
    <n v="52.3"/>
    <n v="31.2"/>
    <n v="1.298904045"/>
    <n v="678.33249279999995"/>
    <n v="2728762"/>
    <s v="NAM-2020"/>
    <n v="-1"/>
    <n v="1"/>
    <n v="-0.1565227549999999"/>
    <n v="3544399.9996422902"/>
    <n v="47.7"/>
    <n v="1.9148486307038366"/>
    <s v="Upper Middle Income"/>
    <s v="Sub-Saharan Africa"/>
    <s v="Moderate Access"/>
    <n v="-34.273834525664086"/>
    <x v="1724"/>
    <n v="-3.1018435913012579"/>
    <n v="7.8999999999999986"/>
    <n v="2.6515191000000105E-2"/>
  </r>
  <r>
    <s v="NAM"/>
    <x v="162"/>
    <x v="11"/>
    <n v="55.2"/>
    <n v="30"/>
    <n v="1.3183549969999999"/>
    <n v="680.91800839999996"/>
    <n v="2810548"/>
    <s v="NAM-2021"/>
    <n v="2.9000000000000057"/>
    <n v="-1.1999999999999993"/>
    <n v="1.945095199999991E-2"/>
    <n v="3705300.0001083557"/>
    <n v="44.8"/>
    <n v="1.9361435308457029"/>
    <s v="Upper Middle Income"/>
    <s v="Sub-Saharan Africa"/>
    <s v="Moderate Access"/>
    <n v="-31.925168510273437"/>
    <x v="1725"/>
    <n v="-3.2623793440041862"/>
    <n v="10.800000000000004"/>
    <n v="4.5966143000000015E-2"/>
  </r>
  <r>
    <s v="NAM"/>
    <x v="162"/>
    <x v="12"/>
    <n v="56.2"/>
    <m/>
    <n v="1.238864615"/>
    <n v="692.4613564"/>
    <n v="2889662"/>
    <s v="NAM-2022"/>
    <n v="1"/>
    <s v=""/>
    <n v="-7.9490381999999915E-2"/>
    <n v="3579900.00111013"/>
    <n v="43.8"/>
    <n v="1.7890740090402539"/>
    <s v="Upper Middle Income"/>
    <s v="Sub-Saharan Africa"/>
    <s v="Moderate Access"/>
    <n v="-31.214053663984345"/>
    <x v="38"/>
    <n v="-3.3119364372259366"/>
    <n v="11.800000000000004"/>
    <n v="-3.35242389999999E-2"/>
  </r>
  <r>
    <s v="NCL"/>
    <x v="163"/>
    <x v="0"/>
    <n v="100"/>
    <n v="4.8"/>
    <n v="13.44817304"/>
    <m/>
    <n v="261582"/>
    <s v="NCL-2010"/>
    <s v=""/>
    <s v=""/>
    <s v=""/>
    <n v="3517800.0001492803"/>
    <n v="0"/>
    <s v=""/>
    <s v="High Income"/>
    <s v="East Asia &amp; Pacific"/>
    <s v="Universal Access"/>
    <n v="20.375342560585949"/>
    <x v="1726"/>
    <n v="8.350113826008366"/>
    <n v="0"/>
    <n v="0"/>
  </r>
  <r>
    <s v="NCL"/>
    <x v="163"/>
    <x v="1"/>
    <n v="100"/>
    <n v="5.9"/>
    <n v="13.299917840000001"/>
    <m/>
    <n v="266543"/>
    <s v="NCL-2011"/>
    <n v="0"/>
    <n v="1.1000000000000005"/>
    <n v="-0.14825519999999948"/>
    <n v="3545000.0008271202"/>
    <n v="0"/>
    <s v=""/>
    <s v="High Income"/>
    <s v="East Asia &amp; Pacific"/>
    <s v="Universal Access"/>
    <n v="19.584672569179688"/>
    <x v="1727"/>
    <n v="8.1733844562259463"/>
    <n v="0"/>
    <n v="-0.14825519999999948"/>
  </r>
  <r>
    <s v="NCL"/>
    <x v="163"/>
    <x v="2"/>
    <n v="100"/>
    <n v="6.2"/>
    <n v="13.13316129"/>
    <m/>
    <n v="271633"/>
    <s v="NCL-2012"/>
    <n v="0"/>
    <n v="0.29999999999999982"/>
    <n v="-0.16675655000000056"/>
    <n v="3567400.0006865701"/>
    <n v="0"/>
    <s v=""/>
    <s v="High Income"/>
    <s v="East Asia &amp; Pacific"/>
    <s v="Universal Access"/>
    <n v="18.879195463984374"/>
    <x v="1728"/>
    <n v="7.7276572269037711"/>
    <n v="0"/>
    <n v="-0.31501175000000003"/>
  </r>
  <r>
    <s v="NCL"/>
    <x v="163"/>
    <x v="3"/>
    <n v="100"/>
    <n v="6.6"/>
    <n v="14.180592580000001"/>
    <m/>
    <n v="276822"/>
    <s v="NCL-2013"/>
    <n v="0"/>
    <n v="0.39999999999999947"/>
    <n v="1.0474312900000005"/>
    <n v="3925499.9991807602"/>
    <n v="0"/>
    <s v=""/>
    <s v="High Income"/>
    <s v="East Asia &amp; Pacific"/>
    <s v="Universal Access"/>
    <n v="18.287461823359394"/>
    <x v="1729"/>
    <n v="9.2122221359999976"/>
    <n v="0"/>
    <n v="0.73241954000000042"/>
  </r>
  <r>
    <s v="NCL"/>
    <x v="163"/>
    <x v="4"/>
    <n v="100"/>
    <n v="4.3"/>
    <n v="17.031263330000002"/>
    <m/>
    <n v="281224"/>
    <s v="NCL-2014"/>
    <n v="0"/>
    <n v="-2.2999999999999998"/>
    <n v="2.8506707500000008"/>
    <n v="4789599.9987159204"/>
    <n v="0"/>
    <s v=""/>
    <s v="High Income"/>
    <s v="East Asia &amp; Pacific"/>
    <s v="Universal Access"/>
    <n v="17.559097411132853"/>
    <x v="1730"/>
    <n v="12.239976431916318"/>
    <n v="0"/>
    <n v="3.5830902900000012"/>
  </r>
  <r>
    <s v="NCL"/>
    <x v="163"/>
    <x v="5"/>
    <n v="100"/>
    <n v="5.0999999999999996"/>
    <n v="16.116580970000001"/>
    <m/>
    <n v="283168"/>
    <s v="NCL-2015"/>
    <n v="0"/>
    <n v="0.79999999999999982"/>
    <n v="-0.91468236000000047"/>
    <n v="4563700.0001129601"/>
    <n v="0"/>
    <s v=""/>
    <s v="High Income"/>
    <s v="East Asia &amp; Pacific"/>
    <s v="Universal Access"/>
    <n v="16.984761441953111"/>
    <x v="1731"/>
    <n v="11.407139603995823"/>
    <n v="0"/>
    <n v="2.6684079300000008"/>
  </r>
  <r>
    <s v="NCL"/>
    <x v="163"/>
    <x v="6"/>
    <n v="100"/>
    <n v="3.7"/>
    <n v="17.199733259999999"/>
    <m/>
    <n v="283423"/>
    <s v="NCL-2016"/>
    <n v="0"/>
    <n v="-1.3999999999999995"/>
    <n v="1.0831522899999975"/>
    <n v="4874799.9997489797"/>
    <n v="0"/>
    <s v=""/>
    <s v="High Income"/>
    <s v="East Asia &amp; Pacific"/>
    <s v="Universal Access"/>
    <n v="15.905248869453033"/>
    <x v="1732"/>
    <n v="12.525361464330542"/>
    <n v="0"/>
    <n v="3.7515602199999982"/>
  </r>
  <r>
    <s v="NCL"/>
    <x v="163"/>
    <x v="7"/>
    <n v="100"/>
    <n v="5.0999999999999996"/>
    <n v="15.492371609999999"/>
    <m/>
    <n v="283546"/>
    <s v="NCL-2017"/>
    <n v="0"/>
    <n v="1.3999999999999995"/>
    <n v="-1.7073616499999993"/>
    <n v="4392800.0005290601"/>
    <n v="0"/>
    <s v=""/>
    <s v="High Income"/>
    <s v="East Asia &amp; Pacific"/>
    <s v="Universal Access"/>
    <n v="15.146092309921883"/>
    <x v="1733"/>
    <n v="10.814620544426775"/>
    <n v="0"/>
    <n v="2.0441985699999989"/>
  </r>
  <r>
    <s v="NCL"/>
    <x v="163"/>
    <x v="8"/>
    <n v="100"/>
    <n v="4.5999999999999996"/>
    <n v="21.24983688"/>
    <m/>
    <n v="283541"/>
    <s v="NCL-2018"/>
    <n v="0"/>
    <n v="-0.5"/>
    <n v="5.7574652700000009"/>
    <n v="6025199.9987920802"/>
    <n v="0"/>
    <s v=""/>
    <s v="High Income"/>
    <s v="East Asia &amp; Pacific"/>
    <s v="Universal Access"/>
    <n v="14.516199440312505"/>
    <x v="1734"/>
    <n v="16.538967870372385"/>
    <n v="0"/>
    <n v="7.8016638399999998"/>
  </r>
  <r>
    <s v="NCL"/>
    <x v="163"/>
    <x v="9"/>
    <n v="100"/>
    <n v="5.2"/>
    <n v="20.393433139999999"/>
    <m/>
    <n v="283606"/>
    <s v="NCL-2019"/>
    <n v="0"/>
    <n v="0.60000000000000053"/>
    <n v="-0.85640374000000108"/>
    <n v="5783699.9991028402"/>
    <n v="0"/>
    <s v=""/>
    <s v="High Income"/>
    <s v="East Asia &amp; Pacific"/>
    <s v="Universal Access"/>
    <n v="13.958622860585876"/>
    <x v="1735"/>
    <n v="15.710031844418411"/>
    <n v="0"/>
    <n v="6.9452600999999987"/>
  </r>
  <r>
    <s v="NCL"/>
    <x v="163"/>
    <x v="10"/>
    <n v="100"/>
    <n v="6.1"/>
    <n v="19.874303250000001"/>
    <m/>
    <n v="284176"/>
    <s v="NCL-2020"/>
    <n v="0"/>
    <n v="0.89999999999999947"/>
    <n v="-0.51912988999999854"/>
    <n v="5647800.000372"/>
    <n v="0"/>
    <s v=""/>
    <s v="High Income"/>
    <s v="East Asia &amp; Pacific"/>
    <s v="Universal Access"/>
    <n v="13.426165474335917"/>
    <x v="1736"/>
    <n v="15.473555613698743"/>
    <n v="0"/>
    <n v="6.4261302100000002"/>
  </r>
  <r>
    <s v="NCL"/>
    <x v="163"/>
    <x v="11"/>
    <n v="100"/>
    <n v="8.3000000000000007"/>
    <n v="16.345971800000001"/>
    <m/>
    <n v="285214"/>
    <s v="NCL-2021"/>
    <n v="0"/>
    <n v="2.2000000000000011"/>
    <n v="-3.5283314499999996"/>
    <n v="4662100.0009652004"/>
    <n v="0"/>
    <s v=""/>
    <s v="High Income"/>
    <s v="East Asia &amp; Pacific"/>
    <s v="Universal Access"/>
    <n v="12.87483148972656"/>
    <x v="1737"/>
    <n v="11.765237458995815"/>
    <n v="0"/>
    <n v="2.8977987600000006"/>
  </r>
  <r>
    <s v="NCL"/>
    <x v="163"/>
    <x v="12"/>
    <n v="100"/>
    <n v="9.6"/>
    <n v="16.07568882"/>
    <m/>
    <n v="287123"/>
    <s v="NCL-2022"/>
    <n v="0"/>
    <n v="1.2999999999999989"/>
    <n v="-0.27028298000000106"/>
    <n v="4615700.0010648603"/>
    <n v="0"/>
    <s v=""/>
    <s v="High Income"/>
    <s v="East Asia &amp; Pacific"/>
    <s v="Universal Access"/>
    <n v="12.585946336015652"/>
    <x v="1738"/>
    <n v="11.524887767774064"/>
    <n v="0"/>
    <n v="2.6275157799999995"/>
  </r>
  <r>
    <s v="NER"/>
    <x v="164"/>
    <x v="0"/>
    <n v="13.6"/>
    <n v="80.7"/>
    <n v="8.7123958000000001E-2"/>
    <n v="134.74599119999999"/>
    <n v="16548835"/>
    <s v="NER-2010"/>
    <s v=""/>
    <s v=""/>
    <s v=""/>
    <n v="1441800.00548893"/>
    <n v="86.4"/>
    <n v="0.64657922082953967"/>
    <s v="Low Income"/>
    <s v="Sub-Saharan Africa"/>
    <s v="Critical"/>
    <n v="-66.024657439414057"/>
    <x v="1739"/>
    <n v="-5.010935255991634"/>
    <n v="0"/>
    <n v="0"/>
  </r>
  <r>
    <s v="NER"/>
    <x v="164"/>
    <x v="1"/>
    <n v="14.3"/>
    <n v="77.2"/>
    <n v="8.5804361999999995E-2"/>
    <n v="112.87980349999999"/>
    <n v="17176283"/>
    <s v="NER-2011"/>
    <n v="0.70000000000000107"/>
    <n v="-3.5"/>
    <n v="-1.3195960000000062E-3"/>
    <n v="1473800.0043464459"/>
    <n v="85.7"/>
    <n v="0.76013918645774392"/>
    <s v="Low Income"/>
    <s v="Sub-Saharan Africa"/>
    <s v="Critical"/>
    <n v="-66.115327430820315"/>
    <x v="1740"/>
    <n v="-5.0407290217740552"/>
    <n v="0.70000000000000107"/>
    <n v="-1.3195960000000062E-3"/>
  </r>
  <r>
    <s v="NER"/>
    <x v="164"/>
    <x v="2"/>
    <n v="14.4"/>
    <n v="72.7"/>
    <n v="0.115217055"/>
    <n v="128.3627525"/>
    <n v="17836769"/>
    <s v="NER-2012"/>
    <n v="9.9999999999999645E-2"/>
    <n v="-4.5"/>
    <n v="2.9412693000000004E-2"/>
    <n v="2055099.994895295"/>
    <n v="85.6"/>
    <n v="0.89758947012296264"/>
    <s v="Low Income"/>
    <s v="Sub-Saharan Africa"/>
    <s v="Critical"/>
    <n v="-66.720804536015621"/>
    <x v="1741"/>
    <n v="-5.2902870080962296"/>
    <n v="0.80000000000000071"/>
    <n v="2.8093096999999997E-2"/>
  </r>
  <r>
    <s v="NER"/>
    <x v="164"/>
    <x v="3"/>
    <n v="15.2"/>
    <n v="78.7"/>
    <n v="0.109995206"/>
    <n v="154.81219949999999"/>
    <n v="18519898"/>
    <s v="NER-2013"/>
    <n v="0.79999999999999893"/>
    <n v="6"/>
    <n v="-5.2218490000000006E-3"/>
    <n v="2037099.995608988"/>
    <n v="84.8"/>
    <n v="0.71050735249065433"/>
    <s v="Low Income"/>
    <s v="Sub-Saharan Africa"/>
    <s v="Critical"/>
    <n v="-66.512538176640604"/>
    <x v="180"/>
    <n v="-4.8583752380000043"/>
    <n v="1.5999999999999996"/>
    <n v="2.2871247999999997E-2"/>
  </r>
  <r>
    <s v="NER"/>
    <x v="164"/>
    <x v="4"/>
    <n v="15.7"/>
    <n v="78.099999999999994"/>
    <n v="0.114592549"/>
    <n v="151.6969478"/>
    <n v="19215909"/>
    <s v="NER-2014"/>
    <n v="0.5"/>
    <n v="-0.60000000000000853"/>
    <n v="4.5973430000000037E-3"/>
    <n v="2201999.9936620411"/>
    <n v="84.3"/>
    <n v="0.75540444723436939"/>
    <s v="Low Income"/>
    <s v="Sub-Saharan Africa"/>
    <s v="Critical"/>
    <n v="-66.740902588867144"/>
    <x v="1742"/>
    <n v="-4.6766943490836841"/>
    <n v="2.0999999999999996"/>
    <n v="2.7468591000000001E-2"/>
  </r>
  <r>
    <s v="NER"/>
    <x v="164"/>
    <x v="5"/>
    <n v="16.600000000000001"/>
    <n v="78.900000000000006"/>
    <n v="0.108819189"/>
    <n v="148.78653249999999"/>
    <n v="19939498"/>
    <s v="NER-2015"/>
    <n v="0.90000000000000213"/>
    <n v="0.80000000000001137"/>
    <n v="-5.7733600000000052E-3"/>
    <n v="2169800.0014271219"/>
    <n v="83.4"/>
    <n v="0.73137794914334742"/>
    <s v="Low Income"/>
    <s v="Sub-Saharan Africa"/>
    <s v="Critical"/>
    <n v="-66.415238558046894"/>
    <x v="1743"/>
    <n v="-4.6006221770041789"/>
    <n v="3.0000000000000018"/>
    <n v="2.1695230999999995E-2"/>
  </r>
  <r>
    <s v="NER"/>
    <x v="164"/>
    <x v="6"/>
    <n v="17"/>
    <n v="80.2"/>
    <n v="0.10477742800000001"/>
    <n v="147.45209610000001"/>
    <n v="20685753"/>
    <s v="NER-2016"/>
    <n v="0.39999999999999858"/>
    <n v="1.2999999999999972"/>
    <n v="-4.0417609999999909E-3"/>
    <n v="2167399.9955832842"/>
    <n v="83"/>
    <n v="0.71058622272104821"/>
    <s v="Low Income"/>
    <s v="Sub-Saharan Africa"/>
    <s v="Critical"/>
    <n v="-67.094751130546967"/>
    <x v="1744"/>
    <n v="-4.5695943676694561"/>
    <n v="3.4000000000000004"/>
    <n v="1.7653470000000004E-2"/>
  </r>
  <r>
    <s v="NER"/>
    <x v="164"/>
    <x v="7"/>
    <n v="17.600000000000001"/>
    <n v="82"/>
    <n v="9.2085791E-2"/>
    <n v="143.8315997"/>
    <n v="21435446"/>
    <s v="NER-2017"/>
    <n v="0.60000000000000142"/>
    <n v="1.7999999999999972"/>
    <n v="-1.2691637000000006E-2"/>
    <n v="1973900.0003477861"/>
    <n v="82.4"/>
    <n v="0.64023337842358707"/>
    <s v="Low Income"/>
    <s v="Sub-Saharan Africa"/>
    <s v="Critical"/>
    <n v="-67.253907690078108"/>
    <x v="1745"/>
    <n v="-4.5856652745732243"/>
    <n v="4.0000000000000018"/>
    <n v="4.9618329999999988E-3"/>
  </r>
  <r>
    <s v="NER"/>
    <x v="164"/>
    <x v="8"/>
    <n v="17.600000000000001"/>
    <n v="82"/>
    <n v="9.1391458999999994E-2"/>
    <n v="146.10158490000001"/>
    <n v="22188069"/>
    <s v="NER-2018"/>
    <n v="0"/>
    <n v="0"/>
    <n v="-6.9433200000000583E-4"/>
    <n v="2027799.9983026709"/>
    <n v="82.4"/>
    <n v="0.62553365908079206"/>
    <s v="Low Income"/>
    <s v="Sub-Saharan Africa"/>
    <s v="Critical"/>
    <n v="-67.883800559687501"/>
    <x v="1746"/>
    <n v="-4.6194775506276153"/>
    <n v="4.0000000000000018"/>
    <n v="4.267500999999993E-3"/>
  </r>
  <r>
    <s v="NER"/>
    <x v="164"/>
    <x v="9"/>
    <n v="18.5"/>
    <n v="80.7"/>
    <n v="0.10341315700000001"/>
    <n v="148.1228692"/>
    <n v="22947757"/>
    <s v="NER-2019"/>
    <n v="0.89999999999999858"/>
    <n v="-1.2999999999999972"/>
    <n v="1.2021698000000011E-2"/>
    <n v="2373099.9974388489"/>
    <n v="81.5"/>
    <n v="0.69815793846369811"/>
    <s v="Low Income"/>
    <s v="Sub-Saharan Africa"/>
    <s v="Critical"/>
    <n v="-67.541377139414124"/>
    <x v="1747"/>
    <n v="-4.5799881385815873"/>
    <n v="4.9000000000000004"/>
    <n v="1.6289199000000004E-2"/>
  </r>
  <r>
    <s v="NER"/>
    <x v="164"/>
    <x v="10"/>
    <n v="18.7"/>
    <n v="81.900000000000006"/>
    <n v="0.101595384"/>
    <n v="147.81738820000001"/>
    <n v="23717613"/>
    <s v="NER-2020"/>
    <n v="0.19999999999999929"/>
    <n v="1.2000000000000028"/>
    <n v="-1.8177730000000086E-3"/>
    <n v="2409600.000298392"/>
    <n v="81.3"/>
    <n v="0.68730333580606451"/>
    <s v="Low Income"/>
    <s v="Sub-Saharan Africa"/>
    <s v="Critical"/>
    <n v="-67.87383452566408"/>
    <x v="1748"/>
    <n v="-4.2991522523012575"/>
    <n v="5.0999999999999996"/>
    <n v="1.4471425999999996E-2"/>
  </r>
  <r>
    <s v="NER"/>
    <x v="164"/>
    <x v="11"/>
    <n v="18.600000000000001"/>
    <n v="79.599999999999994"/>
    <n v="0.116675523"/>
    <n v="151.68801569999999"/>
    <n v="24502140"/>
    <s v="NER-2021"/>
    <n v="-9.9999999999997868E-2"/>
    <n v="-2.3000000000000114"/>
    <n v="1.5080139000000006E-2"/>
    <n v="2858799.9991192203"/>
    <n v="81.400000000000006"/>
    <n v="0.76918089053755101"/>
    <s v="Low Income"/>
    <s v="Sub-Saharan Africa"/>
    <s v="Critical"/>
    <n v="-68.525168510273431"/>
    <x v="1749"/>
    <n v="-4.4640588180041867"/>
    <n v="5.0000000000000018"/>
    <n v="2.9551565000000002E-2"/>
  </r>
  <r>
    <s v="NER"/>
    <x v="164"/>
    <x v="12"/>
    <n v="19.5"/>
    <m/>
    <n v="0.12712561"/>
    <n v="162.0458659"/>
    <n v="25311973"/>
    <s v="NER-2022"/>
    <n v="0.89999999999999858"/>
    <s v=""/>
    <n v="1.0450086999999997E-2"/>
    <n v="3217800.0079285302"/>
    <n v="80.5"/>
    <n v="0.78450387668914923"/>
    <s v="Low Income"/>
    <s v="Sub-Saharan Africa"/>
    <s v="Critical"/>
    <n v="-67.914053663984348"/>
    <x v="38"/>
    <n v="-4.4236754422259361"/>
    <n v="5.9"/>
    <n v="4.0001651999999999E-2"/>
  </r>
  <r>
    <s v="NGA"/>
    <x v="165"/>
    <x v="0"/>
    <n v="48"/>
    <n v="86"/>
    <n v="0.56650243099999997"/>
    <n v="334.66956340000002"/>
    <n v="166642886"/>
    <s v="NGA-2010"/>
    <s v=""/>
    <s v=""/>
    <s v=""/>
    <n v="94403600.027855858"/>
    <n v="52"/>
    <n v="1.6927216961254146"/>
    <s v="Lower Middle Income"/>
    <s v="Sub-Saharan Africa"/>
    <s v="Low Access"/>
    <n v="-31.624657439414051"/>
    <x v="1750"/>
    <n v="-4.5315567829916343"/>
    <n v="0"/>
    <n v="0"/>
  </r>
  <r>
    <s v="NGA"/>
    <x v="165"/>
    <x v="1"/>
    <n v="55.9"/>
    <n v="84.1"/>
    <n v="0.60696664700000003"/>
    <n v="376.06986460000002"/>
    <n v="171379598"/>
    <s v="NGA-2011"/>
    <n v="7.8999999999999986"/>
    <n v="-1.9000000000000057"/>
    <n v="4.0464216000000053E-2"/>
    <n v="104021699.96226791"/>
    <n v="44.1"/>
    <n v="1.6139731048261186"/>
    <s v="Lower Middle Income"/>
    <s v="Sub-Saharan Africa"/>
    <s v="Moderate Access"/>
    <n v="-24.515327430820314"/>
    <x v="1751"/>
    <n v="-4.5195667367740553"/>
    <n v="7.8999999999999986"/>
    <n v="4.0464216000000053E-2"/>
  </r>
  <r>
    <s v="NGA"/>
    <x v="165"/>
    <x v="2"/>
    <n v="53"/>
    <n v="83.9"/>
    <n v="0.58033732900000001"/>
    <n v="356.72809439999997"/>
    <n v="176200625"/>
    <s v="NGA-2012"/>
    <n v="-2.8999999999999986"/>
    <n v="-0.19999999999998863"/>
    <n v="-2.6629318000000013E-2"/>
    <n v="102255800.08063063"/>
    <n v="47"/>
    <n v="1.6268338213621789"/>
    <s v="Lower Middle Income"/>
    <s v="Sub-Saharan Africa"/>
    <s v="Moderate Access"/>
    <n v="-28.120804536015626"/>
    <x v="1752"/>
    <n v="-4.8251667340962294"/>
    <n v="5"/>
    <n v="1.383489800000004E-2"/>
  </r>
  <r>
    <s v="NGA"/>
    <x v="165"/>
    <x v="3"/>
    <n v="55.6"/>
    <n v="81.400000000000006"/>
    <n v="0.63302873599999998"/>
    <n v="350.97354869999998"/>
    <n v="181049443"/>
    <s v="NGA-2013"/>
    <n v="2.6000000000000014"/>
    <n v="-2.5"/>
    <n v="5.2691406999999968E-2"/>
    <n v="114609500.05579405"/>
    <n v="44.4"/>
    <n v="1.8036365941100905"/>
    <s v="Lower Middle Income"/>
    <s v="Sub-Saharan Africa"/>
    <s v="Moderate Access"/>
    <n v="-26.112538176640605"/>
    <x v="1524"/>
    <n v="-4.3353417080000041"/>
    <n v="7.6000000000000014"/>
    <n v="6.6526305000000008E-2"/>
  </r>
  <r>
    <s v="NGA"/>
    <x v="165"/>
    <x v="4"/>
    <n v="54.2"/>
    <n v="79.900000000000006"/>
    <n v="0.66018362900000005"/>
    <n v="348.50584409999999"/>
    <n v="185896915"/>
    <s v="NGA-2014"/>
    <n v="-1.3999999999999986"/>
    <n v="-1.5"/>
    <n v="2.7154893000000069E-2"/>
    <n v="122726099.96460454"/>
    <n v="45.8"/>
    <n v="1.8943258489822268"/>
    <s v="Lower Middle Income"/>
    <s v="Sub-Saharan Africa"/>
    <s v="Moderate Access"/>
    <n v="-28.240902588867144"/>
    <x v="1753"/>
    <n v="-4.1311032690836846"/>
    <n v="6.2000000000000028"/>
    <n v="9.3681198000000077E-2"/>
  </r>
  <r>
    <s v="NGA"/>
    <x v="165"/>
    <x v="5"/>
    <n v="52.5"/>
    <n v="81.3"/>
    <n v="0.62124473300000005"/>
    <n v="319.58085440000002"/>
    <n v="190671878"/>
    <s v="NGA-2015"/>
    <n v="-1.7000000000000028"/>
    <n v="1.3999999999999915"/>
    <n v="-3.8938896000000001E-2"/>
    <n v="118453899.93871859"/>
    <n v="47.5"/>
    <n v="1.943936016337279"/>
    <s v="Lower Middle Income"/>
    <s v="Sub-Saharan Africa"/>
    <s v="Moderate Access"/>
    <n v="-30.515238558046889"/>
    <x v="1754"/>
    <n v="-4.0881966330041788"/>
    <n v="4.5"/>
    <n v="5.4742302000000076E-2"/>
  </r>
  <r>
    <s v="NGA"/>
    <x v="165"/>
    <x v="6"/>
    <n v="59.3"/>
    <n v="81.099999999999994"/>
    <n v="0.63179114999999997"/>
    <n v="330.71892500000001"/>
    <n v="195443700"/>
    <s v="NGA-2016"/>
    <n v="6.7999999999999972"/>
    <n v="-0.20000000000000284"/>
    <n v="1.0546416999999919E-2"/>
    <n v="123479599.983255"/>
    <n v="40.700000000000003"/>
    <n v="1.9103568082776028"/>
    <s v="Lower Middle Income"/>
    <s v="Sub-Saharan Africa"/>
    <s v="Moderate Access"/>
    <n v="-24.79475113054697"/>
    <x v="1755"/>
    <n v="-4.0425806456694566"/>
    <n v="11.299999999999997"/>
    <n v="6.5288718999999995E-2"/>
  </r>
  <r>
    <s v="NGA"/>
    <x v="165"/>
    <x v="7"/>
    <n v="54.4"/>
    <n v="81.599999999999994"/>
    <n v="0.57946140599999996"/>
    <n v="316.08900569999997"/>
    <n v="200254579"/>
    <s v="NGA-2017"/>
    <n v="-4.8999999999999986"/>
    <n v="0.5"/>
    <n v="-5.2329744000000011E-2"/>
    <n v="116039799.90527807"/>
    <n v="45.6"/>
    <n v="1.8332222745828961"/>
    <s v="Lower Middle Income"/>
    <s v="Sub-Saharan Africa"/>
    <s v="Moderate Access"/>
    <n v="-30.453907690078118"/>
    <x v="694"/>
    <n v="-4.0982896595732239"/>
    <n v="6.3999999999999986"/>
    <n v="1.2958974999999984E-2"/>
  </r>
  <r>
    <s v="NGA"/>
    <x v="165"/>
    <x v="8"/>
    <n v="56.5"/>
    <n v="80.8"/>
    <n v="0.59241210899999996"/>
    <n v="299.75004139999999"/>
    <n v="204938755"/>
    <s v="NGA-2018"/>
    <n v="2.1000000000000014"/>
    <n v="-0.79999999999999716"/>
    <n v="1.2950703000000008E-2"/>
    <n v="121408200.06538428"/>
    <n v="43.5"/>
    <n v="1.9763537186954332"/>
    <s v="Lower Middle Income"/>
    <s v="Sub-Saharan Africa"/>
    <s v="Moderate Access"/>
    <n v="-28.983800559687495"/>
    <x v="695"/>
    <n v="-4.1184569006276153"/>
    <n v="8.5"/>
    <n v="2.5909677999999992E-2"/>
  </r>
  <r>
    <s v="NGA"/>
    <x v="165"/>
    <x v="9"/>
    <n v="55.4"/>
    <n v="80.099999999999994"/>
    <n v="0.60197968400000001"/>
    <n v="330.32553789999997"/>
    <n v="209485641"/>
    <s v="NGA-2019"/>
    <n v="-1.1000000000000014"/>
    <n v="-0.70000000000000284"/>
    <n v="9.5675750000000503E-3"/>
    <n v="126106099.97171745"/>
    <n v="44.6"/>
    <n v="1.8223831188681463"/>
    <s v="Lower Middle Income"/>
    <s v="Sub-Saharan Africa"/>
    <s v="Moderate Access"/>
    <n v="-30.641377139414125"/>
    <x v="1756"/>
    <n v="-4.0814216115815878"/>
    <n v="7.3999999999999986"/>
    <n v="3.5477253000000042E-2"/>
  </r>
  <r>
    <s v="NGA"/>
    <x v="165"/>
    <x v="10"/>
    <n v="55.4"/>
    <n v="81.8"/>
    <n v="0.55570057100000003"/>
    <n v="323.1308932"/>
    <n v="213996181"/>
    <s v="NGA-2020"/>
    <n v="0"/>
    <n v="1.7000000000000028"/>
    <n v="-4.6279112999999983E-2"/>
    <n v="118917799.97351936"/>
    <n v="44.6"/>
    <n v="1.7197382939676162"/>
    <s v="Lower Middle Income"/>
    <s v="Sub-Saharan Africa"/>
    <s v="Moderate Access"/>
    <n v="-31.173834525664084"/>
    <x v="1757"/>
    <n v="-3.8450470653012578"/>
    <n v="7.3999999999999986"/>
    <n v="-1.0801859999999941E-2"/>
  </r>
  <r>
    <s v="NGA"/>
    <x v="165"/>
    <x v="11"/>
    <n v="59.5"/>
    <n v="80.3"/>
    <n v="0.59900666999999996"/>
    <n v="334.2854504"/>
    <n v="218529286"/>
    <s v="NGA-2021"/>
    <n v="4.1000000000000014"/>
    <n v="-1.5"/>
    <n v="4.3306098999999931E-2"/>
    <n v="130900499.90433761"/>
    <n v="40.5"/>
    <n v="1.7919017094020673"/>
    <s v="Lower Middle Income"/>
    <s v="Sub-Saharan Africa"/>
    <s v="Moderate Access"/>
    <n v="-27.62516851027344"/>
    <x v="1758"/>
    <n v="-3.9817276710041862"/>
    <n v="11.5"/>
    <n v="3.250423899999999E-2"/>
  </r>
  <r>
    <s v="NGA"/>
    <x v="165"/>
    <x v="12"/>
    <n v="60.5"/>
    <m/>
    <n v="0.57827103700000004"/>
    <n v="333.0607296"/>
    <n v="223150896"/>
    <s v="NGA-2022"/>
    <n v="1"/>
    <s v=""/>
    <n v="-2.073563299999992E-2"/>
    <n v="129041700.03739916"/>
    <n v="39.5"/>
    <n v="1.7362330218110471"/>
    <s v="Lower Middle Income"/>
    <s v="Sub-Saharan Africa"/>
    <s v="Moderate Access"/>
    <n v="-26.914053663984348"/>
    <x v="38"/>
    <n v="-3.9725300152259364"/>
    <n v="12.5"/>
    <n v="1.176860600000007E-2"/>
  </r>
  <r>
    <s v="NIC"/>
    <x v="166"/>
    <x v="0"/>
    <n v="80.099999999999994"/>
    <n v="54.4"/>
    <n v="0.81414217099999997"/>
    <n v="529.00820329999999"/>
    <n v="5737450"/>
    <s v="NIC-2010"/>
    <s v=""/>
    <s v=""/>
    <s v=""/>
    <n v="4671099.9990039496"/>
    <n v="19.900000000000006"/>
    <n v="1.5389972516896884"/>
    <s v="Lower Middle Income"/>
    <s v="Latin America &amp; Caribbean"/>
    <s v="High Access"/>
    <n v="0.47534256058594337"/>
    <x v="1759"/>
    <n v="-4.283917042991634"/>
    <n v="0"/>
    <n v="0"/>
  </r>
  <r>
    <s v="NIC"/>
    <x v="166"/>
    <x v="1"/>
    <n v="81.2"/>
    <n v="53.3"/>
    <n v="0.83889967600000004"/>
    <n v="531.36281570000006"/>
    <n v="5819051"/>
    <s v="NIC-2011"/>
    <n v="1.1000000000000085"/>
    <n v="-1.1000000000000014"/>
    <n v="2.4757505000000068E-2"/>
    <n v="4881599.9985274766"/>
    <n v="18.799999999999997"/>
    <n v="1.5787700065064978"/>
    <s v="Lower Middle Income"/>
    <s v="Latin America &amp; Caribbean"/>
    <s v="High Access"/>
    <n v="0.78467256917969053"/>
    <x v="1760"/>
    <n v="-4.2876337077740558"/>
    <n v="1.1000000000000085"/>
    <n v="2.4757505000000068E-2"/>
  </r>
  <r>
    <s v="NIC"/>
    <x v="166"/>
    <x v="2"/>
    <n v="81.3"/>
    <n v="53.3"/>
    <n v="0.82136320399999996"/>
    <n v="566.81959859999995"/>
    <n v="5901287"/>
    <s v="NIC-2012"/>
    <n v="9.9999999999994316E-2"/>
    <n v="0"/>
    <n v="-1.7536472000000081E-2"/>
    <n v="4847099.9980435474"/>
    <n v="18.700000000000003"/>
    <n v="1.4490734018878366"/>
    <s v="Lower Middle Income"/>
    <s v="Latin America &amp; Caribbean"/>
    <s v="High Access"/>
    <n v="0.17919546398437092"/>
    <x v="1761"/>
    <n v="-4.5841408590962294"/>
    <n v="1.2000000000000028"/>
    <n v="7.2210329999999878E-3"/>
  </r>
  <r>
    <s v="NIC"/>
    <x v="166"/>
    <x v="3"/>
    <n v="81.900000000000006"/>
    <n v="54.3"/>
    <n v="0.77523732700000003"/>
    <n v="576.47413359999996"/>
    <n v="5983845"/>
    <s v="NIC-2013"/>
    <n v="0.60000000000000853"/>
    <n v="1"/>
    <n v="-4.6125876999999926E-2"/>
    <n v="4638900.0029823156"/>
    <n v="18.099999999999994"/>
    <n v="1.3447911741655292"/>
    <s v="Lower Middle Income"/>
    <s v="Latin America &amp; Caribbean"/>
    <s v="High Access"/>
    <n v="0.1874618233593992"/>
    <x v="1762"/>
    <n v="-4.1931331170000039"/>
    <n v="1.8000000000000114"/>
    <n v="-3.8904843999999938E-2"/>
  </r>
  <r>
    <s v="NIC"/>
    <x v="166"/>
    <x v="4"/>
    <n v="81.900000000000006"/>
    <n v="53"/>
    <n v="0.80921560599999998"/>
    <n v="586.81795599999998"/>
    <n v="6066492"/>
    <s v="NIC-2014"/>
    <n v="0"/>
    <n v="-1.2999999999999972"/>
    <n v="3.3978278999999945E-2"/>
    <n v="4909100.0000741519"/>
    <n v="18.099999999999994"/>
    <n v="1.3789891698542367"/>
    <s v="Lower Middle Income"/>
    <s v="Latin America &amp; Caribbean"/>
    <s v="High Access"/>
    <n v="-0.54090258886714082"/>
    <x v="1763"/>
    <n v="-3.9820712920836843"/>
    <n v="1.8000000000000114"/>
    <n v="-4.9265649999999939E-3"/>
  </r>
  <r>
    <s v="NIC"/>
    <x v="166"/>
    <x v="5"/>
    <n v="83.2"/>
    <n v="50"/>
    <n v="0.89392213899999995"/>
    <n v="611.87633189999997"/>
    <n v="6149417"/>
    <s v="NIC-2015"/>
    <n v="1.2999999999999972"/>
    <n v="-3"/>
    <n v="8.4706532999999973E-2"/>
    <n v="5497099.9982429631"/>
    <n v="16.799999999999997"/>
    <n v="1.4609523075099025"/>
    <s v="Lower Middle Income"/>
    <s v="Latin America &amp; Caribbean"/>
    <s v="High Access"/>
    <n v="0.18476144195311406"/>
    <x v="1764"/>
    <n v="-3.8155192270041791"/>
    <n v="3.1000000000000085"/>
    <n v="7.9779967999999979E-2"/>
  </r>
  <r>
    <s v="NIC"/>
    <x v="166"/>
    <x v="6"/>
    <n v="83.9"/>
    <n v="49.5"/>
    <n v="0.91811433499999995"/>
    <n v="626.82300740000005"/>
    <n v="6232666"/>
    <s v="NIC-2016"/>
    <n v="0.70000000000000284"/>
    <n v="-0.5"/>
    <n v="2.4192195999999999E-2"/>
    <n v="5722299.9998671096"/>
    <n v="16.099999999999994"/>
    <n v="1.464710650632062"/>
    <s v="Lower Middle Income"/>
    <s v="Latin America &amp; Caribbean"/>
    <s v="High Access"/>
    <n v="-0.1947511305469618"/>
    <x v="1765"/>
    <n v="-3.7562574606694565"/>
    <n v="3.8000000000000114"/>
    <n v="0.10397216399999998"/>
  </r>
  <r>
    <s v="NIC"/>
    <x v="166"/>
    <x v="7"/>
    <n v="84.6"/>
    <n v="48.9"/>
    <n v="0.89966627200000004"/>
    <n v="632.37394730000005"/>
    <n v="6316231"/>
    <s v="NIC-2017"/>
    <n v="0.69999999999998863"/>
    <n v="-0.60000000000000142"/>
    <n v="-1.8448062999999904E-2"/>
    <n v="5682499.996860832"/>
    <n v="15.400000000000006"/>
    <n v="1.422680798032933"/>
    <s v="Lower Middle Income"/>
    <s v="Latin America &amp; Caribbean"/>
    <s v="High Access"/>
    <n v="-0.25390769007812253"/>
    <x v="1766"/>
    <n v="-3.7780847935732238"/>
    <n v="4.5"/>
    <n v="8.5524101000000075E-2"/>
  </r>
  <r>
    <s v="NIC"/>
    <x v="166"/>
    <x v="8"/>
    <n v="85.2"/>
    <n v="51.3"/>
    <n v="0.80941175700000001"/>
    <n v="616.51699619999999"/>
    <n v="6400080"/>
    <s v="NIC-2018"/>
    <n v="0.60000000000000853"/>
    <n v="2.3999999999999986"/>
    <n v="-9.0254515000000035E-2"/>
    <n v="5180299.9977405602"/>
    <n v="14.799999999999997"/>
    <n v="1.3128782531364704"/>
    <s v="Lower Middle Income"/>
    <s v="Latin America &amp; Caribbean"/>
    <s v="High Access"/>
    <n v="-0.28380055968749218"/>
    <x v="1767"/>
    <n v="-3.901457252627615"/>
    <n v="5.1000000000000085"/>
    <n v="-4.7304139999999606E-3"/>
  </r>
  <r>
    <s v="NIC"/>
    <x v="166"/>
    <x v="9"/>
    <n v="85.7"/>
    <n v="50.5"/>
    <n v="0.82112610200000002"/>
    <n v="616.15112929999998"/>
    <n v="6483657"/>
    <s v="NIC-2019"/>
    <n v="0.5"/>
    <n v="-0.79999999999999716"/>
    <n v="1.1714345000000015E-2"/>
    <n v="5323899.9991150144"/>
    <n v="14.299999999999997"/>
    <n v="1.3326699618855995"/>
    <s v="Lower Middle Income"/>
    <s v="Latin America &amp; Caribbean"/>
    <s v="High Access"/>
    <n v="-0.34137713941412073"/>
    <x v="1305"/>
    <n v="-3.8622751935815876"/>
    <n v="5.6000000000000085"/>
    <n v="6.9839310000000543E-3"/>
  </r>
  <r>
    <s v="NIC"/>
    <x v="166"/>
    <x v="10"/>
    <n v="86"/>
    <n v="52.2"/>
    <n v="0.72292566300000005"/>
    <n v="584.48107149999998"/>
    <n v="6565267"/>
    <s v="NIC-2020"/>
    <n v="0.29999999999999716"/>
    <n v="1.7000000000000028"/>
    <n v="-9.8200438999999973E-2"/>
    <n v="4746199.998747021"/>
    <n v="14"/>
    <n v="1.2368675364365502"/>
    <s v="Lower Middle Income"/>
    <s v="Latin America &amp; Caribbean"/>
    <s v="High Access"/>
    <n v="-0.57383452566408266"/>
    <x v="1768"/>
    <n v="-3.677821973301258"/>
    <n v="5.9000000000000057"/>
    <n v="-9.1216507999999918E-2"/>
  </r>
  <r>
    <s v="NIC"/>
    <x v="166"/>
    <x v="11"/>
    <n v="86.3"/>
    <n v="50.4"/>
    <n v="0.78144505600000003"/>
    <n v="600.8152"/>
    <n v="6644741"/>
    <s v="NIC-2021"/>
    <n v="0.29999999999999716"/>
    <n v="-1.8000000000000043"/>
    <n v="5.8519392999999975E-2"/>
    <n v="5192500.0028504962"/>
    <n v="13.700000000000003"/>
    <n v="1.3006412887024164"/>
    <s v="Lower Middle Income"/>
    <s v="Latin America &amp; Caribbean"/>
    <s v="High Access"/>
    <n v="-0.82516851027344273"/>
    <x v="1769"/>
    <n v="-3.7992892850041864"/>
    <n v="6.2000000000000028"/>
    <n v="-3.2697114999999943E-2"/>
  </r>
  <r>
    <s v="NIC"/>
    <x v="166"/>
    <x v="12"/>
    <n v="86.5"/>
    <m/>
    <n v="0.78167738200000003"/>
    <n v="608.24554669999998"/>
    <n v="6730654"/>
    <s v="NIC-2022"/>
    <n v="0.20000000000000284"/>
    <s v=""/>
    <n v="2.3232600000000492E-4"/>
    <n v="5261199.9978678282"/>
    <n v="13.5"/>
    <n v="1.2851345747468998"/>
    <s v="Lower Middle Income"/>
    <s v="Latin America &amp; Caribbean"/>
    <s v="High Access"/>
    <n v="-0.91405366398434751"/>
    <x v="38"/>
    <n v="-3.7691236702259365"/>
    <n v="6.4000000000000057"/>
    <n v="-3.2464788999999938E-2"/>
  </r>
  <r>
    <s v="NLD"/>
    <x v="167"/>
    <x v="0"/>
    <n v="100"/>
    <n v="3.9"/>
    <n v="11.201726539999999"/>
    <n v="4978.8693880000001"/>
    <n v="16615394"/>
    <s v="NLD-2010"/>
    <s v=""/>
    <s v=""/>
    <s v=""/>
    <n v="186121099.94235674"/>
    <n v="0"/>
    <n v="2.2498534641214412"/>
    <s v="High Income"/>
    <s v="Europe &amp; Central Asia"/>
    <s v="Universal Access"/>
    <n v="20.375342560585949"/>
    <x v="1770"/>
    <n v="6.1036673260083649"/>
    <n v="0"/>
    <n v="0"/>
  </r>
  <r>
    <s v="NLD"/>
    <x v="167"/>
    <x v="1"/>
    <n v="100"/>
    <n v="4.7"/>
    <n v="10.427827730000001"/>
    <n v="4611.914538"/>
    <n v="16693074"/>
    <s v="NLD-2011"/>
    <n v="0"/>
    <n v="0.80000000000000027"/>
    <n v="-0.7738988099999986"/>
    <n v="174072499.95614204"/>
    <n v="0"/>
    <n v="2.2610626550166142"/>
    <s v="High Income"/>
    <s v="Europe &amp; Central Asia"/>
    <s v="Universal Access"/>
    <n v="19.584672569179688"/>
    <x v="1771"/>
    <n v="5.3012943462259452"/>
    <n v="0"/>
    <n v="-0.7738988099999986"/>
  </r>
  <r>
    <s v="NLD"/>
    <x v="167"/>
    <x v="2"/>
    <n v="100"/>
    <n v="4.9000000000000004"/>
    <n v="10.24185552"/>
    <n v="4599.205919"/>
    <n v="16754962"/>
    <s v="NLD-2012"/>
    <n v="0"/>
    <n v="0.20000000000000018"/>
    <n v="-0.18597221000000097"/>
    <n v="171601900.04709023"/>
    <n v="0"/>
    <n v="2.2268747475927051"/>
    <s v="High Income"/>
    <s v="Europe &amp; Central Asia"/>
    <s v="Universal Access"/>
    <n v="18.879195463984374"/>
    <x v="1772"/>
    <n v="4.8363514569037704"/>
    <n v="0"/>
    <n v="-0.95987101999999958"/>
  </r>
  <r>
    <s v="NLD"/>
    <x v="167"/>
    <x v="3"/>
    <n v="100"/>
    <n v="5"/>
    <n v="10.0780437"/>
    <n v="4488.6040640000001"/>
    <n v="16804432"/>
    <s v="NLD-2013"/>
    <n v="0"/>
    <n v="9.9999999999999645E-2"/>
    <n v="-0.16381181999999939"/>
    <n v="169355800.04967842"/>
    <n v="0"/>
    <n v="2.2452512086840191"/>
    <s v="High Income"/>
    <s v="Europe &amp; Central Asia"/>
    <s v="Universal Access"/>
    <n v="18.287461823359394"/>
    <x v="1205"/>
    <n v="5.1096732559999962"/>
    <n v="0"/>
    <n v="-1.123682839999999"/>
  </r>
  <r>
    <s v="NLD"/>
    <x v="167"/>
    <x v="4"/>
    <n v="100"/>
    <n v="5.6"/>
    <n v="9.5916408700000009"/>
    <n v="4215.352621"/>
    <n v="16865008"/>
    <s v="NLD-2014"/>
    <n v="0"/>
    <n v="0.59999999999999964"/>
    <n v="-0.4864028299999994"/>
    <n v="161763100.00567698"/>
    <n v="0"/>
    <n v="2.2754065276096864"/>
    <s v="High Income"/>
    <s v="Europe &amp; Central Asia"/>
    <s v="Universal Access"/>
    <n v="17.559097411132853"/>
    <x v="1206"/>
    <n v="4.8003539719163166"/>
    <n v="0"/>
    <n v="-1.6100856699999984"/>
  </r>
  <r>
    <s v="NLD"/>
    <x v="167"/>
    <x v="5"/>
    <n v="100"/>
    <n v="5.8"/>
    <n v="9.9973417819999995"/>
    <n v="4298.5928709999998"/>
    <n v="16939923"/>
    <s v="NLD-2015"/>
    <n v="0"/>
    <n v="0.20000000000000018"/>
    <n v="0.40570091199999858"/>
    <n v="169354199.99176279"/>
    <n v="0"/>
    <n v="2.3257242735049424"/>
    <s v="High Income"/>
    <s v="Europe &amp; Central Asia"/>
    <s v="Universal Access"/>
    <n v="16.984761441953111"/>
    <x v="1773"/>
    <n v="5.2879004159958205"/>
    <n v="0"/>
    <n v="-1.2043847579999998"/>
  </r>
  <r>
    <s v="NLD"/>
    <x v="167"/>
    <x v="6"/>
    <n v="100"/>
    <n v="5.6"/>
    <n v="10.02880511"/>
    <n v="4352.4465309999996"/>
    <n v="17030314"/>
    <s v="NLD-2016"/>
    <n v="0"/>
    <n v="-0.20000000000000018"/>
    <n v="3.1463328000000956E-2"/>
    <n v="170793700.06810454"/>
    <n v="0"/>
    <n v="2.3041765220021726"/>
    <s v="High Income"/>
    <s v="Europe &amp; Central Asia"/>
    <s v="Universal Access"/>
    <n v="15.905248869453033"/>
    <x v="1774"/>
    <n v="5.354433314330544"/>
    <n v="0"/>
    <n v="-1.1729214299999988"/>
  </r>
  <r>
    <s v="NLD"/>
    <x v="167"/>
    <x v="7"/>
    <n v="100"/>
    <n v="6.4"/>
    <n v="9.8168871749999997"/>
    <n v="4365.203853"/>
    <n v="17131296"/>
    <s v="NLD-2017"/>
    <n v="0"/>
    <n v="0.80000000000000071"/>
    <n v="-0.21191793500000067"/>
    <n v="168175999.99352878"/>
    <n v="0"/>
    <n v="2.2488954709992095"/>
    <s v="High Income"/>
    <s v="Europe &amp; Central Asia"/>
    <s v="Universal Access"/>
    <n v="15.146092309921883"/>
    <x v="1775"/>
    <n v="5.1391361094267758"/>
    <n v="0"/>
    <n v="-1.3848393649999995"/>
  </r>
  <r>
    <s v="NLD"/>
    <x v="167"/>
    <x v="8"/>
    <n v="100"/>
    <n v="7.4"/>
    <n v="9.4648652969999993"/>
    <n v="4251.1671669999996"/>
    <n v="17231624"/>
    <s v="NLD-2018"/>
    <n v="0"/>
    <n v="1"/>
    <n v="-0.3520218780000004"/>
    <n v="163095000.00855231"/>
    <n v="0"/>
    <n v="2.2264156936644874"/>
    <s v="High Income"/>
    <s v="Europe &amp; Central Asia"/>
    <s v="Universal Access"/>
    <n v="14.516199440312505"/>
    <x v="1776"/>
    <n v="4.7539962873723844"/>
    <n v="0"/>
    <n v="-1.7368612429999999"/>
  </r>
  <r>
    <s v="NLD"/>
    <x v="167"/>
    <x v="9"/>
    <n v="100"/>
    <n v="8.6"/>
    <n v="9.1078436200000006"/>
    <n v="4129.409095"/>
    <n v="17344874"/>
    <s v="NLD-2019"/>
    <n v="0"/>
    <n v="1.1999999999999993"/>
    <n v="-0.35702167699999876"/>
    <n v="157974400.00060388"/>
    <n v="0"/>
    <n v="2.2056045817858112"/>
    <s v="High Income"/>
    <s v="Europe &amp; Central Asia"/>
    <s v="Universal Access"/>
    <n v="13.958622860585876"/>
    <x v="1777"/>
    <n v="4.424442324418413"/>
    <n v="0"/>
    <n v="-2.0938829199999986"/>
  </r>
  <r>
    <s v="NLD"/>
    <x v="167"/>
    <x v="10"/>
    <n v="100"/>
    <n v="10.7"/>
    <n v="8.1506980480000006"/>
    <n v="3975.3781359999998"/>
    <n v="17441500"/>
    <s v="NLD-2020"/>
    <n v="0"/>
    <n v="2.0999999999999996"/>
    <n v="-0.95714557199999994"/>
    <n v="142160400.00419202"/>
    <n v="0"/>
    <n v="2.0502950333678651"/>
    <s v="High Income"/>
    <s v="Europe &amp; Central Asia"/>
    <s v="Universal Access"/>
    <n v="13.426165474335917"/>
    <x v="1201"/>
    <n v="3.7499504116987428"/>
    <n v="0"/>
    <n v="-3.0510284919999986"/>
  </r>
  <r>
    <s v="NLD"/>
    <x v="167"/>
    <x v="11"/>
    <n v="100"/>
    <n v="12.2"/>
    <n v="8.3211335119999994"/>
    <n v="4057.7912919999999"/>
    <n v="17533044"/>
    <s v="NLD-2021"/>
    <n v="0"/>
    <n v="1.5"/>
    <n v="0.17043546399999876"/>
    <n v="145894799.99577051"/>
    <n v="0"/>
    <n v="2.0506558650281614"/>
    <s v="High Income"/>
    <s v="Europe &amp; Central Asia"/>
    <s v="Universal Access"/>
    <n v="12.87483148972656"/>
    <x v="835"/>
    <n v="3.7403991709958131"/>
    <n v="0"/>
    <n v="-2.8805930279999998"/>
  </r>
  <r>
    <s v="NLD"/>
    <x v="167"/>
    <x v="12"/>
    <n v="100"/>
    <m/>
    <n v="7.5201477519999997"/>
    <n v="3570.12032"/>
    <n v="17700982"/>
    <s v="NLD-2022"/>
    <n v="0"/>
    <s v=""/>
    <n v="-0.80098575999999966"/>
    <n v="133113999.99549246"/>
    <n v="0"/>
    <n v="2.1064129715381692"/>
    <s v="High Income"/>
    <s v="Europe &amp; Central Asia"/>
    <s v="Universal Access"/>
    <n v="12.585946336015652"/>
    <x v="38"/>
    <n v="2.9693466997740634"/>
    <n v="0"/>
    <n v="-3.6815787879999995"/>
  </r>
  <r>
    <s v="NOR"/>
    <x v="168"/>
    <x v="0"/>
    <n v="100"/>
    <n v="56"/>
    <n v="9.8143642419999999"/>
    <n v="6455.3166849999998"/>
    <n v="4889252"/>
    <s v="NOR-2010"/>
    <s v=""/>
    <s v=""/>
    <s v=""/>
    <n v="47984899.998926982"/>
    <n v="0"/>
    <n v="1.5203536435021547"/>
    <s v="High Income"/>
    <s v="Europe &amp; Central Asia"/>
    <s v="Universal Access"/>
    <n v="20.375342560585949"/>
    <x v="1778"/>
    <n v="4.7163050280083656"/>
    <n v="0"/>
    <n v="0"/>
  </r>
  <r>
    <s v="NOR"/>
    <x v="168"/>
    <x v="1"/>
    <n v="100"/>
    <n v="56"/>
    <n v="9.4766941350000007"/>
    <n v="5501.9559360000003"/>
    <n v="4953088"/>
    <s v="NOR-2011"/>
    <n v="0"/>
    <n v="0"/>
    <n v="-0.33767010699999922"/>
    <n v="46938899.999738887"/>
    <n v="0"/>
    <n v="1.7224227611480458"/>
    <s v="High Income"/>
    <s v="Europe &amp; Central Asia"/>
    <s v="Universal Access"/>
    <n v="19.584672569179688"/>
    <x v="1779"/>
    <n v="4.3501607512259453"/>
    <n v="0"/>
    <n v="-0.33767010699999922"/>
  </r>
  <r>
    <s v="NOR"/>
    <x v="168"/>
    <x v="2"/>
    <n v="100"/>
    <n v="56.9"/>
    <n v="9.2436037100000004"/>
    <n v="5805.4675889999999"/>
    <n v="5018573"/>
    <s v="NOR-2012"/>
    <n v="0"/>
    <n v="0.89999999999999858"/>
    <n v="-0.23309042500000032"/>
    <n v="46389700.001705833"/>
    <n v="0"/>
    <n v="1.5922238076937096"/>
    <s v="High Income"/>
    <s v="Europe &amp; Central Asia"/>
    <s v="Universal Access"/>
    <n v="18.879195463984374"/>
    <x v="1780"/>
    <n v="3.8380996469037711"/>
    <n v="0"/>
    <n v="-0.57076053199999954"/>
  </r>
  <r>
    <s v="NOR"/>
    <x v="168"/>
    <x v="3"/>
    <n v="100"/>
    <n v="56.6"/>
    <n v="9.2285785780000005"/>
    <n v="6047.1805750000003"/>
    <n v="5079623"/>
    <s v="NOR-2013"/>
    <n v="0"/>
    <n v="-0.29999999999999716"/>
    <n v="-1.5025131999999886E-2"/>
    <n v="46877700.002116099"/>
    <n v="0"/>
    <n v="1.5260960812303839"/>
    <s v="High Income"/>
    <s v="Europe &amp; Central Asia"/>
    <s v="Universal Access"/>
    <n v="18.287461823359394"/>
    <x v="1781"/>
    <n v="4.2602081339999964"/>
    <n v="0"/>
    <n v="-0.58578566399999943"/>
  </r>
  <r>
    <s v="NOR"/>
    <x v="168"/>
    <x v="4"/>
    <n v="100"/>
    <n v="55.8"/>
    <n v="9.1470465030000003"/>
    <n v="5525.5760389999996"/>
    <n v="5137232"/>
    <s v="NOR-2014"/>
    <n v="0"/>
    <n v="-0.80000000000000426"/>
    <n v="-8.1532075000000148E-2"/>
    <n v="46990500.000699699"/>
    <n v="0"/>
    <n v="1.6554014347896662"/>
    <s v="High Income"/>
    <s v="Europe &amp; Central Asia"/>
    <s v="Universal Access"/>
    <n v="17.559097411132853"/>
    <x v="1782"/>
    <n v="4.3557596049163161"/>
    <n v="0"/>
    <n v="-0.66731773899999958"/>
  </r>
  <r>
    <s v="NOR"/>
    <x v="168"/>
    <x v="5"/>
    <n v="100"/>
    <n v="56.5"/>
    <n v="9.2422108670000007"/>
    <n v="4930.4813759999997"/>
    <n v="5188607"/>
    <s v="NOR-2015"/>
    <n v="0"/>
    <n v="0.70000000000000284"/>
    <n v="9.516436400000039E-2"/>
    <n v="47954199.999992274"/>
    <n v="0"/>
    <n v="1.87450477188457"/>
    <s v="High Income"/>
    <s v="Europe &amp; Central Asia"/>
    <s v="Universal Access"/>
    <n v="16.984761441953111"/>
    <x v="1783"/>
    <n v="4.5327695009958218"/>
    <n v="0"/>
    <n v="-0.57215337499999919"/>
  </r>
  <r>
    <s v="NOR"/>
    <x v="168"/>
    <x v="6"/>
    <n v="100"/>
    <n v="57.7"/>
    <n v="9.0497522309999994"/>
    <n v="5368.5764719999997"/>
    <n v="5234519"/>
    <s v="NOR-2016"/>
    <n v="0"/>
    <n v="1.2000000000000028"/>
    <n v="-0.19245863600000135"/>
    <n v="47371099.998461887"/>
    <n v="0"/>
    <n v="1.6856893588457391"/>
    <s v="High Income"/>
    <s v="Europe &amp; Central Asia"/>
    <s v="Universal Access"/>
    <n v="15.905248869453033"/>
    <x v="1784"/>
    <n v="4.375380435330543"/>
    <n v="0"/>
    <n v="-0.76461201100000054"/>
  </r>
  <r>
    <s v="NOR"/>
    <x v="168"/>
    <x v="7"/>
    <n v="100"/>
    <n v="58.9"/>
    <n v="8.9840226429999994"/>
    <n v="5673.5093150000002"/>
    <n v="5276968"/>
    <s v="NOR-2017"/>
    <n v="0"/>
    <n v="1.1999999999999957"/>
    <n v="-6.572958799999995E-2"/>
    <n v="47408399.99838642"/>
    <n v="0"/>
    <n v="1.5835036384354644"/>
    <s v="High Income"/>
    <s v="Europe &amp; Central Asia"/>
    <s v="Universal Access"/>
    <n v="15.146092309921883"/>
    <x v="1785"/>
    <n v="4.3062715774267755"/>
    <n v="0"/>
    <n v="-0.83034159900000049"/>
  </r>
  <r>
    <s v="NOR"/>
    <x v="168"/>
    <x v="8"/>
    <n v="100"/>
    <n v="58.9"/>
    <n v="8.7803346290000004"/>
    <n v="5539.1901189999999"/>
    <n v="5311916"/>
    <s v="NOR-2018"/>
    <n v="0"/>
    <n v="0"/>
    <n v="-0.20368801399999903"/>
    <n v="46640400.001139164"/>
    <n v="0"/>
    <n v="1.5851296742609604"/>
    <s v="High Income"/>
    <s v="Europe &amp; Central Asia"/>
    <s v="Universal Access"/>
    <n v="14.516199440312505"/>
    <x v="1786"/>
    <n v="4.0694656193723855"/>
    <n v="0"/>
    <n v="-1.0340296129999995"/>
  </r>
  <r>
    <s v="NOR"/>
    <x v="168"/>
    <x v="9"/>
    <n v="100"/>
    <n v="59.8"/>
    <n v="8.4793346770000007"/>
    <n v="5220.6886610000001"/>
    <n v="5347896"/>
    <s v="NOR-2019"/>
    <n v="0"/>
    <n v="0.89999999999999858"/>
    <n v="-0.30099995199999974"/>
    <n v="45346600.001789592"/>
    <n v="0"/>
    <n v="1.6241793425344428"/>
    <s v="High Income"/>
    <s v="Europe &amp; Central Asia"/>
    <s v="Universal Access"/>
    <n v="13.958622860585876"/>
    <x v="1787"/>
    <n v="3.7959333814184131"/>
    <n v="0"/>
    <n v="-1.3350295649999993"/>
  </r>
  <r>
    <s v="NOR"/>
    <x v="168"/>
    <x v="10"/>
    <n v="100"/>
    <n v="60.9"/>
    <n v="8.1249378419999996"/>
    <n v="5145.7222190000002"/>
    <n v="5379475"/>
    <s v="NOR-2020"/>
    <n v="0"/>
    <n v="1.1000000000000014"/>
    <n v="-0.35439683500000108"/>
    <n v="43707899.997592948"/>
    <n v="0"/>
    <n v="1.5789693839281844"/>
    <s v="High Income"/>
    <s v="Europe &amp; Central Asia"/>
    <s v="Universal Access"/>
    <n v="13.426165474335917"/>
    <x v="1788"/>
    <n v="3.7241902056987417"/>
    <n v="0"/>
    <n v="-1.6894264000000003"/>
  </r>
  <r>
    <s v="NOR"/>
    <x v="168"/>
    <x v="11"/>
    <n v="100"/>
    <n v="61.4"/>
    <n v="8.214713626"/>
    <n v="5298.876628"/>
    <n v="5408320"/>
    <s v="NOR-2021"/>
    <n v="0"/>
    <n v="0.5"/>
    <n v="8.9775784000000414E-2"/>
    <n v="44427799.99776832"/>
    <n v="0"/>
    <n v="1.550274558685196"/>
    <s v="High Income"/>
    <s v="Europe &amp; Central Asia"/>
    <s v="Universal Access"/>
    <n v="12.87483148972656"/>
    <x v="1789"/>
    <n v="3.6339792849958137"/>
    <n v="0"/>
    <n v="-1.5996506159999999"/>
  </r>
  <r>
    <s v="NOR"/>
    <x v="168"/>
    <x v="12"/>
    <n v="100"/>
    <m/>
    <n v="7.9798582659999999"/>
    <n v="4651.4867080000004"/>
    <n v="5457127"/>
    <s v="NOR-2022"/>
    <n v="0"/>
    <s v=""/>
    <n v="-0.23485536000000007"/>
    <n v="43547099.999561779"/>
    <n v="0"/>
    <n v="1.7155500524758245"/>
    <s v="High Income"/>
    <s v="Europe &amp; Central Asia"/>
    <s v="Universal Access"/>
    <n v="12.585946336015652"/>
    <x v="38"/>
    <n v="3.4290572137740636"/>
    <n v="0"/>
    <n v="-1.834505976"/>
  </r>
  <r>
    <s v="NPL"/>
    <x v="169"/>
    <x v="0"/>
    <n v="68.599999999999994"/>
    <n v="87.3"/>
    <n v="0.17500579299999999"/>
    <n v="373.44218130000002"/>
    <n v="27341952"/>
    <s v="NPL-2010"/>
    <s v=""/>
    <s v=""/>
    <s v=""/>
    <n v="4784999.9919279357"/>
    <n v="31.400000000000006"/>
    <n v="0.46862888490738358"/>
    <s v="Lower Middle Income"/>
    <s v="South Asia"/>
    <s v="Moderate Access"/>
    <n v="-11.024657439414057"/>
    <x v="1790"/>
    <n v="-4.9230534209916339"/>
    <n v="0"/>
    <n v="0"/>
  </r>
  <r>
    <s v="NPL"/>
    <x v="169"/>
    <x v="1"/>
    <n v="67.3"/>
    <n v="87"/>
    <n v="0.19518655600000001"/>
    <n v="384.88249039999999"/>
    <n v="27464494"/>
    <s v="NPL-2011"/>
    <n v="-1.2999999999999972"/>
    <n v="-0.29999999999999716"/>
    <n v="2.0180763000000018E-2"/>
    <n v="5360699.996142664"/>
    <n v="32.700000000000003"/>
    <n v="0.50713285449059242"/>
    <s v="Lower Middle Income"/>
    <s v="South Asia"/>
    <s v="Moderate Access"/>
    <n v="-13.115327430820315"/>
    <x v="1791"/>
    <n v="-4.9313468277740551"/>
    <n v="-1.2999999999999972"/>
    <n v="2.0180763000000018E-2"/>
  </r>
  <r>
    <s v="NPL"/>
    <x v="169"/>
    <x v="2"/>
    <n v="75.2"/>
    <n v="84.7"/>
    <n v="0.22608023299999999"/>
    <n v="368.9506068"/>
    <n v="27534915"/>
    <s v="NPL-2012"/>
    <n v="7.9000000000000057"/>
    <n v="-2.2999999999999972"/>
    <n v="3.0893676999999981E-2"/>
    <n v="6225099.9988351949"/>
    <n v="24.799999999999997"/>
    <n v="0.61276558117318158"/>
    <s v="Lower Middle Income"/>
    <s v="South Asia"/>
    <s v="Moderate Access"/>
    <n v="-5.9208045360156234"/>
    <x v="1792"/>
    <n v="-5.179423830096229"/>
    <n v="6.6000000000000085"/>
    <n v="5.1074439999999999E-2"/>
  </r>
  <r>
    <s v="NPL"/>
    <x v="169"/>
    <x v="3"/>
    <n v="77.400000000000006"/>
    <n v="86"/>
    <n v="0.22820952899999999"/>
    <n v="413.99470860000002"/>
    <n v="27589996"/>
    <s v="NPL-2013"/>
    <n v="2.2000000000000028"/>
    <n v="1.2999999999999972"/>
    <n v="2.1292960000000027E-3"/>
    <n v="6296299.9922718834"/>
    <n v="22.599999999999994"/>
    <n v="0.5512377918349074"/>
    <s v="Lower Middle Income"/>
    <s v="South Asia"/>
    <s v="Moderate Access"/>
    <n v="-4.3125381766406008"/>
    <x v="1793"/>
    <n v="-4.7401609150000041"/>
    <n v="8.8000000000000114"/>
    <n v="5.3203736000000001E-2"/>
  </r>
  <r>
    <s v="NPL"/>
    <x v="169"/>
    <x v="4"/>
    <n v="84.9"/>
    <n v="84"/>
    <n v="0.26569462599999999"/>
    <n v="431.03029099999998"/>
    <n v="27672370"/>
    <s v="NPL-2014"/>
    <n v="7.5"/>
    <n v="-2"/>
    <n v="3.7485096999999995E-2"/>
    <n v="7352399.9976836201"/>
    <n v="15.099999999999994"/>
    <n v="0.616417526906479"/>
    <s v="Lower Middle Income"/>
    <s v="South Asia"/>
    <s v="High Access"/>
    <n v="2.4590974111328592"/>
    <x v="1794"/>
    <n v="-4.5255922720836841"/>
    <n v="16.300000000000011"/>
    <n v="9.0688832999999996E-2"/>
  </r>
  <r>
    <s v="NPL"/>
    <x v="169"/>
    <x v="5"/>
    <n v="82"/>
    <n v="85.2"/>
    <n v="0.263161215"/>
    <n v="426.3255231"/>
    <n v="27823629"/>
    <s v="NPL-2015"/>
    <n v="-2.9000000000000057"/>
    <n v="1.2000000000000028"/>
    <n v="-2.5334109999999854E-3"/>
    <n v="7322100.0133492351"/>
    <n v="18"/>
    <n v="0.61727764522855522"/>
    <s v="Lower Middle Income"/>
    <s v="South Asia"/>
    <s v="High Access"/>
    <n v="-1.0152385580468888"/>
    <x v="1795"/>
    <n v="-4.4462801510041787"/>
    <n v="13.400000000000006"/>
    <n v="8.8155422000000011E-2"/>
  </r>
  <r>
    <s v="NPL"/>
    <x v="169"/>
    <x v="6"/>
    <n v="90.7"/>
    <n v="79.400000000000006"/>
    <n v="0.385041034"/>
    <n v="458.26554850000002"/>
    <n v="27955462"/>
    <s v="NPL-2016"/>
    <n v="8.7000000000000028"/>
    <n v="-5.7999999999999972"/>
    <n v="0.121879819"/>
    <n v="10763999.994427709"/>
    <n v="9.2999999999999972"/>
    <n v="0.84021379145851283"/>
    <s v="Lower Middle Income"/>
    <s v="South Asia"/>
    <s v="High Access"/>
    <n v="6.6052488694530354"/>
    <x v="1796"/>
    <n v="-4.289330761669456"/>
    <n v="22.100000000000009"/>
    <n v="0.21003524100000001"/>
  </r>
  <r>
    <s v="NPL"/>
    <x v="169"/>
    <x v="7"/>
    <n v="86.6"/>
    <n v="76.8"/>
    <n v="0.47123196000000001"/>
    <n v="484.1575158"/>
    <n v="28011258"/>
    <s v="NPL-2017"/>
    <n v="-4.1000000000000085"/>
    <n v="-2.6000000000000085"/>
    <n v="8.6190926000000001E-2"/>
    <n v="13199800.00940568"/>
    <n v="13.400000000000006"/>
    <n v="0.97330299462842718"/>
    <s v="Lower Middle Income"/>
    <s v="South Asia"/>
    <s v="High Access"/>
    <n v="1.7460923099218775"/>
    <x v="1797"/>
    <n v="-4.2065191055732241"/>
    <n v="18"/>
    <n v="0.29622616700000004"/>
  </r>
  <r>
    <s v="NPL"/>
    <x v="169"/>
    <x v="8"/>
    <n v="93.9"/>
    <n v="75"/>
    <n v="0.53155503299999995"/>
    <n v="504.62283400000001"/>
    <n v="28079689"/>
    <s v="NPL-2018"/>
    <n v="7.3000000000000114"/>
    <n v="-1.7999999999999972"/>
    <n v="6.0323072999999949E-2"/>
    <n v="14925900.013024736"/>
    <n v="6.0999999999999943"/>
    <n v="1.0533709479345517"/>
    <s v="Lower Middle Income"/>
    <s v="South Asia"/>
    <s v="High Access"/>
    <n v="8.4161994403125107"/>
    <x v="1798"/>
    <n v="-4.1793139766276148"/>
    <n v="25.300000000000011"/>
    <n v="0.35654923999999999"/>
  </r>
  <r>
    <s v="NPL"/>
    <x v="169"/>
    <x v="9"/>
    <n v="89.9"/>
    <n v="78.2"/>
    <n v="0.47375130900000001"/>
    <n v="482.76115859999999"/>
    <n v="28414064"/>
    <s v="NPL-2019"/>
    <n v="-4"/>
    <n v="3.2000000000000028"/>
    <n v="-5.7803723999999945E-2"/>
    <n v="13461200.014009776"/>
    <n v="10.099999999999994"/>
    <n v="0.98133683822839357"/>
    <s v="Lower Middle Income"/>
    <s v="South Asia"/>
    <s v="High Access"/>
    <n v="3.8586228605858821"/>
    <x v="1799"/>
    <n v="-4.2096499865815877"/>
    <n v="21.300000000000011"/>
    <n v="0.29874551599999999"/>
  </r>
  <r>
    <s v="NPL"/>
    <x v="169"/>
    <x v="10"/>
    <n v="89.9"/>
    <n v="73.099999999999994"/>
    <n v="0.56810998800000001"/>
    <n v="524.60126639999999"/>
    <n v="28966574"/>
    <s v="NPL-2020"/>
    <n v="0"/>
    <n v="-5.1000000000000085"/>
    <n v="9.4358679000000001E-2"/>
    <n v="16456200.007541113"/>
    <n v="10.099999999999994"/>
    <n v="1.082936745270503"/>
    <s v="Lower Middle Income"/>
    <s v="South Asia"/>
    <s v="High Access"/>
    <n v="3.326165474335923"/>
    <x v="187"/>
    <n v="-3.8326376483012581"/>
    <n v="21.300000000000011"/>
    <n v="0.39310419500000005"/>
  </r>
  <r>
    <s v="NPL"/>
    <x v="169"/>
    <x v="11"/>
    <n v="89.9"/>
    <n v="73.7"/>
    <n v="0.58975382899999995"/>
    <n v="524.35468900000001"/>
    <n v="29475010"/>
    <s v="NPL-2021"/>
    <n v="0"/>
    <n v="0.60000000000000853"/>
    <n v="2.1643840999999941E-2"/>
    <n v="17383000.007313289"/>
    <n v="10.099999999999994"/>
    <n v="1.1247230955915033"/>
    <s v="Lower Middle Income"/>
    <s v="South Asia"/>
    <s v="High Access"/>
    <n v="2.7748314897265658"/>
    <x v="1800"/>
    <n v="-3.9909805120041861"/>
    <n v="21.300000000000011"/>
    <n v="0.41474803599999999"/>
  </r>
  <r>
    <s v="NPL"/>
    <x v="169"/>
    <x v="12"/>
    <n v="91.3"/>
    <m/>
    <n v="0.50631597699999997"/>
    <n v="519.95060409999996"/>
    <n v="29715436"/>
    <s v="NPL-2022"/>
    <n v="1.3999999999999915"/>
    <s v=""/>
    <n v="-8.3437851999999979E-2"/>
    <n v="15045400.010320971"/>
    <n v="8.7000000000000028"/>
    <n v="0.97377707229785682"/>
    <s v="Lower Middle Income"/>
    <s v="South Asia"/>
    <s v="High Access"/>
    <n v="3.8859463360156496"/>
    <x v="38"/>
    <n v="-4.0444850752259365"/>
    <n v="22.700000000000003"/>
    <n v="0.33131018400000001"/>
  </r>
  <r>
    <s v="NRU"/>
    <x v="170"/>
    <x v="0"/>
    <n v="99.2"/>
    <n v="0"/>
    <n v="0"/>
    <m/>
    <n v="10043"/>
    <s v="NRU-2010"/>
    <s v=""/>
    <s v=""/>
    <s v=""/>
    <n v="0"/>
    <n v="0.79999999999999716"/>
    <s v=""/>
    <s v="High Income"/>
    <s v="East Asia &amp; Pacific"/>
    <s v="Universal Access"/>
    <n v="19.575342560585952"/>
    <x v="100"/>
    <n v="-5.0980592139916343"/>
    <n v="0"/>
    <n v="0"/>
  </r>
  <r>
    <s v="NRU"/>
    <x v="170"/>
    <x v="1"/>
    <n v="99"/>
    <n v="0"/>
    <n v="0"/>
    <m/>
    <n v="10098"/>
    <s v="NRU-2011"/>
    <n v="-0.20000000000000284"/>
    <n v="0"/>
    <n v="0"/>
    <n v="0"/>
    <n v="1"/>
    <s v=""/>
    <s v="High Income"/>
    <s v="East Asia &amp; Pacific"/>
    <s v="Universal Access"/>
    <n v="18.584672569179688"/>
    <x v="214"/>
    <n v="-5.1265333837740554"/>
    <n v="-0.20000000000000284"/>
    <n v="0"/>
  </r>
  <r>
    <s v="NRU"/>
    <x v="170"/>
    <x v="2"/>
    <n v="99.4"/>
    <n v="0.1"/>
    <n v="0"/>
    <m/>
    <n v="10267"/>
    <s v="NRU-2012"/>
    <n v="0.40000000000000568"/>
    <n v="0.1"/>
    <n v="0"/>
    <n v="0"/>
    <n v="0.59999999999999432"/>
    <s v=""/>
    <s v="High Income"/>
    <s v="East Asia &amp; Pacific"/>
    <s v="Universal Access"/>
    <n v="18.279195463984379"/>
    <x v="66"/>
    <n v="-5.4055040630962292"/>
    <n v="0.20000000000000284"/>
    <n v="0"/>
  </r>
  <r>
    <s v="NRU"/>
    <x v="170"/>
    <x v="3"/>
    <n v="99.4"/>
    <n v="0.1"/>
    <n v="0"/>
    <m/>
    <n v="10517"/>
    <s v="NRU-2013"/>
    <n v="0"/>
    <n v="0"/>
    <n v="0"/>
    <n v="0"/>
    <n v="0.59999999999999432"/>
    <s v=""/>
    <s v="High Income"/>
    <s v="East Asia &amp; Pacific"/>
    <s v="Universal Access"/>
    <n v="17.687461823359399"/>
    <x v="67"/>
    <n v="-4.968370444000004"/>
    <n v="0.20000000000000284"/>
    <n v="0"/>
  </r>
  <r>
    <s v="NRU"/>
    <x v="170"/>
    <x v="4"/>
    <n v="99.5"/>
    <n v="0"/>
    <n v="0"/>
    <m/>
    <n v="10742"/>
    <s v="NRU-2014"/>
    <n v="9.9999999999994316E-2"/>
    <n v="-0.1"/>
    <n v="0"/>
    <n v="0"/>
    <n v="0.5"/>
    <s v=""/>
    <s v="High Income"/>
    <s v="East Asia &amp; Pacific"/>
    <s v="Universal Access"/>
    <n v="17.059097411132853"/>
    <x v="217"/>
    <n v="-4.7912868980836842"/>
    <n v="0.29999999999999716"/>
    <n v="0"/>
  </r>
  <r>
    <s v="NRU"/>
    <x v="170"/>
    <x v="5"/>
    <n v="99"/>
    <n v="0.1"/>
    <n v="0"/>
    <m/>
    <n v="10954"/>
    <s v="NRU-2015"/>
    <n v="-0.5"/>
    <n v="0.1"/>
    <n v="0"/>
    <n v="0"/>
    <n v="1"/>
    <s v=""/>
    <s v="High Income"/>
    <s v="East Asia &amp; Pacific"/>
    <s v="Universal Access"/>
    <n v="15.984761441953111"/>
    <x v="69"/>
    <n v="-4.709441366004179"/>
    <n v="-0.20000000000000284"/>
    <n v="0"/>
  </r>
  <r>
    <s v="NRU"/>
    <x v="170"/>
    <x v="6"/>
    <n v="99.7"/>
    <n v="0.2"/>
    <n v="0"/>
    <m/>
    <n v="11150"/>
    <s v="NRU-2016"/>
    <n v="0.70000000000000284"/>
    <n v="0.1"/>
    <n v="0"/>
    <n v="0"/>
    <n v="0.29999999999999716"/>
    <s v=""/>
    <s v="High Income"/>
    <s v="East Asia &amp; Pacific"/>
    <s v="Universal Access"/>
    <n v="15.605248869453035"/>
    <x v="988"/>
    <n v="-4.6743717956694564"/>
    <n v="0.5"/>
    <n v="0"/>
  </r>
  <r>
    <s v="NRU"/>
    <x v="170"/>
    <x v="7"/>
    <n v="99.8"/>
    <n v="0.6"/>
    <n v="0"/>
    <m/>
    <n v="11324"/>
    <s v="NRU-2017"/>
    <n v="9.9999999999994316E-2"/>
    <n v="0.39999999999999997"/>
    <n v="0"/>
    <n v="0"/>
    <n v="0.20000000000000284"/>
    <s v=""/>
    <s v="High Income"/>
    <s v="East Asia &amp; Pacific"/>
    <s v="Universal Access"/>
    <n v="14.94609230992188"/>
    <x v="269"/>
    <n v="-4.677751065573224"/>
    <n v="0.59999999999999432"/>
    <n v="0"/>
  </r>
  <r>
    <s v="NRU"/>
    <x v="170"/>
    <x v="8"/>
    <n v="99.9"/>
    <n v="0.7"/>
    <n v="0"/>
    <m/>
    <n v="11477"/>
    <s v="NRU-2018"/>
    <n v="0.10000000000000853"/>
    <n v="9.9999999999999978E-2"/>
    <n v="0"/>
    <n v="0"/>
    <n v="9.9999999999994316E-2"/>
    <s v=""/>
    <s v="High Income"/>
    <s v="East Asia &amp; Pacific"/>
    <s v="Universal Access"/>
    <n v="14.416199440312511"/>
    <x v="104"/>
    <n v="-4.7108690096276149"/>
    <n v="0.70000000000000284"/>
    <n v="0"/>
  </r>
  <r>
    <s v="NRU"/>
    <x v="170"/>
    <x v="9"/>
    <n v="100"/>
    <n v="0.6"/>
    <n v="0"/>
    <m/>
    <n v="11587"/>
    <s v="NRU-2019"/>
    <n v="9.9999999999994316E-2"/>
    <n v="-9.9999999999999978E-2"/>
    <n v="0"/>
    <n v="0"/>
    <n v="0"/>
    <s v=""/>
    <s v="High Income"/>
    <s v="East Asia &amp; Pacific"/>
    <s v="Universal Access"/>
    <n v="13.958622860585876"/>
    <x v="1801"/>
    <n v="-4.6834012955815876"/>
    <n v="0.79999999999999716"/>
    <n v="0"/>
  </r>
  <r>
    <s v="NRU"/>
    <x v="170"/>
    <x v="10"/>
    <n v="100"/>
    <n v="1.3"/>
    <n v="0"/>
    <m/>
    <n v="11643"/>
    <s v="NRU-2020"/>
    <n v="0"/>
    <n v="0.70000000000000007"/>
    <n v="0"/>
    <n v="0"/>
    <n v="0"/>
    <s v=""/>
    <s v="High Income"/>
    <s v="East Asia &amp; Pacific"/>
    <s v="Universal Access"/>
    <n v="13.426165474335917"/>
    <x v="139"/>
    <n v="-4.4007476363012579"/>
    <n v="0.79999999999999716"/>
    <n v="0"/>
  </r>
  <r>
    <s v="NRU"/>
    <x v="170"/>
    <x v="11"/>
    <n v="100"/>
    <n v="1.6"/>
    <n v="0"/>
    <m/>
    <n v="11709"/>
    <s v="NRU-2021"/>
    <n v="0"/>
    <n v="0.30000000000000004"/>
    <n v="0"/>
    <n v="0"/>
    <n v="0"/>
    <s v=""/>
    <s v="High Income"/>
    <s v="East Asia &amp; Pacific"/>
    <s v="Universal Access"/>
    <n v="12.87483148972656"/>
    <x v="1274"/>
    <n v="-4.5807343410041863"/>
    <n v="0.79999999999999716"/>
    <n v="0"/>
  </r>
  <r>
    <s v="NRU"/>
    <x v="170"/>
    <x v="12"/>
    <n v="100"/>
    <n v="1.9"/>
    <n v="0"/>
    <m/>
    <n v="11801"/>
    <s v="NRU-2022"/>
    <n v="0"/>
    <n v="0.29999999999999982"/>
    <n v="0"/>
    <n v="0"/>
    <n v="0"/>
    <s v=""/>
    <s v="High Income"/>
    <s v="East Asia &amp; Pacific"/>
    <s v="Universal Access"/>
    <n v="12.585946336015652"/>
    <x v="1802"/>
    <n v="-4.5508010522259363"/>
    <n v="0.79999999999999716"/>
    <n v="0"/>
  </r>
  <r>
    <s v="NZL"/>
    <x v="171"/>
    <x v="0"/>
    <n v="100"/>
    <n v="29.4"/>
    <n v="7.6871537910000001"/>
    <n v="4147.3061610000004"/>
    <n v="4350700"/>
    <s v="NZL-2010"/>
    <s v=""/>
    <s v=""/>
    <s v=""/>
    <n v="33444499.9985037"/>
    <n v="0"/>
    <n v="1.8535293736661269"/>
    <s v="High Income"/>
    <s v="East Asia &amp; Pacific"/>
    <s v="Universal Access"/>
    <n v="20.375342560585949"/>
    <x v="249"/>
    <n v="2.5890945770083658"/>
    <n v="0"/>
    <n v="0"/>
  </r>
  <r>
    <s v="NZL"/>
    <x v="171"/>
    <x v="1"/>
    <n v="100"/>
    <n v="30.3"/>
    <n v="7.4613822990000003"/>
    <n v="4108.263833"/>
    <n v="4384000"/>
    <s v="NZL-2011"/>
    <n v="0"/>
    <n v="0.90000000000000213"/>
    <n v="-0.2257714919999998"/>
    <n v="32710699.998816002"/>
    <n v="0"/>
    <n v="1.8161886875584214"/>
    <s v="High Income"/>
    <s v="East Asia &amp; Pacific"/>
    <s v="Universal Access"/>
    <n v="19.584672569179688"/>
    <x v="1803"/>
    <n v="2.3348489152259448"/>
    <n v="0"/>
    <n v="-0.2257714919999998"/>
  </r>
  <r>
    <s v="NZL"/>
    <x v="171"/>
    <x v="2"/>
    <n v="100"/>
    <n v="28.8"/>
    <n v="7.8915178880000001"/>
    <n v="4280.565372"/>
    <n v="4408100"/>
    <s v="NZL-2012"/>
    <n v="0"/>
    <n v="-1.5"/>
    <n v="0.43013558899999982"/>
    <n v="34786600.002092801"/>
    <n v="0"/>
    <n v="1.8435690620729526"/>
    <s v="High Income"/>
    <s v="East Asia &amp; Pacific"/>
    <s v="Universal Access"/>
    <n v="18.879195463984374"/>
    <x v="1804"/>
    <n v="2.4860138249037709"/>
    <n v="0"/>
    <n v="0.20436409700000002"/>
  </r>
  <r>
    <s v="NZL"/>
    <x v="171"/>
    <x v="3"/>
    <n v="100"/>
    <n v="28.3"/>
    <n v="7.7847639629999996"/>
    <n v="4298.7153369999996"/>
    <n v="4442100"/>
    <s v="NZL-2013"/>
    <n v="0"/>
    <n v="-0.5"/>
    <n v="-0.10675392500000047"/>
    <n v="34580700.000042297"/>
    <n v="0"/>
    <n v="1.8109512616466608"/>
    <s v="High Income"/>
    <s v="East Asia &amp; Pacific"/>
    <s v="Universal Access"/>
    <n v="18.287461823359394"/>
    <x v="1805"/>
    <n v="2.8163935189999956"/>
    <n v="0"/>
    <n v="9.7610171999999551E-2"/>
  </r>
  <r>
    <s v="NZL"/>
    <x v="171"/>
    <x v="4"/>
    <n v="100"/>
    <n v="29"/>
    <n v="7.8137495850000001"/>
    <n v="4476.8071250000003"/>
    <n v="4516500"/>
    <s v="NZL-2014"/>
    <n v="0"/>
    <n v="0.69999999999999929"/>
    <n v="2.8985622000000433E-2"/>
    <n v="35290800.000652499"/>
    <n v="0"/>
    <n v="1.7453844596890022"/>
    <s v="High Income"/>
    <s v="East Asia &amp; Pacific"/>
    <s v="Universal Access"/>
    <n v="17.559097411132853"/>
    <x v="1806"/>
    <n v="3.0224626869163158"/>
    <n v="0"/>
    <n v="0.12659579399999998"/>
  </r>
  <r>
    <s v="NZL"/>
    <x v="171"/>
    <x v="5"/>
    <n v="100"/>
    <n v="29.3"/>
    <n v="7.6775068339999999"/>
    <n v="4422.7426409999998"/>
    <n v="4609400"/>
    <s v="NZL-2015"/>
    <n v="0"/>
    <n v="0.30000000000000071"/>
    <n v="-0.13624275100000016"/>
    <n v="35388700.000639603"/>
    <n v="0"/>
    <n v="1.7359153487312309"/>
    <s v="High Income"/>
    <s v="East Asia &amp; Pacific"/>
    <s v="Universal Access"/>
    <n v="16.984761441953111"/>
    <x v="1719"/>
    <n v="2.9680654679958209"/>
    <n v="0"/>
    <n v="-9.6469570000001781E-3"/>
  </r>
  <r>
    <s v="NZL"/>
    <x v="171"/>
    <x v="6"/>
    <n v="100"/>
    <n v="30.1"/>
    <n v="7.3699327549999998"/>
    <n v="4265.9383950000001"/>
    <n v="4714100"/>
    <s v="NZL-2016"/>
    <n v="0"/>
    <n v="0.80000000000000071"/>
    <n v="-0.30757407900000011"/>
    <n v="34742600.000345498"/>
    <n v="0"/>
    <n v="1.7276228751071778"/>
    <s v="High Income"/>
    <s v="East Asia &amp; Pacific"/>
    <s v="Universal Access"/>
    <n v="15.905248869453033"/>
    <x v="1807"/>
    <n v="2.6955609593305434"/>
    <n v="0"/>
    <n v="-0.31722103600000029"/>
  </r>
  <r>
    <s v="NZL"/>
    <x v="171"/>
    <x v="7"/>
    <n v="100"/>
    <n v="28.4"/>
    <n v="7.5341532329999996"/>
    <n v="4200.7126269999999"/>
    <n v="4813600"/>
    <s v="NZL-2017"/>
    <n v="0"/>
    <n v="-1.7000000000000028"/>
    <n v="0.16422047799999984"/>
    <n v="36266400.0023688"/>
    <n v="0"/>
    <n v="1.7935416920868079"/>
    <s v="High Income"/>
    <s v="East Asia &amp; Pacific"/>
    <s v="Universal Access"/>
    <n v="15.146092309921883"/>
    <x v="1808"/>
    <n v="2.8564021674267757"/>
    <n v="0"/>
    <n v="-0.15300055800000045"/>
  </r>
  <r>
    <s v="NZL"/>
    <x v="171"/>
    <x v="8"/>
    <n v="100"/>
    <n v="28.9"/>
    <n v="7.2712525000000001"/>
    <n v="4109.2206850000002"/>
    <n v="4900600"/>
    <s v="NZL-2018"/>
    <n v="0"/>
    <n v="0.5"/>
    <n v="-0.2629007329999995"/>
    <n v="35633500.001500003"/>
    <n v="0"/>
    <n v="1.769496714192657"/>
    <s v="High Income"/>
    <s v="East Asia &amp; Pacific"/>
    <s v="Universal Access"/>
    <n v="14.516199440312505"/>
    <x v="1809"/>
    <n v="2.5603834903723852"/>
    <n v="0"/>
    <n v="-0.41590129099999995"/>
  </r>
  <r>
    <s v="NZL"/>
    <x v="171"/>
    <x v="9"/>
    <n v="100"/>
    <n v="28"/>
    <n v="7.4935718170000003"/>
    <n v="4170.8049629999996"/>
    <n v="4970300"/>
    <s v="NZL-2019"/>
    <n v="0"/>
    <n v="-0.89999999999999858"/>
    <n v="0.22231931700000018"/>
    <n v="37245300.002035104"/>
    <n v="0"/>
    <n v="1.7966727966128588"/>
    <s v="High Income"/>
    <s v="East Asia &amp; Pacific"/>
    <s v="Universal Access"/>
    <n v="13.958622860585876"/>
    <x v="1810"/>
    <n v="2.8101705214184127"/>
    <n v="0"/>
    <n v="-0.19358197399999977"/>
  </r>
  <r>
    <s v="NZL"/>
    <x v="171"/>
    <x v="10"/>
    <n v="100"/>
    <n v="28.7"/>
    <n v="6.8350090689999998"/>
    <n v="3862.585102"/>
    <n v="5072400"/>
    <s v="NZL-2020"/>
    <n v="0"/>
    <n v="0.69999999999999929"/>
    <n v="-0.65856274800000048"/>
    <n v="34669900.001595601"/>
    <n v="0"/>
    <n v="1.7695426478657814"/>
    <s v="High Income"/>
    <s v="East Asia &amp; Pacific"/>
    <s v="Universal Access"/>
    <n v="13.426165474335917"/>
    <x v="1811"/>
    <n v="2.434261432698742"/>
    <n v="0"/>
    <n v="-0.85214472200000024"/>
  </r>
  <r>
    <s v="NZL"/>
    <x v="171"/>
    <x v="11"/>
    <n v="100"/>
    <n v="28.9"/>
    <n v="6.826358022"/>
    <n v="3907.6477669999999"/>
    <n v="5084600"/>
    <s v="NZL-2021"/>
    <n v="0"/>
    <n v="0.19999999999999929"/>
    <n v="-8.6510469999998563E-3"/>
    <n v="34709299.998661198"/>
    <n v="0"/>
    <n v="1.7469225552129966"/>
    <s v="High Income"/>
    <s v="East Asia &amp; Pacific"/>
    <s v="Universal Access"/>
    <n v="12.87483148972656"/>
    <x v="1812"/>
    <n v="2.2456236809958137"/>
    <n v="0"/>
    <n v="-0.8607957690000001"/>
  </r>
  <r>
    <s v="NZL"/>
    <x v="171"/>
    <x v="12"/>
    <n v="100"/>
    <m/>
    <n v="6.3216246529999998"/>
    <n v="3764.5078140000001"/>
    <n v="5081700"/>
    <s v="NZL-2022"/>
    <n v="0"/>
    <s v=""/>
    <n v="-0.50473336900000021"/>
    <n v="32124599.999150097"/>
    <n v="0"/>
    <n v="1.6792698980435692"/>
    <s v="High Income"/>
    <s v="East Asia &amp; Pacific"/>
    <s v="Universal Access"/>
    <n v="12.585946336015652"/>
    <x v="38"/>
    <n v="1.7708236007740634"/>
    <n v="0"/>
    <n v="-1.3655291380000003"/>
  </r>
  <r>
    <s v="OED"/>
    <x v="172"/>
    <x v="0"/>
    <n v="99.807626209999995"/>
    <n v="10.37431447"/>
    <n v="10.222850729999999"/>
    <n v="4230.4297139999999"/>
    <n v="1292701737"/>
    <s v="OED-2010"/>
    <s v=""/>
    <s v=""/>
    <s v=""/>
    <n v="13215096895.762716"/>
    <n v="0.19237379000000487"/>
    <n v="2.4165040955931598"/>
    <s v="Unknown"/>
    <s v="Unknown"/>
    <s v="Universal Access"/>
    <n v="20.182968770585944"/>
    <x v="1813"/>
    <n v="5.124791516008365"/>
    <n v="0"/>
    <n v="0"/>
  </r>
  <r>
    <s v="OED"/>
    <x v="172"/>
    <x v="1"/>
    <n v="99.787211690000007"/>
    <n v="10.90462248"/>
    <n v="9.9926388419999999"/>
    <n v="4130.1828690000002"/>
    <n v="1299644689"/>
    <s v="OED-2011"/>
    <n v="-2.0414519999988556E-2"/>
    <n v="0.53030801000000061"/>
    <n v="-0.23021188799999948"/>
    <n v="12986880000.10041"/>
    <n v="0.21278830999999343"/>
    <n v="2.4194180158466971"/>
    <s v="Unknown"/>
    <s v="Unknown"/>
    <s v="Universal Access"/>
    <n v="19.371884259179694"/>
    <x v="1814"/>
    <n v="4.8661054582259444"/>
    <n v="-2.0414519999988556E-2"/>
    <n v="-0.23021188799999948"/>
  </r>
  <r>
    <s v="OED"/>
    <x v="172"/>
    <x v="2"/>
    <n v="99.812946769999996"/>
    <n v="11.382345450000001"/>
    <n v="9.7906925890000007"/>
    <n v="4067.6915100000001"/>
    <n v="1307733583"/>
    <s v="OED-2012"/>
    <n v="2.5735079999989807E-2"/>
    <n v="0.4777229700000003"/>
    <n v="-0.20194625299999913"/>
    <n v="12803617499.464518"/>
    <n v="0.18705323000000362"/>
    <n v="2.4069407832257173"/>
    <s v="Unknown"/>
    <s v="Unknown"/>
    <s v="Universal Access"/>
    <n v="18.69214223398437"/>
    <x v="1815"/>
    <n v="4.3851885259037715"/>
    <n v="5.320560000001251E-3"/>
    <n v="-0.43215814099999861"/>
  </r>
  <r>
    <s v="OED"/>
    <x v="172"/>
    <x v="3"/>
    <n v="99.835031670000006"/>
    <n v="11.87753532"/>
    <n v="9.7733425969999992"/>
    <n v="4077.0391730000001"/>
    <n v="1315427979"/>
    <s v="OED-2013"/>
    <n v="2.2084900000010066E-2"/>
    <n v="0.49518986999999903"/>
    <n v="-1.7349992000001535E-2"/>
    <n v="12856128300.44632"/>
    <n v="0.16496832999999356"/>
    <n v="2.397166713953474"/>
    <s v="Unknown"/>
    <s v="Unknown"/>
    <s v="Universal Access"/>
    <n v="18.1224934933594"/>
    <x v="1816"/>
    <n v="4.8049721529999951"/>
    <n v="2.7405460000011317E-2"/>
    <n v="-0.44950813300000014"/>
  </r>
  <r>
    <s v="OED"/>
    <x v="172"/>
    <x v="4"/>
    <n v="99.848025879999994"/>
    <n v="12.12757431"/>
    <n v="9.539101316"/>
    <n v="4012.9661230000002"/>
    <n v="1323459714"/>
    <s v="OED-2014"/>
    <n v="1.2994209999988016E-2"/>
    <n v="0.25003899000000018"/>
    <n v="-0.23424128099999919"/>
    <n v="12624616299.490383"/>
    <n v="0.15197412000000554"/>
    <n v="2.3770699835534095"/>
    <s v="Unknown"/>
    <s v="Unknown"/>
    <s v="Universal Access"/>
    <n v="17.407123291132848"/>
    <x v="1817"/>
    <n v="4.7478144179163158"/>
    <n v="4.0399669999999333E-2"/>
    <n v="-0.68374941399999933"/>
  </r>
  <r>
    <s v="OED"/>
    <x v="172"/>
    <x v="5"/>
    <n v="99.839357739999997"/>
    <n v="12.261145089999999"/>
    <n v="9.4297798200000003"/>
    <n v="3987.381922"/>
    <n v="1331675197"/>
    <s v="OED-2015"/>
    <n v="-8.6681399999974929E-3"/>
    <n v="0.13357077999999944"/>
    <n v="-0.10932149599999974"/>
    <n v="12557403899.465124"/>
    <n v="0.16064226000000303"/>
    <n v="2.3649050942354153"/>
    <s v="Unknown"/>
    <s v="Unknown"/>
    <s v="Universal Access"/>
    <n v="16.824119181953108"/>
    <x v="1818"/>
    <n v="4.7203384539958213"/>
    <n v="3.173153000000184E-2"/>
    <n v="-0.79307090999999907"/>
  </r>
  <r>
    <s v="OED"/>
    <x v="172"/>
    <x v="6"/>
    <n v="99.895937009999997"/>
    <n v="12.43238463"/>
    <n v="9.3163138589999992"/>
    <n v="3972.2612349999999"/>
    <n v="1340142055"/>
    <s v="OED-2016"/>
    <n v="5.6579270000000292E-2"/>
    <n v="0.17123954000000019"/>
    <n v="-0.11346596100000106"/>
    <n v="12485184000.02524"/>
    <n v="0.10406299000000274"/>
    <n v="2.3453426921958216"/>
    <s v="Unknown"/>
    <s v="Unknown"/>
    <s v="Universal Access"/>
    <n v="15.80118587945303"/>
    <x v="1819"/>
    <n v="4.6419420633305428"/>
    <n v="8.8310800000002132E-2"/>
    <n v="-0.90653687100000013"/>
  </r>
  <r>
    <s v="OED"/>
    <x v="172"/>
    <x v="7"/>
    <n v="99.940859029999999"/>
    <n v="12.79543911"/>
    <n v="9.2610669550000004"/>
    <n v="3976.8981429999999"/>
    <n v="1348127258"/>
    <s v="OED-2017"/>
    <n v="4.4922020000001339E-2"/>
    <n v="0.36305448000000062"/>
    <n v="-5.5246903999998764E-2"/>
    <n v="12485096800.198561"/>
    <n v="5.9140970000001403E-2"/>
    <n v="2.3287161556553855"/>
    <s v="Unknown"/>
    <s v="Unknown"/>
    <s v="Universal Access"/>
    <n v="15.086951339921882"/>
    <x v="1820"/>
    <n v="4.5833158894267765"/>
    <n v="0.13323282000000347"/>
    <n v="-0.9617837749999989"/>
  </r>
  <r>
    <s v="OED"/>
    <x v="172"/>
    <x v="8"/>
    <n v="99.898773430000006"/>
    <n v="13.2024399"/>
    <n v="9.2366202679999994"/>
    <n v="3989.8089749999999"/>
    <n v="1356470975"/>
    <s v="OED-2018"/>
    <n v="-4.2085599999992951E-2"/>
    <n v="0.40700078999999967"/>
    <n v="-2.4446687000001077E-2"/>
    <n v="12529207300.63872"/>
    <n v="0.10122656999999435"/>
    <n v="2.315053258408192"/>
    <s v="Unknown"/>
    <s v="Unknown"/>
    <s v="Universal Access"/>
    <n v="14.414972870312511"/>
    <x v="1821"/>
    <n v="4.5257512583723845"/>
    <n v="9.114722000001052E-2"/>
    <n v="-0.98623046199999997"/>
  </r>
  <r>
    <s v="OED"/>
    <x v="172"/>
    <x v="9"/>
    <n v="99.940072520000001"/>
    <n v="13.6864487"/>
    <n v="8.9180881280000008"/>
    <n v="3940.7068810000001"/>
    <n v="1364146219"/>
    <s v="OED-2019"/>
    <n v="4.1299089999995431E-2"/>
    <n v="0.48400879999999979"/>
    <n v="-0.31853213999999852"/>
    <n v="12165576200.519989"/>
    <n v="5.9927479999998923E-2"/>
    <n v="2.2630681238937855"/>
    <s v="Unknown"/>
    <s v="Unknown"/>
    <s v="Universal Access"/>
    <n v="13.898695380585878"/>
    <x v="1822"/>
    <n v="4.2346868324184133"/>
    <n v="0.13244631000000595"/>
    <n v="-1.3047626019999985"/>
  </r>
  <r>
    <s v="OED"/>
    <x v="172"/>
    <x v="10"/>
    <n v="99.932979489999994"/>
    <n v="14.838036320000001"/>
    <n v="8.1228563410000003"/>
    <n v="3662.8526109999998"/>
    <n v="1369310195"/>
    <s v="OED-2020"/>
    <n v="-7.0930300000071611E-3"/>
    <n v="1.1515876200000008"/>
    <n v="-0.79523178700000052"/>
    <n v="11122710000.251698"/>
    <n v="6.7020510000006084E-2"/>
    <n v="2.2176312299889047"/>
    <s v="Unknown"/>
    <s v="Unknown"/>
    <s v="Universal Access"/>
    <n v="13.359144964335911"/>
    <x v="1823"/>
    <n v="3.7221087046987424"/>
    <n v="0.12535327999999879"/>
    <n v="-2.099994388999999"/>
  </r>
  <r>
    <s v="OED"/>
    <x v="172"/>
    <x v="11"/>
    <n v="100"/>
    <m/>
    <n v="8.5341616780000003"/>
    <n v="3831.5761910000001"/>
    <n v="1371785073"/>
    <s v="OED-2021"/>
    <n v="6.7020510000006084E-2"/>
    <s v=""/>
    <n v="0.41130533699999994"/>
    <n v="11707035600.449034"/>
    <n v="0"/>
    <n v="2.2273240182580514"/>
    <s v="Unknown"/>
    <s v="Unknown"/>
    <s v="Universal Access"/>
    <n v="12.87483148972656"/>
    <x v="38"/>
    <n v="3.9534273369958139"/>
    <n v="0.19237379000000487"/>
    <n v="-1.6886890519999991"/>
  </r>
  <r>
    <s v="OED"/>
    <x v="172"/>
    <x v="12"/>
    <n v="100"/>
    <m/>
    <n v="8.4268479870000004"/>
    <n v="3777.8281440000001"/>
    <n v="1378565677"/>
    <s v="OED-2022"/>
    <n v="0"/>
    <s v=""/>
    <n v="-0.10731369099999988"/>
    <n v="11616963400.174744"/>
    <n v="0"/>
    <n v="2.2306064928823295"/>
    <s v="Unknown"/>
    <s v="Unknown"/>
    <s v="Universal Access"/>
    <n v="12.585946336015652"/>
    <x v="38"/>
    <n v="3.876046934774064"/>
    <n v="0.19237379000000487"/>
    <n v="-1.796002742999999"/>
  </r>
  <r>
    <s v="OMN"/>
    <x v="173"/>
    <x v="0"/>
    <n v="100"/>
    <n v="0"/>
    <n v="18.674236960000002"/>
    <n v="6736.8941269999996"/>
    <n v="2757446"/>
    <s v="OMN-2010"/>
    <s v=""/>
    <s v=""/>
    <s v=""/>
    <n v="51493200.008404166"/>
    <n v="0"/>
    <n v="2.7719356439279252"/>
    <s v="High Income"/>
    <s v="Middle East &amp; North Africa"/>
    <s v="Universal Access"/>
    <n v="20.375342560585949"/>
    <x v="100"/>
    <n v="13.576177746008367"/>
    <n v="0"/>
    <n v="0"/>
  </r>
  <r>
    <s v="OMN"/>
    <x v="173"/>
    <x v="1"/>
    <n v="100"/>
    <n v="0"/>
    <n v="19.416867660000001"/>
    <n v="7155.5420869999998"/>
    <n v="3076763"/>
    <s v="OMN-2011"/>
    <n v="0"/>
    <n v="0"/>
    <n v="0.74263069999999942"/>
    <n v="59741099.992184587"/>
    <n v="0"/>
    <n v="2.7135425134702311"/>
    <s v="High Income"/>
    <s v="Middle East &amp; North Africa"/>
    <s v="Universal Access"/>
    <n v="19.584672569179688"/>
    <x v="214"/>
    <n v="14.290334276225945"/>
    <n v="0"/>
    <n v="0.74263069999999942"/>
  </r>
  <r>
    <s v="OMN"/>
    <x v="173"/>
    <x v="2"/>
    <n v="100"/>
    <n v="0"/>
    <n v="19.011780309999999"/>
    <n v="6702.9858690000001"/>
    <n v="3547106"/>
    <s v="OMN-2012"/>
    <n v="0"/>
    <n v="0"/>
    <n v="-0.40508735000000229"/>
    <n v="67436800.008282855"/>
    <n v="0"/>
    <n v="2.8363151409770633"/>
    <s v="High Income"/>
    <s v="Middle East &amp; North Africa"/>
    <s v="Universal Access"/>
    <n v="18.879195463984374"/>
    <x v="215"/>
    <n v="13.60627624690377"/>
    <n v="0"/>
    <n v="0.33754334999999713"/>
  </r>
  <r>
    <s v="OMN"/>
    <x v="173"/>
    <x v="3"/>
    <n v="100"/>
    <n v="0"/>
    <n v="18.423109759999999"/>
    <n v="6348.5546119999999"/>
    <n v="3833913"/>
    <s v="OMN-2013"/>
    <n v="0"/>
    <n v="0"/>
    <n v="-0.58867054999999979"/>
    <n v="70632600.009290874"/>
    <n v="0"/>
    <n v="2.901937667067831"/>
    <s v="High Income"/>
    <s v="Middle East &amp; North Africa"/>
    <s v="Universal Access"/>
    <n v="18.287461823359394"/>
    <x v="216"/>
    <n v="13.454739315999994"/>
    <n v="0"/>
    <n v="-0.25112720000000266"/>
  </r>
  <r>
    <s v="OMN"/>
    <x v="173"/>
    <x v="4"/>
    <n v="100"/>
    <n v="0"/>
    <n v="18.745644840000001"/>
    <n v="6076.1770610000003"/>
    <n v="4002439"/>
    <s v="OMN-2014"/>
    <n v="0"/>
    <n v="0"/>
    <n v="0.32253508000000153"/>
    <n v="75028299.987764761"/>
    <n v="0"/>
    <n v="3.0851051000997152"/>
    <s v="High Income"/>
    <s v="Middle East &amp; North Africa"/>
    <s v="Universal Access"/>
    <n v="17.559097411132853"/>
    <x v="217"/>
    <n v="13.954357941916317"/>
    <n v="0"/>
    <n v="7.1407879999998869E-2"/>
  </r>
  <r>
    <s v="OMN"/>
    <x v="173"/>
    <x v="5"/>
    <n v="100"/>
    <n v="0"/>
    <n v="18.95493196"/>
    <n v="6027.445976"/>
    <n v="4184895"/>
    <s v="OMN-2015"/>
    <n v="0"/>
    <n v="0"/>
    <n v="0.20928711999999905"/>
    <n v="79324399.984744206"/>
    <n v="0"/>
    <n v="3.1447701124944931"/>
    <s v="High Income"/>
    <s v="Middle East &amp; North Africa"/>
    <s v="Universal Access"/>
    <n v="16.984761441953111"/>
    <x v="218"/>
    <n v="14.245490593995822"/>
    <n v="0"/>
    <n v="0.28069499999999792"/>
  </r>
  <r>
    <s v="OMN"/>
    <x v="173"/>
    <x v="6"/>
    <n v="100"/>
    <n v="0"/>
    <n v="18.362618680000001"/>
    <n v="5557.3125980000004"/>
    <n v="4390877"/>
    <s v="OMN-2016"/>
    <n v="0"/>
    <n v="0"/>
    <n v="-0.59231327999999905"/>
    <n v="80628000.021782368"/>
    <n v="0"/>
    <n v="3.3042263425326213"/>
    <s v="High Income"/>
    <s v="Middle East &amp; North Africa"/>
    <s v="Universal Access"/>
    <n v="15.905248869453033"/>
    <x v="219"/>
    <n v="13.688246884330544"/>
    <n v="0"/>
    <n v="-0.31161828000000114"/>
  </r>
  <r>
    <s v="OMN"/>
    <x v="173"/>
    <x v="7"/>
    <n v="100"/>
    <n v="0"/>
    <n v="17.930967450000001"/>
    <n v="5765.1904189999996"/>
    <n v="4537396"/>
    <s v="OMN-2017"/>
    <n v="0"/>
    <n v="0"/>
    <n v="-0.43165122999999994"/>
    <n v="81359899.983760208"/>
    <n v="0"/>
    <n v="3.1102125249681194"/>
    <s v="High Income"/>
    <s v="Middle East &amp; North Africa"/>
    <s v="Universal Access"/>
    <n v="15.146092309921883"/>
    <x v="220"/>
    <n v="13.253216384426777"/>
    <n v="0"/>
    <n v="-0.74326951000000108"/>
  </r>
  <r>
    <s v="OMN"/>
    <x v="173"/>
    <x v="8"/>
    <n v="100"/>
    <n v="0"/>
    <n v="18.351317359999999"/>
    <n v="5543.482086"/>
    <n v="4597877"/>
    <s v="OMN-2018"/>
    <n v="0"/>
    <n v="0"/>
    <n v="0.42034990999999877"/>
    <n v="84377100.00924471"/>
    <n v="0"/>
    <n v="3.3104314355675544"/>
    <s v="High Income"/>
    <s v="Middle East &amp; North Africa"/>
    <s v="Universal Access"/>
    <n v="14.516199440312505"/>
    <x v="221"/>
    <n v="13.640448350372385"/>
    <n v="0"/>
    <n v="-0.3229196000000023"/>
  </r>
  <r>
    <s v="OMN"/>
    <x v="173"/>
    <x v="9"/>
    <n v="100"/>
    <n v="0"/>
    <n v="18.606276600000001"/>
    <n v="5104.1409640000002"/>
    <n v="4591241"/>
    <s v="OMN-2019"/>
    <n v="0"/>
    <n v="0"/>
    <n v="0.25495924000000159"/>
    <n v="85425899.983260602"/>
    <n v="0"/>
    <n v="3.6453296903890133"/>
    <s v="High Income"/>
    <s v="Middle East &amp; North Africa"/>
    <s v="Universal Access"/>
    <n v="13.958622860585876"/>
    <x v="222"/>
    <n v="13.922875304418413"/>
    <n v="0"/>
    <n v="-6.7960360000000719E-2"/>
  </r>
  <r>
    <s v="OMN"/>
    <x v="173"/>
    <x v="10"/>
    <n v="100"/>
    <n v="0.1"/>
    <n v="18.16828181"/>
    <n v="5696.165497"/>
    <n v="4522497"/>
    <s v="OMN-2020"/>
    <n v="0"/>
    <n v="0.1"/>
    <n v="-0.43799479000000119"/>
    <n v="82165999.980879575"/>
    <n v="0"/>
    <n v="3.1895635440312771"/>
    <s v="High Income"/>
    <s v="Middle East &amp; North Africa"/>
    <s v="Universal Access"/>
    <n v="13.426165474335917"/>
    <x v="619"/>
    <n v="13.767534173698742"/>
    <n v="0"/>
    <n v="-0.50595515000000191"/>
  </r>
  <r>
    <s v="OMN"/>
    <x v="173"/>
    <x v="11"/>
    <n v="100"/>
    <n v="0.1"/>
    <n v="19.49311887"/>
    <n v="5933.4504699999998"/>
    <n v="4500424"/>
    <s v="OMN-2021"/>
    <n v="0"/>
    <n v="0"/>
    <n v="1.3248370600000001"/>
    <n v="87727299.99740088"/>
    <n v="0"/>
    <n v="3.2852922542387044"/>
    <s v="High Income"/>
    <s v="Middle East &amp; North Africa"/>
    <s v="Universal Access"/>
    <n v="12.87483148972656"/>
    <x v="620"/>
    <n v="14.912384528995814"/>
    <n v="0"/>
    <n v="0.81888190999999821"/>
  </r>
  <r>
    <s v="OMN"/>
    <x v="173"/>
    <x v="12"/>
    <n v="100"/>
    <m/>
    <n v="19.683076450000002"/>
    <n v="5867.3200559999996"/>
    <n v="4730226"/>
    <s v="OMN-2022"/>
    <n v="0"/>
    <s v=""/>
    <n v="0.18995758000000151"/>
    <n v="93105399.983777702"/>
    <n v="0"/>
    <n v="3.3546962262390689"/>
    <s v="High Income"/>
    <s v="Middle East &amp; North Africa"/>
    <s v="Universal Access"/>
    <n v="12.585946336015652"/>
    <x v="38"/>
    <n v="15.132275397774066"/>
    <n v="0"/>
    <n v="1.0088394899999997"/>
  </r>
  <r>
    <s v="OSS"/>
    <x v="174"/>
    <x v="0"/>
    <n v="79.843277860000001"/>
    <n v="40.198461250000001"/>
    <n v="5.1074364169999997"/>
    <m/>
    <n v="11112466"/>
    <s v="OSS-2010"/>
    <s v=""/>
    <s v=""/>
    <s v=""/>
    <n v="56756213.531074315"/>
    <n v="20.156722139999999"/>
    <s v=""/>
    <s v="Unknown"/>
    <s v="Unknown"/>
    <s v="Moderate Access"/>
    <n v="0.21862042058594966"/>
    <x v="1824"/>
    <n v="9.3772030083654201E-3"/>
    <n v="0"/>
    <n v="0"/>
  </r>
  <r>
    <s v="OSS"/>
    <x v="174"/>
    <x v="1"/>
    <n v="82.376316900000006"/>
    <n v="40.445806210000001"/>
    <n v="5.0774648359999999"/>
    <m/>
    <n v="11226214"/>
    <s v="OSS-2011"/>
    <n v="2.5330390400000056"/>
    <n v="0.2473449599999995"/>
    <n v="-2.9971580999999858E-2"/>
    <n v="57000706.826410905"/>
    <n v="17.623683099999994"/>
    <s v=""/>
    <s v="Unknown"/>
    <s v="Unknown"/>
    <s v="High Access"/>
    <n v="1.9609894691796939"/>
    <x v="1825"/>
    <n v="-4.906854777405556E-2"/>
    <n v="2.5330390400000056"/>
    <n v="-2.9971580999999858E-2"/>
  </r>
  <r>
    <s v="OSS"/>
    <x v="174"/>
    <x v="2"/>
    <n v="83.215966300000005"/>
    <n v="40.717169120000001"/>
    <n v="4.9324514239999999"/>
    <m/>
    <n v="11346082"/>
    <s v="OSS-2012"/>
    <n v="0.83964939999999899"/>
    <n v="0.27136291000000057"/>
    <n v="-0.14501341199999995"/>
    <n v="55963998.317720763"/>
    <n v="16.784033699999995"/>
    <s v=""/>
    <s v="Unknown"/>
    <s v="Unknown"/>
    <s v="High Access"/>
    <n v="2.0951617639843789"/>
    <x v="1826"/>
    <n v="-0.4730526390962293"/>
    <n v="3.3726884400000046"/>
    <n v="-0.17498499299999981"/>
  </r>
  <r>
    <s v="OSS"/>
    <x v="174"/>
    <x v="3"/>
    <n v="84.06874578"/>
    <n v="41.190304810000001"/>
    <n v="5.0859030939999998"/>
    <m/>
    <n v="11466589"/>
    <s v="OSS-2013"/>
    <n v="0.85277947999999526"/>
    <n v="0.47313568999999944"/>
    <n v="0.15345166999999993"/>
    <n v="58317960.472726367"/>
    <n v="15.93125422"/>
    <s v=""/>
    <s v="Unknown"/>
    <s v="Unknown"/>
    <s v="High Access"/>
    <n v="2.3562076033593939"/>
    <x v="1827"/>
    <n v="0.1175326499999958"/>
    <n v="4.2254679199999998"/>
    <n v="-2.1533322999999882E-2"/>
  </r>
  <r>
    <s v="OSS"/>
    <x v="174"/>
    <x v="4"/>
    <n v="85.543691960000004"/>
    <n v="41.593940490000001"/>
    <n v="5.068084915"/>
    <m/>
    <n v="11591200"/>
    <s v="OSS-2014"/>
    <n v="1.4749461800000034"/>
    <n v="0.40363568000000072"/>
    <n v="-1.7818178999999823E-2"/>
    <n v="58745185.866747998"/>
    <n v="14.456308039999996"/>
    <s v=""/>
    <s v="Unknown"/>
    <s v="Unknown"/>
    <s v="High Access"/>
    <n v="3.1027893711328574"/>
    <x v="1828"/>
    <n v="0.27679801691631578"/>
    <n v="5.7004141000000033"/>
    <n v="-3.9351501999999705E-2"/>
  </r>
  <r>
    <s v="OSS"/>
    <x v="174"/>
    <x v="5"/>
    <n v="86.452033049999997"/>
    <n v="42.576019870000003"/>
    <n v="4.7009855529999998"/>
    <m/>
    <n v="11722398"/>
    <s v="OSS-2015"/>
    <n v="0.9083410899999933"/>
    <n v="0.98207938000000183"/>
    <n v="-0.36709936200000026"/>
    <n v="55106823.644516088"/>
    <n v="13.547966950000003"/>
    <s v=""/>
    <s v="Unknown"/>
    <s v="Unknown"/>
    <s v="High Access"/>
    <n v="3.4367944919531084"/>
    <x v="1829"/>
    <n v="-8.4558130041791912E-3"/>
    <n v="6.6087551899999966"/>
    <n v="-0.40645086399999997"/>
  </r>
  <r>
    <s v="OSS"/>
    <x v="174"/>
    <x v="6"/>
    <n v="87.854404130000006"/>
    <n v="42.156538390000001"/>
    <n v="4.6641236350000002"/>
    <m/>
    <n v="11851918"/>
    <s v="OSS-2016"/>
    <n v="1.4023710800000089"/>
    <n v="-0.41948148000000174"/>
    <n v="-3.6861917999999605E-2"/>
    <n v="55278810.863881931"/>
    <n v="12.145595869999994"/>
    <s v=""/>
    <s v="Unknown"/>
    <s v="Unknown"/>
    <s v="High Access"/>
    <n v="3.7596529994530385"/>
    <x v="1830"/>
    <n v="-1.0248160669456219E-2"/>
    <n v="8.0111262700000054"/>
    <n v="-0.44331278199999957"/>
  </r>
  <r>
    <s v="OSS"/>
    <x v="174"/>
    <x v="7"/>
    <n v="89.328002690000005"/>
    <n v="41.43665352"/>
    <n v="4.7828247519999998"/>
    <m/>
    <n v="11989367"/>
    <s v="OSS-2017"/>
    <n v="1.4735985599999992"/>
    <n v="-0.71988487000000134"/>
    <n v="0.11870111699999963"/>
    <n v="57343041.248411983"/>
    <n v="10.671997309999995"/>
    <s v=""/>
    <s v="Unknown"/>
    <s v="Unknown"/>
    <s v="High Access"/>
    <n v="4.4740949999218884"/>
    <x v="1831"/>
    <n v="0.10507368642677584"/>
    <n v="9.4847248300000047"/>
    <n v="-0.32461166499999994"/>
  </r>
  <r>
    <s v="OSS"/>
    <x v="174"/>
    <x v="8"/>
    <n v="90.47245307"/>
    <n v="42.362609999999997"/>
    <n v="4.853382431"/>
    <m/>
    <n v="12135267"/>
    <s v="OSS-2018"/>
    <n v="1.144450379999995"/>
    <n v="0.92595647999999642"/>
    <n v="7.0557679000000206E-2"/>
    <n v="58897091.653294079"/>
    <n v="9.5275469299999997"/>
    <s v=""/>
    <s v="Unknown"/>
    <s v="Unknown"/>
    <s v="High Access"/>
    <n v="4.9886525103125052"/>
    <x v="1832"/>
    <n v="0.1425134213723851"/>
    <n v="10.62917521"/>
    <n v="-0.25405398599999973"/>
  </r>
  <r>
    <s v="OSS"/>
    <x v="174"/>
    <x v="9"/>
    <n v="91.803551310000003"/>
    <n v="42.390470739999998"/>
    <n v="4.0855072300000002"/>
    <m/>
    <n v="12281907"/>
    <s v="OSS-2019"/>
    <n v="1.3310982400000029"/>
    <n v="2.7860740000001272E-2"/>
    <n v="-0.76787520099999984"/>
    <n v="50177819.846687615"/>
    <n v="8.1964486899999969"/>
    <s v=""/>
    <s v="Unknown"/>
    <s v="Unknown"/>
    <s v="High Access"/>
    <n v="5.7621741705858796"/>
    <x v="1833"/>
    <n v="-0.59789406558158742"/>
    <n v="11.960273450000003"/>
    <n v="-1.0219291869999996"/>
  </r>
  <r>
    <s v="OSS"/>
    <x v="174"/>
    <x v="10"/>
    <n v="92.8384985"/>
    <n v="45.404221450000001"/>
    <n v="3.7765653260000001"/>
    <m/>
    <n v="12417333"/>
    <s v="OSS-2020"/>
    <n v="1.0349471899999969"/>
    <n v="3.0137507100000036"/>
    <n v="-0.3089419040000001"/>
    <n v="46894869.249195561"/>
    <n v="7.1615015"/>
    <s v=""/>
    <s v="Unknown"/>
    <s v="Unknown"/>
    <s v="High Access"/>
    <n v="6.2646639743359174"/>
    <x v="1834"/>
    <n v="-0.62418231030125781"/>
    <n v="12.995220639999999"/>
    <n v="-1.3308710909999997"/>
  </r>
  <r>
    <s v="OSS"/>
    <x v="174"/>
    <x v="11"/>
    <n v="93.856072819999994"/>
    <m/>
    <n v="3.9003721750000002"/>
    <m/>
    <n v="12541889"/>
    <s v="OSS-2021"/>
    <n v="1.0175743199999943"/>
    <s v=""/>
    <n v="0.12380684900000016"/>
    <n v="48918034.877538577"/>
    <n v="6.1439271800000057"/>
    <s v=""/>
    <s v="Unknown"/>
    <s v="Unknown"/>
    <s v="High Access"/>
    <n v="6.7309043097265544"/>
    <x v="38"/>
    <n v="-0.68036216600418609"/>
    <n v="14.012794959999994"/>
    <n v="-1.2070642419999995"/>
  </r>
  <r>
    <s v="OSS"/>
    <x v="174"/>
    <x v="12"/>
    <n v="93.960531779999997"/>
    <m/>
    <n v="4.061076634"/>
    <m/>
    <n v="12699005"/>
    <s v="OSS-2022"/>
    <n v="0.10445896000000232"/>
    <s v=""/>
    <n v="0.16070445899999974"/>
    <n v="51571632.480549172"/>
    <n v="6.0394682200000034"/>
    <s v=""/>
    <s v="Unknown"/>
    <s v="Unknown"/>
    <s v="High Access"/>
    <n v="6.5464781160156491"/>
    <x v="38"/>
    <n v="-0.48972441822593638"/>
    <n v="14.117253919999996"/>
    <n v="-1.0463597829999998"/>
  </r>
  <r>
    <s v="PAK"/>
    <x v="175"/>
    <x v="0"/>
    <n v="87.1"/>
    <n v="47.4"/>
    <n v="0.78125549400000005"/>
    <n v="429.29015049999998"/>
    <n v="199239047"/>
    <s v="PAK-2010"/>
    <s v=""/>
    <s v=""/>
    <s v=""/>
    <n v="155656600.08807424"/>
    <n v="12.900000000000006"/>
    <n v="1.8198775189462448"/>
    <s v="Lower Middle Income"/>
    <s v="South Asia"/>
    <s v="High Access"/>
    <n v="7.4753425605859434"/>
    <x v="1835"/>
    <n v="-4.3168037199916345"/>
    <n v="0"/>
    <n v="0"/>
  </r>
  <r>
    <s v="PAK"/>
    <x v="175"/>
    <x v="1"/>
    <n v="87.8"/>
    <n v="46.8"/>
    <n v="0.76192539000000004"/>
    <n v="422.80678310000002"/>
    <n v="203746065"/>
    <s v="PAK-2011"/>
    <n v="0.70000000000000284"/>
    <n v="-0.60000000000000142"/>
    <n v="-1.9330104000000015E-2"/>
    <n v="155239300.03609034"/>
    <n v="12.200000000000003"/>
    <n v="1.8020651996488748"/>
    <s v="Lower Middle Income"/>
    <s v="South Asia"/>
    <s v="High Access"/>
    <n v="7.3846725691796848"/>
    <x v="1836"/>
    <n v="-4.3646079937740554"/>
    <n v="0.70000000000000284"/>
    <n v="-1.9330104000000015E-2"/>
  </r>
  <r>
    <s v="PAK"/>
    <x v="175"/>
    <x v="2"/>
    <n v="88.6"/>
    <n v="47.2"/>
    <n v="0.75654728699999996"/>
    <n v="419.51199409999998"/>
    <n v="207667125"/>
    <s v="PAK-2012"/>
    <n v="0.79999999999999716"/>
    <n v="0.40000000000000568"/>
    <n v="-5.3781030000000785E-3"/>
    <n v="157110000.01783988"/>
    <n v="11.400000000000006"/>
    <n v="1.8033984668854548"/>
    <s v="Lower Middle Income"/>
    <s v="South Asia"/>
    <s v="High Access"/>
    <n v="7.4791954639843681"/>
    <x v="1837"/>
    <n v="-4.6489567760962291"/>
    <n v="1.5"/>
    <n v="-2.4708207000000093E-2"/>
  </r>
  <r>
    <s v="PAK"/>
    <x v="175"/>
    <x v="3"/>
    <n v="89.3"/>
    <n v="48.1"/>
    <n v="0.76181299800000002"/>
    <n v="421.5471981"/>
    <n v="211073978"/>
    <s v="PAK-2013"/>
    <n v="0.70000000000000284"/>
    <n v="0.89999999999999858"/>
    <n v="5.2657110000000618E-3"/>
    <n v="160798899.97996604"/>
    <n v="10.700000000000003"/>
    <n v="1.8071831610639284"/>
    <s v="Lower Middle Income"/>
    <s v="South Asia"/>
    <s v="High Access"/>
    <n v="7.5874618233593907"/>
    <x v="1838"/>
    <n v="-4.2065574460000041"/>
    <n v="2.2000000000000028"/>
    <n v="-1.9442496000000031E-2"/>
  </r>
  <r>
    <s v="PAK"/>
    <x v="175"/>
    <x v="4"/>
    <n v="90.1"/>
    <n v="47.2"/>
    <n v="0.78969023800000004"/>
    <n v="433.41831569999999"/>
    <n v="214264647"/>
    <s v="PAK-2014"/>
    <n v="0.79999999999999716"/>
    <n v="-0.89999999999999858"/>
    <n v="2.7877240000000025E-2"/>
    <n v="169202700.084416"/>
    <n v="9.9000000000000057"/>
    <n v="1.8220047685908167"/>
    <s v="Lower Middle Income"/>
    <s v="South Asia"/>
    <s v="High Access"/>
    <n v="7.6590974111328478"/>
    <x v="1839"/>
    <n v="-4.0015966600836839"/>
    <n v="3"/>
    <n v="8.434743999999994E-3"/>
  </r>
  <r>
    <s v="PAK"/>
    <x v="175"/>
    <x v="5"/>
    <n v="91"/>
    <n v="45.9"/>
    <n v="0.82048587399999995"/>
    <n v="437.11325490000002"/>
    <n v="217290883"/>
    <s v="PAK-2015"/>
    <n v="0.90000000000000568"/>
    <n v="-1.3000000000000043"/>
    <n v="3.0795635999999904E-2"/>
    <n v="178284100.05048674"/>
    <n v="9"/>
    <n v="1.8770555795378603"/>
    <s v="Lower Middle Income"/>
    <s v="South Asia"/>
    <s v="High Access"/>
    <n v="7.9847614419531112"/>
    <x v="1840"/>
    <n v="-3.8889554920041789"/>
    <n v="3.9000000000000057"/>
    <n v="3.9230379999999898E-2"/>
  </r>
  <r>
    <s v="PAK"/>
    <x v="175"/>
    <x v="6"/>
    <n v="91.8"/>
    <n v="43.7"/>
    <n v="0.89397025100000005"/>
    <n v="446.83149709999998"/>
    <n v="220138869"/>
    <s v="PAK-2016"/>
    <n v="0.79999999999999716"/>
    <n v="-2.1999999999999957"/>
    <n v="7.3484377000000101E-2"/>
    <n v="196797599.97478613"/>
    <n v="8.2000000000000028"/>
    <n v="2.000687634604978"/>
    <s v="Lower Middle Income"/>
    <s v="South Asia"/>
    <s v="High Access"/>
    <n v="7.7052488694530297"/>
    <x v="1841"/>
    <n v="-3.7804015446694565"/>
    <n v="4.7000000000000028"/>
    <n v="0.112714757"/>
  </r>
  <r>
    <s v="PAK"/>
    <x v="175"/>
    <x v="7"/>
    <n v="92.7"/>
    <n v="42.1"/>
    <n v="0.95530976099999998"/>
    <n v="456.01736090000003"/>
    <n v="223273967"/>
    <s v="PAK-2017"/>
    <n v="0.90000000000000568"/>
    <n v="-1.6000000000000014"/>
    <n v="6.133950999999993E-2"/>
    <n v="213295800.05229187"/>
    <n v="7.2999999999999972"/>
    <n v="2.0948977887916191"/>
    <s v="Lower Middle Income"/>
    <s v="South Asia"/>
    <s v="High Access"/>
    <n v="7.846092309921886"/>
    <x v="1842"/>
    <n v="-3.7224413045732239"/>
    <n v="5.6000000000000085"/>
    <n v="0.17405426699999993"/>
  </r>
  <r>
    <s v="PAK"/>
    <x v="175"/>
    <x v="8"/>
    <n v="93.4"/>
    <n v="43.4"/>
    <n v="0.89152332400000001"/>
    <n v="453.51397859999997"/>
    <n v="226928892"/>
    <s v="PAK-2018"/>
    <n v="0.70000000000000284"/>
    <n v="1.2999999999999972"/>
    <n v="-6.3786436999999974E-2"/>
    <n v="202312400.10747701"/>
    <n v="6.5999999999999943"/>
    <n v="1.9658122264547109"/>
    <s v="Lower Middle Income"/>
    <s v="South Asia"/>
    <s v="High Access"/>
    <n v="7.9161994403125107"/>
    <x v="1843"/>
    <n v="-3.8193456856276149"/>
    <n v="6.3000000000000114"/>
    <n v="0.11026782999999996"/>
  </r>
  <r>
    <s v="PAK"/>
    <x v="175"/>
    <x v="9"/>
    <n v="93.9"/>
    <n v="45.9"/>
    <n v="0.861524807"/>
    <n v="431.51575730000002"/>
    <n v="230800899"/>
    <s v="PAK-2019"/>
    <n v="0.5"/>
    <n v="2.5"/>
    <n v="-2.9998517000000002E-2"/>
    <n v="198840699.96640149"/>
    <n v="6.0999999999999943"/>
    <n v="1.996508337008531"/>
    <s v="Lower Middle Income"/>
    <s v="South Asia"/>
    <s v="High Access"/>
    <n v="7.8586228605858821"/>
    <x v="1844"/>
    <n v="-3.8218764885815877"/>
    <n v="6.8000000000000114"/>
    <n v="8.0269312999999953E-2"/>
  </r>
  <r>
    <s v="PAK"/>
    <x v="175"/>
    <x v="10"/>
    <n v="94.5"/>
    <n v="42.7"/>
    <n v="0.94722572800000004"/>
    <n v="454.25031799999999"/>
    <n v="235001746"/>
    <s v="PAK-2020"/>
    <n v="0.59999999999999432"/>
    <n v="-3.1999999999999957"/>
    <n v="8.5700921000000041E-2"/>
    <n v="222599699.93612111"/>
    <n v="5.5"/>
    <n v="2.0852505556198642"/>
    <s v="Lower Middle Income"/>
    <s v="South Asia"/>
    <s v="High Access"/>
    <n v="7.9261654743359173"/>
    <x v="1845"/>
    <n v="-3.4535219083012576"/>
    <n v="7.4000000000000057"/>
    <n v="0.16597023399999999"/>
  </r>
  <r>
    <s v="PAK"/>
    <x v="175"/>
    <x v="11"/>
    <n v="94.9"/>
    <n v="41.6"/>
    <n v="0.95681770499999996"/>
    <n v="465.02949139999998"/>
    <n v="239477801"/>
    <s v="PAK-2021"/>
    <n v="0.40000000000000568"/>
    <n v="-1.1000000000000014"/>
    <n v="9.5919769999999183E-3"/>
    <n v="229136599.95126671"/>
    <n v="5.0999999999999943"/>
    <n v="2.0575419896906779"/>
    <s v="Lower Middle Income"/>
    <s v="South Asia"/>
    <s v="High Access"/>
    <n v="7.7748314897265658"/>
    <x v="1846"/>
    <n v="-3.6239166360041866"/>
    <n v="7.8000000000000114"/>
    <n v="0.17556221099999991"/>
  </r>
  <r>
    <s v="PAK"/>
    <x v="175"/>
    <x v="12"/>
    <n v="95"/>
    <m/>
    <n v="0.96582624500000003"/>
    <n v="470.72349650000001"/>
    <n v="243700667"/>
    <s v="PAK-2022"/>
    <n v="9.9999999999994316E-2"/>
    <s v=""/>
    <n v="9.0085400000000648E-3"/>
    <n v="235372500.11260542"/>
    <n v="5"/>
    <n v="2.0517910242026765"/>
    <s v="Lower Middle Income"/>
    <s v="South Asia"/>
    <s v="Universal Access"/>
    <n v="7.5859463360156525"/>
    <x v="38"/>
    <n v="-3.5849748072259362"/>
    <n v="7.9000000000000057"/>
    <n v="0.18457075099999998"/>
  </r>
  <r>
    <s v="PAN"/>
    <x v="176"/>
    <x v="0"/>
    <n v="86.9"/>
    <n v="20.6"/>
    <n v="2.5298915399999999"/>
    <n v="948.30483770000001"/>
    <n v="3628535"/>
    <s v="PAN-2010"/>
    <s v=""/>
    <s v=""/>
    <s v=""/>
    <n v="9179799.9990938995"/>
    <n v="13.099999999999994"/>
    <n v="2.6678041062575928"/>
    <s v="High Income"/>
    <s v="Latin America &amp; Caribbean"/>
    <s v="High Access"/>
    <n v="7.2753425605859547"/>
    <x v="367"/>
    <n v="-2.5681676739916344"/>
    <n v="0"/>
    <n v="0"/>
  </r>
  <r>
    <s v="PAN"/>
    <x v="176"/>
    <x v="1"/>
    <n v="88.6"/>
    <n v="19.7"/>
    <n v="2.7068055950000001"/>
    <n v="1037.6315649999999"/>
    <n v="3693505"/>
    <s v="PAN-2011"/>
    <n v="1.6999999999999886"/>
    <n v="-0.90000000000000213"/>
    <n v="0.17691405500000013"/>
    <n v="9997599.999160476"/>
    <n v="11.400000000000006"/>
    <n v="2.6086384476941005"/>
    <s v="High Income"/>
    <s v="Latin America &amp; Caribbean"/>
    <s v="High Access"/>
    <n v="8.184672569179682"/>
    <x v="1847"/>
    <n v="-2.4197277887740554"/>
    <n v="1.6999999999999886"/>
    <n v="0.17691405500000013"/>
  </r>
  <r>
    <s v="PAN"/>
    <x v="176"/>
    <x v="2"/>
    <n v="89.3"/>
    <n v="21.2"/>
    <n v="2.7791403410000002"/>
    <n v="1052.699259"/>
    <n v="3759256"/>
    <s v="PAN-2012"/>
    <n v="0.70000000000000284"/>
    <n v="1.5"/>
    <n v="7.2334746000000116E-2"/>
    <n v="10447500.001746297"/>
    <n v="10.700000000000003"/>
    <n v="2.6400135815047632"/>
    <s v="High Income"/>
    <s v="Latin America &amp; Caribbean"/>
    <s v="High Access"/>
    <n v="8.1791954639843709"/>
    <x v="1848"/>
    <n v="-2.626363722096229"/>
    <n v="2.3999999999999915"/>
    <n v="0.24924880100000024"/>
  </r>
  <r>
    <s v="PAN"/>
    <x v="176"/>
    <x v="3"/>
    <n v="89.1"/>
    <n v="20.7"/>
    <n v="2.6827234990000002"/>
    <n v="1002.335964"/>
    <n v="3825329"/>
    <s v="PAN-2013"/>
    <n v="-0.20000000000000284"/>
    <n v="-0.5"/>
    <n v="-9.6416842000000003E-2"/>
    <n v="10262299.999706171"/>
    <n v="10.900000000000006"/>
    <n v="2.6764713582600739"/>
    <s v="High Income"/>
    <s v="Latin America &amp; Caribbean"/>
    <s v="High Access"/>
    <n v="7.3874618233593878"/>
    <x v="1849"/>
    <n v="-2.2856469450000039"/>
    <n v="2.1999999999999886"/>
    <n v="0.15283195900000024"/>
  </r>
  <r>
    <s v="PAN"/>
    <x v="176"/>
    <x v="4"/>
    <n v="90.8"/>
    <n v="19.8"/>
    <n v="2.767631159"/>
    <n v="1035.0129380000001"/>
    <n v="3892101"/>
    <s v="PAN-2014"/>
    <n v="1.7000000000000028"/>
    <n v="-0.89999999999999858"/>
    <n v="8.4907659999999829E-2"/>
    <n v="10771900.001575058"/>
    <n v="9.2000000000000028"/>
    <n v="2.6740063407787082"/>
    <s v="High Income"/>
    <s v="Latin America &amp; Caribbean"/>
    <s v="High Access"/>
    <n v="8.3590974111328507"/>
    <x v="1850"/>
    <n v="-2.0236557390836842"/>
    <n v="3.8999999999999915"/>
    <n v="0.23773961900000007"/>
  </r>
  <r>
    <s v="PAN"/>
    <x v="176"/>
    <x v="5"/>
    <n v="91.6"/>
    <n v="22"/>
    <n v="2.6846479890000001"/>
    <n v="1024.9775990000001"/>
    <n v="3960035"/>
    <s v="PAN-2015"/>
    <n v="0.79999999999999716"/>
    <n v="2.1999999999999993"/>
    <n v="-8.2983169999999884E-2"/>
    <n v="10631299.999119615"/>
    <n v="8.4000000000000057"/>
    <n v="2.6192260119823358"/>
    <s v="High Income"/>
    <s v="Latin America &amp; Caribbean"/>
    <s v="High Access"/>
    <n v="8.5847614419531055"/>
    <x v="1851"/>
    <n v="-2.0247933770041788"/>
    <n v="4.6999999999999886"/>
    <n v="0.15475644900000018"/>
  </r>
  <r>
    <s v="PAN"/>
    <x v="176"/>
    <x v="6"/>
    <n v="92.4"/>
    <n v="22.1"/>
    <n v="2.6468534049999999"/>
    <n v="1045.7658289999999"/>
    <n v="4029086"/>
    <s v="PAN-2016"/>
    <n v="0.80000000000001137"/>
    <n v="0.10000000000000142"/>
    <n v="-3.7794584000000242E-2"/>
    <n v="10664399.99813783"/>
    <n v="7.5999999999999943"/>
    <n v="2.5310192125239159"/>
    <s v="High Income"/>
    <s v="Latin America &amp; Caribbean"/>
    <s v="High Access"/>
    <n v="8.3052488694530382"/>
    <x v="350"/>
    <n v="-2.0275183906694565"/>
    <n v="5.5"/>
    <n v="0.11696186499999994"/>
  </r>
  <r>
    <s v="PAN"/>
    <x v="176"/>
    <x v="7"/>
    <n v="93.7"/>
    <n v="23.6"/>
    <n v="2.47597596"/>
    <n v="1035.9508599999999"/>
    <n v="4098707"/>
    <s v="PAN-2017"/>
    <n v="1.2999999999999972"/>
    <n v="1.5"/>
    <n v="-0.17087744499999991"/>
    <n v="10148299.99908372"/>
    <n v="6.2999999999999972"/>
    <n v="2.3900515512869016"/>
    <s v="High Income"/>
    <s v="Latin America &amp; Caribbean"/>
    <s v="High Access"/>
    <n v="8.846092309921886"/>
    <x v="1852"/>
    <n v="-2.201775105573224"/>
    <n v="6.7999999999999972"/>
    <n v="-5.3915579999999963E-2"/>
  </r>
  <r>
    <s v="PAN"/>
    <x v="176"/>
    <x v="8"/>
    <n v="93.8"/>
    <n v="24.5"/>
    <n v="2.3815819149999999"/>
    <n v="1026.3899060000001"/>
    <n v="4167860"/>
    <s v="PAN-2018"/>
    <n v="9.9999999999994316E-2"/>
    <n v="0.89999999999999858"/>
    <n v="-9.4394045000000038E-2"/>
    <n v="9926100.0002519004"/>
    <n v="6.2000000000000028"/>
    <n v="2.3203481455516184"/>
    <s v="High Income"/>
    <s v="Latin America &amp; Caribbean"/>
    <s v="High Access"/>
    <n v="8.3161994403125021"/>
    <x v="1853"/>
    <n v="-2.329287094627615"/>
    <n v="6.8999999999999915"/>
    <n v="-0.148309625"/>
  </r>
  <r>
    <s v="PAN"/>
    <x v="176"/>
    <x v="9"/>
    <n v="93.9"/>
    <n v="19"/>
    <n v="3.1086263490000001"/>
    <n v="1162.836084"/>
    <n v="4234700"/>
    <s v="PAN-2019"/>
    <n v="0.10000000000000853"/>
    <n v="-5.5"/>
    <n v="0.72704443400000018"/>
    <n v="13164100.0001103"/>
    <n v="6.0999999999999943"/>
    <n v="2.6733143146940734"/>
    <s v="High Income"/>
    <s v="Latin America &amp; Caribbean"/>
    <s v="High Access"/>
    <n v="7.8586228605858821"/>
    <x v="1854"/>
    <n v="-1.5747749465815875"/>
    <n v="7"/>
    <n v="0.57873480900000018"/>
  </r>
  <r>
    <s v="PAN"/>
    <x v="176"/>
    <x v="10"/>
    <n v="95.3"/>
    <n v="28.5"/>
    <n v="2.26231296"/>
    <n v="936.06544940000003"/>
    <n v="4293261"/>
    <s v="PAN-2020"/>
    <n v="1.3999999999999915"/>
    <n v="9.5"/>
    <n v="-0.84631338900000008"/>
    <n v="9712700.000962561"/>
    <n v="4.7000000000000028"/>
    <n v="2.4168320296941834"/>
    <s v="High Income"/>
    <s v="Latin America &amp; Caribbean"/>
    <s v="Universal Access"/>
    <n v="8.7261654743359145"/>
    <x v="1855"/>
    <n v="-2.1384346763012578"/>
    <n v="8.3999999999999915"/>
    <n v="-0.2675785799999999"/>
  </r>
  <r>
    <s v="PAN"/>
    <x v="176"/>
    <x v="11"/>
    <n v="95.3"/>
    <n v="28"/>
    <n v="2.478733283"/>
    <n v="1033.317593"/>
    <n v="4345405"/>
    <s v="PAN-2021"/>
    <n v="0"/>
    <n v="-0.5"/>
    <n v="0.21642032299999991"/>
    <n v="10771100.001614615"/>
    <n v="4.7000000000000028"/>
    <n v="2.3988106849159201"/>
    <s v="High Income"/>
    <s v="Latin America &amp; Caribbean"/>
    <s v="Universal Access"/>
    <n v="8.1748314897265573"/>
    <x v="1856"/>
    <n v="-2.1020010580041864"/>
    <n v="8.3999999999999915"/>
    <n v="-5.1158256999999985E-2"/>
  </r>
  <r>
    <s v="PAN"/>
    <x v="176"/>
    <x v="12"/>
    <n v="95"/>
    <m/>
    <n v="2.6002477289999999"/>
    <n v="1062.6992560000001"/>
    <n v="4400773"/>
    <s v="PAN-2022"/>
    <n v="-0.29999999999999716"/>
    <s v=""/>
    <n v="0.12151444599999994"/>
    <n v="11443099.999094516"/>
    <n v="5"/>
    <n v="2.4468331132434704"/>
    <s v="High Income"/>
    <s v="Latin America &amp; Caribbean"/>
    <s v="Universal Access"/>
    <n v="7.5859463360156525"/>
    <x v="38"/>
    <n v="-1.9505533232259364"/>
    <n v="8.0999999999999943"/>
    <n v="7.0356188999999958E-2"/>
  </r>
  <r>
    <s v="PER"/>
    <x v="177"/>
    <x v="0"/>
    <n v="88.1"/>
    <n v="32.200000000000003"/>
    <n v="1.576300284"/>
    <n v="603.45543250000003"/>
    <n v="29086019"/>
    <s v="PER-2010"/>
    <s v=""/>
    <s v=""/>
    <s v=""/>
    <n v="45848300.0101294"/>
    <n v="11.900000000000006"/>
    <n v="2.6121237776743356"/>
    <s v="Upper Middle Income"/>
    <s v="Latin America &amp; Caribbean"/>
    <s v="High Access"/>
    <n v="8.4753425605859434"/>
    <x v="1857"/>
    <n v="-3.5217589299916341"/>
    <n v="0"/>
    <n v="0"/>
  </r>
  <r>
    <s v="PER"/>
    <x v="177"/>
    <x v="1"/>
    <n v="89.7"/>
    <n v="30.6"/>
    <n v="1.678240366"/>
    <n v="688.05983419999995"/>
    <n v="29304086"/>
    <s v="PER-2011"/>
    <n v="1.6000000000000085"/>
    <n v="-1.6000000000000014"/>
    <n v="0.10194008200000004"/>
    <n v="49179300.013935477"/>
    <n v="10.299999999999997"/>
    <n v="2.4390907339494285"/>
    <s v="Upper Middle Income"/>
    <s v="Latin America &amp; Caribbean"/>
    <s v="High Access"/>
    <n v="9.2846725691796905"/>
    <x v="1858"/>
    <n v="-3.4482930177740556"/>
    <n v="1.6000000000000085"/>
    <n v="0.10194008200000004"/>
  </r>
  <r>
    <s v="PER"/>
    <x v="177"/>
    <x v="2"/>
    <n v="91.1"/>
    <n v="30.8"/>
    <n v="1.662297516"/>
    <n v="731.97560829999998"/>
    <n v="29550366"/>
    <s v="PER-2012"/>
    <n v="1.3999999999999915"/>
    <n v="0.19999999999999929"/>
    <n v="-1.5942850000000064E-2"/>
    <n v="49121499.998690858"/>
    <n v="8.9000000000000057"/>
    <n v="2.2709739192821683"/>
    <s v="Upper Middle Income"/>
    <s v="Latin America &amp; Caribbean"/>
    <s v="High Access"/>
    <n v="9.9791954639843681"/>
    <x v="1859"/>
    <n v="-3.7432065470962295"/>
    <n v="3"/>
    <n v="8.5997231999999979E-2"/>
  </r>
  <r>
    <s v="PER"/>
    <x v="177"/>
    <x v="3"/>
    <n v="92.1"/>
    <n v="28.4"/>
    <n v="1.687693229"/>
    <n v="698.05382050000003"/>
    <n v="29817919"/>
    <s v="PER-2013"/>
    <n v="1"/>
    <n v="-2.4000000000000021"/>
    <n v="2.5395712999999986E-2"/>
    <n v="50323499.999170452"/>
    <n v="7.9000000000000057"/>
    <n v="2.4177121869931804"/>
    <s v="Upper Middle Income"/>
    <s v="Latin America &amp; Caribbean"/>
    <s v="High Access"/>
    <n v="10.387461823359388"/>
    <x v="1860"/>
    <n v="-3.2806772150000043"/>
    <n v="4"/>
    <n v="0.11139294499999997"/>
  </r>
  <r>
    <s v="PER"/>
    <x v="177"/>
    <x v="4"/>
    <n v="92.9"/>
    <n v="28.6"/>
    <n v="1.7682563309999999"/>
    <n v="728.63567399999999"/>
    <n v="30115826"/>
    <s v="PER-2014"/>
    <n v="0.80000000000001137"/>
    <n v="0.20000000000000284"/>
    <n v="8.0563101999999942E-2"/>
    <n v="53252499.987794407"/>
    <n v="7.0999999999999943"/>
    <n v="2.4268044979087859"/>
    <s v="Upper Middle Income"/>
    <s v="Latin America &amp; Caribbean"/>
    <s v="High Access"/>
    <n v="10.459097411132859"/>
    <x v="1861"/>
    <n v="-3.0230305670836843"/>
    <n v="4.8000000000000114"/>
    <n v="0.19195604699999991"/>
  </r>
  <r>
    <s v="PER"/>
    <x v="177"/>
    <x v="5"/>
    <n v="93.9"/>
    <n v="27.4"/>
    <n v="1.8025517440000001"/>
    <n v="743.01120920000005"/>
    <n v="30457600"/>
    <s v="PER-2015"/>
    <n v="1"/>
    <n v="-1.2000000000000028"/>
    <n v="3.4295413000000163E-2"/>
    <n v="54901399.9980544"/>
    <n v="6.0999999999999943"/>
    <n v="2.426008816126485"/>
    <s v="Upper Middle Income"/>
    <s v="Latin America &amp; Caribbean"/>
    <s v="High Access"/>
    <n v="10.884761441953117"/>
    <x v="1862"/>
    <n v="-2.9068896220041789"/>
    <n v="5.8000000000000114"/>
    <n v="0.22625146000000007"/>
  </r>
  <r>
    <s v="PER"/>
    <x v="177"/>
    <x v="6"/>
    <n v="94.2"/>
    <n v="27.2"/>
    <n v="1.862890551"/>
    <n v="764.05475799999999"/>
    <n v="30866494"/>
    <s v="PER-2016"/>
    <n v="0.29999999999999716"/>
    <n v="-0.19999999999999929"/>
    <n v="6.0338806999999939E-2"/>
    <n v="57500900.015098192"/>
    <n v="5.7999999999999972"/>
    <n v="2.438163667583626"/>
    <s v="Upper Middle Income"/>
    <s v="Latin America &amp; Caribbean"/>
    <s v="High Access"/>
    <n v="10.105248869453035"/>
    <x v="714"/>
    <n v="-2.8114812446694564"/>
    <n v="6.1000000000000085"/>
    <n v="0.28659026700000001"/>
  </r>
  <r>
    <s v="PER"/>
    <x v="177"/>
    <x v="7"/>
    <n v="94.8"/>
    <n v="27.6"/>
    <n v="1.7627402990000001"/>
    <n v="762.04275619999999"/>
    <n v="31324637"/>
    <s v="PER-2017"/>
    <n v="0.59999999999999432"/>
    <n v="0.40000000000000213"/>
    <n v="-0.10015025199999994"/>
    <n v="55217199.991446465"/>
    <n v="5.2000000000000028"/>
    <n v="2.313177685449141"/>
    <s v="Upper Middle Income"/>
    <s v="Latin America &amp; Caribbean"/>
    <s v="High Access"/>
    <n v="9.9460923099218803"/>
    <x v="1863"/>
    <n v="-2.9150107665732241"/>
    <n v="6.7000000000000028"/>
    <n v="0.18644001500000007"/>
  </r>
  <r>
    <s v="PER"/>
    <x v="177"/>
    <x v="8"/>
    <n v="95.2"/>
    <n v="27.9"/>
    <n v="1.7351408180000001"/>
    <n v="783.89020579999999"/>
    <n v="31897584"/>
    <s v="PER-2018"/>
    <n v="0.40000000000000568"/>
    <n v="0.29999999999999716"/>
    <n v="-2.7599480999999981E-2"/>
    <n v="55346799.993983716"/>
    <n v="4.7999999999999972"/>
    <n v="2.2134998054085906"/>
    <s v="Upper Middle Income"/>
    <s v="Latin America &amp; Caribbean"/>
    <s v="Universal Access"/>
    <n v="9.7161994403125078"/>
    <x v="1864"/>
    <n v="-2.9757281916276148"/>
    <n v="7.1000000000000085"/>
    <n v="0.15884053400000009"/>
  </r>
  <r>
    <s v="PER"/>
    <x v="177"/>
    <x v="9"/>
    <n v="95.6"/>
    <n v="27.1"/>
    <n v="1.7927010640000001"/>
    <n v="798.43960400000003"/>
    <n v="32449303"/>
    <s v="PER-2019"/>
    <n v="0.39999999999999147"/>
    <n v="-0.79999999999999716"/>
    <n v="5.7560245999999982E-2"/>
    <n v="58171900.01415839"/>
    <n v="4.4000000000000057"/>
    <n v="2.2452556899970606"/>
    <s v="Upper Middle Income"/>
    <s v="Latin America &amp; Caribbean"/>
    <s v="Universal Access"/>
    <n v="9.5586228605858707"/>
    <x v="1865"/>
    <n v="-2.8907002315815875"/>
    <n v="7.5"/>
    <n v="0.21640078000000007"/>
  </r>
  <r>
    <s v="PER"/>
    <x v="177"/>
    <x v="10"/>
    <n v="96.2"/>
    <n v="31.6"/>
    <n v="1.4474682350000001"/>
    <n v="666.66636329999994"/>
    <n v="32838579"/>
    <s v="PER-2020"/>
    <n v="0.60000000000000853"/>
    <n v="4.5"/>
    <n v="-0.34523282899999996"/>
    <n v="47532799.985038072"/>
    <n v="3.7999999999999972"/>
    <n v="2.1712033405060804"/>
    <s v="Upper Middle Income"/>
    <s v="Latin America &amp; Caribbean"/>
    <s v="Universal Access"/>
    <n v="9.6261654743359202"/>
    <x v="1866"/>
    <n v="-2.9532794013012578"/>
    <n v="8.1000000000000085"/>
    <n v="-0.12883204899999989"/>
  </r>
  <r>
    <s v="PER"/>
    <x v="177"/>
    <x v="11"/>
    <n v="95.6"/>
    <n v="30.6"/>
    <n v="1.798438057"/>
    <n v="775.13462870000001"/>
    <n v="33155882"/>
    <s v="PER-2021"/>
    <n v="-0.60000000000000853"/>
    <n v="-1"/>
    <n v="0.35096982199999993"/>
    <n v="59628800.002201274"/>
    <n v="4.4000000000000057"/>
    <n v="2.3201621891363708"/>
    <s v="Upper Middle Income"/>
    <s v="Latin America &amp; Caribbean"/>
    <s v="Universal Access"/>
    <n v="8.4748314897265544"/>
    <x v="1867"/>
    <n v="-2.782296284004186"/>
    <n v="7.5"/>
    <n v="0.22213777300000004"/>
  </r>
  <r>
    <s v="PER"/>
    <x v="177"/>
    <x v="12"/>
    <n v="96.2"/>
    <m/>
    <n v="1.9040826289999999"/>
    <n v="826.70564669999999"/>
    <n v="33475438"/>
    <s v="PER-2022"/>
    <n v="0.60000000000000853"/>
    <s v=""/>
    <n v="0.10564457199999988"/>
    <n v="63739999.993966497"/>
    <n v="3.7999999999999972"/>
    <n v="2.3032171566755553"/>
    <s v="Upper Middle Income"/>
    <s v="Latin America &amp; Caribbean"/>
    <s v="Universal Access"/>
    <n v="8.7859463360156553"/>
    <x v="38"/>
    <n v="-2.6467184232259364"/>
    <n v="8.1000000000000085"/>
    <n v="0.32778234499999992"/>
  </r>
  <r>
    <s v="PHL"/>
    <x v="178"/>
    <x v="0"/>
    <n v="85.5"/>
    <n v="32.700000000000003"/>
    <n v="0.88199435100000001"/>
    <n v="431.46069199999999"/>
    <n v="96337125"/>
    <s v="PHL-2010"/>
    <s v=""/>
    <s v=""/>
    <s v=""/>
    <n v="84968800.041580871"/>
    <n v="14.5"/>
    <n v="2.0442055727292074"/>
    <s v="Lower Middle Income"/>
    <s v="East Asia &amp; Pacific"/>
    <s v="High Access"/>
    <n v="5.8753425605859491"/>
    <x v="1868"/>
    <n v="-4.216064862991634"/>
    <n v="0"/>
    <n v="0"/>
  </r>
  <r>
    <s v="PHL"/>
    <x v="178"/>
    <x v="1"/>
    <n v="87.2"/>
    <n v="33.799999999999997"/>
    <n v="0.86095362099999995"/>
    <n v="428.32978659999998"/>
    <n v="98248614"/>
    <s v="PHL-2011"/>
    <n v="1.7000000000000028"/>
    <n v="1.0999999999999943"/>
    <n v="-2.1040730000000063E-2"/>
    <n v="84587499.981531292"/>
    <n v="12.799999999999997"/>
    <n v="2.0100250973299927"/>
    <s v="Lower Middle Income"/>
    <s v="East Asia &amp; Pacific"/>
    <s v="High Access"/>
    <n v="6.7846725691796905"/>
    <x v="1869"/>
    <n v="-4.2655797627740553"/>
    <n v="1.7000000000000028"/>
    <n v="-2.1040730000000063E-2"/>
  </r>
  <r>
    <s v="PHL"/>
    <x v="178"/>
    <x v="2"/>
    <n v="87.1"/>
    <n v="34.1"/>
    <n v="0.89345288300000003"/>
    <n v="437.46640619999999"/>
    <n v="100175512"/>
    <s v="PHL-2012"/>
    <n v="-0.10000000000000853"/>
    <n v="0.30000000000000426"/>
    <n v="3.2499262000000084E-2"/>
    <n v="89502100.002401099"/>
    <n v="12.900000000000006"/>
    <n v="2.042334840658675"/>
    <s v="Lower Middle Income"/>
    <s v="East Asia &amp; Pacific"/>
    <s v="High Access"/>
    <n v="5.9791954639843681"/>
    <x v="1870"/>
    <n v="-4.5120511800962291"/>
    <n v="1.5999999999999943"/>
    <n v="1.1458532000000021E-2"/>
  </r>
  <r>
    <s v="PHL"/>
    <x v="178"/>
    <x v="3"/>
    <n v="87.5"/>
    <n v="33.1"/>
    <n v="0.95503917800000004"/>
    <n v="443.26971930000002"/>
    <n v="102076336"/>
    <s v="PHL-2013"/>
    <n v="0.40000000000000568"/>
    <n v="-1"/>
    <n v="6.1586295000000013E-2"/>
    <n v="97486900.026691809"/>
    <n v="12.5"/>
    <n v="2.1545328643431203"/>
    <s v="Lower Middle Income"/>
    <s v="East Asia &amp; Pacific"/>
    <s v="High Access"/>
    <n v="5.7874618233593935"/>
    <x v="1871"/>
    <n v="-4.0133312660000042"/>
    <n v="2"/>
    <n v="7.3044827000000034E-2"/>
  </r>
  <r>
    <s v="PHL"/>
    <x v="178"/>
    <x v="4"/>
    <n v="89.8"/>
    <n v="32.4"/>
    <n v="1.0023732949999999"/>
    <n v="465.62588640000001"/>
    <n v="103767130"/>
    <s v="PHL-2014"/>
    <n v="2.2999999999999972"/>
    <n v="-0.70000000000000284"/>
    <n v="4.7334116999999898E-2"/>
    <n v="104013400.01079334"/>
    <n v="10.200000000000003"/>
    <n v="2.1527439179764638"/>
    <s v="Lower Middle Income"/>
    <s v="East Asia &amp; Pacific"/>
    <s v="High Access"/>
    <n v="7.3590974111328507"/>
    <x v="1872"/>
    <n v="-3.7889136030836843"/>
    <n v="4.2999999999999972"/>
    <n v="0.12037894399999993"/>
  </r>
  <r>
    <s v="PHL"/>
    <x v="178"/>
    <x v="5"/>
    <n v="89.1"/>
    <n v="30.8"/>
    <n v="1.0747714770000001"/>
    <n v="499.07077629999998"/>
    <n v="105312992"/>
    <s v="PHL-2015"/>
    <n v="-0.70000000000000284"/>
    <n v="-1.5999999999999979"/>
    <n v="7.2398182000000144E-2"/>
    <n v="113187399.9591292"/>
    <n v="10.900000000000006"/>
    <n v="2.1535452044860599"/>
    <s v="Lower Middle Income"/>
    <s v="East Asia &amp; Pacific"/>
    <s v="High Access"/>
    <n v="6.0847614419531055"/>
    <x v="1873"/>
    <n v="-3.6346698890041789"/>
    <n v="3.5999999999999943"/>
    <n v="0.19277712600000008"/>
  </r>
  <r>
    <s v="PHL"/>
    <x v="178"/>
    <x v="6"/>
    <n v="92"/>
    <n v="28.6"/>
    <n v="1.1364255670000001"/>
    <n v="520.98085079999998"/>
    <n v="106735719"/>
    <s v="PHL-2016"/>
    <n v="2.9000000000000057"/>
    <n v="-2.1999999999999993"/>
    <n v="6.1654089999999995E-2"/>
    <n v="121297199.98372768"/>
    <n v="8"/>
    <n v="2.1813192658711826"/>
    <s v="Lower Middle Income"/>
    <s v="East Asia &amp; Pacific"/>
    <s v="High Access"/>
    <n v="7.9052488694530325"/>
    <x v="1874"/>
    <n v="-3.5379462286694565"/>
    <n v="6.5"/>
    <n v="0.25443121600000007"/>
  </r>
  <r>
    <s v="PHL"/>
    <x v="178"/>
    <x v="7"/>
    <n v="93"/>
    <n v="27.8"/>
    <n v="1.2545910579999999"/>
    <n v="544.47519980000004"/>
    <n v="108119693"/>
    <s v="PHL-2017"/>
    <n v="1"/>
    <n v="-0.80000000000000071"/>
    <n v="0.11816549099999984"/>
    <n v="135646000.0315052"/>
    <n v="7"/>
    <n v="2.3042207587431784"/>
    <s v="Lower Middle Income"/>
    <s v="East Asia &amp; Pacific"/>
    <s v="High Access"/>
    <n v="8.1460923099218832"/>
    <x v="1875"/>
    <n v="-3.423160007573224"/>
    <n v="7.5"/>
    <n v="0.37259670699999992"/>
  </r>
  <r>
    <s v="PHL"/>
    <x v="178"/>
    <x v="8"/>
    <n v="94.2"/>
    <n v="27.6"/>
    <n v="1.291147211"/>
    <n v="554.49828349999996"/>
    <n v="109465287"/>
    <s v="PHL-2018"/>
    <n v="1.2000000000000028"/>
    <n v="-0.19999999999999929"/>
    <n v="3.6556153000000036E-2"/>
    <n v="141335800.01136455"/>
    <n v="5.7999999999999972"/>
    <n v="2.3284963171576711"/>
    <s v="Lower Middle Income"/>
    <s v="East Asia &amp; Pacific"/>
    <s v="High Access"/>
    <n v="8.7161994403125078"/>
    <x v="1876"/>
    <n v="-3.4197217986276147"/>
    <n v="8.7000000000000028"/>
    <n v="0.40915285999999995"/>
  </r>
  <r>
    <s v="PHL"/>
    <x v="178"/>
    <x v="9"/>
    <n v="95.3"/>
    <n v="26.9"/>
    <n v="1.335001337"/>
    <n v="551.86654980000003"/>
    <n v="110804683"/>
    <s v="PHL-2019"/>
    <n v="1.0999999999999943"/>
    <n v="-0.70000000000000284"/>
    <n v="4.3854126000000049E-2"/>
    <n v="147924399.95086119"/>
    <n v="4.7000000000000028"/>
    <n v="2.4190655104641023"/>
    <s v="Lower Middle Income"/>
    <s v="East Asia &amp; Pacific"/>
    <s v="Universal Access"/>
    <n v="9.2586228605858736"/>
    <x v="1877"/>
    <n v="-3.3483999585815876"/>
    <n v="9.7999999999999972"/>
    <n v="0.453006986"/>
  </r>
  <r>
    <s v="PHL"/>
    <x v="178"/>
    <x v="10"/>
    <n v="96.4"/>
    <n v="29.1"/>
    <n v="1.216835849"/>
    <n v="518.15677579999999"/>
    <n v="112081264"/>
    <s v="PHL-2020"/>
    <n v="1.1000000000000085"/>
    <n v="2.2000000000000028"/>
    <n v="-0.11816548800000004"/>
    <n v="136384500.03643313"/>
    <n v="3.5999999999999943"/>
    <n v="2.3483932003422812"/>
    <s v="Lower Middle Income"/>
    <s v="East Asia &amp; Pacific"/>
    <s v="Universal Access"/>
    <n v="9.826165474335923"/>
    <x v="1878"/>
    <n v="-3.1839117873012581"/>
    <n v="10.900000000000006"/>
    <n v="0.33484149799999996"/>
  </r>
  <r>
    <s v="PHL"/>
    <x v="178"/>
    <x v="11"/>
    <n v="97.5"/>
    <n v="28"/>
    <n v="1.2874463039999999"/>
    <n v="530.98798069999998"/>
    <n v="113100950"/>
    <s v="PHL-2021"/>
    <n v="1.0999999999999943"/>
    <n v="-1.1000000000000014"/>
    <n v="7.0610454999999961E-2"/>
    <n v="145611400.0563888"/>
    <n v="2.5"/>
    <n v="2.42462419262817"/>
    <s v="Lower Middle Income"/>
    <s v="East Asia &amp; Pacific"/>
    <s v="Universal Access"/>
    <n v="10.37483148972656"/>
    <x v="1856"/>
    <n v="-3.2932880370041864"/>
    <n v="12"/>
    <n v="0.40545195299999992"/>
  </r>
  <r>
    <s v="PHL"/>
    <x v="178"/>
    <x v="12"/>
    <n v="94.8"/>
    <m/>
    <n v="1.331121671"/>
    <n v="550.79380400000002"/>
    <n v="113964338"/>
    <s v="PHL-2022"/>
    <n v="-2.7000000000000028"/>
    <s v=""/>
    <n v="4.3675367000000076E-2"/>
    <n v="151700400.03296879"/>
    <n v="5.2000000000000028"/>
    <n v="2.4167331973109847"/>
    <s v="Lower Middle Income"/>
    <s v="East Asia &amp; Pacific"/>
    <s v="High Access"/>
    <n v="7.3859463360156496"/>
    <x v="38"/>
    <n v="-3.2196793812259363"/>
    <n v="9.2999999999999972"/>
    <n v="0.44912732"/>
  </r>
  <r>
    <s v="PLW"/>
    <x v="179"/>
    <x v="0"/>
    <n v="98.8"/>
    <n v="0"/>
    <n v="114.7368993"/>
    <m/>
    <n v="18396"/>
    <s v="PLW-2010"/>
    <s v=""/>
    <s v=""/>
    <s v=""/>
    <n v="2110699.9995228001"/>
    <n v="1.2000000000000028"/>
    <s v=""/>
    <s v="High Income"/>
    <s v="East Asia &amp; Pacific"/>
    <s v="Universal Access"/>
    <n v="19.175342560585946"/>
    <x v="100"/>
    <n v="109.63884008600837"/>
    <n v="0"/>
    <n v="0"/>
  </r>
  <r>
    <s v="PLW"/>
    <x v="179"/>
    <x v="1"/>
    <n v="98.9"/>
    <n v="0"/>
    <n v="131.08197809999999"/>
    <m/>
    <n v="18078"/>
    <s v="PLW-2011"/>
    <n v="0.10000000000000853"/>
    <n v="0"/>
    <n v="16.345078799999982"/>
    <n v="2369700.0000917995"/>
    <n v="1.0999999999999943"/>
    <s v=""/>
    <s v="High Income"/>
    <s v="East Asia &amp; Pacific"/>
    <s v="Universal Access"/>
    <n v="18.484672569179693"/>
    <x v="214"/>
    <n v="125.95544471622593"/>
    <n v="0.10000000000000853"/>
    <n v="16.345078799999982"/>
  </r>
  <r>
    <s v="PLW"/>
    <x v="179"/>
    <x v="2"/>
    <n v="97.6"/>
    <n v="0"/>
    <n v="202.8651844"/>
    <m/>
    <n v="17765"/>
    <s v="PLW-2012"/>
    <n v="-1.3000000000000114"/>
    <n v="0"/>
    <n v="71.783206300000018"/>
    <n v="3603900.0008660001"/>
    <n v="2.4000000000000057"/>
    <s v=""/>
    <s v="High Income"/>
    <s v="East Asia &amp; Pacific"/>
    <s v="Universal Access"/>
    <n v="16.479195463984368"/>
    <x v="215"/>
    <n v="197.45968033690377"/>
    <n v="-1.2000000000000028"/>
    <n v="88.128285099999999"/>
  </r>
  <r>
    <s v="PLW"/>
    <x v="179"/>
    <x v="3"/>
    <n v="99.2"/>
    <n v="0"/>
    <n v="103.37148689999999"/>
    <m/>
    <n v="17648"/>
    <s v="PLW-2013"/>
    <n v="1.6000000000000085"/>
    <n v="0"/>
    <n v="-99.49369750000001"/>
    <n v="1824300.0008111999"/>
    <n v="0.79999999999999716"/>
    <s v=""/>
    <s v="High Income"/>
    <s v="East Asia &amp; Pacific"/>
    <s v="Universal Access"/>
    <n v="17.487461823359396"/>
    <x v="216"/>
    <n v="98.403116455999992"/>
    <n v="0.40000000000000568"/>
    <n v="-11.365412400000011"/>
  </r>
  <r>
    <s v="PLW"/>
    <x v="179"/>
    <x v="4"/>
    <n v="99.8"/>
    <n v="0.3"/>
    <n v="71.560824159999996"/>
    <m/>
    <n v="17715"/>
    <s v="PLW-2014"/>
    <n v="0.59999999999999432"/>
    <n v="0.3"/>
    <n v="-31.810662739999998"/>
    <n v="1267699.9999944"/>
    <n v="0.20000000000000284"/>
    <s v=""/>
    <s v="High Income"/>
    <s v="East Asia &amp; Pacific"/>
    <s v="Universal Access"/>
    <n v="17.359097411132851"/>
    <x v="1879"/>
    <n v="66.769537261916312"/>
    <n v="1"/>
    <n v="-43.176075140000009"/>
  </r>
  <r>
    <s v="PLW"/>
    <x v="179"/>
    <x v="5"/>
    <n v="99.5"/>
    <n v="0.4"/>
    <n v="67.270680920000004"/>
    <m/>
    <n v="17770"/>
    <s v="PLW-2015"/>
    <n v="-0.29999999999999716"/>
    <n v="0.10000000000000003"/>
    <n v="-4.2901432399999919"/>
    <n v="1195399.9999484001"/>
    <n v="0.5"/>
    <s v=""/>
    <s v="High Income"/>
    <s v="East Asia &amp; Pacific"/>
    <s v="Universal Access"/>
    <n v="16.484761441953111"/>
    <x v="101"/>
    <n v="62.561239553995826"/>
    <n v="0.70000000000000284"/>
    <n v="-47.466218380000001"/>
  </r>
  <r>
    <s v="PLW"/>
    <x v="179"/>
    <x v="6"/>
    <n v="100"/>
    <n v="0.6"/>
    <n v="64.302972409999995"/>
    <m/>
    <n v="17797"/>
    <s v="PLW-2016"/>
    <n v="0.5"/>
    <n v="0.19999999999999996"/>
    <n v="-2.9677085100000085"/>
    <n v="1144399.9999807698"/>
    <n v="0"/>
    <s v=""/>
    <s v="High Income"/>
    <s v="East Asia &amp; Pacific"/>
    <s v="Universal Access"/>
    <n v="15.905248869453033"/>
    <x v="1880"/>
    <n v="59.628600614330537"/>
    <n v="1.2000000000000028"/>
    <n v="-50.433926890000009"/>
  </r>
  <r>
    <s v="PLW"/>
    <x v="179"/>
    <x v="7"/>
    <n v="100"/>
    <n v="0.6"/>
    <n v="67.168201210000007"/>
    <m/>
    <n v="17812"/>
    <s v="PLW-2017"/>
    <n v="0"/>
    <n v="0"/>
    <n v="2.8652288000000112"/>
    <n v="1196399.99995252"/>
    <n v="0"/>
    <s v=""/>
    <s v="High Income"/>
    <s v="East Asia &amp; Pacific"/>
    <s v="Universal Access"/>
    <n v="15.146092309921883"/>
    <x v="269"/>
    <n v="62.490450144426781"/>
    <n v="1.2000000000000028"/>
    <n v="-47.568698089999998"/>
  </r>
  <r>
    <s v="PLW"/>
    <x v="179"/>
    <x v="8"/>
    <n v="100"/>
    <n v="0.6"/>
    <n v="69.074884920000002"/>
    <m/>
    <n v="17814"/>
    <s v="PLW-2018"/>
    <n v="0"/>
    <n v="0"/>
    <n v="1.9066837099999958"/>
    <n v="1230499.9999648801"/>
    <n v="0"/>
    <s v=""/>
    <s v="High Income"/>
    <s v="East Asia &amp; Pacific"/>
    <s v="Universal Access"/>
    <n v="14.516199440312505"/>
    <x v="1881"/>
    <n v="64.364015910372387"/>
    <n v="1.2000000000000028"/>
    <n v="-45.662014380000002"/>
  </r>
  <r>
    <s v="PLW"/>
    <x v="179"/>
    <x v="9"/>
    <n v="100"/>
    <n v="0.9"/>
    <n v="71.260815820000005"/>
    <m/>
    <n v="17798"/>
    <s v="PLW-2019"/>
    <n v="0"/>
    <n v="0.30000000000000004"/>
    <n v="2.1859309000000025"/>
    <n v="1268299.9999643601"/>
    <n v="0"/>
    <s v=""/>
    <s v="High Income"/>
    <s v="East Asia &amp; Pacific"/>
    <s v="Universal Access"/>
    <n v="13.958622860585876"/>
    <x v="1151"/>
    <n v="66.577414524418415"/>
    <n v="1.2000000000000028"/>
    <n v="-43.47608348"/>
  </r>
  <r>
    <s v="PLW"/>
    <x v="179"/>
    <x v="10"/>
    <n v="100"/>
    <n v="0.9"/>
    <n v="71.740107910000006"/>
    <m/>
    <n v="17792"/>
    <s v="PLW-2020"/>
    <n v="0"/>
    <n v="0"/>
    <n v="0.47929209000000128"/>
    <n v="1276399.9999347201"/>
    <n v="0"/>
    <s v=""/>
    <s v="High Income"/>
    <s v="East Asia &amp; Pacific"/>
    <s v="Universal Access"/>
    <n v="13.426165474335917"/>
    <x v="74"/>
    <n v="67.339360273698745"/>
    <n v="1.2000000000000028"/>
    <n v="-42.996791389999999"/>
  </r>
  <r>
    <s v="PLW"/>
    <x v="179"/>
    <x v="11"/>
    <n v="100"/>
    <n v="0.9"/>
    <n v="74.734296799999996"/>
    <m/>
    <n v="17783"/>
    <s v="PLW-2021"/>
    <n v="0"/>
    <n v="0"/>
    <n v="2.9941888899999896"/>
    <n v="1328999.9999944"/>
    <n v="0"/>
    <s v=""/>
    <s v="High Income"/>
    <s v="East Asia &amp; Pacific"/>
    <s v="Universal Access"/>
    <n v="12.87483148972656"/>
    <x v="105"/>
    <n v="70.153562458995808"/>
    <n v="1.2000000000000028"/>
    <n v="-40.002602500000009"/>
  </r>
  <r>
    <s v="PLW"/>
    <x v="179"/>
    <x v="12"/>
    <n v="100"/>
    <n v="0.9"/>
    <n v="78.726279629999993"/>
    <m/>
    <n v="17759"/>
    <s v="PLW-2022"/>
    <n v="0"/>
    <n v="0"/>
    <n v="3.9919828299999978"/>
    <n v="1398099.9999491698"/>
    <n v="0"/>
    <s v=""/>
    <s v="High Income"/>
    <s v="East Asia &amp; Pacific"/>
    <s v="Universal Access"/>
    <n v="12.585946336015652"/>
    <x v="106"/>
    <n v="74.175478577774058"/>
    <n v="1.2000000000000028"/>
    <n v="-36.010619670000011"/>
  </r>
  <r>
    <s v="PNG"/>
    <x v="180"/>
    <x v="0"/>
    <n v="19.5"/>
    <n v="55.2"/>
    <n v="0.55431810400000003"/>
    <m/>
    <n v="7633523"/>
    <s v="PNG-2010"/>
    <s v=""/>
    <s v=""/>
    <s v=""/>
    <n v="4231399.996200392"/>
    <n v="80.5"/>
    <s v=""/>
    <s v="Lower Middle Income"/>
    <s v="East Asia &amp; Pacific"/>
    <s v="Critical"/>
    <n v="-60.124657439414051"/>
    <x v="1882"/>
    <n v="-4.5437411099916343"/>
    <n v="0"/>
    <n v="0"/>
  </r>
  <r>
    <s v="PNG"/>
    <x v="180"/>
    <x v="1"/>
    <n v="17.3"/>
    <n v="54.7"/>
    <n v="0.56864782400000002"/>
    <m/>
    <n v="7859346"/>
    <s v="PNG-2011"/>
    <n v="-2.1999999999999993"/>
    <n v="-0.5"/>
    <n v="1.432971999999999E-2"/>
    <n v="4469200.000963104"/>
    <n v="82.7"/>
    <s v=""/>
    <s v="Lower Middle Income"/>
    <s v="East Asia &amp; Pacific"/>
    <s v="Critical"/>
    <n v="-63.115327430820315"/>
    <x v="1883"/>
    <n v="-4.5578855597740553"/>
    <n v="-2.1999999999999993"/>
    <n v="1.432971999999999E-2"/>
  </r>
  <r>
    <s v="PNG"/>
    <x v="180"/>
    <x v="2"/>
    <n v="17.5"/>
    <n v="55.5"/>
    <n v="0.52724840699999997"/>
    <m/>
    <n v="8081390"/>
    <s v="PNG-2012"/>
    <n v="0.19999999999999929"/>
    <n v="0.79999999999999716"/>
    <n v="-4.1399417000000049E-2"/>
    <n v="4260900.0038457299"/>
    <n v="82.5"/>
    <s v=""/>
    <s v="Lower Middle Income"/>
    <s v="East Asia &amp; Pacific"/>
    <s v="Critical"/>
    <n v="-63.620804536015626"/>
    <x v="1389"/>
    <n v="-4.8782556560962291"/>
    <n v="-2"/>
    <n v="-2.7069697000000059E-2"/>
  </r>
  <r>
    <s v="PNG"/>
    <x v="180"/>
    <x v="3"/>
    <n v="17.8"/>
    <n v="58.3"/>
    <n v="0.55123045500000001"/>
    <m/>
    <n v="8302698"/>
    <s v="PNG-2013"/>
    <n v="0.30000000000000071"/>
    <n v="2.7999999999999972"/>
    <n v="2.3982048000000034E-2"/>
    <n v="4576699.9962675897"/>
    <n v="82.2"/>
    <s v=""/>
    <s v="Lower Middle Income"/>
    <s v="East Asia &amp; Pacific"/>
    <s v="Critical"/>
    <n v="-63.912538176640609"/>
    <x v="1884"/>
    <n v="-4.4171399890000043"/>
    <n v="-1.6999999999999993"/>
    <n v="-3.0876490000000256E-3"/>
  </r>
  <r>
    <s v="PNG"/>
    <x v="180"/>
    <x v="4"/>
    <n v="18.100000000000001"/>
    <n v="56.9"/>
    <n v="0.64972585599999999"/>
    <m/>
    <n v="8523441"/>
    <s v="PNG-2014"/>
    <n v="0.30000000000000071"/>
    <n v="-1.3999999999999986"/>
    <n v="9.8495400999999982E-2"/>
    <n v="5537899.9997904962"/>
    <n v="81.900000000000006"/>
    <s v=""/>
    <s v="Lower Middle Income"/>
    <s v="East Asia &amp; Pacific"/>
    <s v="Critical"/>
    <n v="-64.340902588867152"/>
    <x v="1885"/>
    <n v="-4.1415610420836844"/>
    <n v="-1.3999999999999986"/>
    <n v="9.5407751999999957E-2"/>
  </r>
  <r>
    <s v="PNG"/>
    <x v="180"/>
    <x v="5"/>
    <n v="18.399999999999999"/>
    <n v="55.3"/>
    <n v="0.68325882599999999"/>
    <m/>
    <n v="8743246"/>
    <s v="PNG-2015"/>
    <n v="0.29999999999999716"/>
    <n v="-1.6000000000000014"/>
    <n v="3.3532969999999995E-2"/>
    <n v="5973899.9973891955"/>
    <n v="81.599999999999994"/>
    <s v=""/>
    <s v="Lower Middle Income"/>
    <s v="East Asia &amp; Pacific"/>
    <s v="Critical"/>
    <n v="-64.615238558046883"/>
    <x v="1886"/>
    <n v="-4.0261825400041786"/>
    <n v="-1.1000000000000014"/>
    <n v="0.12894072199999995"/>
  </r>
  <r>
    <s v="PNG"/>
    <x v="180"/>
    <x v="6"/>
    <n v="13.5"/>
    <n v="54.8"/>
    <n v="0.73880923300000001"/>
    <m/>
    <n v="8961718"/>
    <s v="PNG-2016"/>
    <n v="-4.8999999999999986"/>
    <n v="-0.5"/>
    <n v="5.5550407000000024E-2"/>
    <n v="6621000.0019422937"/>
    <n v="86.5"/>
    <s v=""/>
    <s v="Lower Middle Income"/>
    <s v="East Asia &amp; Pacific"/>
    <s v="Critical"/>
    <n v="-70.594751130546967"/>
    <x v="1887"/>
    <n v="-3.9355625626694564"/>
    <n v="-6"/>
    <n v="0.18449112899999998"/>
  </r>
  <r>
    <s v="PNG"/>
    <x v="180"/>
    <x v="7"/>
    <n v="19.2"/>
    <n v="54.7"/>
    <n v="0.62963068700000002"/>
    <m/>
    <n v="9178714"/>
    <s v="PNG-2017"/>
    <n v="5.6999999999999993"/>
    <n v="-9.9999999999994316E-2"/>
    <n v="-0.10917854599999999"/>
    <n v="5779200.0015965179"/>
    <n v="80.8"/>
    <s v=""/>
    <s v="Lower Middle Income"/>
    <s v="East Asia &amp; Pacific"/>
    <s v="Critical"/>
    <n v="-65.653907690078114"/>
    <x v="1888"/>
    <n v="-4.0481203785732243"/>
    <n v="-0.30000000000000071"/>
    <n v="7.5312582999999989E-2"/>
  </r>
  <r>
    <s v="PNG"/>
    <x v="180"/>
    <x v="8"/>
    <n v="16.600000000000001"/>
    <n v="53.4"/>
    <n v="0.522006835"/>
    <m/>
    <n v="9394513"/>
    <s v="PNG-2018"/>
    <n v="-2.5999999999999979"/>
    <n v="-1.3000000000000043"/>
    <n v="-0.10762385200000002"/>
    <n v="4903999.9974963553"/>
    <n v="83.4"/>
    <s v=""/>
    <s v="Lower Middle Income"/>
    <s v="East Asia &amp; Pacific"/>
    <s v="Critical"/>
    <n v="-68.883800559687501"/>
    <x v="1889"/>
    <n v="-4.1888621746276149"/>
    <n v="-2.8999999999999986"/>
    <n v="-3.2311269000000031E-2"/>
  </r>
  <r>
    <s v="PNG"/>
    <x v="180"/>
    <x v="9"/>
    <n v="23.6"/>
    <n v="53.2"/>
    <n v="0.52413307899999995"/>
    <m/>
    <n v="9609010"/>
    <s v="PNG-2019"/>
    <n v="7"/>
    <n v="-0.19999999999999574"/>
    <n v="2.1262439999999438E-3"/>
    <n v="5036399.9974417891"/>
    <n v="76.400000000000006"/>
    <s v=""/>
    <s v="Lower Middle Income"/>
    <s v="East Asia &amp; Pacific"/>
    <s v="Low Access"/>
    <n v="-62.441377139414122"/>
    <x v="1890"/>
    <n v="-4.1592682165815873"/>
    <n v="4.1000000000000014"/>
    <n v="-3.0185025000000087E-2"/>
  </r>
  <r>
    <s v="PNG"/>
    <x v="180"/>
    <x v="10"/>
    <n v="20.5"/>
    <n v="53.6"/>
    <n v="0.55771614300000005"/>
    <m/>
    <n v="9815746"/>
    <s v="PNG-2020"/>
    <n v="-3.1000000000000014"/>
    <n v="0.39999999999999858"/>
    <n v="3.3583064000000107E-2"/>
    <n v="5474399.9997876789"/>
    <n v="79.5"/>
    <s v=""/>
    <s v="Lower Middle Income"/>
    <s v="East Asia &amp; Pacific"/>
    <s v="Low Access"/>
    <n v="-66.073834525664083"/>
    <x v="1891"/>
    <n v="-3.8430314933012579"/>
    <n v="1"/>
    <n v="3.3980390000000193E-3"/>
  </r>
  <r>
    <s v="PNG"/>
    <x v="180"/>
    <x v="11"/>
    <n v="20.9"/>
    <n v="54.5"/>
    <n v="0.53797622599999995"/>
    <m/>
    <n v="10012896"/>
    <s v="PNG-2021"/>
    <n v="0.39999999999999858"/>
    <n v="0.89999999999999858"/>
    <n v="-1.9739917000000107E-2"/>
    <n v="5386700.0014104955"/>
    <n v="79.099999999999994"/>
    <s v=""/>
    <s v="Lower Middle Income"/>
    <s v="East Asia &amp; Pacific"/>
    <s v="Low Access"/>
    <n v="-66.225168510273448"/>
    <x v="176"/>
    <n v="-4.0427581150041867"/>
    <n v="1.3999999999999986"/>
    <n v="-1.6341878000000087E-2"/>
  </r>
  <r>
    <s v="PNG"/>
    <x v="180"/>
    <x v="12"/>
    <n v="19"/>
    <n v="54.6"/>
    <n v="0.54193946999999998"/>
    <m/>
    <n v="10203169"/>
    <s v="PNG-2022"/>
    <n v="-1.8999999999999986"/>
    <n v="0.10000000000000142"/>
    <n v="3.9632440000000324E-3"/>
    <n v="5529500.0001804298"/>
    <n v="81"/>
    <s v=""/>
    <s v="Lower Middle Income"/>
    <s v="East Asia &amp; Pacific"/>
    <s v="Critical"/>
    <n v="-68.414053663984348"/>
    <x v="1892"/>
    <n v="-4.0088615822259364"/>
    <n v="-0.5"/>
    <n v="-1.2378634000000055E-2"/>
  </r>
  <r>
    <s v="POL"/>
    <x v="181"/>
    <x v="0"/>
    <n v="100"/>
    <n v="9.5"/>
    <n v="8.6582336719999997"/>
    <n v="2642.068812"/>
    <n v="38042794"/>
    <s v="POL-2010"/>
    <s v=""/>
    <s v=""/>
    <s v=""/>
    <n v="329383399.98775953"/>
    <n v="0"/>
    <n v="3.2770659237470308"/>
    <s v="High Income"/>
    <s v="Europe &amp; Central Asia"/>
    <s v="Universal Access"/>
    <n v="20.375342560585949"/>
    <x v="1893"/>
    <n v="3.5601744580083654"/>
    <n v="0"/>
    <n v="0"/>
  </r>
  <r>
    <s v="POL"/>
    <x v="181"/>
    <x v="1"/>
    <n v="100"/>
    <n v="10.4"/>
    <n v="8.58934161"/>
    <n v="2652.9908059999998"/>
    <n v="38063255"/>
    <s v="POL-2011"/>
    <n v="0"/>
    <n v="0.90000000000000036"/>
    <n v="-6.8892061999999754E-2"/>
    <n v="326938299.98354053"/>
    <n v="0"/>
    <n v="3.2376070020952801"/>
    <s v="High Income"/>
    <s v="Europe &amp; Central Asia"/>
    <s v="Universal Access"/>
    <n v="19.584672569179688"/>
    <x v="1894"/>
    <n v="3.4628082262259445"/>
    <n v="0"/>
    <n v="-6.8892061999999754E-2"/>
  </r>
  <r>
    <s v="POL"/>
    <x v="181"/>
    <x v="2"/>
    <n v="100"/>
    <n v="10.9"/>
    <n v="8.3999033819999998"/>
    <n v="2563.6908920000001"/>
    <n v="38063164"/>
    <s v="POL-2012"/>
    <n v="0"/>
    <n v="0.5"/>
    <n v="-0.18943822800000021"/>
    <n v="319726900.01322067"/>
    <n v="0"/>
    <n v="3.2764883661333379"/>
    <s v="High Income"/>
    <s v="Europe &amp; Central Asia"/>
    <s v="Universal Access"/>
    <n v="18.879195463984374"/>
    <x v="1502"/>
    <n v="2.9943993189037705"/>
    <n v="0"/>
    <n v="-0.25833028999999996"/>
  </r>
  <r>
    <s v="POL"/>
    <x v="181"/>
    <x v="3"/>
    <n v="100"/>
    <n v="11.4"/>
    <n v="8.2830777209999997"/>
    <n v="2567.1820849999999"/>
    <n v="38040196"/>
    <s v="POL-2013"/>
    <n v="0"/>
    <n v="0.5"/>
    <n v="-0.11682566100000003"/>
    <n v="315089899.99007332"/>
    <n v="0"/>
    <n v="3.2265252119816039"/>
    <s v="High Income"/>
    <s v="Europe &amp; Central Asia"/>
    <s v="Universal Access"/>
    <n v="18.287461823359394"/>
    <x v="582"/>
    <n v="3.3147072769999957"/>
    <n v="0"/>
    <n v="-0.37515595099999999"/>
  </r>
  <r>
    <s v="POL"/>
    <x v="181"/>
    <x v="4"/>
    <n v="100"/>
    <n v="11.6"/>
    <n v="7.9599181669999997"/>
    <n v="2473.7977070000002"/>
    <n v="38011735"/>
    <s v="POL-2014"/>
    <n v="0"/>
    <n v="0.19999999999999929"/>
    <n v="-0.32315955400000007"/>
    <n v="302570299.98568976"/>
    <n v="0"/>
    <n v="3.2176916263104935"/>
    <s v="High Income"/>
    <s v="Europe &amp; Central Asia"/>
    <s v="Universal Access"/>
    <n v="17.559097411132853"/>
    <x v="1895"/>
    <n v="3.1686312689163154"/>
    <n v="0"/>
    <n v="-0.69831550500000006"/>
  </r>
  <r>
    <s v="POL"/>
    <x v="181"/>
    <x v="5"/>
    <n v="100"/>
    <n v="11.9"/>
    <n v="8.0500943340000006"/>
    <n v="2498.7740659999999"/>
    <n v="37986412"/>
    <s v="POL-2015"/>
    <n v="0"/>
    <n v="0.30000000000000071"/>
    <n v="9.0176167000000973E-2"/>
    <n v="305794200.01018965"/>
    <n v="0"/>
    <n v="3.2216175297859042"/>
    <s v="High Income"/>
    <s v="Europe &amp; Central Asia"/>
    <s v="Universal Access"/>
    <n v="16.984761441953111"/>
    <x v="1896"/>
    <n v="3.3406529679958217"/>
    <n v="0"/>
    <n v="-0.60813933799999909"/>
  </r>
  <r>
    <s v="POL"/>
    <x v="181"/>
    <x v="6"/>
    <n v="100"/>
    <n v="11.3"/>
    <n v="8.3415136759999999"/>
    <n v="2614.9716050000002"/>
    <n v="37970087"/>
    <s v="POL-2016"/>
    <n v="0"/>
    <n v="-0.59999999999999964"/>
    <n v="0.2914193419999993"/>
    <n v="316727999.9894098"/>
    <n v="0"/>
    <n v="3.1899060242376893"/>
    <s v="High Income"/>
    <s v="Europe &amp; Central Asia"/>
    <s v="Universal Access"/>
    <n v="15.905248869453033"/>
    <x v="1897"/>
    <n v="3.6671418803305436"/>
    <n v="0"/>
    <n v="-0.31671999599999978"/>
  </r>
  <r>
    <s v="POL"/>
    <x v="181"/>
    <x v="7"/>
    <n v="100"/>
    <n v="11.1"/>
    <n v="8.6958160119999999"/>
    <n v="2734.4272759999999"/>
    <n v="37974826"/>
    <s v="POL-2017"/>
    <n v="0"/>
    <n v="-0.20000000000000107"/>
    <n v="0.35430233599999994"/>
    <n v="330222099.98371392"/>
    <n v="0"/>
    <n v="3.1801233436789342"/>
    <s v="High Income"/>
    <s v="Europe &amp; Central Asia"/>
    <s v="Universal Access"/>
    <n v="15.146092309921883"/>
    <x v="1898"/>
    <n v="4.0180649464267759"/>
    <n v="0"/>
    <n v="3.7582340000000158E-2"/>
  </r>
  <r>
    <s v="POL"/>
    <x v="181"/>
    <x v="8"/>
    <n v="100"/>
    <n v="15.1"/>
    <n v="8.6803178429999992"/>
    <n v="2865.5268310000001"/>
    <n v="37974750"/>
    <s v="POL-2018"/>
    <n v="0"/>
    <n v="4"/>
    <n v="-1.5498169000000672E-2"/>
    <n v="329632900.00846422"/>
    <n v="0"/>
    <n v="3.0292223227834083"/>
    <s v="High Income"/>
    <s v="Europe &amp; Central Asia"/>
    <s v="Universal Access"/>
    <n v="14.516199440312505"/>
    <x v="1899"/>
    <n v="3.9694488333723843"/>
    <n v="0"/>
    <n v="2.2084170999999486E-2"/>
  </r>
  <r>
    <s v="POL"/>
    <x v="181"/>
    <x v="9"/>
    <n v="100"/>
    <n v="15.6"/>
    <n v="8.2198550130000001"/>
    <n v="2761.0724620000001"/>
    <n v="37965475"/>
    <s v="POL-2019"/>
    <n v="0"/>
    <n v="0.5"/>
    <n v="-0.4604628299999991"/>
    <n v="312070699.99967617"/>
    <n v="0"/>
    <n v="2.9770515356362277"/>
    <s v="High Income"/>
    <s v="Europe &amp; Central Asia"/>
    <s v="Universal Access"/>
    <n v="13.958622860585876"/>
    <x v="1900"/>
    <n v="3.5364537174184125"/>
    <n v="0"/>
    <n v="-0.43837865899999962"/>
  </r>
  <r>
    <s v="POL"/>
    <x v="181"/>
    <x v="10"/>
    <n v="100"/>
    <n v="16.100000000000001"/>
    <n v="7.9134740959999998"/>
    <n v="2710.9560620000002"/>
    <n v="37515748"/>
    <s v="POL-2020"/>
    <n v="0"/>
    <n v="0.50000000000000178"/>
    <n v="-0.30638091700000025"/>
    <n v="296879899.99006379"/>
    <n v="0"/>
    <n v="2.9190713220788451"/>
    <s v="High Income"/>
    <s v="Europe &amp; Central Asia"/>
    <s v="Universal Access"/>
    <n v="13.426165474335917"/>
    <x v="1901"/>
    <n v="3.512726459698742"/>
    <n v="0"/>
    <n v="-0.74475957599999987"/>
  </r>
  <r>
    <s v="POL"/>
    <x v="181"/>
    <x v="11"/>
    <n v="100"/>
    <n v="15.2"/>
    <n v="8.7614559459999999"/>
    <n v="2920.1135250000002"/>
    <n v="36981559"/>
    <s v="POL-2021"/>
    <n v="0"/>
    <n v="-0.90000000000000213"/>
    <n v="0.84798185000000004"/>
    <n v="324012299.99289984"/>
    <n v="0"/>
    <n v="3.0003819615198006"/>
    <s v="High Income"/>
    <s v="Europe &amp; Central Asia"/>
    <s v="Universal Access"/>
    <n v="12.87483148972656"/>
    <x v="401"/>
    <n v="4.1807216049958136"/>
    <n v="0"/>
    <n v="0.10322227400000017"/>
  </r>
  <r>
    <s v="POL"/>
    <x v="181"/>
    <x v="12"/>
    <n v="100"/>
    <m/>
    <n v="8.3635788190000007"/>
    <n v="2798.0077460000002"/>
    <n v="36821749"/>
    <s v="POL-2022"/>
    <n v="0"/>
    <s v=""/>
    <n v="-0.39787712699999922"/>
    <n v="307961600.01493448"/>
    <n v="0"/>
    <n v="2.9891192513517795"/>
    <s v="High Income"/>
    <s v="Europe &amp; Central Asia"/>
    <s v="Universal Access"/>
    <n v="12.585946336015652"/>
    <x v="38"/>
    <n v="3.8127777667740643"/>
    <n v="0"/>
    <n v="-0.29465485299999905"/>
  </r>
  <r>
    <s v="PRE"/>
    <x v="182"/>
    <x v="0"/>
    <n v="32.719603720000002"/>
    <n v="75.713562249999995"/>
    <n v="0.471633519"/>
    <n v="395.22714889999997"/>
    <n v="752046672"/>
    <s v="PRE-2010"/>
    <s v=""/>
    <s v=""/>
    <s v=""/>
    <n v="354690418.36759877"/>
    <n v="67.280396279999991"/>
    <n v="1.1933226761184168"/>
    <s v="Unknown"/>
    <s v="Unknown"/>
    <s v="Low Access"/>
    <n v="-46.905053719414049"/>
    <x v="1902"/>
    <n v="-4.6264256949916343"/>
    <n v="0"/>
    <n v="0"/>
  </r>
  <r>
    <s v="PRE"/>
    <x v="182"/>
    <x v="1"/>
    <n v="36.123140739999997"/>
    <n v="74.652819160000007"/>
    <n v="0.48947550499999998"/>
    <n v="417.40544610000001"/>
    <n v="774567417"/>
    <s v="PRE-2011"/>
    <n v="3.4035370199999946"/>
    <n v="-1.0607430899999883"/>
    <n v="1.7841985999999976E-2"/>
    <n v="379131777.59262055"/>
    <n v="63.876859260000003"/>
    <n v="1.1726619994381524"/>
    <s v="Unknown"/>
    <s v="Unknown"/>
    <s v="Low Access"/>
    <n v="-44.292186690820316"/>
    <x v="1903"/>
    <n v="-4.6370578787740557"/>
    <n v="3.4035370199999946"/>
    <n v="1.7841985999999976E-2"/>
  </r>
  <r>
    <s v="PRE"/>
    <x v="182"/>
    <x v="2"/>
    <n v="37.501601090000001"/>
    <n v="73.186544240000003"/>
    <n v="0.50232628199999996"/>
    <n v="415.83613270000001"/>
    <n v="798002725"/>
    <s v="PRE-2012"/>
    <n v="1.3784603500000046"/>
    <n v="-1.4662749200000036"/>
    <n v="1.285077699999998E-2"/>
    <n v="400857741.87511843"/>
    <n v="62.498398909999999"/>
    <n v="1.2079909428226556"/>
    <s v="Unknown"/>
    <s v="Unknown"/>
    <s v="Low Access"/>
    <n v="-43.619203446015625"/>
    <x v="1904"/>
    <n v="-4.9031777810962289"/>
    <n v="4.7819973699999991"/>
    <n v="3.0692762999999956E-2"/>
  </r>
  <r>
    <s v="PRE"/>
    <x v="182"/>
    <x v="3"/>
    <n v="38.41112442"/>
    <n v="72.232580400000003"/>
    <n v="0.52786313699999998"/>
    <n v="422.19431040000001"/>
    <n v="822138419"/>
    <s v="PRE-2013"/>
    <n v="0.90952332999999896"/>
    <n v="-0.95396384000000012"/>
    <n v="2.5536855000000025E-2"/>
    <n v="433976564.90156037"/>
    <n v="61.58887558"/>
    <n v="1.2502848190916784"/>
    <s v="Unknown"/>
    <s v="Unknown"/>
    <s v="Low Access"/>
    <n v="-43.301413756640606"/>
    <x v="1905"/>
    <n v="-4.4405073070000043"/>
    <n v="5.6915206999999981"/>
    <n v="5.6229617999999981E-2"/>
  </r>
  <r>
    <s v="PRE"/>
    <x v="182"/>
    <x v="4"/>
    <n v="39.894040259999997"/>
    <n v="72.717019690000001"/>
    <n v="0.52633422699999999"/>
    <n v="416.42224499999998"/>
    <n v="846420736"/>
    <s v="PRE-2014"/>
    <n v="1.4829158399999969"/>
    <n v="0.48443928999999741"/>
    <n v="-1.5289099999999944E-3"/>
    <n v="445500203.79933107"/>
    <n v="60.105959740000003"/>
    <n v="1.263943589276793"/>
    <s v="Unknown"/>
    <s v="Unknown"/>
    <s v="Low Access"/>
    <n v="-42.546862328867149"/>
    <x v="1906"/>
    <n v="-4.2649526710836838"/>
    <n v="7.174436539999995"/>
    <n v="5.4700707999999987E-2"/>
  </r>
  <r>
    <s v="PRE"/>
    <x v="182"/>
    <x v="5"/>
    <n v="40.119668670000003"/>
    <n v="73.33989167"/>
    <n v="0.52424102299999997"/>
    <n v="409.05803479999997"/>
    <n v="870587800"/>
    <s v="PRE-2015"/>
    <n v="0.22562841000000589"/>
    <n v="0.62287197999999933"/>
    <n v="-2.0932040000000152E-3"/>
    <n v="456397838.88331938"/>
    <n v="59.880331329999997"/>
    <n v="1.2815810432774317"/>
    <s v="Unknown"/>
    <s v="Unknown"/>
    <s v="Low Access"/>
    <n v="-42.895569888046886"/>
    <x v="1907"/>
    <n v="-4.1852003430041789"/>
    <n v="7.4000649500000009"/>
    <n v="5.2607503999999972E-2"/>
  </r>
  <r>
    <s v="PRE"/>
    <x v="182"/>
    <x v="6"/>
    <n v="44.671870009999999"/>
    <n v="72.842819469999995"/>
    <n v="0.54504712200000005"/>
    <n v="413.96543320000001"/>
    <n v="895239872"/>
    <s v="PRE-2016"/>
    <n v="4.5522013399999963"/>
    <n v="-0.49707220000000518"/>
    <n v="2.0806099000000078E-2"/>
    <n v="487947915.73324841"/>
    <n v="55.328129990000001"/>
    <n v="1.3166488752133811"/>
    <s v="Unknown"/>
    <s v="Unknown"/>
    <s v="Low Access"/>
    <n v="-39.422881120546968"/>
    <x v="1908"/>
    <n v="-4.1293246736694567"/>
    <n v="11.952266289999997"/>
    <n v="7.3413603000000049E-2"/>
  </r>
  <r>
    <s v="PRE"/>
    <x v="182"/>
    <x v="7"/>
    <n v="44.358780199999998"/>
    <n v="72.757151930000006"/>
    <n v="0.54114043000000001"/>
    <n v="412.64379689999998"/>
    <n v="920568701"/>
    <s v="PRE-2017"/>
    <n v="-0.31308981000000102"/>
    <n v="-8.5667539999988662E-2"/>
    <n v="-3.9066920000000449E-3"/>
    <n v="498156942.70368141"/>
    <n v="55.641219800000002"/>
    <n v="1.3113984362913855"/>
    <s v="Unknown"/>
    <s v="Unknown"/>
    <s v="Low Access"/>
    <n v="-40.495127490078119"/>
    <x v="1909"/>
    <n v="-4.1366106355732235"/>
    <n v="11.639176479999996"/>
    <n v="6.9506911000000005E-2"/>
  </r>
  <r>
    <s v="PRE"/>
    <x v="182"/>
    <x v="8"/>
    <n v="47.105537480000002"/>
    <n v="71.906862469999993"/>
    <n v="0.55552192099999997"/>
    <n v="410.90190130000002"/>
    <n v="946317177"/>
    <s v="PRE-2018"/>
    <n v="2.7467572800000042"/>
    <n v="-0.85028946000001326"/>
    <n v="1.4381490999999968E-2"/>
    <n v="525699936.042337"/>
    <n v="52.894462519999998"/>
    <n v="1.3519575335194487"/>
    <s v="Unknown"/>
    <s v="Unknown"/>
    <s v="Low Access"/>
    <n v="-38.378263079687493"/>
    <x v="1910"/>
    <n v="-4.1553470886276145"/>
    <n v="14.38593376"/>
    <n v="8.3888401999999973E-2"/>
  </r>
  <r>
    <s v="PRE"/>
    <x v="182"/>
    <x v="9"/>
    <n v="47.58916499"/>
    <n v="71.43987095"/>
    <n v="0.56880723300000002"/>
    <n v="421.07942420000001"/>
    <n v="972302503"/>
    <s v="PRE-2019"/>
    <n v="0.48362750999999804"/>
    <n v="-0.46699151999999344"/>
    <n v="1.3285312000000049E-2"/>
    <n v="553052696.37040424"/>
    <n v="52.41083501"/>
    <n v="1.3508312216410596"/>
    <s v="Unknown"/>
    <s v="Unknown"/>
    <s v="Low Access"/>
    <n v="-38.452212149414123"/>
    <x v="1911"/>
    <n v="-4.1145940625815873"/>
    <n v="14.869561269999998"/>
    <n v="9.7173714000000022E-2"/>
  </r>
  <r>
    <s v="PRE"/>
    <x v="182"/>
    <x v="10"/>
    <n v="48.38657662"/>
    <n v="73.328528390000002"/>
    <n v="0.52874295100000002"/>
    <n v="411.2851647"/>
    <n v="998624261"/>
    <s v="PRE-2020"/>
    <n v="0.79741162999999915"/>
    <n v="1.8886574400000029"/>
    <n v="-4.0064282000000007E-2"/>
    <n v="528015538.70133424"/>
    <n v="51.61342338"/>
    <n v="1.2855872187504651"/>
    <s v="Unknown"/>
    <s v="Unknown"/>
    <s v="Low Access"/>
    <n v="-38.187257905664083"/>
    <x v="1912"/>
    <n v="-3.872004685301258"/>
    <n v="15.666972899999998"/>
    <n v="5.7109432000000016E-2"/>
  </r>
  <r>
    <s v="PRE"/>
    <x v="182"/>
    <x v="11"/>
    <n v="50.517117900000002"/>
    <m/>
    <n v="0.56444372899999995"/>
    <n v="429.73308070000002"/>
    <n v="1024960313"/>
    <s v="PRE-2021"/>
    <n v="2.1305412800000028"/>
    <s v=""/>
    <n v="3.5700777999999933E-2"/>
    <n v="578532421.14672709"/>
    <n v="49.482882099999998"/>
    <n v="1.3134751648175824"/>
    <s v="Unknown"/>
    <s v="Unknown"/>
    <s v="Moderate Access"/>
    <n v="-36.608050610273438"/>
    <x v="38"/>
    <n v="-4.0162906120041866"/>
    <n v="17.79751418"/>
    <n v="9.2810209999999949E-2"/>
  </r>
  <r>
    <s v="PRE"/>
    <x v="182"/>
    <x v="12"/>
    <n v="51.143319169999998"/>
    <m/>
    <n v="0.579928938"/>
    <n v="437.44248599999997"/>
    <n v="1051201551"/>
    <s v="PRE-2022"/>
    <n v="0.6262012699999957"/>
    <s v=""/>
    <n v="1.5485209000000055E-2"/>
    <n v="609622199.09538281"/>
    <n v="48.856680830000002"/>
    <n v="1.3257261390015054"/>
    <s v="Unknown"/>
    <s v="Unknown"/>
    <s v="Moderate Access"/>
    <n v="-36.270734493984349"/>
    <x v="38"/>
    <n v="-3.9708721142259362"/>
    <n v="18.423715449999996"/>
    <n v="0.108295419"/>
  </r>
  <r>
    <s v="PRI"/>
    <x v="183"/>
    <x v="0"/>
    <n v="100"/>
    <n v="0.4"/>
    <n v="3.6068804509999999"/>
    <m/>
    <n v="3724465"/>
    <s v="PRI-2010"/>
    <s v=""/>
    <s v=""/>
    <s v=""/>
    <n v="13433699.998933714"/>
    <n v="0"/>
    <s v=""/>
    <s v="High Income"/>
    <s v="Latin America &amp; Caribbean"/>
    <s v="Universal Access"/>
    <n v="20.375342560585949"/>
    <x v="262"/>
    <n v="-1.4911787629916344"/>
    <n v="0"/>
    <n v="0"/>
  </r>
  <r>
    <s v="PRI"/>
    <x v="183"/>
    <x v="1"/>
    <n v="100"/>
    <n v="0.7"/>
    <n v="3.158904486"/>
    <m/>
    <n v="3693464"/>
    <s v="PRI-2011"/>
    <n v="0"/>
    <n v="0.29999999999999993"/>
    <n v="-0.44797596499999992"/>
    <n v="11667299.998479504"/>
    <n v="0"/>
    <s v=""/>
    <s v="High Income"/>
    <s v="Latin America &amp; Caribbean"/>
    <s v="Universal Access"/>
    <n v="19.584672569179688"/>
    <x v="1913"/>
    <n v="-1.9676288977740555"/>
    <n v="0"/>
    <n v="-0.44797596499999992"/>
  </r>
  <r>
    <s v="PRI"/>
    <x v="183"/>
    <x v="2"/>
    <n v="100"/>
    <n v="0.5"/>
    <n v="3.0967934019999999"/>
    <m/>
    <n v="3661045"/>
    <s v="PRI-2012"/>
    <n v="0"/>
    <n v="-0.19999999999999996"/>
    <n v="-6.2111084000000094E-2"/>
    <n v="11337500.000425089"/>
    <n v="0"/>
    <s v=""/>
    <s v="High Income"/>
    <s v="Latin America &amp; Caribbean"/>
    <s v="Universal Access"/>
    <n v="18.879195463984374"/>
    <x v="953"/>
    <n v="-2.3087106610962294"/>
    <n v="0"/>
    <n v="-0.51008704900000001"/>
  </r>
  <r>
    <s v="PRI"/>
    <x v="183"/>
    <x v="3"/>
    <n v="100"/>
    <n v="1.4"/>
    <n v="3.0120941440000002"/>
    <m/>
    <n v="3631427"/>
    <s v="PRI-2013"/>
    <n v="0"/>
    <n v="0.89999999999999991"/>
    <n v="-8.4699257999999666E-2"/>
    <n v="10938200.001063488"/>
    <n v="0"/>
    <s v=""/>
    <s v="High Income"/>
    <s v="Latin America &amp; Caribbean"/>
    <s v="Universal Access"/>
    <n v="18.287461823359394"/>
    <x v="228"/>
    <n v="-1.9562763000000039"/>
    <n v="0"/>
    <n v="-0.59478630699999968"/>
  </r>
  <r>
    <s v="PRI"/>
    <x v="183"/>
    <x v="4"/>
    <n v="100"/>
    <n v="1.6"/>
    <n v="3.2110307979999999"/>
    <m/>
    <n v="3585017"/>
    <s v="PRI-2014"/>
    <n v="0"/>
    <n v="0.20000000000000018"/>
    <n v="0.19893665399999971"/>
    <n v="11511599.998353565"/>
    <n v="0"/>
    <s v=""/>
    <s v="High Income"/>
    <s v="Latin America &amp; Caribbean"/>
    <s v="Universal Access"/>
    <n v="17.559097411132853"/>
    <x v="1267"/>
    <n v="-1.5802561000836843"/>
    <n v="0"/>
    <n v="-0.39584965299999997"/>
  </r>
  <r>
    <s v="PRI"/>
    <x v="183"/>
    <x v="5"/>
    <n v="100"/>
    <n v="1.9"/>
    <n v="3.421931694"/>
    <m/>
    <n v="3535167"/>
    <s v="PRI-2015"/>
    <n v="0"/>
    <n v="0.29999999999999982"/>
    <n v="0.21090089600000006"/>
    <n v="12097100.000882898"/>
    <n v="0"/>
    <s v=""/>
    <s v="High Income"/>
    <s v="Latin America &amp; Caribbean"/>
    <s v="Universal Access"/>
    <n v="16.984761441953111"/>
    <x v="1914"/>
    <n v="-1.287509672004179"/>
    <n v="0"/>
    <n v="-0.18494875699999991"/>
  </r>
  <r>
    <s v="PRI"/>
    <x v="183"/>
    <x v="6"/>
    <n v="100"/>
    <n v="1.9"/>
    <n v="3.2608883039999998"/>
    <m/>
    <n v="3480432"/>
    <s v="PRI-2016"/>
    <n v="0"/>
    <n v="0"/>
    <n v="-0.16104339000000012"/>
    <n v="11349300.001667328"/>
    <n v="0"/>
    <s v=""/>
    <s v="High Income"/>
    <s v="Latin America &amp; Caribbean"/>
    <s v="Universal Access"/>
    <n v="15.905248869453033"/>
    <x v="135"/>
    <n v="-1.4134834916694565"/>
    <n v="0"/>
    <n v="-0.34599214700000003"/>
  </r>
  <r>
    <s v="PRI"/>
    <x v="183"/>
    <x v="7"/>
    <n v="100"/>
    <n v="2.2999999999999998"/>
    <n v="3.4096616169999998"/>
    <m/>
    <n v="3410837"/>
    <s v="PRI-2017"/>
    <n v="0"/>
    <n v="0.39999999999999991"/>
    <n v="0.14877331299999996"/>
    <n v="11629800.000743428"/>
    <n v="0"/>
    <s v=""/>
    <s v="High Income"/>
    <s v="Latin America &amp; Caribbean"/>
    <s v="Universal Access"/>
    <n v="15.146092309921883"/>
    <x v="1915"/>
    <n v="-1.2680894485732241"/>
    <n v="0"/>
    <n v="-0.19721883400000007"/>
  </r>
  <r>
    <s v="PRI"/>
    <x v="183"/>
    <x v="8"/>
    <n v="100"/>
    <n v="1.4"/>
    <n v="4.1680012399999997"/>
    <m/>
    <n v="3290690"/>
    <s v="PRI-2018"/>
    <n v="0"/>
    <n v="-0.89999999999999991"/>
    <n v="0.75833962299999991"/>
    <n v="13715600.000455599"/>
    <n v="0"/>
    <s v=""/>
    <s v="High Income"/>
    <s v="Latin America &amp; Caribbean"/>
    <s v="Universal Access"/>
    <n v="14.516199440312505"/>
    <x v="1916"/>
    <n v="-0.54286776962761518"/>
    <n v="0"/>
    <n v="0.56112078899999984"/>
  </r>
  <r>
    <s v="PRI"/>
    <x v="183"/>
    <x v="9"/>
    <n v="100"/>
    <n v="2.4"/>
    <n v="3.8228523349999999"/>
    <m/>
    <n v="3302691"/>
    <s v="PRI-2019"/>
    <n v="0"/>
    <n v="1"/>
    <n v="-0.34514890499999984"/>
    <n v="12625700.001133485"/>
    <n v="0"/>
    <s v=""/>
    <s v="High Income"/>
    <s v="Latin America &amp; Caribbean"/>
    <s v="Universal Access"/>
    <n v="13.958622860585876"/>
    <x v="1917"/>
    <n v="-0.8605489605815877"/>
    <n v="0"/>
    <n v="0.215971884"/>
  </r>
  <r>
    <s v="PRI"/>
    <x v="183"/>
    <x v="10"/>
    <n v="100"/>
    <n v="2.5"/>
    <n v="3.7987073339999999"/>
    <m/>
    <n v="3281590"/>
    <s v="PRI-2020"/>
    <n v="0"/>
    <n v="0.10000000000000009"/>
    <n v="-2.4145000999999944E-2"/>
    <n v="12465800.00018106"/>
    <n v="0"/>
    <s v=""/>
    <s v="High Income"/>
    <s v="Latin America &amp; Caribbean"/>
    <s v="Universal Access"/>
    <n v="13.426165474335917"/>
    <x v="1918"/>
    <n v="-0.60204030230125793"/>
    <n v="0"/>
    <n v="0.19182688300000006"/>
  </r>
  <r>
    <s v="PRI"/>
    <x v="183"/>
    <x v="11"/>
    <n v="100"/>
    <n v="2.6"/>
    <n v="3.8823236259999998"/>
    <m/>
    <n v="3262711"/>
    <s v="PRI-2021"/>
    <n v="0"/>
    <n v="0.10000000000000009"/>
    <n v="8.361629199999987E-2"/>
    <n v="12666900.000110086"/>
    <n v="0"/>
    <s v=""/>
    <s v="High Income"/>
    <s v="Latin America &amp; Caribbean"/>
    <s v="Universal Access"/>
    <n v="12.87483148972656"/>
    <x v="1919"/>
    <n v="-0.6984107150041865"/>
    <n v="0"/>
    <n v="0.27544317499999993"/>
  </r>
  <r>
    <s v="PRI"/>
    <x v="183"/>
    <x v="12"/>
    <n v="100"/>
    <n v="2.5"/>
    <n v="4.3221142449999999"/>
    <m/>
    <n v="3220137"/>
    <s v="PRI-2022"/>
    <n v="0"/>
    <n v="-0.10000000000000009"/>
    <n v="0.43979061900000005"/>
    <n v="13917799.998551564"/>
    <n v="0"/>
    <s v=""/>
    <s v="High Income"/>
    <s v="Latin America &amp; Caribbean"/>
    <s v="Universal Access"/>
    <n v="12.585946336015652"/>
    <x v="1920"/>
    <n v="-0.22868680722593648"/>
    <n v="0"/>
    <n v="0.71523379399999998"/>
  </r>
  <r>
    <s v="PRK"/>
    <x v="184"/>
    <x v="0"/>
    <n v="29.3"/>
    <n v="11"/>
    <n v="2.7631123030000002"/>
    <n v="752.3658868"/>
    <n v="24987258"/>
    <s v="PRK-2010"/>
    <s v=""/>
    <s v=""/>
    <s v=""/>
    <n v="69042599.998035178"/>
    <n v="70.7"/>
    <n v="3.6725645746010716"/>
    <s v="Low Income"/>
    <s v="East Asia &amp; Pacific"/>
    <s v="Low Access"/>
    <n v="-50.324657439414054"/>
    <x v="1921"/>
    <n v="-2.3349469109916341"/>
    <n v="0"/>
    <n v="0"/>
  </r>
  <r>
    <s v="PRK"/>
    <x v="184"/>
    <x v="1"/>
    <n v="31.4"/>
    <n v="14.8"/>
    <n v="2.0245340299999999"/>
    <n v="563.18542579999996"/>
    <n v="25097874"/>
    <s v="PRK-2011"/>
    <n v="2.0999999999999979"/>
    <n v="3.8000000000000007"/>
    <n v="-0.73857827300000034"/>
    <n v="50811499.993652217"/>
    <n v="68.599999999999994"/>
    <n v="3.59479123083515"/>
    <s v="Low Income"/>
    <s v="East Asia &amp; Pacific"/>
    <s v="Low Access"/>
    <n v="-49.015327430820314"/>
    <x v="1922"/>
    <n v="-3.1019993537740556"/>
    <n v="2.0999999999999979"/>
    <n v="-0.73857827300000034"/>
  </r>
  <r>
    <s v="PRK"/>
    <x v="184"/>
    <x v="2"/>
    <n v="33.6"/>
    <n v="15.4"/>
    <n v="1.9444006380000001"/>
    <n v="549.9066421"/>
    <n v="25211728"/>
    <s v="PRK-2012"/>
    <n v="2.2000000000000028"/>
    <n v="0.59999999999999964"/>
    <n v="-8.0133391999999803E-2"/>
    <n v="49021700.008282468"/>
    <n v="66.400000000000006"/>
    <n v="3.5358740723237396"/>
    <s v="Low Income"/>
    <s v="East Asia &amp; Pacific"/>
    <s v="Low Access"/>
    <n v="-47.520804536015625"/>
    <x v="15"/>
    <n v="-3.4611034250962289"/>
    <n v="4.3000000000000007"/>
    <n v="-0.81871166500000014"/>
  </r>
  <r>
    <s v="PRK"/>
    <x v="184"/>
    <x v="3"/>
    <n v="35.700000000000003"/>
    <n v="20.8"/>
    <n v="1.496613567"/>
    <n v="439.80752360000002"/>
    <n v="25329451"/>
    <s v="PRK-2013"/>
    <n v="2.1000000000000014"/>
    <n v="5.4"/>
    <n v="-0.44778707100000004"/>
    <n v="37908400.011261716"/>
    <n v="64.3"/>
    <n v="3.4028830492703284"/>
    <s v="Low Income"/>
    <s v="East Asia &amp; Pacific"/>
    <s v="Low Access"/>
    <n v="-46.012538176640604"/>
    <x v="1923"/>
    <n v="-3.4717568770000042"/>
    <n v="6.4000000000000021"/>
    <n v="-1.2664987360000002"/>
  </r>
  <r>
    <s v="PRK"/>
    <x v="184"/>
    <x v="4"/>
    <n v="37.799999999999997"/>
    <n v="18.5"/>
    <n v="1.6349091060000001"/>
    <n v="471.17031919999999"/>
    <n v="25451262"/>
    <s v="PRK-2014"/>
    <n v="2.0999999999999943"/>
    <n v="-2.3000000000000007"/>
    <n v="0.13829553900000002"/>
    <n v="41610500.002991773"/>
    <n v="62.2"/>
    <n v="3.4698898453024629"/>
    <s v="Low Income"/>
    <s v="East Asia &amp; Pacific"/>
    <s v="Low Access"/>
    <n v="-44.640902588867149"/>
    <x v="1924"/>
    <n v="-3.156377792083684"/>
    <n v="8.4999999999999964"/>
    <n v="-1.1282031970000002"/>
  </r>
  <r>
    <s v="PRK"/>
    <x v="184"/>
    <x v="5"/>
    <n v="40"/>
    <n v="22.6"/>
    <n v="1.2767801809999999"/>
    <n v="372.79808789999998"/>
    <n v="25575350"/>
    <s v="PRK-2015"/>
    <n v="2.2000000000000028"/>
    <n v="4.1000000000000014"/>
    <n v="-0.35812892500000015"/>
    <n v="32654100.002138346"/>
    <n v="60"/>
    <n v="3.4248571074819614"/>
    <s v="Low Income"/>
    <s v="East Asia &amp; Pacific"/>
    <s v="Low Access"/>
    <n v="-43.015238558046889"/>
    <x v="1925"/>
    <n v="-3.432661185004179"/>
    <n v="10.7"/>
    <n v="-1.4863321220000003"/>
  </r>
  <r>
    <s v="PRK"/>
    <x v="184"/>
    <x v="6"/>
    <n v="42.1"/>
    <n v="24"/>
    <n v="1.401924001"/>
    <n v="409.40016930000002"/>
    <n v="25698326"/>
    <s v="PRK-2016"/>
    <n v="2.1000000000000014"/>
    <n v="1.3999999999999986"/>
    <n v="0.12514382000000013"/>
    <n v="36027100.00492233"/>
    <n v="57.9"/>
    <n v="3.424336642061081"/>
    <s v="Low Income"/>
    <s v="East Asia &amp; Pacific"/>
    <s v="Low Access"/>
    <n v="-41.994751130546966"/>
    <x v="1926"/>
    <n v="-3.2724477946694561"/>
    <n v="12.8"/>
    <n v="-1.3611883020000002"/>
  </r>
  <r>
    <s v="PRK"/>
    <x v="184"/>
    <x v="7"/>
    <n v="44.2"/>
    <n v="10.199999999999999"/>
    <n v="2.8485370250000002"/>
    <n v="768.53312559999995"/>
    <n v="25817709"/>
    <s v="PRK-2017"/>
    <n v="2.1000000000000014"/>
    <n v="-13.8"/>
    <n v="1.4466130240000001"/>
    <n v="73542699.987175733"/>
    <n v="55.8"/>
    <n v="3.7064596568640091"/>
    <s v="Low Income"/>
    <s v="East Asia &amp; Pacific"/>
    <s v="Low Access"/>
    <n v="-40.653907690078114"/>
    <x v="924"/>
    <n v="-1.8292140405732238"/>
    <n v="14.900000000000002"/>
    <n v="8.5424721999999953E-2"/>
  </r>
  <r>
    <s v="PRK"/>
    <x v="184"/>
    <x v="8"/>
    <n v="46.3"/>
    <n v="11.9"/>
    <n v="2.5604922139999999"/>
    <n v="700.5133313"/>
    <n v="25931147"/>
    <s v="PRK-2018"/>
    <n v="2.0999999999999943"/>
    <n v="1.7000000000000011"/>
    <n v="-0.28804481100000023"/>
    <n v="66396499.993589453"/>
    <n v="53.7"/>
    <n v="3.6551655758617536"/>
    <s v="Low Income"/>
    <s v="East Asia &amp; Pacific"/>
    <s v="Low Access"/>
    <n v="-39.183800559687498"/>
    <x v="1927"/>
    <n v="-2.150376795627615"/>
    <n v="16.999999999999996"/>
    <n v="-0.20262008900000028"/>
  </r>
  <r>
    <s v="PRK"/>
    <x v="184"/>
    <x v="9"/>
    <n v="48.4"/>
    <n v="10"/>
    <n v="2.8194230569999998"/>
    <n v="763.67280229999994"/>
    <n v="26037632"/>
    <s v="PRK-2019"/>
    <n v="2.1000000000000014"/>
    <n v="-1.9000000000000004"/>
    <n v="0.25893084299999991"/>
    <n v="73411100.010481015"/>
    <n v="51.6"/>
    <n v="3.6919254535562502"/>
    <s v="Low Income"/>
    <s v="East Asia &amp; Pacific"/>
    <s v="Low Access"/>
    <n v="-37.641377139414125"/>
    <x v="1350"/>
    <n v="-1.8639782385815877"/>
    <n v="19.099999999999998"/>
    <n v="5.631075399999963E-2"/>
  </r>
  <r>
    <s v="PRK"/>
    <x v="184"/>
    <x v="10"/>
    <n v="50.5"/>
    <n v="11.2"/>
    <n v="2.641726958"/>
    <n v="726.92780100000004"/>
    <n v="26136312"/>
    <s v="PRK-2020"/>
    <n v="2.1000000000000014"/>
    <n v="1.1999999999999993"/>
    <n v="-0.17769609899999983"/>
    <n v="69044999.9930989"/>
    <n v="49.5"/>
    <n v="3.6340981241409418"/>
    <s v="Low Income"/>
    <s v="East Asia &amp; Pacific"/>
    <s v="Moderate Access"/>
    <n v="-36.073834525664083"/>
    <x v="115"/>
    <n v="-1.7590206783012579"/>
    <n v="21.2"/>
    <n v="-0.1213853450000002"/>
  </r>
  <r>
    <s v="PRK"/>
    <x v="184"/>
    <x v="11"/>
    <n v="52.6"/>
    <n v="14.7"/>
    <n v="2.183952187"/>
    <n v="619.3541725"/>
    <n v="26232534"/>
    <s v="PRK-2021"/>
    <n v="2.1000000000000014"/>
    <n v="3.5"/>
    <n v="-0.45777477099999997"/>
    <n v="57290599.99985186"/>
    <n v="47.4"/>
    <n v="3.5261765948626107"/>
    <s v="Low Income"/>
    <s v="East Asia &amp; Pacific"/>
    <s v="Moderate Access"/>
    <n v="-34.525168510273438"/>
    <x v="1928"/>
    <n v="-2.3967821540041863"/>
    <n v="23.3"/>
    <n v="-0.57916011600000017"/>
  </r>
  <r>
    <s v="PRK"/>
    <x v="184"/>
    <x v="12"/>
    <n v="54.7"/>
    <m/>
    <n v="2.271409931"/>
    <n v="640.51427799999999"/>
    <n v="26328845"/>
    <s v="PRK-2022"/>
    <n v="2.1000000000000014"/>
    <s v=""/>
    <n v="8.7457743999999948E-2"/>
    <n v="59803600.004759692"/>
    <n v="45.3"/>
    <n v="3.546228412101065"/>
    <s v="Low Income"/>
    <s v="East Asia &amp; Pacific"/>
    <s v="Moderate Access"/>
    <n v="-32.714053663984345"/>
    <x v="38"/>
    <n v="-2.2793911212259363"/>
    <n v="25.400000000000002"/>
    <n v="-0.49170237200000022"/>
  </r>
  <r>
    <s v="PRT"/>
    <x v="185"/>
    <x v="0"/>
    <n v="100"/>
    <n v="27.8"/>
    <n v="5.036224002"/>
    <n v="2222.6283349999999"/>
    <n v="10573100"/>
    <s v="PRT-2010"/>
    <s v=""/>
    <s v=""/>
    <s v=""/>
    <n v="53248499.995546199"/>
    <n v="0"/>
    <n v="2.2658867084046239"/>
    <s v="High Income"/>
    <s v="Europe &amp; Central Asia"/>
    <s v="Universal Access"/>
    <n v="20.375342560585949"/>
    <x v="1929"/>
    <n v="-6.1835211991634331E-2"/>
    <n v="0"/>
    <n v="0"/>
  </r>
  <r>
    <s v="PRT"/>
    <x v="185"/>
    <x v="1"/>
    <n v="100"/>
    <n v="27.2"/>
    <n v="4.8683313190000002"/>
    <n v="2164.0321990000002"/>
    <n v="10557560"/>
    <s v="PRT-2011"/>
    <n v="0"/>
    <n v="-0.60000000000000142"/>
    <n v="-0.16789268299999982"/>
    <n v="51397700.00022164"/>
    <n v="0"/>
    <n v="2.2496575241577541"/>
    <s v="High Income"/>
    <s v="Europe &amp; Central Asia"/>
    <s v="Universal Access"/>
    <n v="19.584672569179688"/>
    <x v="1004"/>
    <n v="-0.25820206477405527"/>
    <n v="0"/>
    <n v="-0.16789268299999982"/>
  </r>
  <r>
    <s v="PRT"/>
    <x v="185"/>
    <x v="2"/>
    <n v="100"/>
    <n v="25.5"/>
    <n v="4.734135856"/>
    <n v="2039.169997"/>
    <n v="10514844"/>
    <s v="PRT-2012"/>
    <n v="0"/>
    <n v="-1.6999999999999993"/>
    <n v="-0.13419546300000018"/>
    <n v="49778700.000646465"/>
    <n v="0"/>
    <n v="2.3215994070944541"/>
    <s v="High Income"/>
    <s v="Europe &amp; Central Asia"/>
    <s v="Universal Access"/>
    <n v="18.879195463984374"/>
    <x v="1930"/>
    <n v="-0.67136820709622924"/>
    <n v="0"/>
    <n v="-0.302088146"/>
  </r>
  <r>
    <s v="PRT"/>
    <x v="185"/>
    <x v="3"/>
    <n v="100"/>
    <n v="30.2"/>
    <n v="4.603370183"/>
    <n v="2055.588166"/>
    <n v="10457295"/>
    <s v="PRT-2013"/>
    <n v="0"/>
    <n v="4.6999999999999993"/>
    <n v="-0.13076567299999997"/>
    <n v="48138799.997834988"/>
    <n v="0"/>
    <n v="2.2394418586081701"/>
    <s v="High Income"/>
    <s v="Europe &amp; Central Asia"/>
    <s v="Universal Access"/>
    <n v="18.287461823359394"/>
    <x v="381"/>
    <n v="-0.36500026100000404"/>
    <n v="0"/>
    <n v="-0.43285381899999997"/>
  </r>
  <r>
    <s v="PRT"/>
    <x v="185"/>
    <x v="4"/>
    <n v="100"/>
    <n v="30.5"/>
    <n v="4.5832627480000001"/>
    <n v="2035.411425"/>
    <n v="10401062"/>
    <s v="PRT-2014"/>
    <n v="0"/>
    <n v="0.30000000000000071"/>
    <n v="-2.0107434999999896E-2"/>
    <n v="47670800.004238375"/>
    <n v="0"/>
    <n v="2.2517623177830006"/>
    <s v="High Income"/>
    <s v="Europe &amp; Central Asia"/>
    <s v="Universal Access"/>
    <n v="17.559097411132853"/>
    <x v="1931"/>
    <n v="-0.20802415008368413"/>
    <n v="0"/>
    <n v="-0.45296125399999987"/>
  </r>
  <r>
    <s v="PRT"/>
    <x v="185"/>
    <x v="5"/>
    <n v="100"/>
    <n v="27.2"/>
    <n v="4.9933501160000002"/>
    <n v="2121.087266"/>
    <n v="10358076"/>
    <s v="PRT-2015"/>
    <n v="0"/>
    <n v="-3.3000000000000007"/>
    <n v="0.41008736800000012"/>
    <n v="51721499.996136822"/>
    <n v="0"/>
    <n v="2.3541464776301195"/>
    <s v="High Income"/>
    <s v="Europe &amp; Central Asia"/>
    <s v="Universal Access"/>
    <n v="16.984761441953111"/>
    <x v="1932"/>
    <n v="0.28390874999582127"/>
    <n v="0"/>
    <n v="-4.287388599999975E-2"/>
  </r>
  <r>
    <s v="PRT"/>
    <x v="185"/>
    <x v="6"/>
    <n v="100"/>
    <n v="29"/>
    <n v="4.8930545609999996"/>
    <n v="2111.0971129999998"/>
    <n v="10325452"/>
    <s v="PRT-2016"/>
    <n v="0"/>
    <n v="1.8000000000000007"/>
    <n v="-0.10029555500000065"/>
    <n v="50523000.002986565"/>
    <n v="0"/>
    <n v="2.3177780552438283"/>
    <s v="High Income"/>
    <s v="Europe &amp; Central Asia"/>
    <s v="Universal Access"/>
    <n v="15.905248869453033"/>
    <x v="1933"/>
    <n v="0.21868276533054321"/>
    <n v="0"/>
    <n v="-0.1431694410000004"/>
  </r>
  <r>
    <s v="PRT"/>
    <x v="185"/>
    <x v="7"/>
    <n v="100"/>
    <n v="24.4"/>
    <n v="5.3535916429999997"/>
    <n v="2209.9813509999999"/>
    <n v="10300300"/>
    <s v="PRT-2017"/>
    <n v="0"/>
    <n v="-4.6000000000000014"/>
    <n v="0.4605370820000001"/>
    <n v="55143600.000392899"/>
    <n v="0"/>
    <n v="2.4224600993024397"/>
    <s v="High Income"/>
    <s v="Europe &amp; Central Asia"/>
    <s v="Universal Access"/>
    <n v="15.146092309921883"/>
    <x v="1934"/>
    <n v="0.67584057742677572"/>
    <n v="0"/>
    <n v="0.3173676409999997"/>
  </r>
  <r>
    <s v="PRT"/>
    <x v="185"/>
    <x v="8"/>
    <n v="100"/>
    <n v="27.5"/>
    <n v="4.9697281809999998"/>
    <n v="2140.9755890000001"/>
    <n v="10283822"/>
    <s v="PRT-2018"/>
    <n v="0"/>
    <n v="3.1000000000000014"/>
    <n v="-0.38386346199999988"/>
    <n v="51107800.001787782"/>
    <n v="0"/>
    <n v="2.3212446730050034"/>
    <s v="High Income"/>
    <s v="Europe &amp; Central Asia"/>
    <s v="Universal Access"/>
    <n v="14.516199440312505"/>
    <x v="1935"/>
    <n v="0.2588591713723849"/>
    <n v="0"/>
    <n v="-6.6495821000000177E-2"/>
  </r>
  <r>
    <s v="PRT"/>
    <x v="185"/>
    <x v="9"/>
    <n v="100"/>
    <n v="28.2"/>
    <n v="4.5135828240000002"/>
    <n v="2115.1857049999999"/>
    <n v="10286263"/>
    <s v="PRT-2019"/>
    <n v="0"/>
    <n v="0.69999999999999929"/>
    <n v="-0.45614535699999958"/>
    <n v="46427899.999946713"/>
    <n v="0"/>
    <n v="2.1338943494798253"/>
    <s v="High Income"/>
    <s v="Europe &amp; Central Asia"/>
    <s v="Universal Access"/>
    <n v="13.958622860585876"/>
    <x v="1936"/>
    <n v="-0.16981847158158736"/>
    <n v="0"/>
    <n v="-0.52264117799999976"/>
  </r>
  <r>
    <s v="PRT"/>
    <x v="185"/>
    <x v="10"/>
    <n v="100"/>
    <n v="31.3"/>
    <n v="3.9471768749999998"/>
    <n v="1957.3055019999999"/>
    <n v="10297081"/>
    <s v="PRT-2020"/>
    <n v="0"/>
    <n v="3.1000000000000014"/>
    <n v="-0.56640594900000041"/>
    <n v="40644400.003201872"/>
    <n v="0"/>
    <n v="2.0166381134507225"/>
    <s v="High Income"/>
    <s v="Europe &amp; Central Asia"/>
    <s v="Universal Access"/>
    <n v="13.426165474335917"/>
    <x v="1937"/>
    <n v="-0.45357076130125806"/>
    <n v="0"/>
    <n v="-1.0890471270000002"/>
  </r>
  <r>
    <s v="PRT"/>
    <x v="185"/>
    <x v="11"/>
    <n v="100"/>
    <n v="32.299999999999997"/>
    <n v="3.7601462520000002"/>
    <n v="1943.2926970000001"/>
    <n v="10361831"/>
    <s v="PRT-2021"/>
    <n v="0"/>
    <n v="0.99999999999999645"/>
    <n v="-0.18703062299999962"/>
    <n v="38961999.99850741"/>
    <n v="0"/>
    <n v="1.9349356161348246"/>
    <s v="High Income"/>
    <s v="Europe &amp; Central Asia"/>
    <s v="Universal Access"/>
    <n v="12.87483148972656"/>
    <x v="1938"/>
    <n v="-0.82058808900418612"/>
    <n v="0"/>
    <n v="-1.2760777499999998"/>
  </r>
  <r>
    <s v="PRT"/>
    <x v="185"/>
    <x v="12"/>
    <n v="100"/>
    <m/>
    <n v="3.8017191709999998"/>
    <n v="1949.864961"/>
    <n v="10434332"/>
    <s v="PRT-2022"/>
    <n v="0"/>
    <s v=""/>
    <n v="4.1572918999999597E-2"/>
    <n v="39668400.000978768"/>
    <n v="0"/>
    <n v="1.9497345954923284"/>
    <s v="High Income"/>
    <s v="Europe &amp; Central Asia"/>
    <s v="Universal Access"/>
    <n v="12.585946336015652"/>
    <x v="38"/>
    <n v="-0.74908188122593655"/>
    <n v="0"/>
    <n v="-1.2345048310000002"/>
  </r>
  <r>
    <s v="PRY"/>
    <x v="186"/>
    <x v="0"/>
    <n v="97.4"/>
    <n v="63.6"/>
    <n v="0.91389447599999996"/>
    <n v="845.81345590000001"/>
    <n v="5737971"/>
    <s v="PRY-2010"/>
    <s v=""/>
    <s v=""/>
    <s v=""/>
    <n v="5243900.0003481954"/>
    <n v="2.5999999999999943"/>
    <n v="1.0804917675701402"/>
    <s v="Upper Middle Income"/>
    <s v="Latin America &amp; Caribbean"/>
    <s v="Universal Access"/>
    <n v="17.775342560585955"/>
    <x v="1939"/>
    <n v="-4.184164737991634"/>
    <n v="0"/>
    <n v="0"/>
  </r>
  <r>
    <s v="PRY"/>
    <x v="186"/>
    <x v="1"/>
    <n v="98.2"/>
    <n v="62.5"/>
    <n v="0.93746356200000003"/>
    <n v="846.37806990000001"/>
    <n v="5814626"/>
    <s v="PRY-2011"/>
    <n v="0.79999999999999716"/>
    <n v="-1.1000000000000014"/>
    <n v="2.3569086000000072E-2"/>
    <n v="5451000.0016578119"/>
    <n v="1.7999999999999972"/>
    <n v="1.1076179727940751"/>
    <s v="Upper Middle Income"/>
    <s v="Latin America &amp; Caribbean"/>
    <s v="Universal Access"/>
    <n v="17.784672569179691"/>
    <x v="1940"/>
    <n v="-4.189069821774055"/>
    <n v="0.79999999999999716"/>
    <n v="2.3569086000000072E-2"/>
  </r>
  <r>
    <s v="PRY"/>
    <x v="186"/>
    <x v="2"/>
    <n v="97.8"/>
    <n v="63.4"/>
    <n v="0.91780441899999998"/>
    <n v="838.72585189999995"/>
    <n v="5897008"/>
    <s v="PRY-2012"/>
    <n v="-0.40000000000000568"/>
    <n v="0.89999999999999858"/>
    <n v="-1.9659143000000046E-2"/>
    <n v="5412300.001278352"/>
    <n v="2.2000000000000028"/>
    <n v="1.0942841655838558"/>
    <s v="Upper Middle Income"/>
    <s v="Latin America &amp; Caribbean"/>
    <s v="Universal Access"/>
    <n v="16.679195463984371"/>
    <x v="1941"/>
    <n v="-4.4876996440962289"/>
    <n v="0.39999999999999147"/>
    <n v="3.9099430000000268E-3"/>
  </r>
  <r>
    <s v="PRY"/>
    <x v="186"/>
    <x v="3"/>
    <n v="99"/>
    <n v="62.5"/>
    <n v="0.94292551000000002"/>
    <n v="834.86441230000003"/>
    <n v="5982445"/>
    <s v="PRY-2013"/>
    <n v="1.2000000000000028"/>
    <n v="-0.89999999999999858"/>
    <n v="2.512109100000004E-2"/>
    <n v="5641000.0026719505"/>
    <n v="1"/>
    <n v="1.1294355060629526"/>
    <s v="Upper Middle Income"/>
    <s v="Latin America &amp; Caribbean"/>
    <s v="Universal Access"/>
    <n v="17.287461823359394"/>
    <x v="1942"/>
    <n v="-4.0254449340000038"/>
    <n v="1.5999999999999943"/>
    <n v="2.9031034000000067E-2"/>
  </r>
  <r>
    <s v="PRY"/>
    <x v="186"/>
    <x v="4"/>
    <n v="99"/>
    <n v="62.5"/>
    <n v="0.98024469000000003"/>
    <n v="859.86413149999998"/>
    <n v="6069811"/>
    <s v="PRY-2014"/>
    <n v="0"/>
    <n v="0"/>
    <n v="3.7319180000000007E-2"/>
    <n v="5949900.0020535905"/>
    <n v="1"/>
    <n v="1.1399995116554063"/>
    <s v="Upper Middle Income"/>
    <s v="Latin America &amp; Caribbean"/>
    <s v="Universal Access"/>
    <n v="16.559097411132853"/>
    <x v="1943"/>
    <n v="-3.8110422080836841"/>
    <n v="1.5999999999999943"/>
    <n v="6.6350214000000074E-2"/>
  </r>
  <r>
    <s v="PRY"/>
    <x v="186"/>
    <x v="5"/>
    <n v="99.3"/>
    <n v="60.5"/>
    <n v="1.081488652"/>
    <n v="925.19341159999999"/>
    <n v="6159103"/>
    <s v="PRY-2015"/>
    <n v="0.29999999999999716"/>
    <n v="-2"/>
    <n v="0.10124396199999997"/>
    <n v="6661000.0009991564"/>
    <n v="0.70000000000000284"/>
    <n v="1.1689325047502315"/>
    <s v="Upper Middle Income"/>
    <s v="Latin America &amp; Caribbean"/>
    <s v="Universal Access"/>
    <n v="16.284761441953108"/>
    <x v="1944"/>
    <n v="-3.627952714004179"/>
    <n v="1.8999999999999915"/>
    <n v="0.16759417600000004"/>
  </r>
  <r>
    <s v="PRY"/>
    <x v="186"/>
    <x v="6"/>
    <n v="98.4"/>
    <n v="62.5"/>
    <n v="1.202120104"/>
    <n v="1072.606284"/>
    <n v="6249126"/>
    <s v="PRY-2016"/>
    <n v="-0.89999999999999147"/>
    <n v="2"/>
    <n v="0.12063145200000003"/>
    <n v="7512199.9970291043"/>
    <n v="1.5999999999999943"/>
    <n v="1.1207468405993415"/>
    <s v="Upper Middle Income"/>
    <s v="Latin America &amp; Caribbean"/>
    <s v="Universal Access"/>
    <n v="14.305248869453038"/>
    <x v="1945"/>
    <n v="-3.4722516916694564"/>
    <n v="1"/>
    <n v="0.28822562800000007"/>
  </r>
  <r>
    <s v="PRY"/>
    <x v="186"/>
    <x v="7"/>
    <n v="99.3"/>
    <n v="60.1"/>
    <n v="1.336055255"/>
    <n v="1116.339463"/>
    <n v="6338660"/>
    <s v="PRY-2017"/>
    <n v="0.89999999999999147"/>
    <n v="-2.3999999999999986"/>
    <n v="0.13393515099999997"/>
    <n v="8468800.0026583001"/>
    <n v="0.70000000000000284"/>
    <n v="1.1968180820281547"/>
    <s v="Upper Middle Income"/>
    <s v="Latin America &amp; Caribbean"/>
    <s v="Universal Access"/>
    <n v="14.44609230992188"/>
    <x v="1946"/>
    <n v="-3.3416958105732242"/>
    <n v="1.8999999999999915"/>
    <n v="0.42216077900000004"/>
  </r>
  <r>
    <s v="PRY"/>
    <x v="186"/>
    <x v="8"/>
    <n v="99.6"/>
    <n v="59.2"/>
    <n v="1.3602583450000001"/>
    <n v="1130.4836780000001"/>
    <n v="6427382"/>
    <s v="PRY-2018"/>
    <n v="0.29999999999999716"/>
    <n v="-0.89999999999999858"/>
    <n v="2.4203090000000094E-2"/>
    <n v="8742900.0020027906"/>
    <n v="0.40000000000000568"/>
    <n v="1.2032534139780833"/>
    <s v="Upper Middle Income"/>
    <s v="Latin America &amp; Caribbean"/>
    <s v="Universal Access"/>
    <n v="14.116199440312499"/>
    <x v="1947"/>
    <n v="-3.3506106646276148"/>
    <n v="2.1999999999999886"/>
    <n v="0.44636386900000014"/>
  </r>
  <r>
    <s v="PRY"/>
    <x v="186"/>
    <x v="9"/>
    <n v="99.7"/>
    <n v="60.1"/>
    <n v="1.3080159840000001"/>
    <n v="1105.562537"/>
    <n v="6515058"/>
    <s v="PRY-2019"/>
    <n v="0.10000000000000853"/>
    <n v="0.89999999999999858"/>
    <n v="-5.2242361000000015E-2"/>
    <n v="8521800.0006870721"/>
    <n v="0.29999999999999716"/>
    <n v="1.1831225645085333"/>
    <s v="Upper Middle Income"/>
    <s v="Latin America &amp; Caribbean"/>
    <s v="Universal Access"/>
    <n v="13.658622860585879"/>
    <x v="1948"/>
    <n v="-3.3753853115815877"/>
    <n v="2.2999999999999972"/>
    <n v="0.39412150800000012"/>
  </r>
  <r>
    <s v="PRY"/>
    <x v="186"/>
    <x v="10"/>
    <n v="99.7"/>
    <n v="61.5"/>
    <n v="1.189462515"/>
    <n v="1056.54063"/>
    <n v="6603739"/>
    <s v="PRY-2020"/>
    <n v="0"/>
    <n v="1.3999999999999986"/>
    <n v="-0.11855346900000008"/>
    <n v="7854899.9993435852"/>
    <n v="0.29999999999999716"/>
    <n v="1.1258085881657007"/>
    <s v="Upper Middle Income"/>
    <s v="Latin America &amp; Caribbean"/>
    <s v="Universal Access"/>
    <n v="13.12616547433592"/>
    <x v="1949"/>
    <n v="-3.2112851213012581"/>
    <n v="2.2999999999999972"/>
    <n v="0.27556803900000004"/>
  </r>
  <r>
    <s v="PRY"/>
    <x v="186"/>
    <x v="11"/>
    <n v="100"/>
    <n v="58.8"/>
    <n v="1.1934295029999999"/>
    <n v="1094.0659450000001"/>
    <n v="6684182"/>
    <s v="PRY-2021"/>
    <n v="0.29999999999999716"/>
    <n v="-2.7000000000000028"/>
    <n v="3.9669879999999491E-3"/>
    <n v="7977100.0022215452"/>
    <n v="0"/>
    <n v="1.0908204468424432"/>
    <s v="Upper Middle Income"/>
    <s v="Latin America &amp; Caribbean"/>
    <s v="Universal Access"/>
    <n v="12.87483148972656"/>
    <x v="1950"/>
    <n v="-3.3873048380041864"/>
    <n v="2.5999999999999943"/>
    <n v="0.27953502699999999"/>
  </r>
  <r>
    <s v="PRY"/>
    <x v="186"/>
    <x v="12"/>
    <n v="100"/>
    <m/>
    <n v="1.1841051149999999"/>
    <n v="1044.985068"/>
    <n v="6760464"/>
    <s v="PRY-2022"/>
    <n v="0"/>
    <s v=""/>
    <n v="-9.3243880000000168E-3"/>
    <n v="8005100.0021733595"/>
    <n v="0"/>
    <n v="1.1331311338890824"/>
    <s v="Upper Middle Income"/>
    <s v="Latin America &amp; Caribbean"/>
    <s v="Universal Access"/>
    <n v="12.585946336015652"/>
    <x v="38"/>
    <n v="-3.3666959372259364"/>
    <n v="2.5999999999999943"/>
    <n v="0.27021063899999997"/>
  </r>
  <r>
    <s v="PSE"/>
    <x v="187"/>
    <x v="0"/>
    <n v="99.9"/>
    <n v="14.1"/>
    <m/>
    <m/>
    <n v="3786161"/>
    <s v="PSE-2010"/>
    <s v=""/>
    <s v=""/>
    <s v=""/>
    <n v="0"/>
    <n v="9.9999999999994316E-2"/>
    <s v=""/>
    <s v="Lower Middle Income"/>
    <s v="Middle East &amp; North Africa"/>
    <s v="Universal Access"/>
    <n v="20.275342560585955"/>
    <x v="1951"/>
    <s v=""/>
    <n v="0"/>
    <s v=""/>
  </r>
  <r>
    <s v="PSE"/>
    <x v="187"/>
    <x v="1"/>
    <n v="99.7"/>
    <n v="15.4"/>
    <m/>
    <m/>
    <n v="3882986"/>
    <s v="PSE-2011"/>
    <n v="-0.20000000000000284"/>
    <n v="1.3000000000000007"/>
    <s v=""/>
    <n v="0"/>
    <n v="0.29999999999999716"/>
    <s v=""/>
    <s v="Lower Middle Income"/>
    <s v="Middle East &amp; North Africa"/>
    <s v="Universal Access"/>
    <n v="19.284672569179691"/>
    <x v="1952"/>
    <s v=""/>
    <n v="-0.20000000000000284"/>
    <s v=""/>
  </r>
  <r>
    <s v="PSE"/>
    <x v="187"/>
    <x v="2"/>
    <n v="99.8"/>
    <n v="12.2"/>
    <m/>
    <m/>
    <n v="3979998"/>
    <s v="PSE-2012"/>
    <n v="9.9999999999994316E-2"/>
    <n v="-3.2000000000000011"/>
    <s v=""/>
    <n v="0"/>
    <n v="0.20000000000000284"/>
    <s v=""/>
    <s v="Lower Middle Income"/>
    <s v="Middle East &amp; North Africa"/>
    <s v="Universal Access"/>
    <n v="18.679195463984371"/>
    <x v="1186"/>
    <s v=""/>
    <n v="-0.10000000000000853"/>
    <s v=""/>
  </r>
  <r>
    <s v="PSE"/>
    <x v="187"/>
    <x v="3"/>
    <n v="99.9"/>
    <n v="11.7"/>
    <m/>
    <m/>
    <n v="4076708"/>
    <s v="PSE-2013"/>
    <n v="0.10000000000000853"/>
    <n v="-0.5"/>
    <s v=""/>
    <n v="0"/>
    <n v="9.9999999999994316E-2"/>
    <s v=""/>
    <s v="Lower Middle Income"/>
    <s v="Middle East &amp; North Africa"/>
    <s v="Universal Access"/>
    <n v="18.187461823359399"/>
    <x v="1953"/>
    <s v=""/>
    <n v="0"/>
    <s v=""/>
  </r>
  <r>
    <s v="PSE"/>
    <x v="187"/>
    <x v="4"/>
    <n v="99.9"/>
    <n v="10.8"/>
    <m/>
    <m/>
    <n v="4173398"/>
    <s v="PSE-2014"/>
    <n v="0"/>
    <n v="-0.89999999999999858"/>
    <s v=""/>
    <n v="0"/>
    <n v="9.9999999999994316E-2"/>
    <s v=""/>
    <s v="Lower Middle Income"/>
    <s v="Middle East &amp; North Africa"/>
    <s v="Universal Access"/>
    <n v="17.459097411132859"/>
    <x v="1954"/>
    <s v=""/>
    <n v="0"/>
    <s v=""/>
  </r>
  <r>
    <s v="PSE"/>
    <x v="187"/>
    <x v="5"/>
    <n v="99.9"/>
    <n v="11"/>
    <m/>
    <m/>
    <n v="4270092"/>
    <s v="PSE-2015"/>
    <n v="0"/>
    <n v="0.19999999999999929"/>
    <s v=""/>
    <n v="0"/>
    <n v="9.9999999999994316E-2"/>
    <s v=""/>
    <s v="Lower Middle Income"/>
    <s v="Middle East &amp; North Africa"/>
    <s v="Universal Access"/>
    <n v="16.884761441953117"/>
    <x v="1955"/>
    <s v=""/>
    <n v="0"/>
    <s v=""/>
  </r>
  <r>
    <s v="PSE"/>
    <x v="187"/>
    <x v="6"/>
    <n v="100"/>
    <n v="12.3"/>
    <m/>
    <m/>
    <n v="4367088"/>
    <s v="PSE-2016"/>
    <n v="9.9999999999994316E-2"/>
    <n v="1.3000000000000007"/>
    <s v=""/>
    <n v="0"/>
    <n v="0"/>
    <s v=""/>
    <s v="Lower Middle Income"/>
    <s v="Middle East &amp; North Africa"/>
    <s v="Universal Access"/>
    <n v="15.905248869453033"/>
    <x v="1956"/>
    <s v=""/>
    <n v="9.9999999999994316E-2"/>
    <s v=""/>
  </r>
  <r>
    <s v="PSE"/>
    <x v="187"/>
    <x v="7"/>
    <n v="99.9"/>
    <n v="10.5"/>
    <m/>
    <m/>
    <n v="4454805"/>
    <s v="PSE-2017"/>
    <n v="-9.9999999999994316E-2"/>
    <n v="-1.8000000000000007"/>
    <s v=""/>
    <n v="0"/>
    <n v="9.9999999999994316E-2"/>
    <s v=""/>
    <s v="Lower Middle Income"/>
    <s v="Middle East &amp; North Africa"/>
    <s v="Universal Access"/>
    <n v="15.046092309921889"/>
    <x v="1957"/>
    <s v=""/>
    <n v="0"/>
    <s v=""/>
  </r>
  <r>
    <s v="PSE"/>
    <x v="187"/>
    <x v="8"/>
    <n v="100"/>
    <n v="12.7"/>
    <m/>
    <m/>
    <n v="4569087"/>
    <s v="PSE-2018"/>
    <n v="9.9999999999994316E-2"/>
    <n v="2.1999999999999993"/>
    <s v=""/>
    <n v="0"/>
    <n v="0"/>
    <s v=""/>
    <s v="Lower Middle Income"/>
    <s v="Middle East &amp; North Africa"/>
    <s v="Universal Access"/>
    <n v="14.516199440312505"/>
    <x v="1958"/>
    <s v=""/>
    <n v="9.9999999999994316E-2"/>
    <s v=""/>
  </r>
  <r>
    <s v="PSE"/>
    <x v="187"/>
    <x v="9"/>
    <n v="100"/>
    <n v="13.9"/>
    <m/>
    <m/>
    <n v="4685306"/>
    <s v="PSE-2019"/>
    <n v="0"/>
    <n v="1.2000000000000011"/>
    <s v=""/>
    <n v="0"/>
    <n v="0"/>
    <s v=""/>
    <s v="Lower Middle Income"/>
    <s v="Middle East &amp; North Africa"/>
    <s v="Universal Access"/>
    <n v="13.958622860585876"/>
    <x v="1959"/>
    <s v=""/>
    <n v="9.9999999999994316E-2"/>
    <s v=""/>
  </r>
  <r>
    <s v="PSE"/>
    <x v="187"/>
    <x v="10"/>
    <n v="100"/>
    <n v="15"/>
    <m/>
    <m/>
    <n v="4803269"/>
    <s v="PSE-2020"/>
    <n v="0"/>
    <n v="1.0999999999999996"/>
    <s v=""/>
    <n v="0"/>
    <n v="0"/>
    <s v=""/>
    <s v="Lower Middle Income"/>
    <s v="Middle East &amp; North Africa"/>
    <s v="Universal Access"/>
    <n v="13.426165474335917"/>
    <x v="541"/>
    <s v=""/>
    <n v="9.9999999999994316E-2"/>
    <s v=""/>
  </r>
  <r>
    <s v="PSE"/>
    <x v="187"/>
    <x v="11"/>
    <n v="100"/>
    <n v="15.4"/>
    <m/>
    <m/>
    <n v="4922749"/>
    <s v="PSE-2021"/>
    <n v="0"/>
    <n v="0.40000000000000036"/>
    <s v=""/>
    <n v="0"/>
    <n v="0"/>
    <s v=""/>
    <s v="Lower Middle Income"/>
    <s v="Middle East &amp; North Africa"/>
    <s v="Universal Access"/>
    <n v="12.87483148972656"/>
    <x v="1960"/>
    <s v=""/>
    <n v="9.9999999999994316E-2"/>
    <s v=""/>
  </r>
  <r>
    <s v="PSE"/>
    <x v="187"/>
    <x v="12"/>
    <n v="100"/>
    <n v="15.4"/>
    <m/>
    <m/>
    <n v="5043612"/>
    <s v="PSE-2022"/>
    <n v="0"/>
    <n v="0"/>
    <s v=""/>
    <n v="0"/>
    <n v="0"/>
    <s v=""/>
    <s v="Lower Middle Income"/>
    <s v="Middle East &amp; North Africa"/>
    <s v="Universal Access"/>
    <n v="12.585946336015652"/>
    <x v="1961"/>
    <s v=""/>
    <n v="9.9999999999994316E-2"/>
    <s v=""/>
  </r>
  <r>
    <s v="PSS"/>
    <x v="188"/>
    <x v="0"/>
    <n v="71.796125270000005"/>
    <n v="29.678532610000001"/>
    <n v="2.0840840759999999"/>
    <m/>
    <n v="2289399"/>
    <s v="PSS-2010"/>
    <s v=""/>
    <s v=""/>
    <s v=""/>
    <n v="4771299.9995103236"/>
    <n v="28.203874729999995"/>
    <s v=""/>
    <s v="Unknown"/>
    <s v="Unknown"/>
    <s v="Moderate Access"/>
    <n v="-7.8285321694140464"/>
    <x v="1962"/>
    <n v="-3.0139751379916344"/>
    <n v="0"/>
    <n v="0"/>
  </r>
  <r>
    <s v="PSS"/>
    <x v="188"/>
    <x v="1"/>
    <n v="72.804458229999995"/>
    <n v="31.402894740000001"/>
    <n v="1.9874195299999999"/>
    <m/>
    <n v="2320899"/>
    <s v="PSS-2011"/>
    <n v="1.00833295999999"/>
    <n v="1.7243621299999994"/>
    <n v="-9.6664545999999962E-2"/>
    <n v="4612599.9997574696"/>
    <n v="27.195541770000005"/>
    <s v=""/>
    <s v="Unknown"/>
    <s v="Unknown"/>
    <s v="Moderate Access"/>
    <n v="-7.6108692008203178"/>
    <x v="1963"/>
    <n v="-3.1391138537740555"/>
    <n v="1.00833295999999"/>
    <n v="-9.6664545999999962E-2"/>
  </r>
  <r>
    <s v="PSS"/>
    <x v="188"/>
    <x v="2"/>
    <n v="73.831646050000003"/>
    <n v="31.203713530000002"/>
    <n v="2.4537782680000002"/>
    <m/>
    <n v="2351924"/>
    <s v="PSS-2012"/>
    <n v="1.0271878200000089"/>
    <n v="-0.199181209999999"/>
    <n v="0.46635873800000027"/>
    <n v="5771099.9991876325"/>
    <n v="26.168353949999997"/>
    <s v=""/>
    <s v="Unknown"/>
    <s v="Unknown"/>
    <s v="Moderate Access"/>
    <n v="-7.2891584860156229"/>
    <x v="1964"/>
    <n v="-2.951725795096229"/>
    <n v="2.0355207799999988"/>
    <n v="0.36969419200000031"/>
  </r>
  <r>
    <s v="PSS"/>
    <x v="188"/>
    <x v="3"/>
    <n v="72.661798430000005"/>
    <n v="31.086453200000001"/>
    <n v="1.7625772630000001"/>
    <m/>
    <n v="2382931"/>
    <s v="PSS-2013"/>
    <n v="-1.1698476199999988"/>
    <n v="-0.11726033000000058"/>
    <n v="-0.69120100500000015"/>
    <n v="4200099.9998978535"/>
    <n v="27.338201569999995"/>
    <s v=""/>
    <s v="Unknown"/>
    <s v="Unknown"/>
    <s v="Moderate Access"/>
    <n v="-9.0507397466406019"/>
    <x v="1965"/>
    <n v="-3.2057931810000042"/>
    <n v="0.86567316000000005"/>
    <n v="-0.32150681299999984"/>
  </r>
  <r>
    <s v="PSS"/>
    <x v="188"/>
    <x v="4"/>
    <n v="76.575403109999996"/>
    <n v="31.22149533"/>
    <n v="1.5974151089999999"/>
    <m/>
    <n v="2414338"/>
    <s v="PSS-2014"/>
    <n v="3.9136046799999917"/>
    <n v="0.13504212999999865"/>
    <n v="-0.16516215400000012"/>
    <n v="3856699.9994328418"/>
    <n v="23.424596890000004"/>
    <s v=""/>
    <s v="Unknown"/>
    <s v="Unknown"/>
    <s v="Moderate Access"/>
    <n v="-5.8654994788671502"/>
    <x v="1966"/>
    <n v="-3.1938717890836843"/>
    <n v="4.7792778399999918"/>
    <n v="-0.48666896699999995"/>
  </r>
  <r>
    <s v="PSS"/>
    <x v="188"/>
    <x v="5"/>
    <n v="78.547789499999993"/>
    <n v="31.332175929999998"/>
    <n v="1.5664420400000001"/>
    <m/>
    <n v="2445989"/>
    <s v="PSS-2015"/>
    <n v="1.9723863899999969"/>
    <n v="0.11068059999999846"/>
    <n v="-3.0973068999999853E-2"/>
    <n v="3831499.9989775601"/>
    <n v="21.452210500000007"/>
    <s v=""/>
    <s v="Unknown"/>
    <s v="Unknown"/>
    <s v="Moderate Access"/>
    <n v="-4.4674490580468955"/>
    <x v="1967"/>
    <n v="-3.1429993260041789"/>
    <n v="6.7516642299999887"/>
    <n v="-0.51764203599999981"/>
  </r>
  <r>
    <s v="PSS"/>
    <x v="188"/>
    <x v="6"/>
    <n v="79.908342259999998"/>
    <n v="28.85048544"/>
    <n v="1.530353209"/>
    <m/>
    <n v="2477794"/>
    <s v="PSS-2016"/>
    <n v="1.3605527600000045"/>
    <n v="-2.4816904899999983"/>
    <n v="-3.6088831000000043E-2"/>
    <n v="3791899.9991409462"/>
    <n v="20.091657740000002"/>
    <s v=""/>
    <s v="Unknown"/>
    <s v="Unknown"/>
    <s v="Moderate Access"/>
    <n v="-4.1864088705469698"/>
    <x v="1968"/>
    <n v="-3.1440185866694561"/>
    <n v="8.1122169899999932"/>
    <n v="-0.55373086699999985"/>
  </r>
  <r>
    <s v="PSS"/>
    <x v="188"/>
    <x v="7"/>
    <n v="82.104173470000006"/>
    <n v="28.98914027"/>
    <n v="1.4884866489999999"/>
    <m/>
    <n v="2509999"/>
    <s v="PSS-2017"/>
    <n v="2.1958312100000086"/>
    <n v="0.13865483000000012"/>
    <n v="-4.1866560000000108E-2"/>
    <n v="3736100.000503351"/>
    <n v="17.895826529999994"/>
    <s v=""/>
    <s v="Unknown"/>
    <s v="Unknown"/>
    <s v="High Access"/>
    <n v="-2.7497342200781105"/>
    <x v="1969"/>
    <n v="-3.189264416573224"/>
    <n v="10.308048200000002"/>
    <n v="-0.59559742699999996"/>
  </r>
  <r>
    <s v="PSS"/>
    <x v="188"/>
    <x v="8"/>
    <n v="82.697827309999994"/>
    <n v="27.35374449"/>
    <n v="1.576587652"/>
    <m/>
    <n v="2542009"/>
    <s v="PSS-2018"/>
    <n v="0.59365383999998755"/>
    <n v="-1.6353957799999996"/>
    <n v="8.8101003000000011E-2"/>
    <n v="4007700.000672868"/>
    <n v="17.302172690000006"/>
    <s v=""/>
    <s v="Unknown"/>
    <s v="Unknown"/>
    <s v="High Access"/>
    <n v="-2.7859732496875012"/>
    <x v="1970"/>
    <n v="-3.1342813576276152"/>
    <n v="10.901702039999989"/>
    <n v="-0.50749642399999995"/>
  </r>
  <r>
    <s v="PSS"/>
    <x v="188"/>
    <x v="9"/>
    <n v="84.34343509"/>
    <n v="27.388984879999999"/>
    <n v="1.573196255"/>
    <m/>
    <n v="2568656"/>
    <s v="PSS-2019"/>
    <n v="1.645607780000006"/>
    <n v="3.5240389999998456E-2"/>
    <n v="-3.3913969999999072E-3"/>
    <n v="4040999.9995832802"/>
    <n v="15.65656491"/>
    <s v=""/>
    <s v="Unknown"/>
    <s v="Unknown"/>
    <s v="High Access"/>
    <n v="-1.6979420494141237"/>
    <x v="1971"/>
    <n v="-3.1102050405815875"/>
    <n v="12.547309819999995"/>
    <n v="-0.51088782099999985"/>
  </r>
  <r>
    <s v="PSS"/>
    <x v="188"/>
    <x v="10"/>
    <n v="86.193981129999997"/>
    <n v="29.425845410000001"/>
    <n v="1.342157762"/>
    <m/>
    <n v="2595522"/>
    <s v="PSS-2020"/>
    <n v="1.8505460399999976"/>
    <n v="2.036860530000002"/>
    <n v="-0.23103849300000001"/>
    <n v="3483599.9987417641"/>
    <n v="13.806018870000003"/>
    <s v=""/>
    <s v="Unknown"/>
    <s v="Unknown"/>
    <s v="High Access"/>
    <n v="-0.37985339566408527"/>
    <x v="1972"/>
    <n v="-3.0585898743012576"/>
    <n v="14.397855859999993"/>
    <n v="-0.74192631399999986"/>
  </r>
  <r>
    <s v="PSS"/>
    <x v="188"/>
    <x v="11"/>
    <n v="85.670817819999996"/>
    <m/>
    <n v="1.495338209"/>
    <m/>
    <n v="2625493"/>
    <s v="PSS-2021"/>
    <n v="-0.52316331000000105"/>
    <s v=""/>
    <n v="0.153180447"/>
    <n v="3926000.0003620372"/>
    <n v="14.329182180000004"/>
    <s v=""/>
    <s v="Unknown"/>
    <s v="Unknown"/>
    <s v="High Access"/>
    <n v="-1.4543506902734435"/>
    <x v="38"/>
    <n v="-3.0853961320041865"/>
    <n v="13.874692549999992"/>
    <n v="-0.58874586699999987"/>
  </r>
  <r>
    <s v="PSS"/>
    <x v="188"/>
    <x v="12"/>
    <n v="85.792388509999995"/>
    <m/>
    <n v="1.4955296380000001"/>
    <m/>
    <n v="2656049"/>
    <s v="PSS-2022"/>
    <n v="0.12157068999999865"/>
    <s v=""/>
    <n v="1.9142900000002072E-4"/>
    <n v="3972199.9994802619"/>
    <n v="14.207611490000005"/>
    <s v=""/>
    <s v="Unknown"/>
    <s v="Unknown"/>
    <s v="High Access"/>
    <n v="-1.6216651539843525"/>
    <x v="38"/>
    <n v="-3.0552714142259365"/>
    <n v="13.99626323999999"/>
    <n v="-0.58855443799999985"/>
  </r>
  <r>
    <s v="PST"/>
    <x v="189"/>
    <x v="0"/>
    <n v="99.880152409999994"/>
    <n v="9.8170711239999999"/>
    <n v="11.485394510000001"/>
    <n v="4824.3449350000001"/>
    <n v="1076208648"/>
    <s v="PST-2010"/>
    <s v=""/>
    <s v=""/>
    <s v=""/>
    <n v="12360680897.353724"/>
    <n v="0.11984759000000622"/>
    <n v="2.3807158618934867"/>
    <s v="Unknown"/>
    <s v="Unknown"/>
    <s v="Universal Access"/>
    <n v="20.255494970585943"/>
    <x v="1973"/>
    <n v="6.3873352960083665"/>
    <n v="0"/>
    <n v="0"/>
  </r>
  <r>
    <s v="PST"/>
    <x v="189"/>
    <x v="1"/>
    <n v="99.892758610000001"/>
    <n v="10.337405349999999"/>
    <n v="11.233818080000001"/>
    <n v="4695.2764749999997"/>
    <n v="1079468050"/>
    <s v="PST-2011"/>
    <n v="1.2606200000007561E-2"/>
    <n v="0.52033422599999923"/>
    <n v="-0.25157643000000007"/>
    <n v="12126547696.872345"/>
    <n v="0.10724138999999866"/>
    <n v="2.3925786138078271"/>
    <s v="Unknown"/>
    <s v="Unknown"/>
    <s v="Universal Access"/>
    <n v="19.477431179179689"/>
    <x v="1974"/>
    <n v="6.1072846962259453"/>
    <n v="1.2606200000007561E-2"/>
    <n v="-0.25157643000000007"/>
  </r>
  <r>
    <s v="PST"/>
    <x v="189"/>
    <x v="2"/>
    <n v="99.902946529999994"/>
    <n v="10.85574035"/>
    <n v="10.973075789999999"/>
    <n v="4621.5969009999999"/>
    <n v="1084193277"/>
    <s v="PST-2012"/>
    <n v="1.0187919999992801E-2"/>
    <n v="0.51833500000000043"/>
    <n v="-0.26074229000000138"/>
    <n v="11896934999.529463"/>
    <n v="9.7053470000005859E-2"/>
    <n v="2.3743039527367036"/>
    <s v="Unknown"/>
    <s v="Unknown"/>
    <s v="Universal Access"/>
    <n v="18.782141993984368"/>
    <x v="1975"/>
    <n v="5.5675717269037701"/>
    <n v="2.2794120000000362E-2"/>
    <n v="-0.51231872000000145"/>
  </r>
  <r>
    <s v="PST"/>
    <x v="189"/>
    <x v="3"/>
    <n v="99.918883730000005"/>
    <n v="11.33577139"/>
    <n v="10.98727046"/>
    <n v="4628.4455779999998"/>
    <n v="1088424167"/>
    <s v="PST-2013"/>
    <n v="1.5937200000010421E-2"/>
    <n v="0.48003104000000008"/>
    <n v="1.4194670000000187E-2"/>
    <n v="11958810698.029207"/>
    <n v="8.1116269999995438E-2"/>
    <n v="2.3738575456574158"/>
    <s v="Unknown"/>
    <s v="Unknown"/>
    <s v="Universal Access"/>
    <n v="18.206345553359398"/>
    <x v="1976"/>
    <n v="6.0189000159999955"/>
    <n v="3.8731320000010783E-2"/>
    <n v="-0.49812405000000126"/>
  </r>
  <r>
    <s v="PST"/>
    <x v="189"/>
    <x v="4"/>
    <n v="99.932055669999997"/>
    <n v="11.668784909999999"/>
    <n v="10.70154114"/>
    <n v="4559.6271109999998"/>
    <n v="1093025476"/>
    <s v="PST-2014"/>
    <n v="1.3171939999992333E-2"/>
    <n v="0.33301351999999973"/>
    <n v="-0.28572931999999973"/>
    <n v="11697057098.482082"/>
    <n v="6.7944330000003106E-2"/>
    <n v="2.3470211224472211"/>
    <s v="Unknown"/>
    <s v="Unknown"/>
    <s v="Universal Access"/>
    <n v="17.49115308113285"/>
    <x v="1977"/>
    <n v="5.9102542419163155"/>
    <n v="5.1903260000003115E-2"/>
    <n v="-0.78385337000000099"/>
  </r>
  <r>
    <s v="PST"/>
    <x v="189"/>
    <x v="5"/>
    <n v="99.944734190000005"/>
    <n v="11.84256042"/>
    <n v="10.520917069999999"/>
    <n v="4519.4672469999996"/>
    <n v="1097890139"/>
    <s v="PST-2015"/>
    <n v="1.2678520000008575E-2"/>
    <n v="0.17377551000000047"/>
    <n v="-0.18062407000000036"/>
    <n v="11550811104.389772"/>
    <n v="5.5265809999994531E-2"/>
    <n v="2.3279109007779031"/>
    <s v="Unknown"/>
    <s v="Unknown"/>
    <s v="Universal Access"/>
    <n v="16.929495631953117"/>
    <x v="1978"/>
    <n v="5.8114757039958205"/>
    <n v="6.458178000001169E-2"/>
    <n v="-0.96447744000000135"/>
  </r>
  <r>
    <s v="PST"/>
    <x v="189"/>
    <x v="6"/>
    <n v="99.957781670000003"/>
    <n v="12.06220716"/>
    <n v="10.36026642"/>
    <n v="4495.119412"/>
    <n v="1102966925"/>
    <s v="PST-2016"/>
    <n v="1.3047479999997336E-2"/>
    <n v="0.21964673999999995"/>
    <n v="-0.16065064999999912"/>
    <n v="11427031195.448158"/>
    <n v="4.2218329999997195E-2"/>
    <n v="2.3047811349221616"/>
    <s v="Unknown"/>
    <s v="Unknown"/>
    <s v="Universal Access"/>
    <n v="15.863030539453035"/>
    <x v="1979"/>
    <n v="5.6858946243305439"/>
    <n v="7.7629260000009026E-2"/>
    <n v="-1.1251280900000005"/>
  </r>
  <r>
    <s v="PST"/>
    <x v="189"/>
    <x v="7"/>
    <n v="99.971122579999999"/>
    <n v="12.484638139999999"/>
    <n v="10.2569374"/>
    <n v="4502.9355990000004"/>
    <n v="1107161559"/>
    <s v="PST-2017"/>
    <n v="1.3340909999996597E-2"/>
    <n v="0.42243097999999968"/>
    <n v="-0.10332902000000033"/>
    <n v="11356086802.349407"/>
    <n v="2.8877420000000598E-2"/>
    <n v="2.2778334654126149"/>
    <s v="Unknown"/>
    <s v="Unknown"/>
    <s v="Universal Access"/>
    <n v="15.117214889921883"/>
    <x v="1980"/>
    <n v="5.579186334426776"/>
    <n v="9.0970170000005623E-2"/>
    <n v="-1.2284571100000008"/>
  </r>
  <r>
    <s v="PST"/>
    <x v="189"/>
    <x v="8"/>
    <n v="99.982164440000005"/>
    <n v="12.857617879999999"/>
    <n v="10.288412989999999"/>
    <n v="4530.9338660000003"/>
    <n v="1111377470"/>
    <s v="PST-2018"/>
    <n v="1.1041860000005954E-2"/>
    <n v="0.37297973999999989"/>
    <n v="3.1475589999999443E-2"/>
    <n v="11434310399.141335"/>
    <n v="1.7835559999994643E-2"/>
    <n v="2.2707047364350115"/>
    <s v="Unknown"/>
    <s v="Unknown"/>
    <s v="Universal Access"/>
    <n v="14.49836388031251"/>
    <x v="1981"/>
    <n v="5.5775439803723845"/>
    <n v="0.10201203000001158"/>
    <n v="-1.1969815200000014"/>
  </r>
  <r>
    <s v="PST"/>
    <x v="189"/>
    <x v="9"/>
    <n v="99.993242480000006"/>
    <n v="13.2726557"/>
    <n v="9.9327375100000008"/>
    <n v="4476.8260200000004"/>
    <n v="1114898817"/>
    <s v="PST-2019"/>
    <n v="1.107804000000101E-2"/>
    <n v="0.41503782000000022"/>
    <n v="-0.3556754799999986"/>
    <n v="11073997299.470526"/>
    <n v="6.7575199999936331E-3"/>
    <n v="2.2187008084803796"/>
    <s v="Unknown"/>
    <s v="Unknown"/>
    <s v="Universal Access"/>
    <n v="13.951865340585883"/>
    <x v="1982"/>
    <n v="5.2493362144184132"/>
    <n v="0.11309007000001259"/>
    <n v="-1.552657"/>
  </r>
  <r>
    <s v="PST"/>
    <x v="189"/>
    <x v="10"/>
    <n v="99.997240090000005"/>
    <n v="14.42785484"/>
    <n v="9.0253414739999993"/>
    <n v="4159.2066169999998"/>
    <n v="1117007476"/>
    <s v="PST-2020"/>
    <n v="3.9976099999989856E-3"/>
    <n v="1.1551991400000006"/>
    <n v="-0.90739603600000152"/>
    <n v="10081373899.910858"/>
    <n v="2.7599099999946475E-3"/>
    <n v="2.1699670887016191"/>
    <s v="Unknown"/>
    <s v="Unknown"/>
    <s v="Universal Access"/>
    <n v="13.423405564335923"/>
    <x v="1983"/>
    <n v="4.6245938376987414"/>
    <n v="0.11708768000001157"/>
    <n v="-2.4600530360000015"/>
  </r>
  <r>
    <s v="PST"/>
    <x v="189"/>
    <x v="11"/>
    <n v="99.998834430000002"/>
    <m/>
    <n v="9.4739755579999994"/>
    <n v="4355.5371880000002"/>
    <n v="1116582773"/>
    <s v="PST-2021"/>
    <n v="1.5943399999969188E-3"/>
    <s v=""/>
    <n v="0.44863408400000004"/>
    <n v="10578477899.885862"/>
    <n v="1.1655699999977287E-3"/>
    <n v="2.1751566222650744"/>
    <s v="Unknown"/>
    <s v="Unknown"/>
    <s v="Universal Access"/>
    <n v="12.873665919726562"/>
    <x v="38"/>
    <n v="4.893241216995813"/>
    <n v="0.11868202000000849"/>
    <n v="-2.0114189520000014"/>
  </r>
  <r>
    <s v="PST"/>
    <x v="189"/>
    <x v="12"/>
    <n v="100"/>
    <m/>
    <n v="9.3471344809999994"/>
    <n v="4271.1216379999996"/>
    <n v="1117394729"/>
    <s v="PST-2022"/>
    <n v="1.1655699999977287E-3"/>
    <s v=""/>
    <n v="-0.12684107699999991"/>
    <n v="10444438800.323549"/>
    <n v="0"/>
    <n v="2.1884496095449295"/>
    <s v="Unknown"/>
    <s v="Unknown"/>
    <s v="Universal Access"/>
    <n v="12.585946336015652"/>
    <x v="38"/>
    <n v="4.7963334287740631"/>
    <n v="0.11984759000000622"/>
    <n v="-2.1382600290000013"/>
  </r>
  <r>
    <s v="PYF"/>
    <x v="190"/>
    <x v="0"/>
    <n v="100"/>
    <n v="7.5"/>
    <n v="3.6576982779999998"/>
    <m/>
    <n v="270580"/>
    <s v="PYF-2010"/>
    <s v=""/>
    <s v=""/>
    <s v=""/>
    <n v="989700.00006123993"/>
    <n v="0"/>
    <s v=""/>
    <s v="High Income"/>
    <s v="East Asia &amp; Pacific"/>
    <s v="Universal Access"/>
    <n v="20.375342560585949"/>
    <x v="1984"/>
    <n v="-1.4403609359916345"/>
    <n v="0"/>
    <n v="0"/>
  </r>
  <r>
    <s v="PYF"/>
    <x v="190"/>
    <x v="1"/>
    <n v="100"/>
    <n v="6.9"/>
    <n v="3.522285235"/>
    <m/>
    <n v="271727"/>
    <s v="PYF-2011"/>
    <n v="0"/>
    <n v="-0.59999999999999964"/>
    <n v="-0.13541304299999979"/>
    <n v="957100.00005084497"/>
    <n v="0"/>
    <s v=""/>
    <s v="High Income"/>
    <s v="East Asia &amp; Pacific"/>
    <s v="Universal Access"/>
    <n v="19.584672569179688"/>
    <x v="1985"/>
    <n v="-1.6042481487740554"/>
    <n v="0"/>
    <n v="-0.13541304299999979"/>
  </r>
  <r>
    <s v="PYF"/>
    <x v="190"/>
    <x v="2"/>
    <n v="100"/>
    <n v="6.6"/>
    <n v="3.3857714109999999"/>
    <m/>
    <n v="273084"/>
    <s v="PYF-2012"/>
    <n v="0"/>
    <n v="-0.30000000000000071"/>
    <n v="-0.13651382400000012"/>
    <n v="924600.00000152399"/>
    <n v="0"/>
    <s v=""/>
    <s v="High Income"/>
    <s v="East Asia &amp; Pacific"/>
    <s v="Universal Access"/>
    <n v="18.879195463984374"/>
    <x v="90"/>
    <n v="-2.0197326520962293"/>
    <n v="0"/>
    <n v="-0.27192686699999991"/>
  </r>
  <r>
    <s v="PYF"/>
    <x v="190"/>
    <x v="3"/>
    <n v="100"/>
    <n v="6.5"/>
    <n v="3.617396115"/>
    <m/>
    <n v="274728"/>
    <s v="PYF-2013"/>
    <n v="0"/>
    <n v="-9.9999999999999645E-2"/>
    <n v="0.23162470400000013"/>
    <n v="993799.99988172005"/>
    <n v="0"/>
    <s v=""/>
    <s v="High Income"/>
    <s v="East Asia &amp; Pacific"/>
    <s v="Universal Access"/>
    <n v="18.287461823359394"/>
    <x v="1986"/>
    <n v="-1.350974329000004"/>
    <n v="0"/>
    <n v="-4.030216299999978E-2"/>
  </r>
  <r>
    <s v="PYF"/>
    <x v="190"/>
    <x v="4"/>
    <n v="100"/>
    <n v="7.4"/>
    <n v="3.5584162789999998"/>
    <m/>
    <n v="276387"/>
    <s v="PYF-2014"/>
    <n v="0"/>
    <n v="0.90000000000000036"/>
    <n v="-5.897983600000023E-2"/>
    <n v="983500.00010397297"/>
    <n v="0"/>
    <s v=""/>
    <s v="High Income"/>
    <s v="East Asia &amp; Pacific"/>
    <s v="Universal Access"/>
    <n v="17.559097411132853"/>
    <x v="1987"/>
    <n v="-1.2328706190836844"/>
    <n v="0"/>
    <n v="-9.928199900000001E-2"/>
  </r>
  <r>
    <s v="PYF"/>
    <x v="190"/>
    <x v="5"/>
    <n v="100"/>
    <n v="7.8"/>
    <n v="3.619730374"/>
    <m/>
    <n v="277866"/>
    <s v="PYF-2015"/>
    <n v="0"/>
    <n v="0.39999999999999947"/>
    <n v="6.1314095000000179E-2"/>
    <n v="1005800.000101884"/>
    <n v="0"/>
    <s v=""/>
    <s v="High Income"/>
    <s v="East Asia &amp; Pacific"/>
    <s v="Universal Access"/>
    <n v="16.984761441953111"/>
    <x v="1988"/>
    <n v="-1.089710992004179"/>
    <n v="0"/>
    <n v="-3.796790399999983E-2"/>
  </r>
  <r>
    <s v="PYF"/>
    <x v="190"/>
    <x v="6"/>
    <n v="100"/>
    <n v="8.1"/>
    <n v="3.6102414949999999"/>
    <m/>
    <n v="279178"/>
    <s v="PYF-2016"/>
    <n v="0"/>
    <n v="0.29999999999999982"/>
    <n v="-9.4888790000000611E-3"/>
    <n v="1007900.00009111"/>
    <n v="0"/>
    <s v=""/>
    <s v="High Income"/>
    <s v="East Asia &amp; Pacific"/>
    <s v="Universal Access"/>
    <n v="15.905248869453033"/>
    <x v="1989"/>
    <n v="-1.0641303006694565"/>
    <n v="0"/>
    <n v="-4.7456782999999891E-2"/>
  </r>
  <r>
    <s v="PYF"/>
    <x v="190"/>
    <x v="7"/>
    <n v="100"/>
    <n v="8.1"/>
    <n v="3.1447371710000001"/>
    <m/>
    <n v="280087"/>
    <s v="PYF-2017"/>
    <n v="0"/>
    <n v="0"/>
    <n v="-0.46550432399999986"/>
    <n v="880800.00001387706"/>
    <n v="0"/>
    <s v=""/>
    <s v="High Income"/>
    <s v="East Asia &amp; Pacific"/>
    <s v="Universal Access"/>
    <n v="15.146092309921883"/>
    <x v="1990"/>
    <n v="-1.5330138945732239"/>
    <n v="0"/>
    <n v="-0.51296110699999975"/>
  </r>
  <r>
    <s v="PYF"/>
    <x v="190"/>
    <x v="8"/>
    <n v="100"/>
    <n v="7.7"/>
    <n v="2.797920054"/>
    <m/>
    <n v="279815"/>
    <s v="PYF-2018"/>
    <n v="0"/>
    <n v="-0.39999999999999947"/>
    <n v="-0.34681711700000006"/>
    <n v="782899.99991001002"/>
    <n v="0"/>
    <s v=""/>
    <s v="High Income"/>
    <s v="East Asia &amp; Pacific"/>
    <s v="Universal Access"/>
    <n v="14.516199440312505"/>
    <x v="1991"/>
    <n v="-1.9129489556276149"/>
    <n v="0"/>
    <n v="-0.85977822399999981"/>
  </r>
  <r>
    <s v="PYF"/>
    <x v="190"/>
    <x v="9"/>
    <n v="100"/>
    <n v="7.7"/>
    <n v="2.8132772350000002"/>
    <m/>
    <n v="279034"/>
    <s v="PYF-2019"/>
    <n v="0"/>
    <n v="0"/>
    <n v="1.5357181000000164E-2"/>
    <n v="784999.99999099004"/>
    <n v="0"/>
    <s v=""/>
    <s v="High Income"/>
    <s v="East Asia &amp; Pacific"/>
    <s v="Universal Access"/>
    <n v="13.958622860585876"/>
    <x v="1992"/>
    <n v="-1.8701240605815874"/>
    <n v="0"/>
    <n v="-0.84442104299999965"/>
  </r>
  <r>
    <s v="PYF"/>
    <x v="190"/>
    <x v="10"/>
    <n v="100"/>
    <n v="8.1999999999999993"/>
    <n v="2.5608057049999999"/>
    <m/>
    <n v="279209"/>
    <s v="PYF-2020"/>
    <n v="0"/>
    <n v="0.49999999999999911"/>
    <n v="-0.25247153000000022"/>
    <n v="715000.00008734502"/>
    <n v="0"/>
    <s v=""/>
    <s v="High Income"/>
    <s v="East Asia &amp; Pacific"/>
    <s v="Universal Access"/>
    <n v="13.426165474335917"/>
    <x v="1993"/>
    <n v="-1.8399419313012579"/>
    <n v="0"/>
    <n v="-1.0968925729999999"/>
  </r>
  <r>
    <s v="PYF"/>
    <x v="190"/>
    <x v="11"/>
    <n v="100"/>
    <n v="7.4"/>
    <n v="2.2874135070000001"/>
    <m/>
    <n v="279792"/>
    <s v="PYF-2021"/>
    <n v="0"/>
    <n v="-0.79999999999999893"/>
    <n v="-0.27339219799999981"/>
    <n v="639999.99995054398"/>
    <n v="0"/>
    <s v=""/>
    <s v="High Income"/>
    <s v="East Asia &amp; Pacific"/>
    <s v="Universal Access"/>
    <n v="12.87483148972656"/>
    <x v="1994"/>
    <n v="-2.2933208340041862"/>
    <n v="0"/>
    <n v="-1.3702847709999997"/>
  </r>
  <r>
    <s v="PYF"/>
    <x v="190"/>
    <x v="12"/>
    <n v="100"/>
    <n v="7"/>
    <n v="3.3019709110000002"/>
    <m/>
    <n v="280378"/>
    <s v="PYF-2022"/>
    <n v="0"/>
    <n v="-0.40000000000000036"/>
    <n v="1.0145574040000001"/>
    <n v="925800.00008435803"/>
    <n v="0"/>
    <s v=""/>
    <s v="High Income"/>
    <s v="East Asia &amp; Pacific"/>
    <s v="Universal Access"/>
    <n v="12.585946336015652"/>
    <x v="1995"/>
    <n v="-1.2488301412259362"/>
    <n v="0"/>
    <n v="-0.35572736699999963"/>
  </r>
  <r>
    <s v="QAT"/>
    <x v="191"/>
    <x v="0"/>
    <n v="100"/>
    <n v="0.1"/>
    <n v="44.663020029999998"/>
    <n v="16779.92167"/>
    <n v="1616832"/>
    <s v="QAT-2010"/>
    <s v=""/>
    <s v=""/>
    <s v=""/>
    <n v="72212600.001144961"/>
    <n v="0"/>
    <n v="2.6616941907333707"/>
    <s v="High Income"/>
    <s v="Middle East &amp; North Africa"/>
    <s v="Universal Access"/>
    <n v="20.375342560585949"/>
    <x v="64"/>
    <n v="39.564960816008366"/>
    <n v="0"/>
    <n v="0"/>
  </r>
  <r>
    <s v="QAT"/>
    <x v="191"/>
    <x v="1"/>
    <n v="100"/>
    <n v="0.1"/>
    <n v="51.198114680000003"/>
    <n v="16473.42697"/>
    <n v="1624761"/>
    <s v="QAT-2011"/>
    <n v="0"/>
    <n v="0"/>
    <n v="6.5350946500000049"/>
    <n v="83184700.005591482"/>
    <n v="0"/>
    <n v="3.1079213070381555"/>
    <s v="High Income"/>
    <s v="Middle East &amp; North Africa"/>
    <s v="Universal Access"/>
    <n v="19.584672569179688"/>
    <x v="65"/>
    <n v="46.071581296225951"/>
    <n v="0"/>
    <n v="6.5350946500000049"/>
  </r>
  <r>
    <s v="QAT"/>
    <x v="191"/>
    <x v="2"/>
    <n v="100"/>
    <n v="0"/>
    <n v="53.599258730000003"/>
    <n v="21456.066930000001"/>
    <n v="1722438"/>
    <s v="QAT-2012"/>
    <n v="0"/>
    <n v="-0.1"/>
    <n v="2.4011440499999992"/>
    <n v="92321400.008383751"/>
    <n v="0"/>
    <n v="2.4980933786637847"/>
    <s v="High Income"/>
    <s v="Middle East &amp; North Africa"/>
    <s v="Universal Access"/>
    <n v="18.879195463984374"/>
    <x v="215"/>
    <n v="48.193754666903772"/>
    <n v="0"/>
    <n v="8.9362387000000041"/>
  </r>
  <r>
    <s v="QAT"/>
    <x v="191"/>
    <x v="3"/>
    <n v="100"/>
    <n v="0"/>
    <n v="53.293683139999999"/>
    <n v="20642.142319999999"/>
    <n v="1916426"/>
    <s v="QAT-2013"/>
    <n v="0"/>
    <n v="0"/>
    <n v="-0.30557559000000367"/>
    <n v="102133400.00525764"/>
    <n v="0"/>
    <n v="2.5817903158415971"/>
    <s v="High Income"/>
    <s v="Middle East &amp; North Africa"/>
    <s v="Universal Access"/>
    <n v="18.287461823359394"/>
    <x v="216"/>
    <n v="48.325312695999997"/>
    <n v="0"/>
    <n v="8.6306631100000004"/>
  </r>
  <r>
    <s v="QAT"/>
    <x v="191"/>
    <x v="4"/>
    <n v="100"/>
    <n v="0"/>
    <n v="51.476685199999999"/>
    <n v="17814.543109999999"/>
    <n v="2151745"/>
    <s v="QAT-2014"/>
    <n v="0"/>
    <n v="0"/>
    <n v="-1.8169979400000003"/>
    <n v="110764699.995674"/>
    <n v="0"/>
    <n v="2.8895877307739721"/>
    <s v="High Income"/>
    <s v="Middle East &amp; North Africa"/>
    <s v="Universal Access"/>
    <n v="17.559097411132853"/>
    <x v="217"/>
    <n v="46.685398301916315"/>
    <n v="0"/>
    <n v="6.8136651700000002"/>
  </r>
  <r>
    <s v="QAT"/>
    <x v="191"/>
    <x v="5"/>
    <n v="100"/>
    <n v="0"/>
    <n v="48.659128359999997"/>
    <n v="16427.756539999998"/>
    <n v="2344557"/>
    <s v="QAT-2015"/>
    <n v="0"/>
    <n v="0"/>
    <n v="-2.8175568400000017"/>
    <n v="114084100.01033652"/>
    <n v="0"/>
    <n v="2.9620069083395366"/>
    <s v="High Income"/>
    <s v="Middle East &amp; North Africa"/>
    <s v="Universal Access"/>
    <n v="16.984761441953111"/>
    <x v="218"/>
    <n v="43.949686993995819"/>
    <n v="0"/>
    <n v="3.9961083299999984"/>
  </r>
  <r>
    <s v="QAT"/>
    <x v="191"/>
    <x v="6"/>
    <n v="100"/>
    <n v="0.1"/>
    <n v="46.043357729999997"/>
    <n v="15178.85621"/>
    <n v="2477113"/>
    <s v="QAT-2016"/>
    <n v="0"/>
    <n v="0.1"/>
    <n v="-2.6157706300000001"/>
    <n v="114054599.99663348"/>
    <n v="0"/>
    <n v="3.0333878319280814"/>
    <s v="High Income"/>
    <s v="Middle East &amp; North Africa"/>
    <s v="Universal Access"/>
    <n v="15.905248869453033"/>
    <x v="70"/>
    <n v="41.368985934330539"/>
    <n v="0"/>
    <n v="1.3803376999999983"/>
  </r>
  <r>
    <s v="QAT"/>
    <x v="191"/>
    <x v="7"/>
    <n v="100"/>
    <n v="0.1"/>
    <n v="44.820804299999999"/>
    <n v="16718.23705"/>
    <n v="2545820"/>
    <s v="QAT-2017"/>
    <n v="0"/>
    <n v="0"/>
    <n v="-1.2225534299999978"/>
    <n v="114105700.00302599"/>
    <n v="0"/>
    <n v="2.6809527922084344"/>
    <s v="High Income"/>
    <s v="Middle East &amp; North Africa"/>
    <s v="Universal Access"/>
    <n v="15.146092309921883"/>
    <x v="616"/>
    <n v="40.143053234426773"/>
    <n v="0"/>
    <n v="0.1577842700000005"/>
  </r>
  <r>
    <s v="QAT"/>
    <x v="191"/>
    <x v="8"/>
    <n v="100"/>
    <n v="0"/>
    <n v="44.520899870000001"/>
    <n v="16139.770829999999"/>
    <n v="2580734"/>
    <s v="QAT-2018"/>
    <n v="0"/>
    <n v="-0.1"/>
    <n v="-0.299904429999998"/>
    <n v="114896600.00510459"/>
    <n v="0"/>
    <n v="2.7584592333396842"/>
    <s v="High Income"/>
    <s v="Middle East &amp; North Africa"/>
    <s v="Universal Access"/>
    <n v="14.516199440312505"/>
    <x v="221"/>
    <n v="39.810030860372386"/>
    <n v="0"/>
    <n v="-0.1421201599999975"/>
  </r>
  <r>
    <s v="QAT"/>
    <x v="191"/>
    <x v="9"/>
    <n v="100"/>
    <n v="0.1"/>
    <n v="44.592192160000003"/>
    <n v="15760.7369"/>
    <n v="2638657"/>
    <s v="QAT-2019"/>
    <n v="0"/>
    <n v="0.1"/>
    <n v="7.1292290000002367E-2"/>
    <n v="117663499.98832913"/>
    <n v="0"/>
    <n v="2.8293215249345356"/>
    <s v="High Income"/>
    <s v="Middle East &amp; North Africa"/>
    <s v="Universal Access"/>
    <n v="13.958622860585876"/>
    <x v="1996"/>
    <n v="39.908790864418414"/>
    <n v="0"/>
    <n v="-7.082786999999513E-2"/>
  </r>
  <r>
    <s v="QAT"/>
    <x v="191"/>
    <x v="10"/>
    <n v="100"/>
    <n v="0"/>
    <n v="41.278092639999997"/>
    <n v="14869.250110000001"/>
    <n v="2794148"/>
    <s v="QAT-2020"/>
    <n v="0"/>
    <n v="-0.1"/>
    <n v="-3.3140995200000063"/>
    <n v="115337099.99387071"/>
    <n v="0"/>
    <n v="2.7760709070485867"/>
    <s v="High Income"/>
    <s v="Middle East &amp; North Africa"/>
    <s v="Universal Access"/>
    <n v="13.426165474335917"/>
    <x v="223"/>
    <n v="36.877345003698736"/>
    <n v="0"/>
    <n v="-3.3849273900000014"/>
  </r>
  <r>
    <s v="QAT"/>
    <x v="191"/>
    <x v="11"/>
    <n v="100"/>
    <n v="0"/>
    <n v="47.283974270000002"/>
    <n v="17100.750609999999"/>
    <n v="2504910"/>
    <s v="QAT-2021"/>
    <n v="0"/>
    <n v="0"/>
    <n v="6.0058816300000046"/>
    <n v="118442099.9886657"/>
    <n v="0"/>
    <n v="2.7650233225639682"/>
    <s v="High Income"/>
    <s v="Middle East &amp; North Africa"/>
    <s v="Universal Access"/>
    <n v="12.87483148972656"/>
    <x v="224"/>
    <n v="42.703239928995814"/>
    <n v="0"/>
    <n v="2.6209542400000032"/>
  </r>
  <r>
    <s v="QAT"/>
    <x v="191"/>
    <x v="12"/>
    <n v="100"/>
    <m/>
    <n v="45.19595399"/>
    <n v="16683.66361"/>
    <n v="2657333"/>
    <s v="QAT-2022"/>
    <n v="0"/>
    <s v=""/>
    <n v="-2.0880202800000021"/>
    <n v="120100700.00410867"/>
    <n v="0"/>
    <n v="2.7089945617765907"/>
    <s v="High Income"/>
    <s v="Middle East &amp; North Africa"/>
    <s v="Universal Access"/>
    <n v="12.585946336015652"/>
    <x v="38"/>
    <n v="40.645152937774064"/>
    <n v="0"/>
    <n v="0.53293396000000115"/>
  </r>
  <r>
    <s v="ROU"/>
    <x v="192"/>
    <x v="0"/>
    <n v="97.1"/>
    <n v="24.1"/>
    <n v="4.116418779"/>
    <n v="1724.6984869999999"/>
    <n v="20246871"/>
    <s v="ROU-2010"/>
    <s v=""/>
    <s v=""/>
    <s v=""/>
    <n v="83344600.000390515"/>
    <n v="2.9000000000000057"/>
    <n v="2.3867469067942659"/>
    <s v="High Income"/>
    <s v="Europe &amp; Central Asia"/>
    <s v="Universal Access"/>
    <n v="17.475342560585943"/>
    <x v="1997"/>
    <n v="-0.98164043499163434"/>
    <n v="0"/>
    <n v="0"/>
  </r>
  <r>
    <s v="ROU"/>
    <x v="192"/>
    <x v="1"/>
    <n v="97.4"/>
    <n v="21.1"/>
    <n v="4.458060562"/>
    <n v="1771.7035860000001"/>
    <n v="20147528"/>
    <s v="ROU-2011"/>
    <n v="0.30000000000001137"/>
    <n v="-3"/>
    <n v="0.34164178300000003"/>
    <n v="89818899.998590738"/>
    <n v="2.5999999999999943"/>
    <n v="2.5162564422331082"/>
    <s v="High Income"/>
    <s v="Europe &amp; Central Asia"/>
    <s v="Universal Access"/>
    <n v="16.984672569179693"/>
    <x v="1998"/>
    <n v="-0.66847282177405543"/>
    <n v="0.30000000000001137"/>
    <n v="0.34164178300000003"/>
  </r>
  <r>
    <s v="ROU"/>
    <x v="192"/>
    <x v="2"/>
    <n v="97.8"/>
    <n v="21.5"/>
    <n v="4.369012219"/>
    <n v="1736.5762050000001"/>
    <n v="20058035"/>
    <s v="ROU-2012"/>
    <n v="0.39999999999999147"/>
    <n v="0.39999999999999858"/>
    <n v="-8.9048342999999974E-2"/>
    <n v="87633800.004129663"/>
    <n v="2.2000000000000028"/>
    <n v="2.5158770495764102"/>
    <s v="High Income"/>
    <s v="Europe &amp; Central Asia"/>
    <s v="Universal Access"/>
    <n v="16.679195463984371"/>
    <x v="1999"/>
    <n v="-1.0364918440962292"/>
    <n v="0.70000000000000284"/>
    <n v="0.25259344000000006"/>
  </r>
  <r>
    <s v="ROU"/>
    <x v="192"/>
    <x v="3"/>
    <n v="98.1"/>
    <n v="23.1"/>
    <n v="3.9798049340000001"/>
    <n v="1590.1938130000001"/>
    <n v="19983693"/>
    <s v="ROU-2013"/>
    <n v="0.29999999999999716"/>
    <n v="1.6000000000000014"/>
    <n v="-0.3892072849999999"/>
    <n v="79531200.000941262"/>
    <n v="1.9000000000000057"/>
    <n v="2.5027169024710574"/>
    <s v="High Income"/>
    <s v="Europe &amp; Central Asia"/>
    <s v="Universal Access"/>
    <n v="16.387461823359388"/>
    <x v="2000"/>
    <n v="-0.98856551000000392"/>
    <n v="1"/>
    <n v="-0.13661384499999984"/>
  </r>
  <r>
    <s v="ROU"/>
    <x v="192"/>
    <x v="4"/>
    <n v="98.4"/>
    <n v="24.3"/>
    <n v="3.967566594"/>
    <n v="1579.406598"/>
    <n v="19908979"/>
    <s v="ROU-2014"/>
    <n v="0.30000000000001137"/>
    <n v="1.1999999999999993"/>
    <n v="-1.2238340000000125E-2"/>
    <n v="78990200.001047522"/>
    <n v="1.5999999999999943"/>
    <n v="2.5120615546523126"/>
    <s v="High Income"/>
    <s v="Europe &amp; Central Asia"/>
    <s v="Universal Access"/>
    <n v="15.959097411132859"/>
    <x v="1513"/>
    <n v="-0.82372030408368424"/>
    <n v="1.3000000000000114"/>
    <n v="-0.14885218499999997"/>
  </r>
  <r>
    <s v="ROU"/>
    <x v="192"/>
    <x v="5"/>
    <n v="98.8"/>
    <n v="23.7"/>
    <n v="4.0525613739999997"/>
    <n v="1598.6917980000001"/>
    <n v="19815616"/>
    <s v="ROU-2015"/>
    <n v="0.39999999999999147"/>
    <n v="-0.60000000000000142"/>
    <n v="8.4994779999999714E-2"/>
    <n v="80304000.003616378"/>
    <n v="1.2000000000000028"/>
    <n v="2.5349234787279489"/>
    <s v="High Income"/>
    <s v="Europe &amp; Central Asia"/>
    <s v="Universal Access"/>
    <n v="15.784761441953108"/>
    <x v="2001"/>
    <n v="-0.65687999200417924"/>
    <n v="1.7000000000000028"/>
    <n v="-6.3857405000000256E-2"/>
  </r>
  <r>
    <s v="ROU"/>
    <x v="192"/>
    <x v="6"/>
    <n v="99.1"/>
    <n v="24.4"/>
    <n v="3.9947941020000002"/>
    <n v="1604.6233500000001"/>
    <n v="19702267"/>
    <s v="ROU-2016"/>
    <n v="0.29999999999999716"/>
    <n v="0.69999999999999929"/>
    <n v="-5.7767271999999537E-2"/>
    <n v="78706500.007629231"/>
    <n v="0.90000000000000568"/>
    <n v="2.4895525183526717"/>
    <s v="High Income"/>
    <s v="Europe &amp; Central Asia"/>
    <s v="Universal Access"/>
    <n v="15.005248869453027"/>
    <x v="2002"/>
    <n v="-0.6795776936694562"/>
    <n v="2"/>
    <n v="-0.12162467699999979"/>
  </r>
  <r>
    <s v="ROU"/>
    <x v="192"/>
    <x v="7"/>
    <n v="100"/>
    <n v="23.4"/>
    <n v="4.1757869259999998"/>
    <n v="1693.373642"/>
    <n v="19588715"/>
    <s v="ROU-2017"/>
    <n v="0.90000000000000568"/>
    <n v="-1"/>
    <n v="0.18099282399999961"/>
    <n v="81798299.994140089"/>
    <n v="0"/>
    <n v="2.4659572007203829"/>
    <s v="High Income"/>
    <s v="Europe &amp; Central Asia"/>
    <s v="Universal Access"/>
    <n v="15.146092309921883"/>
    <x v="2003"/>
    <n v="-0.50196413957322417"/>
    <n v="2.9000000000000057"/>
    <n v="5.9368146999999816E-2"/>
  </r>
  <r>
    <s v="ROU"/>
    <x v="192"/>
    <x v="8"/>
    <n v="99.8"/>
    <n v="23"/>
    <n v="4.2621971790000002"/>
    <n v="1717.1174799999999"/>
    <n v="19473970"/>
    <s v="ROU-2018"/>
    <n v="-0.20000000000000284"/>
    <n v="-0.39999999999999858"/>
    <n v="8.6410253000000381E-2"/>
    <n v="83001899.997930631"/>
    <n v="0.20000000000000284"/>
    <n v="2.4821814632042534"/>
    <s v="High Income"/>
    <s v="Europe &amp; Central Asia"/>
    <s v="Universal Access"/>
    <n v="14.316199440312502"/>
    <x v="2004"/>
    <n v="-0.44867183062761473"/>
    <n v="2.7000000000000028"/>
    <n v="0.1457784000000002"/>
  </r>
  <r>
    <s v="ROU"/>
    <x v="192"/>
    <x v="9"/>
    <n v="100"/>
    <n v="23.5"/>
    <n v="4.1892254080000004"/>
    <n v="1705.2577759999999"/>
    <n v="19371648"/>
    <s v="ROU-2019"/>
    <n v="0.20000000000000284"/>
    <n v="0.5"/>
    <n v="-7.2971770999999741E-2"/>
    <n v="81152199.996432394"/>
    <n v="0"/>
    <n v="2.4566522826986366"/>
    <s v="High Income"/>
    <s v="Europe &amp; Central Asia"/>
    <s v="Universal Access"/>
    <n v="13.958622860585876"/>
    <x v="2005"/>
    <n v="-0.49417588758158715"/>
    <n v="2.9000000000000057"/>
    <n v="7.2806629000000456E-2"/>
  </r>
  <r>
    <s v="ROU"/>
    <x v="192"/>
    <x v="10"/>
    <n v="100"/>
    <n v="24.1"/>
    <n v="3.9294117649999998"/>
    <n v="1669.6382289999999"/>
    <n v="19265250"/>
    <s v="ROU-2020"/>
    <n v="0"/>
    <n v="0.60000000000000142"/>
    <n v="-0.25981364300000065"/>
    <n v="75701100.005666241"/>
    <n v="0"/>
    <n v="2.3534510031873497"/>
    <s v="High Income"/>
    <s v="Europe &amp; Central Asia"/>
    <s v="Universal Access"/>
    <n v="13.426165474335917"/>
    <x v="2006"/>
    <n v="-0.47133587130125809"/>
    <n v="2.9000000000000057"/>
    <n v="-0.18700701400000019"/>
  </r>
  <r>
    <s v="ROU"/>
    <x v="192"/>
    <x v="11"/>
    <n v="100"/>
    <n v="23.6"/>
    <n v="4.2226885709999999"/>
    <n v="1787.095642"/>
    <n v="19122059"/>
    <s v="ROU-2021"/>
    <n v="0"/>
    <n v="-0.5"/>
    <n v="0.29327680600000017"/>
    <n v="80746499.993287683"/>
    <n v="0"/>
    <n v="2.3628777731639725"/>
    <s v="High Income"/>
    <s v="Europe &amp; Central Asia"/>
    <s v="Universal Access"/>
    <n v="12.87483148972656"/>
    <x v="2007"/>
    <n v="-0.35804577000418636"/>
    <n v="2.9000000000000057"/>
    <n v="0.10626979199999997"/>
  </r>
  <r>
    <s v="ROU"/>
    <x v="192"/>
    <x v="12"/>
    <n v="100"/>
    <m/>
    <n v="3.9727795920000002"/>
    <n v="1655.23819"/>
    <n v="19048502"/>
    <s v="ROU-2022"/>
    <n v="0"/>
    <s v=""/>
    <n v="-0.24990897899999975"/>
    <n v="75675500.003771186"/>
    <n v="0"/>
    <n v="2.4001256230077681"/>
    <s v="High Income"/>
    <s v="Europe &amp; Central Asia"/>
    <s v="Universal Access"/>
    <n v="12.585946336015652"/>
    <x v="38"/>
    <n v="-0.57802146022593615"/>
    <n v="2.9000000000000057"/>
    <n v="-0.14363918699999978"/>
  </r>
  <r>
    <s v="RUS"/>
    <x v="193"/>
    <x v="0"/>
    <n v="99.3"/>
    <n v="3.3"/>
    <n v="12.22893459"/>
    <n v="4853.3675300000004"/>
    <n v="142849468"/>
    <s v="RUS-2010"/>
    <s v=""/>
    <s v=""/>
    <s v=""/>
    <n v="1746896800.388298"/>
    <n v="0.70000000000000284"/>
    <n v="2.5196803074173939"/>
    <s v="Upper Middle Income"/>
    <s v="Europe &amp; Central Asia"/>
    <s v="Universal Access"/>
    <n v="19.675342560585946"/>
    <x v="2008"/>
    <n v="7.1308753760083654"/>
    <n v="0"/>
    <n v="0"/>
  </r>
  <r>
    <s v="RUS"/>
    <x v="193"/>
    <x v="1"/>
    <n v="99.2"/>
    <n v="3.2"/>
    <n v="12.81384023"/>
    <n v="5004.2343929999997"/>
    <n v="143018195"/>
    <s v="RUS-2011"/>
    <n v="-9.9999999999994316E-2"/>
    <n v="-9.9999999999999645E-2"/>
    <n v="0.58490564000000056"/>
    <n v="1832612300.7129848"/>
    <n v="0.79999999999999716"/>
    <n v="2.5605995290556729"/>
    <s v="Upper Middle Income"/>
    <s v="Europe &amp; Central Asia"/>
    <s v="Universal Access"/>
    <n v="18.784672569179691"/>
    <x v="1333"/>
    <n v="7.6873068462259448"/>
    <n v="-9.9999999999994316E-2"/>
    <n v="0.58490564000000056"/>
  </r>
  <r>
    <s v="RUS"/>
    <x v="193"/>
    <x v="2"/>
    <n v="100"/>
    <n v="3.2"/>
    <n v="12.692298170000001"/>
    <n v="5056.0832339999997"/>
    <n v="143378447"/>
    <s v="RUS-2012"/>
    <n v="0.79999999999999716"/>
    <n v="0"/>
    <n v="-0.12154205999999945"/>
    <n v="1819802000.4755421"/>
    <n v="0"/>
    <n v="2.5103024579678039"/>
    <s v="Upper Middle Income"/>
    <s v="Europe &amp; Central Asia"/>
    <s v="Universal Access"/>
    <n v="18.879195463984374"/>
    <x v="2009"/>
    <n v="7.2867941069037716"/>
    <n v="0.70000000000000284"/>
    <n v="0.46336358000000111"/>
  </r>
  <r>
    <s v="RUS"/>
    <x v="193"/>
    <x v="3"/>
    <n v="100"/>
    <n v="3.6"/>
    <n v="12.268275600000001"/>
    <n v="4896.9502979999997"/>
    <n v="143805638"/>
    <s v="RUS-2013"/>
    <n v="0"/>
    <n v="0.39999999999999991"/>
    <n v="-0.42402256999999999"/>
    <n v="1764247199.8178329"/>
    <n v="0"/>
    <n v="2.5052889764902413"/>
    <s v="Upper Middle Income"/>
    <s v="Europe &amp; Central Asia"/>
    <s v="Universal Access"/>
    <n v="18.287461823359394"/>
    <x v="2010"/>
    <n v="7.2999051559999968"/>
    <n v="0.70000000000000284"/>
    <n v="3.934101000000112E-2"/>
  </r>
  <r>
    <s v="RUS"/>
    <x v="193"/>
    <x v="4"/>
    <n v="100"/>
    <n v="3.3"/>
    <n v="12.134169419999999"/>
    <n v="4894.4255210000001"/>
    <n v="144237223"/>
    <s v="RUS-2014"/>
    <n v="0"/>
    <n v="-0.30000000000000027"/>
    <n v="-0.13410618000000163"/>
    <n v="1750198900.5523205"/>
    <n v="0"/>
    <n v="2.4791815439702138"/>
    <s v="Upper Middle Income"/>
    <s v="Europe &amp; Central Asia"/>
    <s v="Universal Access"/>
    <n v="17.559097411132853"/>
    <x v="1644"/>
    <n v="7.342882521916315"/>
    <n v="0.70000000000000284"/>
    <n v="-9.4765170000000509E-2"/>
  </r>
  <r>
    <s v="RUS"/>
    <x v="193"/>
    <x v="5"/>
    <n v="95.5"/>
    <n v="3.2"/>
    <n v="12.148127779999999"/>
    <n v="4785.1957249999996"/>
    <n v="144640716"/>
    <s v="RUS-2015"/>
    <n v="-4.5"/>
    <n v="-9.9999999999999645E-2"/>
    <n v="1.395836000000017E-2"/>
    <n v="1757113900.1586905"/>
    <n v="4.5"/>
    <n v="2.53868984220076"/>
    <s v="Upper Middle Income"/>
    <s v="Europe &amp; Central Asia"/>
    <s v="Universal Access"/>
    <n v="12.484761441953111"/>
    <x v="1197"/>
    <n v="7.4386864139958204"/>
    <n v="-3.7999999999999972"/>
    <n v="-8.080681000000034E-2"/>
  </r>
  <r>
    <s v="RUS"/>
    <x v="193"/>
    <x v="6"/>
    <n v="99.4"/>
    <n v="3.4"/>
    <n v="11.961746700000001"/>
    <n v="4917.5408390000002"/>
    <n v="145015460"/>
    <s v="RUS-2016"/>
    <n v="3.9000000000000057"/>
    <n v="0.19999999999999973"/>
    <n v="-0.18638107999999853"/>
    <n v="1734638200.1039822"/>
    <n v="0.59999999999999432"/>
    <n v="2.4324651470372873"/>
    <s v="Upper Middle Income"/>
    <s v="Europe &amp; Central Asia"/>
    <s v="Universal Access"/>
    <n v="15.305248869453038"/>
    <x v="1646"/>
    <n v="7.2873749043305445"/>
    <n v="0.10000000000000853"/>
    <n v="-0.26718788999999887"/>
  </r>
  <r>
    <s v="RUS"/>
    <x v="193"/>
    <x v="7"/>
    <n v="100"/>
    <n v="3.2"/>
    <n v="12.135732239999999"/>
    <n v="4999.0799079999997"/>
    <n v="145293260"/>
    <s v="RUS-2017"/>
    <n v="0.59999999999999432"/>
    <n v="-0.19999999999999973"/>
    <n v="0.17398553999999855"/>
    <n v="1763240099.6367023"/>
    <n v="0"/>
    <n v="2.4275931698109594"/>
    <s v="Upper Middle Income"/>
    <s v="Europe &amp; Central Asia"/>
    <s v="Universal Access"/>
    <n v="15.146092309921883"/>
    <x v="2011"/>
    <n v="7.4579811744267754"/>
    <n v="0.70000000000000284"/>
    <n v="-9.3202350000000322E-2"/>
  </r>
  <r>
    <s v="RUS"/>
    <x v="193"/>
    <x v="8"/>
    <n v="100"/>
    <n v="3.2"/>
    <n v="12.59392471"/>
    <n v="5259.9083760000003"/>
    <n v="145398106"/>
    <s v="RUS-2018"/>
    <n v="0"/>
    <n v="0"/>
    <n v="0.45819247000000018"/>
    <n v="1831132799.9405992"/>
    <n v="0"/>
    <n v="2.3943239710151176"/>
    <s v="Upper Middle Income"/>
    <s v="Europe &amp; Central Asia"/>
    <s v="Universal Access"/>
    <n v="14.516199440312505"/>
    <x v="1282"/>
    <n v="7.8830557003723847"/>
    <n v="0.70000000000000284"/>
    <n v="0.36499011999999986"/>
  </r>
  <r>
    <s v="RUS"/>
    <x v="193"/>
    <x v="9"/>
    <n v="99.8"/>
    <n v="3.2"/>
    <n v="12.77387392"/>
    <n v="5065.148209"/>
    <n v="145453291"/>
    <s v="RUS-2019"/>
    <n v="-0.20000000000000284"/>
    <n v="0"/>
    <n v="0.17994921000000019"/>
    <n v="1858002000.4830706"/>
    <n v="0.20000000000000284"/>
    <n v="2.5219151331648626"/>
    <s v="Upper Middle Income"/>
    <s v="Europe &amp; Central Asia"/>
    <s v="Universal Access"/>
    <n v="13.758622860585874"/>
    <x v="1283"/>
    <n v="8.0904726244184122"/>
    <n v="0.5"/>
    <n v="0.54493933000000006"/>
  </r>
  <r>
    <s v="RUS"/>
    <x v="193"/>
    <x v="10"/>
    <n v="99.9"/>
    <n v="3.7"/>
    <n v="12.284053030000001"/>
    <n v="5044.8536690000001"/>
    <n v="145245148"/>
    <s v="RUS-2020"/>
    <n v="0.10000000000000853"/>
    <n v="0.5"/>
    <n v="-0.48982088999999895"/>
    <n v="1784199100.3821986"/>
    <n v="9.9999999999994316E-2"/>
    <n v="2.4349671637621491"/>
    <s v="Upper Middle Income"/>
    <s v="Europe &amp; Central Asia"/>
    <s v="Universal Access"/>
    <n v="13.326165474335923"/>
    <x v="2012"/>
    <n v="7.8833053936987429"/>
    <n v="0.60000000000000853"/>
    <n v="5.5118440000001101E-2"/>
  </r>
  <r>
    <s v="RUS"/>
    <x v="193"/>
    <x v="11"/>
    <n v="100"/>
    <n v="3.5"/>
    <n v="13.392075739999999"/>
    <n v="5681.3924800000004"/>
    <n v="144746762"/>
    <s v="RUS-2021"/>
    <n v="9.9999999999994316E-2"/>
    <n v="-0.20000000000000018"/>
    <n v="1.1080227099999984"/>
    <n v="1938459599.8237538"/>
    <n v="0"/>
    <n v="2.3571819386081208"/>
    <s v="Upper Middle Income"/>
    <s v="Europe &amp; Central Asia"/>
    <s v="Universal Access"/>
    <n v="12.87483148972656"/>
    <x v="2013"/>
    <n v="8.8113413989958129"/>
    <n v="0.70000000000000284"/>
    <n v="1.1631411499999995"/>
  </r>
  <r>
    <s v="RUS"/>
    <x v="193"/>
    <x v="12"/>
    <n v="100"/>
    <m/>
    <n v="13.14138384"/>
    <n v="5601.0843510000004"/>
    <n v="144236933"/>
    <s v="RUS-2022"/>
    <n v="0"/>
    <s v=""/>
    <n v="-0.25069189999999963"/>
    <n v="1895472900.4573627"/>
    <n v="0"/>
    <n v="2.3462213772327454"/>
    <s v="Upper Middle Income"/>
    <s v="Europe &amp; Central Asia"/>
    <s v="Universal Access"/>
    <n v="12.585946336015652"/>
    <x v="38"/>
    <n v="8.5905827877740641"/>
    <n v="0.70000000000000284"/>
    <n v="0.91244924999999988"/>
  </r>
  <r>
    <s v="RWA"/>
    <x v="194"/>
    <x v="0"/>
    <n v="9.6999999999999993"/>
    <n v="90.5"/>
    <n v="7.0869517000000007E-2"/>
    <n v="349.05698740000003"/>
    <n v="10317553"/>
    <s v="RWA-2010"/>
    <s v=""/>
    <s v=""/>
    <s v=""/>
    <n v="731199.99773190112"/>
    <n v="90.3"/>
    <n v="0.20303136610408964"/>
    <s v="Low Income"/>
    <s v="Sub-Saharan Africa"/>
    <s v="Critical"/>
    <n v="-69.924657439414048"/>
    <x v="2014"/>
    <n v="-5.0271896969916341"/>
    <n v="0"/>
    <n v="0"/>
  </r>
  <r>
    <s v="RWA"/>
    <x v="194"/>
    <x v="1"/>
    <n v="10.8"/>
    <n v="89.7"/>
    <n v="7.2046456999999994E-2"/>
    <n v="350.44416289999998"/>
    <n v="10573733"/>
    <s v="RWA-2011"/>
    <n v="1.1000000000000014"/>
    <n v="-0.79999999999999716"/>
    <n v="1.1769399999999874E-3"/>
    <n v="761799.99991398095"/>
    <n v="89.2"/>
    <n v="0.20558612363179413"/>
    <s v="Low Income"/>
    <s v="Sub-Saharan Africa"/>
    <s v="Critical"/>
    <n v="-69.615327430820315"/>
    <x v="2015"/>
    <n v="-5.0544869267740555"/>
    <n v="1.1000000000000014"/>
    <n v="1.1769399999999874E-3"/>
  </r>
  <r>
    <s v="RWA"/>
    <x v="194"/>
    <x v="2"/>
    <n v="17.5"/>
    <n v="88.8"/>
    <n v="7.8227861999999995E-2"/>
    <n v="354.16560920000001"/>
    <n v="10829901"/>
    <s v="RWA-2012"/>
    <n v="6.6999999999999993"/>
    <n v="-0.90000000000000568"/>
    <n v="6.1814050000000009E-3"/>
    <n v="847200.00090166193"/>
    <n v="82.5"/>
    <n v="0.22087932867537155"/>
    <s v="Low Income"/>
    <s v="Sub-Saharan Africa"/>
    <s v="Critical"/>
    <n v="-63.620804536015626"/>
    <x v="2016"/>
    <n v="-5.3272762010962289"/>
    <n v="7.8000000000000007"/>
    <n v="7.3583449999999884E-3"/>
  </r>
  <r>
    <s v="RWA"/>
    <x v="194"/>
    <x v="3"/>
    <n v="15.2"/>
    <n v="88.5"/>
    <n v="8.5014972999999994E-2"/>
    <n v="354.8861776"/>
    <n v="11093340"/>
    <s v="RWA-2013"/>
    <n v="-2.3000000000000007"/>
    <n v="-0.29999999999999716"/>
    <n v="6.7871109999999985E-3"/>
    <n v="943100.0005798199"/>
    <n v="84.8"/>
    <n v="0.23955560505324114"/>
    <s v="Low Income"/>
    <s v="Sub-Saharan Africa"/>
    <s v="Critical"/>
    <n v="-66.512538176640604"/>
    <x v="2017"/>
    <n v="-4.8833554710000042"/>
    <n v="5.5"/>
    <n v="1.4145455999999987E-2"/>
  </r>
  <r>
    <s v="RWA"/>
    <x v="194"/>
    <x v="4"/>
    <n v="19.8"/>
    <n v="88"/>
    <n v="8.4401276999999997E-2"/>
    <n v="352.15864119999998"/>
    <n v="11364757"/>
    <s v="RWA-2014"/>
    <n v="4.6000000000000014"/>
    <n v="-0.5"/>
    <n v="-6.1369599999999691E-4"/>
    <n v="959200.00359468895"/>
    <n v="80.2"/>
    <n v="0.2396683401332933"/>
    <s v="Low Income"/>
    <s v="Sub-Saharan Africa"/>
    <s v="Critical"/>
    <n v="-62.640902588867149"/>
    <x v="2018"/>
    <n v="-4.7068856210836838"/>
    <n v="10.100000000000001"/>
    <n v="1.353175999999999E-2"/>
  </r>
  <r>
    <s v="RWA"/>
    <x v="194"/>
    <x v="5"/>
    <n v="22.8"/>
    <n v="86.3"/>
    <n v="9.5120095000000002E-2"/>
    <n v="350.16917319999999"/>
    <n v="11640022"/>
    <s v="RWA-2015"/>
    <n v="3"/>
    <n v="-1.7000000000000028"/>
    <n v="1.0718818000000005E-2"/>
    <n v="1107199.9984420901"/>
    <n v="77.2"/>
    <n v="0.27164040206837947"/>
    <s v="Low Income"/>
    <s v="Sub-Saharan Africa"/>
    <s v="Low Access"/>
    <n v="-60.215238558046892"/>
    <x v="2019"/>
    <n v="-4.6143212710041785"/>
    <n v="13.100000000000001"/>
    <n v="2.4250577999999995E-2"/>
  </r>
  <r>
    <s v="RWA"/>
    <x v="194"/>
    <x v="6"/>
    <n v="29.4"/>
    <n v="85.5"/>
    <n v="0.10156736399999999"/>
    <n v="347.74298429999999"/>
    <n v="11919183"/>
    <s v="RWA-2016"/>
    <n v="6.5999999999999979"/>
    <n v="-0.79999999999999716"/>
    <n v="6.4472689999999916E-3"/>
    <n v="1210599.9983436118"/>
    <n v="70.599999999999994"/>
    <n v="0.29207595432716826"/>
    <s v="Low Income"/>
    <s v="Sub-Saharan Africa"/>
    <s v="Low Access"/>
    <n v="-54.694751130546969"/>
    <x v="2020"/>
    <n v="-4.5728044316694563"/>
    <n v="19.7"/>
    <n v="3.0697846999999986E-2"/>
  </r>
  <r>
    <s v="RWA"/>
    <x v="194"/>
    <x v="7"/>
    <n v="34.1"/>
    <n v="84.5"/>
    <n v="0.107481851"/>
    <n v="352.15796690000002"/>
    <n v="12202060"/>
    <s v="RWA-2017"/>
    <n v="4.7000000000000028"/>
    <n v="-1"/>
    <n v="5.9144870000000099E-3"/>
    <n v="1311499.9948130602"/>
    <n v="65.900000000000006"/>
    <n v="0.30520919900278992"/>
    <s v="Low Income"/>
    <s v="Sub-Saharan Africa"/>
    <s v="Low Access"/>
    <n v="-50.753907690078115"/>
    <x v="2021"/>
    <n v="-4.5702692145732238"/>
    <n v="24.400000000000002"/>
    <n v="3.6612333999999996E-2"/>
  </r>
  <r>
    <s v="RWA"/>
    <x v="194"/>
    <x v="8"/>
    <n v="38"/>
    <n v="82.8"/>
    <n v="0.116840204"/>
    <n v="355.69842010000002"/>
    <n v="12487996"/>
    <s v="RWA-2018"/>
    <n v="3.8999999999999986"/>
    <n v="-1.7000000000000028"/>
    <n v="9.3583529999999998E-3"/>
    <n v="1459100.000191184"/>
    <n v="62"/>
    <n v="0.32848108790348823"/>
    <s v="Low Income"/>
    <s v="Sub-Saharan Africa"/>
    <s v="Low Access"/>
    <n v="-47.483800559687495"/>
    <x v="2022"/>
    <n v="-4.5940288056276151"/>
    <n v="28.3"/>
    <n v="4.5970686999999996E-2"/>
  </r>
  <r>
    <s v="RWA"/>
    <x v="194"/>
    <x v="9"/>
    <n v="46.6"/>
    <n v="81.8"/>
    <n v="0.118588587"/>
    <n v="357.419085"/>
    <n v="12776103"/>
    <s v="RWA-2019"/>
    <n v="8.6000000000000014"/>
    <n v="-1"/>
    <n v="1.7483829999999922E-3"/>
    <n v="1515100.002136461"/>
    <n v="53.4"/>
    <n v="0.33179142350498714"/>
    <s v="Low Income"/>
    <s v="Sub-Saharan Africa"/>
    <s v="Low Access"/>
    <n v="-39.441377139414122"/>
    <x v="2023"/>
    <n v="-4.5648127085815879"/>
    <n v="36.900000000000006"/>
    <n v="4.7719069999999988E-2"/>
  </r>
  <r>
    <s v="RWA"/>
    <x v="194"/>
    <x v="10"/>
    <n v="45.2"/>
    <n v="81.7"/>
    <n v="0.11138972599999999"/>
    <n v="358.13255700000002"/>
    <n v="13065837"/>
    <s v="RWA-2020"/>
    <n v="-1.3999999999999986"/>
    <n v="-9.9999999999994316E-2"/>
    <n v="-7.1988610000000008E-3"/>
    <n v="1455400.0033906619"/>
    <n v="54.8"/>
    <n v="0.31102932091147462"/>
    <s v="Low Income"/>
    <s v="Sub-Saharan Africa"/>
    <s v="Low Access"/>
    <n v="-41.37383452566408"/>
    <x v="2024"/>
    <n v="-4.2893579103012582"/>
    <n v="35.5"/>
    <n v="4.0520208999999988E-2"/>
  </r>
  <r>
    <s v="RWA"/>
    <x v="194"/>
    <x v="11"/>
    <n v="48.7"/>
    <n v="79.400000000000006"/>
    <n v="0.127784858"/>
    <n v="365.5084799"/>
    <n v="13355260"/>
    <s v="RWA-2021"/>
    <n v="3.5"/>
    <n v="-2.2999999999999972"/>
    <n v="1.6395132000000007E-2"/>
    <n v="1706600.00265308"/>
    <n v="51.3"/>
    <n v="0.3496084633520975"/>
    <s v="Low Income"/>
    <s v="Sub-Saharan Africa"/>
    <s v="Low Access"/>
    <n v="-38.425168510273437"/>
    <x v="2025"/>
    <n v="-4.4529494830041862"/>
    <n v="39"/>
    <n v="5.6915340999999994E-2"/>
  </r>
  <r>
    <s v="RWA"/>
    <x v="194"/>
    <x v="12"/>
    <n v="50.6"/>
    <n v="79.900000000000006"/>
    <n v="0.161247906"/>
    <n v="372.99140240000003"/>
    <n v="13651030"/>
    <s v="RWA-2022"/>
    <n v="1.8999999999999986"/>
    <n v="0.5"/>
    <n v="3.3463047999999995E-2"/>
    <n v="2201200.0022431798"/>
    <n v="49.4"/>
    <n v="0.43230998077289728"/>
    <s v="Low Income"/>
    <s v="Sub-Saharan Africa"/>
    <s v="Moderate Access"/>
    <n v="-36.814053663984346"/>
    <x v="2026"/>
    <n v="-4.3895531462259365"/>
    <n v="40.900000000000006"/>
    <n v="9.037838899999999E-2"/>
  </r>
  <r>
    <s v="SAS"/>
    <x v="195"/>
    <x v="0"/>
    <n v="74.076573629999999"/>
    <n v="38.156663010000003"/>
    <n v="1.2533750509999999"/>
    <n v="492.48638419999997"/>
    <n v="1444967010"/>
    <s v="SAS-2010"/>
    <s v=""/>
    <s v=""/>
    <s v=""/>
    <n v="1811085599.8520675"/>
    <n v="25.923426370000001"/>
    <n v="2.5449943210836081"/>
    <s v="Unknown"/>
    <s v="Unknown"/>
    <s v="Moderate Access"/>
    <n v="-5.5480838094140523"/>
    <x v="2027"/>
    <n v="-3.8446841629916344"/>
    <n v="0"/>
    <n v="0"/>
  </r>
  <r>
    <s v="SAS"/>
    <x v="195"/>
    <x v="1"/>
    <n v="77.309165160000006"/>
    <n v="36.80927131"/>
    <n v="1.3210232630000001"/>
    <n v="506.2104473"/>
    <n v="1464372623"/>
    <s v="SAS-2011"/>
    <n v="3.2325915300000077"/>
    <n v="-1.3473917000000029"/>
    <n v="6.7648212000000152E-2"/>
    <n v="1934470300.6833289"/>
    <n v="22.690834839999994"/>
    <n v="2.6096325550885169"/>
    <s v="Unknown"/>
    <s v="Unknown"/>
    <s v="Moderate Access"/>
    <n v="-3.106162270820306"/>
    <x v="2028"/>
    <n v="-3.8055101207740556"/>
    <n v="3.2325915300000077"/>
    <n v="6.7648212000000152E-2"/>
  </r>
  <r>
    <s v="SAS"/>
    <x v="195"/>
    <x v="2"/>
    <n v="78.419544450000004"/>
    <n v="36.385188880000001"/>
    <n v="1.4234584109999999"/>
    <n v="528.9854689"/>
    <n v="1483553073"/>
    <s v="SAS-2012"/>
    <n v="1.1103792899999974"/>
    <n v="-0.42408242999999857"/>
    <n v="0.10243514799999986"/>
    <n v="2111776099.9267468"/>
    <n v="21.580455549999996"/>
    <n v="2.6909215747646407"/>
    <s v="Unknown"/>
    <s v="Unknown"/>
    <s v="Moderate Access"/>
    <n v="-2.7012600860156226"/>
    <x v="2029"/>
    <n v="-3.9820456520962293"/>
    <n v="4.342970820000005"/>
    <n v="0.17008336000000002"/>
  </r>
  <r>
    <s v="SAS"/>
    <x v="195"/>
    <x v="3"/>
    <n v="80.847453200000004"/>
    <n v="36.610755849999997"/>
    <n v="1.4441109999999999"/>
    <n v="535.21815409999999"/>
    <n v="1501661991"/>
    <s v="SAS-2013"/>
    <n v="2.4279087500000003"/>
    <n v="0.22556696999999559"/>
    <n v="2.0652588999999999E-2"/>
    <n v="2168566599.4850011"/>
    <n v="19.152546799999996"/>
    <n v="2.6981726776969204"/>
    <s v="Unknown"/>
    <s v="Unknown"/>
    <s v="High Access"/>
    <n v="-0.86508497664060258"/>
    <x v="2030"/>
    <n v="-3.5242594440000041"/>
    <n v="6.7708795700000053"/>
    <n v="0.19073594900000002"/>
  </r>
  <r>
    <s v="SAS"/>
    <x v="195"/>
    <x v="4"/>
    <n v="82.84802243"/>
    <n v="35.509652240000001"/>
    <n v="1.5415276360000001"/>
    <n v="565.04503130000001"/>
    <n v="1519839246"/>
    <s v="SAS-2014"/>
    <n v="2.0005692299999964"/>
    <n v="-1.1011036099999956"/>
    <n v="9.7416636000000167E-2"/>
    <n v="2342874199.9864025"/>
    <n v="17.15197757"/>
    <n v="2.7281500599224895"/>
    <s v="Unknown"/>
    <s v="Unknown"/>
    <s v="High Access"/>
    <n v="0.40711984113285382"/>
    <x v="2031"/>
    <n v="-3.2497592620836842"/>
    <n v="8.7714488000000017"/>
    <n v="0.28815258500000018"/>
  </r>
  <r>
    <s v="SAS"/>
    <x v="195"/>
    <x v="5"/>
    <n v="86.532778460000003"/>
    <n v="34.883416850000003"/>
    <n v="1.5569484760000001"/>
    <n v="577.23417800000004"/>
    <n v="1537370078"/>
    <s v="SAS-2015"/>
    <n v="3.6847560300000026"/>
    <n v="-0.62623538999999795"/>
    <n v="1.5420839999999991E-2"/>
    <n v="2393605999.9901013"/>
    <n v="13.467221539999997"/>
    <n v="2.697256218255323"/>
    <s v="Unknown"/>
    <s v="Unknown"/>
    <s v="High Access"/>
    <n v="3.5175399019531142"/>
    <x v="2032"/>
    <n v="-3.1524928900041789"/>
    <n v="12.456204830000004"/>
    <n v="0.30357342500000017"/>
  </r>
  <r>
    <s v="SAS"/>
    <x v="195"/>
    <x v="6"/>
    <n v="88.318448040000007"/>
    <n v="34.207477240000003"/>
    <n v="1.5711909580000001"/>
    <n v="584.64620730000001"/>
    <n v="1555111864"/>
    <s v="SAS-2016"/>
    <n v="1.785669580000004"/>
    <n v="-0.67593961000000036"/>
    <n v="1.4242482000000001E-2"/>
    <n v="2443377699.3953257"/>
    <n v="11.681551959999993"/>
    <n v="2.687421791814983"/>
    <s v="Unknown"/>
    <s v="Unknown"/>
    <s v="High Access"/>
    <n v="4.2236969094530394"/>
    <x v="2033"/>
    <n v="-3.1031808376694565"/>
    <n v="14.241874410000008"/>
    <n v="0.31781590700000018"/>
  </r>
  <r>
    <s v="SAS"/>
    <x v="195"/>
    <x v="7"/>
    <n v="91.39837283"/>
    <n v="33.588887470000003"/>
    <n v="1.641908846"/>
    <n v="603.30763200000001"/>
    <n v="1572520427"/>
    <s v="SAS-2017"/>
    <n v="3.0799247899999926"/>
    <n v="-0.61858976999999982"/>
    <n v="7.0717887999999895E-2"/>
    <n v="2581935199.606997"/>
    <n v="8.6016271700000004"/>
    <n v="2.7215118107440088"/>
    <s v="Unknown"/>
    <s v="Unknown"/>
    <s v="High Access"/>
    <n v="6.5444651399218827"/>
    <x v="2034"/>
    <n v="-3.0358422195732242"/>
    <n v="17.321799200000001"/>
    <n v="0.38853379500000007"/>
  </r>
  <r>
    <s v="SAS"/>
    <x v="195"/>
    <x v="8"/>
    <n v="94.819202410000003"/>
    <n v="33.883499819999997"/>
    <n v="1.700230804"/>
    <n v="620.96270179999999"/>
    <n v="1589164714"/>
    <s v="SAS-2018"/>
    <n v="3.420829580000003"/>
    <n v="0.29461234999999419"/>
    <n v="5.8321958000000063E-2"/>
    <n v="2701946799.3726501"/>
    <n v="5.1807975899999974"/>
    <n v="2.7380562456835151"/>
    <s v="Unknown"/>
    <s v="Unknown"/>
    <s v="High Access"/>
    <n v="9.3354018503125076"/>
    <x v="2035"/>
    <n v="-3.0106382056276146"/>
    <n v="20.742628780000004"/>
    <n v="0.44685575300000013"/>
  </r>
  <r>
    <s v="SAS"/>
    <x v="195"/>
    <x v="9"/>
    <n v="95.469895399999999"/>
    <n v="34.42935799"/>
    <n v="1.682783884"/>
    <n v="621.2960243"/>
    <n v="1605412986"/>
    <s v="SAS-2019"/>
    <n v="0.65069298999999603"/>
    <n v="0.54585817000000247"/>
    <n v="-1.7446920000000032E-2"/>
    <n v="2701563100.0051174"/>
    <n v="4.5301046000000014"/>
    <n v="2.7085057978536948"/>
    <s v="Unknown"/>
    <s v="Unknown"/>
    <s v="Universal Access"/>
    <n v="9.4285182605858751"/>
    <x v="2036"/>
    <n v="-3.0006174115815876"/>
    <n v="21.39332177"/>
    <n v="0.4294088330000001"/>
  </r>
  <r>
    <s v="SAS"/>
    <x v="195"/>
    <x v="10"/>
    <n v="96.401361739999999"/>
    <n v="36.886465909999998"/>
    <n v="1.5438989830000001"/>
    <n v="591.69883149999998"/>
    <n v="1621073417"/>
    <s v="SAS-2020"/>
    <n v="0.93146634000000006"/>
    <n v="2.4571079199999986"/>
    <n v="-0.13888490099999995"/>
    <n v="2502773599.8746352"/>
    <n v="3.5986382600000013"/>
    <n v="2.6092648841068398"/>
    <s v="Unknown"/>
    <s v="Unknown"/>
    <s v="Universal Access"/>
    <n v="9.827527214335916"/>
    <x v="2037"/>
    <n v="-2.8568486533012578"/>
    <n v="22.32478811"/>
    <n v="0.29052393200000015"/>
  </r>
  <r>
    <s v="SAS"/>
    <x v="195"/>
    <x v="11"/>
    <n v="99.369312910000005"/>
    <m/>
    <n v="1.6877631609999999"/>
    <n v="632.58621970000002"/>
    <n v="1634785356"/>
    <s v="SAS-2021"/>
    <n v="2.9679511700000063"/>
    <s v=""/>
    <n v="0.14386417799999984"/>
    <n v="2759130499.9990702"/>
    <n v="0.63068708999999501"/>
    <n v="2.6680365591909525"/>
    <s v="Unknown"/>
    <s v="Unknown"/>
    <s v="Universal Access"/>
    <n v="12.244144399726565"/>
    <x v="38"/>
    <n v="-2.8929711800041864"/>
    <n v="25.292739280000006"/>
    <n v="0.43438810999999999"/>
  </r>
  <r>
    <s v="SAS"/>
    <x v="195"/>
    <x v="12"/>
    <n v="99.089511470000005"/>
    <m/>
    <n v="1.800411516"/>
    <n v="676.41681949999997"/>
    <n v="1648009565"/>
    <s v="SAS-2022"/>
    <n v="-0.27980143999999996"/>
    <s v=""/>
    <n v="0.11264835500000014"/>
    <n v="2967095399.3041506"/>
    <n v="0.91048852999999497"/>
    <n v="2.6616894555207025"/>
    <s v="Unknown"/>
    <s v="Unknown"/>
    <s v="Universal Access"/>
    <n v="11.675457806015658"/>
    <x v="38"/>
    <n v="-2.7503895362259363"/>
    <n v="25.012937840000006"/>
    <n v="0.54703646500000014"/>
  </r>
  <r>
    <s v="SAU"/>
    <x v="196"/>
    <x v="0"/>
    <n v="100"/>
    <n v="0"/>
    <n v="20.30474233"/>
    <n v="7965.261219"/>
    <n v="23978487"/>
    <s v="SAU-2010"/>
    <s v=""/>
    <s v=""/>
    <s v=""/>
    <n v="486876999.99825472"/>
    <n v="0"/>
    <n v="2.5491621394118149"/>
    <s v="High Income"/>
    <s v="Middle East &amp; North Africa"/>
    <s v="Universal Access"/>
    <n v="20.375342560585949"/>
    <x v="100"/>
    <n v="15.206683116008366"/>
    <n v="0"/>
    <n v="0"/>
  </r>
  <r>
    <s v="SAU"/>
    <x v="196"/>
    <x v="1"/>
    <n v="100"/>
    <n v="0"/>
    <n v="20.294025950000002"/>
    <n v="7979.3799660000004"/>
    <n v="25091867"/>
    <s v="SAU-2011"/>
    <n v="0"/>
    <n v="0"/>
    <n v="-1.0716379999998082E-2"/>
    <n v="509215000.03194869"/>
    <n v="0"/>
    <n v="2.5433086325594836"/>
    <s v="High Income"/>
    <s v="Middle East &amp; North Africa"/>
    <s v="Universal Access"/>
    <n v="19.584672569179688"/>
    <x v="214"/>
    <n v="15.167492566225945"/>
    <n v="0"/>
    <n v="-1.0716379999998082E-2"/>
  </r>
  <r>
    <s v="SAU"/>
    <x v="196"/>
    <x v="2"/>
    <n v="100"/>
    <n v="0"/>
    <n v="20.610094570000001"/>
    <n v="7862.4235410000001"/>
    <n v="26168861"/>
    <s v="SAU-2012"/>
    <n v="0"/>
    <n v="0"/>
    <n v="0.31606861999999936"/>
    <n v="539342699.99918485"/>
    <n v="0"/>
    <n v="2.621341175850552"/>
    <s v="High Income"/>
    <s v="Middle East &amp; North Africa"/>
    <s v="Universal Access"/>
    <n v="18.879195463984374"/>
    <x v="215"/>
    <n v="15.204590506903772"/>
    <n v="0"/>
    <n v="0.30535224000000127"/>
  </r>
  <r>
    <s v="SAU"/>
    <x v="196"/>
    <x v="3"/>
    <n v="100"/>
    <n v="0"/>
    <n v="19.808728670000001"/>
    <n v="7401.1713030000001"/>
    <n v="27624004"/>
    <s v="SAU-2013"/>
    <n v="0"/>
    <n v="0"/>
    <n v="-0.80136590000000041"/>
    <n v="547196400.01499474"/>
    <n v="0"/>
    <n v="2.676431588871711"/>
    <s v="High Income"/>
    <s v="Middle East &amp; North Africa"/>
    <s v="Universal Access"/>
    <n v="18.287461823359394"/>
    <x v="216"/>
    <n v="14.840358225999996"/>
    <n v="0"/>
    <n v="-0.49601365999999913"/>
  </r>
  <r>
    <s v="SAU"/>
    <x v="196"/>
    <x v="4"/>
    <n v="100"/>
    <n v="0"/>
    <n v="20.697380679999998"/>
    <n v="7959.8135169999996"/>
    <n v="28309273"/>
    <s v="SAU-2014"/>
    <n v="0"/>
    <n v="0"/>
    <n v="0.88865200999999772"/>
    <n v="585927800.0550456"/>
    <n v="0"/>
    <n v="2.6002343692846592"/>
    <s v="High Income"/>
    <s v="Middle East &amp; North Africa"/>
    <s v="Universal Access"/>
    <n v="17.559097411132853"/>
    <x v="217"/>
    <n v="15.906093781916315"/>
    <n v="0"/>
    <n v="0.39263834999999858"/>
  </r>
  <r>
    <s v="SAU"/>
    <x v="196"/>
    <x v="5"/>
    <n v="100"/>
    <n v="0"/>
    <n v="20.507125909999999"/>
    <n v="7786.9165169999997"/>
    <n v="29816382"/>
    <s v="SAU-2015"/>
    <n v="0"/>
    <n v="0"/>
    <n v="-0.19025476999999924"/>
    <n v="611448299.85465765"/>
    <n v="0"/>
    <n v="2.6335361198787588"/>
    <s v="High Income"/>
    <s v="Middle East &amp; North Africa"/>
    <s v="Universal Access"/>
    <n v="16.984761441953111"/>
    <x v="218"/>
    <n v="15.797684543995821"/>
    <n v="0"/>
    <n v="0.20238357999999934"/>
  </r>
  <r>
    <s v="SAU"/>
    <x v="196"/>
    <x v="6"/>
    <n v="99.9"/>
    <n v="0"/>
    <n v="19.69070237"/>
    <n v="7521.5891160000001"/>
    <n v="30954198"/>
    <s v="SAU-2016"/>
    <n v="-9.9999999999994316E-2"/>
    <n v="0"/>
    <n v="-0.81642353999999884"/>
    <n v="609509899.92004931"/>
    <n v="9.9999999999994316E-2"/>
    <n v="2.6178912549362394"/>
    <s v="High Income"/>
    <s v="Middle East &amp; North Africa"/>
    <s v="Universal Access"/>
    <n v="15.805248869453038"/>
    <x v="219"/>
    <n v="15.016330574330544"/>
    <n v="-9.9999999999994316E-2"/>
    <n v="-0.6140399599999995"/>
  </r>
  <r>
    <s v="SAU"/>
    <x v="196"/>
    <x v="7"/>
    <n v="100"/>
    <n v="0"/>
    <n v="19.476469179999999"/>
    <n v="7707.0563300000003"/>
    <n v="30977355"/>
    <s v="SAU-2017"/>
    <n v="9.9999999999994316E-2"/>
    <n v="0"/>
    <n v="-0.21423319000000163"/>
    <n v="603329499.93541884"/>
    <n v="0"/>
    <n v="2.5270957348770278"/>
    <s v="High Income"/>
    <s v="Middle East &amp; North Africa"/>
    <s v="Universal Access"/>
    <n v="15.146092309921883"/>
    <x v="220"/>
    <n v="14.798718114426775"/>
    <n v="0"/>
    <n v="-0.82827315000000112"/>
  </r>
  <r>
    <s v="SAU"/>
    <x v="196"/>
    <x v="8"/>
    <n v="99.9"/>
    <n v="0"/>
    <n v="19.209084059999999"/>
    <n v="7650.6637250000003"/>
    <n v="30196281"/>
    <s v="SAU-2018"/>
    <n v="-9.9999999999994316E-2"/>
    <n v="0"/>
    <n v="-0.26738512000000014"/>
    <n v="580042900.02838087"/>
    <n v="9.9999999999994316E-2"/>
    <n v="2.510773542069384"/>
    <s v="High Income"/>
    <s v="Middle East &amp; North Africa"/>
    <s v="Universal Access"/>
    <n v="14.416199440312511"/>
    <x v="221"/>
    <n v="14.498215050372384"/>
    <n v="-9.9999999999994316E-2"/>
    <n v="-1.0956582700000013"/>
  </r>
  <r>
    <s v="SAU"/>
    <x v="196"/>
    <x v="9"/>
    <n v="100"/>
    <n v="0"/>
    <n v="19.285945860000002"/>
    <n v="7668.2216589999998"/>
    <n v="30063799"/>
    <s v="SAU-2019"/>
    <n v="9.9999999999994316E-2"/>
    <n v="0"/>
    <n v="7.68618000000032E-2"/>
    <n v="579808799.85992217"/>
    <n v="0"/>
    <n v="2.5150480408145963"/>
    <s v="High Income"/>
    <s v="Middle East &amp; North Africa"/>
    <s v="Universal Access"/>
    <n v="13.958622860585876"/>
    <x v="222"/>
    <n v="14.602544564418414"/>
    <n v="0"/>
    <n v="-1.0187964699999981"/>
  </r>
  <r>
    <s v="SAU"/>
    <x v="196"/>
    <x v="10"/>
    <n v="100"/>
    <n v="0.1"/>
    <n v="18.290288159999999"/>
    <n v="7170.8869489999997"/>
    <n v="31552510"/>
    <s v="SAU-2020"/>
    <n v="0"/>
    <n v="0.1"/>
    <n v="-0.99565770000000242"/>
    <n v="577104500.07128155"/>
    <n v="0"/>
    <n v="2.5506312245726632"/>
    <s v="High Income"/>
    <s v="Middle East &amp; North Africa"/>
    <s v="Universal Access"/>
    <n v="13.426165474335917"/>
    <x v="619"/>
    <n v="13.889540523698741"/>
    <n v="0"/>
    <n v="-2.0144541700000005"/>
  </r>
  <r>
    <s v="SAU"/>
    <x v="196"/>
    <x v="11"/>
    <n v="100"/>
    <n v="0.1"/>
    <n v="19.17598933"/>
    <n v="7465.8757320000004"/>
    <n v="30784383"/>
    <s v="SAU-2021"/>
    <n v="0"/>
    <n v="0"/>
    <n v="0.88570117000000081"/>
    <n v="590320999.93863344"/>
    <n v="0"/>
    <n v="2.5684849330947848"/>
    <s v="High Income"/>
    <s v="Middle East &amp; North Africa"/>
    <s v="Universal Access"/>
    <n v="12.87483148972656"/>
    <x v="620"/>
    <n v="14.595254988995814"/>
    <n v="0"/>
    <n v="-1.1287529999999997"/>
  </r>
  <r>
    <s v="SAU"/>
    <x v="196"/>
    <x v="12"/>
    <n v="100"/>
    <m/>
    <n v="19.2828743"/>
    <n v="7529.6010310000001"/>
    <n v="32175224"/>
    <s v="SAU-2022"/>
    <n v="0"/>
    <s v=""/>
    <n v="0.10688496999999941"/>
    <n v="620430799.96634316"/>
    <n v="0"/>
    <n v="2.5609423687404931"/>
    <s v="High Income"/>
    <s v="Middle East &amp; North Africa"/>
    <s v="Universal Access"/>
    <n v="12.585946336015652"/>
    <x v="38"/>
    <n v="14.732073247774064"/>
    <n v="0"/>
    <n v="-1.0218680300000003"/>
  </r>
  <r>
    <s v="SDN"/>
    <x v="197"/>
    <x v="0"/>
    <n v="36"/>
    <n v="61.3"/>
    <n v="0.47757128399999998"/>
    <n v="444.5913784"/>
    <n v="35414399"/>
    <s v="SDN-2010"/>
    <s v=""/>
    <s v=""/>
    <s v=""/>
    <n v="16912900.002518315"/>
    <n v="64"/>
    <n v="1.0741802635010342"/>
    <s v="Low Income"/>
    <s v="Sub-Saharan Africa"/>
    <s v="Low Access"/>
    <n v="-43.624657439414051"/>
    <x v="2038"/>
    <n v="-4.6204879299916346"/>
    <n v="0"/>
    <n v="0"/>
  </r>
  <r>
    <s v="SDN"/>
    <x v="197"/>
    <x v="1"/>
    <n v="38.299999999999997"/>
    <n v="63.7"/>
    <n v="0.44933419600000002"/>
    <n v="467.42434509999998"/>
    <n v="36140806"/>
    <s v="SDN-2011"/>
    <n v="2.2999999999999972"/>
    <n v="2.4000000000000057"/>
    <n v="-2.8237087999999966E-2"/>
    <n v="16239300.006801976"/>
    <n v="61.7"/>
    <n v="0.96129823084818189"/>
    <s v="Low Income"/>
    <s v="Sub-Saharan Africa"/>
    <s v="Low Access"/>
    <n v="-42.115327430820315"/>
    <x v="2039"/>
    <n v="-4.6771991877740557"/>
    <n v="2.2999999999999972"/>
    <n v="-2.8237087999999966E-2"/>
  </r>
  <r>
    <s v="SDN"/>
    <x v="197"/>
    <x v="2"/>
    <n v="40.700000000000003"/>
    <n v="63.7"/>
    <n v="0.474625992"/>
    <n v="390.66314110000002"/>
    <n v="36923178"/>
    <s v="SDN-2012"/>
    <n v="2.4000000000000057"/>
    <n v="0"/>
    <n v="2.5291795999999978E-2"/>
    <n v="17524699.986042574"/>
    <n v="59.3"/>
    <n v="1.2149239128717995"/>
    <s v="Low Income"/>
    <s v="Sub-Saharan Africa"/>
    <s v="Low Access"/>
    <n v="-40.420804536015623"/>
    <x v="2040"/>
    <n v="-4.9308780710962292"/>
    <n v="4.7000000000000028"/>
    <n v="-2.9452919999999883E-3"/>
  </r>
  <r>
    <s v="SDN"/>
    <x v="197"/>
    <x v="3"/>
    <n v="43.1"/>
    <n v="64.3"/>
    <n v="0.46640476400000003"/>
    <n v="474.39791150000002"/>
    <n v="37785849"/>
    <s v="SDN-2013"/>
    <n v="2.3999999999999986"/>
    <n v="0.59999999999999432"/>
    <n v="-8.2212279999999693E-3"/>
    <n v="17623499.985384636"/>
    <n v="56.9"/>
    <n v="0.98315096397720958"/>
    <s v="Low Income"/>
    <s v="Sub-Saharan Africa"/>
    <s v="Low Access"/>
    <n v="-38.612538176640605"/>
    <x v="2041"/>
    <n v="-4.5019656800000041"/>
    <n v="7.1000000000000014"/>
    <n v="-1.1166519999999958E-2"/>
  </r>
  <r>
    <s v="SDN"/>
    <x v="197"/>
    <x v="4"/>
    <n v="44.9"/>
    <n v="63.7"/>
    <n v="0.47692986999999998"/>
    <n v="475.66198580000002"/>
    <n v="38823318"/>
    <s v="SDN-2014"/>
    <n v="1.7999999999999972"/>
    <n v="-0.59999999999999432"/>
    <n v="1.0525105999999951E-2"/>
    <n v="18516000.006708659"/>
    <n v="55.1"/>
    <n v="1.0026655150881303"/>
    <s v="Low Income"/>
    <s v="Sub-Saharan Africa"/>
    <s v="Low Access"/>
    <n v="-37.540902588867148"/>
    <x v="1247"/>
    <n v="-4.314357028083684"/>
    <n v="8.8999999999999986"/>
    <n v="-6.4141400000000681E-4"/>
  </r>
  <r>
    <s v="SDN"/>
    <x v="197"/>
    <x v="5"/>
    <n v="48"/>
    <n v="61.9"/>
    <n v="0.53862851899999997"/>
    <n v="463.36165920000002"/>
    <n v="40024431"/>
    <s v="SDN-2015"/>
    <n v="3.1000000000000014"/>
    <n v="-1.8000000000000043"/>
    <n v="6.1698648999999994E-2"/>
    <n v="21558299.99334769"/>
    <n v="52"/>
    <n v="1.1624365294486152"/>
    <s v="Low Income"/>
    <s v="Sub-Saharan Africa"/>
    <s v="Low Access"/>
    <n v="-35.015238558046889"/>
    <x v="2042"/>
    <n v="-4.1708128470041785"/>
    <n v="12"/>
    <n v="6.1057234999999987E-2"/>
  </r>
  <r>
    <s v="SDN"/>
    <x v="197"/>
    <x v="6"/>
    <n v="50.5"/>
    <n v="58.9"/>
    <n v="0.58013482000000005"/>
    <n v="448.4566317"/>
    <n v="41259892"/>
    <s v="SDN-2016"/>
    <n v="2.5"/>
    <n v="-3"/>
    <n v="4.1506301000000079E-2"/>
    <n v="23936300.018639442"/>
    <n v="49.5"/>
    <n v="1.2936252448778316"/>
    <s v="Low Income"/>
    <s v="Sub-Saharan Africa"/>
    <s v="Moderate Access"/>
    <n v="-33.594751130546967"/>
    <x v="2043"/>
    <n v="-4.0942369756694568"/>
    <n v="14.5"/>
    <n v="0.10256353600000007"/>
  </r>
  <r>
    <s v="SDN"/>
    <x v="197"/>
    <x v="7"/>
    <n v="53"/>
    <n v="59.4"/>
    <n v="0.55397599099999995"/>
    <n v="443.09359640000002"/>
    <n v="42714306"/>
    <s v="SDN-2017"/>
    <n v="2.5"/>
    <n v="0.5"/>
    <n v="-2.6158829000000106E-2"/>
    <n v="23662699.996227242"/>
    <n v="47"/>
    <n v="1.2502459875314955"/>
    <s v="Low Income"/>
    <s v="Sub-Saharan Africa"/>
    <s v="Moderate Access"/>
    <n v="-31.853907690078117"/>
    <x v="2044"/>
    <n v="-4.1237750745732242"/>
    <n v="17"/>
    <n v="7.6404706999999961E-2"/>
  </r>
  <r>
    <s v="SDN"/>
    <x v="197"/>
    <x v="8"/>
    <n v="55.3"/>
    <n v="59.8"/>
    <n v="0.53463218099999998"/>
    <n v="435.14943570000003"/>
    <n v="44230596"/>
    <s v="SDN-2018"/>
    <n v="2.2999999999999972"/>
    <n v="0.39999999999999858"/>
    <n v="-1.9343809999999961E-2"/>
    <n v="23647100.006409876"/>
    <n v="44.7"/>
    <n v="1.2286174291826157"/>
    <s v="Low Income"/>
    <s v="Sub-Saharan Africa"/>
    <s v="Moderate Access"/>
    <n v="-30.183800559687498"/>
    <x v="2045"/>
    <n v="-4.1762368286276148"/>
    <n v="19.299999999999997"/>
    <n v="5.7060896999999999E-2"/>
  </r>
  <r>
    <s v="SDN"/>
    <x v="197"/>
    <x v="9"/>
    <n v="57.6"/>
    <n v="59.4"/>
    <n v="0.51529616700000003"/>
    <n v="435.39759550000002"/>
    <n v="45548175"/>
    <s v="SDN-2019"/>
    <n v="2.3000000000000043"/>
    <n v="-0.39999999999999858"/>
    <n v="-1.9336013999999957E-2"/>
    <n v="23470799.991345227"/>
    <n v="42.4"/>
    <n v="1.1835071491569595"/>
    <s v="Low Income"/>
    <s v="Sub-Saharan Africa"/>
    <s v="Moderate Access"/>
    <n v="-28.441377139414122"/>
    <x v="2046"/>
    <n v="-4.1681051285815878"/>
    <n v="21.6"/>
    <n v="3.7724883000000042E-2"/>
  </r>
  <r>
    <s v="SDN"/>
    <x v="197"/>
    <x v="10"/>
    <n v="59.7"/>
    <n v="62.6"/>
    <n v="0.46310870100000001"/>
    <n v="422.22104309999997"/>
    <n v="46789231"/>
    <s v="SDN-2020"/>
    <n v="2.1000000000000014"/>
    <n v="3.2000000000000028"/>
    <n v="-5.2187466000000016E-2"/>
    <n v="21668499.989198931"/>
    <n v="40.299999999999997"/>
    <n v="1.096839460202641"/>
    <s v="Low Income"/>
    <s v="Sub-Saharan Africa"/>
    <s v="Moderate Access"/>
    <n v="-26.87383452566408"/>
    <x v="2047"/>
    <n v="-3.937638935301258"/>
    <n v="23.700000000000003"/>
    <n v="-1.4462582999999973E-2"/>
  </r>
  <r>
    <s v="SDN"/>
    <x v="197"/>
    <x v="11"/>
    <n v="61.8"/>
    <n v="61"/>
    <n v="0.49104868899999998"/>
    <n v="426.11403669999999"/>
    <n v="48066924"/>
    <s v="SDN-2021"/>
    <n v="2.0999999999999943"/>
    <n v="-1.6000000000000014"/>
    <n v="2.7939987999999971E-2"/>
    <n v="23603200.014462635"/>
    <n v="38.200000000000003"/>
    <n v="1.1523879682605163"/>
    <s v="Low Income"/>
    <s v="Sub-Saharan Africa"/>
    <s v="Moderate Access"/>
    <n v="-25.325168510273443"/>
    <x v="2048"/>
    <n v="-4.089685652004186"/>
    <n v="25.799999999999997"/>
    <n v="1.3477404999999998E-2"/>
  </r>
  <r>
    <s v="SDN"/>
    <x v="197"/>
    <x v="12"/>
    <n v="63.2"/>
    <m/>
    <n v="0.434223311"/>
    <n v="411.78053820000002"/>
    <n v="49383346"/>
    <s v="SDN-2022"/>
    <n v="1.4000000000000057"/>
    <s v=""/>
    <n v="-5.6825377999999982E-2"/>
    <n v="21443400.008378606"/>
    <n v="36.799999999999997"/>
    <n v="1.0545017812111839"/>
    <s v="Low Income"/>
    <s v="Sub-Saharan Africa"/>
    <s v="Moderate Access"/>
    <n v="-24.214053663984345"/>
    <x v="38"/>
    <n v="-4.1165777412259361"/>
    <n v="27.200000000000003"/>
    <n v="-4.3347972999999984E-2"/>
  </r>
  <r>
    <s v="SEN"/>
    <x v="198"/>
    <x v="0"/>
    <n v="56.5"/>
    <n v="49.5"/>
    <n v="0.55226528799999997"/>
    <n v="313.39678199999997"/>
    <n v="12635413"/>
    <s v="SEN-2010"/>
    <s v=""/>
    <s v=""/>
    <s v=""/>
    <n v="6978099.9994439436"/>
    <n v="43.5"/>
    <n v="1.7621919551171397"/>
    <s v="Lower Middle Income"/>
    <s v="Sub-Saharan Africa"/>
    <s v="Moderate Access"/>
    <n v="-23.124657439414051"/>
    <x v="2049"/>
    <n v="-4.5457939259916342"/>
    <n v="0"/>
    <n v="0"/>
  </r>
  <r>
    <s v="SEN"/>
    <x v="198"/>
    <x v="1"/>
    <n v="56.5"/>
    <n v="48"/>
    <n v="0.57713245199999996"/>
    <n v="317.49118240000001"/>
    <n v="12958897"/>
    <s v="SEN-2011"/>
    <n v="0"/>
    <n v="-1.5"/>
    <n v="2.4867163999999997E-2"/>
    <n v="7479000.0008254433"/>
    <n v="43.5"/>
    <n v="1.8177904899194453"/>
    <s v="Lower Middle Income"/>
    <s v="Sub-Saharan Africa"/>
    <s v="Moderate Access"/>
    <n v="-23.915327430820312"/>
    <x v="2050"/>
    <n v="-4.5494009317740556"/>
    <n v="0"/>
    <n v="2.4867163999999997E-2"/>
  </r>
  <r>
    <s v="SEN"/>
    <x v="198"/>
    <x v="2"/>
    <n v="56.5"/>
    <n v="49.6"/>
    <n v="0.55325515700000005"/>
    <n v="302.41862149999997"/>
    <n v="13310495"/>
    <s v="SEN-2012"/>
    <n v="0"/>
    <n v="1.6000000000000014"/>
    <n v="-2.387729499999991E-2"/>
    <n v="7364100.0009727161"/>
    <n v="43.5"/>
    <n v="1.8294348220220298"/>
    <s v="Lower Middle Income"/>
    <s v="Sub-Saharan Africa"/>
    <s v="Moderate Access"/>
    <n v="-24.620804536015626"/>
    <x v="2051"/>
    <n v="-4.8522489060962295"/>
    <n v="0"/>
    <n v="9.898690000000876E-4"/>
  </r>
  <r>
    <s v="SEN"/>
    <x v="198"/>
    <x v="3"/>
    <n v="57"/>
    <n v="42.7"/>
    <n v="0.57187560000000004"/>
    <n v="271.0654672"/>
    <n v="13710849"/>
    <s v="SEN-2013"/>
    <n v="0.5"/>
    <n v="-6.8999999999999986"/>
    <n v="1.8620442999999987E-2"/>
    <n v="7840899.9983844003"/>
    <n v="43"/>
    <n v="2.1097324048955803"/>
    <s v="Lower Middle Income"/>
    <s v="Sub-Saharan Africa"/>
    <s v="Moderate Access"/>
    <n v="-24.712538176640606"/>
    <x v="2052"/>
    <n v="-4.3964948440000038"/>
    <n v="0.5"/>
    <n v="1.9610312000000074E-2"/>
  </r>
  <r>
    <s v="SEN"/>
    <x v="198"/>
    <x v="4"/>
    <n v="61"/>
    <n v="42.5"/>
    <n v="0.59232896999999995"/>
    <n v="284.84598190000003"/>
    <n v="14152102"/>
    <s v="SEN-2014"/>
    <n v="4"/>
    <n v="-0.20000000000000284"/>
    <n v="2.0453369999999915E-2"/>
    <n v="8382700.0009949394"/>
    <n v="39"/>
    <n v="2.0794710392226881"/>
    <s v="Lower Middle Income"/>
    <s v="Sub-Saharan Africa"/>
    <s v="Moderate Access"/>
    <n v="-21.440902588867147"/>
    <x v="2053"/>
    <n v="-4.1989579280836846"/>
    <n v="4.5"/>
    <n v="4.0063681999999989E-2"/>
  </r>
  <r>
    <s v="SEN"/>
    <x v="198"/>
    <x v="5"/>
    <n v="60.5"/>
    <n v="39.1"/>
    <n v="0.63168580200000002"/>
    <n v="296.77562130000001"/>
    <n v="14593331"/>
    <s v="SEN-2015"/>
    <n v="-0.5"/>
    <n v="-3.3999999999999986"/>
    <n v="3.9356832000000064E-2"/>
    <n v="9218399.9965864625"/>
    <n v="39.5"/>
    <n v="2.1284962667518132"/>
    <s v="Lower Middle Income"/>
    <s v="Sub-Saharan Africa"/>
    <s v="Moderate Access"/>
    <n v="-22.515238558046889"/>
    <x v="2054"/>
    <n v="-4.0777555640041792"/>
    <n v="4"/>
    <n v="7.9420514000000053E-2"/>
  </r>
  <r>
    <s v="SEN"/>
    <x v="198"/>
    <x v="6"/>
    <n v="64.5"/>
    <n v="36.700000000000003"/>
    <n v="0.68489711099999995"/>
    <n v="287.04202240000001"/>
    <n v="15034521"/>
    <s v="SEN-2016"/>
    <n v="4"/>
    <n v="-2.3999999999999986"/>
    <n v="5.3211308999999929E-2"/>
    <n v="10297099.99816883"/>
    <n v="35.5"/>
    <n v="2.3860517190949109"/>
    <s v="Lower Middle Income"/>
    <s v="Sub-Saharan Africa"/>
    <s v="Moderate Access"/>
    <n v="-19.594751130546967"/>
    <x v="2055"/>
    <n v="-3.9894746846694566"/>
    <n v="8"/>
    <n v="0.13263182299999998"/>
  </r>
  <r>
    <s v="SEN"/>
    <x v="198"/>
    <x v="7"/>
    <n v="61.7"/>
    <n v="36.799999999999997"/>
    <n v="0.65931493900000004"/>
    <n v="278.01967459999997"/>
    <n v="15475002"/>
    <s v="SEN-2017"/>
    <n v="-2.7999999999999972"/>
    <n v="9.9999999999994316E-2"/>
    <n v="-2.5582171999999903E-2"/>
    <n v="10202899.999654878"/>
    <n v="38.299999999999997"/>
    <n v="2.3714686377810765"/>
    <s v="Lower Middle Income"/>
    <s v="Sub-Saharan Africa"/>
    <s v="Moderate Access"/>
    <n v="-23.153907690078114"/>
    <x v="2056"/>
    <n v="-4.0184361265732242"/>
    <n v="5.2000000000000028"/>
    <n v="0.10704965100000008"/>
  </r>
  <r>
    <s v="SEN"/>
    <x v="198"/>
    <x v="8"/>
    <n v="66"/>
    <n v="34.200000000000003"/>
    <n v="0.67457358700000003"/>
    <n v="274.37903269999998"/>
    <n v="15914498"/>
    <s v="SEN-2018"/>
    <n v="4.2999999999999972"/>
    <n v="-2.5999999999999943"/>
    <n v="1.5258647999999986E-2"/>
    <n v="10735500.001164326"/>
    <n v="34"/>
    <n v="2.4585464142865612"/>
    <s v="Lower Middle Income"/>
    <s v="Sub-Saharan Africa"/>
    <s v="Moderate Access"/>
    <n v="-19.483800559687495"/>
    <x v="2057"/>
    <n v="-4.0362954226276146"/>
    <n v="9.5"/>
    <n v="0.12230829900000006"/>
  </r>
  <r>
    <s v="SEN"/>
    <x v="198"/>
    <x v="9"/>
    <n v="70.400000000000006"/>
    <n v="36.200000000000003"/>
    <n v="0.67442381200000001"/>
    <n v="298.55952509999997"/>
    <n v="16352922"/>
    <s v="SEN-2019"/>
    <n v="4.4000000000000057"/>
    <n v="2"/>
    <n v="-1.4977500000001864E-4"/>
    <n v="11028799.992578665"/>
    <n v="29.599999999999994"/>
    <n v="2.2589257930193569"/>
    <s v="Lower Middle Income"/>
    <s v="Sub-Saharan Africa"/>
    <s v="Moderate Access"/>
    <n v="-15.641377139414118"/>
    <x v="2058"/>
    <n v="-4.0089774835815879"/>
    <n v="13.900000000000006"/>
    <n v="0.12215852400000005"/>
  </r>
  <r>
    <s v="SEN"/>
    <x v="198"/>
    <x v="10"/>
    <n v="64.3"/>
    <n v="38.700000000000003"/>
    <n v="0.64415741999999998"/>
    <n v="280.60790329999998"/>
    <n v="16789219"/>
    <s v="SEN-2020"/>
    <n v="-6.1000000000000085"/>
    <n v="2.5"/>
    <n v="-3.0266392000000031E-2"/>
    <n v="10814899.994854979"/>
    <n v="35.700000000000003"/>
    <n v="2.2955783227221742"/>
    <s v="Lower Middle Income"/>
    <s v="Sub-Saharan Africa"/>
    <s v="Moderate Access"/>
    <n v="-22.273834525664086"/>
    <x v="2059"/>
    <n v="-3.7565902163012579"/>
    <n v="7.7999999999999972"/>
    <n v="9.1892132000000015E-2"/>
  </r>
  <r>
    <s v="SEN"/>
    <x v="198"/>
    <x v="11"/>
    <n v="68"/>
    <n v="35.4"/>
    <n v="0.76210448600000003"/>
    <n v="294.17342739999998"/>
    <n v="17220867"/>
    <s v="SEN-2021"/>
    <n v="3.7000000000000028"/>
    <n v="-3.3000000000000043"/>
    <n v="0.11794706600000004"/>
    <n v="13124099.993509362"/>
    <n v="32"/>
    <n v="2.5906639248001642"/>
    <s v="Lower Middle Income"/>
    <s v="Sub-Saharan Africa"/>
    <s v="Moderate Access"/>
    <n v="-19.12516851027344"/>
    <x v="2060"/>
    <n v="-3.8186298550041862"/>
    <n v="11.5"/>
    <n v="0.20983919800000006"/>
  </r>
  <r>
    <s v="SEN"/>
    <x v="198"/>
    <x v="12"/>
    <n v="67.900000000000006"/>
    <m/>
    <n v="0.82395984"/>
    <n v="315.96593280000002"/>
    <n v="17651103"/>
    <s v="SEN-2022"/>
    <n v="-9.9999999999994316E-2"/>
    <s v=""/>
    <n v="6.1855353999999974E-2"/>
    <n v="14543800.00370352"/>
    <n v="32.099999999999994"/>
    <n v="2.6077489832473479"/>
    <s v="Lower Middle Income"/>
    <s v="Sub-Saharan Africa"/>
    <s v="Moderate Access"/>
    <n v="-19.514053663984342"/>
    <x v="38"/>
    <n v="-3.7268412122259362"/>
    <n v="11.400000000000006"/>
    <n v="0.27169455200000003"/>
  </r>
  <r>
    <s v="SGP"/>
    <x v="199"/>
    <x v="0"/>
    <n v="100"/>
    <n v="0.5"/>
    <n v="9.6294033250000002"/>
    <n v="4856.8491999999997"/>
    <n v="5076732"/>
    <s v="SGP-2010"/>
    <s v=""/>
    <s v=""/>
    <s v=""/>
    <n v="48885900.0009339"/>
    <n v="0"/>
    <n v="1.9826440822992819"/>
    <s v="High Income"/>
    <s v="East Asia &amp; Pacific"/>
    <s v="Universal Access"/>
    <n v="20.375342560585949"/>
    <x v="521"/>
    <n v="4.5313441110083659"/>
    <n v="0"/>
    <n v="0"/>
  </r>
  <r>
    <s v="SGP"/>
    <x v="199"/>
    <x v="1"/>
    <n v="100"/>
    <n v="0.5"/>
    <n v="9.9035088529999999"/>
    <n v="4086.326071"/>
    <n v="5183688"/>
    <s v="SGP-2011"/>
    <n v="0"/>
    <n v="0"/>
    <n v="0.27410552799999977"/>
    <n v="51336699.999189861"/>
    <n v="0"/>
    <n v="2.4235728331333157"/>
    <s v="High Income"/>
    <s v="East Asia &amp; Pacific"/>
    <s v="Universal Access"/>
    <n v="19.584672569179688"/>
    <x v="522"/>
    <n v="4.7769754692259445"/>
    <n v="0"/>
    <n v="0.27410552799999977"/>
  </r>
  <r>
    <s v="SGP"/>
    <x v="199"/>
    <x v="2"/>
    <n v="100"/>
    <n v="0.5"/>
    <n v="9.4403943049999999"/>
    <n v="4787.0230879999999"/>
    <n v="5312437"/>
    <s v="SGP-2012"/>
    <n v="0"/>
    <n v="0"/>
    <n v="-0.46311454800000007"/>
    <n v="50151500.000471286"/>
    <n v="0"/>
    <n v="1.9720803788611267"/>
    <s v="High Income"/>
    <s v="East Asia &amp; Pacific"/>
    <s v="Universal Access"/>
    <n v="18.879195463984374"/>
    <x v="953"/>
    <n v="4.0348902419037707"/>
    <n v="0"/>
    <n v="-0.18900902000000031"/>
  </r>
  <r>
    <s v="SGP"/>
    <x v="199"/>
    <x v="3"/>
    <n v="100"/>
    <n v="0.6"/>
    <n v="9.7470496349999998"/>
    <n v="5273.7529219999997"/>
    <n v="5399162"/>
    <s v="SGP-2013"/>
    <n v="0"/>
    <n v="9.9999999999999978E-2"/>
    <n v="0.30665532999999989"/>
    <n v="52625900.001405872"/>
    <n v="0"/>
    <n v="1.8482188640918662"/>
    <s v="High Income"/>
    <s v="East Asia &amp; Pacific"/>
    <s v="Universal Access"/>
    <n v="18.287461823359394"/>
    <x v="954"/>
    <n v="4.7786791909999957"/>
    <n v="0"/>
    <n v="0.11764630999999959"/>
  </r>
  <r>
    <s v="SGP"/>
    <x v="199"/>
    <x v="4"/>
    <n v="100"/>
    <n v="0.6"/>
    <n v="9.8474987039999995"/>
    <n v="4986.3277969999999"/>
    <n v="5469724"/>
    <s v="SGP-2014"/>
    <n v="0"/>
    <n v="0"/>
    <n v="0.10044906899999972"/>
    <n v="53863100.00123769"/>
    <n v="0"/>
    <n v="1.9748999875067776"/>
    <s v="High Income"/>
    <s v="East Asia &amp; Pacific"/>
    <s v="Universal Access"/>
    <n v="17.559097411132853"/>
    <x v="2061"/>
    <n v="5.0562118059163152"/>
    <n v="0"/>
    <n v="0.21809537899999931"/>
  </r>
  <r>
    <s v="SGP"/>
    <x v="199"/>
    <x v="5"/>
    <n v="100"/>
    <n v="0.7"/>
    <n v="9.9683071479999992"/>
    <n v="5242.6504329999998"/>
    <n v="5535002"/>
    <s v="SGP-2015"/>
    <n v="0"/>
    <n v="9.9999999999999978E-2"/>
    <n v="0.12080844399999968"/>
    <n v="55174600.000794291"/>
    <n v="0"/>
    <n v="1.9013869559668197"/>
    <s v="High Income"/>
    <s v="East Asia &amp; Pacific"/>
    <s v="Universal Access"/>
    <n v="16.984761441953111"/>
    <x v="2062"/>
    <n v="5.2588657819958202"/>
    <n v="0"/>
    <n v="0.33890382299999899"/>
  </r>
  <r>
    <s v="SGP"/>
    <x v="199"/>
    <x v="6"/>
    <n v="100"/>
    <n v="0.7"/>
    <n v="9.4470708900000009"/>
    <n v="5449.4198500000002"/>
    <n v="5607283"/>
    <s v="SGP-2016"/>
    <n v="0"/>
    <n v="0"/>
    <n v="-0.52123625799999829"/>
    <n v="52972400.001291879"/>
    <n v="0"/>
    <n v="1.7335920428300273"/>
    <s v="High Income"/>
    <s v="East Asia &amp; Pacific"/>
    <s v="Universal Access"/>
    <n v="15.905248869453033"/>
    <x v="2063"/>
    <n v="4.7726990943305445"/>
    <n v="0"/>
    <n v="-0.18233243499999929"/>
  </r>
  <r>
    <s v="SGP"/>
    <x v="199"/>
    <x v="7"/>
    <n v="100"/>
    <n v="0.7"/>
    <n v="10.13641046"/>
    <n v="5799.3952950000003"/>
    <n v="5612253"/>
    <s v="SGP-2017"/>
    <n v="0"/>
    <n v="0"/>
    <n v="0.68933956999999957"/>
    <n v="56888100.013366379"/>
    <n v="0"/>
    <n v="1.7478392046734934"/>
    <s v="High Income"/>
    <s v="East Asia &amp; Pacific"/>
    <s v="Universal Access"/>
    <n v="15.146092309921883"/>
    <x v="2064"/>
    <n v="5.4586593944267765"/>
    <n v="0"/>
    <n v="0.50700713500000028"/>
  </r>
  <r>
    <s v="SGP"/>
    <x v="199"/>
    <x v="8"/>
    <n v="100"/>
    <n v="0.8"/>
    <n v="9.6142605109999995"/>
    <n v="5692.6656469999998"/>
    <n v="5638676"/>
    <s v="SGP-2018"/>
    <n v="0"/>
    <n v="0.10000000000000009"/>
    <n v="-0.522149949000001"/>
    <n v="54211700.001123436"/>
    <n v="0"/>
    <n v="1.688885507629744"/>
    <s v="High Income"/>
    <s v="East Asia &amp; Pacific"/>
    <s v="Universal Access"/>
    <n v="14.516199440312505"/>
    <x v="2065"/>
    <n v="4.9033915013723846"/>
    <n v="0"/>
    <n v="-1.5142814000000726E-2"/>
  </r>
  <r>
    <s v="SGP"/>
    <x v="199"/>
    <x v="9"/>
    <n v="100"/>
    <n v="0.9"/>
    <n v="9.7987067400000001"/>
    <n v="5565.9151929999998"/>
    <n v="5703569"/>
    <s v="SGP-2019"/>
    <n v="0"/>
    <n v="9.9999999999999978E-2"/>
    <n v="0.18444622900000063"/>
    <n v="55887600.002355061"/>
    <n v="0"/>
    <n v="1.7604843768233105"/>
    <s v="High Income"/>
    <s v="East Asia &amp; Pacific"/>
    <s v="Universal Access"/>
    <n v="13.958622860585876"/>
    <x v="1151"/>
    <n v="5.1153054444184125"/>
    <n v="0"/>
    <n v="0.1693034149999999"/>
  </r>
  <r>
    <s v="SGP"/>
    <x v="199"/>
    <x v="10"/>
    <n v="100"/>
    <n v="0.9"/>
    <n v="9.4756645800000001"/>
    <n v="5538.1237160000001"/>
    <n v="5685807"/>
    <s v="SGP-2020"/>
    <n v="0"/>
    <n v="0"/>
    <n v="-0.32304215999999997"/>
    <n v="53876799.998616062"/>
    <n v="0"/>
    <n v="1.7109882454637457"/>
    <s v="High Income"/>
    <s v="East Asia &amp; Pacific"/>
    <s v="Universal Access"/>
    <n v="13.426165474335917"/>
    <x v="74"/>
    <n v="5.0749169436987422"/>
    <n v="0"/>
    <n v="-0.15373874500000007"/>
  </r>
  <r>
    <s v="SGP"/>
    <x v="199"/>
    <x v="11"/>
    <n v="100"/>
    <n v="1.1000000000000001"/>
    <n v="10.216782930000001"/>
    <n v="5966.3276349999996"/>
    <n v="5453566"/>
    <s v="SGP-2021"/>
    <n v="0"/>
    <n v="0.20000000000000007"/>
    <n v="0.7411183500000007"/>
    <n v="55717900.016428381"/>
    <n v="0"/>
    <n v="1.7124072888766193"/>
    <s v="High Income"/>
    <s v="East Asia &amp; Pacific"/>
    <s v="Universal Access"/>
    <n v="12.87483148972656"/>
    <x v="236"/>
    <n v="5.6360485889958145"/>
    <n v="0"/>
    <n v="0.58737960500000064"/>
  </r>
  <r>
    <s v="SGP"/>
    <x v="199"/>
    <x v="12"/>
    <n v="100"/>
    <m/>
    <n v="9.9958275840000006"/>
    <n v="5785.0436730000001"/>
    <n v="5637022"/>
    <s v="SGP-2022"/>
    <n v="0"/>
    <s v=""/>
    <n v="-0.22095534600000022"/>
    <n v="56346699.99921485"/>
    <n v="0"/>
    <n v="1.727874178487641"/>
    <s v="High Income"/>
    <s v="East Asia &amp; Pacific"/>
    <s v="Universal Access"/>
    <n v="12.585946336015652"/>
    <x v="38"/>
    <n v="5.4450265317740643"/>
    <n v="0"/>
    <n v="0.36642425900000042"/>
  </r>
  <r>
    <s v="SLB"/>
    <x v="200"/>
    <x v="0"/>
    <n v="35.4"/>
    <n v="45.1"/>
    <n v="0.672648264"/>
    <m/>
    <n v="532968"/>
    <s v="SLB-2010"/>
    <s v=""/>
    <s v=""/>
    <s v=""/>
    <n v="358499.99996755202"/>
    <n v="64.599999999999994"/>
    <s v=""/>
    <s v="Lower Middle Income"/>
    <s v="East Asia &amp; Pacific"/>
    <s v="Low Access"/>
    <n v="-44.224657439414052"/>
    <x v="2066"/>
    <n v="-4.4254109499916341"/>
    <n v="0"/>
    <n v="0"/>
  </r>
  <r>
    <s v="SLB"/>
    <x v="200"/>
    <x v="1"/>
    <n v="39.1"/>
    <n v="43.6"/>
    <n v="0.67420810399999997"/>
    <m/>
    <n v="552945"/>
    <s v="SLB-2011"/>
    <n v="3.7000000000000028"/>
    <n v="-1.5"/>
    <n v="1.559839999999979E-3"/>
    <n v="372800.00006627996"/>
    <n v="60.9"/>
    <s v=""/>
    <s v="Lower Middle Income"/>
    <s v="East Asia &amp; Pacific"/>
    <s v="Low Access"/>
    <n v="-41.315327430820311"/>
    <x v="2067"/>
    <n v="-4.4523252797740556"/>
    <n v="3.7000000000000028"/>
    <n v="1.559839999999979E-3"/>
  </r>
  <r>
    <s v="SLB"/>
    <x v="200"/>
    <x v="2"/>
    <n v="42.9"/>
    <n v="43.8"/>
    <n v="0.64835444499999995"/>
    <m/>
    <n v="573606"/>
    <s v="SLB-2012"/>
    <n v="3.7999999999999972"/>
    <n v="0.19999999999999574"/>
    <n v="-2.5853659000000029E-2"/>
    <n v="371899.99977866997"/>
    <n v="57.1"/>
    <s v=""/>
    <s v="Lower Middle Income"/>
    <s v="East Asia &amp; Pacific"/>
    <s v="Low Access"/>
    <n v="-38.220804536015628"/>
    <x v="2068"/>
    <n v="-4.7571496180962294"/>
    <n v="7.5"/>
    <n v="-2.429381900000005E-2"/>
  </r>
  <r>
    <s v="SLB"/>
    <x v="200"/>
    <x v="3"/>
    <n v="44.7"/>
    <n v="41.8"/>
    <n v="0.66073334500000003"/>
    <m/>
    <n v="594945"/>
    <s v="SLB-2013"/>
    <n v="1.8000000000000043"/>
    <n v="-2"/>
    <n v="1.2378900000000082E-2"/>
    <n v="393099.99994102499"/>
    <n v="55.3"/>
    <s v=""/>
    <s v="Lower Middle Income"/>
    <s v="East Asia &amp; Pacific"/>
    <s v="Low Access"/>
    <n v="-37.012538176640604"/>
    <x v="2069"/>
    <n v="-4.3076370990000044"/>
    <n v="9.3000000000000043"/>
    <n v="-1.1914918999999968E-2"/>
  </r>
  <r>
    <s v="SLB"/>
    <x v="200"/>
    <x v="4"/>
    <n v="50.5"/>
    <n v="45.9"/>
    <n v="0.60705972399999997"/>
    <m/>
    <n v="616908"/>
    <s v="SLB-2014"/>
    <n v="5.7999999999999972"/>
    <n v="4.1000000000000014"/>
    <n v="-5.367362100000006E-2"/>
    <n v="374500.00021339196"/>
    <n v="49.5"/>
    <s v=""/>
    <s v="Lower Middle Income"/>
    <s v="East Asia &amp; Pacific"/>
    <s v="Moderate Access"/>
    <n v="-31.940902588867147"/>
    <x v="2070"/>
    <n v="-4.1842271740836843"/>
    <n v="15.100000000000001"/>
    <n v="-6.5588540000000028E-2"/>
  </r>
  <r>
    <s v="SLB"/>
    <x v="200"/>
    <x v="5"/>
    <n v="55.1"/>
    <n v="48.6"/>
    <n v="0.52172689100000003"/>
    <m/>
    <n v="639415"/>
    <s v="SLB-2015"/>
    <n v="4.6000000000000014"/>
    <n v="2.7000000000000028"/>
    <n v="-8.5332832999999941E-2"/>
    <n v="333600.00000876503"/>
    <n v="44.9"/>
    <s v=""/>
    <s v="Lower Middle Income"/>
    <s v="East Asia &amp; Pacific"/>
    <s v="Moderate Access"/>
    <n v="-27.915238558046887"/>
    <x v="2071"/>
    <n v="-4.1877144750041788"/>
    <n v="19.700000000000003"/>
    <n v="-0.15092137299999997"/>
  </r>
  <r>
    <s v="SLB"/>
    <x v="200"/>
    <x v="6"/>
    <n v="58.2"/>
    <n v="48.7"/>
    <n v="0.488542058"/>
    <m/>
    <n v="662379"/>
    <s v="SLB-2016"/>
    <n v="3.1000000000000014"/>
    <n v="0.10000000000000142"/>
    <n v="-3.3184833000000025E-2"/>
    <n v="323599.99983598199"/>
    <n v="41.8"/>
    <s v=""/>
    <s v="Lower Middle Income"/>
    <s v="East Asia &amp; Pacific"/>
    <s v="Moderate Access"/>
    <n v="-25.894751130546965"/>
    <x v="2072"/>
    <n v="-4.1858297376694562"/>
    <n v="22.800000000000004"/>
    <n v="-0.18410620599999999"/>
  </r>
  <r>
    <s v="SLB"/>
    <x v="200"/>
    <x v="7"/>
    <n v="62.9"/>
    <n v="49"/>
    <n v="0.425713752"/>
    <m/>
    <n v="685672"/>
    <s v="SLB-2017"/>
    <n v="4.6999999999999957"/>
    <n v="0.29999999999999716"/>
    <n v="-6.2828306E-2"/>
    <n v="291899.99976134399"/>
    <n v="37.1"/>
    <s v=""/>
    <s v="Lower Middle Income"/>
    <s v="East Asia &amp; Pacific"/>
    <s v="Moderate Access"/>
    <n v="-21.953907690078118"/>
    <x v="2073"/>
    <n v="-4.2520373135732239"/>
    <n v="27.5"/>
    <n v="-0.24693451199999999"/>
  </r>
  <r>
    <s v="SLB"/>
    <x v="200"/>
    <x v="8"/>
    <n v="65.8"/>
    <n v="48.6"/>
    <n v="0.45860885800000001"/>
    <m/>
    <n v="709101"/>
    <s v="SLB-2018"/>
    <n v="2.8999999999999986"/>
    <n v="-0.39999999999999858"/>
    <n v="3.2895106000000007E-2"/>
    <n v="325199.99981665803"/>
    <n v="34.200000000000003"/>
    <s v=""/>
    <s v="Lower Middle Income"/>
    <s v="East Asia &amp; Pacific"/>
    <s v="Moderate Access"/>
    <n v="-19.683800559687498"/>
    <x v="2074"/>
    <n v="-4.2522601516276151"/>
    <n v="30.4"/>
    <n v="-0.21403940599999999"/>
  </r>
  <r>
    <s v="SLB"/>
    <x v="200"/>
    <x v="9"/>
    <n v="69.400000000000006"/>
    <n v="48.4"/>
    <n v="0.43851035599999999"/>
    <m/>
    <n v="728147"/>
    <s v="SLB-2019"/>
    <n v="3.6000000000000085"/>
    <n v="-0.20000000000000284"/>
    <n v="-2.0098502000000018E-2"/>
    <n v="319300.00019033201"/>
    <n v="30.599999999999994"/>
    <s v=""/>
    <s v="Lower Middle Income"/>
    <s v="East Asia &amp; Pacific"/>
    <s v="Moderate Access"/>
    <n v="-16.641377139414118"/>
    <x v="2075"/>
    <n v="-4.2448909395815875"/>
    <n v="34.000000000000007"/>
    <n v="-0.23413790800000001"/>
  </r>
  <r>
    <s v="SLB"/>
    <x v="200"/>
    <x v="10"/>
    <n v="72.900000000000006"/>
    <n v="49"/>
    <n v="0.41329862499999998"/>
    <m/>
    <n v="744498"/>
    <s v="SLB-2020"/>
    <n v="3.5"/>
    <n v="0.60000000000000142"/>
    <n v="-2.5211731000000015E-2"/>
    <n v="307699.99971524999"/>
    <n v="27.099999999999994"/>
    <s v=""/>
    <s v="Lower Middle Income"/>
    <s v="East Asia &amp; Pacific"/>
    <s v="Moderate Access"/>
    <n v="-13.673834525664077"/>
    <x v="2076"/>
    <n v="-3.987449011301258"/>
    <n v="37.500000000000007"/>
    <n v="-0.25934963900000002"/>
  </r>
  <r>
    <s v="SLB"/>
    <x v="200"/>
    <x v="11"/>
    <n v="76.3"/>
    <n v="49.1"/>
    <n v="0.43614467000000001"/>
    <m/>
    <n v="762591"/>
    <s v="SLB-2021"/>
    <n v="3.3999999999999915"/>
    <n v="0.10000000000000142"/>
    <n v="2.2846045000000037E-2"/>
    <n v="332600.00003997004"/>
    <n v="23.700000000000003"/>
    <s v=""/>
    <s v="Lower Middle Income"/>
    <s v="East Asia &amp; Pacific"/>
    <s v="Moderate Access"/>
    <n v="-10.825168510273443"/>
    <x v="2077"/>
    <n v="-4.1445896710041863"/>
    <n v="40.9"/>
    <n v="-0.23650359399999998"/>
  </r>
  <r>
    <s v="SLB"/>
    <x v="200"/>
    <x v="12"/>
    <n v="76"/>
    <n v="50.1"/>
    <n v="0.38281015899999998"/>
    <m/>
    <n v="781066"/>
    <s v="SLB-2022"/>
    <n v="-0.29999999999999716"/>
    <n v="1"/>
    <n v="-5.3334511000000029E-2"/>
    <n v="298999.99964949401"/>
    <n v="24"/>
    <s v=""/>
    <s v="Lower Middle Income"/>
    <s v="East Asia &amp; Pacific"/>
    <s v="Moderate Access"/>
    <n v="-11.414053663984348"/>
    <x v="2078"/>
    <n v="-4.1679908932259364"/>
    <n v="40.6"/>
    <n v="-0.28983810500000001"/>
  </r>
  <r>
    <s v="SLE"/>
    <x v="201"/>
    <x v="0"/>
    <n v="11.5"/>
    <n v="84.9"/>
    <n v="0.114146336"/>
    <m/>
    <n v="6222714"/>
    <s v="SLE-2010"/>
    <s v=""/>
    <s v=""/>
    <s v=""/>
    <n v="710300.00307590398"/>
    <n v="88.5"/>
    <s v=""/>
    <s v="Low Income"/>
    <s v="Sub-Saharan Africa"/>
    <s v="Critical"/>
    <n v="-68.124657439414051"/>
    <x v="1654"/>
    <n v="-4.9839128779916342"/>
    <n v="0"/>
    <n v="0"/>
  </r>
  <r>
    <s v="SLE"/>
    <x v="201"/>
    <x v="1"/>
    <n v="14.2"/>
    <n v="81"/>
    <n v="0.13595833299999999"/>
    <m/>
    <n v="6387251"/>
    <s v="SLE-2011"/>
    <n v="2.6999999999999993"/>
    <n v="-3.9000000000000057"/>
    <n v="2.1811996999999986E-2"/>
    <n v="868399.99841258291"/>
    <n v="85.8"/>
    <s v=""/>
    <s v="Low Income"/>
    <s v="Sub-Saharan Africa"/>
    <s v="Critical"/>
    <n v="-66.215327430820309"/>
    <x v="2079"/>
    <n v="-4.9905750507740558"/>
    <n v="2.6999999999999993"/>
    <n v="2.1811996999999986E-2"/>
  </r>
  <r>
    <s v="SLE"/>
    <x v="201"/>
    <x v="2"/>
    <n v="17.2"/>
    <n v="79.099999999999994"/>
    <n v="0.14873883399999999"/>
    <m/>
    <n v="6551080"/>
    <s v="SLE-2012"/>
    <n v="3"/>
    <n v="-1.9000000000000057"/>
    <n v="1.2780501E-2"/>
    <n v="974400.0006407199"/>
    <n v="82.8"/>
    <s v=""/>
    <s v="Low Income"/>
    <s v="Sub-Saharan Africa"/>
    <s v="Critical"/>
    <n v="-63.920804536015623"/>
    <x v="2080"/>
    <n v="-5.2567652290962297"/>
    <n v="5.6999999999999993"/>
    <n v="3.4592497999999985E-2"/>
  </r>
  <r>
    <s v="SLE"/>
    <x v="201"/>
    <x v="3"/>
    <n v="13.5"/>
    <n v="74.599999999999994"/>
    <n v="0.167216484"/>
    <m/>
    <n v="6714051"/>
    <s v="SLE-2013"/>
    <n v="-3.6999999999999993"/>
    <n v="-4.5"/>
    <n v="1.8477650000000012E-2"/>
    <n v="1122700.001616684"/>
    <n v="86.5"/>
    <s v=""/>
    <s v="Low Income"/>
    <s v="Sub-Saharan Africa"/>
    <s v="Critical"/>
    <n v="-68.212538176640606"/>
    <x v="2081"/>
    <n v="-4.8011539600000042"/>
    <n v="2"/>
    <n v="5.3070147999999998E-2"/>
  </r>
  <r>
    <s v="SLE"/>
    <x v="201"/>
    <x v="4"/>
    <n v="18.8"/>
    <n v="73"/>
    <n v="0.17552827500000001"/>
    <m/>
    <n v="6876385"/>
    <s v="SLE-2014"/>
    <n v="5.3000000000000007"/>
    <n v="-1.5999999999999943"/>
    <n v="8.3117910000000128E-3"/>
    <n v="1206999.997285875"/>
    <n v="81.2"/>
    <s v=""/>
    <s v="Low Income"/>
    <s v="Sub-Saharan Africa"/>
    <s v="Critical"/>
    <n v="-63.640902588867149"/>
    <x v="2082"/>
    <n v="-4.6157586230836838"/>
    <n v="7.3000000000000007"/>
    <n v="6.138193900000001E-2"/>
  </r>
  <r>
    <s v="SLE"/>
    <x v="201"/>
    <x v="5"/>
    <n v="19.7"/>
    <n v="74"/>
    <n v="0.145275664"/>
    <m/>
    <n v="7037655"/>
    <s v="SLE-2015"/>
    <n v="0.89999999999999858"/>
    <n v="1"/>
    <n v="-3.0252611000000013E-2"/>
    <n v="1022400.00312792"/>
    <n v="80.3"/>
    <s v=""/>
    <s v="Low Income"/>
    <s v="Sub-Saharan Africa"/>
    <s v="Critical"/>
    <n v="-63.315238558046886"/>
    <x v="2083"/>
    <n v="-4.5641657020041793"/>
    <n v="8.1999999999999993"/>
    <n v="3.1129327999999998E-2"/>
  </r>
  <r>
    <s v="SLE"/>
    <x v="201"/>
    <x v="6"/>
    <n v="20.3"/>
    <n v="73.599999999999994"/>
    <n v="0.14693293599999999"/>
    <m/>
    <n v="7205328"/>
    <s v="SLE-2016"/>
    <n v="0.60000000000000142"/>
    <n v="-0.40000000000000568"/>
    <n v="1.6572719999999874E-3"/>
    <n v="1058699.9978830079"/>
    <n v="79.7"/>
    <s v=""/>
    <s v="Low Income"/>
    <s v="Sub-Saharan Africa"/>
    <s v="Low Access"/>
    <n v="-63.79475113054697"/>
    <x v="2084"/>
    <n v="-4.5274388596694566"/>
    <n v="8.8000000000000007"/>
    <n v="3.2786599999999985E-2"/>
  </r>
  <r>
    <s v="SLE"/>
    <x v="201"/>
    <x v="7"/>
    <n v="23.4"/>
    <n v="74.599999999999994"/>
    <n v="0.14155816199999999"/>
    <m/>
    <n v="7379299"/>
    <s v="SLE-2017"/>
    <n v="3.0999999999999979"/>
    <n v="1"/>
    <n v="-5.3747739999999988E-3"/>
    <n v="1044600.003288438"/>
    <n v="76.599999999999994"/>
    <s v=""/>
    <s v="Low Income"/>
    <s v="Sub-Saharan Africa"/>
    <s v="Low Access"/>
    <n v="-61.453907690078118"/>
    <x v="184"/>
    <n v="-4.536192903573224"/>
    <n v="11.899999999999999"/>
    <n v="2.7411825999999986E-2"/>
  </r>
  <r>
    <s v="SLE"/>
    <x v="201"/>
    <x v="8"/>
    <n v="26.1"/>
    <n v="75.900000000000006"/>
    <n v="0.160273996"/>
    <m/>
    <n v="7554563"/>
    <s v="SLE-2018"/>
    <n v="2.7000000000000028"/>
    <n v="1.3000000000000114"/>
    <n v="1.8715834000000015E-2"/>
    <n v="1210800.0000437479"/>
    <n v="73.900000000000006"/>
    <s v=""/>
    <s v="Low Income"/>
    <s v="Sub-Saharan Africa"/>
    <s v="Low Access"/>
    <n v="-59.383800559687494"/>
    <x v="2085"/>
    <n v="-4.550595013627615"/>
    <n v="14.600000000000001"/>
    <n v="4.6127660000000001E-2"/>
  </r>
  <r>
    <s v="SLE"/>
    <x v="201"/>
    <x v="9"/>
    <n v="22.7"/>
    <n v="75.400000000000006"/>
    <n v="0.156143482"/>
    <m/>
    <n v="7731991"/>
    <s v="SLE-2019"/>
    <n v="-3.4000000000000021"/>
    <n v="-0.5"/>
    <n v="-4.1305140000000018E-3"/>
    <n v="1207299.997532662"/>
    <n v="77.3"/>
    <s v=""/>
    <s v="Low Income"/>
    <s v="Sub-Saharan Africa"/>
    <s v="Low Access"/>
    <n v="-63.341377139414121"/>
    <x v="2086"/>
    <n v="-4.5272578135815875"/>
    <n v="11.2"/>
    <n v="4.1997145999999999E-2"/>
  </r>
  <r>
    <s v="SLE"/>
    <x v="201"/>
    <x v="10"/>
    <n v="26.3"/>
    <n v="75.099999999999994"/>
    <n v="0.15553756399999999"/>
    <m/>
    <n v="7912558"/>
    <s v="SLE-2020"/>
    <n v="3.6000000000000014"/>
    <n v="-0.30000000000001137"/>
    <n v="-6.0591800000001084E-4"/>
    <n v="1230699.996328712"/>
    <n v="73.7"/>
    <s v=""/>
    <s v="Low Income"/>
    <s v="Sub-Saharan Africa"/>
    <s v="Low Access"/>
    <n v="-60.273834525664086"/>
    <x v="2087"/>
    <n v="-4.2452100723012576"/>
    <n v="14.8"/>
    <n v="4.1391227999999988E-2"/>
  </r>
  <r>
    <s v="SLE"/>
    <x v="201"/>
    <x v="11"/>
    <n v="27.5"/>
    <n v="71.099999999999994"/>
    <n v="0.18189899900000001"/>
    <m/>
    <n v="8094602"/>
    <s v="SLE-2021"/>
    <n v="1.1999999999999993"/>
    <n v="-4"/>
    <n v="2.6361435000000016E-2"/>
    <n v="1472400.0011033982"/>
    <n v="72.5"/>
    <s v=""/>
    <s v="Low Income"/>
    <s v="Sub-Saharan Africa"/>
    <s v="Low Access"/>
    <n v="-59.62516851027344"/>
    <x v="1695"/>
    <n v="-4.3988353420041859"/>
    <n v="16"/>
    <n v="6.7752663000000005E-2"/>
  </r>
  <r>
    <s v="SLE"/>
    <x v="201"/>
    <x v="12"/>
    <n v="29.4"/>
    <n v="71.599999999999994"/>
    <n v="0.17721809899999999"/>
    <m/>
    <n v="8276807"/>
    <s v="SLE-2022"/>
    <n v="1.8999999999999986"/>
    <n v="0.5"/>
    <n v="-4.6809000000000156E-3"/>
    <n v="1466800.0023298929"/>
    <n v="70.599999999999994"/>
    <s v=""/>
    <s v="Low Income"/>
    <s v="Sub-Saharan Africa"/>
    <s v="Low Access"/>
    <n v="-58.014053663984349"/>
    <x v="2088"/>
    <n v="-4.3735829532259363"/>
    <n v="17.899999999999999"/>
    <n v="6.3071762999999989E-2"/>
  </r>
  <r>
    <s v="SLV"/>
    <x v="202"/>
    <x v="0"/>
    <n v="91.6"/>
    <n v="32.6"/>
    <n v="1.108177993"/>
    <n v="697.0369273"/>
    <n v="6068249"/>
    <s v="SLV-2010"/>
    <s v=""/>
    <s v=""/>
    <s v=""/>
    <n v="6724699.9978442565"/>
    <n v="8.4000000000000057"/>
    <n v="1.5898411541732389"/>
    <s v="Lower Middle Income"/>
    <s v="Latin America &amp; Caribbean"/>
    <s v="High Access"/>
    <n v="11.975342560585943"/>
    <x v="2089"/>
    <n v="-3.9898812209916343"/>
    <n v="0"/>
    <n v="0"/>
  </r>
  <r>
    <s v="SLV"/>
    <x v="202"/>
    <x v="1"/>
    <n v="92.6"/>
    <n v="29.5"/>
    <n v="1.153227182"/>
    <n v="692.505313"/>
    <n v="6090127"/>
    <s v="SLV-2011"/>
    <n v="1"/>
    <n v="-3.1000000000000014"/>
    <n v="4.5049188999999989E-2"/>
    <n v="7023299.9982321141"/>
    <n v="7.4000000000000057"/>
    <n v="1.6652972336112604"/>
    <s v="Lower Middle Income"/>
    <s v="Latin America &amp; Caribbean"/>
    <s v="High Access"/>
    <n v="12.184672569179682"/>
    <x v="2090"/>
    <n v="-3.9733062017740552"/>
    <n v="1"/>
    <n v="4.5049188999999989E-2"/>
  </r>
  <r>
    <s v="SLV"/>
    <x v="202"/>
    <x v="2"/>
    <n v="93.7"/>
    <n v="30.3"/>
    <n v="1.144541808"/>
    <n v="701.45740460000002"/>
    <n v="6113975"/>
    <s v="SLV-2012"/>
    <n v="1.1000000000000085"/>
    <n v="0.80000000000000071"/>
    <n v="-8.6853739999999124E-3"/>
    <n v="6997700.0005668001"/>
    <n v="6.2999999999999972"/>
    <n v="1.6316625934723221"/>
    <s v="Lower Middle Income"/>
    <s v="Latin America &amp; Caribbean"/>
    <s v="High Access"/>
    <n v="12.579195463984377"/>
    <x v="380"/>
    <n v="-4.2609622550962296"/>
    <n v="2.1000000000000085"/>
    <n v="3.6363815000000077E-2"/>
  </r>
  <r>
    <s v="SLV"/>
    <x v="202"/>
    <x v="3"/>
    <n v="95"/>
    <n v="27.5"/>
    <n v="1.0808232630000001"/>
    <n v="660.09415019999994"/>
    <n v="6138839"/>
    <s v="SLV-2013"/>
    <n v="1.2999999999999972"/>
    <n v="-2.8000000000000007"/>
    <n v="-6.371854499999996E-2"/>
    <n v="6634999.9990116572"/>
    <n v="5"/>
    <n v="1.6373774296780614"/>
    <s v="Lower Middle Income"/>
    <s v="Latin America &amp; Caribbean"/>
    <s v="Universal Access"/>
    <n v="13.287461823359394"/>
    <x v="2091"/>
    <n v="-3.887547181000004"/>
    <n v="3.4000000000000057"/>
    <n v="-2.7354729999999883E-2"/>
  </r>
  <r>
    <s v="SLV"/>
    <x v="202"/>
    <x v="4"/>
    <n v="95.1"/>
    <n v="24"/>
    <n v="1.105719578"/>
    <n v="649.04317570000001"/>
    <n v="6162955"/>
    <s v="SLV-2014"/>
    <n v="9.9999999999994316E-2"/>
    <n v="-3.5"/>
    <n v="2.4896314999999891E-2"/>
    <n v="6814500.00183299"/>
    <n v="4.9000000000000057"/>
    <n v="1.7036148277924186"/>
    <s v="Lower Middle Income"/>
    <s v="Latin America &amp; Caribbean"/>
    <s v="Universal Access"/>
    <n v="12.659097411132848"/>
    <x v="965"/>
    <n v="-3.6855673200836843"/>
    <n v="3.5"/>
    <n v="-2.4584149999999916E-3"/>
  </r>
  <r>
    <s v="SLV"/>
    <x v="202"/>
    <x v="5"/>
    <n v="95.4"/>
    <n v="21"/>
    <n v="1.174851334"/>
    <n v="674.35399670000004"/>
    <n v="6183676"/>
    <s v="SLV-2015"/>
    <n v="0.30000000000001137"/>
    <n v="-3"/>
    <n v="6.9131755999999989E-2"/>
    <n v="7264899.9976237835"/>
    <n v="4.5999999999999943"/>
    <n v="1.7421878416220855"/>
    <s v="Lower Middle Income"/>
    <s v="Latin America &amp; Caribbean"/>
    <s v="Universal Access"/>
    <n v="12.384761441953117"/>
    <x v="2092"/>
    <n v="-3.534590032004179"/>
    <n v="3.8000000000000114"/>
    <n v="6.6673340999999997E-2"/>
  </r>
  <r>
    <s v="SLV"/>
    <x v="202"/>
    <x v="6"/>
    <n v="96"/>
    <n v="20.7"/>
    <n v="1.181831377"/>
    <n v="686.99780499999997"/>
    <n v="6200800"/>
    <s v="SLV-2016"/>
    <n v="0.59999999999999432"/>
    <n v="-0.30000000000000071"/>
    <n v="6.9800429999999913E-3"/>
    <n v="7328300.0025015995"/>
    <n v="4"/>
    <n v="1.7202840655364249"/>
    <s v="Lower Middle Income"/>
    <s v="Latin America &amp; Caribbean"/>
    <s v="Universal Access"/>
    <n v="11.905248869453033"/>
    <x v="2093"/>
    <n v="-3.4925404186694564"/>
    <n v="4.4000000000000057"/>
    <n v="7.3653383999999988E-2"/>
  </r>
  <r>
    <s v="SLV"/>
    <x v="202"/>
    <x v="7"/>
    <n v="96.8"/>
    <n v="25"/>
    <n v="1.067363769"/>
    <n v="674.66544160000001"/>
    <n v="6213533"/>
    <s v="SLV-2017"/>
    <n v="0.79999999999999716"/>
    <n v="4.3000000000000007"/>
    <n v="-0.114467608"/>
    <n v="6632100.0016858764"/>
    <n v="3.2000000000000028"/>
    <n v="1.5820637951585277"/>
    <s v="Lower Middle Income"/>
    <s v="Latin America &amp; Caribbean"/>
    <s v="Universal Access"/>
    <n v="11.94609230992188"/>
    <x v="373"/>
    <n v="-3.610387296573224"/>
    <n v="5.2000000000000028"/>
    <n v="-4.081422400000001E-2"/>
  </r>
  <r>
    <s v="SLV"/>
    <x v="202"/>
    <x v="8"/>
    <n v="97"/>
    <n v="23.2"/>
    <n v="1.1418682280000001"/>
    <n v="694.56775519999997"/>
    <n v="6219807"/>
    <s v="SLV-2018"/>
    <n v="0.20000000000000284"/>
    <n v="-1.8000000000000007"/>
    <n v="7.4504459000000134E-2"/>
    <n v="7102199.9975919966"/>
    <n v="3"/>
    <n v="1.6439983276666803"/>
    <s v="Lower Middle Income"/>
    <s v="Latin America &amp; Caribbean"/>
    <s v="Universal Access"/>
    <n v="11.516199440312505"/>
    <x v="2094"/>
    <n v="-3.569000781627615"/>
    <n v="5.4000000000000057"/>
    <n v="3.3690235000000124E-2"/>
  </r>
  <r>
    <s v="SLV"/>
    <x v="202"/>
    <x v="9"/>
    <n v="97.4"/>
    <n v="19.399999999999999"/>
    <n v="1.302858517"/>
    <n v="734.80320840000002"/>
    <n v="6222318"/>
    <s v="SLV-2019"/>
    <n v="0.40000000000000568"/>
    <n v="-3.8000000000000007"/>
    <n v="0.1609902889999999"/>
    <n v="8106800.0017824061"/>
    <n v="2.5999999999999943"/>
    <n v="1.7730713504053883"/>
    <s v="Lower Middle Income"/>
    <s v="Latin America &amp; Caribbean"/>
    <s v="Universal Access"/>
    <n v="11.358622860585882"/>
    <x v="2095"/>
    <n v="-3.3805427785815878"/>
    <n v="5.8000000000000114"/>
    <n v="0.19468052400000002"/>
  </r>
  <r>
    <s v="SLV"/>
    <x v="202"/>
    <x v="10"/>
    <n v="99.7"/>
    <n v="23.7"/>
    <n v="1.0671770599999999"/>
    <n v="669.91072499999996"/>
    <n v="6234673"/>
    <s v="SLV-2020"/>
    <n v="2.2999999999999972"/>
    <n v="4.3000000000000007"/>
    <n v="-0.23568145700000009"/>
    <n v="6653500.0022013793"/>
    <n v="0.29999999999999716"/>
    <n v="1.5930138452403491"/>
    <s v="Lower Middle Income"/>
    <s v="Latin America &amp; Caribbean"/>
    <s v="Universal Access"/>
    <n v="13.12616547433592"/>
    <x v="2096"/>
    <n v="-3.3335705763012582"/>
    <n v="8.1000000000000085"/>
    <n v="-4.1000933000000073E-2"/>
  </r>
  <r>
    <s v="SLV"/>
    <x v="202"/>
    <x v="11"/>
    <n v="97.9"/>
    <n v="21.9"/>
    <n v="1.2040061500000001"/>
    <n v="722.14839689999997"/>
    <n v="6255782"/>
    <s v="SLV-2021"/>
    <n v="-1.7999999999999972"/>
    <n v="-1.8000000000000007"/>
    <n v="0.13682909000000021"/>
    <n v="7532000.0010593003"/>
    <n v="2.0999999999999943"/>
    <n v="1.6672558648173883"/>
    <s v="Lower Middle Income"/>
    <s v="Latin America &amp; Caribbean"/>
    <s v="Universal Access"/>
    <n v="10.774831489726566"/>
    <x v="2097"/>
    <n v="-3.3767281910041862"/>
    <n v="6.3000000000000114"/>
    <n v="9.5828157000000136E-2"/>
  </r>
  <r>
    <s v="SLV"/>
    <x v="202"/>
    <x v="12"/>
    <n v="100"/>
    <m/>
    <n v="1.3479888520000001"/>
    <n v="768.68342949999999"/>
    <n v="6280319"/>
    <s v="SLV-2022"/>
    <n v="2.0999999999999943"/>
    <s v=""/>
    <n v="0.14398270199999996"/>
    <n v="8465799.9990037885"/>
    <n v="0"/>
    <n v="1.7536332907251775"/>
    <s v="Lower Middle Income"/>
    <s v="Latin America &amp; Caribbean"/>
    <s v="Universal Access"/>
    <n v="12.585946336015652"/>
    <x v="38"/>
    <n v="-3.202812200225936"/>
    <n v="8.4000000000000057"/>
    <n v="0.2398108590000001"/>
  </r>
  <r>
    <s v="SMR"/>
    <x v="203"/>
    <x v="0"/>
    <n v="100"/>
    <m/>
    <m/>
    <m/>
    <n v="33270"/>
    <s v="SMR-2010"/>
    <s v=""/>
    <s v=""/>
    <s v=""/>
    <n v="0"/>
    <n v="0"/>
    <s v=""/>
    <s v="High Income"/>
    <s v="Europe &amp; Central Asia"/>
    <s v="Universal Access"/>
    <n v="20.375342560585949"/>
    <x v="38"/>
    <s v=""/>
    <n v="0"/>
    <s v=""/>
  </r>
  <r>
    <s v="SMR"/>
    <x v="203"/>
    <x v="1"/>
    <n v="100"/>
    <m/>
    <m/>
    <m/>
    <n v="32620"/>
    <s v="SMR-2011"/>
    <n v="0"/>
    <s v=""/>
    <s v=""/>
    <n v="0"/>
    <n v="0"/>
    <s v=""/>
    <s v="High Income"/>
    <s v="Europe &amp; Central Asia"/>
    <s v="Universal Access"/>
    <n v="19.584672569179688"/>
    <x v="38"/>
    <s v=""/>
    <n v="0"/>
    <s v=""/>
  </r>
  <r>
    <s v="SMR"/>
    <x v="203"/>
    <x v="2"/>
    <n v="100"/>
    <m/>
    <m/>
    <m/>
    <n v="33469"/>
    <s v="SMR-2012"/>
    <n v="0"/>
    <s v=""/>
    <s v=""/>
    <n v="0"/>
    <n v="0"/>
    <s v=""/>
    <s v="High Income"/>
    <s v="Europe &amp; Central Asia"/>
    <s v="Universal Access"/>
    <n v="18.879195463984374"/>
    <x v="38"/>
    <s v=""/>
    <n v="0"/>
    <s v=""/>
  </r>
  <r>
    <s v="SMR"/>
    <x v="203"/>
    <x v="3"/>
    <n v="100"/>
    <m/>
    <m/>
    <m/>
    <n v="33041"/>
    <s v="SMR-2013"/>
    <n v="0"/>
    <s v=""/>
    <s v=""/>
    <n v="0"/>
    <n v="0"/>
    <s v=""/>
    <s v="High Income"/>
    <s v="Europe &amp; Central Asia"/>
    <s v="Universal Access"/>
    <n v="18.287461823359394"/>
    <x v="38"/>
    <s v=""/>
    <n v="0"/>
    <s v=""/>
  </r>
  <r>
    <s v="SMR"/>
    <x v="203"/>
    <x v="4"/>
    <n v="100"/>
    <m/>
    <m/>
    <m/>
    <n v="32655"/>
    <s v="SMR-2014"/>
    <n v="0"/>
    <s v=""/>
    <s v=""/>
    <n v="0"/>
    <n v="0"/>
    <s v=""/>
    <s v="High Income"/>
    <s v="Europe &amp; Central Asia"/>
    <s v="Universal Access"/>
    <n v="17.559097411132853"/>
    <x v="38"/>
    <s v=""/>
    <n v="0"/>
    <s v=""/>
  </r>
  <r>
    <s v="SMR"/>
    <x v="203"/>
    <x v="5"/>
    <n v="100"/>
    <m/>
    <m/>
    <m/>
    <n v="32897"/>
    <s v="SMR-2015"/>
    <n v="0"/>
    <s v=""/>
    <s v=""/>
    <n v="0"/>
    <n v="0"/>
    <s v=""/>
    <s v="High Income"/>
    <s v="Europe &amp; Central Asia"/>
    <s v="Universal Access"/>
    <n v="16.984761441953111"/>
    <x v="38"/>
    <s v=""/>
    <n v="0"/>
    <s v=""/>
  </r>
  <r>
    <s v="SMR"/>
    <x v="203"/>
    <x v="6"/>
    <n v="100"/>
    <m/>
    <m/>
    <m/>
    <n v="33101"/>
    <s v="SMR-2016"/>
    <n v="0"/>
    <s v=""/>
    <s v=""/>
    <n v="0"/>
    <n v="0"/>
    <s v=""/>
    <s v="High Income"/>
    <s v="Europe &amp; Central Asia"/>
    <s v="Universal Access"/>
    <n v="15.905248869453033"/>
    <x v="38"/>
    <s v=""/>
    <n v="0"/>
    <s v=""/>
  </r>
  <r>
    <s v="SMR"/>
    <x v="203"/>
    <x v="7"/>
    <n v="100"/>
    <m/>
    <m/>
    <m/>
    <n v="33825"/>
    <s v="SMR-2017"/>
    <n v="0"/>
    <s v=""/>
    <s v=""/>
    <n v="0"/>
    <n v="0"/>
    <s v=""/>
    <s v="High Income"/>
    <s v="Europe &amp; Central Asia"/>
    <s v="Universal Access"/>
    <n v="15.146092309921883"/>
    <x v="38"/>
    <s v=""/>
    <n v="0"/>
    <s v=""/>
  </r>
  <r>
    <s v="SMR"/>
    <x v="203"/>
    <x v="8"/>
    <n v="100"/>
    <m/>
    <m/>
    <m/>
    <n v="34522"/>
    <s v="SMR-2018"/>
    <n v="0"/>
    <s v=""/>
    <s v=""/>
    <n v="0"/>
    <n v="0"/>
    <s v=""/>
    <s v="High Income"/>
    <s v="Europe &amp; Central Asia"/>
    <s v="Universal Access"/>
    <n v="14.516199440312505"/>
    <x v="38"/>
    <s v=""/>
    <n v="0"/>
    <s v=""/>
  </r>
  <r>
    <s v="SMR"/>
    <x v="203"/>
    <x v="9"/>
    <n v="100"/>
    <m/>
    <m/>
    <m/>
    <n v="34663"/>
    <s v="SMR-2019"/>
    <n v="0"/>
    <s v=""/>
    <s v=""/>
    <n v="0"/>
    <n v="0"/>
    <s v=""/>
    <s v="High Income"/>
    <s v="Europe &amp; Central Asia"/>
    <s v="Universal Access"/>
    <n v="13.958622860585876"/>
    <x v="38"/>
    <s v=""/>
    <n v="0"/>
    <s v=""/>
  </r>
  <r>
    <s v="SMR"/>
    <x v="203"/>
    <x v="10"/>
    <n v="100"/>
    <m/>
    <m/>
    <m/>
    <n v="34770"/>
    <s v="SMR-2020"/>
    <n v="0"/>
    <s v=""/>
    <s v=""/>
    <n v="0"/>
    <n v="0"/>
    <s v=""/>
    <s v="High Income"/>
    <s v="Europe &amp; Central Asia"/>
    <s v="Universal Access"/>
    <n v="13.426165474335917"/>
    <x v="38"/>
    <s v=""/>
    <n v="0"/>
    <s v=""/>
  </r>
  <r>
    <s v="SMR"/>
    <x v="203"/>
    <x v="11"/>
    <n v="100"/>
    <m/>
    <m/>
    <m/>
    <n v="34252"/>
    <s v="SMR-2021"/>
    <n v="0"/>
    <s v=""/>
    <s v=""/>
    <n v="0"/>
    <n v="0"/>
    <s v=""/>
    <s v="High Income"/>
    <s v="Europe &amp; Central Asia"/>
    <s v="Universal Access"/>
    <n v="12.87483148972656"/>
    <x v="38"/>
    <s v=""/>
    <n v="0"/>
    <s v=""/>
  </r>
  <r>
    <s v="SMR"/>
    <x v="203"/>
    <x v="12"/>
    <n v="100"/>
    <m/>
    <m/>
    <m/>
    <n v="33755"/>
    <s v="SMR-2022"/>
    <n v="0"/>
    <s v=""/>
    <s v=""/>
    <n v="0"/>
    <n v="0"/>
    <s v=""/>
    <s v="High Income"/>
    <s v="Europe &amp; Central Asia"/>
    <s v="Universal Access"/>
    <n v="12.585946336015652"/>
    <x v="38"/>
    <s v=""/>
    <n v="0"/>
    <s v=""/>
  </r>
  <r>
    <s v="SOM"/>
    <x v="204"/>
    <x v="0"/>
    <n v="52.3"/>
    <n v="93.6"/>
    <n v="6.4305635E-2"/>
    <m/>
    <n v="12261756"/>
    <s v="SOM-2010"/>
    <s v=""/>
    <s v=""/>
    <s v=""/>
    <n v="788500.00579505996"/>
    <n v="47.7"/>
    <s v=""/>
    <s v="Low Income"/>
    <s v="Sub-Saharan Africa"/>
    <s v="Moderate Access"/>
    <n v="-27.324657439414054"/>
    <x v="2098"/>
    <n v="-5.0337535789916341"/>
    <n v="0"/>
    <n v="0"/>
  </r>
  <r>
    <s v="SOM"/>
    <x v="204"/>
    <x v="1"/>
    <n v="52"/>
    <n v="93.7"/>
    <n v="6.3836007E-2"/>
    <m/>
    <n v="12348830"/>
    <s v="SOM-2011"/>
    <n v="-0.29999999999999716"/>
    <n v="0.10000000000000853"/>
    <n v="-4.6962799999999971E-4"/>
    <n v="788299.99832181004"/>
    <n v="48"/>
    <s v=""/>
    <s v="Low Income"/>
    <s v="Sub-Saharan Africa"/>
    <s v="Moderate Access"/>
    <n v="-28.415327430820312"/>
    <x v="2099"/>
    <n v="-5.0626973767740555"/>
    <n v="-0.29999999999999716"/>
    <n v="-4.6962799999999971E-4"/>
  </r>
  <r>
    <s v="SOM"/>
    <x v="204"/>
    <x v="2"/>
    <n v="51.8"/>
    <n v="93.9"/>
    <n v="6.2458069999999997E-2"/>
    <m/>
    <n v="12461160"/>
    <s v="SOM-2012"/>
    <n v="-0.20000000000000284"/>
    <n v="0.20000000000000284"/>
    <n v="-1.3779370000000027E-3"/>
    <n v="778300.00356119999"/>
    <n v="48.2"/>
    <s v=""/>
    <s v="Low Income"/>
    <s v="Sub-Saharan Africa"/>
    <s v="Moderate Access"/>
    <n v="-29.320804536015629"/>
    <x v="2100"/>
    <n v="-5.3430459930962293"/>
    <n v="-0.5"/>
    <n v="-1.8475650000000024E-3"/>
  </r>
  <r>
    <s v="SOM"/>
    <x v="204"/>
    <x v="3"/>
    <n v="51.5"/>
    <n v="94.4"/>
    <n v="6.0817769000000001E-2"/>
    <m/>
    <n v="12869594"/>
    <s v="SOM-2013"/>
    <n v="-0.29999999999999716"/>
    <n v="0.5"/>
    <n v="-1.6403009999999968E-3"/>
    <n v="782699.99501578603"/>
    <n v="48.5"/>
    <s v=""/>
    <s v="Low Income"/>
    <s v="Sub-Saharan Africa"/>
    <s v="Moderate Access"/>
    <n v="-30.212538176640606"/>
    <x v="2101"/>
    <n v="-4.9075526750000042"/>
    <n v="-0.79999999999999716"/>
    <n v="-3.4878659999999992E-3"/>
  </r>
  <r>
    <s v="SOM"/>
    <x v="204"/>
    <x v="4"/>
    <n v="51.4"/>
    <n v="94.6"/>
    <n v="5.7963230999999997E-2"/>
    <m/>
    <n v="13339491"/>
    <s v="SOM-2014"/>
    <n v="-0.10000000000000142"/>
    <n v="0.19999999999998863"/>
    <n v="-2.8545380000000037E-3"/>
    <n v="773199.99825542094"/>
    <n v="48.6"/>
    <s v=""/>
    <s v="Low Income"/>
    <s v="Sub-Saharan Africa"/>
    <s v="Moderate Access"/>
    <n v="-31.040902588867148"/>
    <x v="2102"/>
    <n v="-4.7333236670836847"/>
    <n v="-0.89999999999999858"/>
    <n v="-6.3424040000000029E-3"/>
  </r>
  <r>
    <s v="SOM"/>
    <x v="204"/>
    <x v="5"/>
    <n v="51.2"/>
    <n v="94.5"/>
    <n v="5.9571392000000001E-2"/>
    <m/>
    <n v="13806963"/>
    <s v="SOM-2015"/>
    <n v="-0.19999999999999574"/>
    <n v="-9.9999999999994316E-2"/>
    <n v="1.6081610000000038E-3"/>
    <n v="822500.00520249596"/>
    <n v="48.8"/>
    <s v=""/>
    <s v="Low Income"/>
    <s v="Sub-Saharan Africa"/>
    <s v="Moderate Access"/>
    <n v="-31.815238558046886"/>
    <x v="2103"/>
    <n v="-4.6498699740041793"/>
    <n v="-1.0999999999999943"/>
    <n v="-4.7342429999999991E-3"/>
  </r>
  <r>
    <s v="SOM"/>
    <x v="204"/>
    <x v="6"/>
    <n v="51.1"/>
    <n v="94.8"/>
    <n v="5.8388401999999999E-2"/>
    <m/>
    <n v="14348740"/>
    <s v="SOM-2016"/>
    <n v="-0.10000000000000142"/>
    <n v="0.29999999999999716"/>
    <n v="-1.1829900000000018E-3"/>
    <n v="837799.99931347999"/>
    <n v="48.9"/>
    <s v=""/>
    <s v="Low Income"/>
    <s v="Sub-Saharan Africa"/>
    <s v="Moderate Access"/>
    <n v="-32.994751130546966"/>
    <x v="2104"/>
    <n v="-4.6159833936694561"/>
    <n v="-1.1999999999999957"/>
    <n v="-5.9172330000000009E-3"/>
  </r>
  <r>
    <s v="SOM"/>
    <x v="204"/>
    <x v="7"/>
    <n v="52.1"/>
    <n v="94.9"/>
    <n v="5.6091762000000003E-2"/>
    <m/>
    <n v="14916629"/>
    <s v="SOM-2017"/>
    <n v="1"/>
    <n v="0.10000000000000853"/>
    <n v="-2.2966399999999956E-3"/>
    <n v="836700.0037102981"/>
    <n v="47.9"/>
    <s v=""/>
    <s v="Low Income"/>
    <s v="Sub-Saharan Africa"/>
    <s v="Moderate Access"/>
    <n v="-32.753907690078115"/>
    <x v="2105"/>
    <n v="-4.6216593035732236"/>
    <n v="-0.19999999999999574"/>
    <n v="-8.2138729999999965E-3"/>
  </r>
  <r>
    <s v="SOM"/>
    <x v="204"/>
    <x v="8"/>
    <n v="50.7"/>
    <n v="94.9"/>
    <n v="5.5408556999999997E-2"/>
    <m/>
    <n v="15452487"/>
    <s v="SOM-2018"/>
    <n v="-1.3999999999999986"/>
    <n v="0"/>
    <n v="-6.8320500000000617E-4"/>
    <n v="856200.00673125894"/>
    <n v="49.3"/>
    <s v=""/>
    <s v="Low Income"/>
    <s v="Sub-Saharan Africa"/>
    <s v="Moderate Access"/>
    <n v="-34.783800559687492"/>
    <x v="2106"/>
    <n v="-4.6554604526276151"/>
    <n v="-1.5999999999999943"/>
    <n v="-8.8970780000000027E-3"/>
  </r>
  <r>
    <s v="SOM"/>
    <x v="204"/>
    <x v="9"/>
    <n v="49.2"/>
    <n v="95"/>
    <n v="5.2804037999999998E-2"/>
    <m/>
    <n v="16030971"/>
    <s v="SOM-2019"/>
    <n v="-1.5"/>
    <n v="9.9999999999994316E-2"/>
    <n v="-2.6045189999999996E-3"/>
    <n v="846500.00186089799"/>
    <n v="50.8"/>
    <s v=""/>
    <s v="Low Income"/>
    <s v="Sub-Saharan Africa"/>
    <s v="Low Access"/>
    <n v="-36.841377139414121"/>
    <x v="2107"/>
    <n v="-4.6305972575815879"/>
    <n v="-3.0999999999999943"/>
    <n v="-1.1501597000000002E-2"/>
  </r>
  <r>
    <s v="SOM"/>
    <x v="204"/>
    <x v="10"/>
    <n v="49.9"/>
    <n v="95.5"/>
    <n v="4.7420031000000001E-2"/>
    <m/>
    <n v="16651191"/>
    <s v="SOM-2020"/>
    <n v="0.69999999999999574"/>
    <n v="0.5"/>
    <n v="-5.3840069999999962E-3"/>
    <n v="789599.99340692104"/>
    <n v="50.1"/>
    <s v=""/>
    <s v="Low Income"/>
    <s v="Sub-Saharan Africa"/>
    <s v="Low Access"/>
    <n v="-36.673834525664084"/>
    <x v="2108"/>
    <n v="-4.3533276053012582"/>
    <n v="-2.3999999999999986"/>
    <n v="-1.6885603999999999E-2"/>
  </r>
  <r>
    <s v="SOM"/>
    <x v="204"/>
    <x v="11"/>
    <n v="49.3"/>
    <n v="95.4"/>
    <n v="4.7315129999999997E-2"/>
    <m/>
    <n v="17271431"/>
    <s v="SOM-2021"/>
    <n v="-0.60000000000000142"/>
    <n v="-9.9999999999994316E-2"/>
    <n v="-1.0490100000000446E-4"/>
    <n v="817200.00305102998"/>
    <n v="50.7"/>
    <s v=""/>
    <s v="Low Income"/>
    <s v="Sub-Saharan Africa"/>
    <s v="Low Access"/>
    <n v="-37.825168510273443"/>
    <x v="2109"/>
    <n v="-4.533419211004186"/>
    <n v="-3"/>
    <n v="-1.6990505000000003E-2"/>
  </r>
  <r>
    <s v="SOM"/>
    <x v="204"/>
    <x v="12"/>
    <n v="48.9"/>
    <n v="95.4"/>
    <n v="4.6787149E-2"/>
    <m/>
    <n v="17801897"/>
    <s v="SOM-2022"/>
    <n v="-0.39999999999999858"/>
    <n v="0"/>
    <n v="-5.2798099999999681E-4"/>
    <n v="832900.00742165302"/>
    <n v="51.1"/>
    <s v=""/>
    <s v="Low Income"/>
    <s v="Sub-Saharan Africa"/>
    <s v="Low Access"/>
    <n v="-38.514053663984349"/>
    <x v="2110"/>
    <n v="-4.5040139032259363"/>
    <n v="-3.3999999999999986"/>
    <n v="-1.7518486E-2"/>
  </r>
  <r>
    <s v="SRB"/>
    <x v="205"/>
    <x v="0"/>
    <n v="99.7"/>
    <n v="20.5"/>
    <m/>
    <n v="2145.4914469999999"/>
    <n v="7291436"/>
    <s v="SRB-2010"/>
    <s v=""/>
    <s v=""/>
    <s v=""/>
    <n v="0"/>
    <n v="0.29999999999999716"/>
    <n v="0"/>
    <s v="Upper Middle Income"/>
    <s v="Europe &amp; Central Asia"/>
    <s v="Universal Access"/>
    <n v="20.075342560585952"/>
    <x v="2111"/>
    <s v=""/>
    <n v="0"/>
    <s v=""/>
  </r>
  <r>
    <s v="SRB"/>
    <x v="205"/>
    <x v="1"/>
    <n v="99.7"/>
    <n v="17.399999999999999"/>
    <m/>
    <n v="2241.3267820000001"/>
    <n v="7236519"/>
    <s v="SRB-2011"/>
    <n v="0"/>
    <n v="-3.1000000000000014"/>
    <s v=""/>
    <n v="0"/>
    <n v="0.29999999999999716"/>
    <n v="0"/>
    <s v="Upper Middle Income"/>
    <s v="Europe &amp; Central Asia"/>
    <s v="Universal Access"/>
    <n v="19.284672569179691"/>
    <x v="2112"/>
    <s v=""/>
    <n v="0"/>
    <s v=""/>
  </r>
  <r>
    <s v="SRB"/>
    <x v="205"/>
    <x v="2"/>
    <n v="99.8"/>
    <n v="19.5"/>
    <m/>
    <n v="2023.831359"/>
    <n v="7201497"/>
    <s v="SRB-2012"/>
    <n v="9.9999999999994316E-2"/>
    <n v="2.1000000000000014"/>
    <s v=""/>
    <n v="0"/>
    <n v="0.20000000000000284"/>
    <n v="0"/>
    <s v="Upper Middle Income"/>
    <s v="Europe &amp; Central Asia"/>
    <s v="Universal Access"/>
    <n v="18.679195463984371"/>
    <x v="2113"/>
    <s v=""/>
    <n v="9.9999999999994316E-2"/>
    <s v=""/>
  </r>
  <r>
    <s v="SRB"/>
    <x v="205"/>
    <x v="3"/>
    <n v="99.9"/>
    <n v="20"/>
    <m/>
    <n v="2082.014932"/>
    <n v="7166553"/>
    <s v="SRB-2013"/>
    <n v="0.10000000000000853"/>
    <n v="0.5"/>
    <s v=""/>
    <n v="0"/>
    <n v="9.9999999999994316E-2"/>
    <n v="0"/>
    <s v="Upper Middle Income"/>
    <s v="Europe &amp; Central Asia"/>
    <s v="Universal Access"/>
    <n v="18.187461823359399"/>
    <x v="2114"/>
    <s v=""/>
    <n v="0.20000000000000284"/>
    <s v=""/>
  </r>
  <r>
    <s v="SRB"/>
    <x v="205"/>
    <x v="4"/>
    <n v="99.7"/>
    <n v="23.2"/>
    <m/>
    <n v="1861.5968049999999"/>
    <n v="7131787"/>
    <s v="SRB-2014"/>
    <n v="-0.20000000000000284"/>
    <n v="3.1999999999999993"/>
    <s v=""/>
    <n v="0"/>
    <n v="0.29999999999999716"/>
    <n v="0"/>
    <s v="Upper Middle Income"/>
    <s v="Europe &amp; Central Asia"/>
    <s v="Universal Access"/>
    <n v="17.259097411132856"/>
    <x v="513"/>
    <s v=""/>
    <n v="0"/>
    <s v=""/>
  </r>
  <r>
    <s v="SRB"/>
    <x v="205"/>
    <x v="5"/>
    <n v="99.9"/>
    <n v="21.2"/>
    <m/>
    <n v="2080.5906009999999"/>
    <n v="7095383"/>
    <s v="SRB-2015"/>
    <n v="0.20000000000000284"/>
    <n v="-2"/>
    <s v=""/>
    <n v="0"/>
    <n v="9.9999999999994316E-2"/>
    <n v="0"/>
    <s v="Upper Middle Income"/>
    <s v="Europe &amp; Central Asia"/>
    <s v="Universal Access"/>
    <n v="16.884761441953117"/>
    <x v="2115"/>
    <s v=""/>
    <n v="0.20000000000000284"/>
    <s v=""/>
  </r>
  <r>
    <s v="SRB"/>
    <x v="205"/>
    <x v="6"/>
    <n v="99.9"/>
    <n v="20.9"/>
    <m/>
    <n v="2165.8388930000001"/>
    <n v="7058322"/>
    <s v="SRB-2016"/>
    <n v="0"/>
    <n v="-0.30000000000000071"/>
    <s v=""/>
    <n v="0"/>
    <n v="9.9999999999994316E-2"/>
    <n v="0"/>
    <s v="Upper Middle Income"/>
    <s v="Europe &amp; Central Asia"/>
    <s v="Universal Access"/>
    <n v="15.805248869453038"/>
    <x v="2116"/>
    <s v=""/>
    <n v="0.20000000000000284"/>
    <s v=""/>
  </r>
  <r>
    <s v="SRB"/>
    <x v="205"/>
    <x v="7"/>
    <n v="100"/>
    <n v="20"/>
    <m/>
    <n v="2224.7851529999998"/>
    <n v="7020858"/>
    <s v="SRB-2017"/>
    <n v="9.9999999999994316E-2"/>
    <n v="-0.89999999999999858"/>
    <s v=""/>
    <n v="0"/>
    <n v="0"/>
    <n v="0"/>
    <s v="Upper Middle Income"/>
    <s v="Europe &amp; Central Asia"/>
    <s v="Universal Access"/>
    <n v="15.146092309921883"/>
    <x v="2117"/>
    <s v=""/>
    <n v="0.29999999999999716"/>
    <s v=""/>
  </r>
  <r>
    <s v="SRB"/>
    <x v="205"/>
    <x v="8"/>
    <n v="100"/>
    <n v="21"/>
    <m/>
    <n v="2200.4041029999998"/>
    <n v="6982604"/>
    <s v="SRB-2018"/>
    <n v="0"/>
    <n v="1"/>
    <s v=""/>
    <n v="0"/>
    <n v="0"/>
    <n v="0"/>
    <s v="Upper Middle Income"/>
    <s v="Europe &amp; Central Asia"/>
    <s v="Universal Access"/>
    <n v="14.516199440312505"/>
    <x v="2118"/>
    <s v=""/>
    <n v="0.29999999999999716"/>
    <s v=""/>
  </r>
  <r>
    <s v="SRB"/>
    <x v="205"/>
    <x v="9"/>
    <n v="99.8"/>
    <n v="21.4"/>
    <m/>
    <n v="2201.7201209999998"/>
    <n v="6945235"/>
    <s v="SRB-2019"/>
    <n v="-0.20000000000000284"/>
    <n v="0.39999999999999858"/>
    <s v=""/>
    <n v="0"/>
    <n v="0.20000000000000284"/>
    <n v="0"/>
    <s v="Upper Middle Income"/>
    <s v="Europe &amp; Central Asia"/>
    <s v="Universal Access"/>
    <n v="13.758622860585874"/>
    <x v="2119"/>
    <s v=""/>
    <n v="9.9999999999994316E-2"/>
    <s v=""/>
  </r>
  <r>
    <s v="SRB"/>
    <x v="205"/>
    <x v="10"/>
    <n v="100"/>
    <n v="26"/>
    <m/>
    <n v="2291.6081869999998"/>
    <n v="6899126"/>
    <s v="SRB-2020"/>
    <n v="0.20000000000000284"/>
    <n v="4.6000000000000014"/>
    <s v=""/>
    <n v="0"/>
    <n v="0"/>
    <n v="0"/>
    <s v="Upper Middle Income"/>
    <s v="Europe &amp; Central Asia"/>
    <s v="Universal Access"/>
    <n v="13.426165474335917"/>
    <x v="2120"/>
    <s v=""/>
    <n v="0.29999999999999716"/>
    <s v=""/>
  </r>
  <r>
    <s v="SRB"/>
    <x v="205"/>
    <x v="11"/>
    <n v="100"/>
    <n v="27.2"/>
    <m/>
    <n v="2355.2423079999999"/>
    <n v="6834326"/>
    <s v="SRB-2021"/>
    <n v="0"/>
    <n v="1.1999999999999993"/>
    <s v=""/>
    <n v="0"/>
    <n v="0"/>
    <n v="0"/>
    <s v="Upper Middle Income"/>
    <s v="Europe &amp; Central Asia"/>
    <s v="Universal Access"/>
    <n v="12.87483148972656"/>
    <x v="2121"/>
    <s v=""/>
    <n v="0.29999999999999716"/>
    <s v=""/>
  </r>
  <r>
    <s v="SRB"/>
    <x v="205"/>
    <x v="12"/>
    <n v="100"/>
    <m/>
    <m/>
    <n v="2440.9165849999999"/>
    <n v="6664449"/>
    <s v="SRB-2022"/>
    <n v="0"/>
    <s v=""/>
    <s v=""/>
    <n v="0"/>
    <n v="0"/>
    <n v="0"/>
    <s v="Upper Middle Income"/>
    <s v="Europe &amp; Central Asia"/>
    <s v="Universal Access"/>
    <n v="12.585946336015652"/>
    <x v="38"/>
    <s v=""/>
    <n v="0.29999999999999716"/>
    <s v=""/>
  </r>
  <r>
    <s v="SSA"/>
    <x v="206"/>
    <x v="0"/>
    <n v="34.21042533"/>
    <n v="68.335179490000002"/>
    <n v="0.924886706"/>
    <n v="530.33982900000001"/>
    <n v="804038373"/>
    <s v="SSA-2010"/>
    <s v=""/>
    <s v=""/>
    <s v=""/>
    <n v="743644402.30156934"/>
    <n v="65.789574670000007"/>
    <n v="1.7439510582185596"/>
    <s v="Unknown"/>
    <s v="Unknown"/>
    <s v="Low Access"/>
    <n v="-45.414232109414051"/>
    <x v="2122"/>
    <n v="-4.1731725079916346"/>
    <n v="0"/>
    <n v="0"/>
  </r>
  <r>
    <s v="SSA"/>
    <x v="206"/>
    <x v="1"/>
    <n v="37.348581600000003"/>
    <n v="67.739636930000003"/>
    <n v="0.90388155000000003"/>
    <n v="545.36391990000004"/>
    <n v="826290715"/>
    <s v="SSA-2011"/>
    <n v="3.1381562700000032"/>
    <n v="-0.59554255999999839"/>
    <n v="-2.1005155999999969E-2"/>
    <n v="746868932.22480834"/>
    <n v="62.651418399999997"/>
    <n v="1.6573915453844821"/>
    <s v="Unknown"/>
    <s v="Unknown"/>
    <s v="Low Access"/>
    <n v="-43.066745830820309"/>
    <x v="2123"/>
    <n v="-4.2226518337740551"/>
    <n v="3.1381562700000032"/>
    <n v="-2.1005155999999969E-2"/>
  </r>
  <r>
    <s v="SSA"/>
    <x v="206"/>
    <x v="2"/>
    <n v="37.647246780000003"/>
    <n v="66.674351239999993"/>
    <n v="0.90615821699999999"/>
    <n v="527.40664879999997"/>
    <n v="849083240"/>
    <s v="SSA-2012"/>
    <n v="0.29866518000000042"/>
    <n v="-1.0652856900000103"/>
    <n v="2.2766669999999545E-3"/>
    <n v="769403754.84298313"/>
    <n v="62.352753219999997"/>
    <n v="1.7181395400717216"/>
    <s v="Unknown"/>
    <s v="Unknown"/>
    <s v="Low Access"/>
    <n v="-43.473557756015623"/>
    <x v="2124"/>
    <n v="-4.4993458460962295"/>
    <n v="3.4368214500000036"/>
    <n v="-1.8728489000000015E-2"/>
  </r>
  <r>
    <s v="SSA"/>
    <x v="206"/>
    <x v="3"/>
    <n v="38.8415745"/>
    <n v="65.563363670000001"/>
    <n v="0.92811142899999999"/>
    <n v="529.91970089999995"/>
    <n v="872704206"/>
    <s v="SSA-2013"/>
    <n v="1.1943277199999969"/>
    <n v="-1.1109875699999918"/>
    <n v="2.1953212E-2"/>
    <n v="809966747.72497034"/>
    <n v="61.1584255"/>
    <n v="1.7514189931488167"/>
    <s v="Unknown"/>
    <s v="Unknown"/>
    <s v="Low Access"/>
    <n v="-42.870963676640606"/>
    <x v="2125"/>
    <n v="-4.0402590150000037"/>
    <n v="4.6311491700000005"/>
    <n v="3.2247229999999849E-3"/>
  </r>
  <r>
    <s v="SSA"/>
    <x v="206"/>
    <x v="4"/>
    <n v="39.605945869999999"/>
    <n v="65.366147960000006"/>
    <n v="0.938083208"/>
    <n v="533.77971649999995"/>
    <n v="896754068"/>
    <s v="SSA-2014"/>
    <n v="0.76437136999999922"/>
    <n v="-0.19721570999999471"/>
    <n v="9.9717790000000139E-3"/>
    <n v="841229932.8964901"/>
    <n v="60.394054130000001"/>
    <n v="1.7574350972926116"/>
    <s v="Unknown"/>
    <s v="Unknown"/>
    <s v="Low Access"/>
    <n v="-42.834956718867147"/>
    <x v="2126"/>
    <n v="-3.8532036900836841"/>
    <n v="5.3955205399999997"/>
    <n v="1.3196501999999999E-2"/>
  </r>
  <r>
    <s v="SSA"/>
    <x v="206"/>
    <x v="5"/>
    <n v="40.343402660000002"/>
    <n v="65.76627757"/>
    <n v="0.89962546099999996"/>
    <n v="517.56044220000001"/>
    <n v="921290560"/>
    <s v="SSA-2015"/>
    <n v="0.73745679000000308"/>
    <n v="0.40012960999999336"/>
    <n v="-3.8457747000000042E-2"/>
    <n v="828816444.75494814"/>
    <n v="59.656597339999998"/>
    <n v="1.7382036717797673"/>
    <s v="Unknown"/>
    <s v="Unknown"/>
    <s v="Low Access"/>
    <n v="-42.671835898046886"/>
    <x v="2127"/>
    <n v="-3.8098159050041791"/>
    <n v="6.1329773300000028"/>
    <n v="-2.5261245000000043E-2"/>
  </r>
  <r>
    <s v="SSA"/>
    <x v="206"/>
    <x v="6"/>
    <n v="43.929474229999997"/>
    <n v="65.762876640000002"/>
    <n v="0.88902513999999999"/>
    <n v="519.14330870000003"/>
    <n v="946011305"/>
    <s v="SSA-2016"/>
    <n v="3.5860715699999943"/>
    <n v="-3.4009299999979703E-3"/>
    <n v="-1.0600320999999968E-2"/>
    <n v="841027832.86920774"/>
    <n v="56.070525770000003"/>
    <n v="1.7124850211904501"/>
    <s v="Unknown"/>
    <s v="Unknown"/>
    <s v="Low Access"/>
    <n v="-40.165276900546971"/>
    <x v="2128"/>
    <n v="-3.7853466556694562"/>
    <n v="9.7190488999999971"/>
    <n v="-3.5861566000000011E-2"/>
  </r>
  <r>
    <s v="SSA"/>
    <x v="206"/>
    <x v="7"/>
    <n v="43.696610630000002"/>
    <n v="65.557253430000003"/>
    <n v="0.87110763899999999"/>
    <n v="507.7718625"/>
    <n v="971179323"/>
    <s v="SSA-2017"/>
    <n v="-0.23286359999999462"/>
    <n v="-0.20562320999999883"/>
    <n v="-1.7917501000000002E-2"/>
    <n v="846001727.10414839"/>
    <n v="56.303389369999998"/>
    <n v="1.7155492521998499"/>
    <s v="Unknown"/>
    <s v="Unknown"/>
    <s v="Low Access"/>
    <n v="-41.157297060078115"/>
    <x v="2129"/>
    <n v="-3.8066434265732241"/>
    <n v="9.4861853000000025"/>
    <n v="-5.3779067000000014E-2"/>
  </r>
  <r>
    <s v="SSA"/>
    <x v="206"/>
    <x v="8"/>
    <n v="46.594122210000002"/>
    <n v="65.450588969999998"/>
    <n v="0.86842418799999999"/>
    <n v="495.77951469999999"/>
    <n v="997236086"/>
    <s v="SSA-2018"/>
    <n v="2.8975115799999998"/>
    <n v="-0.10666446000000462"/>
    <n v="-2.6834510000000034E-3"/>
    <n v="866023938.2288481"/>
    <n v="53.405877789999998"/>
    <n v="1.7516338659645714"/>
    <s v="Unknown"/>
    <s v="Unknown"/>
    <s v="Low Access"/>
    <n v="-38.889678349687493"/>
    <x v="2130"/>
    <n v="-3.8424448216276148"/>
    <n v="12.383696880000002"/>
    <n v="-5.6462518000000017E-2"/>
  </r>
  <r>
    <s v="SSA"/>
    <x v="206"/>
    <x v="9"/>
    <n v="47.101622399999997"/>
    <n v="66.056261689999999"/>
    <n v="0.86384438900000005"/>
    <n v="504.72060499999998"/>
    <n v="1023480610"/>
    <s v="SSA-2019"/>
    <n v="0.50750018999999469"/>
    <n v="0.60567272000000116"/>
    <n v="-4.57979899999994E-3"/>
    <n v="884127982.19879735"/>
    <n v="52.898377600000003"/>
    <n v="1.7115298651221107"/>
    <s v="Unknown"/>
    <s v="Unknown"/>
    <s v="Low Access"/>
    <n v="-38.939754739414127"/>
    <x v="2131"/>
    <n v="-3.8195569065815875"/>
    <n v="12.891197069999997"/>
    <n v="-6.1042316999999957E-2"/>
  </r>
  <r>
    <s v="SSA"/>
    <x v="206"/>
    <x v="10"/>
    <n v="48.250851730000001"/>
    <n v="68.169313819999999"/>
    <n v="0.79991775200000004"/>
    <n v="489.2058715"/>
    <n v="1049999318"/>
    <s v="SSA-2020"/>
    <n v="1.1492293300000043"/>
    <n v="2.1130521299999998"/>
    <n v="-6.3926637000000008E-2"/>
    <n v="839913094.05609322"/>
    <n v="51.749148269999999"/>
    <n v="1.635135223433229"/>
    <s v="Unknown"/>
    <s v="Unknown"/>
    <s v="Low Access"/>
    <n v="-38.322982795664082"/>
    <x v="2132"/>
    <n v="-3.6008298843012581"/>
    <n v="14.040426400000001"/>
    <n v="-0.12496895399999997"/>
  </r>
  <r>
    <s v="SSA"/>
    <x v="206"/>
    <x v="11"/>
    <n v="50.250173230000001"/>
    <m/>
    <n v="0.81367346600000001"/>
    <n v="505.06477749999999"/>
    <n v="1076774079"/>
    <s v="SSA-2021"/>
    <n v="1.9993215000000006"/>
    <s v=""/>
    <n v="1.3755713999999974E-2"/>
    <n v="876142496.95888782"/>
    <n v="49.749826769999999"/>
    <n v="1.6110279359165964"/>
    <s v="Unknown"/>
    <s v="Unknown"/>
    <s v="Moderate Access"/>
    <n v="-36.874995280273438"/>
    <x v="38"/>
    <n v="-3.7670608750041863"/>
    <n v="16.039747900000002"/>
    <n v="-0.11121323999999999"/>
  </r>
  <r>
    <s v="SSA"/>
    <x v="206"/>
    <x v="12"/>
    <n v="51.148993400000002"/>
    <m/>
    <n v="0.78592191700000003"/>
    <n v="493.30388779999998"/>
    <n v="1103704408"/>
    <s v="SSA-2022"/>
    <n v="0.89882017000000047"/>
    <s v=""/>
    <n v="-2.7751548999999986E-2"/>
    <n v="867425484.13671017"/>
    <n v="48.851006599999998"/>
    <n v="1.5931800588578295"/>
    <s v="Unknown"/>
    <s v="Unknown"/>
    <s v="Moderate Access"/>
    <n v="-36.265060263984346"/>
    <x v="38"/>
    <n v="-3.7648791352259363"/>
    <n v="16.938568070000002"/>
    <n v="-0.13896478899999998"/>
  </r>
  <r>
    <s v="SSD"/>
    <x v="207"/>
    <x v="0"/>
    <n v="1.5"/>
    <m/>
    <m/>
    <m/>
    <n v="9745953"/>
    <s v="SSD-2010"/>
    <s v=""/>
    <s v=""/>
    <s v=""/>
    <n v="0"/>
    <n v="98.5"/>
    <s v=""/>
    <s v="Low Income"/>
    <s v="Sub-Saharan Africa"/>
    <s v="Critical"/>
    <n v="-78.124657439414051"/>
    <x v="38"/>
    <s v=""/>
    <n v="0"/>
    <s v=""/>
  </r>
  <r>
    <s v="SSD"/>
    <x v="207"/>
    <x v="1"/>
    <n v="2.8"/>
    <m/>
    <m/>
    <m/>
    <n v="10288109"/>
    <s v="SSD-2011"/>
    <n v="1.2999999999999998"/>
    <s v=""/>
    <s v=""/>
    <n v="0"/>
    <n v="97.2"/>
    <s v=""/>
    <s v="Low Income"/>
    <s v="Sub-Saharan Africa"/>
    <s v="Critical"/>
    <n v="-77.615327430820315"/>
    <x v="38"/>
    <s v=""/>
    <n v="1.2999999999999998"/>
    <s v=""/>
  </r>
  <r>
    <s v="SSD"/>
    <x v="207"/>
    <x v="2"/>
    <n v="3.3"/>
    <n v="30.6"/>
    <m/>
    <n v="59.274917299999998"/>
    <n v="10756240"/>
    <s v="SSD-2012"/>
    <n v="0.5"/>
    <n v="30.6"/>
    <s v=""/>
    <n v="0"/>
    <n v="96.7"/>
    <n v="0"/>
    <s v="Low Income"/>
    <s v="Sub-Saharan Africa"/>
    <s v="Critical"/>
    <n v="-77.820804536015629"/>
    <x v="2133"/>
    <s v=""/>
    <n v="1.7999999999999998"/>
    <s v=""/>
  </r>
  <r>
    <s v="SSD"/>
    <x v="207"/>
    <x v="3"/>
    <n v="3.8"/>
    <n v="30.1"/>
    <m/>
    <n v="60.548489050000001"/>
    <n v="11166275"/>
    <s v="SSD-2013"/>
    <n v="0.5"/>
    <n v="-0.5"/>
    <s v=""/>
    <n v="0"/>
    <n v="96.2"/>
    <n v="0"/>
    <s v="Low Income"/>
    <s v="Sub-Saharan Africa"/>
    <s v="Critical"/>
    <n v="-77.912538176640609"/>
    <x v="2134"/>
    <s v=""/>
    <n v="2.2999999999999998"/>
    <s v=""/>
  </r>
  <r>
    <s v="SSD"/>
    <x v="207"/>
    <x v="4"/>
    <n v="4.3"/>
    <n v="29.4"/>
    <m/>
    <n v="62.14842522"/>
    <n v="11235073"/>
    <s v="SSD-2014"/>
    <n v="0.5"/>
    <n v="-0.70000000000000284"/>
    <s v=""/>
    <n v="0"/>
    <n v="95.7"/>
    <n v="0"/>
    <s v="Low Income"/>
    <s v="Sub-Saharan Africa"/>
    <s v="Critical"/>
    <n v="-78.140902588867149"/>
    <x v="571"/>
    <s v=""/>
    <n v="2.8"/>
    <s v=""/>
  </r>
  <r>
    <s v="SSD"/>
    <x v="207"/>
    <x v="5"/>
    <n v="4.8"/>
    <n v="27.5"/>
    <m/>
    <n v="76.391561780000004"/>
    <n v="11107561"/>
    <s v="SSD-2015"/>
    <n v="0.5"/>
    <n v="-1.8999999999999986"/>
    <s v=""/>
    <n v="0"/>
    <n v="95.2"/>
    <n v="0"/>
    <s v="Low Income"/>
    <s v="Sub-Saharan Africa"/>
    <s v="Critical"/>
    <n v="-78.215238558046892"/>
    <x v="841"/>
    <s v=""/>
    <n v="3.3"/>
    <s v=""/>
  </r>
  <r>
    <s v="SSD"/>
    <x v="207"/>
    <x v="6"/>
    <n v="5.3"/>
    <n v="28.7"/>
    <m/>
    <n v="70.832689369999997"/>
    <n v="10830102"/>
    <s v="SSD-2016"/>
    <n v="0.5"/>
    <n v="1.1999999999999993"/>
    <s v=""/>
    <n v="0"/>
    <n v="94.7"/>
    <n v="0"/>
    <s v="Low Income"/>
    <s v="Sub-Saharan Africa"/>
    <s v="Critical"/>
    <n v="-78.79475113054697"/>
    <x v="2135"/>
    <s v=""/>
    <n v="3.8"/>
    <s v=""/>
  </r>
  <r>
    <s v="SSD"/>
    <x v="207"/>
    <x v="7"/>
    <n v="4.2"/>
    <n v="35.1"/>
    <m/>
    <n v="69.999724869999994"/>
    <n v="10259154"/>
    <s v="SSD-2017"/>
    <n v="-1.0999999999999996"/>
    <n v="6.4000000000000021"/>
    <s v=""/>
    <n v="0"/>
    <n v="95.8"/>
    <n v="0"/>
    <s v="Low Income"/>
    <s v="Sub-Saharan Africa"/>
    <s v="Critical"/>
    <n v="-80.653907690078114"/>
    <x v="2136"/>
    <s v=""/>
    <n v="2.7"/>
    <s v=""/>
  </r>
  <r>
    <s v="SSD"/>
    <x v="207"/>
    <x v="8"/>
    <n v="6.3"/>
    <n v="31.5"/>
    <m/>
    <n v="76.585168159999995"/>
    <n v="10122977"/>
    <s v="SSD-2018"/>
    <n v="2.0999999999999996"/>
    <n v="-3.6000000000000014"/>
    <s v=""/>
    <n v="0"/>
    <n v="93.7"/>
    <n v="0"/>
    <s v="Low Income"/>
    <s v="Sub-Saharan Africa"/>
    <s v="Critical"/>
    <n v="-79.183800559687498"/>
    <x v="2137"/>
    <s v=""/>
    <n v="4.8"/>
    <s v=""/>
  </r>
  <r>
    <s v="SSD"/>
    <x v="207"/>
    <x v="9"/>
    <n v="6.8"/>
    <n v="31.4"/>
    <m/>
    <n v="75.704691800000006"/>
    <n v="10423384"/>
    <s v="SSD-2019"/>
    <n v="0.5"/>
    <n v="-0.10000000000000142"/>
    <s v=""/>
    <n v="0"/>
    <n v="93.2"/>
    <n v="0"/>
    <s v="Low Income"/>
    <s v="Sub-Saharan Africa"/>
    <s v="Critical"/>
    <n v="-79.241377139414126"/>
    <x v="2138"/>
    <s v=""/>
    <n v="5.3"/>
    <s v=""/>
  </r>
  <r>
    <s v="SSD"/>
    <x v="207"/>
    <x v="10"/>
    <n v="7.3"/>
    <n v="32.799999999999997"/>
    <m/>
    <n v="72.108308739999998"/>
    <n v="10698467"/>
    <s v="SSD-2020"/>
    <n v="0.5"/>
    <n v="1.3999999999999986"/>
    <s v=""/>
    <n v="0"/>
    <n v="92.7"/>
    <n v="0"/>
    <s v="Low Income"/>
    <s v="Sub-Saharan Africa"/>
    <s v="Critical"/>
    <n v="-79.273834525664086"/>
    <x v="2139"/>
    <s v=""/>
    <n v="5.8"/>
    <s v=""/>
  </r>
  <r>
    <s v="SSD"/>
    <x v="207"/>
    <x v="11"/>
    <n v="7.7"/>
    <n v="32.4"/>
    <m/>
    <n v="72.694943640000005"/>
    <n v="10865780"/>
    <s v="SSD-2021"/>
    <n v="0.40000000000000036"/>
    <n v="-0.39999999999999858"/>
    <s v=""/>
    <n v="0"/>
    <n v="92.3"/>
    <n v="0"/>
    <s v="Low Income"/>
    <s v="Sub-Saharan Africa"/>
    <s v="Critical"/>
    <n v="-79.425168510273437"/>
    <x v="2140"/>
    <s v=""/>
    <n v="6.2"/>
    <s v=""/>
  </r>
  <r>
    <s v="SSD"/>
    <x v="207"/>
    <x v="12"/>
    <n v="8.4"/>
    <m/>
    <m/>
    <n v="69.043364609999998"/>
    <n v="11021177"/>
    <s v="SSD-2022"/>
    <n v="0.70000000000000018"/>
    <s v=""/>
    <s v=""/>
    <n v="0"/>
    <n v="91.6"/>
    <n v="0"/>
    <s v="Low Income"/>
    <s v="Sub-Saharan Africa"/>
    <s v="Critical"/>
    <n v="-79.014053663984342"/>
    <x v="38"/>
    <s v=""/>
    <n v="6.9"/>
    <s v=""/>
  </r>
  <r>
    <s v="SSF"/>
    <x v="208"/>
    <x v="0"/>
    <n v="33.335247590000002"/>
    <n v="70.552252580000001"/>
    <n v="0.83897754499999999"/>
    <n v="511.93901190000003"/>
    <n v="894666657"/>
    <s v="SSF-2010"/>
    <s v=""/>
    <s v=""/>
    <s v=""/>
    <n v="750605235.483217"/>
    <n v="66.664752410000006"/>
    <n v="1.6388232299121643"/>
    <s v="Unknown"/>
    <s v="Unknown"/>
    <s v="Low Access"/>
    <n v="-46.289409849414049"/>
    <x v="2141"/>
    <n v="-4.2590816689916347"/>
    <n v="0"/>
    <n v="0"/>
  </r>
  <r>
    <s v="SSF"/>
    <x v="208"/>
    <x v="1"/>
    <n v="35.90081971"/>
    <n v="69.954921479999996"/>
    <n v="0.82080626199999995"/>
    <n v="525.57518879999998"/>
    <n v="919528126"/>
    <s v="SSF-2011"/>
    <n v="2.5655721199999988"/>
    <n v="-0.59733110000000522"/>
    <n v="-1.8171283000000038E-2"/>
    <n v="754754443.90592492"/>
    <n v="64.099180289999993"/>
    <n v="1.5617294718079735"/>
    <s v="Unknown"/>
    <s v="Unknown"/>
    <s v="Low Access"/>
    <n v="-44.514507720820312"/>
    <x v="2142"/>
    <n v="-4.3057271217740558"/>
    <n v="2.5655721199999988"/>
    <n v="-1.8171283000000038E-2"/>
  </r>
  <r>
    <s v="SSF"/>
    <x v="208"/>
    <x v="2"/>
    <n v="36.776277870000001"/>
    <n v="68.96843045"/>
    <n v="0.823718701"/>
    <n v="509.9244764"/>
    <n v="944970310"/>
    <s v="SSF-2012"/>
    <n v="0.87545816000000087"/>
    <n v="-0.98649102999999627"/>
    <n v="2.9124390000000444E-3"/>
    <n v="778389716.23676729"/>
    <n v="63.223722129999999"/>
    <n v="1.6153739212821203"/>
    <s v="Unknown"/>
    <s v="Unknown"/>
    <s v="Low Access"/>
    <n v="-44.344526666015625"/>
    <x v="2143"/>
    <n v="-4.5817853620962294"/>
    <n v="3.4410302799999997"/>
    <n v="-1.5258843999999994E-2"/>
  </r>
  <r>
    <s v="SSF"/>
    <x v="208"/>
    <x v="3"/>
    <n v="38.032004200000003"/>
    <n v="67.851097100000004"/>
    <n v="0.84457377600000005"/>
    <n v="512.63410680000004"/>
    <n v="971232906"/>
    <s v="SSF-2013"/>
    <n v="1.2557263300000017"/>
    <n v="-1.1173333499999956"/>
    <n v="2.0855075000000056E-2"/>
    <n v="820277842.79587317"/>
    <n v="61.967995799999997"/>
    <n v="1.6475177222835538"/>
    <s v="Unknown"/>
    <s v="Unknown"/>
    <s v="Low Access"/>
    <n v="-43.680533976640604"/>
    <x v="2144"/>
    <n v="-4.1237966680000042"/>
    <n v="4.6967566100000013"/>
    <n v="5.5962310000000626E-3"/>
  </r>
  <r>
    <s v="SSF"/>
    <x v="208"/>
    <x v="4"/>
    <n v="38.354476929999997"/>
    <n v="67.630370769999999"/>
    <n v="0.85537558599999997"/>
    <n v="516.52810569999997"/>
    <n v="997961037"/>
    <s v="SSF-2014"/>
    <n v="0.3224727299999941"/>
    <n v="-0.22072633000000508"/>
    <n v="1.0801809999999912E-2"/>
    <n v="853631506.82904267"/>
    <n v="61.645523070000003"/>
    <n v="1.6560097631876065"/>
    <s v="Unknown"/>
    <s v="Unknown"/>
    <s v="Low Access"/>
    <n v="-44.086425658867149"/>
    <x v="2145"/>
    <n v="-3.9359113120836842"/>
    <n v="5.0192293399999954"/>
    <n v="1.6398040999999974E-2"/>
  </r>
  <r>
    <s v="SSF"/>
    <x v="208"/>
    <x v="5"/>
    <n v="39.19965002"/>
    <n v="68.025551579999998"/>
    <n v="0.821698661"/>
    <n v="502.12117740000002"/>
    <n v="1025251114"/>
    <s v="SSF-2015"/>
    <n v="0.84517309000000296"/>
    <n v="0.39518080999999938"/>
    <n v="-3.3676924999999969E-2"/>
    <n v="842447467.56255829"/>
    <n v="60.80034998"/>
    <n v="1.6364548997012687"/>
    <s v="Unknown"/>
    <s v="Unknown"/>
    <s v="Low Access"/>
    <n v="-43.815588538046889"/>
    <x v="2146"/>
    <n v="-3.8877427050041788"/>
    <n v="5.8644024299999984"/>
    <n v="-1.7278883999999994E-2"/>
  </r>
  <r>
    <s v="SSF"/>
    <x v="208"/>
    <x v="6"/>
    <n v="43.830165139999998"/>
    <n v="67.962523820000001"/>
    <n v="0.81433392699999996"/>
    <n v="503.91736300000002"/>
    <n v="1052824144"/>
    <s v="SSF-2016"/>
    <n v="4.6305151199999983"/>
    <n v="-6.3027759999997102E-2"/>
    <n v="-7.3647340000000394E-3"/>
    <n v="857350419.62393343"/>
    <n v="56.169834860000002"/>
    <n v="1.616006882858688"/>
    <s v="Unknown"/>
    <s v="Unknown"/>
    <s v="Low Access"/>
    <n v="-40.264585990546969"/>
    <x v="2147"/>
    <n v="-3.8600378686694565"/>
    <n v="10.494917549999997"/>
    <n v="-2.4643618000000034E-2"/>
  </r>
  <r>
    <s v="SSF"/>
    <x v="208"/>
    <x v="7"/>
    <n v="43.762819460000003"/>
    <n v="67.817554470000005"/>
    <n v="0.79770735500000001"/>
    <n v="493.63568170000002"/>
    <n v="1080941647"/>
    <s v="SSF-2017"/>
    <n v="-6.7345679999995411E-2"/>
    <n v="-0.14496934999999667"/>
    <n v="-1.6626571999999951E-2"/>
    <n v="862275102.13771367"/>
    <n v="56.237180539999997"/>
    <n v="1.6159839828693647"/>
    <s v="Unknown"/>
    <s v="Unknown"/>
    <s v="Low Access"/>
    <n v="-41.091088230078114"/>
    <x v="2148"/>
    <n v="-3.8800437105732239"/>
    <n v="10.427571870000001"/>
    <n v="-4.1270189999999984E-2"/>
  </r>
  <r>
    <s v="SSF"/>
    <x v="208"/>
    <x v="8"/>
    <n v="46.416675239999996"/>
    <n v="67.66607132"/>
    <n v="0.79618918299999997"/>
    <n v="483.28269519999998"/>
    <n v="1109997000"/>
    <s v="SSF-2018"/>
    <n v="2.6538557799999936"/>
    <n v="-0.15148315000000423"/>
    <n v="-1.5181720000000398E-3"/>
    <n v="883767604.562451"/>
    <n v="53.583324760000004"/>
    <n v="1.6474605668852014"/>
    <s v="Unknown"/>
    <s v="Unknown"/>
    <s v="Low Access"/>
    <n v="-39.067125319687499"/>
    <x v="2149"/>
    <n v="-3.9146798266276148"/>
    <n v="13.081427649999995"/>
    <n v="-4.2788362000000024E-2"/>
  </r>
  <r>
    <s v="SSF"/>
    <x v="208"/>
    <x v="9"/>
    <n v="47.197416820000001"/>
    <n v="68.169385020000007"/>
    <n v="0.79237067400000005"/>
    <n v="491.37423589999997"/>
    <n v="1139315618"/>
    <s v="SSF-2019"/>
    <n v="0.78074158000000438"/>
    <n v="0.50331370000000675"/>
    <n v="-3.8185089999999144E-3"/>
    <n v="902760284.13338661"/>
    <n v="52.802583179999999"/>
    <n v="1.6125604806053693"/>
    <s v="Unknown"/>
    <s v="Unknown"/>
    <s v="Low Access"/>
    <n v="-38.843960319414123"/>
    <x v="2150"/>
    <n v="-3.8910306215815877"/>
    <n v="13.862169229999999"/>
    <n v="-4.6606870999999939E-2"/>
  </r>
  <r>
    <s v="SSF"/>
    <x v="208"/>
    <x v="10"/>
    <n v="48.545038949999999"/>
    <n v="70.270113390000006"/>
    <n v="0.73400443199999998"/>
    <n v="476.95929389999998"/>
    <n v="1169015451"/>
    <s v="SSF-2020"/>
    <n v="1.3476221299999978"/>
    <n v="2.1007283699999988"/>
    <n v="-5.8366242000000068E-2"/>
    <n v="858062522.11047876"/>
    <n v="51.454961050000001"/>
    <n v="1.5389246868389832"/>
    <s v="Unknown"/>
    <s v="Unknown"/>
    <s v="Low Access"/>
    <n v="-38.028795575664084"/>
    <x v="2151"/>
    <n v="-3.666743204301258"/>
    <n v="15.209791359999997"/>
    <n v="-0.10497311300000001"/>
  </r>
  <r>
    <s v="SSF"/>
    <x v="208"/>
    <x v="11"/>
    <n v="50.65664486"/>
    <m/>
    <n v="0.74669568500000005"/>
    <n v="490.24344300000001"/>
    <n v="1199011925"/>
    <s v="SSF-2021"/>
    <n v="2.1116059100000015"/>
    <s v=""/>
    <n v="1.2691253000000069E-2"/>
    <n v="895297030.66104364"/>
    <n v="49.34335514"/>
    <n v="1.5231120286498152"/>
    <s v="Unknown"/>
    <s v="Unknown"/>
    <s v="Moderate Access"/>
    <n v="-36.46852365027344"/>
    <x v="38"/>
    <n v="-3.8340386560041861"/>
    <n v="17.321397269999999"/>
    <n v="-9.2281859999999938E-2"/>
  </r>
  <r>
    <s v="SSF"/>
    <x v="208"/>
    <x v="12"/>
    <n v="51.587377580000002"/>
    <m/>
    <n v="0.720694536"/>
    <n v="480.24736919999998"/>
    <n v="1229208573"/>
    <s v="SSF-2022"/>
    <n v="0.93073272000000173"/>
    <s v=""/>
    <n v="-2.6001149000000057E-2"/>
    <n v="885883902.16545713"/>
    <n v="48.412622419999998"/>
    <n v="1.5006735741218924"/>
    <s v="Unknown"/>
    <s v="Unknown"/>
    <s v="Moderate Access"/>
    <n v="-35.826676083984346"/>
    <x v="38"/>
    <n v="-3.8301065162259365"/>
    <n v="18.25212999"/>
    <n v="-0.11828300899999999"/>
  </r>
  <r>
    <s v="SST"/>
    <x v="209"/>
    <x v="0"/>
    <n v="82.199729739999995"/>
    <n v="29.726569059999999"/>
    <n v="6.2589621790000001"/>
    <m/>
    <n v="17575200"/>
    <s v="SST-2010"/>
    <s v=""/>
    <s v=""/>
    <s v=""/>
    <n v="110002512.0883608"/>
    <n v="17.800270260000005"/>
    <s v=""/>
    <s v="Unknown"/>
    <s v="Unknown"/>
    <s v="High Access"/>
    <n v="2.5750723005859442"/>
    <x v="2152"/>
    <n v="1.1609029650083658"/>
    <n v="0"/>
    <n v="0"/>
  </r>
  <r>
    <s v="SST"/>
    <x v="209"/>
    <x v="1"/>
    <n v="83.906240710000006"/>
    <n v="30.24959827"/>
    <n v="6.1818030789999998"/>
    <m/>
    <n v="17748220"/>
    <s v="SST-2011"/>
    <n v="1.7065109700000107"/>
    <n v="0.52302921000000069"/>
    <n v="-7.7159100000000258E-2"/>
    <n v="109716001.04276937"/>
    <n v="16.093759289999994"/>
    <s v=""/>
    <s v="Unknown"/>
    <s v="Unknown"/>
    <s v="High Access"/>
    <n v="3.4909132791796935"/>
    <x v="2153"/>
    <n v="1.0552696952259444"/>
    <n v="1.7065109700000107"/>
    <n v="-7.7159100000000258E-2"/>
  </r>
  <r>
    <s v="SST"/>
    <x v="209"/>
    <x v="2"/>
    <n v="84.824331060000006"/>
    <n v="30.184601659999998"/>
    <n v="5.994905846"/>
    <m/>
    <n v="17926451"/>
    <s v="SST-2012"/>
    <n v="0.91809034999999994"/>
    <n v="-6.4996610000001453E-2"/>
    <n v="-0.18689723299999983"/>
    <n v="107467385.89793254"/>
    <n v="15.175668939999994"/>
    <s v=""/>
    <s v="Unknown"/>
    <s v="Unknown"/>
    <s v="High Access"/>
    <n v="3.7035265239843795"/>
    <x v="2154"/>
    <n v="0.58940178290377077"/>
    <n v="2.6246013200000107"/>
    <n v="-0.26405633300000009"/>
  </r>
  <r>
    <s v="SST"/>
    <x v="209"/>
    <x v="3"/>
    <n v="85.270480849999998"/>
    <n v="30.338785489999999"/>
    <n v="5.9358714580000003"/>
    <m/>
    <n v="18107202"/>
    <s v="SST-2013"/>
    <n v="0.44614978999999266"/>
    <n v="0.15418383000000091"/>
    <n v="-5.9034387999999716E-2"/>
    <n v="107482023.53604051"/>
    <n v="14.729519150000002"/>
    <s v=""/>
    <s v="Unknown"/>
    <s v="Unknown"/>
    <s v="High Access"/>
    <n v="3.557942673359392"/>
    <x v="2155"/>
    <n v="0.96750101399999622"/>
    <n v="3.0707511100000033"/>
    <n v="-0.3230907209999998"/>
  </r>
  <r>
    <s v="SST"/>
    <x v="209"/>
    <x v="4"/>
    <n v="86.773563780000003"/>
    <n v="30.199976620000001"/>
    <n v="5.8967939149999999"/>
    <m/>
    <n v="18292084"/>
    <s v="SST-2014"/>
    <n v="1.503082930000005"/>
    <n v="-0.13880886999999831"/>
    <n v="-3.9077543000000325E-2"/>
    <n v="107864649.62386885"/>
    <n v="13.226436219999997"/>
    <s v=""/>
    <s v="Unknown"/>
    <s v="Unknown"/>
    <s v="High Access"/>
    <n v="4.332661191132857"/>
    <x v="2156"/>
    <n v="1.1055070169163157"/>
    <n v="4.5738340400000084"/>
    <n v="-0.36216826400000013"/>
  </r>
  <r>
    <s v="SST"/>
    <x v="209"/>
    <x v="5"/>
    <n v="87.681392889999998"/>
    <n v="31.17551469"/>
    <n v="5.6299203980000003"/>
    <m/>
    <n v="18482578"/>
    <s v="SST-2015"/>
    <n v="0.90782910999999444"/>
    <n v="0.97553806999999892"/>
    <n v="-0.26687351699999962"/>
    <n v="104055442.88982604"/>
    <n v="12.318607110000002"/>
    <s v=""/>
    <s v="Unknown"/>
    <s v="Unknown"/>
    <s v="High Access"/>
    <n v="4.6661543319531091"/>
    <x v="2157"/>
    <n v="0.92047903199582137"/>
    <n v="5.4816631500000028"/>
    <n v="-0.62904178099999974"/>
  </r>
  <r>
    <s v="SST"/>
    <x v="209"/>
    <x v="6"/>
    <n v="88.848671339999996"/>
    <n v="31.373494950000001"/>
    <n v="5.4597198149999997"/>
    <m/>
    <n v="18671045"/>
    <s v="SST-2016"/>
    <n v="1.1672784499999977"/>
    <n v="0.19798026000000135"/>
    <n v="-0.17020058300000063"/>
    <n v="101938674.35325667"/>
    <n v="11.151328660000004"/>
    <s v=""/>
    <s v="Unknown"/>
    <s v="Unknown"/>
    <s v="High Access"/>
    <n v="4.7539202094530282"/>
    <x v="2158"/>
    <n v="0.78534801933054332"/>
    <n v="6.6489416000000006"/>
    <n v="-0.79924236400000037"/>
  </r>
  <r>
    <s v="SST"/>
    <x v="209"/>
    <x v="7"/>
    <n v="90.155027849999996"/>
    <n v="31.16773641"/>
    <n v="5.4165401720000004"/>
    <m/>
    <n v="18865506"/>
    <s v="SST-2017"/>
    <n v="1.3063565100000005"/>
    <n v="-0.20575854000000149"/>
    <n v="-4.3179642999999324E-2"/>
    <n v="102185771.11410704"/>
    <n v="9.8449721500000038"/>
    <s v=""/>
    <s v="Unknown"/>
    <s v="Unknown"/>
    <s v="High Access"/>
    <n v="5.3011201599218793"/>
    <x v="2159"/>
    <n v="0.73878910642677642"/>
    <n v="7.9552981100000011"/>
    <n v="-0.8424220069999997"/>
  </r>
  <r>
    <s v="SST"/>
    <x v="209"/>
    <x v="8"/>
    <n v="90.964733539999997"/>
    <n v="32.282663489999997"/>
    <n v="5.4444171490000004"/>
    <m/>
    <n v="19084934"/>
    <s v="SST-2018"/>
    <n v="0.80970569000000125"/>
    <n v="1.1149270799999975"/>
    <n v="2.7876977000000025E-2"/>
    <n v="103906341.95713317"/>
    <n v="9.0352664600000026"/>
    <s v=""/>
    <s v="Unknown"/>
    <s v="Unknown"/>
    <s v="High Access"/>
    <n v="5.4809329803125024"/>
    <x v="2160"/>
    <n v="0.7335481393723855"/>
    <n v="8.7650038000000023"/>
    <n v="-0.81454502999999967"/>
  </r>
  <r>
    <s v="SST"/>
    <x v="209"/>
    <x v="9"/>
    <n v="92.091922280000006"/>
    <n v="31.655992489999999"/>
    <n v="5.0483513000000002"/>
    <m/>
    <n v="19293697"/>
    <s v="SST-2019"/>
    <n v="1.1271887400000082"/>
    <n v="-0.6266709999999982"/>
    <n v="-0.39606584900000019"/>
    <n v="97401360.3317561"/>
    <n v="7.9080777199999943"/>
    <s v=""/>
    <s v="Unknown"/>
    <s v="Unknown"/>
    <s v="High Access"/>
    <n v="6.0505451405858821"/>
    <x v="2161"/>
    <n v="0.36495000441841263"/>
    <n v="9.8921925400000106"/>
    <n v="-1.2106108789999999"/>
  </r>
  <r>
    <s v="SST"/>
    <x v="209"/>
    <x v="10"/>
    <n v="93.119594579999998"/>
    <n v="34.260913950000003"/>
    <n v="4.6175023839999998"/>
    <m/>
    <n v="19472157"/>
    <s v="SST-2020"/>
    <n v="1.0276722999999919"/>
    <n v="2.6049214600000035"/>
    <n v="-0.43084891600000041"/>
    <n v="89912731.369122282"/>
    <n v="6.8804054200000024"/>
    <s v=""/>
    <s v="Unknown"/>
    <s v="Unknown"/>
    <s v="High Access"/>
    <n v="6.5457600543359149"/>
    <x v="2162"/>
    <n v="0.21675474769874192"/>
    <n v="10.919864840000002"/>
    <n v="-1.6414597950000003"/>
  </r>
  <r>
    <s v="SST"/>
    <x v="209"/>
    <x v="11"/>
    <n v="93.74681794"/>
    <m/>
    <n v="4.6619614729999999"/>
    <m/>
    <n v="19646549"/>
    <s v="SST-2021"/>
    <n v="0.62722336000000212"/>
    <s v=""/>
    <n v="4.4459089000000063E-2"/>
    <n v="91591454.515406668"/>
    <n v="6.2531820600000003"/>
    <s v=""/>
    <s v="Unknown"/>
    <s v="Unknown"/>
    <s v="High Access"/>
    <n v="6.6216494297265598"/>
    <x v="38"/>
    <n v="8.1227131995813551E-2"/>
    <n v="11.547088200000005"/>
    <n v="-1.5970007060000002"/>
  </r>
  <r>
    <s v="SST"/>
    <x v="209"/>
    <x v="12"/>
    <n v="93.852223640000005"/>
    <m/>
    <n v="4.7676850320000002"/>
    <m/>
    <n v="19852364"/>
    <s v="SST-2022"/>
    <n v="0.10540570000000571"/>
    <s v=""/>
    <n v="0.1057235590000003"/>
    <n v="94649818.692615658"/>
    <n v="6.1477763599999946"/>
    <s v=""/>
    <s v="Unknown"/>
    <s v="Unknown"/>
    <s v="High Access"/>
    <n v="6.4381699760156579"/>
    <x v="38"/>
    <n v="0.21688397977406382"/>
    <n v="11.65249390000001"/>
    <n v="-1.4912771469999999"/>
  </r>
  <r>
    <s v="STP"/>
    <x v="210"/>
    <x v="0"/>
    <n v="61.4"/>
    <n v="38.200000000000003"/>
    <n v="0.67986050799999997"/>
    <m/>
    <n v="181802"/>
    <s v="STP-2010"/>
    <s v=""/>
    <s v=""/>
    <s v=""/>
    <n v="123600.000075416"/>
    <n v="38.6"/>
    <s v=""/>
    <s v="Lower Middle Income"/>
    <s v="Sub-Saharan Africa"/>
    <s v="Moderate Access"/>
    <n v="-18.224657439414052"/>
    <x v="2163"/>
    <n v="-4.4181987059916343"/>
    <n v="0"/>
    <n v="0"/>
  </r>
  <r>
    <s v="STP"/>
    <x v="210"/>
    <x v="1"/>
    <n v="62.6"/>
    <n v="42.4"/>
    <n v="0.68570258900000003"/>
    <m/>
    <n v="185649"/>
    <s v="STP-2011"/>
    <n v="1.2000000000000028"/>
    <n v="4.1999999999999957"/>
    <n v="5.8420810000000545E-3"/>
    <n v="127299.99994526101"/>
    <n v="37.4"/>
    <s v=""/>
    <s v="Lower Middle Income"/>
    <s v="Sub-Saharan Africa"/>
    <s v="Moderate Access"/>
    <n v="-17.815327430820311"/>
    <x v="2164"/>
    <n v="-4.4408307947740555"/>
    <n v="1.2000000000000028"/>
    <n v="5.8420810000000545E-3"/>
  </r>
  <r>
    <s v="STP"/>
    <x v="210"/>
    <x v="2"/>
    <n v="57.9"/>
    <n v="40.1"/>
    <n v="0.70101721400000006"/>
    <m/>
    <n v="189439"/>
    <s v="STP-2012"/>
    <n v="-4.7000000000000028"/>
    <n v="-2.2999999999999972"/>
    <n v="1.5314625000000026E-2"/>
    <n v="132800.00000294601"/>
    <n v="42.1"/>
    <s v=""/>
    <s v="Lower Middle Income"/>
    <s v="Sub-Saharan Africa"/>
    <s v="Moderate Access"/>
    <n v="-23.220804536015628"/>
    <x v="2165"/>
    <n v="-4.7044868490962291"/>
    <n v="-3.5"/>
    <n v="2.1156706000000081E-2"/>
  </r>
  <r>
    <s v="STP"/>
    <x v="210"/>
    <x v="3"/>
    <n v="65"/>
    <n v="42.8"/>
    <n v="0.69066208299999998"/>
    <m/>
    <n v="193148"/>
    <s v="STP-2013"/>
    <n v="7.1000000000000014"/>
    <n v="2.6999999999999957"/>
    <n v="-1.0355131000000073E-2"/>
    <n v="133400.00000728399"/>
    <n v="35"/>
    <s v=""/>
    <s v="Lower Middle Income"/>
    <s v="Sub-Saharan Africa"/>
    <s v="Moderate Access"/>
    <n v="-16.712538176640606"/>
    <x v="2166"/>
    <n v="-4.2777083610000037"/>
    <n v="3.6000000000000014"/>
    <n v="1.0801575000000008E-2"/>
  </r>
  <r>
    <s v="STP"/>
    <x v="210"/>
    <x v="4"/>
    <n v="68.599999999999994"/>
    <n v="38.4"/>
    <n v="0.66881133500000001"/>
    <m/>
    <n v="196767"/>
    <s v="STP-2014"/>
    <n v="3.5999999999999943"/>
    <n v="-4.3999999999999986"/>
    <n v="-2.1850747999999975E-2"/>
    <n v="131599.99995394499"/>
    <n v="31.400000000000006"/>
    <s v=""/>
    <s v="Lower Middle Income"/>
    <s v="Sub-Saharan Africa"/>
    <s v="Moderate Access"/>
    <n v="-13.840902588867152"/>
    <x v="2167"/>
    <n v="-4.1224755630836842"/>
    <n v="7.1999999999999957"/>
    <n v="-1.1049172999999968E-2"/>
  </r>
  <r>
    <s v="STP"/>
    <x v="210"/>
    <x v="5"/>
    <n v="67.3"/>
    <n v="39.200000000000003"/>
    <n v="0.70247789500000002"/>
    <m/>
    <n v="200291"/>
    <s v="STP-2015"/>
    <n v="-1.2999999999999972"/>
    <n v="0.80000000000000426"/>
    <n v="3.3666560000000012E-2"/>
    <n v="140700.00006744501"/>
    <n v="32.700000000000003"/>
    <s v=""/>
    <s v="Lower Middle Income"/>
    <s v="Sub-Saharan Africa"/>
    <s v="Moderate Access"/>
    <n v="-15.715238558046892"/>
    <x v="2168"/>
    <n v="-4.0069634710041786"/>
    <n v="5.8999999999999986"/>
    <n v="2.2617387000000044E-2"/>
  </r>
  <r>
    <s v="STP"/>
    <x v="210"/>
    <x v="6"/>
    <n v="69.400000000000006"/>
    <n v="38.1"/>
    <n v="0.71874278899999999"/>
    <m/>
    <n v="203689"/>
    <s v="STP-2016"/>
    <n v="2.1000000000000085"/>
    <n v="-1.1000000000000014"/>
    <n v="1.6264893999999974E-2"/>
    <n v="146399.999948621"/>
    <n v="30.599999999999994"/>
    <s v=""/>
    <s v="Lower Middle Income"/>
    <s v="Sub-Saharan Africa"/>
    <s v="Moderate Access"/>
    <n v="-14.694751130546962"/>
    <x v="2169"/>
    <n v="-3.9556290066694562"/>
    <n v="8.0000000000000071"/>
    <n v="3.8882281000000019E-2"/>
  </r>
  <r>
    <s v="STP"/>
    <x v="210"/>
    <x v="7"/>
    <n v="74.3"/>
    <n v="39.200000000000003"/>
    <n v="0.72039425999999995"/>
    <m/>
    <n v="206970"/>
    <s v="STP-2017"/>
    <n v="4.8999999999999915"/>
    <n v="1.1000000000000014"/>
    <n v="1.6514709999999599E-3"/>
    <n v="149099.9999922"/>
    <n v="25.700000000000003"/>
    <s v=""/>
    <s v="Lower Middle Income"/>
    <s v="Sub-Saharan Africa"/>
    <s v="Moderate Access"/>
    <n v="-10.55390769007812"/>
    <x v="2170"/>
    <n v="-3.957356805573224"/>
    <n v="12.899999999999999"/>
    <n v="4.0533751999999978E-2"/>
  </r>
  <r>
    <s v="STP"/>
    <x v="210"/>
    <x v="8"/>
    <n v="71"/>
    <n v="40.6"/>
    <n v="0.72554439599999998"/>
    <m/>
    <n v="210187"/>
    <s v="STP-2018"/>
    <n v="-3.2999999999999972"/>
    <n v="1.3999999999999986"/>
    <n v="5.1501360000000274E-3"/>
    <n v="152499.99996205201"/>
    <n v="29"/>
    <s v=""/>
    <s v="Lower Middle Income"/>
    <s v="Sub-Saharan Africa"/>
    <s v="Moderate Access"/>
    <n v="-14.483800559687495"/>
    <x v="1637"/>
    <n v="-3.9853246136276148"/>
    <n v="9.6000000000000014"/>
    <n v="4.5683888000000006E-2"/>
  </r>
  <r>
    <s v="STP"/>
    <x v="210"/>
    <x v="9"/>
    <n v="75.099999999999994"/>
    <n v="38.6"/>
    <n v="0.74557621699999999"/>
    <m/>
    <n v="213392"/>
    <s v="STP-2019"/>
    <n v="4.0999999999999943"/>
    <n v="-2"/>
    <n v="2.0031821000000005E-2"/>
    <n v="159100.00009806399"/>
    <n v="24.900000000000006"/>
    <s v=""/>
    <s v="Lower Middle Income"/>
    <s v="Sub-Saharan Africa"/>
    <s v="Moderate Access"/>
    <n v="-10.941377139414129"/>
    <x v="2171"/>
    <n v="-3.9378250785815876"/>
    <n v="13.699999999999996"/>
    <n v="6.5715709000000011E-2"/>
  </r>
  <r>
    <s v="STP"/>
    <x v="210"/>
    <x v="10"/>
    <n v="76.8"/>
    <n v="41.6"/>
    <n v="0.70871754799999997"/>
    <m/>
    <n v="217435"/>
    <s v="STP-2020"/>
    <n v="1.7000000000000028"/>
    <n v="3"/>
    <n v="-3.6858669000000011E-2"/>
    <n v="154100.00004938"/>
    <n v="23.200000000000003"/>
    <s v=""/>
    <s v="Lower Middle Income"/>
    <s v="Sub-Saharan Africa"/>
    <s v="Moderate Access"/>
    <n v="-9.7738345256640855"/>
    <x v="2172"/>
    <n v="-3.6920300883012578"/>
    <n v="15.399999999999999"/>
    <n v="2.885704E-2"/>
  </r>
  <r>
    <s v="STP"/>
    <x v="210"/>
    <x v="11"/>
    <n v="78.5"/>
    <n v="40.799999999999997"/>
    <n v="0.71318835300000005"/>
    <m/>
    <n v="221961"/>
    <s v="STP-2021"/>
    <n v="1.7000000000000028"/>
    <n v="-0.80000000000000426"/>
    <n v="4.4708050000000776E-3"/>
    <n v="158300.00002023301"/>
    <n v="21.5"/>
    <s v=""/>
    <s v="Lower Middle Income"/>
    <s v="Sub-Saharan Africa"/>
    <s v="Moderate Access"/>
    <n v="-8.6251685102734399"/>
    <x v="2173"/>
    <n v="-3.8675459880041863"/>
    <n v="17.100000000000001"/>
    <n v="3.3327845000000078E-2"/>
  </r>
  <r>
    <s v="STP"/>
    <x v="210"/>
    <x v="12"/>
    <n v="78"/>
    <n v="42.5"/>
    <n v="0.62393672300000003"/>
    <m/>
    <n v="226305"/>
    <s v="STP-2022"/>
    <n v="-0.5"/>
    <n v="1.7000000000000028"/>
    <n v="-8.9251630000000026E-2"/>
    <n v="141200.00009851501"/>
    <n v="22"/>
    <s v=""/>
    <s v="Lower Middle Income"/>
    <s v="Sub-Saharan Africa"/>
    <s v="Moderate Access"/>
    <n v="-9.4140536639843475"/>
    <x v="2174"/>
    <n v="-3.9268643292259364"/>
    <n v="16.600000000000001"/>
    <n v="-5.5923784999999948E-2"/>
  </r>
  <r>
    <s v="SUR"/>
    <x v="211"/>
    <x v="0"/>
    <n v="91.2"/>
    <n v="22.1"/>
    <n v="3.1817181680000002"/>
    <n v="1351.3621410000001"/>
    <n v="549923"/>
    <s v="SUR-2010"/>
    <s v=""/>
    <s v=""/>
    <s v=""/>
    <n v="1749700.0001010641"/>
    <n v="8.7999999999999972"/>
    <n v="2.3544526455695638"/>
    <s v="Upper Middle Income"/>
    <s v="Latin America &amp; Caribbean"/>
    <s v="High Access"/>
    <n v="11.575342560585952"/>
    <x v="2175"/>
    <n v="-1.9163410459916341"/>
    <n v="0"/>
    <n v="0"/>
  </r>
  <r>
    <s v="SUR"/>
    <x v="211"/>
    <x v="1"/>
    <n v="94.6"/>
    <n v="21.2"/>
    <n v="3.5173630020000002"/>
    <n v="1676.952219"/>
    <n v="556269"/>
    <s v="SUR-2011"/>
    <n v="3.3999999999999915"/>
    <n v="-0.90000000000000213"/>
    <n v="0.335644834"/>
    <n v="1956599.9997595381"/>
    <n v="5.4000000000000057"/>
    <n v="2.0974735965330447"/>
    <s v="Upper Middle Income"/>
    <s v="Latin America &amp; Caribbean"/>
    <s v="High Access"/>
    <n v="14.184672569179682"/>
    <x v="2176"/>
    <n v="-1.6091703817740552"/>
    <n v="3.3999999999999915"/>
    <n v="0.335644834"/>
  </r>
  <r>
    <s v="SUR"/>
    <x v="211"/>
    <x v="2"/>
    <n v="94.6"/>
    <n v="15.8"/>
    <n v="4.3454614290000002"/>
    <n v="1411.638244"/>
    <n v="562633"/>
    <s v="SUR-2012"/>
    <n v="0"/>
    <n v="-5.3999999999999986"/>
    <n v="0.82809842700000003"/>
    <n v="2444900.0001825569"/>
    <n v="5.4000000000000057"/>
    <n v="3.0783109252458027"/>
    <s v="Upper Middle Income"/>
    <s v="Latin America &amp; Caribbean"/>
    <s v="High Access"/>
    <n v="13.479195463984368"/>
    <x v="701"/>
    <n v="-1.060042634096229"/>
    <n v="3.3999999999999915"/>
    <n v="1.163743261"/>
  </r>
  <r>
    <s v="SUR"/>
    <x v="211"/>
    <x v="3"/>
    <n v="94.6"/>
    <n v="17.600000000000001"/>
    <n v="4.021475519"/>
    <n v="1713.8374679999999"/>
    <n v="569020"/>
    <s v="SUR-2013"/>
    <n v="0"/>
    <n v="1.8000000000000007"/>
    <n v="-0.32398591000000021"/>
    <n v="2288299.9998213798"/>
    <n v="5.4000000000000057"/>
    <n v="2.3464742684689632"/>
    <s v="Upper Middle Income"/>
    <s v="Latin America &amp; Caribbean"/>
    <s v="High Access"/>
    <n v="12.887461823359388"/>
    <x v="2177"/>
    <n v="-0.94689492500000405"/>
    <n v="3.3999999999999915"/>
    <n v="0.83975735099999982"/>
  </r>
  <r>
    <s v="SUR"/>
    <x v="211"/>
    <x v="4"/>
    <n v="94.6"/>
    <n v="12.8"/>
    <n v="4.5556534629999996"/>
    <n v="1785.9487690000001"/>
    <n v="575373"/>
    <s v="SUR-2014"/>
    <n v="0"/>
    <n v="-4.8000000000000007"/>
    <n v="0.53417794399999963"/>
    <n v="2621199.9999666987"/>
    <n v="5.4000000000000057"/>
    <n v="2.5508309880304298"/>
    <s v="Upper Middle Income"/>
    <s v="Latin America &amp; Caribbean"/>
    <s v="High Access"/>
    <n v="12.159097411132848"/>
    <x v="2178"/>
    <n v="-0.23563343508368462"/>
    <n v="3.3999999999999915"/>
    <n v="1.3739352949999994"/>
  </r>
  <r>
    <s v="SUR"/>
    <x v="211"/>
    <x v="5"/>
    <n v="95"/>
    <n v="11.6"/>
    <n v="4.6870245019999999"/>
    <n v="1577.311729"/>
    <n v="581627"/>
    <s v="SUR-2015"/>
    <n v="0.40000000000000568"/>
    <n v="-1.2000000000000011"/>
    <n v="0.13137103900000024"/>
    <n v="2726100.0000247541"/>
    <n v="5"/>
    <n v="2.9715270709180146"/>
    <s v="Upper Middle Income"/>
    <s v="Latin America &amp; Caribbean"/>
    <s v="Universal Access"/>
    <n v="11.984761441953111"/>
    <x v="2179"/>
    <n v="-2.2416864004179082E-2"/>
    <n v="3.7999999999999972"/>
    <n v="1.5053063339999997"/>
  </r>
  <r>
    <s v="SUR"/>
    <x v="211"/>
    <x v="6"/>
    <n v="95.8"/>
    <n v="11.1"/>
    <n v="5.0372858169999999"/>
    <n v="1728.650717"/>
    <n v="587757"/>
    <s v="SUR-2016"/>
    <n v="0.79999999999999716"/>
    <n v="-0.5"/>
    <n v="0.35026131500000002"/>
    <n v="2960699.9999424689"/>
    <n v="4.2000000000000028"/>
    <n v="2.913998627636007"/>
    <s v="Upper Middle Income"/>
    <s v="Latin America &amp; Caribbean"/>
    <s v="Universal Access"/>
    <n v="11.70524886945303"/>
    <x v="1188"/>
    <n v="0.36291402133054351"/>
    <n v="4.5999999999999943"/>
    <n v="1.8555676489999997"/>
  </r>
  <r>
    <s v="SUR"/>
    <x v="211"/>
    <x v="7"/>
    <n v="96.6"/>
    <n v="15.5"/>
    <n v="4.1272466659999996"/>
    <n v="1613.954643"/>
    <n v="593713"/>
    <s v="SUR-2017"/>
    <n v="0.79999999999999716"/>
    <n v="4.4000000000000004"/>
    <n v="-0.91003915100000032"/>
    <n v="2450399.9998108577"/>
    <n v="3.4000000000000057"/>
    <n v="2.5572259319061912"/>
    <s v="Upper Middle Income"/>
    <s v="Latin America &amp; Caribbean"/>
    <s v="Universal Access"/>
    <n v="11.746092309921877"/>
    <x v="2180"/>
    <n v="-0.55050439957322439"/>
    <n v="5.3999999999999915"/>
    <n v="0.94552849799999938"/>
  </r>
  <r>
    <s v="SUR"/>
    <x v="211"/>
    <x v="8"/>
    <n v="97.4"/>
    <n v="18.3"/>
    <n v="3.588245793"/>
    <n v="1523.9989929999999"/>
    <n v="599513"/>
    <s v="SUR-2018"/>
    <n v="0.80000000000001137"/>
    <n v="2.8000000000000007"/>
    <n v="-0.53900087299999955"/>
    <n v="2151200.0000988091"/>
    <n v="2.5999999999999943"/>
    <n v="2.3544935459153549"/>
    <s v="Upper Middle Income"/>
    <s v="Latin America &amp; Caribbean"/>
    <s v="Universal Access"/>
    <n v="11.916199440312511"/>
    <x v="21"/>
    <n v="-1.1226232166276149"/>
    <n v="6.2000000000000028"/>
    <n v="0.40652762499999984"/>
  </r>
  <r>
    <s v="SUR"/>
    <x v="211"/>
    <x v="9"/>
    <n v="97.9"/>
    <n v="14.9"/>
    <n v="4.3932660690000001"/>
    <n v="1730.8370809999999"/>
    <n v="605768"/>
    <s v="SUR-2019"/>
    <n v="0.5"/>
    <n v="-3.4000000000000004"/>
    <n v="0.80502027600000003"/>
    <n v="2661300.0000859918"/>
    <n v="2.0999999999999943"/>
    <n v="2.5382320018599143"/>
    <s v="Upper Middle Income"/>
    <s v="Latin America &amp; Caribbean"/>
    <s v="Universal Access"/>
    <n v="11.858622860585882"/>
    <x v="2181"/>
    <n v="-0.29013522658158752"/>
    <n v="6.7000000000000028"/>
    <n v="1.2115479009999999"/>
  </r>
  <r>
    <s v="SUR"/>
    <x v="211"/>
    <x v="10"/>
    <n v="98.4"/>
    <n v="14.6"/>
    <n v="4.2533524299999996"/>
    <n v="1688.413785"/>
    <n v="612317"/>
    <s v="SUR-2020"/>
    <n v="0.5"/>
    <n v="-0.30000000000000071"/>
    <n v="-0.13991363900000042"/>
    <n v="2604399.9998803097"/>
    <n v="1.5999999999999943"/>
    <n v="2.5191410232415272"/>
    <s v="Upper Middle Income"/>
    <s v="Latin America &amp; Caribbean"/>
    <s v="Universal Access"/>
    <n v="11.826165474335923"/>
    <x v="2182"/>
    <n v="-0.14739520630125824"/>
    <n v="7.2000000000000028"/>
    <n v="1.0716342619999994"/>
  </r>
  <r>
    <s v="SUR"/>
    <x v="211"/>
    <x v="11"/>
    <n v="98.8"/>
    <n v="14.5"/>
    <n v="4.4005787380000001"/>
    <n v="1698.9517410000001"/>
    <n v="617896"/>
    <s v="SUR-2021"/>
    <n v="0.39999999999999147"/>
    <n v="-9.9999999999999645E-2"/>
    <n v="0.14722630800000047"/>
    <n v="2719099.9998952481"/>
    <n v="1.2000000000000028"/>
    <n v="2.5901728882598087"/>
    <s v="Upper Middle Income"/>
    <s v="Latin America &amp; Caribbean"/>
    <s v="Universal Access"/>
    <n v="11.674831489726557"/>
    <x v="2183"/>
    <n v="-0.1801556030041862"/>
    <n v="7.5999999999999943"/>
    <n v="1.2188605699999999"/>
  </r>
  <r>
    <s v="SUR"/>
    <x v="211"/>
    <x v="12"/>
    <n v="99"/>
    <m/>
    <n v="4.5939752619999998"/>
    <n v="1738.823455"/>
    <n v="623164"/>
    <s v="SUR-2022"/>
    <n v="0.20000000000000284"/>
    <s v=""/>
    <n v="0.19339652399999974"/>
    <n v="2862800.000168968"/>
    <n v="1"/>
    <n v="2.6420021243617282"/>
    <s v="Upper Middle Income"/>
    <s v="Latin America &amp; Caribbean"/>
    <s v="Universal Access"/>
    <n v="11.585946336015652"/>
    <x v="38"/>
    <n v="4.3174209774063499E-2"/>
    <n v="7.7999999999999972"/>
    <n v="1.4122570939999997"/>
  </r>
  <r>
    <s v="SVK"/>
    <x v="212"/>
    <x v="0"/>
    <n v="100"/>
    <n v="10.3"/>
    <n v="7.4027140859999996"/>
    <n v="3441.256476"/>
    <n v="5391428"/>
    <s v="SVK-2010"/>
    <s v=""/>
    <s v=""/>
    <s v=""/>
    <n v="39911199.999254808"/>
    <n v="0"/>
    <n v="2.1511660457824009"/>
    <s v="High Income"/>
    <s v="Europe &amp; Central Asia"/>
    <s v="Universal Access"/>
    <n v="20.375342560585949"/>
    <x v="579"/>
    <n v="2.3046548720083653"/>
    <n v="0"/>
    <n v="0"/>
  </r>
  <r>
    <s v="SVK"/>
    <x v="212"/>
    <x v="1"/>
    <n v="100"/>
    <n v="10.4"/>
    <n v="7.0195636319999997"/>
    <n v="3339.0873889999998"/>
    <n v="5398384"/>
    <s v="SVK-2011"/>
    <n v="0"/>
    <n v="9.9999999999999645E-2"/>
    <n v="-0.38315045399999992"/>
    <n v="37894299.997970685"/>
    <n v="0"/>
    <n v="2.1022401675154243"/>
    <s v="High Income"/>
    <s v="Europe &amp; Central Asia"/>
    <s v="Universal Access"/>
    <n v="19.584672569179688"/>
    <x v="1894"/>
    <n v="1.8930302482259442"/>
    <n v="0"/>
    <n v="-0.38315045399999992"/>
  </r>
  <r>
    <s v="SVK"/>
    <x v="212"/>
    <x v="2"/>
    <n v="100"/>
    <n v="10.5"/>
    <n v="6.6769990789999998"/>
    <n v="3220.5055259999999"/>
    <n v="5407579"/>
    <s v="SVK-2012"/>
    <n v="0"/>
    <n v="9.9999999999999645E-2"/>
    <n v="-0.34256455299999988"/>
    <n v="36106400.002619743"/>
    <n v="0"/>
    <n v="2.0732767030190775"/>
    <s v="High Income"/>
    <s v="Europe &amp; Central Asia"/>
    <s v="Universal Access"/>
    <n v="18.879195463984374"/>
    <x v="2184"/>
    <n v="1.2714950159037706"/>
    <n v="0"/>
    <n v="-0.7257150069999998"/>
  </r>
  <r>
    <s v="SVK"/>
    <x v="212"/>
    <x v="3"/>
    <n v="100"/>
    <n v="10.7"/>
    <n v="6.7204246950000002"/>
    <n v="3260.4443970000002"/>
    <n v="5413393"/>
    <s v="SVK-2013"/>
    <n v="0"/>
    <n v="0.19999999999999929"/>
    <n v="4.3425616000000389E-2"/>
    <n v="36380300.000940137"/>
    <n v="0"/>
    <n v="2.0611989890652933"/>
    <s v="High Income"/>
    <s v="Europe &amp; Central Asia"/>
    <s v="Universal Access"/>
    <n v="18.287461823359394"/>
    <x v="2185"/>
    <n v="1.7520542509999961"/>
    <n v="0"/>
    <n v="-0.68228939099999941"/>
  </r>
  <r>
    <s v="SVK"/>
    <x v="212"/>
    <x v="4"/>
    <n v="100"/>
    <n v="12.2"/>
    <n v="6.2728181879999996"/>
    <n v="3013.3029390000002"/>
    <n v="5418649"/>
    <s v="SVK-2014"/>
    <n v="0"/>
    <n v="1.5"/>
    <n v="-0.4476065070000006"/>
    <n v="33990200.001588009"/>
    <n v="0"/>
    <n v="2.0817084491616726"/>
    <s v="High Income"/>
    <s v="Europe &amp; Central Asia"/>
    <s v="Universal Access"/>
    <n v="17.559097411132853"/>
    <x v="657"/>
    <n v="1.4815312899163153"/>
    <n v="0"/>
    <n v="-1.129895898"/>
  </r>
  <r>
    <s v="SVK"/>
    <x v="212"/>
    <x v="5"/>
    <n v="100"/>
    <n v="13.4"/>
    <n v="6.365646527"/>
    <n v="3131.8628290000001"/>
    <n v="5423801"/>
    <s v="SVK-2015"/>
    <n v="0"/>
    <n v="1.2000000000000011"/>
    <n v="9.2828339000000426E-2"/>
    <n v="34525999.998789124"/>
    <n v="0"/>
    <n v="2.0325432097652065"/>
    <s v="High Income"/>
    <s v="Europe &amp; Central Asia"/>
    <s v="Universal Access"/>
    <n v="16.984761441953111"/>
    <x v="2186"/>
    <n v="1.656205160995821"/>
    <n v="0"/>
    <n v="-1.0370675589999996"/>
  </r>
  <r>
    <s v="SVK"/>
    <x v="212"/>
    <x v="6"/>
    <n v="100"/>
    <n v="13.1"/>
    <n v="6.5265914880000002"/>
    <n v="3159.5680470000002"/>
    <n v="5430798"/>
    <s v="SVK-2016"/>
    <n v="0"/>
    <n v="-0.30000000000000071"/>
    <n v="0.16094496100000022"/>
    <n v="35444599.999847427"/>
    <n v="0"/>
    <n v="2.0656594163866728"/>
    <s v="High Income"/>
    <s v="Europe &amp; Central Asia"/>
    <s v="Universal Access"/>
    <n v="15.905248869453033"/>
    <x v="2187"/>
    <n v="1.8522196923305438"/>
    <n v="0"/>
    <n v="-0.87612259799999936"/>
  </r>
  <r>
    <s v="SVK"/>
    <x v="212"/>
    <x v="7"/>
    <n v="100"/>
    <n v="12.4"/>
    <n v="6.9364204359999997"/>
    <n v="3316.8259699999999"/>
    <n v="5439232"/>
    <s v="SVK-2017"/>
    <n v="0"/>
    <n v="-0.69999999999999929"/>
    <n v="0.40982894799999947"/>
    <n v="37728800.000945151"/>
    <n v="0"/>
    <n v="2.0912825993098454"/>
    <s v="High Income"/>
    <s v="Europe &amp; Central Asia"/>
    <s v="Universal Access"/>
    <n v="15.146092309921883"/>
    <x v="2188"/>
    <n v="2.2586693704267757"/>
    <n v="0"/>
    <n v="-0.46629364999999989"/>
  </r>
  <r>
    <s v="SVK"/>
    <x v="212"/>
    <x v="8"/>
    <n v="100"/>
    <n v="12.4"/>
    <n v="6.837574042"/>
    <n v="3269.5725200000002"/>
    <n v="5446771"/>
    <s v="SVK-2018"/>
    <n v="0"/>
    <n v="0"/>
    <n v="-9.8846393999999727E-2"/>
    <n v="37242700.002318382"/>
    <n v="0"/>
    <n v="2.0912746238765183"/>
    <s v="High Income"/>
    <s v="Europe &amp; Central Asia"/>
    <s v="Universal Access"/>
    <n v="14.516199440312505"/>
    <x v="2189"/>
    <n v="2.1267050323723851"/>
    <n v="0"/>
    <n v="-0.56514004399999962"/>
  </r>
  <r>
    <s v="SVK"/>
    <x v="212"/>
    <x v="9"/>
    <n v="100"/>
    <n v="17.600000000000001"/>
    <n v="6.3818228589999997"/>
    <n v="3128.3633789999999"/>
    <n v="5454147"/>
    <s v="SVK-2019"/>
    <n v="0"/>
    <n v="5.2000000000000011"/>
    <n v="-0.45575118300000028"/>
    <n v="34807400.000946268"/>
    <n v="0"/>
    <n v="2.0399877142916778"/>
    <s v="High Income"/>
    <s v="Europe &amp; Central Asia"/>
    <s v="Universal Access"/>
    <n v="13.958622860585876"/>
    <x v="2190"/>
    <n v="1.6984215634184121"/>
    <n v="0"/>
    <n v="-1.0208912269999999"/>
  </r>
  <r>
    <s v="SVK"/>
    <x v="212"/>
    <x v="10"/>
    <n v="100"/>
    <n v="17.600000000000001"/>
    <n v="5.9800209830000002"/>
    <n v="3032.642695"/>
    <n v="5458827"/>
    <s v="SVK-2020"/>
    <n v="0"/>
    <n v="0"/>
    <n v="-0.4018018759999995"/>
    <n v="32643900.002566941"/>
    <n v="0"/>
    <n v="1.971884453404096"/>
    <s v="High Income"/>
    <s v="Europe &amp; Central Asia"/>
    <s v="Universal Access"/>
    <n v="13.426165474335917"/>
    <x v="2191"/>
    <n v="1.5792733466987423"/>
    <n v="0"/>
    <n v="-1.4226931029999994"/>
  </r>
  <r>
    <s v="SVK"/>
    <x v="212"/>
    <x v="11"/>
    <n v="100"/>
    <n v="17.899999999999999"/>
    <n v="6.7278572089999997"/>
    <n v="3305.899128"/>
    <n v="5447247"/>
    <s v="SVK-2021"/>
    <n v="0"/>
    <n v="0.29999999999999716"/>
    <n v="0.74783622599999955"/>
    <n v="36648299.998153619"/>
    <n v="0"/>
    <n v="2.0351066225877901"/>
    <s v="High Income"/>
    <s v="Europe &amp; Central Asia"/>
    <s v="Universal Access"/>
    <n v="12.87483148972656"/>
    <x v="2192"/>
    <n v="2.1471228679958134"/>
    <n v="0"/>
    <n v="-0.67485687699999986"/>
  </r>
  <r>
    <s v="SVK"/>
    <x v="212"/>
    <x v="12"/>
    <n v="100"/>
    <m/>
    <n v="6.1101280029999998"/>
    <n v="3089.1457460000001"/>
    <n v="5431752"/>
    <s v="SVK-2022"/>
    <n v="0"/>
    <s v=""/>
    <n v="-0.61772920599999992"/>
    <n v="33188700.000551254"/>
    <n v="0"/>
    <n v="1.9779345182763672"/>
    <s v="High Income"/>
    <s v="Europe &amp; Central Asia"/>
    <s v="Universal Access"/>
    <n v="12.585946336015652"/>
    <x v="38"/>
    <n v="1.5593269507740635"/>
    <n v="0"/>
    <n v="-1.2925860829999998"/>
  </r>
  <r>
    <s v="SVN"/>
    <x v="213"/>
    <x v="0"/>
    <n v="100"/>
    <n v="20.100000000000001"/>
    <n v="8.3769122360000008"/>
    <n v="3589.6086949999999"/>
    <n v="2048583"/>
    <s v="SVN-2010"/>
    <s v=""/>
    <s v=""/>
    <s v=""/>
    <n v="17160799.99916159"/>
    <n v="0"/>
    <n v="2.3336561023122888"/>
    <s v="High Income"/>
    <s v="Europe &amp; Central Asia"/>
    <s v="Universal Access"/>
    <n v="20.375342560585949"/>
    <x v="2193"/>
    <n v="3.2788530220083665"/>
    <n v="0"/>
    <n v="0"/>
  </r>
  <r>
    <s v="SVN"/>
    <x v="213"/>
    <x v="1"/>
    <n v="100"/>
    <n v="19.100000000000001"/>
    <n v="7.8326983600000002"/>
    <n v="3580.6936489999998"/>
    <n v="2052843"/>
    <s v="SVN-2011"/>
    <n v="0"/>
    <n v="-1"/>
    <n v="-0.5442138760000006"/>
    <n v="16079299.999437481"/>
    <n v="0"/>
    <n v="2.187480730776139"/>
    <s v="High Income"/>
    <s v="Europe &amp; Central Asia"/>
    <s v="Universal Access"/>
    <n v="19.584672569179688"/>
    <x v="2194"/>
    <n v="2.7061649762259448"/>
    <n v="0"/>
    <n v="-0.5442138760000006"/>
  </r>
  <r>
    <s v="SVN"/>
    <x v="213"/>
    <x v="2"/>
    <n v="100"/>
    <n v="20.2"/>
    <n v="7.5429269200000002"/>
    <n v="3428.8978619999998"/>
    <n v="2057159"/>
    <s v="SVN-2012"/>
    <n v="0"/>
    <n v="1.0999999999999979"/>
    <n v="-0.28977143999999999"/>
    <n v="15516999.999820281"/>
    <n v="0"/>
    <n v="2.1998109082200479"/>
    <s v="High Income"/>
    <s v="Europe &amp; Central Asia"/>
    <s v="Universal Access"/>
    <n v="18.879195463984374"/>
    <x v="2195"/>
    <n v="2.137422856903771"/>
    <n v="0"/>
    <n v="-0.83398531600000059"/>
  </r>
  <r>
    <s v="SVN"/>
    <x v="213"/>
    <x v="3"/>
    <n v="100"/>
    <n v="22.5"/>
    <n v="7.5297834469999998"/>
    <n v="3334.7590129999999"/>
    <n v="2059953"/>
    <s v="SVN-2013"/>
    <n v="0"/>
    <n v="2.3000000000000007"/>
    <n v="-1.3143473000000405E-2"/>
    <n v="15511000.00099799"/>
    <n v="0"/>
    <n v="2.2579692918278047"/>
    <s v="High Income"/>
    <s v="Europe &amp; Central Asia"/>
    <s v="Universal Access"/>
    <n v="18.287461823359394"/>
    <x v="2196"/>
    <n v="2.5614130029999957"/>
    <n v="0"/>
    <n v="-0.84712878900000099"/>
  </r>
  <r>
    <s v="SVN"/>
    <x v="213"/>
    <x v="4"/>
    <n v="100"/>
    <n v="22.9"/>
    <n v="6.8506969030000002"/>
    <n v="3236.5902070000002"/>
    <n v="2061980"/>
    <s v="SVN-2014"/>
    <n v="0"/>
    <n v="0.39999999999999858"/>
    <n v="-0.67908654399999957"/>
    <n v="14126000.000047941"/>
    <n v="0"/>
    <n v="2.1166401876219978"/>
    <s v="High Income"/>
    <s v="Europe &amp; Central Asia"/>
    <s v="Universal Access"/>
    <n v="17.559097411132853"/>
    <x v="2197"/>
    <n v="2.059410004916316"/>
    <n v="0"/>
    <n v="-1.5262153330000006"/>
  </r>
  <r>
    <s v="SVN"/>
    <x v="213"/>
    <x v="5"/>
    <n v="100"/>
    <n v="21.4"/>
    <n v="6.9273977469999997"/>
    <n v="3195.4751230000002"/>
    <n v="2063531"/>
    <s v="SVN-2015"/>
    <n v="0"/>
    <n v="-1.5"/>
    <n v="7.6700843999999435E-2"/>
    <n v="14294900.000264656"/>
    <n v="0"/>
    <n v="2.167877226500317"/>
    <s v="High Income"/>
    <s v="Europe &amp; Central Asia"/>
    <s v="Universal Access"/>
    <n v="16.984761441953111"/>
    <x v="2198"/>
    <n v="2.2179563809958207"/>
    <n v="0"/>
    <n v="-1.4495144890000011"/>
  </r>
  <r>
    <s v="SVN"/>
    <x v="213"/>
    <x v="6"/>
    <n v="100"/>
    <n v="21"/>
    <n v="7.2728302859999996"/>
    <n v="3296.7350040000001"/>
    <n v="2065042"/>
    <s v="SVN-2016"/>
    <n v="0"/>
    <n v="-0.39999999999999858"/>
    <n v="0.34543253899999993"/>
    <n v="15018699.99946201"/>
    <n v="0"/>
    <n v="2.2060706356973543"/>
    <s v="High Income"/>
    <s v="Europe &amp; Central Asia"/>
    <s v="Universal Access"/>
    <n v="15.905248869453033"/>
    <x v="2199"/>
    <n v="2.5984584903305432"/>
    <n v="0"/>
    <n v="-1.1040819500000012"/>
  </r>
  <r>
    <s v="SVN"/>
    <x v="213"/>
    <x v="7"/>
    <n v="100"/>
    <n v="19.7"/>
    <n v="7.4256625569999999"/>
    <n v="3390.662816"/>
    <n v="2066388"/>
    <s v="SVN-2017"/>
    <n v="0"/>
    <n v="-1.3000000000000007"/>
    <n v="0.1528322710000003"/>
    <n v="15344299.999834117"/>
    <n v="0"/>
    <n v="2.1900327340009973"/>
    <s v="High Income"/>
    <s v="Europe &amp; Central Asia"/>
    <s v="Universal Access"/>
    <n v="15.146092309921883"/>
    <x v="2200"/>
    <n v="2.7479114914267759"/>
    <n v="0"/>
    <n v="-0.9512496790000009"/>
  </r>
  <r>
    <s v="SVN"/>
    <x v="213"/>
    <x v="8"/>
    <n v="100"/>
    <n v="20.6"/>
    <n v="7.449753941"/>
    <n v="3341.0997149999998"/>
    <n v="2073894"/>
    <s v="SVN-2018"/>
    <n v="0"/>
    <n v="0.90000000000000213"/>
    <n v="2.4091384000000104E-2"/>
    <n v="15449999.999716254"/>
    <n v="0"/>
    <n v="2.2297310994802202"/>
    <s v="High Income"/>
    <s v="Europe &amp; Central Asia"/>
    <s v="Universal Access"/>
    <n v="14.516199440312505"/>
    <x v="2201"/>
    <n v="2.7388849313723851"/>
    <n v="0"/>
    <n v="-0.9271582950000008"/>
  </r>
  <r>
    <s v="SVN"/>
    <x v="213"/>
    <x v="9"/>
    <n v="100"/>
    <n v="20.9"/>
    <n v="7.0993135839999999"/>
    <n v="3267.2967189999999"/>
    <n v="2088385"/>
    <s v="SVN-2019"/>
    <n v="0"/>
    <n v="0.29999999999999716"/>
    <n v="-0.35044035700000009"/>
    <n v="14826099.999121839"/>
    <n v="0"/>
    <n v="2.1728401778497912"/>
    <s v="High Income"/>
    <s v="Europe &amp; Central Asia"/>
    <s v="Universal Access"/>
    <n v="13.958622860585876"/>
    <x v="2202"/>
    <n v="2.4159122884184123"/>
    <n v="0"/>
    <n v="-1.2775986520000009"/>
  </r>
  <r>
    <s v="SVN"/>
    <x v="213"/>
    <x v="10"/>
    <n v="100"/>
    <n v="22.7"/>
    <n v="6.4404859349999999"/>
    <n v="3068.8193959999999"/>
    <n v="2102419"/>
    <s v="SVN-2020"/>
    <n v="0"/>
    <n v="1.8000000000000007"/>
    <n v="-0.65882764900000002"/>
    <n v="13540599.998976765"/>
    <n v="0"/>
    <n v="2.0986852283958912"/>
    <s v="High Income"/>
    <s v="Europe &amp; Central Asia"/>
    <s v="Universal Access"/>
    <n v="13.426165474335917"/>
    <x v="2203"/>
    <n v="2.039738298698742"/>
    <n v="0"/>
    <n v="-1.9364263010000009"/>
  </r>
  <r>
    <s v="SVN"/>
    <x v="213"/>
    <x v="11"/>
    <n v="100"/>
    <n v="23.4"/>
    <n v="6.5747536029999996"/>
    <n v="3144.0935159999999"/>
    <n v="2108079"/>
    <s v="SVN-2021"/>
    <n v="0"/>
    <n v="0.69999999999999929"/>
    <n v="0.13426766799999967"/>
    <n v="13860100.000658637"/>
    <n v="0"/>
    <n v="2.09114441715607"/>
    <s v="High Income"/>
    <s v="Europe &amp; Central Asia"/>
    <s v="Universal Access"/>
    <n v="12.87483148972656"/>
    <x v="2204"/>
    <n v="1.9940192619958133"/>
    <n v="0"/>
    <n v="-1.8021586330000012"/>
  </r>
  <r>
    <s v="SVN"/>
    <x v="213"/>
    <x v="12"/>
    <n v="100"/>
    <m/>
    <n v="6.3394025589999998"/>
    <n v="3045.9445860000001"/>
    <n v="2112076"/>
    <s v="SVN-2022"/>
    <n v="0"/>
    <s v=""/>
    <n v="-0.23535104399999973"/>
    <n v="13389299.999202484"/>
    <n v="0"/>
    <n v="2.0812599769994633"/>
    <s v="High Income"/>
    <s v="Europe &amp; Central Asia"/>
    <s v="Universal Access"/>
    <n v="12.585946336015652"/>
    <x v="38"/>
    <n v="1.7886015067740635"/>
    <n v="0"/>
    <n v="-2.037509677000001"/>
  </r>
  <r>
    <s v="SWE"/>
    <x v="214"/>
    <x v="0"/>
    <n v="100"/>
    <n v="44.7"/>
    <n v="5.6390263899999997"/>
    <n v="5443.323668"/>
    <n v="9378126"/>
    <s v="SWE-2010"/>
    <s v=""/>
    <s v=""/>
    <s v=""/>
    <n v="52883500.002745137"/>
    <n v="0"/>
    <n v="1.0359527990500526"/>
    <s v="High Income"/>
    <s v="Europe &amp; Central Asia"/>
    <s v="Universal Access"/>
    <n v="20.375342560585949"/>
    <x v="2205"/>
    <n v="0.54096717600836541"/>
    <n v="0"/>
    <n v="0"/>
  </r>
  <r>
    <s v="SWE"/>
    <x v="214"/>
    <x v="1"/>
    <n v="100"/>
    <n v="45.4"/>
    <n v="5.1286916700000003"/>
    <n v="5281.400963"/>
    <n v="9449213"/>
    <s v="SWE-2011"/>
    <n v="0"/>
    <n v="0.69999999999999574"/>
    <n v="-0.51033471999999946"/>
    <n v="48462100.001155712"/>
    <n v="0"/>
    <n v="0.9710854574250587"/>
    <s v="High Income"/>
    <s v="Europe &amp; Central Asia"/>
    <s v="Universal Access"/>
    <n v="19.584672569179688"/>
    <x v="2206"/>
    <n v="2.1582862259448277E-3"/>
    <n v="0"/>
    <n v="-0.51033471999999946"/>
  </r>
  <r>
    <s v="SWE"/>
    <x v="214"/>
    <x v="2"/>
    <n v="100"/>
    <n v="48.3"/>
    <n v="4.8037507509999999"/>
    <n v="5295.9280660000004"/>
    <n v="9519374"/>
    <s v="SWE-2012"/>
    <n v="0"/>
    <n v="2.8999999999999986"/>
    <n v="-0.32494091900000033"/>
    <n v="45728700.00154987"/>
    <n v="0"/>
    <n v="0.90706495464698778"/>
    <s v="High Income"/>
    <s v="Europe &amp; Central Asia"/>
    <s v="Universal Access"/>
    <n v="18.879195463984374"/>
    <x v="2207"/>
    <n v="-0.60175331209622929"/>
    <n v="0"/>
    <n v="-0.83527563899999979"/>
  </r>
  <r>
    <s v="SWE"/>
    <x v="214"/>
    <x v="3"/>
    <n v="100"/>
    <n v="47.3"/>
    <n v="4.5798712740000003"/>
    <n v="5178.9349380000003"/>
    <n v="9600379"/>
    <s v="SWE-2013"/>
    <n v="0"/>
    <n v="-1"/>
    <n v="-0.22387947699999966"/>
    <n v="43968500.00161285"/>
    <n v="0"/>
    <n v="0.88432686041208575"/>
    <s v="High Income"/>
    <s v="Europe &amp; Central Asia"/>
    <s v="Universal Access"/>
    <n v="18.287461823359394"/>
    <x v="2208"/>
    <n v="-0.38849917000000378"/>
    <n v="0"/>
    <n v="-1.0591551159999995"/>
  </r>
  <r>
    <s v="SWE"/>
    <x v="214"/>
    <x v="4"/>
    <n v="100"/>
    <n v="48.6"/>
    <n v="4.4119961510000003"/>
    <n v="4997.8799040000004"/>
    <n v="9696110"/>
    <s v="SWE-2014"/>
    <n v="0"/>
    <n v="1.3000000000000043"/>
    <n v="-0.16787512299999996"/>
    <n v="42779199.999672614"/>
    <n v="0"/>
    <n v="0.88277354313153988"/>
    <s v="High Income"/>
    <s v="Europe &amp; Central Asia"/>
    <s v="Universal Access"/>
    <n v="17.559097411132853"/>
    <x v="2209"/>
    <n v="-0.37929074708368393"/>
    <n v="0"/>
    <n v="-1.2270302389999994"/>
  </r>
  <r>
    <s v="SWE"/>
    <x v="214"/>
    <x v="5"/>
    <n v="100"/>
    <n v="51.9"/>
    <n v="4.3780064999999997"/>
    <n v="4573.5890799999997"/>
    <n v="9799186"/>
    <s v="SWE-2015"/>
    <n v="0"/>
    <n v="3.2999999999999972"/>
    <n v="-3.398965100000062E-2"/>
    <n v="42900900.002708994"/>
    <n v="0"/>
    <n v="0.95723652112620483"/>
    <s v="High Income"/>
    <s v="Europe &amp; Central Asia"/>
    <s v="Universal Access"/>
    <n v="16.984761441953111"/>
    <x v="2210"/>
    <n v="-0.33143486600417926"/>
    <n v="0"/>
    <n v="-1.26101989"/>
  </r>
  <r>
    <s v="SWE"/>
    <x v="214"/>
    <x v="6"/>
    <n v="100"/>
    <n v="50.9"/>
    <n v="4.2819344990000001"/>
    <n v="4858.8994050000001"/>
    <n v="9923085"/>
    <s v="SWE-2016"/>
    <n v="0"/>
    <n v="-1"/>
    <n v="-9.6072000999999574E-2"/>
    <n v="42489999.998009413"/>
    <n v="0"/>
    <n v="0.88125605041209953"/>
    <s v="High Income"/>
    <s v="Europe &amp; Central Asia"/>
    <s v="Universal Access"/>
    <n v="15.905248869453033"/>
    <x v="2211"/>
    <n v="-0.39243729666945626"/>
    <n v="0"/>
    <n v="-1.3570918909999996"/>
  </r>
  <r>
    <s v="SWE"/>
    <x v="214"/>
    <x v="7"/>
    <n v="100"/>
    <n v="51.8"/>
    <n v="4.1596198260000001"/>
    <n v="4926.8111749999998"/>
    <n v="10057698"/>
    <s v="SWE-2017"/>
    <n v="0"/>
    <n v="0.89999999999999858"/>
    <n v="-0.12231467299999998"/>
    <n v="41836200.004720546"/>
    <n v="0"/>
    <n v="0.84428237215728097"/>
    <s v="High Income"/>
    <s v="Europe &amp; Central Asia"/>
    <s v="Universal Access"/>
    <n v="15.146092309921883"/>
    <x v="2212"/>
    <n v="-0.51813123957322382"/>
    <n v="0"/>
    <n v="-1.4794065639999996"/>
  </r>
  <r>
    <s v="SWE"/>
    <x v="214"/>
    <x v="8"/>
    <n v="100"/>
    <n v="51.6"/>
    <n v="3.8965568679999998"/>
    <n v="4966.2611180000004"/>
    <n v="10175214"/>
    <s v="SWE-2018"/>
    <n v="0"/>
    <n v="-0.19999999999999574"/>
    <n v="-0.26306295800000035"/>
    <n v="39648299.99506975"/>
    <n v="0"/>
    <n v="0.78460571754414943"/>
    <s v="High Income"/>
    <s v="Europe &amp; Central Asia"/>
    <s v="Universal Access"/>
    <n v="14.516199440312505"/>
    <x v="2213"/>
    <n v="-0.81431214162761512"/>
    <n v="0"/>
    <n v="-1.7424695219999999"/>
  </r>
  <r>
    <s v="SWE"/>
    <x v="214"/>
    <x v="9"/>
    <n v="100"/>
    <n v="52.9"/>
    <n v="3.8423518030000001"/>
    <n v="4781.8756830000002"/>
    <n v="10278887"/>
    <s v="SWE-2019"/>
    <n v="0"/>
    <n v="1.2999999999999972"/>
    <n v="-5.4205064999999664E-2"/>
    <n v="39495099.997283265"/>
    <n v="0"/>
    <n v="0.80352398466984565"/>
    <s v="High Income"/>
    <s v="Europe &amp; Central Asia"/>
    <s v="Universal Access"/>
    <n v="13.958622860585876"/>
    <x v="2214"/>
    <n v="-0.84104949258158745"/>
    <n v="0"/>
    <n v="-1.7966745869999996"/>
  </r>
  <r>
    <s v="SWE"/>
    <x v="214"/>
    <x v="10"/>
    <n v="100"/>
    <n v="57.8"/>
    <n v="3.6740245420000002"/>
    <n v="4284.9980560000004"/>
    <n v="10353442"/>
    <s v="SWE-2020"/>
    <n v="0"/>
    <n v="4.8999999999999986"/>
    <n v="-0.16832726099999995"/>
    <n v="38038800.002173565"/>
    <n v="0"/>
    <n v="0.85741568467119977"/>
    <s v="High Income"/>
    <s v="Europe &amp; Central Asia"/>
    <s v="Universal Access"/>
    <n v="13.426165474335917"/>
    <x v="2215"/>
    <n v="-0.7267230943012577"/>
    <n v="0"/>
    <n v="-1.9650018479999996"/>
  </r>
  <r>
    <s v="SWE"/>
    <x v="214"/>
    <x v="11"/>
    <n v="100"/>
    <n v="57.9"/>
    <n v="3.886255233"/>
    <n v="4558.7442069999997"/>
    <n v="10415811"/>
    <s v="SWE-2021"/>
    <n v="0"/>
    <n v="0.10000000000000142"/>
    <n v="0.2122306909999998"/>
    <n v="40478500.004688963"/>
    <n v="0"/>
    <n v="0.85248372282713603"/>
    <s v="High Income"/>
    <s v="Europe &amp; Central Asia"/>
    <s v="Universal Access"/>
    <n v="12.87483148972656"/>
    <x v="2216"/>
    <n v="-0.69447910800418633"/>
    <n v="0"/>
    <n v="-1.7527711569999997"/>
  </r>
  <r>
    <s v="SWE"/>
    <x v="214"/>
    <x v="12"/>
    <n v="100"/>
    <m/>
    <n v="3.59996304"/>
    <n v="4323.6657210000003"/>
    <n v="10486941"/>
    <s v="SWE-2022"/>
    <n v="0"/>
    <s v=""/>
    <n v="-0.28629219299999997"/>
    <n v="37752600.00266064"/>
    <n v="0"/>
    <n v="0.83261826244221804"/>
    <s v="High Income"/>
    <s v="Europe &amp; Central Asia"/>
    <s v="Universal Access"/>
    <n v="12.585946336015652"/>
    <x v="38"/>
    <n v="-0.95083801222593634"/>
    <n v="0"/>
    <n v="-2.0390633499999997"/>
  </r>
  <r>
    <s v="SWZ"/>
    <x v="215"/>
    <x v="0"/>
    <n v="45.6"/>
    <n v="68.5"/>
    <n v="0.76966671200000003"/>
    <n v="835.94452390000004"/>
    <n v="1111650"/>
    <s v="SWZ-2010"/>
    <s v=""/>
    <s v=""/>
    <s v=""/>
    <n v="855600.00039479998"/>
    <n v="54.4"/>
    <n v="0.92071505942668452"/>
    <s v="Lower Middle Income"/>
    <s v="Sub-Saharan Africa"/>
    <s v="Low Access"/>
    <n v="-34.02465743941405"/>
    <x v="2217"/>
    <n v="-4.3283925019916341"/>
    <n v="0"/>
    <n v="0"/>
  </r>
  <r>
    <s v="SWZ"/>
    <x v="215"/>
    <x v="1"/>
    <n v="51.2"/>
    <n v="69.3"/>
    <n v="0.73302541600000004"/>
    <n v="1001.764219"/>
    <n v="1117833"/>
    <s v="SWZ-2011"/>
    <n v="5.6000000000000014"/>
    <n v="0.79999999999999716"/>
    <n v="-3.664129599999999E-2"/>
    <n v="819399.99984352803"/>
    <n v="48.8"/>
    <n v="0.73173447613424891"/>
    <s v="Lower Middle Income"/>
    <s v="Sub-Saharan Africa"/>
    <s v="Moderate Access"/>
    <n v="-29.215327430820309"/>
    <x v="2218"/>
    <n v="-4.3935079677740552"/>
    <n v="5.6000000000000014"/>
    <n v="-3.664129599999999E-2"/>
  </r>
  <r>
    <s v="SWZ"/>
    <x v="215"/>
    <x v="2"/>
    <n v="54.3"/>
    <n v="68.8"/>
    <n v="0.72161820399999999"/>
    <n v="995.75176339999996"/>
    <n v="1123863"/>
    <s v="SWZ-2012"/>
    <n v="3.0999999999999943"/>
    <n v="-0.5"/>
    <n v="-1.1407212000000055E-2"/>
    <n v="810999.99960205203"/>
    <n v="45.7"/>
    <n v="0.72469688784284014"/>
    <s v="Lower Middle Income"/>
    <s v="Sub-Saharan Africa"/>
    <s v="Moderate Access"/>
    <n v="-26.820804536015629"/>
    <x v="2219"/>
    <n v="-4.6838858590962289"/>
    <n v="8.6999999999999957"/>
    <n v="-4.8048508000000045E-2"/>
  </r>
  <r>
    <s v="SWZ"/>
    <x v="215"/>
    <x v="3"/>
    <n v="57.5"/>
    <n v="66.099999999999994"/>
    <n v="0.85195444200000003"/>
    <n v="1022.7767720000001"/>
    <n v="1129990"/>
    <s v="SWZ-2013"/>
    <n v="3.2000000000000028"/>
    <n v="-2.7000000000000028"/>
    <n v="0.13033623800000005"/>
    <n v="962699.99991558003"/>
    <n v="42.5"/>
    <n v="0.83298180533963084"/>
    <s v="Lower Middle Income"/>
    <s v="Sub-Saharan Africa"/>
    <s v="Moderate Access"/>
    <n v="-24.212538176640606"/>
    <x v="2220"/>
    <n v="-4.1164160020000038"/>
    <n v="11.899999999999999"/>
    <n v="8.2287730000000003E-2"/>
  </r>
  <r>
    <s v="SWZ"/>
    <x v="215"/>
    <x v="4"/>
    <n v="65"/>
    <n v="68.3"/>
    <n v="0.865001201"/>
    <n v="1005.348099"/>
    <n v="1136299"/>
    <s v="SWZ-2014"/>
    <n v="7.5"/>
    <n v="2.2000000000000028"/>
    <n v="1.3046758999999963E-2"/>
    <n v="982899.99969509896"/>
    <n v="35"/>
    <n v="0.86039969823427287"/>
    <s v="Lower Middle Income"/>
    <s v="Sub-Saharan Africa"/>
    <s v="Moderate Access"/>
    <n v="-17.440902588867147"/>
    <x v="2221"/>
    <n v="-3.9262856970836841"/>
    <n v="19.399999999999999"/>
    <n v="9.5334488999999967E-2"/>
  </r>
  <r>
    <s v="SWZ"/>
    <x v="215"/>
    <x v="5"/>
    <n v="64.099999999999994"/>
    <n v="68.8"/>
    <n v="0.85832065300000004"/>
    <n v="1046.307849"/>
    <n v="1142813"/>
    <s v="SWZ-2015"/>
    <n v="-0.90000000000000568"/>
    <n v="0.5"/>
    <n v="-6.6805479999999529E-3"/>
    <n v="980900.00041688909"/>
    <n v="35.900000000000006"/>
    <n v="0.82033280532142894"/>
    <s v="Lower Middle Income"/>
    <s v="Sub-Saharan Africa"/>
    <s v="Moderate Access"/>
    <n v="-18.915238558046894"/>
    <x v="2222"/>
    <n v="-3.8511207130041791"/>
    <n v="18.499999999999993"/>
    <n v="8.8653941000000014E-2"/>
  </r>
  <r>
    <s v="SWZ"/>
    <x v="215"/>
    <x v="6"/>
    <n v="63.4"/>
    <n v="64.3"/>
    <n v="0.91073825600000002"/>
    <n v="1035.3527369999999"/>
    <n v="1149507"/>
    <s v="SWZ-2016"/>
    <n v="-0.69999999999999574"/>
    <n v="-4.5"/>
    <n v="5.2417602999999979E-2"/>
    <n v="1046900.0004397921"/>
    <n v="36.6"/>
    <n v="0.87964055481122472"/>
    <s v="Lower Middle Income"/>
    <s v="Sub-Saharan Africa"/>
    <s v="Moderate Access"/>
    <n v="-20.694751130546969"/>
    <x v="2223"/>
    <n v="-3.7636335396694562"/>
    <n v="17.799999999999997"/>
    <n v="0.14107154399999999"/>
  </r>
  <r>
    <s v="SWZ"/>
    <x v="215"/>
    <x v="7"/>
    <n v="73.5"/>
    <n v="65.3"/>
    <n v="0.91677135499999995"/>
    <n v="996.71470480000005"/>
    <n v="1158195"/>
    <s v="SWZ-2017"/>
    <n v="10.100000000000001"/>
    <n v="1"/>
    <n v="6.0330989999999307E-3"/>
    <n v="1061799.9995042249"/>
    <n v="26.5"/>
    <n v="0.91979314701086756"/>
    <s v="Lower Middle Income"/>
    <s v="Sub-Saharan Africa"/>
    <s v="Moderate Access"/>
    <n v="-11.353907690078117"/>
    <x v="2224"/>
    <n v="-3.7609797105732241"/>
    <n v="27.9"/>
    <n v="0.14710464299999992"/>
  </r>
  <r>
    <s v="SWZ"/>
    <x v="215"/>
    <x v="8"/>
    <n v="74"/>
    <n v="65.7"/>
    <n v="0.90860950500000004"/>
    <n v="989.95275549999997"/>
    <n v="1168929"/>
    <s v="SWZ-2018"/>
    <n v="0.5"/>
    <n v="0.40000000000000568"/>
    <n v="-8.161849999999915E-3"/>
    <n v="1062100.0000701451"/>
    <n v="26"/>
    <n v="0.91783117926782731"/>
    <s v="Lower Middle Income"/>
    <s v="Sub-Saharan Africa"/>
    <s v="Moderate Access"/>
    <n v="-11.483800559687495"/>
    <x v="2225"/>
    <n v="-3.8022595046276146"/>
    <n v="28.4"/>
    <n v="0.13894279300000001"/>
  </r>
  <r>
    <s v="SWZ"/>
    <x v="215"/>
    <x v="9"/>
    <n v="77"/>
    <n v="64.400000000000006"/>
    <n v="0.96289942799999995"/>
    <n v="1023.138853"/>
    <n v="1179874"/>
    <s v="SWZ-2019"/>
    <n v="3"/>
    <n v="-1.2999999999999972"/>
    <n v="5.4289922999999907E-2"/>
    <n v="1136099.9997120718"/>
    <n v="23"/>
    <n v="0.94112292302909928"/>
    <s v="Lower Middle Income"/>
    <s v="Sub-Saharan Africa"/>
    <s v="Moderate Access"/>
    <n v="-9.0413771394141236"/>
    <x v="2226"/>
    <n v="-3.7205018675815875"/>
    <n v="31.4"/>
    <n v="0.19323271599999992"/>
  </r>
  <r>
    <s v="SWZ"/>
    <x v="215"/>
    <x v="10"/>
    <n v="80"/>
    <n v="63.7"/>
    <n v="0.80537993100000005"/>
    <n v="991.48574689999998"/>
    <n v="1192729"/>
    <s v="SWZ-2020"/>
    <n v="3"/>
    <n v="-0.70000000000000284"/>
    <n v="-0.1575194969999999"/>
    <n v="960599.99972169905"/>
    <n v="20"/>
    <n v="0.81229602494853581"/>
    <s v="Lower Middle Income"/>
    <s v="Sub-Saharan Africa"/>
    <s v="High Access"/>
    <n v="-6.5738345256640827"/>
    <x v="2227"/>
    <n v="-3.5953677053012578"/>
    <n v="34.4"/>
    <n v="3.5713219000000018E-2"/>
  </r>
  <r>
    <s v="SWZ"/>
    <x v="215"/>
    <x v="11"/>
    <n v="82.9"/>
    <n v="65.400000000000006"/>
    <n v="0.819829056"/>
    <n v="951.15298470000005"/>
    <n v="1206593"/>
    <s v="SWZ-2021"/>
    <n v="2.9000000000000057"/>
    <n v="1.7000000000000028"/>
    <n v="1.4449124999999952E-2"/>
    <n v="989200.00016620802"/>
    <n v="17.099999999999994"/>
    <n v="0.8619318544835135"/>
    <s v="Lower Middle Income"/>
    <s v="Sub-Saharan Africa"/>
    <s v="High Access"/>
    <n v="-4.2251685102734342"/>
    <x v="2228"/>
    <n v="-3.7609052850041862"/>
    <n v="37.300000000000004"/>
    <n v="5.016234399999997E-2"/>
  </r>
  <r>
    <s v="SWZ"/>
    <x v="215"/>
    <x v="12"/>
    <n v="82.3"/>
    <n v="64.7"/>
    <n v="0.88316103599999995"/>
    <n v="958.91694380000001"/>
    <n v="1218917"/>
    <s v="SWZ-2022"/>
    <n v="-0.60000000000000853"/>
    <n v="-0.70000000000000284"/>
    <n v="6.3331979999999954E-2"/>
    <n v="1076500.0005180119"/>
    <n v="17.700000000000003"/>
    <n v="0.9209984678132872"/>
    <s v="Lower Middle Income"/>
    <s v="Sub-Saharan Africa"/>
    <s v="High Access"/>
    <n v="-5.1140536639843504"/>
    <x v="2229"/>
    <n v="-3.6676400162259366"/>
    <n v="36.699999999999996"/>
    <n v="0.11349432399999992"/>
  </r>
  <r>
    <s v="SXM"/>
    <x v="216"/>
    <x v="0"/>
    <n v="100"/>
    <m/>
    <m/>
    <m/>
    <n v="33794"/>
    <s v="SXM-2010"/>
    <s v=""/>
    <s v=""/>
    <s v=""/>
    <n v="0"/>
    <n v="0"/>
    <s v=""/>
    <s v="High Income"/>
    <s v="Latin America &amp; Caribbean"/>
    <s v="Universal Access"/>
    <n v="20.375342560585949"/>
    <x v="38"/>
    <s v=""/>
    <n v="0"/>
    <s v=""/>
  </r>
  <r>
    <s v="SXM"/>
    <x v="216"/>
    <x v="1"/>
    <n v="100"/>
    <m/>
    <m/>
    <m/>
    <n v="34267"/>
    <s v="SXM-2011"/>
    <n v="0"/>
    <s v=""/>
    <s v=""/>
    <n v="0"/>
    <n v="0"/>
    <s v=""/>
    <s v="High Income"/>
    <s v="Latin America &amp; Caribbean"/>
    <s v="Universal Access"/>
    <n v="19.584672569179688"/>
    <x v="38"/>
    <s v=""/>
    <n v="0"/>
    <s v=""/>
  </r>
  <r>
    <s v="SXM"/>
    <x v="216"/>
    <x v="2"/>
    <n v="100"/>
    <m/>
    <m/>
    <m/>
    <n v="35023"/>
    <s v="SXM-2012"/>
    <n v="0"/>
    <s v=""/>
    <s v=""/>
    <n v="0"/>
    <n v="0"/>
    <s v=""/>
    <s v="High Income"/>
    <s v="Latin America &amp; Caribbean"/>
    <s v="Universal Access"/>
    <n v="18.879195463984374"/>
    <x v="38"/>
    <s v=""/>
    <n v="0"/>
    <s v=""/>
  </r>
  <r>
    <s v="SXM"/>
    <x v="216"/>
    <x v="3"/>
    <n v="100"/>
    <m/>
    <m/>
    <m/>
    <n v="35854"/>
    <s v="SXM-2013"/>
    <n v="0"/>
    <s v=""/>
    <s v=""/>
    <n v="0"/>
    <n v="0"/>
    <s v=""/>
    <s v="High Income"/>
    <s v="Latin America &amp; Caribbean"/>
    <s v="Universal Access"/>
    <n v="18.287461823359394"/>
    <x v="38"/>
    <s v=""/>
    <n v="0"/>
    <s v=""/>
  </r>
  <r>
    <s v="SXM"/>
    <x v="216"/>
    <x v="4"/>
    <n v="100"/>
    <m/>
    <m/>
    <m/>
    <n v="36672"/>
    <s v="SXM-2014"/>
    <n v="0"/>
    <s v=""/>
    <s v=""/>
    <n v="0"/>
    <n v="0"/>
    <s v=""/>
    <s v="High Income"/>
    <s v="Latin America &amp; Caribbean"/>
    <s v="Universal Access"/>
    <n v="17.559097411132853"/>
    <x v="38"/>
    <s v=""/>
    <n v="0"/>
    <s v=""/>
  </r>
  <r>
    <s v="SXM"/>
    <x v="216"/>
    <x v="5"/>
    <n v="100"/>
    <m/>
    <m/>
    <m/>
    <n v="37471"/>
    <s v="SXM-2015"/>
    <n v="0"/>
    <s v=""/>
    <s v=""/>
    <n v="0"/>
    <n v="0"/>
    <s v=""/>
    <s v="High Income"/>
    <s v="Latin America &amp; Caribbean"/>
    <s v="Universal Access"/>
    <n v="16.984761441953111"/>
    <x v="38"/>
    <s v=""/>
    <n v="0"/>
    <s v=""/>
  </r>
  <r>
    <s v="SXM"/>
    <x v="216"/>
    <x v="6"/>
    <n v="100"/>
    <m/>
    <m/>
    <m/>
    <n v="38249"/>
    <s v="SXM-2016"/>
    <n v="0"/>
    <s v=""/>
    <s v=""/>
    <n v="0"/>
    <n v="0"/>
    <s v=""/>
    <s v="High Income"/>
    <s v="Latin America &amp; Caribbean"/>
    <s v="Universal Access"/>
    <n v="15.905248869453033"/>
    <x v="38"/>
    <s v=""/>
    <n v="0"/>
    <s v=""/>
  </r>
  <r>
    <s v="SXM"/>
    <x v="216"/>
    <x v="7"/>
    <n v="100"/>
    <m/>
    <m/>
    <m/>
    <n v="38996"/>
    <s v="SXM-2017"/>
    <n v="0"/>
    <s v=""/>
    <s v=""/>
    <n v="0"/>
    <n v="0"/>
    <s v=""/>
    <s v="High Income"/>
    <s v="Latin America &amp; Caribbean"/>
    <s v="Universal Access"/>
    <n v="15.146092309921883"/>
    <x v="38"/>
    <s v=""/>
    <n v="0"/>
    <s v=""/>
  </r>
  <r>
    <s v="SXM"/>
    <x v="216"/>
    <x v="8"/>
    <n v="100"/>
    <m/>
    <m/>
    <m/>
    <n v="39712"/>
    <s v="SXM-2018"/>
    <n v="0"/>
    <s v=""/>
    <s v=""/>
    <n v="0"/>
    <n v="0"/>
    <s v=""/>
    <s v="High Income"/>
    <s v="Latin America &amp; Caribbean"/>
    <s v="Universal Access"/>
    <n v="14.516199440312505"/>
    <x v="38"/>
    <s v=""/>
    <n v="0"/>
    <s v=""/>
  </r>
  <r>
    <s v="SXM"/>
    <x v="216"/>
    <x v="9"/>
    <n v="100"/>
    <m/>
    <m/>
    <m/>
    <n v="40385"/>
    <s v="SXM-2019"/>
    <n v="0"/>
    <s v=""/>
    <s v=""/>
    <n v="0"/>
    <n v="0"/>
    <s v=""/>
    <s v="High Income"/>
    <s v="Latin America &amp; Caribbean"/>
    <s v="Universal Access"/>
    <n v="13.958622860585876"/>
    <x v="38"/>
    <s v=""/>
    <n v="0"/>
    <s v=""/>
  </r>
  <r>
    <s v="SXM"/>
    <x v="216"/>
    <x v="10"/>
    <n v="100"/>
    <m/>
    <m/>
    <m/>
    <n v="41008"/>
    <s v="SXM-2020"/>
    <n v="0"/>
    <s v=""/>
    <s v=""/>
    <n v="0"/>
    <n v="0"/>
    <s v=""/>
    <s v="High Income"/>
    <s v="Latin America &amp; Caribbean"/>
    <s v="Universal Access"/>
    <n v="13.426165474335917"/>
    <x v="38"/>
    <s v=""/>
    <n v="0"/>
    <s v=""/>
  </r>
  <r>
    <s v="SXM"/>
    <x v="216"/>
    <x v="11"/>
    <n v="100"/>
    <m/>
    <m/>
    <m/>
    <n v="41571"/>
    <s v="SXM-2021"/>
    <n v="0"/>
    <s v=""/>
    <s v=""/>
    <n v="0"/>
    <n v="0"/>
    <s v=""/>
    <s v="High Income"/>
    <s v="Latin America &amp; Caribbean"/>
    <s v="Universal Access"/>
    <n v="12.87483148972656"/>
    <x v="38"/>
    <s v=""/>
    <n v="0"/>
    <s v=""/>
  </r>
  <r>
    <s v="SXM"/>
    <x v="216"/>
    <x v="12"/>
    <n v="100"/>
    <m/>
    <m/>
    <m/>
    <n v="42139"/>
    <s v="SXM-2022"/>
    <n v="0"/>
    <s v=""/>
    <s v=""/>
    <n v="0"/>
    <n v="0"/>
    <s v=""/>
    <s v="High Income"/>
    <s v="Latin America &amp; Caribbean"/>
    <s v="Universal Access"/>
    <n v="12.585946336015652"/>
    <x v="38"/>
    <s v=""/>
    <n v="0"/>
    <s v=""/>
  </r>
  <r>
    <s v="SYC"/>
    <x v="217"/>
    <x v="0"/>
    <n v="97"/>
    <n v="0.7"/>
    <n v="10.214993870000001"/>
    <m/>
    <n v="89770"/>
    <s v="SYC-2010"/>
    <s v=""/>
    <s v=""/>
    <s v=""/>
    <n v="916999.99970990012"/>
    <n v="3"/>
    <s v=""/>
    <s v="High Income"/>
    <s v="Sub-Saharan Africa"/>
    <s v="Universal Access"/>
    <n v="17.375342560585949"/>
    <x v="2230"/>
    <n v="5.1169346560083664"/>
    <n v="0"/>
    <n v="0"/>
  </r>
  <r>
    <s v="SYC"/>
    <x v="217"/>
    <x v="1"/>
    <n v="98.1"/>
    <n v="0.8"/>
    <n v="8.9397422259999999"/>
    <m/>
    <n v="87441"/>
    <s v="SYC-2011"/>
    <n v="1.0999999999999943"/>
    <n v="0.10000000000000009"/>
    <n v="-1.2752516440000008"/>
    <n v="781699.999983666"/>
    <n v="1.9000000000000057"/>
    <s v=""/>
    <s v="High Income"/>
    <s v="Sub-Saharan Africa"/>
    <s v="Universal Access"/>
    <n v="17.684672569179682"/>
    <x v="2231"/>
    <n v="3.8132088422259445"/>
    <n v="1.0999999999999943"/>
    <n v="-1.2752516440000008"/>
  </r>
  <r>
    <s v="SYC"/>
    <x v="217"/>
    <x v="2"/>
    <n v="98.3"/>
    <n v="0.8"/>
    <n v="10.04042898"/>
    <m/>
    <n v="88303"/>
    <s v="SYC-2012"/>
    <n v="0.20000000000000284"/>
    <n v="0"/>
    <n v="1.1006867539999998"/>
    <n v="886600.00022093998"/>
    <n v="1.7000000000000028"/>
    <s v=""/>
    <s v="High Income"/>
    <s v="Sub-Saharan Africa"/>
    <s v="Universal Access"/>
    <n v="17.179195463984371"/>
    <x v="2232"/>
    <n v="4.6349249169037705"/>
    <n v="1.2999999999999972"/>
    <n v="-0.17456489000000097"/>
  </r>
  <r>
    <s v="SYC"/>
    <x v="217"/>
    <x v="3"/>
    <n v="98"/>
    <n v="1.5"/>
    <n v="8.919498827"/>
    <m/>
    <n v="89949"/>
    <s v="SYC-2013"/>
    <n v="-0.29999999999999716"/>
    <n v="0.7"/>
    <n v="-1.1209301529999998"/>
    <n v="802299.99998982297"/>
    <n v="2"/>
    <s v=""/>
    <s v="High Income"/>
    <s v="Sub-Saharan Africa"/>
    <s v="Universal Access"/>
    <n v="16.287461823359394"/>
    <x v="265"/>
    <n v="3.9511283829999959"/>
    <n v="1"/>
    <n v="-1.2954950430000007"/>
  </r>
  <r>
    <s v="SYC"/>
    <x v="217"/>
    <x v="4"/>
    <n v="100"/>
    <n v="1.4"/>
    <n v="10.13693232"/>
    <m/>
    <n v="91359"/>
    <s v="SYC-2014"/>
    <n v="2"/>
    <n v="-0.10000000000000009"/>
    <n v="1.2174334929999997"/>
    <n v="926099.99982288003"/>
    <n v="0"/>
    <s v=""/>
    <s v="High Income"/>
    <s v="Sub-Saharan Africa"/>
    <s v="Universal Access"/>
    <n v="17.559097411132853"/>
    <x v="229"/>
    <n v="5.3456454219163154"/>
    <n v="3"/>
    <n v="-7.8061550000001034E-2"/>
  </r>
  <r>
    <s v="SYC"/>
    <x v="217"/>
    <x v="5"/>
    <n v="100"/>
    <n v="1.4"/>
    <n v="10.56316167"/>
    <m/>
    <n v="93419"/>
    <s v="SYC-2015"/>
    <n v="0"/>
    <n v="0"/>
    <n v="0.42622934999999984"/>
    <n v="986800.00004972995"/>
    <n v="0"/>
    <s v=""/>
    <s v="High Income"/>
    <s v="Sub-Saharan Africa"/>
    <s v="Universal Access"/>
    <n v="16.984761441953111"/>
    <x v="230"/>
    <n v="5.8537203039958206"/>
    <n v="3"/>
    <n v="0.34816779999999881"/>
  </r>
  <r>
    <s v="SYC"/>
    <x v="217"/>
    <x v="6"/>
    <n v="100"/>
    <n v="1.2"/>
    <n v="11.62161877"/>
    <m/>
    <n v="94677"/>
    <s v="SYC-2016"/>
    <n v="0"/>
    <n v="-0.19999999999999996"/>
    <n v="1.0584571"/>
    <n v="1100300.00028729"/>
    <n v="0"/>
    <s v=""/>
    <s v="High Income"/>
    <s v="Sub-Saharan Africa"/>
    <s v="Universal Access"/>
    <n v="15.905248869453033"/>
    <x v="231"/>
    <n v="6.9472469743305432"/>
    <n v="3"/>
    <n v="1.4066248999999988"/>
  </r>
  <r>
    <s v="SYC"/>
    <x v="217"/>
    <x v="7"/>
    <n v="100"/>
    <n v="1.2"/>
    <n v="12.028004129999999"/>
    <m/>
    <n v="95843"/>
    <s v="SYC-2017"/>
    <n v="0"/>
    <n v="0"/>
    <n v="0.40638535999999981"/>
    <n v="1152799.9998315899"/>
    <n v="0"/>
    <s v=""/>
    <s v="High Income"/>
    <s v="Sub-Saharan Africa"/>
    <s v="Universal Access"/>
    <n v="15.146092309921883"/>
    <x v="2233"/>
    <n v="7.3502530644267754"/>
    <n v="3"/>
    <n v="1.8130102599999987"/>
  </r>
  <r>
    <s v="SYC"/>
    <x v="217"/>
    <x v="8"/>
    <n v="100"/>
    <n v="1.2"/>
    <n v="10.389409069999999"/>
    <m/>
    <n v="96762"/>
    <s v="SYC-2018"/>
    <n v="0"/>
    <n v="0"/>
    <n v="-1.6385950600000001"/>
    <n v="1005300.00043134"/>
    <n v="0"/>
    <s v=""/>
    <s v="High Income"/>
    <s v="Sub-Saharan Africa"/>
    <s v="Universal Access"/>
    <n v="14.516199440312505"/>
    <x v="2234"/>
    <n v="5.6785400603723843"/>
    <n v="3"/>
    <n v="0.17441519999999855"/>
  </r>
  <r>
    <s v="SYC"/>
    <x v="217"/>
    <x v="9"/>
    <n v="100"/>
    <n v="1.2"/>
    <n v="9.1656850189999997"/>
    <m/>
    <n v="97625"/>
    <s v="SYC-2019"/>
    <n v="0"/>
    <n v="0"/>
    <n v="-1.2237240509999996"/>
    <n v="894799.99997987493"/>
    <n v="0"/>
    <s v=""/>
    <s v="High Income"/>
    <s v="Sub-Saharan Africa"/>
    <s v="Universal Access"/>
    <n v="13.958622860585876"/>
    <x v="2235"/>
    <n v="4.4822837234184121"/>
    <n v="3"/>
    <n v="-1.049308851000001"/>
  </r>
  <r>
    <s v="SYC"/>
    <x v="217"/>
    <x v="10"/>
    <n v="100"/>
    <n v="1.3"/>
    <n v="8.5190225670000004"/>
    <m/>
    <n v="98462"/>
    <s v="SYC-2020"/>
    <n v="0"/>
    <n v="0.10000000000000009"/>
    <n v="-0.64666245199999928"/>
    <n v="838799.99999195407"/>
    <n v="0"/>
    <s v=""/>
    <s v="High Income"/>
    <s v="Sub-Saharan Africa"/>
    <s v="Universal Access"/>
    <n v="13.426165474335917"/>
    <x v="139"/>
    <n v="4.1182749306987425"/>
    <n v="3"/>
    <n v="-1.6959713030000003"/>
  </r>
  <r>
    <s v="SYC"/>
    <x v="217"/>
    <x v="11"/>
    <n v="100"/>
    <n v="1.7"/>
    <n v="7.9409216389999999"/>
    <m/>
    <n v="99258"/>
    <s v="SYC-2021"/>
    <n v="0"/>
    <n v="0.39999999999999991"/>
    <n v="-0.57810092800000046"/>
    <n v="788200.00004386203"/>
    <n v="0"/>
    <s v=""/>
    <s v="High Income"/>
    <s v="Sub-Saharan Africa"/>
    <s v="Universal Access"/>
    <n v="12.87483148972656"/>
    <x v="2236"/>
    <n v="3.3601872979958136"/>
    <n v="3"/>
    <n v="-2.2740722310000008"/>
  </r>
  <r>
    <s v="SYC"/>
    <x v="217"/>
    <x v="12"/>
    <n v="100"/>
    <n v="1.9"/>
    <n v="7.0271442630000003"/>
    <m/>
    <n v="119878"/>
    <s v="SYC-2022"/>
    <n v="0"/>
    <n v="0.19999999999999996"/>
    <n v="-0.91377737599999964"/>
    <n v="842399.99995991401"/>
    <n v="0"/>
    <s v=""/>
    <s v="High Income"/>
    <s v="Sub-Saharan Africa"/>
    <s v="Universal Access"/>
    <n v="12.585946336015652"/>
    <x v="1802"/>
    <n v="2.4763432107740639"/>
    <n v="3"/>
    <n v="-3.1878496070000004"/>
  </r>
  <r>
    <s v="SYR"/>
    <x v="218"/>
    <x v="0"/>
    <n v="92.7"/>
    <n v="1.4"/>
    <n v="2.7884808310000002"/>
    <n v="963.58841940000002"/>
    <n v="22482421"/>
    <s v="SYR-2010"/>
    <s v=""/>
    <s v=""/>
    <s v=""/>
    <n v="62691799.992971852"/>
    <n v="7.2999999999999972"/>
    <n v="2.8938505017902876"/>
    <s v="Low Income"/>
    <s v="Middle East &amp; North Africa"/>
    <s v="High Access"/>
    <n v="13.075342560585952"/>
    <x v="1212"/>
    <n v="-2.3095783829916341"/>
    <n v="0"/>
    <n v="0"/>
  </r>
  <r>
    <s v="SYR"/>
    <x v="218"/>
    <x v="1"/>
    <n v="91.5"/>
    <n v="1.6"/>
    <n v="2.5621928889999999"/>
    <n v="904.13506440000003"/>
    <n v="22878098"/>
    <s v="SYR-2011"/>
    <n v="-1.2000000000000028"/>
    <n v="0.20000000000000018"/>
    <n v="-0.22628794200000035"/>
    <n v="58618100.009445116"/>
    <n v="8.5"/>
    <n v="2.8338607691322273"/>
    <s v="Low Income"/>
    <s v="Middle East &amp; North Africa"/>
    <s v="High Access"/>
    <n v="11.084672569179688"/>
    <x v="803"/>
    <n v="-2.5643404947740556"/>
    <n v="-1.2000000000000028"/>
    <n v="-0.22628794200000035"/>
  </r>
  <r>
    <s v="SYR"/>
    <x v="218"/>
    <x v="2"/>
    <n v="90.7"/>
    <n v="2"/>
    <n v="2.031993918"/>
    <n v="703.56905170000005"/>
    <n v="22759763"/>
    <s v="SYR-2012"/>
    <n v="-0.79999999999999716"/>
    <n v="0.39999999999999991"/>
    <n v="-0.53019897099999991"/>
    <n v="46247699.991121434"/>
    <n v="9.2999999999999972"/>
    <n v="2.8881229398737633"/>
    <s v="Low Income"/>
    <s v="Middle East &amp; North Africa"/>
    <s v="High Access"/>
    <n v="9.5791954639843766"/>
    <x v="2237"/>
    <n v="-3.3735101450962293"/>
    <n v="-2"/>
    <n v="-0.75648691300000026"/>
  </r>
  <r>
    <s v="SYR"/>
    <x v="218"/>
    <x v="3"/>
    <n v="90.4"/>
    <n v="3.1"/>
    <n v="1.4397525959999999"/>
    <n v="559.33829130000004"/>
    <n v="21666917"/>
    <s v="SYR-2013"/>
    <n v="-0.29999999999999716"/>
    <n v="1.1000000000000001"/>
    <n v="-0.59224132200000001"/>
    <n v="31194999.99806653"/>
    <n v="9.5999999999999943"/>
    <n v="2.5740283087963869"/>
    <s v="Low Income"/>
    <s v="Middle East &amp; North Africa"/>
    <s v="High Access"/>
    <n v="8.6874618233593992"/>
    <x v="296"/>
    <n v="-3.5286178480000041"/>
    <n v="-2.2999999999999972"/>
    <n v="-1.3487282350000003"/>
  </r>
  <r>
    <s v="SYR"/>
    <x v="218"/>
    <x v="4"/>
    <n v="90.2"/>
    <n v="2.7"/>
    <n v="1.5284512779999999"/>
    <n v="618.19056039999998"/>
    <n v="20273659"/>
    <s v="SYR-2014"/>
    <n v="-0.20000000000000284"/>
    <n v="-0.39999999999999991"/>
    <n v="8.8698681999999973E-2"/>
    <n v="30987300.0082862"/>
    <n v="9.7999999999999972"/>
    <n v="2.4724597493223062"/>
    <s v="Low Income"/>
    <s v="Middle East &amp; North Africa"/>
    <s v="High Access"/>
    <n v="7.7590974111328563"/>
    <x v="2238"/>
    <n v="-3.2628356200836843"/>
    <n v="-2.5"/>
    <n v="-1.2600295530000003"/>
  </r>
  <r>
    <s v="SYR"/>
    <x v="218"/>
    <x v="5"/>
    <n v="90"/>
    <n v="0.6"/>
    <n v="1.4484557689999999"/>
    <n v="560.58265089999998"/>
    <n v="19424618"/>
    <s v="SYR-2015"/>
    <n v="-0.20000000000000284"/>
    <n v="-2.1"/>
    <n v="-7.9995508999999965E-2"/>
    <n v="28135700.002721243"/>
    <n v="10"/>
    <n v="2.5838398078758664"/>
    <s v="Low Income"/>
    <s v="Middle East &amp; North Africa"/>
    <s v="High Access"/>
    <n v="6.9847614419531112"/>
    <x v="267"/>
    <n v="-3.2609855970041792"/>
    <n v="-2.7000000000000028"/>
    <n v="-1.3400250620000003"/>
  </r>
  <r>
    <s v="SYR"/>
    <x v="218"/>
    <x v="6"/>
    <n v="89.8"/>
    <n v="1.3"/>
    <n v="1.3482038030000001"/>
    <n v="530.40947329999995"/>
    <n v="19193834"/>
    <s v="SYR-2016"/>
    <n v="-0.20000000000000284"/>
    <n v="0.70000000000000007"/>
    <n v="-0.10025196599999986"/>
    <n v="25877199.992950704"/>
    <n v="10.200000000000003"/>
    <n v="2.54181697512302"/>
    <s v="Low Income"/>
    <s v="Middle East &amp; North Africa"/>
    <s v="High Access"/>
    <n v="5.7052488694530297"/>
    <x v="2239"/>
    <n v="-3.3261679926694563"/>
    <n v="-2.9000000000000057"/>
    <n v="-1.4402770280000001"/>
  </r>
  <r>
    <s v="SYR"/>
    <x v="218"/>
    <x v="7"/>
    <n v="89.6"/>
    <n v="1.1000000000000001"/>
    <n v="1.6167093239999999"/>
    <n v="596.40322319999996"/>
    <n v="19224668"/>
    <s v="SYR-2017"/>
    <n v="-0.20000000000000284"/>
    <n v="-0.19999999999999996"/>
    <n v="0.2685055209999998"/>
    <n v="31080700.00640443"/>
    <n v="10.400000000000006"/>
    <n v="2.7107655711945187"/>
    <s v="Low Income"/>
    <s v="Middle East &amp; North Africa"/>
    <s v="High Access"/>
    <n v="4.7460923099218775"/>
    <x v="232"/>
    <n v="-3.0610417415732241"/>
    <n v="-3.1000000000000085"/>
    <n v="-1.1717715070000003"/>
  </r>
  <r>
    <s v="SYR"/>
    <x v="218"/>
    <x v="8"/>
    <n v="86"/>
    <n v="0.9"/>
    <n v="1.7368969869999999"/>
    <n v="556.8869512"/>
    <n v="19577845"/>
    <s v="SYR-2018"/>
    <n v="-3.5999999999999943"/>
    <n v="-0.20000000000000007"/>
    <n v="0.12018766300000006"/>
    <n v="34004699.992453016"/>
    <n v="14"/>
    <n v="3.1189399989661668"/>
    <s v="Low Income"/>
    <s v="Middle East &amp; North Africa"/>
    <s v="High Access"/>
    <n v="0.51619944031250498"/>
    <x v="2240"/>
    <n v="-2.9739720226276152"/>
    <n v="-6.7000000000000028"/>
    <n v="-1.0515838440000003"/>
  </r>
  <r>
    <s v="SYR"/>
    <x v="218"/>
    <x v="9"/>
    <n v="89.2"/>
    <n v="1"/>
    <n v="1.6369196619999999"/>
    <n v="553.8349892"/>
    <n v="20353534"/>
    <s v="SYR-2019"/>
    <n v="3.2000000000000028"/>
    <n v="9.9999999999999978E-2"/>
    <n v="-9.9977325000000006E-2"/>
    <n v="33317099.995785508"/>
    <n v="10.799999999999997"/>
    <n v="2.9556089700372432"/>
    <s v="Low Income"/>
    <s v="Middle East &amp; North Africa"/>
    <s v="High Access"/>
    <n v="3.1586228605858793"/>
    <x v="1142"/>
    <n v="-3.0464816335815876"/>
    <n v="-3.5"/>
    <n v="-1.1515611690000003"/>
  </r>
  <r>
    <s v="SYR"/>
    <x v="218"/>
    <x v="10"/>
    <n v="89"/>
    <n v="1.1000000000000001"/>
    <n v="1.5083164490000001"/>
    <n v="509.57367219999998"/>
    <n v="21049429"/>
    <s v="SYR-2020"/>
    <n v="-0.20000000000000284"/>
    <n v="0.10000000000000009"/>
    <n v="-0.12860321299999988"/>
    <n v="31749200.002757624"/>
    <n v="11"/>
    <n v="2.9599575709790766"/>
    <s v="Low Income"/>
    <s v="Middle East &amp; North Africa"/>
    <s v="High Access"/>
    <n v="2.4261654743359173"/>
    <x v="1152"/>
    <n v="-2.8924311873012578"/>
    <n v="-3.7000000000000028"/>
    <n v="-1.2801643820000002"/>
  </r>
  <r>
    <s v="SYR"/>
    <x v="218"/>
    <x v="11"/>
    <n v="88.8"/>
    <n v="1.1000000000000001"/>
    <n v="1.48118445"/>
    <n v="492.14613580000002"/>
    <n v="21628839"/>
    <s v="SYR-2021"/>
    <n v="-0.20000000000000284"/>
    <n v="0"/>
    <n v="-2.7131999000000073E-2"/>
    <n v="32036299.998353548"/>
    <n v="11.200000000000003"/>
    <n v="3.009643563679079"/>
    <s v="Low Income"/>
    <s v="Middle East &amp; North Africa"/>
    <s v="High Access"/>
    <n v="1.6748314897265573"/>
    <x v="236"/>
    <n v="-3.0995498910041865"/>
    <n v="-3.9000000000000057"/>
    <n v="-1.3072963810000002"/>
  </r>
  <r>
    <s v="SYR"/>
    <x v="218"/>
    <x v="12"/>
    <n v="89"/>
    <m/>
    <n v="1.3874703930000001"/>
    <n v="454.53208610000001"/>
    <n v="22462173"/>
    <s v="SYR-2022"/>
    <n v="0.20000000000000284"/>
    <s v=""/>
    <n v="-9.3714056999999906E-2"/>
    <n v="31165599.99994399"/>
    <n v="11"/>
    <n v="3.0525246411201596"/>
    <s v="Low Income"/>
    <s v="Middle East &amp; North Africa"/>
    <s v="High Access"/>
    <n v="1.5859463360156525"/>
    <x v="38"/>
    <n v="-3.1633306592259363"/>
    <n v="-3.7000000000000028"/>
    <n v="-1.4010104380000001"/>
  </r>
  <r>
    <s v="TCA"/>
    <x v="219"/>
    <x v="0"/>
    <n v="100"/>
    <n v="0.3"/>
    <n v="2.4647768920000002"/>
    <m/>
    <n v="29739"/>
    <s v="TCA-2010"/>
    <s v=""/>
    <s v=""/>
    <s v=""/>
    <n v="73299.999991188"/>
    <n v="0"/>
    <s v=""/>
    <s v="High Income"/>
    <s v="Latin America &amp; Caribbean"/>
    <s v="Universal Access"/>
    <n v="20.375342560585949"/>
    <x v="613"/>
    <n v="-2.6332823219916341"/>
    <n v="0"/>
    <n v="0"/>
  </r>
  <r>
    <s v="TCA"/>
    <x v="219"/>
    <x v="1"/>
    <n v="100"/>
    <n v="0.4"/>
    <n v="1.8122284900000001"/>
    <m/>
    <n v="30846"/>
    <s v="TCA-2011"/>
    <n v="0"/>
    <n v="0.10000000000000003"/>
    <n v="-0.65254840200000008"/>
    <n v="55900.00000254"/>
    <n v="0"/>
    <s v=""/>
    <s v="High Income"/>
    <s v="Latin America &amp; Caribbean"/>
    <s v="Universal Access"/>
    <n v="19.584672569179688"/>
    <x v="263"/>
    <n v="-3.3143048937740556"/>
    <n v="0"/>
    <n v="-0.65254840200000008"/>
  </r>
  <r>
    <s v="TCA"/>
    <x v="219"/>
    <x v="2"/>
    <n v="93.1"/>
    <n v="0.4"/>
    <n v="1.805335076"/>
    <m/>
    <n v="32127"/>
    <s v="TCA-2012"/>
    <n v="-6.9000000000000057"/>
    <n v="0"/>
    <n v="-6.8934140000000976E-3"/>
    <n v="57999.999986652001"/>
    <n v="6.9000000000000057"/>
    <s v=""/>
    <s v="High Income"/>
    <s v="Latin America &amp; Caribbean"/>
    <s v="High Access"/>
    <n v="11.979195463984368"/>
    <x v="264"/>
    <n v="-3.6001689870962292"/>
    <n v="-6.9000000000000057"/>
    <n v="-0.65944181600000018"/>
  </r>
  <r>
    <s v="TCA"/>
    <x v="219"/>
    <x v="3"/>
    <n v="100"/>
    <n v="0.4"/>
    <n v="1.993878703"/>
    <m/>
    <n v="33653"/>
    <s v="TCA-2013"/>
    <n v="6.9000000000000057"/>
    <n v="0"/>
    <n v="0.18854362700000005"/>
    <n v="67099.999992059005"/>
    <n v="0"/>
    <s v=""/>
    <s v="High Income"/>
    <s v="Latin America &amp; Caribbean"/>
    <s v="Universal Access"/>
    <n v="18.287461823359394"/>
    <x v="2241"/>
    <n v="-2.974491741000004"/>
    <n v="0"/>
    <n v="-0.47089818900000013"/>
  </r>
  <r>
    <s v="TCA"/>
    <x v="219"/>
    <x v="4"/>
    <n v="100"/>
    <n v="0.4"/>
    <n v="2.1683309560000001"/>
    <m/>
    <n v="35050"/>
    <s v="TCA-2014"/>
    <n v="0"/>
    <n v="0"/>
    <n v="0.17445225300000011"/>
    <n v="76000.000007800001"/>
    <n v="0"/>
    <s v=""/>
    <s v="High Income"/>
    <s v="Latin America &amp; Caribbean"/>
    <s v="Universal Access"/>
    <n v="17.559097411132853"/>
    <x v="266"/>
    <n v="-2.6229559420836841"/>
    <n v="0"/>
    <n v="-0.29644593600000002"/>
  </r>
  <r>
    <s v="TCA"/>
    <x v="219"/>
    <x v="5"/>
    <n v="100"/>
    <n v="0.4"/>
    <n v="2.1854937849999998"/>
    <m/>
    <n v="36605"/>
    <s v="TCA-2015"/>
    <n v="0"/>
    <n v="0"/>
    <n v="1.7162828999999657E-2"/>
    <n v="79999.999999924999"/>
    <n v="0"/>
    <s v=""/>
    <s v="High Income"/>
    <s v="Latin America &amp; Caribbean"/>
    <s v="Universal Access"/>
    <n v="16.984761441953111"/>
    <x v="101"/>
    <n v="-2.5239475810041792"/>
    <n v="0"/>
    <n v="-0.27928310700000036"/>
  </r>
  <r>
    <s v="TCA"/>
    <x v="219"/>
    <x v="6"/>
    <n v="100"/>
    <n v="0.4"/>
    <n v="2.2993605640000001"/>
    <m/>
    <n v="38315"/>
    <s v="TCA-2016"/>
    <n v="0"/>
    <n v="0"/>
    <n v="0.11386677900000031"/>
    <n v="88100.000009659998"/>
    <n v="0"/>
    <s v=""/>
    <s v="High Income"/>
    <s v="Latin America &amp; Caribbean"/>
    <s v="Universal Access"/>
    <n v="15.905248869453033"/>
    <x v="102"/>
    <n v="-2.3750112316694563"/>
    <n v="0"/>
    <n v="-0.16541632800000006"/>
  </r>
  <r>
    <s v="TCA"/>
    <x v="219"/>
    <x v="7"/>
    <n v="100"/>
    <n v="0.3"/>
    <n v="2.2123117780000001"/>
    <m/>
    <n v="39913"/>
    <s v="TCA-2017"/>
    <n v="0"/>
    <n v="-0.10000000000000003"/>
    <n v="-8.7048785999999989E-2"/>
    <n v="88299.999995314007"/>
    <n v="0"/>
    <s v=""/>
    <s v="High Income"/>
    <s v="Latin America &amp; Caribbean"/>
    <s v="Universal Access"/>
    <n v="15.146092309921883"/>
    <x v="2242"/>
    <n v="-2.4654392875732238"/>
    <n v="0"/>
    <n v="-0.25246511400000005"/>
  </r>
  <r>
    <s v="TCA"/>
    <x v="219"/>
    <x v="8"/>
    <n v="100"/>
    <n v="0.4"/>
    <n v="4.5645949129999996"/>
    <m/>
    <n v="41559"/>
    <s v="TCA-2018"/>
    <n v="0"/>
    <n v="0.10000000000000003"/>
    <n v="2.3522831349999995"/>
    <n v="189699.99998936697"/>
    <n v="0"/>
    <s v=""/>
    <s v="High Income"/>
    <s v="Latin America &amp; Caribbean"/>
    <s v="Universal Access"/>
    <n v="14.516199440312505"/>
    <x v="2243"/>
    <n v="-0.14627409662761526"/>
    <n v="0"/>
    <n v="2.0998180209999995"/>
  </r>
  <r>
    <s v="TCA"/>
    <x v="219"/>
    <x v="9"/>
    <n v="100"/>
    <n v="0.5"/>
    <n v="5.1220868279999996"/>
    <m/>
    <n v="43166"/>
    <s v="TCA-2019"/>
    <n v="0"/>
    <n v="9.9999999999999978E-2"/>
    <n v="0.55749191499999995"/>
    <n v="221100.00001744798"/>
    <n v="0"/>
    <s v=""/>
    <s v="High Income"/>
    <s v="Latin America &amp; Caribbean"/>
    <s v="Universal Access"/>
    <n v="13.958622860585876"/>
    <x v="2244"/>
    <n v="0.43868553241841202"/>
    <n v="0"/>
    <n v="2.6573099359999994"/>
  </r>
  <r>
    <s v="TCA"/>
    <x v="219"/>
    <x v="10"/>
    <n v="99.4"/>
    <n v="0.5"/>
    <n v="4.8416167259999998"/>
    <m/>
    <n v="44386"/>
    <s v="TCA-2020"/>
    <n v="-0.59999999999999432"/>
    <n v="0"/>
    <n v="-0.28047010199999978"/>
    <n v="214900.000000236"/>
    <n v="0.59999999999999432"/>
    <s v=""/>
    <s v="High Income"/>
    <s v="Latin America &amp; Caribbean"/>
    <s v="Universal Access"/>
    <n v="12.826165474335923"/>
    <x v="2245"/>
    <n v="0.44086908969874194"/>
    <n v="-0.59999999999999432"/>
    <n v="2.3768398339999997"/>
  </r>
  <r>
    <s v="TCA"/>
    <x v="219"/>
    <x v="11"/>
    <n v="100"/>
    <n v="0.8"/>
    <n v="4.7521163489999996"/>
    <m/>
    <n v="45243"/>
    <s v="TCA-2021"/>
    <n v="0.59999999999999432"/>
    <n v="0.30000000000000004"/>
    <n v="-8.9500377000000242E-2"/>
    <n v="214999.99997780699"/>
    <n v="0"/>
    <s v=""/>
    <s v="High Income"/>
    <s v="Latin America &amp; Caribbean"/>
    <s v="Universal Access"/>
    <n v="12.87483148972656"/>
    <x v="2246"/>
    <n v="0.17138200799581327"/>
    <n v="0"/>
    <n v="2.2873394569999994"/>
  </r>
  <r>
    <s v="TCA"/>
    <x v="219"/>
    <x v="12"/>
    <n v="99.9"/>
    <n v="0.8"/>
    <n v="4.8094749930000003"/>
    <m/>
    <n v="45847"/>
    <s v="TCA-2022"/>
    <n v="-9.9999999999994316E-2"/>
    <n v="0"/>
    <n v="5.735864400000068E-2"/>
    <n v="220500.00000407101"/>
    <n v="9.9999999999994316E-2"/>
    <s v=""/>
    <s v="High Income"/>
    <s v="Latin America &amp; Caribbean"/>
    <s v="Universal Access"/>
    <n v="12.485946336015658"/>
    <x v="2247"/>
    <n v="0.25867394077406392"/>
    <n v="-9.9999999999994316E-2"/>
    <n v="2.3446981010000001"/>
  </r>
  <r>
    <s v="TCD"/>
    <x v="220"/>
    <x v="0"/>
    <n v="6.4"/>
    <n v="79.2"/>
    <n v="4.2606847000000003E-2"/>
    <n v="219.1083739"/>
    <n v="12312575"/>
    <s v="TCD-2010"/>
    <s v=""/>
    <s v=""/>
    <s v=""/>
    <n v="524599.999201025"/>
    <n v="93.6"/>
    <n v="0.19445558488533879"/>
    <s v="Low Income"/>
    <s v="Sub-Saharan Africa"/>
    <s v="Critical"/>
    <n v="-73.224657439414045"/>
    <x v="2248"/>
    <n v="-5.0554523669916342"/>
    <n v="0"/>
    <n v="0"/>
  </r>
  <r>
    <s v="TCD"/>
    <x v="220"/>
    <x v="1"/>
    <n v="9"/>
    <n v="80.7"/>
    <n v="5.3594680999999998E-2"/>
    <n v="208.55155980000001"/>
    <n v="12754997"/>
    <s v="TCD-2011"/>
    <n v="2.5999999999999996"/>
    <n v="1.5"/>
    <n v="1.0987833999999995E-2"/>
    <n v="683599.99537095695"/>
    <n v="91"/>
    <n v="0.25698528004967719"/>
    <s v="Low Income"/>
    <s v="Sub-Saharan Africa"/>
    <s v="Critical"/>
    <n v="-71.415327430820312"/>
    <x v="2249"/>
    <n v="-5.0729387027740556"/>
    <n v="2.5999999999999996"/>
    <n v="1.0987833999999995E-2"/>
  </r>
  <r>
    <s v="TCD"/>
    <x v="220"/>
    <x v="2"/>
    <n v="7.8"/>
    <n v="76.099999999999994"/>
    <n v="9.1522229999999996E-2"/>
    <n v="229.37959939999999"/>
    <n v="13210998"/>
    <s v="TCD-2012"/>
    <n v="-1.2000000000000002"/>
    <n v="-4.6000000000000085"/>
    <n v="3.7927548999999998E-2"/>
    <n v="1209099.9974855399"/>
    <n v="92.2"/>
    <n v="0.39899899659516103"/>
    <s v="Low Income"/>
    <s v="Sub-Saharan Africa"/>
    <s v="Critical"/>
    <n v="-73.320804536015629"/>
    <x v="2250"/>
    <n v="-5.3139818330962294"/>
    <n v="1.3999999999999995"/>
    <n v="4.8915382999999993E-2"/>
  </r>
  <r>
    <s v="TCD"/>
    <x v="220"/>
    <x v="3"/>
    <n v="8.1"/>
    <n v="72.599999999999994"/>
    <n v="9.6069856999999995E-2"/>
    <n v="227.2799847"/>
    <n v="13691079"/>
    <s v="TCD-2013"/>
    <n v="0.29999999999999982"/>
    <n v="-3.5"/>
    <n v="4.5476269999999985E-3"/>
    <n v="1315300.0017057029"/>
    <n v="91.9"/>
    <n v="0.42269387305181388"/>
    <s v="Low Income"/>
    <s v="Sub-Saharan Africa"/>
    <s v="Critical"/>
    <n v="-73.612538176640612"/>
    <x v="2251"/>
    <n v="-4.8723005870000042"/>
    <n v="1.6999999999999993"/>
    <n v="5.3463009999999991E-2"/>
  </r>
  <r>
    <s v="TCD"/>
    <x v="220"/>
    <x v="4"/>
    <n v="8.4"/>
    <n v="72.5"/>
    <n v="9.8959184000000006E-2"/>
    <n v="221.1171665"/>
    <n v="14188678"/>
    <s v="TCD-2014"/>
    <n v="0.30000000000000071"/>
    <n v="-9.9999999999994316E-2"/>
    <n v="2.889327000000011E-3"/>
    <n v="1404099.9969187521"/>
    <n v="91.6"/>
    <n v="0.44754184203061415"/>
    <s v="Low Income"/>
    <s v="Sub-Saharan Africa"/>
    <s v="Critical"/>
    <n v="-74.040902588867141"/>
    <x v="2252"/>
    <n v="-4.6923277140836843"/>
    <n v="2"/>
    <n v="5.6352337000000002E-2"/>
  </r>
  <r>
    <s v="TCD"/>
    <x v="220"/>
    <x v="5"/>
    <n v="7.7"/>
    <n v="72.7"/>
    <n v="0.11014757999999999"/>
    <n v="217.01980979999999"/>
    <n v="14647621"/>
    <s v="TCD-2015"/>
    <n v="-0.70000000000000018"/>
    <n v="0.20000000000000284"/>
    <n v="1.1188395999999989E-2"/>
    <n v="1613400.00590718"/>
    <n v="92.3"/>
    <n v="0.50754620097358494"/>
    <s v="Low Income"/>
    <s v="Sub-Saharan Africa"/>
    <s v="Critical"/>
    <n v="-75.315238558046886"/>
    <x v="2253"/>
    <n v="-4.5992937860041794"/>
    <n v="1.2999999999999998"/>
    <n v="6.7540732999999992E-2"/>
  </r>
  <r>
    <s v="TCD"/>
    <x v="220"/>
    <x v="6"/>
    <n v="9.1999999999999993"/>
    <n v="72.7"/>
    <n v="0.11185832599999999"/>
    <n v="212.84396839999999"/>
    <n v="15114655"/>
    <s v="TCD-2016"/>
    <n v="1.4999999999999991"/>
    <n v="0"/>
    <n v="1.7107459999999991E-3"/>
    <n v="1690700.00636753"/>
    <n v="90.8"/>
    <n v="0.52554144165261674"/>
    <s v="Low Income"/>
    <s v="Sub-Saharan Africa"/>
    <s v="Critical"/>
    <n v="-74.894751130546965"/>
    <x v="2254"/>
    <n v="-4.5625134696694563"/>
    <n v="2.7999999999999989"/>
    <n v="6.9251478999999991E-2"/>
  </r>
  <r>
    <s v="TCD"/>
    <x v="220"/>
    <x v="7"/>
    <n v="10.9"/>
    <n v="72.8"/>
    <n v="0.141485892"/>
    <n v="204.26737840000001"/>
    <n v="15622759"/>
    <s v="TCD-2017"/>
    <n v="1.7000000000000011"/>
    <n v="9.9999999999994316E-2"/>
    <n v="2.9627566000000008E-2"/>
    <n v="2210399.9926160281"/>
    <n v="89.1"/>
    <n v="0.69265045210958653"/>
    <s v="Low Income"/>
    <s v="Sub-Saharan Africa"/>
    <s v="Critical"/>
    <n v="-73.953907690078111"/>
    <x v="2255"/>
    <n v="-4.5362651735732236"/>
    <n v="4.5"/>
    <n v="9.8879044999999999E-2"/>
  </r>
  <r>
    <s v="TCD"/>
    <x v="220"/>
    <x v="8"/>
    <n v="10.1"/>
    <n v="73.099999999999994"/>
    <n v="0.149407073"/>
    <n v="200.5021453"/>
    <n v="16156531"/>
    <s v="TCD-2018"/>
    <n v="-0.80000000000000071"/>
    <n v="0.29999999999999716"/>
    <n v="7.9211809999999994E-3"/>
    <n v="2413900.006543763"/>
    <n v="89.9"/>
    <n v="0.74516446084130761"/>
    <s v="Low Income"/>
    <s v="Sub-Saharan Africa"/>
    <s v="Critical"/>
    <n v="-75.383800559687501"/>
    <x v="2256"/>
    <n v="-4.561461936627615"/>
    <n v="3.6999999999999993"/>
    <n v="0.106800226"/>
  </r>
  <r>
    <s v="TCD"/>
    <x v="220"/>
    <x v="9"/>
    <n v="8.4"/>
    <n v="72.8"/>
    <n v="0.14171222"/>
    <n v="190.36558009999999"/>
    <n v="16685223"/>
    <s v="TCD-2019"/>
    <n v="-1.6999999999999993"/>
    <n v="-0.29999999999999716"/>
    <n v="-7.6948530000000015E-3"/>
    <n v="2364499.9925250602"/>
    <n v="91.6"/>
    <n v="0.74442144386373765"/>
    <s v="Low Income"/>
    <s v="Sub-Saharan Africa"/>
    <s v="Critical"/>
    <n v="-77.641377139414118"/>
    <x v="2257"/>
    <n v="-4.541689075581588"/>
    <n v="2"/>
    <n v="9.9105372999999997E-2"/>
  </r>
  <r>
    <s v="TCD"/>
    <x v="220"/>
    <x v="10"/>
    <n v="10.9"/>
    <n v="71.900000000000006"/>
    <n v="0.14010711000000001"/>
    <n v="193.0326805"/>
    <n v="17224679"/>
    <s v="TCD-2020"/>
    <n v="2.5"/>
    <n v="-0.89999999999999147"/>
    <n v="-1.6051099999999929E-3"/>
    <n v="2413299.99536769"/>
    <n v="89.1"/>
    <n v="0.72582067262957584"/>
    <s v="Low Income"/>
    <s v="Sub-Saharan Africa"/>
    <s v="Critical"/>
    <n v="-75.673834525664077"/>
    <x v="2258"/>
    <n v="-4.2606405263012581"/>
    <n v="4.5"/>
    <n v="9.7500263000000004E-2"/>
  </r>
  <r>
    <s v="TCD"/>
    <x v="220"/>
    <x v="11"/>
    <n v="11.3"/>
    <n v="69.900000000000006"/>
    <n v="0.15318926299999999"/>
    <n v="195.8927028"/>
    <n v="17828273"/>
    <s v="TCD-2021"/>
    <n v="0.40000000000000036"/>
    <n v="-2"/>
    <n v="1.3082152999999985E-2"/>
    <n v="2731100.0014327988"/>
    <n v="88.7"/>
    <n v="0.78200596964758406"/>
    <s v="Low Income"/>
    <s v="Sub-Saharan Africa"/>
    <s v="Critical"/>
    <n v="-75.825168510273443"/>
    <x v="2259"/>
    <n v="-4.4275450780041865"/>
    <n v="4.9000000000000004"/>
    <n v="0.11058241599999999"/>
  </r>
  <r>
    <s v="TCD"/>
    <x v="220"/>
    <x v="12"/>
    <n v="11.7"/>
    <n v="70"/>
    <n v="0.155239824"/>
    <n v="198.54477449999999"/>
    <n v="18455316"/>
    <s v="TCD-2022"/>
    <n v="0.39999999999999858"/>
    <n v="9.9999999999994316E-2"/>
    <n v="2.0505610000000063E-3"/>
    <n v="2865000.0077043842"/>
    <n v="88.3"/>
    <n v="0.78188823851417966"/>
    <s v="Low Income"/>
    <s v="Sub-Saharan Africa"/>
    <s v="Critical"/>
    <n v="-75.714053663984345"/>
    <x v="2260"/>
    <n v="-4.3955612282259366"/>
    <n v="5.2999999999999989"/>
    <n v="0.112632977"/>
  </r>
  <r>
    <s v="TEA"/>
    <x v="221"/>
    <x v="0"/>
    <n v="95.898601880000001"/>
    <n v="15.761088969999999"/>
    <n v="5.2828018610000003"/>
    <n v="1559.424972"/>
    <n v="1948643347"/>
    <s v="TEA-2010"/>
    <s v=""/>
    <s v=""/>
    <s v=""/>
    <n v="10294296699.956869"/>
    <n v="4.1013981199999989"/>
    <n v="3.3876601669554383"/>
    <s v="Unknown"/>
    <s v="Unknown"/>
    <s v="Universal Access"/>
    <n v="16.27394444058595"/>
    <x v="2261"/>
    <n v="0.18474264700836596"/>
    <n v="0"/>
    <n v="0"/>
  </r>
  <r>
    <s v="TEA"/>
    <x v="221"/>
    <x v="1"/>
    <n v="96.401889240000003"/>
    <n v="14.70466691"/>
    <n v="5.7052946410000001"/>
    <n v="1645.0920699999999"/>
    <n v="1964036970"/>
    <s v="TEA-2011"/>
    <n v="0.50328736000000163"/>
    <n v="-1.0564220599999992"/>
    <n v="0.42249277999999979"/>
    <n v="11205409599.666878"/>
    <n v="3.5981107599999973"/>
    <n v="3.4680701129390283"/>
    <s v="Unknown"/>
    <s v="Unknown"/>
    <s v="Universal Access"/>
    <n v="15.98656180917969"/>
    <x v="2262"/>
    <n v="0.57876125722594463"/>
    <n v="0.50328736000000163"/>
    <n v="0.42249277999999979"/>
  </r>
  <r>
    <s v="TEA"/>
    <x v="221"/>
    <x v="2"/>
    <n v="96.586590869999995"/>
    <n v="14.70994084"/>
    <n v="5.8318728609999999"/>
    <n v="1690.2158240000001"/>
    <n v="1981382735"/>
    <s v="TEA-2012"/>
    <n v="0.18470162999999218"/>
    <n v="5.2739299999995382E-3"/>
    <n v="0.12657821999999985"/>
    <n v="11555172199.500454"/>
    <n v="3.4134091300000051"/>
    <n v="3.4503717088617196"/>
    <s v="Unknown"/>
    <s v="Unknown"/>
    <s v="Universal Access"/>
    <n v="15.465786333984369"/>
    <x v="2263"/>
    <n v="0.42636879790377069"/>
    <n v="0.68798898999999381"/>
    <n v="0.54907099999999964"/>
  </r>
  <r>
    <s v="TEA"/>
    <x v="221"/>
    <x v="3"/>
    <n v="96.85831263"/>
    <n v="14.58288784"/>
    <n v="6.0352436559999996"/>
    <n v="1736.3508240000001"/>
    <n v="1998548872"/>
    <s v="TEA-2013"/>
    <n v="0.27172176000000547"/>
    <n v="-0.12705300000000008"/>
    <n v="0.20337079499999966"/>
    <n v="12061729400.943954"/>
    <n v="3.1416873699999996"/>
    <n v="3.4758204232579666"/>
    <s v="Unknown"/>
    <s v="Unknown"/>
    <s v="Universal Access"/>
    <n v="15.145774453359394"/>
    <x v="2264"/>
    <n v="1.0668732119999955"/>
    <n v="0.95971074999999928"/>
    <n v="0.7524417949999993"/>
  </r>
  <r>
    <s v="TEA"/>
    <x v="221"/>
    <x v="4"/>
    <n v="97.012742309999993"/>
    <n v="14.82629343"/>
    <n v="6.0804554519999998"/>
    <n v="1768.1739950000001"/>
    <n v="2014960984"/>
    <s v="TEA-2014"/>
    <n v="0.15442967999999269"/>
    <n v="0.24340559000000006"/>
    <n v="4.5211796000000248E-2"/>
    <n v="12251880500.730083"/>
    <n v="2.987257690000007"/>
    <n v="3.4388332082669271"/>
    <s v="Unknown"/>
    <s v="Unknown"/>
    <s v="Universal Access"/>
    <n v="14.571839721132847"/>
    <x v="2265"/>
    <n v="1.2891685539163156"/>
    <n v="1.114140429999992"/>
    <n v="0.79765359099999955"/>
  </r>
  <r>
    <s v="TEA"/>
    <x v="221"/>
    <x v="5"/>
    <n v="97.335047009999997"/>
    <n v="14.510281640000001"/>
    <n v="5.9967079019999998"/>
    <n v="1760.804247"/>
    <n v="2030504270"/>
    <s v="TEA-2015"/>
    <n v="0.32230470000000366"/>
    <n v="-0.31601178999999924"/>
    <n v="-8.3747550000000004E-2"/>
    <n v="12176341000.953741"/>
    <n v="2.6649529900000033"/>
    <n v="3.405664151604014"/>
    <s v="Unknown"/>
    <s v="Unknown"/>
    <s v="Universal Access"/>
    <n v="14.319808451953108"/>
    <x v="2266"/>
    <n v="1.2872665359958209"/>
    <n v="1.4364451299999956"/>
    <n v="0.71390604099999955"/>
  </r>
  <r>
    <s v="TEA"/>
    <x v="221"/>
    <x v="6"/>
    <n v="97.402639239999999"/>
    <n v="14.90203803"/>
    <n v="5.9784488199999997"/>
    <n v="1752.0910530000001"/>
    <n v="2045816761"/>
    <s v="TEA-2016"/>
    <n v="6.7592230000002473E-2"/>
    <n v="0.3917563899999994"/>
    <n v="-1.8259082000000149E-2"/>
    <n v="12230810800.736671"/>
    <n v="2.5973607600000008"/>
    <n v="3.4121792984237103"/>
    <s v="Unknown"/>
    <s v="Unknown"/>
    <s v="Universal Access"/>
    <n v="13.307888109453032"/>
    <x v="2267"/>
    <n v="1.3040770243305433"/>
    <n v="1.5040373599999981"/>
    <n v="0.6956469589999994"/>
  </r>
  <r>
    <s v="TEA"/>
    <x v="221"/>
    <x v="7"/>
    <n v="98.112189369999996"/>
    <n v="15.190227309999999"/>
    <n v="6.0709783450000003"/>
    <n v="1802.6394319999999"/>
    <n v="2061449949"/>
    <s v="TEA-2017"/>
    <n v="0.70955012999999667"/>
    <n v="0.28818927999999921"/>
    <n v="9.2529525000000667E-2"/>
    <n v="12515017999.680355"/>
    <n v="1.8878106300000042"/>
    <n v="3.3678273298750301"/>
    <s v="Unknown"/>
    <s v="Unknown"/>
    <s v="Universal Access"/>
    <n v="13.258281679921879"/>
    <x v="2268"/>
    <n v="1.3932272794267764"/>
    <n v="2.2135874899999948"/>
    <n v="0.78817648400000007"/>
  </r>
  <r>
    <s v="TEA"/>
    <x v="221"/>
    <x v="8"/>
    <n v="98.051229750000005"/>
    <n v="15.280171920000001"/>
    <n v="6.3507808780000001"/>
    <n v="1884.146058"/>
    <n v="2074796982"/>
    <s v="TEA-2018"/>
    <n v="-6.0959619999991332E-2"/>
    <n v="8.9944610000001646E-2"/>
    <n v="0.2798025329999998"/>
    <n v="13176580999.01771"/>
    <n v="1.9487702499999955"/>
    <n v="3.3706414908944389"/>
    <s v="Unknown"/>
    <s v="Unknown"/>
    <s v="Universal Access"/>
    <n v="12.567429190312509"/>
    <x v="2269"/>
    <n v="1.6399118683723852"/>
    <n v="2.1526278700000034"/>
    <n v="1.0679790169999999"/>
  </r>
  <r>
    <s v="TEA"/>
    <x v="221"/>
    <x v="9"/>
    <n v="98.264790120000001"/>
    <n v="15.72067172"/>
    <n v="6.5098254300000002"/>
    <n v="1951.1515939999999"/>
    <n v="2086281644"/>
    <s v="TEA-2019"/>
    <n v="0.21356036999999617"/>
    <n v="0.44049979999999955"/>
    <n v="0.15904455200000012"/>
    <n v="13581329300.253407"/>
    <n v="1.7352098799999993"/>
    <n v="3.3364016665944414"/>
    <s v="Unknown"/>
    <s v="Unknown"/>
    <s v="Universal Access"/>
    <n v="12.223412980585877"/>
    <x v="2270"/>
    <n v="1.8264241344184127"/>
    <n v="2.3661882399999996"/>
    <n v="1.227023569"/>
  </r>
  <r>
    <s v="TEA"/>
    <x v="221"/>
    <x v="10"/>
    <n v="98.152171249999995"/>
    <n v="16.204101909999999"/>
    <n v="6.526886717"/>
    <n v="1987.2150859999999"/>
    <n v="2095759417"/>
    <s v="TEA-2020"/>
    <n v="-0.1126188700000057"/>
    <n v="0.48343018999999821"/>
    <n v="1.7061286999999759E-2"/>
    <n v="13678784300.844963"/>
    <n v="1.847828750000005"/>
    <n v="3.2844389935352978"/>
    <s v="Unknown"/>
    <s v="Unknown"/>
    <s v="Universal Access"/>
    <n v="11.578336724335912"/>
    <x v="2271"/>
    <n v="2.1261390806987421"/>
    <n v="2.2535693699999939"/>
    <n v="1.2440848559999997"/>
  </r>
  <r>
    <s v="TEA"/>
    <x v="221"/>
    <x v="11"/>
    <n v="98.525937799999994"/>
    <m/>
    <n v="6.798044773"/>
    <n v="2097.1221919999998"/>
    <n v="2102350702"/>
    <s v="TEA-2021"/>
    <n v="0.37376654999999914"/>
    <s v=""/>
    <n v="0.27115805599999998"/>
    <n v="14291874200.74398"/>
    <n v="1.4740622000000059"/>
    <n v="3.241606425668877"/>
    <s v="Unknown"/>
    <s v="Unknown"/>
    <s v="Universal Access"/>
    <n v="11.400769289726554"/>
    <x v="38"/>
    <n v="2.2173104319958137"/>
    <n v="2.6273359199999931"/>
    <n v="1.5152429119999997"/>
  </r>
  <r>
    <s v="TEA"/>
    <x v="221"/>
    <x v="12"/>
    <n v="98.568746840000003"/>
    <m/>
    <n v="6.8368279769999996"/>
    <n v="2143.5484769999998"/>
    <n v="2107261123"/>
    <s v="TEA-2022"/>
    <n v="4.2809040000008736E-2"/>
    <s v=""/>
    <n v="3.8783203999999571E-2"/>
    <n v="14406981800.570837"/>
    <n v="1.4312531599999971"/>
    <n v="3.189490720810976"/>
    <s v="Unknown"/>
    <s v="Unknown"/>
    <s v="Universal Access"/>
    <n v="11.154693176015655"/>
    <x v="38"/>
    <n v="2.2860269247740632"/>
    <n v="2.6701449600000018"/>
    <n v="1.5540261159999993"/>
  </r>
  <r>
    <s v="TEC"/>
    <x v="222"/>
    <x v="0"/>
    <n v="99.328704959999996"/>
    <n v="6.4529448179999997"/>
    <n v="7.9755837190000003"/>
    <n v="2969.274684"/>
    <n v="442936599"/>
    <s v="TEC-2010"/>
    <s v=""/>
    <s v=""/>
    <s v=""/>
    <n v="3532677927.5336318"/>
    <n v="0.67129504000000395"/>
    <n v="2.6860376919577709"/>
    <s v="Unknown"/>
    <s v="Unknown"/>
    <s v="Universal Access"/>
    <n v="19.704047520585945"/>
    <x v="2272"/>
    <n v="2.877524505008366"/>
    <n v="0"/>
    <n v="0"/>
  </r>
  <r>
    <s v="TEC"/>
    <x v="222"/>
    <x v="1"/>
    <n v="99.326924489999996"/>
    <n v="6.0494845609999999"/>
    <n v="8.3251437769999992"/>
    <n v="3051.8419389999999"/>
    <n v="444846366"/>
    <s v="TEC-2011"/>
    <n v="-1.7804699999999229E-3"/>
    <n v="-0.40346025699999988"/>
    <n v="0.3495600579999989"/>
    <n v="3703409955.6259642"/>
    <n v="0.67307551000000387"/>
    <n v="2.727907913778755"/>
    <s v="Unknown"/>
    <s v="Unknown"/>
    <s v="Universal Access"/>
    <n v="18.911597059179684"/>
    <x v="2273"/>
    <n v="3.1986103932259438"/>
    <n v="-1.7804699999999229E-3"/>
    <n v="0.3495600579999989"/>
  </r>
  <r>
    <s v="TEC"/>
    <x v="222"/>
    <x v="2"/>
    <n v="99.654676949999995"/>
    <n v="6.2840228710000003"/>
    <n v="8.1989529379999997"/>
    <n v="3030.679161"/>
    <n v="446941101"/>
    <s v="TEC-2012"/>
    <n v="0.32775245999999925"/>
    <n v="0.23453831000000047"/>
    <n v="-0.1261908389999995"/>
    <n v="3664449053.1569047"/>
    <n v="0.34532305000000463"/>
    <n v="2.7053186769181732"/>
    <s v="Unknown"/>
    <s v="Unknown"/>
    <s v="Universal Access"/>
    <n v="18.533872413984369"/>
    <x v="2274"/>
    <n v="2.7934488749037705"/>
    <n v="0.32597198999999932"/>
    <n v="0.2233692189999994"/>
  </r>
  <r>
    <s v="TEC"/>
    <x v="222"/>
    <x v="3"/>
    <n v="99.697883300000001"/>
    <n v="6.8416569740000002"/>
    <n v="7.9711600809999998"/>
    <n v="2945.7433970000002"/>
    <n v="449128604"/>
    <s v="TEC-2013"/>
    <n v="4.32063500000055E-2"/>
    <n v="0.55763410299999983"/>
    <n v="-0.22779285699999985"/>
    <n v="3580075999.4400568"/>
    <n v="0.30211669999999913"/>
    <n v="2.705992683924193"/>
    <s v="Unknown"/>
    <s v="Unknown"/>
    <s v="Universal Access"/>
    <n v="17.985345123359394"/>
    <x v="2275"/>
    <n v="3.0027896369999958"/>
    <n v="0.36917834000000482"/>
    <n v="-4.4236380000004516E-3"/>
  </r>
  <r>
    <s v="TEC"/>
    <x v="222"/>
    <x v="4"/>
    <n v="99.751590320000005"/>
    <n v="6.5258438080000003"/>
    <n v="7.6995364200000003"/>
    <n v="2870.0665130000002"/>
    <n v="451432428"/>
    <s v="TEC-2014"/>
    <n v="5.3707020000004491E-2"/>
    <n v="-0.31581316599999987"/>
    <n v="-0.27162366099999957"/>
    <n v="3475820420.555028"/>
    <n v="0.24840967999999464"/>
    <n v="2.6827031307897777"/>
    <s v="Unknown"/>
    <s v="Unknown"/>
    <s v="Universal Access"/>
    <n v="17.310687731132859"/>
    <x v="2276"/>
    <n v="2.908249521916316"/>
    <n v="0.42288536000000931"/>
    <n v="-0.27604729900000002"/>
  </r>
  <r>
    <s v="TEC"/>
    <x v="222"/>
    <x v="5"/>
    <n v="98.331892550000006"/>
    <n v="6.9155514890000003"/>
    <n v="7.543695144"/>
    <n v="2802.2579249999999"/>
    <n v="453662073"/>
    <s v="TEC-2015"/>
    <n v="-1.4196977699999991"/>
    <n v="0.38970768099999997"/>
    <n v="-0.15584127600000031"/>
    <n v="3422288377.1070733"/>
    <n v="1.6681074499999937"/>
    <n v="2.6920059986983529"/>
    <s v="Unknown"/>
    <s v="Unknown"/>
    <s v="Universal Access"/>
    <n v="15.316653991953117"/>
    <x v="2277"/>
    <n v="2.834253777995821"/>
    <n v="-0.99681240999998977"/>
    <n v="-0.43188857500000033"/>
  </r>
  <r>
    <s v="TEC"/>
    <x v="222"/>
    <x v="6"/>
    <n v="99.657404080000006"/>
    <n v="7.0401509320000004"/>
    <n v="7.572672818"/>
    <n v="2879.299771"/>
    <n v="455913002"/>
    <s v="TEC-2016"/>
    <n v="1.32551153"/>
    <n v="0.12459944300000014"/>
    <n v="2.8977674000000064E-2"/>
    <n v="3452479997.6181798"/>
    <n v="0.34259591999999373"/>
    <n v="2.6300397389223424"/>
    <s v="Unknown"/>
    <s v="Unknown"/>
    <s v="Universal Access"/>
    <n v="15.562652949453039"/>
    <x v="2278"/>
    <n v="2.8983010223305437"/>
    <n v="0.32869912000001023"/>
    <n v="-0.40291090100000027"/>
  </r>
  <r>
    <s v="TEC"/>
    <x v="222"/>
    <x v="7"/>
    <n v="99.928231699999998"/>
    <n v="6.7563384319999997"/>
    <n v="7.7413277970000003"/>
    <n v="2938.9679430000001"/>
    <n v="458010325"/>
    <s v="TEC-2017"/>
    <n v="0.2708276199999915"/>
    <n v="-0.28381250000000069"/>
    <n v="0.16865497900000026"/>
    <n v="3545608060.2355042"/>
    <n v="7.1768300000002228E-2"/>
    <n v="2.6340293419797942"/>
    <s v="Unknown"/>
    <s v="Unknown"/>
    <s v="Universal Access"/>
    <n v="15.074324009921881"/>
    <x v="2279"/>
    <n v="3.0635767314267763"/>
    <n v="0.59952674000000172"/>
    <n v="-0.23425592200000001"/>
  </r>
  <r>
    <s v="TEC"/>
    <x v="222"/>
    <x v="8"/>
    <n v="99.941528989999995"/>
    <n v="7.2577998990000001"/>
    <n v="7.8853669960000001"/>
    <n v="3051.9239109999999"/>
    <n v="459946883"/>
    <s v="TEC-2018"/>
    <n v="1.329728999999702E-2"/>
    <n v="0.50146146700000038"/>
    <n v="0.14403919899999984"/>
    <n v="3626849971.1212735"/>
    <n v="5.8471010000005208E-2"/>
    <n v="2.583736431822202"/>
    <s v="Unknown"/>
    <s v="Unknown"/>
    <s v="Universal Access"/>
    <n v="14.4577284303125"/>
    <x v="2280"/>
    <n v="3.1744979863723852"/>
    <n v="0.61282402999999874"/>
    <n v="-9.0216723000000165E-2"/>
  </r>
  <r>
    <s v="TEC"/>
    <x v="222"/>
    <x v="9"/>
    <n v="99.906919459999997"/>
    <n v="7.5901252760000002"/>
    <n v="7.7879620330000003"/>
    <n v="2968.8338699999999"/>
    <n v="461933206"/>
    <s v="TEC-2019"/>
    <n v="-3.4609529999997335E-2"/>
    <n v="0.33232537700000009"/>
    <n v="-9.7404962999999789E-2"/>
    <n v="3597518270.1099682"/>
    <n v="9.3080540000002543E-2"/>
    <n v="2.6232394179065333"/>
    <s v="Unknown"/>
    <s v="Unknown"/>
    <s v="Universal Access"/>
    <n v="13.865542320585874"/>
    <x v="2281"/>
    <n v="3.1045607374184128"/>
    <n v="0.57821450000000141"/>
    <n v="-0.18762168599999995"/>
  </r>
  <r>
    <s v="TEC"/>
    <x v="222"/>
    <x v="10"/>
    <n v="99.952066819999999"/>
    <n v="8.0268441629999998"/>
    <n v="7.5759462749999997"/>
    <n v="2927.5275529999999"/>
    <n v="462842288"/>
    <s v="TEC-2020"/>
    <n v="4.5147360000001413E-2"/>
    <n v="0.43671888699999961"/>
    <n v="-0.21201575800000061"/>
    <n v="3506468307.6860771"/>
    <n v="4.793318000000113E-2"/>
    <n v="2.5878309043535759"/>
    <s v="Unknown"/>
    <s v="Unknown"/>
    <s v="Universal Access"/>
    <n v="13.378232294335916"/>
    <x v="2282"/>
    <n v="3.1751986386987419"/>
    <n v="0.62336186000000282"/>
    <n v="-0.39963744400000056"/>
  </r>
  <r>
    <s v="TEC"/>
    <x v="222"/>
    <x v="11"/>
    <n v="99.976387299999999"/>
    <m/>
    <n v="8.1839612410000004"/>
    <n v="3240.7449329999999"/>
    <n v="463104389"/>
    <s v="TEC-2021"/>
    <n v="2.4320480000000089E-2"/>
    <s v=""/>
    <n v="0.60801496600000071"/>
    <n v="3790028370.112987"/>
    <n v="2.3612700000001041E-2"/>
    <n v="2.5253333447084958"/>
    <s v="Unknown"/>
    <s v="Unknown"/>
    <s v="Universal Access"/>
    <n v="12.851218789726559"/>
    <x v="38"/>
    <n v="3.6032268999958141"/>
    <n v="0.64768234000000291"/>
    <n v="0.20837752200000015"/>
  </r>
  <r>
    <s v="TEC"/>
    <x v="222"/>
    <x v="12"/>
    <n v="99.995442760000003"/>
    <m/>
    <n v="7.8934252230000004"/>
    <n v="3138.856033"/>
    <n v="460942269"/>
    <s v="TEC-2022"/>
    <n v="1.9055460000004132E-2"/>
    <s v=""/>
    <n v="-0.29053601800000006"/>
    <n v="3638413332.4714513"/>
    <n v="4.5572399999969093E-3"/>
    <n v="2.5147458628281729"/>
    <s v="Unknown"/>
    <s v="Unknown"/>
    <s v="Universal Access"/>
    <n v="12.581389096015656"/>
    <x v="38"/>
    <n v="3.342624170774064"/>
    <n v="0.66673780000000704"/>
    <n v="-8.2158495999999914E-2"/>
  </r>
  <r>
    <s v="TGO"/>
    <x v="223"/>
    <x v="0"/>
    <n v="30.8"/>
    <n v="65.8"/>
    <n v="0.375041403"/>
    <n v="462.98057269999998"/>
    <n v="6732590"/>
    <s v="TGO-2010"/>
    <s v=""/>
    <s v=""/>
    <s v=""/>
    <n v="2524999.9994237698"/>
    <n v="69.2"/>
    <n v="0.81005861825441561"/>
    <s v="Low Income"/>
    <s v="Sub-Saharan Africa"/>
    <s v="Low Access"/>
    <n v="-48.824657439414054"/>
    <x v="2283"/>
    <n v="-4.7230178109916343"/>
    <n v="0"/>
    <n v="0"/>
  </r>
  <r>
    <s v="TGO"/>
    <x v="223"/>
    <x v="1"/>
    <n v="39.700000000000003"/>
    <n v="69.099999999999994"/>
    <n v="0.335011742"/>
    <n v="453.36516180000001"/>
    <n v="6916474"/>
    <s v="TGO-2011"/>
    <n v="8.9000000000000021"/>
    <n v="3.2999999999999972"/>
    <n v="-4.0029660999999994E-2"/>
    <n v="2317100.003237708"/>
    <n v="60.3"/>
    <n v="0.7389446085135869"/>
    <s v="Low Income"/>
    <s v="Sub-Saharan Africa"/>
    <s v="Low Access"/>
    <n v="-40.715327430820309"/>
    <x v="2284"/>
    <n v="-4.7915216417740556"/>
    <n v="8.9000000000000021"/>
    <n v="-4.0029660999999994E-2"/>
  </r>
  <r>
    <s v="TGO"/>
    <x v="223"/>
    <x v="2"/>
    <n v="39.1"/>
    <n v="72.7"/>
    <n v="0.31633340500000001"/>
    <n v="440.16754300000002"/>
    <n v="7100736"/>
    <s v="TGO-2012"/>
    <n v="-0.60000000000000142"/>
    <n v="3.6000000000000085"/>
    <n v="-1.8678336999999989E-2"/>
    <n v="2246199.9968860801"/>
    <n v="60.9"/>
    <n v="0.71866590354209736"/>
    <s v="Low Income"/>
    <s v="Sub-Saharan Africa"/>
    <s v="Low Access"/>
    <n v="-42.020804536015625"/>
    <x v="1741"/>
    <n v="-5.0891706580962293"/>
    <n v="8.3000000000000007"/>
    <n v="-5.8707997999999983E-2"/>
  </r>
  <r>
    <s v="TGO"/>
    <x v="223"/>
    <x v="3"/>
    <n v="41"/>
    <n v="76.2"/>
    <n v="0.26510402500000002"/>
    <n v="416.70425130000001"/>
    <n v="7285442"/>
    <s v="TGO-2013"/>
    <n v="1.8999999999999986"/>
    <n v="3.5"/>
    <n v="-5.1229379999999991E-2"/>
    <n v="1931399.9981040501"/>
    <n v="59"/>
    <n v="0.63619227347201301"/>
    <s v="Low Income"/>
    <s v="Sub-Saharan Africa"/>
    <s v="Low Access"/>
    <n v="-40.712538176640606"/>
    <x v="2285"/>
    <n v="-4.7032664190000038"/>
    <n v="10.199999999999999"/>
    <n v="-0.10993737799999997"/>
  </r>
  <r>
    <s v="TGO"/>
    <x v="223"/>
    <x v="4"/>
    <n v="45.7"/>
    <n v="81.400000000000006"/>
    <n v="0.232146083"/>
    <n v="423.57433680000003"/>
    <n v="7472450"/>
    <s v="TGO-2014"/>
    <n v="4.7000000000000028"/>
    <n v="5.2000000000000028"/>
    <n v="-3.2957942000000018E-2"/>
    <n v="1734699.9979133501"/>
    <n v="54.3"/>
    <n v="0.54806456112003055"/>
    <s v="Low Income"/>
    <s v="Sub-Saharan Africa"/>
    <s v="Low Access"/>
    <n v="-36.740902588867144"/>
    <x v="2286"/>
    <n v="-4.5591408150836843"/>
    <n v="14.900000000000002"/>
    <n v="-0.14289531999999999"/>
  </r>
  <r>
    <s v="TGO"/>
    <x v="223"/>
    <x v="5"/>
    <n v="44.7"/>
    <n v="81"/>
    <n v="0.201743529"/>
    <n v="400.72914459999998"/>
    <n v="7663195"/>
    <s v="TGO-2015"/>
    <n v="-1"/>
    <n v="-0.40000000000000568"/>
    <n v="-3.0402553999999998E-2"/>
    <n v="1546000.002715155"/>
    <n v="55.3"/>
    <n v="0.50344111906653677"/>
    <s v="Low Income"/>
    <s v="Sub-Saharan Africa"/>
    <s v="Low Access"/>
    <n v="-38.315238558046886"/>
    <x v="1690"/>
    <n v="-4.5076978370041791"/>
    <n v="13.900000000000002"/>
    <n v="-0.17329787399999999"/>
  </r>
  <r>
    <s v="TGO"/>
    <x v="223"/>
    <x v="6"/>
    <n v="46.8"/>
    <n v="80.7"/>
    <n v="0.27078413600000001"/>
    <n v="422.80673300000001"/>
    <n v="7858289"/>
    <s v="TGO-2016"/>
    <n v="2.0999999999999943"/>
    <n v="-0.29999999999999716"/>
    <n v="6.9040607000000004E-2"/>
    <n v="2127899.9973033043"/>
    <n v="53.2"/>
    <n v="0.64044423814792939"/>
    <s v="Low Income"/>
    <s v="Sub-Saharan Africa"/>
    <s v="Low Access"/>
    <n v="-37.29475113054697"/>
    <x v="2287"/>
    <n v="-4.4035876596694568"/>
    <n v="15.999999999999996"/>
    <n v="-0.10425726699999999"/>
  </r>
  <r>
    <s v="TGO"/>
    <x v="223"/>
    <x v="7"/>
    <n v="48"/>
    <n v="78.400000000000006"/>
    <n v="0.20545752"/>
    <n v="403.9143871"/>
    <n v="8057140"/>
    <s v="TGO-2017"/>
    <n v="1.2000000000000028"/>
    <n v="-2.2999999999999972"/>
    <n v="-6.5326616000000004E-2"/>
    <n v="1655400.0026928"/>
    <n v="52"/>
    <n v="0.50866601082256924"/>
    <s v="Low Income"/>
    <s v="Sub-Saharan Africa"/>
    <s v="Low Access"/>
    <n v="-36.853907690078117"/>
    <x v="2288"/>
    <n v="-4.4722935455732236"/>
    <n v="17.2"/>
    <n v="-0.16958388299999999"/>
  </r>
  <r>
    <s v="TGO"/>
    <x v="223"/>
    <x v="8"/>
    <n v="50"/>
    <n v="76.7"/>
    <n v="0.234453572"/>
    <n v="411.04635739999998"/>
    <n v="8258778"/>
    <s v="TGO-2018"/>
    <n v="2"/>
    <n v="-1.7000000000000028"/>
    <n v="2.8996051999999994E-2"/>
    <n v="1936300.0024550159"/>
    <n v="50"/>
    <n v="0.5703823127955544"/>
    <s v="Low Income"/>
    <s v="Sub-Saharan Africa"/>
    <s v="Moderate Access"/>
    <n v="-35.483800559687495"/>
    <x v="2289"/>
    <n v="-4.4764154376276153"/>
    <n v="19.2"/>
    <n v="-0.140587831"/>
  </r>
  <r>
    <s v="TGO"/>
    <x v="223"/>
    <x v="9"/>
    <n v="52.5"/>
    <n v="78.599999999999994"/>
    <n v="0.24876321400000001"/>
    <n v="414.03009429999997"/>
    <n v="8463068"/>
    <s v="TGO-2019"/>
    <n v="2.5"/>
    <n v="1.8999999999999915"/>
    <n v="1.4309642000000011E-2"/>
    <n v="2105299.9959805519"/>
    <n v="47.5"/>
    <n v="0.60083365297535585"/>
    <s v="Low Income"/>
    <s v="Sub-Saharan Africa"/>
    <s v="Moderate Access"/>
    <n v="-33.541377139414124"/>
    <x v="2290"/>
    <n v="-4.4346380815815873"/>
    <n v="21.7"/>
    <n v="-0.12627818899999999"/>
  </r>
  <r>
    <s v="TGO"/>
    <x v="223"/>
    <x v="10"/>
    <n v="54.1"/>
    <n v="76.2"/>
    <n v="0.27934004800000001"/>
    <n v="424.62221260000001"/>
    <n v="8669720"/>
    <s v="TGO-2020"/>
    <n v="1.6000000000000014"/>
    <n v="-2.3999999999999915"/>
    <n v="3.0576833999999997E-2"/>
    <n v="2421800.0009465599"/>
    <n v="45.9"/>
    <n v="0.65785547649421294"/>
    <s v="Low Income"/>
    <s v="Sub-Saharan Africa"/>
    <s v="Moderate Access"/>
    <n v="-32.473834525664081"/>
    <x v="2291"/>
    <n v="-4.121407588301258"/>
    <n v="23.3"/>
    <n v="-9.5701354999999988E-2"/>
  </r>
  <r>
    <s v="TGO"/>
    <x v="223"/>
    <x v="11"/>
    <n v="55.7"/>
    <n v="75.099999999999994"/>
    <n v="0.28541246100000001"/>
    <n v="422.5331213"/>
    <n v="8878379"/>
    <s v="TGO-2021"/>
    <n v="1.6000000000000014"/>
    <n v="-1.1000000000000085"/>
    <n v="6.0724129999999987E-3"/>
    <n v="2534000.0000807191"/>
    <n v="44.3"/>
    <n v="0.67547949879497415"/>
    <s v="Low Income"/>
    <s v="Sub-Saharan Africa"/>
    <s v="Moderate Access"/>
    <n v="-31.425168510273437"/>
    <x v="2292"/>
    <n v="-4.2953218800041864"/>
    <n v="24.900000000000002"/>
    <n v="-8.9628941999999989E-2"/>
  </r>
  <r>
    <s v="TGO"/>
    <x v="223"/>
    <x v="12"/>
    <n v="57.2"/>
    <m/>
    <n v="0.28652091000000002"/>
    <n v="425.40232109999999"/>
    <n v="9089738"/>
    <s v="TGO-2022"/>
    <n v="1.5"/>
    <s v=""/>
    <n v="1.1084490000000113E-3"/>
    <n v="2604400.00342158"/>
    <n v="42.8"/>
    <n v="0.67352925874761993"/>
    <s v="Low Income"/>
    <s v="Sub-Saharan Africa"/>
    <s v="Moderate Access"/>
    <n v="-30.214053663984345"/>
    <x v="38"/>
    <n v="-4.2642801422259362"/>
    <n v="26.400000000000002"/>
    <n v="-8.8520492999999978E-2"/>
  </r>
  <r>
    <s v="THA"/>
    <x v="224"/>
    <x v="0"/>
    <n v="99.7"/>
    <n v="22.8"/>
    <n v="3.5923240970000001"/>
    <n v="1718.6211840000001"/>
    <n v="68579447"/>
    <s v="THA-2010"/>
    <s v=""/>
    <s v=""/>
    <s v=""/>
    <n v="246359600.01703435"/>
    <n v="0.29999999999999716"/>
    <n v="2.0902361325717256"/>
    <s v="Upper Middle Income"/>
    <s v="East Asia &amp; Pacific"/>
    <s v="Universal Access"/>
    <n v="20.075342560585952"/>
    <x v="2293"/>
    <n v="-1.5057351169916342"/>
    <n v="0"/>
    <n v="0"/>
  </r>
  <r>
    <s v="THA"/>
    <x v="224"/>
    <x v="1"/>
    <n v="99.3"/>
    <n v="23"/>
    <n v="3.575658357"/>
    <n v="1704.823341"/>
    <n v="69007208"/>
    <s v="THA-2011"/>
    <n v="-0.40000000000000568"/>
    <n v="0.19999999999999929"/>
    <n v="-1.6665740000000095E-2"/>
    <n v="246746199.97843724"/>
    <n v="0.70000000000000284"/>
    <n v="2.0973776408426121"/>
    <s v="Upper Middle Income"/>
    <s v="East Asia &amp; Pacific"/>
    <s v="Universal Access"/>
    <n v="18.884672569179685"/>
    <x v="2294"/>
    <n v="-1.5508750267740554"/>
    <n v="-0.40000000000000568"/>
    <n v="-1.6665740000000095E-2"/>
  </r>
  <r>
    <s v="THA"/>
    <x v="224"/>
    <x v="2"/>
    <n v="99.1"/>
    <n v="23.6"/>
    <n v="3.8136373969999999"/>
    <n v="1818.192043"/>
    <n v="69436098"/>
    <s v="THA-2012"/>
    <n v="-0.20000000000000284"/>
    <n v="0.60000000000000142"/>
    <n v="0.23797903999999992"/>
    <n v="264804100.0345569"/>
    <n v="0.90000000000000568"/>
    <n v="2.0974887728072629"/>
    <s v="Upper Middle Income"/>
    <s v="East Asia &amp; Pacific"/>
    <s v="Universal Access"/>
    <n v="17.979195463984368"/>
    <x v="2295"/>
    <n v="-1.5918666660962293"/>
    <n v="-0.60000000000000853"/>
    <n v="0.22131329999999982"/>
  </r>
  <r>
    <s v="THA"/>
    <x v="224"/>
    <x v="3"/>
    <n v="99.4"/>
    <n v="23.2"/>
    <n v="3.950993623"/>
    <n v="1943.9230399999999"/>
    <n v="69845114"/>
    <s v="THA-2013"/>
    <n v="0.30000000000001137"/>
    <n v="-0.40000000000000213"/>
    <n v="0.13735622600000008"/>
    <n v="275957600.01170802"/>
    <n v="0.59999999999999432"/>
    <n v="2.0324845900278028"/>
    <s v="Upper Middle Income"/>
    <s v="East Asia &amp; Pacific"/>
    <s v="Universal Access"/>
    <n v="17.687461823359399"/>
    <x v="2296"/>
    <n v="-1.017376821000004"/>
    <n v="-0.29999999999999716"/>
    <n v="0.35866952599999991"/>
  </r>
  <r>
    <s v="THA"/>
    <x v="224"/>
    <x v="4"/>
    <n v="99.5"/>
    <n v="24.4"/>
    <n v="3.8811862769999999"/>
    <n v="1926.2258260000001"/>
    <n v="70216367"/>
    <s v="THA-2014"/>
    <n v="9.9999999999994316E-2"/>
    <n v="1.1999999999999993"/>
    <n v="-6.9807346000000159E-2"/>
    <n v="272522800.02119565"/>
    <n v="0.5"/>
    <n v="2.0149175785165698"/>
    <s v="Upper Middle Income"/>
    <s v="East Asia &amp; Pacific"/>
    <s v="Universal Access"/>
    <n v="17.059097411132853"/>
    <x v="2297"/>
    <n v="-0.91010062108368439"/>
    <n v="-0.20000000000000284"/>
    <n v="0.28886217999999975"/>
  </r>
  <r>
    <s v="THA"/>
    <x v="224"/>
    <x v="5"/>
    <n v="99.6"/>
    <n v="22.6"/>
    <n v="3.9901407409999998"/>
    <n v="1932.67391"/>
    <n v="70540795"/>
    <s v="THA-2015"/>
    <n v="9.9999999999994316E-2"/>
    <n v="-1.7999999999999972"/>
    <n v="0.10895446399999997"/>
    <n v="281467700.03202909"/>
    <n v="0.40000000000000568"/>
    <n v="2.0645700862180107"/>
    <s v="Upper Middle Income"/>
    <s v="East Asia &amp; Pacific"/>
    <s v="Universal Access"/>
    <n v="16.584761441953106"/>
    <x v="1925"/>
    <n v="-0.71930062500417913"/>
    <n v="-0.10000000000000853"/>
    <n v="0.39781664399999972"/>
  </r>
  <r>
    <s v="THA"/>
    <x v="224"/>
    <x v="6"/>
    <n v="99.9"/>
    <n v="22.4"/>
    <n v="3.9199043640000002"/>
    <n v="1985.0053089999999"/>
    <n v="70859841"/>
    <s v="THA-2016"/>
    <n v="0.30000000000001137"/>
    <n v="-0.20000000000000284"/>
    <n v="-7.0236376999999628E-2"/>
    <n v="277763799.96824616"/>
    <n v="9.9999999999994316E-2"/>
    <n v="1.9747576221721836"/>
    <s v="Upper Middle Income"/>
    <s v="East Asia &amp; Pacific"/>
    <s v="Universal Access"/>
    <n v="15.805248869453038"/>
    <x v="2298"/>
    <n v="-0.75446743166945618"/>
    <n v="0.20000000000000284"/>
    <n v="0.32758026700000009"/>
  </r>
  <r>
    <s v="THA"/>
    <x v="224"/>
    <x v="7"/>
    <n v="99.9"/>
    <n v="22.2"/>
    <n v="3.9499755670000001"/>
    <n v="1988.137815"/>
    <n v="71160187"/>
    <s v="THA-2017"/>
    <n v="0"/>
    <n v="-0.19999999999999929"/>
    <n v="3.007120299999988E-2"/>
    <n v="281080999.99315101"/>
    <n v="9.9999999999994316E-2"/>
    <n v="1.9867715090968177"/>
    <s v="Upper Middle Income"/>
    <s v="East Asia &amp; Pacific"/>
    <s v="Universal Access"/>
    <n v="15.046092309921889"/>
    <x v="2299"/>
    <n v="-0.72777549857322388"/>
    <n v="0.20000000000000284"/>
    <n v="0.35765146999999997"/>
  </r>
  <r>
    <s v="THA"/>
    <x v="224"/>
    <x v="8"/>
    <n v="99.8"/>
    <n v="23.7"/>
    <n v="3.8760002490000001"/>
    <n v="1951.855636"/>
    <n v="71376079"/>
    <s v="THA-2018"/>
    <n v="-0.10000000000000853"/>
    <n v="1.5"/>
    <n v="-7.3975318000000012E-2"/>
    <n v="276653699.97664368"/>
    <n v="0.20000000000000284"/>
    <n v="1.9858027292137299"/>
    <s v="Upper Middle Income"/>
    <s v="East Asia &amp; Pacific"/>
    <s v="Universal Access"/>
    <n v="14.316199440312502"/>
    <x v="2300"/>
    <n v="-0.83486876062761484"/>
    <n v="9.9999999999994316E-2"/>
    <n v="0.28367615199999996"/>
  </r>
  <r>
    <s v="THA"/>
    <x v="224"/>
    <x v="9"/>
    <n v="99.9"/>
    <n v="23.9"/>
    <n v="4.00533143"/>
    <n v="1989.8123419999999"/>
    <n v="71522271"/>
    <s v="THA-2019"/>
    <n v="0.10000000000000853"/>
    <n v="0.19999999999999929"/>
    <n v="0.12933118099999996"/>
    <n v="286470399.98127753"/>
    <n v="9.9999999999994316E-2"/>
    <n v="2.0129191810993401"/>
    <s v="Upper Middle Income"/>
    <s v="East Asia &amp; Pacific"/>
    <s v="Universal Access"/>
    <n v="13.858622860585882"/>
    <x v="2301"/>
    <n v="-0.67806986558158755"/>
    <n v="0.20000000000000284"/>
    <n v="0.41300733299999992"/>
  </r>
  <r>
    <s v="THA"/>
    <x v="224"/>
    <x v="10"/>
    <n v="100"/>
    <n v="20.9"/>
    <n v="3.8473993640000002"/>
    <n v="1884.350737"/>
    <n v="71641484"/>
    <s v="THA-2020"/>
    <n v="9.9999999999994316E-2"/>
    <n v="-3"/>
    <n v="-0.15793206599999987"/>
    <n v="275633399.97761619"/>
    <n v="0"/>
    <n v="2.0417639287924136"/>
    <s v="Upper Middle Income"/>
    <s v="East Asia &amp; Pacific"/>
    <s v="Universal Access"/>
    <n v="13.426165474335917"/>
    <x v="61"/>
    <n v="-0.55334827230125772"/>
    <n v="0.29999999999999716"/>
    <n v="0.25507526700000005"/>
  </r>
  <r>
    <s v="THA"/>
    <x v="224"/>
    <x v="11"/>
    <n v="100"/>
    <n v="19"/>
    <n v="3.7444122420000001"/>
    <n v="1848.063361"/>
    <n v="71727332"/>
    <s v="THA-2021"/>
    <n v="0"/>
    <n v="-1.8999999999999986"/>
    <n v="-0.10298712200000004"/>
    <n v="268576700.02679837"/>
    <n v="0"/>
    <n v="2.0261276323198532"/>
    <s v="Upper Middle Income"/>
    <s v="East Asia &amp; Pacific"/>
    <s v="Universal Access"/>
    <n v="12.87483148972656"/>
    <x v="707"/>
    <n v="-0.83632209900418619"/>
    <n v="0.29999999999999716"/>
    <n v="0.15208814500000001"/>
  </r>
  <r>
    <s v="THA"/>
    <x v="224"/>
    <x v="12"/>
    <n v="99.9"/>
    <m/>
    <n v="3.9633748670000002"/>
    <n v="1867.469683"/>
    <n v="71735329"/>
    <s v="THA-2022"/>
    <n v="-9.9999999999994316E-2"/>
    <s v=""/>
    <n v="0.21896262500000008"/>
    <n v="284314000.03457624"/>
    <n v="9.9999999999994316E-2"/>
    <n v="2.1223235392143178"/>
    <s v="Upper Middle Income"/>
    <s v="East Asia &amp; Pacific"/>
    <s v="Universal Access"/>
    <n v="12.485946336015658"/>
    <x v="38"/>
    <n v="-0.58742618522593615"/>
    <n v="0.20000000000000284"/>
    <n v="0.37105077000000009"/>
  </r>
  <r>
    <s v="TJK"/>
    <x v="225"/>
    <x v="0"/>
    <n v="98.8"/>
    <n v="61.8"/>
    <n v="0.40132559000000001"/>
    <n v="284.33124939999999"/>
    <n v="7652141"/>
    <s v="TJK-2010"/>
    <s v=""/>
    <s v=""/>
    <s v=""/>
    <n v="3071000.00158819"/>
    <n v="1.2000000000000028"/>
    <n v="1.4114719744906099"/>
    <s v="Low Income"/>
    <s v="Europe &amp; Central Asia"/>
    <s v="Universal Access"/>
    <n v="19.175342560585946"/>
    <x v="2302"/>
    <n v="-4.6967336239916344"/>
    <n v="0"/>
    <n v="0"/>
  </r>
  <r>
    <s v="TJK"/>
    <x v="225"/>
    <x v="1"/>
    <n v="98.9"/>
    <n v="60"/>
    <n v="0.39392775600000002"/>
    <n v="278.85452299999997"/>
    <n v="7824785"/>
    <s v="TJK-2011"/>
    <n v="0.10000000000000853"/>
    <n v="-1.7999999999999972"/>
    <n v="-7.397833999999992E-3"/>
    <n v="3082399.9962324603"/>
    <n v="1.0999999999999943"/>
    <n v="1.4126640362939353"/>
    <s v="Low Income"/>
    <s v="Europe &amp; Central Asia"/>
    <s v="Universal Access"/>
    <n v="18.484672569179693"/>
    <x v="2303"/>
    <n v="-4.7326056277740554"/>
    <n v="0.10000000000000853"/>
    <n v="-7.397833999999992E-3"/>
  </r>
  <r>
    <s v="TJK"/>
    <x v="225"/>
    <x v="2"/>
    <n v="99.1"/>
    <n v="55.8"/>
    <n v="0.43699317399999998"/>
    <n v="294.85565580000002"/>
    <n v="8014084"/>
    <s v="TJK-2012"/>
    <n v="0.19999999999998863"/>
    <n v="-4.2000000000000028"/>
    <n v="4.3065417999999966E-2"/>
    <n v="3502100.0038626157"/>
    <n v="0.90000000000000568"/>
    <n v="1.4820579677006827"/>
    <s v="Low Income"/>
    <s v="Europe &amp; Central Asia"/>
    <s v="Universal Access"/>
    <n v="17.979195463984368"/>
    <x v="2304"/>
    <n v="-4.9685108890962288"/>
    <n v="0.29999999999999716"/>
    <n v="3.5667583999999974E-2"/>
  </r>
  <r>
    <s v="TJK"/>
    <x v="225"/>
    <x v="3"/>
    <n v="99"/>
    <n v="55.1"/>
    <n v="0.43738842900000002"/>
    <n v="288.39496059999999"/>
    <n v="8216724"/>
    <s v="TJK-2013"/>
    <n v="-9.9999999999994316E-2"/>
    <n v="-0.69999999999999574"/>
    <n v="3.9525500000003877E-4"/>
    <n v="3593900.001886596"/>
    <n v="1"/>
    <n v="1.5166299303220212"/>
    <s v="Low Income"/>
    <s v="Europe &amp; Central Asia"/>
    <s v="Universal Access"/>
    <n v="17.287461823359394"/>
    <x v="2305"/>
    <n v="-4.5309820150000037"/>
    <n v="0.20000000000000284"/>
    <n v="3.6062839000000013E-2"/>
  </r>
  <r>
    <s v="TJK"/>
    <x v="225"/>
    <x v="4"/>
    <n v="99.1"/>
    <n v="45.9"/>
    <n v="0.56592137799999997"/>
    <n v="301.61496490000002"/>
    <n v="8425552"/>
    <s v="TJK-2014"/>
    <n v="9.9999999999994316E-2"/>
    <n v="-9.2000000000000028"/>
    <n v="0.12853294899999995"/>
    <n v="4768199.9982506558"/>
    <n v="0.90000000000000568"/>
    <n v="1.8763040427640265"/>
    <s v="Low Income"/>
    <s v="Europe &amp; Central Asia"/>
    <s v="Universal Access"/>
    <n v="16.659097411132848"/>
    <x v="2070"/>
    <n v="-4.2253655200836846"/>
    <n v="0.29999999999999716"/>
    <n v="0.16459578799999997"/>
  </r>
  <r>
    <s v="TJK"/>
    <x v="225"/>
    <x v="5"/>
    <n v="98"/>
    <n v="48.1"/>
    <n v="0.58905532699999996"/>
    <n v="318.69827739999999"/>
    <n v="8643840"/>
    <s v="TJK-2015"/>
    <n v="-1.0999999999999943"/>
    <n v="2.2000000000000028"/>
    <n v="2.3133948999999987E-2"/>
    <n v="5091699.9977356801"/>
    <n v="2"/>
    <n v="1.8483166329156946"/>
    <s v="Low Income"/>
    <s v="Europe &amp; Central Asia"/>
    <s v="Universal Access"/>
    <n v="14.984761441953111"/>
    <x v="2306"/>
    <n v="-4.1203860390041793"/>
    <n v="-0.79999999999999716"/>
    <n v="0.18772973699999995"/>
  </r>
  <r>
    <s v="TJK"/>
    <x v="225"/>
    <x v="6"/>
    <n v="99.3"/>
    <n v="43.7"/>
    <n v="0.64468056500000004"/>
    <n v="326.56921879999999"/>
    <n v="8865631"/>
    <s v="TJK-2016"/>
    <n v="1.2999999999999972"/>
    <n v="-4.3999999999999986"/>
    <n v="5.5625238000000077E-2"/>
    <n v="5715500.0021615149"/>
    <n v="0.70000000000000284"/>
    <n v="1.97410082728838"/>
    <s v="Low Income"/>
    <s v="Europe &amp; Central Asia"/>
    <s v="Universal Access"/>
    <n v="15.20524886945303"/>
    <x v="1841"/>
    <n v="-4.0296912306694566"/>
    <n v="0.5"/>
    <n v="0.24335497500000003"/>
  </r>
  <r>
    <s v="TJK"/>
    <x v="225"/>
    <x v="7"/>
    <n v="99.3"/>
    <n v="44.2"/>
    <n v="0.763156638"/>
    <n v="328.78176889999997"/>
    <n v="9085946"/>
    <s v="TJK-2017"/>
    <n v="0"/>
    <n v="0.5"/>
    <n v="0.11847607299999996"/>
    <n v="6934000.0024095476"/>
    <n v="0.70000000000000284"/>
    <n v="2.3211647061614191"/>
    <s v="Low Income"/>
    <s v="Europe &amp; Central Asia"/>
    <s v="Universal Access"/>
    <n v="14.44609230992188"/>
    <x v="2307"/>
    <n v="-3.9145944275732241"/>
    <n v="0.5"/>
    <n v="0.36183104799999999"/>
  </r>
  <r>
    <s v="TJK"/>
    <x v="225"/>
    <x v="8"/>
    <n v="99.3"/>
    <n v="41.6"/>
    <n v="0.88149849199999997"/>
    <n v="347.71146160000001"/>
    <n v="9307333"/>
    <s v="TJK-2018"/>
    <n v="0"/>
    <n v="-2.6000000000000014"/>
    <n v="0.11834185399999997"/>
    <n v="8204400.0040418357"/>
    <n v="0.70000000000000284"/>
    <n v="2.5351436157547704"/>
    <s v="Low Income"/>
    <s v="Europe &amp; Central Asia"/>
    <s v="Universal Access"/>
    <n v="13.816199440312502"/>
    <x v="2308"/>
    <n v="-3.8293705176276149"/>
    <n v="0.5"/>
    <n v="0.48017290199999996"/>
  </r>
  <r>
    <s v="TJK"/>
    <x v="225"/>
    <x v="9"/>
    <n v="99.4"/>
    <n v="40.1"/>
    <n v="0.94863927100000001"/>
    <n v="370.77887570000001"/>
    <n v="9529966"/>
    <s v="TJK-2019"/>
    <n v="0.10000000000000853"/>
    <n v="-1.5"/>
    <n v="6.7140779000000039E-2"/>
    <n v="9040499.9988947865"/>
    <n v="0.59999999999999432"/>
    <n v="2.5585040927939788"/>
    <s v="Low Income"/>
    <s v="Europe &amp; Central Asia"/>
    <s v="Universal Access"/>
    <n v="13.358622860585882"/>
    <x v="48"/>
    <n v="-3.7347620245815873"/>
    <n v="0.60000000000000853"/>
    <n v="0.547313681"/>
  </r>
  <r>
    <s v="TJK"/>
    <x v="225"/>
    <x v="10"/>
    <n v="99.5"/>
    <n v="38.799999999999997"/>
    <n v="0.96295019900000001"/>
    <n v="375.36737920000002"/>
    <n v="9749310"/>
    <s v="TJK-2020"/>
    <n v="9.9999999999994316E-2"/>
    <n v="-1.3000000000000043"/>
    <n v="1.4310928000000001E-2"/>
    <n v="9388100.0046126898"/>
    <n v="0.5"/>
    <n v="2.5653539768220752"/>
    <s v="Low Income"/>
    <s v="Europe &amp; Central Asia"/>
    <s v="Universal Access"/>
    <n v="12.926165474335917"/>
    <x v="2309"/>
    <n v="-3.4377974373012581"/>
    <n v="0.70000000000000284"/>
    <n v="0.561624609"/>
  </r>
  <r>
    <s v="TJK"/>
    <x v="225"/>
    <x v="11"/>
    <n v="99.6"/>
    <n v="34.9"/>
    <n v="0.94580987400000005"/>
    <n v="367.76904189999999"/>
    <n v="9966908"/>
    <s v="TJK-2021"/>
    <n v="9.9999999999994316E-2"/>
    <n v="-3.8999999999999986"/>
    <n v="-1.7140324999999956E-2"/>
    <n v="9426799.9996495917"/>
    <n v="0.40000000000000568"/>
    <n v="2.5717495662866998"/>
    <s v="Low Income"/>
    <s v="Europe &amp; Central Asia"/>
    <s v="Universal Access"/>
    <n v="12.474831489726554"/>
    <x v="1121"/>
    <n v="-3.6349244670041863"/>
    <n v="0.79999999999999716"/>
    <n v="0.54448428400000004"/>
  </r>
  <r>
    <s v="TJK"/>
    <x v="225"/>
    <x v="12"/>
    <n v="100"/>
    <m/>
    <n v="0.93895026100000001"/>
    <n v="375.19709510000001"/>
    <n v="10182222"/>
    <s v="TJK-2022"/>
    <n v="0.40000000000000568"/>
    <s v=""/>
    <n v="-6.8596130000000421E-3"/>
    <n v="9560600.0044599418"/>
    <n v="0"/>
    <n v="2.502552054007094"/>
    <s v="Low Income"/>
    <s v="Europe &amp; Central Asia"/>
    <s v="Universal Access"/>
    <n v="12.585946336015652"/>
    <x v="38"/>
    <n v="-3.6118507912259363"/>
    <n v="1.2000000000000028"/>
    <n v="0.537624671"/>
  </r>
  <r>
    <s v="TKM"/>
    <x v="226"/>
    <x v="0"/>
    <n v="100"/>
    <n v="0.1"/>
    <n v="11.080024359999999"/>
    <n v="4077.8138469999999"/>
    <n v="5564356"/>
    <s v="TKM-2010"/>
    <s v=""/>
    <s v=""/>
    <s v=""/>
    <n v="61653200.027712159"/>
    <n v="0"/>
    <n v="2.7171481523491918"/>
    <s v="Upper Middle Income"/>
    <s v="Europe &amp; Central Asia"/>
    <s v="Universal Access"/>
    <n v="20.375342560585949"/>
    <x v="64"/>
    <n v="5.9819651460083652"/>
    <n v="0"/>
    <n v="0"/>
  </r>
  <r>
    <s v="TKM"/>
    <x v="226"/>
    <x v="1"/>
    <n v="99.8"/>
    <n v="0.1"/>
    <n v="11.637365340000001"/>
    <n v="4315.1029520000002"/>
    <n v="5683417"/>
    <s v="TKM-2011"/>
    <n v="-0.20000000000000284"/>
    <n v="0"/>
    <n v="0.5573409800000011"/>
    <n v="66140000.008566782"/>
    <n v="0.20000000000000284"/>
    <n v="2.6968917009514723"/>
    <s v="Upper Middle Income"/>
    <s v="Europe &amp; Central Asia"/>
    <s v="Universal Access"/>
    <n v="19.384672569179685"/>
    <x v="65"/>
    <n v="6.5108319562259451"/>
    <n v="-0.20000000000000284"/>
    <n v="0.5573409800000011"/>
  </r>
  <r>
    <s v="TKM"/>
    <x v="226"/>
    <x v="2"/>
    <n v="99.9"/>
    <n v="0"/>
    <n v="11.75814051"/>
    <n v="4232.4300839999996"/>
    <n v="5808546"/>
    <s v="TKM-2012"/>
    <n v="0.10000000000000853"/>
    <n v="-0.1"/>
    <n v="0.12077516999999993"/>
    <n v="68297700.026798457"/>
    <n v="9.9999999999994316E-2"/>
    <n v="2.7781062596756652"/>
    <s v="Upper Middle Income"/>
    <s v="Europe &amp; Central Asia"/>
    <s v="Universal Access"/>
    <n v="18.779195463984379"/>
    <x v="215"/>
    <n v="6.3526364469037713"/>
    <n v="-9.9999999999994316E-2"/>
    <n v="0.67811615000000103"/>
  </r>
  <r>
    <s v="TKM"/>
    <x v="226"/>
    <x v="3"/>
    <n v="99.9"/>
    <n v="0.1"/>
    <n v="10.990209180000001"/>
    <n v="3952.2684850000001"/>
    <n v="5939341"/>
    <s v="TKM-2013"/>
    <n v="0"/>
    <n v="0.1"/>
    <n v="-0.76793132999999969"/>
    <n v="65274599.981350385"/>
    <n v="9.9999999999994316E-2"/>
    <n v="2.7807344621730574"/>
    <s v="Upper Middle Income"/>
    <s v="Europe &amp; Central Asia"/>
    <s v="Universal Access"/>
    <n v="18.187461823359399"/>
    <x v="67"/>
    <n v="6.0218387359999968"/>
    <n v="-9.9999999999994316E-2"/>
    <n v="-8.9815179999998662E-2"/>
  </r>
  <r>
    <s v="TKM"/>
    <x v="226"/>
    <x v="4"/>
    <n v="100"/>
    <n v="0.1"/>
    <n v="10.405572879999999"/>
    <n v="3758.6066719999999"/>
    <n v="6075283"/>
    <s v="TKM-2014"/>
    <n v="9.9999999999994316E-2"/>
    <n v="0"/>
    <n v="-0.58463630000000144"/>
    <n v="63216800.023125038"/>
    <n v="0"/>
    <n v="2.7684654948114238"/>
    <s v="Upper Middle Income"/>
    <s v="Europe &amp; Central Asia"/>
    <s v="Universal Access"/>
    <n v="17.559097411132853"/>
    <x v="68"/>
    <n v="5.6142859819163151"/>
    <n v="0"/>
    <n v="-0.6744514800000001"/>
  </r>
  <r>
    <s v="TKM"/>
    <x v="226"/>
    <x v="5"/>
    <n v="100"/>
    <n v="0.1"/>
    <n v="10.92556514"/>
    <n v="3722.7831299999998"/>
    <n v="6215770"/>
    <s v="TKM-2015"/>
    <n v="0"/>
    <n v="0"/>
    <n v="0.51999226000000043"/>
    <n v="67910800.030257791"/>
    <n v="0"/>
    <n v="2.9347842080717714"/>
    <s v="Upper Middle Income"/>
    <s v="Europe &amp; Central Asia"/>
    <s v="Universal Access"/>
    <n v="16.984761441953111"/>
    <x v="69"/>
    <n v="6.2161237739958208"/>
    <n v="0"/>
    <n v="-0.15445921999999968"/>
  </r>
  <r>
    <s v="TKM"/>
    <x v="226"/>
    <x v="6"/>
    <n v="100"/>
    <n v="0.1"/>
    <n v="10.5800733"/>
    <n v="3589.9095480000001"/>
    <n v="6360041"/>
    <s v="TKM-2016"/>
    <n v="0"/>
    <n v="0"/>
    <n v="-0.34549183999999933"/>
    <n v="67289699.971005306"/>
    <n v="0"/>
    <n v="2.9471698822869619"/>
    <s v="Upper Middle Income"/>
    <s v="Europe &amp; Central Asia"/>
    <s v="Universal Access"/>
    <n v="15.905248869453033"/>
    <x v="70"/>
    <n v="5.9057015043305441"/>
    <n v="0"/>
    <n v="-0.499951059999999"/>
  </r>
  <r>
    <s v="TKM"/>
    <x v="226"/>
    <x v="7"/>
    <n v="100"/>
    <n v="0.1"/>
    <n v="11.0911516"/>
    <n v="3558.319019"/>
    <n v="6507061"/>
    <s v="TKM-2017"/>
    <n v="0"/>
    <n v="0"/>
    <n v="0.51107829999999943"/>
    <n v="72170800.021447599"/>
    <n v="0"/>
    <n v="3.1169638081289754"/>
    <s v="Upper Middle Income"/>
    <s v="Europe &amp; Central Asia"/>
    <s v="Universal Access"/>
    <n v="15.146092309921883"/>
    <x v="616"/>
    <n v="6.4134005344267759"/>
    <n v="0"/>
    <n v="1.1127240000000427E-2"/>
  </r>
  <r>
    <s v="TKM"/>
    <x v="226"/>
    <x v="8"/>
    <n v="100"/>
    <n v="0.1"/>
    <n v="11.15341181"/>
    <n v="3427.9062439999998"/>
    <n v="6655524"/>
    <s v="TKM-2018"/>
    <n v="0"/>
    <n v="0"/>
    <n v="6.2260209999999816E-2"/>
    <n v="74231799.983338445"/>
    <n v="0"/>
    <n v="3.2537097038526825"/>
    <s v="Upper Middle Income"/>
    <s v="Europe &amp; Central Asia"/>
    <s v="Universal Access"/>
    <n v="14.516199440312505"/>
    <x v="2310"/>
    <n v="6.4425428003723848"/>
    <n v="0"/>
    <n v="7.3387450000000243E-2"/>
  </r>
  <r>
    <s v="TKM"/>
    <x v="226"/>
    <x v="9"/>
    <n v="99.9"/>
    <n v="0.1"/>
    <n v="10.765902840000001"/>
    <n v="3465.5652369999998"/>
    <n v="6803944"/>
    <s v="TKM-2019"/>
    <n v="-9.9999999999994316E-2"/>
    <n v="0"/>
    <n v="-0.38750896999999895"/>
    <n v="73250600.032800972"/>
    <n v="9.9999999999994316E-2"/>
    <n v="3.1065359050403014"/>
    <s v="Upper Middle Income"/>
    <s v="Europe &amp; Central Asia"/>
    <s v="Universal Access"/>
    <n v="13.858622860585882"/>
    <x v="1996"/>
    <n v="6.0825015444184132"/>
    <n v="-9.9999999999994316E-2"/>
    <n v="-0.31412151999999871"/>
  </r>
  <r>
    <s v="TKM"/>
    <x v="226"/>
    <x v="10"/>
    <n v="100"/>
    <n v="0.1"/>
    <n v="11.05413997"/>
    <n v="3395.8267999999998"/>
    <n v="6949912"/>
    <s v="TKM-2020"/>
    <n v="9.9999999999994316E-2"/>
    <n v="0"/>
    <n v="0.28823712999999884"/>
    <n v="76825300.027182639"/>
    <n v="0"/>
    <n v="3.2552131251216938"/>
    <s v="Upper Middle Income"/>
    <s v="Europe &amp; Central Asia"/>
    <s v="Universal Access"/>
    <n v="13.426165474335917"/>
    <x v="619"/>
    <n v="6.6533923336987417"/>
    <n v="0"/>
    <n v="-2.5884389999999868E-2"/>
  </r>
  <r>
    <s v="TKM"/>
    <x v="226"/>
    <x v="11"/>
    <n v="100"/>
    <n v="0.1"/>
    <n v="13.456249489999999"/>
    <n v="5128.8241760000001"/>
    <n v="7092043"/>
    <s v="TKM-2021"/>
    <n v="0"/>
    <n v="0"/>
    <n v="2.4021095199999998"/>
    <n v="95432300.001808062"/>
    <n v="0"/>
    <n v="2.6236519381903647"/>
    <s v="Upper Middle Income"/>
    <s v="Europe &amp; Central Asia"/>
    <s v="Universal Access"/>
    <n v="12.87483148972656"/>
    <x v="620"/>
    <n v="8.8755151489958131"/>
    <n v="0"/>
    <n v="2.3762251299999999"/>
  </r>
  <r>
    <s v="TKM"/>
    <x v="226"/>
    <x v="12"/>
    <n v="100"/>
    <m/>
    <n v="14.00533845"/>
    <n v="5625.6452369999997"/>
    <n v="7230193"/>
    <s v="TKM-2022"/>
    <n v="0"/>
    <s v=""/>
    <n v="0.54908896000000063"/>
    <n v="101261300.02382085"/>
    <n v="0"/>
    <n v="2.4895523731014113"/>
    <s v="Upper Middle Income"/>
    <s v="Europe &amp; Central Asia"/>
    <s v="Universal Access"/>
    <n v="12.585946336015652"/>
    <x v="38"/>
    <n v="9.4545373977740645"/>
    <n v="0"/>
    <n v="2.9253140900000005"/>
  </r>
  <r>
    <s v="TLA"/>
    <x v="227"/>
    <x v="0"/>
    <n v="95.808920740000005"/>
    <n v="29.418569189999999"/>
    <n v="2.8807545619999999"/>
    <n v="1353.999337"/>
    <n v="571822092"/>
    <s v="TLA-2010"/>
    <s v=""/>
    <s v=""/>
    <s v=""/>
    <n v="1647279100.1813836"/>
    <n v="4.1910792599999951"/>
    <n v="2.1275893446024634"/>
    <s v="Unknown"/>
    <s v="Unknown"/>
    <s v="Universal Access"/>
    <n v="16.184263300585954"/>
    <x v="2311"/>
    <n v="-2.2173046519916344"/>
    <n v="0"/>
    <n v="0"/>
  </r>
  <r>
    <s v="TLA"/>
    <x v="227"/>
    <x v="1"/>
    <n v="96.118224029999993"/>
    <n v="28.771396169999999"/>
    <n v="2.9515196650000002"/>
    <n v="1365.7657509999999"/>
    <n v="578171855"/>
    <s v="TLA-2011"/>
    <n v="0.30930328999998835"/>
    <n v="-0.64717302000000032"/>
    <n v="7.0765103000000273E-2"/>
    <n v="1706485599.7820287"/>
    <n v="3.8817759700000067"/>
    <n v="2.1610731290039507"/>
    <s v="Unknown"/>
    <s v="Unknown"/>
    <s v="Universal Access"/>
    <n v="15.702896599179681"/>
    <x v="2312"/>
    <n v="-2.1750137187740552"/>
    <n v="0.30930328999998835"/>
    <n v="7.0765103000000273E-2"/>
  </r>
  <r>
    <s v="TLA"/>
    <x v="227"/>
    <x v="2"/>
    <n v="96.509245719999996"/>
    <n v="28.209293110000001"/>
    <n v="3.0605273309999999"/>
    <n v="1392.8783470000001"/>
    <n v="584524334"/>
    <s v="TLA-2012"/>
    <n v="0.39102169000000231"/>
    <n v="-0.56210305999999832"/>
    <n v="0.10900766599999967"/>
    <n v="1788952699.8415725"/>
    <n v="3.4907542800000044"/>
    <n v="2.1972682234538317"/>
    <s v="Unknown"/>
    <s v="Unknown"/>
    <s v="Universal Access"/>
    <n v="15.388441183984369"/>
    <x v="2313"/>
    <n v="-2.3449767320962294"/>
    <n v="0.70032497999999066"/>
    <n v="0.17977276899999994"/>
  </r>
  <r>
    <s v="TLA"/>
    <x v="227"/>
    <x v="3"/>
    <n v="96.809178299999999"/>
    <n v="28.009133590000001"/>
    <n v="3.087212456"/>
    <n v="1436.269229"/>
    <n v="590809938"/>
    <s v="TLA-2013"/>
    <n v="0.29993258000000367"/>
    <n v="-0.2001595199999997"/>
    <n v="2.6685125000000198E-2"/>
    <n v="1823955799.7221878"/>
    <n v="3.1908217000000008"/>
    <n v="2.1494664048114895"/>
    <s v="Unknown"/>
    <s v="Unknown"/>
    <s v="Universal Access"/>
    <n v="15.096640123359393"/>
    <x v="2314"/>
    <n v="-1.881157988000004"/>
    <n v="1.0002575599999943"/>
    <n v="0.20645789400000014"/>
  </r>
  <r>
    <s v="TLA"/>
    <x v="227"/>
    <x v="4"/>
    <n v="97.000551700000003"/>
    <n v="27.923456529999999"/>
    <n v="3.069428169"/>
    <n v="1416.8924589999999"/>
    <n v="597023419"/>
    <s v="TLA-2014"/>
    <n v="0.19137340000000336"/>
    <n v="-8.5677060000001859E-2"/>
    <n v="-1.778428700000001E-2"/>
    <n v="1832520499.8312898"/>
    <n v="2.9994482999999974"/>
    <n v="2.1663099055282644"/>
    <s v="Unknown"/>
    <s v="Unknown"/>
    <s v="Universal Access"/>
    <n v="14.559649111132856"/>
    <x v="2315"/>
    <n v="-1.7218587290836842"/>
    <n v="1.1916309599999977"/>
    <n v="0.18867360700000013"/>
  </r>
  <r>
    <s v="TLA"/>
    <x v="227"/>
    <x v="5"/>
    <n v="97.232392050000001"/>
    <n v="28.488135710000002"/>
    <n v="3.017062906"/>
    <n v="1392.7802819999999"/>
    <n v="603091701"/>
    <s v="TLA-2015"/>
    <n v="0.23184034999999881"/>
    <n v="0.56467918000000239"/>
    <n v="-5.2365262999999995E-2"/>
    <n v="1819565600.0035431"/>
    <n v="2.7676079499999986"/>
    <n v="2.1662159817969049"/>
    <s v="Unknown"/>
    <s v="Unknown"/>
    <s v="Universal Access"/>
    <n v="14.217153491953113"/>
    <x v="2316"/>
    <n v="-1.6923784600041789"/>
    <n v="1.4234713099999965"/>
    <n v="0.13630834400000014"/>
  </r>
  <r>
    <s v="TLA"/>
    <x v="227"/>
    <x v="6"/>
    <n v="97.428089349999993"/>
    <n v="29.14848357"/>
    <n v="2.9322073359999998"/>
    <n v="1360.2029210000001"/>
    <n v="609017063"/>
    <s v="TLA-2016"/>
    <n v="0.19569729999999197"/>
    <n v="0.66034785999999812"/>
    <n v="-8.4855570000000213E-2"/>
    <n v="1785764299.877774"/>
    <n v="2.5719106500000066"/>
    <n v="2.1557131592132492"/>
    <s v="Unknown"/>
    <s v="Unknown"/>
    <s v="Universal Access"/>
    <n v="13.333338219453026"/>
    <x v="2317"/>
    <n v="-1.7421644596694565"/>
    <n v="1.6191686099999885"/>
    <n v="5.1452773999999923E-2"/>
  </r>
  <r>
    <s v="TLA"/>
    <x v="227"/>
    <x v="7"/>
    <n v="97.66334028"/>
    <n v="29.640883079999998"/>
    <n v="2.8851592840000002"/>
    <n v="1342.9672250000001"/>
    <n v="614776664"/>
    <s v="TLA-2017"/>
    <n v="0.23525093000000652"/>
    <n v="0.49239950999999849"/>
    <n v="-4.7048051999999618E-2"/>
    <n v="1773728599.7261486"/>
    <n v="2.3366597200000001"/>
    <n v="2.1483467580528632"/>
    <s v="Unknown"/>
    <s v="Unknown"/>
    <s v="Universal Access"/>
    <n v="12.809432589921883"/>
    <x v="2318"/>
    <n v="-1.7925917815732237"/>
    <n v="1.854419539999995"/>
    <n v="4.4047220000003051E-3"/>
  </r>
  <r>
    <s v="TLA"/>
    <x v="227"/>
    <x v="8"/>
    <n v="97.707884789999994"/>
    <n v="30.495379329999999"/>
    <n v="2.7776005530000001"/>
    <n v="1309.176976"/>
    <n v="620274430"/>
    <s v="TLA-2018"/>
    <n v="4.4544509999994375E-2"/>
    <n v="0.8544962500000004"/>
    <n v="-0.10755873100000013"/>
    <n v="1722874599.7797599"/>
    <n v="2.2921152100000057"/>
    <n v="2.1216387118925319"/>
    <s v="Unknown"/>
    <s v="Unknown"/>
    <s v="Universal Access"/>
    <n v="12.224084230312499"/>
    <x v="2319"/>
    <n v="-1.9332684566276148"/>
    <n v="1.8989640499999894"/>
    <n v="-0.10315400899999982"/>
  </r>
  <r>
    <s v="TLA"/>
    <x v="227"/>
    <x v="9"/>
    <n v="97.952202150000005"/>
    <n v="30.873084949999999"/>
    <n v="2.7678042970000001"/>
    <n v="1319.869739"/>
    <n v="625467307"/>
    <s v="TLA-2019"/>
    <n v="0.24431736000001081"/>
    <n v="0.37770562000000041"/>
    <n v="-9.7962560000000032E-3"/>
    <n v="1731171099.9476182"/>
    <n v="2.0477978499999949"/>
    <n v="2.097028377282919"/>
    <s v="Unknown"/>
    <s v="Unknown"/>
    <s v="Universal Access"/>
    <n v="11.910825010585882"/>
    <x v="2320"/>
    <n v="-1.9155969985815875"/>
    <n v="2.1432814100000002"/>
    <n v="-0.11295026499999983"/>
  </r>
  <r>
    <s v="TLA"/>
    <x v="227"/>
    <x v="10"/>
    <n v="98.106453250000001"/>
    <n v="34.498963250000003"/>
    <n v="2.4605086699999998"/>
    <n v="1223.8569170000001"/>
    <n v="630051021"/>
    <s v="TLA-2020"/>
    <n v="0.1542510999999962"/>
    <n v="3.6258783000000037"/>
    <n v="-0.30729562700000024"/>
    <n v="1550245999.712852"/>
    <n v="1.8935467499999987"/>
    <n v="2.0104545194967427"/>
    <s v="Unknown"/>
    <s v="Unknown"/>
    <s v="Universal Access"/>
    <n v="11.532618724335919"/>
    <x v="2321"/>
    <n v="-1.940238966301258"/>
    <n v="2.2975325099999964"/>
    <n v="-0.42024589200000007"/>
  </r>
  <r>
    <s v="TLA"/>
    <x v="227"/>
    <x v="11"/>
    <n v="98.233808359999998"/>
    <m/>
    <n v="2.6495276319999999"/>
    <n v="1295.5625520000001"/>
    <n v="633862610"/>
    <s v="TLA-2021"/>
    <n v="0.12735510999999633"/>
    <s v=""/>
    <n v="0.18901896200000001"/>
    <n v="1679436500.0866394"/>
    <n v="1.7661916400000024"/>
    <n v="2.0450788948089325"/>
    <s v="Unknown"/>
    <s v="Unknown"/>
    <s v="Universal Access"/>
    <n v="11.108639849726558"/>
    <x v="38"/>
    <n v="-1.9312067090041865"/>
    <n v="2.4248876199999927"/>
    <n v="-0.23122693000000005"/>
  </r>
  <r>
    <s v="TLA"/>
    <x v="227"/>
    <x v="12"/>
    <n v="98.54487992"/>
    <m/>
    <n v="2.6473372390000001"/>
    <n v="1333.0870319999999"/>
    <n v="637837815"/>
    <s v="TLA-2022"/>
    <n v="0.31107156000000202"/>
    <s v=""/>
    <n v="-2.1903929999997906E-3"/>
    <n v="1688571800.0918927"/>
    <n v="1.4551200800000004"/>
    <n v="1.9858697710293232"/>
    <s v="Unknown"/>
    <s v="Unknown"/>
    <s v="Universal Access"/>
    <n v="11.130826256015652"/>
    <x v="38"/>
    <n v="-1.9034638132259363"/>
    <n v="2.7359591799999947"/>
    <n v="-0.23341732299999984"/>
  </r>
  <r>
    <s v="TLS"/>
    <x v="228"/>
    <x v="0"/>
    <n v="38"/>
    <n v="34.799999999999997"/>
    <n v="0.308293975"/>
    <m/>
    <n v="1084679"/>
    <s v="TLS-2010"/>
    <s v=""/>
    <s v=""/>
    <s v=""/>
    <n v="334400.00050902501"/>
    <n v="62"/>
    <s v=""/>
    <s v="Lower Middle Income"/>
    <s v="East Asia &amp; Pacific"/>
    <s v="Low Access"/>
    <n v="-41.624657439414051"/>
    <x v="2322"/>
    <n v="-4.7897652389916345"/>
    <n v="0"/>
    <n v="0"/>
  </r>
  <r>
    <s v="TLS"/>
    <x v="228"/>
    <x v="1"/>
    <n v="52.7"/>
    <n v="32.799999999999997"/>
    <n v="0.33399176899999999"/>
    <m/>
    <n v="1110207"/>
    <s v="TLS-2011"/>
    <n v="14.700000000000003"/>
    <n v="-2"/>
    <n v="2.5697793999999996E-2"/>
    <n v="370799.99988618301"/>
    <n v="47.3"/>
    <s v=""/>
    <s v="Lower Middle Income"/>
    <s v="East Asia &amp; Pacific"/>
    <s v="Moderate Access"/>
    <n v="-27.715327430820309"/>
    <x v="963"/>
    <n v="-4.7925416147740556"/>
    <n v="14.700000000000003"/>
    <n v="2.5697793999999996E-2"/>
  </r>
  <r>
    <s v="TLS"/>
    <x v="228"/>
    <x v="2"/>
    <n v="56"/>
    <n v="25.6"/>
    <n v="0.55406494900000003"/>
    <m/>
    <n v="1134885"/>
    <s v="TLS-2012"/>
    <n v="3.2999999999999972"/>
    <n v="-7.1999999999999957"/>
    <n v="0.22007318000000003"/>
    <n v="628799.99964586506"/>
    <n v="44"/>
    <s v=""/>
    <s v="Lower Middle Income"/>
    <s v="East Asia &amp; Pacific"/>
    <s v="Moderate Access"/>
    <n v="-25.120804536015626"/>
    <x v="2323"/>
    <n v="-4.8514391140962294"/>
    <n v="18"/>
    <n v="0.24577097400000003"/>
  </r>
  <r>
    <s v="TLS"/>
    <x v="228"/>
    <x v="3"/>
    <n v="59.2"/>
    <n v="22.6"/>
    <n v="0.65461575299999997"/>
    <m/>
    <n v="1158695"/>
    <s v="TLS-2013"/>
    <n v="3.2000000000000028"/>
    <n v="-3"/>
    <n v="0.10055080399999994"/>
    <n v="758499.99992233492"/>
    <n v="40.799999999999997"/>
    <s v=""/>
    <s v="Lower Middle Income"/>
    <s v="East Asia &amp; Pacific"/>
    <s v="Moderate Access"/>
    <n v="-22.512538176640604"/>
    <x v="2324"/>
    <n v="-4.3137546910000042"/>
    <n v="21.200000000000003"/>
    <n v="0.34632177799999997"/>
  </r>
  <r>
    <s v="TLS"/>
    <x v="228"/>
    <x v="4"/>
    <n v="62.4"/>
    <n v="18.100000000000001"/>
    <n v="0.629577893"/>
    <m/>
    <n v="1181903"/>
    <s v="TLS-2014"/>
    <n v="3.1999999999999957"/>
    <n v="-4.5"/>
    <n v="-2.5037859999999967E-2"/>
    <n v="744100.00047037902"/>
    <n v="37.6"/>
    <s v=""/>
    <s v="Lower Middle Income"/>
    <s v="East Asia &amp; Pacific"/>
    <s v="Moderate Access"/>
    <n v="-20.040902588867148"/>
    <x v="2325"/>
    <n v="-4.1617090050836847"/>
    <n v="24.4"/>
    <n v="0.321283918"/>
  </r>
  <r>
    <s v="TLS"/>
    <x v="228"/>
    <x v="5"/>
    <n v="67.3"/>
    <n v="18"/>
    <n v="0.57686674699999996"/>
    <m/>
    <n v="1205131"/>
    <s v="TLS-2015"/>
    <n v="4.8999999999999986"/>
    <n v="-0.10000000000000142"/>
    <n v="-5.2711146000000042E-2"/>
    <n v="695199.99967885693"/>
    <n v="32.700000000000003"/>
    <s v=""/>
    <s v="Lower Middle Income"/>
    <s v="East Asia &amp; Pacific"/>
    <s v="Moderate Access"/>
    <n v="-15.715238558046892"/>
    <x v="2326"/>
    <n v="-4.1325746190041794"/>
    <n v="29.299999999999997"/>
    <n v="0.26857277199999996"/>
  </r>
  <r>
    <s v="TLS"/>
    <x v="228"/>
    <x v="6"/>
    <n v="76.5"/>
    <n v="12.7"/>
    <n v="0.53805547799999998"/>
    <m/>
    <n v="1228312"/>
    <s v="TLS-2016"/>
    <n v="9.2000000000000028"/>
    <n v="-5.3000000000000007"/>
    <n v="-3.8811268999999982E-2"/>
    <n v="660900.00029313599"/>
    <n v="23.5"/>
    <s v=""/>
    <s v="Lower Middle Income"/>
    <s v="East Asia &amp; Pacific"/>
    <s v="Moderate Access"/>
    <n v="-7.5947511305469675"/>
    <x v="2327"/>
    <n v="-4.136316317669456"/>
    <n v="38.5"/>
    <n v="0.22976150299999998"/>
  </r>
  <r>
    <s v="TLS"/>
    <x v="228"/>
    <x v="7"/>
    <n v="79.5"/>
    <n v="13.2"/>
    <n v="0.49676321000000001"/>
    <m/>
    <n v="1251703"/>
    <s v="TLS-2017"/>
    <n v="3"/>
    <n v="0.5"/>
    <n v="-4.1292267999999965E-2"/>
    <n v="621800.00024663005"/>
    <n v="20.5"/>
    <s v=""/>
    <s v="Lower Middle Income"/>
    <s v="East Asia &amp; Pacific"/>
    <s v="Moderate Access"/>
    <n v="-5.3539076900781168"/>
    <x v="2328"/>
    <n v="-4.1809878555732238"/>
    <n v="41.5"/>
    <n v="0.18846923500000001"/>
  </r>
  <r>
    <s v="TLS"/>
    <x v="228"/>
    <x v="8"/>
    <n v="85.2"/>
    <n v="12.7"/>
    <n v="0.52243057999999998"/>
    <m/>
    <n v="1275959"/>
    <s v="TLS-2018"/>
    <n v="5.7000000000000028"/>
    <n v="-0.5"/>
    <n v="2.5667369999999967E-2"/>
    <n v="666600.00042622001"/>
    <n v="14.799999999999997"/>
    <s v=""/>
    <s v="Lower Middle Income"/>
    <s v="East Asia &amp; Pacific"/>
    <s v="High Access"/>
    <n v="-0.28380055968749218"/>
    <x v="1958"/>
    <n v="-4.1884384296276149"/>
    <n v="47.2"/>
    <n v="0.21413660499999998"/>
  </r>
  <r>
    <s v="TLS"/>
    <x v="228"/>
    <x v="9"/>
    <n v="90.6"/>
    <n v="11.7"/>
    <n v="0.55982381999999997"/>
    <m/>
    <n v="1300945"/>
    <s v="TLS-2019"/>
    <n v="5.3999999999999915"/>
    <n v="-1"/>
    <n v="3.7393239999999994E-2"/>
    <n v="728299.99950989999"/>
    <n v="9.4000000000000057"/>
    <s v=""/>
    <s v="Lower Middle Income"/>
    <s v="East Asia &amp; Pacific"/>
    <s v="High Access"/>
    <n v="4.5586228605858707"/>
    <x v="2329"/>
    <n v="-4.1235774755815875"/>
    <n v="52.599999999999994"/>
    <n v="0.25152984499999997"/>
  </r>
  <r>
    <s v="TLS"/>
    <x v="228"/>
    <x v="10"/>
    <n v="96"/>
    <n v="11.4"/>
    <n v="0.51234754599999999"/>
    <m/>
    <n v="1326053"/>
    <s v="TLS-2020"/>
    <n v="5.4000000000000057"/>
    <n v="-0.29999999999999893"/>
    <n v="-4.7476273999999985E-2"/>
    <n v="679400.00041593798"/>
    <n v="4"/>
    <s v=""/>
    <s v="Lower Middle Income"/>
    <s v="East Asia &amp; Pacific"/>
    <s v="Universal Access"/>
    <n v="9.4261654743359173"/>
    <x v="2330"/>
    <n v="-3.8884000903012579"/>
    <n v="58"/>
    <n v="0.20405357099999999"/>
  </r>
  <r>
    <s v="TLS"/>
    <x v="228"/>
    <x v="11"/>
    <n v="100"/>
    <n v="12.1"/>
    <n v="0.52639024599999995"/>
    <m/>
    <n v="1350139"/>
    <s v="TLS-2021"/>
    <n v="4"/>
    <n v="0.69999999999999929"/>
    <n v="1.4042699999999964E-2"/>
    <n v="710700.00034419389"/>
    <n v="0"/>
    <s v=""/>
    <s v="Lower Middle Income"/>
    <s v="East Asia &amp; Pacific"/>
    <s v="Universal Access"/>
    <n v="12.87483148972656"/>
    <x v="1564"/>
    <n v="-4.0543440950041862"/>
    <n v="62"/>
    <n v="0.21809627099999995"/>
  </r>
  <r>
    <s v="TLS"/>
    <x v="228"/>
    <x v="12"/>
    <n v="99.7"/>
    <n v="11.4"/>
    <n v="0.50726833900000001"/>
    <m/>
    <n v="1369295"/>
    <s v="TLS-2022"/>
    <n v="-0.29999999999999716"/>
    <n v="-0.69999999999999929"/>
    <n v="-1.9121906999999938E-2"/>
    <n v="694600.00025100505"/>
    <n v="0.29999999999999716"/>
    <s v=""/>
    <s v="Lower Middle Income"/>
    <s v="East Asia &amp; Pacific"/>
    <s v="Universal Access"/>
    <n v="12.285946336015655"/>
    <x v="2331"/>
    <n v="-4.043532713225936"/>
    <n v="61.7"/>
    <n v="0.19897436400000001"/>
  </r>
  <r>
    <s v="TMN"/>
    <x v="229"/>
    <x v="0"/>
    <n v="89.718636419999996"/>
    <n v="11.197512140000001"/>
    <n v="2.5395000300000001"/>
    <n v="973.5898353"/>
    <n v="573609877"/>
    <s v="TMN-2010"/>
    <s v=""/>
    <s v=""/>
    <s v=""/>
    <n v="1456682299.8497963"/>
    <n v="10.281363580000004"/>
    <n v="2.6083879863202184"/>
    <s v="Unknown"/>
    <s v="Unknown"/>
    <s v="High Access"/>
    <n v="10.093978980585945"/>
    <x v="2332"/>
    <n v="-2.5585591839916342"/>
    <n v="0"/>
    <n v="0"/>
  </r>
  <r>
    <s v="TMN"/>
    <x v="229"/>
    <x v="1"/>
    <n v="89.938989289999995"/>
    <n v="11.05933089"/>
    <n v="2.498884989"/>
    <n v="968.70916890000001"/>
    <n v="585763053"/>
    <s v="TMN-2011"/>
    <n v="0.22035286999999926"/>
    <n v="-0.13818125000000059"/>
    <n v="-4.0615041000000129E-2"/>
    <n v="1463754500.2525115"/>
    <n v="10.061010710000005"/>
    <n v="2.5796029078960436"/>
    <s v="Unknown"/>
    <s v="Unknown"/>
    <s v="High Access"/>
    <n v="9.5236618591796827"/>
    <x v="2333"/>
    <n v="-2.6276483947740554"/>
    <n v="0.22035286999999926"/>
    <n v="-4.0615041000000129E-2"/>
  </r>
  <r>
    <s v="TMN"/>
    <x v="229"/>
    <x v="2"/>
    <n v="91.09637549"/>
    <n v="11.038445640000001"/>
    <n v="2.564323731"/>
    <n v="985.64107279999996"/>
    <n v="597586990"/>
    <s v="TMN-2012"/>
    <n v="1.1573862000000048"/>
    <n v="-2.0885249999999189E-2"/>
    <n v="6.5438741999999994E-2"/>
    <n v="1532406499.7938597"/>
    <n v="8.9036245100000002"/>
    <n v="2.6016810802286203"/>
    <s v="Unknown"/>
    <s v="Unknown"/>
    <s v="High Access"/>
    <n v="9.9755709539843735"/>
    <x v="2334"/>
    <n v="-2.8411803320962292"/>
    <n v="1.3777390700000041"/>
    <n v="2.4823700999999865E-2"/>
  </r>
  <r>
    <s v="TMN"/>
    <x v="229"/>
    <x v="3"/>
    <n v="92.491762879999996"/>
    <n v="11.142472890000001"/>
    <n v="2.5581990349999999"/>
    <n v="974.13428729999998"/>
    <n v="609074579"/>
    <s v="TMN-2013"/>
    <n v="1.3953873899999962"/>
    <n v="0.10402724999999968"/>
    <n v="-6.1246960000000961E-3"/>
    <n v="1558134000.2408311"/>
    <n v="7.508237120000004"/>
    <n v="2.6261256464861118"/>
    <s v="Unknown"/>
    <s v="Unknown"/>
    <s v="High Access"/>
    <n v="10.77922470335939"/>
    <x v="2335"/>
    <n v="-2.4101714090000042"/>
    <n v="2.7731264600000003"/>
    <n v="1.8699004999999769E-2"/>
  </r>
  <r>
    <s v="TMN"/>
    <x v="229"/>
    <x v="4"/>
    <n v="93.452457760000001"/>
    <n v="11.04101706"/>
    <n v="2.5832606660000001"/>
    <n v="1006.536871"/>
    <n v="620390664"/>
    <s v="TMN-2014"/>
    <n v="0.96069488000000547"/>
    <n v="-0.1014558300000008"/>
    <n v="2.5061631000000251E-2"/>
    <n v="1602630799.8648224"/>
    <n v="6.5475422399999985"/>
    <n v="2.566483891875234"/>
    <s v="Unknown"/>
    <s v="Unknown"/>
    <s v="High Access"/>
    <n v="11.011555171132855"/>
    <x v="2336"/>
    <n v="-2.2080262320836841"/>
    <n v="3.7338213400000058"/>
    <n v="4.3760636000000019E-2"/>
  </r>
  <r>
    <s v="TMN"/>
    <x v="229"/>
    <x v="5"/>
    <n v="92.779910639999997"/>
    <n v="11.28818087"/>
    <n v="2.5356268979999999"/>
    <n v="971.08084429999997"/>
    <n v="631082594"/>
    <s v="TMN-2015"/>
    <n v="-0.67254712000000438"/>
    <n v="0.24716380999999998"/>
    <n v="-4.7633768000000298E-2"/>
    <n v="1600190000.2060132"/>
    <n v="7.2200893600000029"/>
    <n v="2.6111388283308146"/>
    <s v="Unknown"/>
    <s v="Unknown"/>
    <s v="High Access"/>
    <n v="9.7646720819531083"/>
    <x v="2337"/>
    <n v="-2.1738144680041791"/>
    <n v="3.0612742200000014"/>
    <n v="-3.8731320000002789E-3"/>
  </r>
  <r>
    <s v="TMN"/>
    <x v="229"/>
    <x v="6"/>
    <n v="94.668858510000007"/>
    <n v="11.14568515"/>
    <n v="2.564430261"/>
    <n v="1000.110765"/>
    <n v="641470827"/>
    <s v="TMN-2016"/>
    <n v="1.8889478700000097"/>
    <n v="-0.14249571999999944"/>
    <n v="2.8803363000000193E-2"/>
    <n v="1645007200.3074958"/>
    <n v="5.3311414899999932"/>
    <n v="2.5641462433413564"/>
    <s v="Unknown"/>
    <s v="Unknown"/>
    <s v="High Access"/>
    <n v="10.574107379453039"/>
    <x v="2338"/>
    <n v="-2.1099415346694563"/>
    <n v="4.9502220900000111"/>
    <n v="2.4930230999999914E-2"/>
  </r>
  <r>
    <s v="TMN"/>
    <x v="229"/>
    <x v="7"/>
    <n v="95.593813650000001"/>
    <n v="10.94306096"/>
    <n v="2.6558255119999998"/>
    <n v="1046.4502480000001"/>
    <n v="652312809"/>
    <s v="TMN-2017"/>
    <n v="0.92495513999999446"/>
    <n v="-0.20262418999999987"/>
    <n v="9.1395250999999789E-2"/>
    <n v="1732428999.946583"/>
    <n v="4.4061863499999987"/>
    <n v="2.5379376774728422"/>
    <s v="Unknown"/>
    <s v="Unknown"/>
    <s v="Universal Access"/>
    <n v="10.739905959921884"/>
    <x v="2339"/>
    <n v="-2.0219255535732241"/>
    <n v="5.8751772300000056"/>
    <n v="0.1163254819999997"/>
  </r>
  <r>
    <s v="TMN"/>
    <x v="229"/>
    <x v="8"/>
    <n v="94.471574820000001"/>
    <n v="10.955703919999999"/>
    <n v="2.6204078100000001"/>
    <n v="1028.0111360000001"/>
    <n v="663878345"/>
    <s v="TMN-2018"/>
    <n v="-1.1222388300000006"/>
    <n v="1.2642959999999093E-2"/>
    <n v="-3.5417701999999718E-2"/>
    <n v="1739632000.1278746"/>
    <n v="5.5284251799999993"/>
    <n v="2.5490072220384974"/>
    <s v="Unknown"/>
    <s v="Unknown"/>
    <s v="High Access"/>
    <n v="8.9877742603125057"/>
    <x v="2340"/>
    <n v="-2.0904611996276148"/>
    <n v="4.752938400000005"/>
    <n v="8.0907779999999985E-2"/>
  </r>
  <r>
    <s v="TMN"/>
    <x v="229"/>
    <x v="9"/>
    <n v="95.613545650000006"/>
    <n v="11.477107180000001"/>
    <n v="2.6520442549999999"/>
    <n v="1059.616677"/>
    <n v="675805691"/>
    <s v="TMN-2019"/>
    <n v="1.1419708300000053"/>
    <n v="0.52140326000000137"/>
    <n v="3.1636444999999735E-2"/>
    <n v="1792266600.312855"/>
    <n v="4.386454349999994"/>
    <n v="2.5028336308451662"/>
    <s v="Unknown"/>
    <s v="Unknown"/>
    <s v="Universal Access"/>
    <n v="9.5721685105858825"/>
    <x v="2341"/>
    <n v="-2.0313570405815877"/>
    <n v="5.8949092300000103"/>
    <n v="0.11254422499999972"/>
  </r>
  <r>
    <s v="TMN"/>
    <x v="229"/>
    <x v="10"/>
    <n v="95.888856169999997"/>
    <n v="11.202508549999999"/>
    <n v="2.6190729689999999"/>
    <n v="1021.211651"/>
    <n v="687728758"/>
    <s v="TMN-2020"/>
    <n v="0.27531051999999079"/>
    <n v="-0.27459863000000162"/>
    <n v="-3.2971285999999989E-2"/>
    <n v="1801211800.0817425"/>
    <n v="4.1111438300000032"/>
    <n v="2.564672040742316"/>
    <s v="Unknown"/>
    <s v="Unknown"/>
    <s v="Universal Access"/>
    <n v="9.3150216443359142"/>
    <x v="2342"/>
    <n v="-1.781674667301258"/>
    <n v="6.1702197500000011"/>
    <n v="7.9572938999999732E-2"/>
  </r>
  <r>
    <s v="TMN"/>
    <x v="229"/>
    <x v="11"/>
    <n v="96.068126000000007"/>
    <m/>
    <n v="2.7355156200000001"/>
    <n v="1062.7145840000001"/>
    <n v="699536053"/>
    <s v="TMN-2021"/>
    <n v="0.17926983000000973"/>
    <s v=""/>
    <n v="0.11644265100000029"/>
    <n v="1913591799.734648"/>
    <n v="3.9318739999999934"/>
    <n v="2.5740830710195657"/>
    <s v="Unknown"/>
    <s v="Unknown"/>
    <s v="Universal Access"/>
    <n v="8.9429574897265667"/>
    <x v="38"/>
    <n v="-1.8452187210041862"/>
    <n v="6.3494895800000108"/>
    <n v="0.19601559000000002"/>
  </r>
  <r>
    <s v="TMN"/>
    <x v="229"/>
    <x v="12"/>
    <n v="95.451698190000002"/>
    <m/>
    <n v="2.7363780040000001"/>
    <n v="1069.765112"/>
    <n v="711465045"/>
    <s v="TMN-2022"/>
    <n v="-0.61642781000000468"/>
    <s v=""/>
    <n v="8.6238399999993831E-4"/>
    <n v="1946837299.7528703"/>
    <n v="4.5483018099999981"/>
    <n v="2.5579241398928705"/>
    <s v="Unknown"/>
    <s v="Unknown"/>
    <s v="Universal Access"/>
    <n v="8.0376445260156544"/>
    <x v="38"/>
    <n v="-1.8144230482259363"/>
    <n v="5.7330617700000062"/>
    <n v="0.19687797399999996"/>
  </r>
  <r>
    <s v="TON"/>
    <x v="230"/>
    <x v="0"/>
    <n v="92.8"/>
    <n v="1"/>
    <n v="1.175046555"/>
    <m/>
    <n v="107400"/>
    <s v="TON-2010"/>
    <s v=""/>
    <s v=""/>
    <s v=""/>
    <n v="126200.000007"/>
    <n v="7.2000000000000028"/>
    <s v=""/>
    <s v="Upper Middle Income"/>
    <s v="East Asia &amp; Pacific"/>
    <s v="High Access"/>
    <n v="13.175342560585946"/>
    <x v="1266"/>
    <n v="-3.9230126589916345"/>
    <n v="0"/>
    <n v="0"/>
  </r>
  <r>
    <s v="TON"/>
    <x v="230"/>
    <x v="1"/>
    <n v="92.2"/>
    <n v="1.1000000000000001"/>
    <n v="1.1155526630000001"/>
    <m/>
    <n v="107570"/>
    <s v="TON-2011"/>
    <n v="-0.59999999999999432"/>
    <n v="0.10000000000000009"/>
    <n v="-5.9493891999999882E-2"/>
    <n v="119999.99995891002"/>
    <n v="7.7999999999999972"/>
    <s v=""/>
    <s v="Upper Middle Income"/>
    <s v="East Asia &amp; Pacific"/>
    <s v="High Access"/>
    <n v="11.784672569179691"/>
    <x v="1144"/>
    <n v="-4.0109807207740555"/>
    <n v="-0.59999999999999432"/>
    <n v="-5.9493891999999882E-2"/>
  </r>
  <r>
    <s v="TON"/>
    <x v="230"/>
    <x v="2"/>
    <n v="92.8"/>
    <n v="1.1000000000000001"/>
    <n v="1.0999441649999999"/>
    <m/>
    <n v="107460"/>
    <s v="TON-2012"/>
    <n v="0.59999999999999432"/>
    <n v="0"/>
    <n v="-1.5608498000000193E-2"/>
    <n v="118199.9999709"/>
    <n v="7.2000000000000028"/>
    <s v=""/>
    <s v="Upper Middle Income"/>
    <s v="East Asia &amp; Pacific"/>
    <s v="High Access"/>
    <n v="11.679195463984371"/>
    <x v="2343"/>
    <n v="-4.3055598980962291"/>
    <n v="0"/>
    <n v="-7.5102390000000074E-2"/>
  </r>
  <r>
    <s v="TON"/>
    <x v="230"/>
    <x v="3"/>
    <n v="95.1"/>
    <n v="1.6"/>
    <n v="1.115074992"/>
    <m/>
    <n v="107078"/>
    <s v="TON-2013"/>
    <n v="2.2999999999999972"/>
    <n v="0.5"/>
    <n v="1.5130827000000124E-2"/>
    <n v="119399.999993376"/>
    <n v="4.9000000000000057"/>
    <s v=""/>
    <s v="Upper Middle Income"/>
    <s v="East Asia &amp; Pacific"/>
    <s v="Universal Access"/>
    <n v="13.387461823359388"/>
    <x v="2344"/>
    <n v="-3.8532954520000038"/>
    <n v="2.2999999999999972"/>
    <n v="-5.997156299999995E-2"/>
  </r>
  <r>
    <s v="TON"/>
    <x v="230"/>
    <x v="4"/>
    <n v="95.9"/>
    <n v="1.7"/>
    <n v="1.2362933709999999"/>
    <m/>
    <n v="106609"/>
    <s v="TON-2014"/>
    <n v="0.80000000000001137"/>
    <n v="9.9999999999999867E-2"/>
    <n v="0.12121837899999988"/>
    <n v="131799.999988939"/>
    <n v="4.0999999999999943"/>
    <s v=""/>
    <s v="Upper Middle Income"/>
    <s v="East Asia &amp; Pacific"/>
    <s v="Universal Access"/>
    <n v="13.459097411132859"/>
    <x v="2345"/>
    <n v="-3.5549935270836843"/>
    <n v="3.1000000000000085"/>
    <n v="6.1246815999999926E-2"/>
  </r>
  <r>
    <s v="TON"/>
    <x v="230"/>
    <x v="5"/>
    <n v="100"/>
    <n v="1.9"/>
    <n v="1.269616853"/>
    <m/>
    <n v="106095"/>
    <s v="TON-2015"/>
    <n v="4.0999999999999943"/>
    <n v="0.19999999999999996"/>
    <n v="3.3323482000000126E-2"/>
    <n v="134700.00001903501"/>
    <n v="0"/>
    <s v=""/>
    <s v="Upper Middle Income"/>
    <s v="East Asia &amp; Pacific"/>
    <s v="Universal Access"/>
    <n v="16.984761441953111"/>
    <x v="1914"/>
    <n v="-3.4398245130041789"/>
    <n v="7.2000000000000028"/>
    <n v="9.4570298000000053E-2"/>
  </r>
  <r>
    <s v="TON"/>
    <x v="230"/>
    <x v="6"/>
    <n v="97"/>
    <n v="2"/>
    <n v="1.357037262"/>
    <m/>
    <n v="105524"/>
    <s v="TON-2016"/>
    <n v="-3"/>
    <n v="0.10000000000000009"/>
    <n v="8.7420408999999921E-2"/>
    <n v="143200.00003528799"/>
    <n v="3"/>
    <s v=""/>
    <s v="Upper Middle Income"/>
    <s v="East Asia &amp; Pacific"/>
    <s v="Universal Access"/>
    <n v="12.905248869453033"/>
    <x v="2346"/>
    <n v="-3.3173345336694564"/>
    <n v="4.2000000000000028"/>
    <n v="0.18199070699999997"/>
  </r>
  <r>
    <s v="TON"/>
    <x v="230"/>
    <x v="7"/>
    <n v="98.2"/>
    <n v="2"/>
    <n v="1.4702532370000001"/>
    <m/>
    <n v="105356"/>
    <s v="TON-2017"/>
    <n v="1.2000000000000028"/>
    <n v="0"/>
    <n v="0.11321597500000014"/>
    <n v="154900.00003737202"/>
    <n v="1.7999999999999972"/>
    <s v=""/>
    <s v="Upper Middle Income"/>
    <s v="East Asia &amp; Pacific"/>
    <s v="Universal Access"/>
    <n v="13.346092309921886"/>
    <x v="1216"/>
    <n v="-3.2074978285732239"/>
    <n v="5.4000000000000057"/>
    <n v="0.29520668200000011"/>
  </r>
  <r>
    <s v="TON"/>
    <x v="230"/>
    <x v="8"/>
    <n v="99"/>
    <n v="1.8"/>
    <n v="1.396269668"/>
    <m/>
    <n v="105567"/>
    <s v="TON-2018"/>
    <n v="0.79999999999999716"/>
    <n v="-0.19999999999999996"/>
    <n v="-7.3983569000000138E-2"/>
    <n v="147400.00004175599"/>
    <n v="1"/>
    <s v=""/>
    <s v="Upper Middle Income"/>
    <s v="East Asia &amp; Pacific"/>
    <s v="Universal Access"/>
    <n v="13.516199440312505"/>
    <x v="2347"/>
    <n v="-3.3145993416276149"/>
    <n v="6.2000000000000028"/>
    <n v="0.22122311299999997"/>
  </r>
  <r>
    <s v="TON"/>
    <x v="230"/>
    <x v="9"/>
    <n v="98.4"/>
    <n v="1.8"/>
    <n v="1.566211472"/>
    <m/>
    <n v="105669"/>
    <s v="TON-2019"/>
    <n v="-0.59999999999999432"/>
    <n v="0"/>
    <n v="0.16994180400000003"/>
    <n v="165500.00003476799"/>
    <n v="1.5999999999999943"/>
    <s v=""/>
    <s v="Upper Middle Income"/>
    <s v="East Asia &amp; Pacific"/>
    <s v="Universal Access"/>
    <n v="12.358622860585882"/>
    <x v="2348"/>
    <n v="-3.1171898235815876"/>
    <n v="5.6000000000000085"/>
    <n v="0.391164917"/>
  </r>
  <r>
    <s v="TON"/>
    <x v="230"/>
    <x v="10"/>
    <n v="99.9"/>
    <n v="1.9"/>
    <n v="1.764360857"/>
    <m/>
    <n v="105704"/>
    <s v="TON-2020"/>
    <n v="1.5"/>
    <n v="9.9999999999999867E-2"/>
    <n v="0.19814938500000001"/>
    <n v="186500.00002832801"/>
    <n v="9.9999999999994316E-2"/>
    <s v=""/>
    <s v="Upper Middle Income"/>
    <s v="East Asia &amp; Pacific"/>
    <s v="Universal Access"/>
    <n v="13.326165474335923"/>
    <x v="2349"/>
    <n v="-2.6363867793012581"/>
    <n v="7.1000000000000085"/>
    <n v="0.58931430200000001"/>
  </r>
  <r>
    <s v="TON"/>
    <x v="230"/>
    <x v="11"/>
    <n v="100"/>
    <n v="1.8"/>
    <n v="1.9575315200000001"/>
    <m/>
    <n v="105490"/>
    <s v="TON-2021"/>
    <n v="9.9999999999994316E-2"/>
    <n v="-9.9999999999999867E-2"/>
    <n v="0.19317066300000008"/>
    <n v="206500.00004480002"/>
    <n v="0"/>
    <s v=""/>
    <s v="Upper Middle Income"/>
    <s v="East Asia &amp; Pacific"/>
    <s v="Universal Access"/>
    <n v="12.87483148972656"/>
    <x v="2350"/>
    <n v="-2.6232028210041864"/>
    <n v="7.2000000000000028"/>
    <n v="0.78248496500000009"/>
  </r>
  <r>
    <s v="TON"/>
    <x v="230"/>
    <x v="12"/>
    <n v="100"/>
    <n v="2.2999999999999998"/>
    <n v="1.536528246"/>
    <m/>
    <n v="105042"/>
    <s v="TON-2022"/>
    <n v="0"/>
    <n v="0.49999999999999978"/>
    <n v="-0.42100327400000004"/>
    <n v="161400.00001633199"/>
    <n v="0"/>
    <s v=""/>
    <s v="Upper Middle Income"/>
    <s v="East Asia &amp; Pacific"/>
    <s v="Universal Access"/>
    <n v="12.585946336015652"/>
    <x v="2351"/>
    <n v="-3.0142728062259363"/>
    <n v="7.2000000000000028"/>
    <n v="0.36148169100000005"/>
  </r>
  <r>
    <s v="TSA"/>
    <x v="231"/>
    <x v="0"/>
    <n v="74.076573629999999"/>
    <n v="38.156663010000003"/>
    <n v="1.2533750509999999"/>
    <n v="492.48638419999997"/>
    <n v="1444967010"/>
    <s v="TSA-2010"/>
    <s v=""/>
    <s v=""/>
    <s v=""/>
    <n v="1811085599.8520675"/>
    <n v="25.923426370000001"/>
    <n v="2.5449943210836081"/>
    <s v="Unknown"/>
    <s v="Unknown"/>
    <s v="Moderate Access"/>
    <n v="-5.5480838094140523"/>
    <x v="2027"/>
    <n v="-3.8446841629916344"/>
    <n v="0"/>
    <n v="0"/>
  </r>
  <r>
    <s v="TSA"/>
    <x v="231"/>
    <x v="1"/>
    <n v="77.309165160000006"/>
    <n v="36.80927131"/>
    <n v="1.3210232630000001"/>
    <n v="506.2104473"/>
    <n v="1464372623"/>
    <s v="TSA-2011"/>
    <n v="3.2325915300000077"/>
    <n v="-1.3473917000000029"/>
    <n v="6.7648212000000152E-2"/>
    <n v="1934470300.6833289"/>
    <n v="22.690834839999994"/>
    <n v="2.6096325550885169"/>
    <s v="Unknown"/>
    <s v="Unknown"/>
    <s v="Moderate Access"/>
    <n v="-3.106162270820306"/>
    <x v="2028"/>
    <n v="-3.8055101207740556"/>
    <n v="3.2325915300000077"/>
    <n v="6.7648212000000152E-2"/>
  </r>
  <r>
    <s v="TSA"/>
    <x v="231"/>
    <x v="2"/>
    <n v="78.419544450000004"/>
    <n v="36.385188880000001"/>
    <n v="1.4234584109999999"/>
    <n v="528.9854689"/>
    <n v="1483553073"/>
    <s v="TSA-2012"/>
    <n v="1.1103792899999974"/>
    <n v="-0.42408242999999857"/>
    <n v="0.10243514799999986"/>
    <n v="2111776099.9267468"/>
    <n v="21.580455549999996"/>
    <n v="2.6909215747646407"/>
    <s v="Unknown"/>
    <s v="Unknown"/>
    <s v="Moderate Access"/>
    <n v="-2.7012600860156226"/>
    <x v="2029"/>
    <n v="-3.9820456520962293"/>
    <n v="4.342970820000005"/>
    <n v="0.17008336000000002"/>
  </r>
  <r>
    <s v="TSA"/>
    <x v="231"/>
    <x v="3"/>
    <n v="80.847453200000004"/>
    <n v="36.610755849999997"/>
    <n v="1.4441109999999999"/>
    <n v="535.21815409999999"/>
    <n v="1501661991"/>
    <s v="TSA-2013"/>
    <n v="2.4279087500000003"/>
    <n v="0.22556696999999559"/>
    <n v="2.0652588999999999E-2"/>
    <n v="2168566599.4850011"/>
    <n v="19.152546799999996"/>
    <n v="2.6981726776969204"/>
    <s v="Unknown"/>
    <s v="Unknown"/>
    <s v="High Access"/>
    <n v="-0.86508497664060258"/>
    <x v="2030"/>
    <n v="-3.5242594440000041"/>
    <n v="6.7708795700000053"/>
    <n v="0.19073594900000002"/>
  </r>
  <r>
    <s v="TSA"/>
    <x v="231"/>
    <x v="4"/>
    <n v="82.84802243"/>
    <n v="35.509652240000001"/>
    <n v="1.5415276360000001"/>
    <n v="565.04503130000001"/>
    <n v="1519839246"/>
    <s v="TSA-2014"/>
    <n v="2.0005692299999964"/>
    <n v="-1.1011036099999956"/>
    <n v="9.7416636000000167E-2"/>
    <n v="2342874199.9864025"/>
    <n v="17.15197757"/>
    <n v="2.7281500599224895"/>
    <s v="Unknown"/>
    <s v="Unknown"/>
    <s v="High Access"/>
    <n v="0.40711984113285382"/>
    <x v="2031"/>
    <n v="-3.2497592620836842"/>
    <n v="8.7714488000000017"/>
    <n v="0.28815258500000018"/>
  </r>
  <r>
    <s v="TSA"/>
    <x v="231"/>
    <x v="5"/>
    <n v="86.532778460000003"/>
    <n v="34.883416850000003"/>
    <n v="1.5569484760000001"/>
    <n v="577.23417800000004"/>
    <n v="1537370078"/>
    <s v="TSA-2015"/>
    <n v="3.6847560300000026"/>
    <n v="-0.62623538999999795"/>
    <n v="1.5420839999999991E-2"/>
    <n v="2393605999.9901013"/>
    <n v="13.467221539999997"/>
    <n v="2.697256218255323"/>
    <s v="Unknown"/>
    <s v="Unknown"/>
    <s v="High Access"/>
    <n v="3.5175399019531142"/>
    <x v="2032"/>
    <n v="-3.1524928900041789"/>
    <n v="12.456204830000004"/>
    <n v="0.30357342500000017"/>
  </r>
  <r>
    <s v="TSA"/>
    <x v="231"/>
    <x v="6"/>
    <n v="88.318448040000007"/>
    <n v="34.207477240000003"/>
    <n v="1.5711909580000001"/>
    <n v="584.64620730000001"/>
    <n v="1555111864"/>
    <s v="TSA-2016"/>
    <n v="1.785669580000004"/>
    <n v="-0.67593961000000036"/>
    <n v="1.4242482000000001E-2"/>
    <n v="2443377699.3953257"/>
    <n v="11.681551959999993"/>
    <n v="2.687421791814983"/>
    <s v="Unknown"/>
    <s v="Unknown"/>
    <s v="High Access"/>
    <n v="4.2236969094530394"/>
    <x v="2033"/>
    <n v="-3.1031808376694565"/>
    <n v="14.241874410000008"/>
    <n v="0.31781590700000018"/>
  </r>
  <r>
    <s v="TSA"/>
    <x v="231"/>
    <x v="7"/>
    <n v="91.39837283"/>
    <n v="33.588887470000003"/>
    <n v="1.641908846"/>
    <n v="603.30763200000001"/>
    <n v="1572520427"/>
    <s v="TSA-2017"/>
    <n v="3.0799247899999926"/>
    <n v="-0.61858976999999982"/>
    <n v="7.0717887999999895E-2"/>
    <n v="2581935199.606997"/>
    <n v="8.6016271700000004"/>
    <n v="2.7215118107440088"/>
    <s v="Unknown"/>
    <s v="Unknown"/>
    <s v="High Access"/>
    <n v="6.5444651399218827"/>
    <x v="2034"/>
    <n v="-3.0358422195732242"/>
    <n v="17.321799200000001"/>
    <n v="0.38853379500000007"/>
  </r>
  <r>
    <s v="TSA"/>
    <x v="231"/>
    <x v="8"/>
    <n v="94.819202410000003"/>
    <n v="33.883499819999997"/>
    <n v="1.700230804"/>
    <n v="620.96270179999999"/>
    <n v="1589164714"/>
    <s v="TSA-2018"/>
    <n v="3.420829580000003"/>
    <n v="0.29461234999999419"/>
    <n v="5.8321958000000063E-2"/>
    <n v="2701946799.3726501"/>
    <n v="5.1807975899999974"/>
    <n v="2.7380562456835151"/>
    <s v="Unknown"/>
    <s v="Unknown"/>
    <s v="High Access"/>
    <n v="9.3354018503125076"/>
    <x v="2035"/>
    <n v="-3.0106382056276146"/>
    <n v="20.742628780000004"/>
    <n v="0.44685575300000013"/>
  </r>
  <r>
    <s v="TSA"/>
    <x v="231"/>
    <x v="9"/>
    <n v="95.469895399999999"/>
    <n v="34.42935799"/>
    <n v="1.682783884"/>
    <n v="621.2960243"/>
    <n v="1605412986"/>
    <s v="TSA-2019"/>
    <n v="0.65069298999999603"/>
    <n v="0.54585817000000247"/>
    <n v="-1.7446920000000032E-2"/>
    <n v="2701563100.0051174"/>
    <n v="4.5301046000000014"/>
    <n v="2.7085057978536948"/>
    <s v="Unknown"/>
    <s v="Unknown"/>
    <s v="Universal Access"/>
    <n v="9.4285182605858751"/>
    <x v="2036"/>
    <n v="-3.0006174115815876"/>
    <n v="21.39332177"/>
    <n v="0.4294088330000001"/>
  </r>
  <r>
    <s v="TSA"/>
    <x v="231"/>
    <x v="10"/>
    <n v="96.401361739999999"/>
    <n v="36.886465909999998"/>
    <n v="1.5438989830000001"/>
    <n v="591.69883149999998"/>
    <n v="1621073417"/>
    <s v="TSA-2020"/>
    <n v="0.93146634000000006"/>
    <n v="2.4571079199999986"/>
    <n v="-0.13888490099999995"/>
    <n v="2502773599.8746352"/>
    <n v="3.5986382600000013"/>
    <n v="2.6092648841068398"/>
    <s v="Unknown"/>
    <s v="Unknown"/>
    <s v="Universal Access"/>
    <n v="9.827527214335916"/>
    <x v="2037"/>
    <n v="-2.8568486533012578"/>
    <n v="22.32478811"/>
    <n v="0.29052393200000015"/>
  </r>
  <r>
    <s v="TSA"/>
    <x v="231"/>
    <x v="11"/>
    <n v="99.369312910000005"/>
    <m/>
    <n v="1.6877631609999999"/>
    <n v="632.58621970000002"/>
    <n v="1634785356"/>
    <s v="TSA-2021"/>
    <n v="2.9679511700000063"/>
    <s v=""/>
    <n v="0.14386417799999984"/>
    <n v="2759130499.9990702"/>
    <n v="0.63068708999999501"/>
    <n v="2.6680365591909525"/>
    <s v="Unknown"/>
    <s v="Unknown"/>
    <s v="Universal Access"/>
    <n v="12.244144399726565"/>
    <x v="38"/>
    <n v="-2.8929711800041864"/>
    <n v="25.292739280000006"/>
    <n v="0.43438810999999999"/>
  </r>
  <r>
    <s v="TSA"/>
    <x v="231"/>
    <x v="12"/>
    <n v="99.089511470000005"/>
    <m/>
    <n v="1.800411516"/>
    <n v="676.41681949999997"/>
    <n v="1648009565"/>
    <s v="TSA-2022"/>
    <n v="-0.27980143999999996"/>
    <s v=""/>
    <n v="0.11264835500000014"/>
    <n v="2967095399.3041506"/>
    <n v="0.91048852999999497"/>
    <n v="2.6616894555207025"/>
    <s v="Unknown"/>
    <s v="Unknown"/>
    <s v="Universal Access"/>
    <n v="11.675457806015658"/>
    <x v="38"/>
    <n v="-2.7503895362259363"/>
    <n v="25.012937840000006"/>
    <n v="0.54703646500000014"/>
  </r>
  <r>
    <s v="TSS"/>
    <x v="232"/>
    <x v="0"/>
    <n v="33.335247590000002"/>
    <n v="70.552252580000001"/>
    <n v="0.83897754499999999"/>
    <n v="511.93901190000003"/>
    <n v="894666657"/>
    <s v="TSS-2010"/>
    <s v=""/>
    <s v=""/>
    <s v=""/>
    <n v="750605235.483217"/>
    <n v="66.664752410000006"/>
    <n v="1.6388232299121643"/>
    <s v="Unknown"/>
    <s v="Unknown"/>
    <s v="Low Access"/>
    <n v="-46.289409849414049"/>
    <x v="2141"/>
    <n v="-4.2590816689916347"/>
    <n v="0"/>
    <n v="0"/>
  </r>
  <r>
    <s v="TSS"/>
    <x v="232"/>
    <x v="1"/>
    <n v="35.90081971"/>
    <n v="69.954921479999996"/>
    <n v="0.82080626199999995"/>
    <n v="525.57518879999998"/>
    <n v="919528126"/>
    <s v="TSS-2011"/>
    <n v="2.5655721199999988"/>
    <n v="-0.59733110000000522"/>
    <n v="-1.8171283000000038E-2"/>
    <n v="754754443.90592492"/>
    <n v="64.099180289999993"/>
    <n v="1.5617294718079735"/>
    <s v="Unknown"/>
    <s v="Unknown"/>
    <s v="Low Access"/>
    <n v="-44.514507720820312"/>
    <x v="2142"/>
    <n v="-4.3057271217740558"/>
    <n v="2.5655721199999988"/>
    <n v="-1.8171283000000038E-2"/>
  </r>
  <r>
    <s v="TSS"/>
    <x v="232"/>
    <x v="2"/>
    <n v="36.776277870000001"/>
    <n v="68.96843045"/>
    <n v="0.823718701"/>
    <n v="509.9244764"/>
    <n v="944970310"/>
    <s v="TSS-2012"/>
    <n v="0.87545816000000087"/>
    <n v="-0.98649102999999627"/>
    <n v="2.9124390000000444E-3"/>
    <n v="778389716.23676729"/>
    <n v="63.223722129999999"/>
    <n v="1.6153739212821203"/>
    <s v="Unknown"/>
    <s v="Unknown"/>
    <s v="Low Access"/>
    <n v="-44.344526666015625"/>
    <x v="2143"/>
    <n v="-4.5817853620962294"/>
    <n v="3.4410302799999997"/>
    <n v="-1.5258843999999994E-2"/>
  </r>
  <r>
    <s v="TSS"/>
    <x v="232"/>
    <x v="3"/>
    <n v="38.032004200000003"/>
    <n v="67.851097100000004"/>
    <n v="0.84457377600000005"/>
    <n v="512.63410680000004"/>
    <n v="971232906"/>
    <s v="TSS-2013"/>
    <n v="1.2557263300000017"/>
    <n v="-1.1173333499999956"/>
    <n v="2.0855075000000056E-2"/>
    <n v="820277842.79587317"/>
    <n v="61.967995799999997"/>
    <n v="1.6475177222835538"/>
    <s v="Unknown"/>
    <s v="Unknown"/>
    <s v="Low Access"/>
    <n v="-43.680533976640604"/>
    <x v="2144"/>
    <n v="-4.1237966680000042"/>
    <n v="4.6967566100000013"/>
    <n v="5.5962310000000626E-3"/>
  </r>
  <r>
    <s v="TSS"/>
    <x v="232"/>
    <x v="4"/>
    <n v="38.354476929999997"/>
    <n v="67.630370769999999"/>
    <n v="0.85537558599999997"/>
    <n v="516.52810569999997"/>
    <n v="997961037"/>
    <s v="TSS-2014"/>
    <n v="0.3224727299999941"/>
    <n v="-0.22072633000000508"/>
    <n v="1.0801809999999912E-2"/>
    <n v="853631506.82904267"/>
    <n v="61.645523070000003"/>
    <n v="1.6560097631876065"/>
    <s v="Unknown"/>
    <s v="Unknown"/>
    <s v="Low Access"/>
    <n v="-44.086425658867149"/>
    <x v="2145"/>
    <n v="-3.9359113120836842"/>
    <n v="5.0192293399999954"/>
    <n v="1.6398040999999974E-2"/>
  </r>
  <r>
    <s v="TSS"/>
    <x v="232"/>
    <x v="5"/>
    <n v="39.19965002"/>
    <n v="68.025551579999998"/>
    <n v="0.821698661"/>
    <n v="502.12117740000002"/>
    <n v="1025251114"/>
    <s v="TSS-2015"/>
    <n v="0.84517309000000296"/>
    <n v="0.39518080999999938"/>
    <n v="-3.3676924999999969E-2"/>
    <n v="842447467.56255829"/>
    <n v="60.80034998"/>
    <n v="1.6364548997012687"/>
    <s v="Unknown"/>
    <s v="Unknown"/>
    <s v="Low Access"/>
    <n v="-43.815588538046889"/>
    <x v="2146"/>
    <n v="-3.8877427050041788"/>
    <n v="5.8644024299999984"/>
    <n v="-1.7278883999999994E-2"/>
  </r>
  <r>
    <s v="TSS"/>
    <x v="232"/>
    <x v="6"/>
    <n v="43.830165139999998"/>
    <n v="67.962523820000001"/>
    <n v="0.81433392699999996"/>
    <n v="503.91736300000002"/>
    <n v="1052824144"/>
    <s v="TSS-2016"/>
    <n v="4.6305151199999983"/>
    <n v="-6.3027759999997102E-2"/>
    <n v="-7.3647340000000394E-3"/>
    <n v="857350419.62393343"/>
    <n v="56.169834860000002"/>
    <n v="1.616006882858688"/>
    <s v="Unknown"/>
    <s v="Unknown"/>
    <s v="Low Access"/>
    <n v="-40.264585990546969"/>
    <x v="2147"/>
    <n v="-3.8600378686694565"/>
    <n v="10.494917549999997"/>
    <n v="-2.4643618000000034E-2"/>
  </r>
  <r>
    <s v="TSS"/>
    <x v="232"/>
    <x v="7"/>
    <n v="43.762819460000003"/>
    <n v="67.817554470000005"/>
    <n v="0.79770735500000001"/>
    <n v="493.63568170000002"/>
    <n v="1080941647"/>
    <s v="TSS-2017"/>
    <n v="-6.7345679999995411E-2"/>
    <n v="-0.14496934999999667"/>
    <n v="-1.6626571999999951E-2"/>
    <n v="862275102.13771367"/>
    <n v="56.237180539999997"/>
    <n v="1.6159839828693647"/>
    <s v="Unknown"/>
    <s v="Unknown"/>
    <s v="Low Access"/>
    <n v="-41.091088230078114"/>
    <x v="2148"/>
    <n v="-3.8800437105732239"/>
    <n v="10.427571870000001"/>
    <n v="-4.1270189999999984E-2"/>
  </r>
  <r>
    <s v="TSS"/>
    <x v="232"/>
    <x v="8"/>
    <n v="46.416675239999996"/>
    <n v="67.66607132"/>
    <n v="0.79618918299999997"/>
    <n v="483.28269519999998"/>
    <n v="1109997000"/>
    <s v="TSS-2018"/>
    <n v="2.6538557799999936"/>
    <n v="-0.15148315000000423"/>
    <n v="-1.5181720000000398E-3"/>
    <n v="883767604.562451"/>
    <n v="53.583324760000004"/>
    <n v="1.6474605668852014"/>
    <s v="Unknown"/>
    <s v="Unknown"/>
    <s v="Low Access"/>
    <n v="-39.067125319687499"/>
    <x v="2149"/>
    <n v="-3.9146798266276148"/>
    <n v="13.081427649999995"/>
    <n v="-4.2788362000000024E-2"/>
  </r>
  <r>
    <s v="TSS"/>
    <x v="232"/>
    <x v="9"/>
    <n v="47.197416820000001"/>
    <n v="68.169385020000007"/>
    <n v="0.79237067400000005"/>
    <n v="491.37423589999997"/>
    <n v="1139315618"/>
    <s v="TSS-2019"/>
    <n v="0.78074158000000438"/>
    <n v="0.50331370000000675"/>
    <n v="-3.8185089999999144E-3"/>
    <n v="902760284.13338661"/>
    <n v="52.802583179999999"/>
    <n v="1.6125604806053693"/>
    <s v="Unknown"/>
    <s v="Unknown"/>
    <s v="Low Access"/>
    <n v="-38.843960319414123"/>
    <x v="2150"/>
    <n v="-3.8910306215815877"/>
    <n v="13.862169229999999"/>
    <n v="-4.6606870999999939E-2"/>
  </r>
  <r>
    <s v="TSS"/>
    <x v="232"/>
    <x v="10"/>
    <n v="48.545038949999999"/>
    <n v="70.270113390000006"/>
    <n v="0.73400443199999998"/>
    <n v="476.95929389999998"/>
    <n v="1169015451"/>
    <s v="TSS-2020"/>
    <n v="1.3476221299999978"/>
    <n v="2.1007283699999988"/>
    <n v="-5.8366242000000068E-2"/>
    <n v="858062522.11047876"/>
    <n v="51.454961050000001"/>
    <n v="1.5389246868389832"/>
    <s v="Unknown"/>
    <s v="Unknown"/>
    <s v="Low Access"/>
    <n v="-38.028795575664084"/>
    <x v="2151"/>
    <n v="-3.666743204301258"/>
    <n v="15.209791359999997"/>
    <n v="-0.10497311300000001"/>
  </r>
  <r>
    <s v="TSS"/>
    <x v="232"/>
    <x v="11"/>
    <n v="50.65664486"/>
    <m/>
    <n v="0.74669568500000005"/>
    <n v="490.24344300000001"/>
    <n v="1199011925"/>
    <s v="TSS-2021"/>
    <n v="2.1116059100000015"/>
    <s v=""/>
    <n v="1.2691253000000069E-2"/>
    <n v="895297030.66104364"/>
    <n v="49.34335514"/>
    <n v="1.5231120286498152"/>
    <s v="Unknown"/>
    <s v="Unknown"/>
    <s v="Moderate Access"/>
    <n v="-36.46852365027344"/>
    <x v="38"/>
    <n v="-3.8340386560041861"/>
    <n v="17.321397269999999"/>
    <n v="-9.2281859999999938E-2"/>
  </r>
  <r>
    <s v="TSS"/>
    <x v="232"/>
    <x v="12"/>
    <n v="51.587377580000002"/>
    <m/>
    <n v="0.720694536"/>
    <n v="480.24736919999998"/>
    <n v="1229208573"/>
    <s v="TSS-2022"/>
    <n v="0.93073272000000173"/>
    <s v=""/>
    <n v="-2.6001149000000057E-2"/>
    <n v="885883902.16545713"/>
    <n v="48.412622419999998"/>
    <n v="1.5006735741218924"/>
    <s v="Unknown"/>
    <s v="Unknown"/>
    <s v="Moderate Access"/>
    <n v="-35.826676083984346"/>
    <x v="38"/>
    <n v="-3.8301065162259365"/>
    <n v="18.25212999"/>
    <n v="-0.11828300899999999"/>
  </r>
  <r>
    <s v="TTO"/>
    <x v="233"/>
    <x v="0"/>
    <n v="100"/>
    <n v="0.4"/>
    <n v="31.131793389999999"/>
    <n v="15018.90978"/>
    <n v="1317714"/>
    <s v="TTO-2010"/>
    <s v=""/>
    <s v=""/>
    <s v=""/>
    <n v="41022799.99511046"/>
    <n v="0"/>
    <n v="2.0728397630736684"/>
    <s v="High Income"/>
    <s v="Latin America &amp; Caribbean"/>
    <s v="Universal Access"/>
    <n v="20.375342560585949"/>
    <x v="262"/>
    <n v="26.033734176008366"/>
    <n v="0"/>
    <n v="0"/>
  </r>
  <r>
    <s v="TTO"/>
    <x v="233"/>
    <x v="1"/>
    <n v="97.5"/>
    <n v="0.4"/>
    <n v="31.066046490000002"/>
    <n v="14838.988289999999"/>
    <n v="1328019"/>
    <s v="TTO-2011"/>
    <n v="-2.5"/>
    <n v="0"/>
    <n v="-6.5746899999997055E-2"/>
    <n v="41256299.993603311"/>
    <n v="2.5"/>
    <n v="2.0935420854085738"/>
    <s v="High Income"/>
    <s v="Latin America &amp; Caribbean"/>
    <s v="Universal Access"/>
    <n v="17.084672569179688"/>
    <x v="263"/>
    <n v="25.939513106225945"/>
    <n v="-2.5"/>
    <n v="-6.5746899999997055E-2"/>
  </r>
  <r>
    <s v="TTO"/>
    <x v="233"/>
    <x v="2"/>
    <n v="100"/>
    <n v="0.4"/>
    <n v="28.517129350000001"/>
    <n v="14480.169110000001"/>
    <n v="1335194"/>
    <s v="TTO-2012"/>
    <n v="2.5"/>
    <n v="0"/>
    <n v="-2.5489171400000004"/>
    <n v="38075900.005343899"/>
    <n v="0"/>
    <n v="1.969392010090965"/>
    <s v="High Income"/>
    <s v="Latin America &amp; Caribbean"/>
    <s v="Universal Access"/>
    <n v="18.879195463984374"/>
    <x v="264"/>
    <n v="23.111625286903774"/>
    <n v="0"/>
    <n v="-2.6146640399999974"/>
  </r>
  <r>
    <s v="TTO"/>
    <x v="233"/>
    <x v="3"/>
    <n v="100"/>
    <n v="0.4"/>
    <n v="27.84737986"/>
    <n v="14331.498540000001"/>
    <n v="1340557"/>
    <s v="TTO-2013"/>
    <n v="0"/>
    <n v="0"/>
    <n v="-0.66974949000000095"/>
    <n v="37331000.00298202"/>
    <n v="0"/>
    <n v="1.9430891879363787"/>
    <s v="High Income"/>
    <s v="Latin America &amp; Caribbean"/>
    <s v="Universal Access"/>
    <n v="18.287461823359394"/>
    <x v="2241"/>
    <n v="22.879009415999995"/>
    <n v="0"/>
    <n v="-3.2844135299999984"/>
  </r>
  <r>
    <s v="TTO"/>
    <x v="233"/>
    <x v="4"/>
    <n v="100"/>
    <n v="0.3"/>
    <n v="27.651535710000001"/>
    <n v="14611.61822"/>
    <n v="1345343"/>
    <s v="TTO-2014"/>
    <n v="0"/>
    <n v="-0.10000000000000003"/>
    <n v="-0.19584414999999922"/>
    <n v="37200800.006698534"/>
    <n v="0"/>
    <n v="1.8924348620162621"/>
    <s v="High Income"/>
    <s v="Latin America &amp; Caribbean"/>
    <s v="Universal Access"/>
    <n v="17.559097411132853"/>
    <x v="1879"/>
    <n v="22.860248811916318"/>
    <n v="0"/>
    <n v="-3.4802576799999976"/>
  </r>
  <r>
    <s v="TTO"/>
    <x v="233"/>
    <x v="5"/>
    <n v="100"/>
    <n v="0.4"/>
    <n v="27.235310640000002"/>
    <n v="14043.975979999999"/>
    <n v="1349667"/>
    <s v="TTO-2015"/>
    <n v="0"/>
    <n v="0.10000000000000003"/>
    <n v="-0.41622506999999942"/>
    <n v="36758600.005556881"/>
    <n v="0"/>
    <n v="1.939287754321551"/>
    <s v="High Income"/>
    <s v="Latin America &amp; Caribbean"/>
    <s v="Universal Access"/>
    <n v="16.984761441953111"/>
    <x v="101"/>
    <n v="22.525869273995824"/>
    <n v="0"/>
    <n v="-3.896482749999997"/>
  </r>
  <r>
    <s v="TTO"/>
    <x v="233"/>
    <x v="6"/>
    <n v="100"/>
    <n v="0.4"/>
    <n v="24.904885530000001"/>
    <n v="12250.992689999999"/>
    <n v="1353895"/>
    <s v="TTO-2016"/>
    <n v="0"/>
    <n v="0"/>
    <n v="-2.3304251100000002"/>
    <n v="33718599.994639352"/>
    <n v="0"/>
    <n v="2.0328871431234199"/>
    <s v="High Income"/>
    <s v="Latin America &amp; Caribbean"/>
    <s v="Universal Access"/>
    <n v="15.905248869453033"/>
    <x v="102"/>
    <n v="20.230513734330543"/>
    <n v="0"/>
    <n v="-6.2269078599999972"/>
  </r>
  <r>
    <s v="TTO"/>
    <x v="233"/>
    <x v="7"/>
    <n v="100"/>
    <n v="0.4"/>
    <n v="23.989612520000001"/>
    <n v="12330.86332"/>
    <n v="1356633"/>
    <s v="TTO-2017"/>
    <n v="0"/>
    <n v="0"/>
    <n v="-0.91527300999999994"/>
    <n v="32545100.001845162"/>
    <n v="0"/>
    <n v="1.9454933444189697"/>
    <s v="High Income"/>
    <s v="Latin America &amp; Caribbean"/>
    <s v="Universal Access"/>
    <n v="15.146092309921883"/>
    <x v="103"/>
    <n v="19.311861454426776"/>
    <n v="0"/>
    <n v="-7.1421808699999971"/>
  </r>
  <r>
    <s v="TTO"/>
    <x v="233"/>
    <x v="8"/>
    <n v="100"/>
    <n v="0.5"/>
    <n v="24.00159506"/>
    <n v="12397.10074"/>
    <n v="1359193"/>
    <s v="TTO-2018"/>
    <n v="0"/>
    <n v="9.9999999999999978E-2"/>
    <n v="1.198253999999821E-2"/>
    <n v="32622799.99438658"/>
    <n v="0"/>
    <n v="1.9360651787362986"/>
    <s v="High Income"/>
    <s v="Latin America &amp; Caribbean"/>
    <s v="Universal Access"/>
    <n v="14.516199440312505"/>
    <x v="1150"/>
    <n v="19.290726050372385"/>
    <n v="0"/>
    <n v="-7.1301983299999989"/>
  </r>
  <r>
    <s v="TTO"/>
    <x v="233"/>
    <x v="9"/>
    <n v="100"/>
    <n v="0.4"/>
    <n v="24.357379300000002"/>
    <n v="12540.300440000001"/>
    <n v="1363985"/>
    <s v="TTO-2019"/>
    <n v="0"/>
    <n v="-9.9999999999999978E-2"/>
    <n v="0.35578424000000197"/>
    <n v="33223100.004510503"/>
    <n v="0"/>
    <n v="1.9423282094826748"/>
    <s v="High Income"/>
    <s v="Latin America &amp; Caribbean"/>
    <s v="Universal Access"/>
    <n v="13.958622860585876"/>
    <x v="2352"/>
    <n v="19.673978004418416"/>
    <n v="0"/>
    <n v="-6.7744140899999969"/>
  </r>
  <r>
    <s v="TTO"/>
    <x v="233"/>
    <x v="10"/>
    <n v="100"/>
    <n v="0.5"/>
    <n v="21.805191239999999"/>
    <n v="10738.117260000001"/>
    <n v="1366725"/>
    <s v="TTO-2020"/>
    <n v="0"/>
    <n v="9.9999999999999978E-2"/>
    <n v="-2.5521880600000024"/>
    <n v="29801699.997488998"/>
    <n v="0"/>
    <n v="2.0306344875954534"/>
    <s v="High Income"/>
    <s v="Latin America &amp; Caribbean"/>
    <s v="Universal Access"/>
    <n v="13.426165474335917"/>
    <x v="2245"/>
    <n v="17.404443603698741"/>
    <n v="0"/>
    <n v="-9.3266021499999994"/>
  </r>
  <r>
    <s v="TTO"/>
    <x v="233"/>
    <x v="11"/>
    <n v="100"/>
    <n v="0.5"/>
    <n v="20.974759389999999"/>
    <n v="11220.65278"/>
    <n v="1367558"/>
    <s v="TTO-2021"/>
    <n v="0"/>
    <n v="0"/>
    <n v="-0.83043185000000008"/>
    <n v="28684200.001869619"/>
    <n v="0"/>
    <n v="1.8692993893711769"/>
    <s v="High Income"/>
    <s v="Latin America &amp; Caribbean"/>
    <s v="Universal Access"/>
    <n v="12.87483148972656"/>
    <x v="1652"/>
    <n v="16.394025048995815"/>
    <n v="0"/>
    <n v="-10.157033999999999"/>
  </r>
  <r>
    <s v="TTO"/>
    <x v="233"/>
    <x v="12"/>
    <n v="100"/>
    <m/>
    <n v="20.866009420000001"/>
    <n v="11038.406849999999"/>
    <n v="1365805"/>
    <s v="TTO-2022"/>
    <n v="0"/>
    <s v=""/>
    <n v="-0.10874996999999809"/>
    <n v="28498899.9958831"/>
    <n v="0"/>
    <n v="1.8903098702146499"/>
    <s v="High Income"/>
    <s v="Latin America &amp; Caribbean"/>
    <s v="Universal Access"/>
    <n v="12.585946336015652"/>
    <x v="38"/>
    <n v="16.315208367774066"/>
    <n v="0"/>
    <n v="-10.265783969999998"/>
  </r>
  <r>
    <s v="TUN"/>
    <x v="234"/>
    <x v="0"/>
    <n v="99.5"/>
    <n v="12.6"/>
    <n v="2.575798952"/>
    <n v="955.70704739999996"/>
    <n v="10765980"/>
    <s v="TUN-2010"/>
    <s v=""/>
    <s v=""/>
    <s v=""/>
    <n v="27731000.00125296"/>
    <n v="0.5"/>
    <n v="2.695176266626325"/>
    <s v="Lower Middle Income"/>
    <s v="Middle East &amp; North Africa"/>
    <s v="Universal Access"/>
    <n v="19.875342560585949"/>
    <x v="2353"/>
    <n v="-2.5222602619916343"/>
    <n v="0"/>
    <n v="0"/>
  </r>
  <r>
    <s v="TUN"/>
    <x v="234"/>
    <x v="1"/>
    <n v="99.5"/>
    <n v="13.2"/>
    <n v="2.412623145"/>
    <n v="902.9030411"/>
    <n v="10886035"/>
    <s v="TUN-2011"/>
    <n v="0"/>
    <n v="0.59999999999999964"/>
    <n v="-0.16317580700000001"/>
    <n v="26263899.998280074"/>
    <n v="0.5"/>
    <n v="2.6720733403009911"/>
    <s v="Lower Middle Income"/>
    <s v="Middle East &amp; North Africa"/>
    <s v="Universal Access"/>
    <n v="19.084672569179688"/>
    <x v="203"/>
    <n v="-2.7139102387740555"/>
    <n v="0"/>
    <n v="-0.16317580700000001"/>
  </r>
  <r>
    <s v="TUN"/>
    <x v="234"/>
    <x v="2"/>
    <n v="99.5"/>
    <n v="13"/>
    <n v="2.5651503629999999"/>
    <n v="930.16863460000002"/>
    <n v="11009647"/>
    <s v="TUN-2012"/>
    <n v="0"/>
    <n v="-0.19999999999999929"/>
    <n v="0.15252721799999991"/>
    <n v="28241399.99855186"/>
    <n v="0.5"/>
    <n v="2.7577261451124833"/>
    <s v="Lower Middle Income"/>
    <s v="Middle East &amp; North Africa"/>
    <s v="Universal Access"/>
    <n v="18.379195463984374"/>
    <x v="2354"/>
    <n v="-2.8403537000962293"/>
    <n v="0"/>
    <n v="-1.0648589000000097E-2"/>
  </r>
  <r>
    <s v="TUN"/>
    <x v="234"/>
    <x v="3"/>
    <n v="99.7"/>
    <n v="13.2"/>
    <n v="2.5328144379999999"/>
    <n v="935.79709969999999"/>
    <n v="11141361"/>
    <s v="TUN-2013"/>
    <n v="0.20000000000000284"/>
    <n v="0.19999999999999929"/>
    <n v="-3.2335924999999932E-2"/>
    <n v="28218999.999770116"/>
    <n v="0.29999999999999716"/>
    <n v="2.7065850479895435"/>
    <s v="Lower Middle Income"/>
    <s v="Middle East &amp; North Africa"/>
    <s v="Universal Access"/>
    <n v="17.987461823359396"/>
    <x v="2355"/>
    <n v="-2.4355560060000041"/>
    <n v="0.20000000000000284"/>
    <n v="-4.2984514000000029E-2"/>
  </r>
  <r>
    <s v="TUN"/>
    <x v="234"/>
    <x v="4"/>
    <n v="99.8"/>
    <n v="12.9"/>
    <n v="2.679069401"/>
    <n v="939.76913300000001"/>
    <n v="11274288"/>
    <s v="TUN-2014"/>
    <n v="9.9999999999994316E-2"/>
    <n v="-0.29999999999999893"/>
    <n v="0.14625496300000007"/>
    <n v="30204599.998861488"/>
    <n v="0.20000000000000284"/>
    <n v="2.8507739900412328"/>
    <s v="Lower Middle Income"/>
    <s v="Middle East &amp; North Africa"/>
    <s v="Universal Access"/>
    <n v="17.359097411132851"/>
    <x v="2356"/>
    <n v="-2.1122174970836842"/>
    <n v="0.29999999999999716"/>
    <n v="0.10327044900000004"/>
  </r>
  <r>
    <s v="TUN"/>
    <x v="234"/>
    <x v="5"/>
    <n v="99.9"/>
    <n v="12.5"/>
    <n v="2.6942982550000001"/>
    <n v="952.9839551"/>
    <n v="11402264"/>
    <s v="TUN-2015"/>
    <n v="0.10000000000000853"/>
    <n v="-0.40000000000000036"/>
    <n v="1.5228854000000069E-2"/>
    <n v="30721099.998249322"/>
    <n v="9.9999999999994316E-2"/>
    <n v="2.8272231033703794"/>
    <s v="Lower Middle Income"/>
    <s v="Middle East &amp; North Africa"/>
    <s v="Universal Access"/>
    <n v="16.884761441953117"/>
    <x v="2357"/>
    <n v="-2.0151431110041789"/>
    <n v="0.40000000000000568"/>
    <n v="0.11849930300000011"/>
  </r>
  <r>
    <s v="TUN"/>
    <x v="234"/>
    <x v="6"/>
    <n v="100"/>
    <n v="12.4"/>
    <n v="2.590219829"/>
    <n v="955.17649389999997"/>
    <n v="11528674"/>
    <s v="TUN-2016"/>
    <n v="9.9999999999994316E-2"/>
    <n v="-9.9999999999999645E-2"/>
    <n v="-0.10407842600000006"/>
    <n v="29861799.996876746"/>
    <n v="0"/>
    <n v="2.7117709088757969"/>
    <s v="Lower Middle Income"/>
    <s v="Middle East &amp; North Africa"/>
    <s v="Universal Access"/>
    <n v="15.905248869453033"/>
    <x v="934"/>
    <n v="-2.0841519666694563"/>
    <n v="0.5"/>
    <n v="1.4420877000000054E-2"/>
  </r>
  <r>
    <s v="TUN"/>
    <x v="234"/>
    <x v="7"/>
    <n v="100"/>
    <n v="11.8"/>
    <n v="2.6004296130000002"/>
    <n v="973.95348149999995"/>
    <n v="11650498"/>
    <s v="TUN-2017"/>
    <n v="0"/>
    <n v="-0.59999999999999964"/>
    <n v="1.0209784000000166E-2"/>
    <n v="30296300.005397275"/>
    <n v="0"/>
    <n v="2.6699731171914296"/>
    <s v="Lower Middle Income"/>
    <s v="Middle East &amp; North Africa"/>
    <s v="Universal Access"/>
    <n v="15.146092309921883"/>
    <x v="2358"/>
    <n v="-2.0773214525732238"/>
    <n v="0.5"/>
    <n v="2.463066100000022E-2"/>
  </r>
  <r>
    <s v="TUN"/>
    <x v="234"/>
    <x v="8"/>
    <n v="99.8"/>
    <n v="11.9"/>
    <n v="2.5658122539999999"/>
    <n v="973.07434130000001"/>
    <n v="11765514"/>
    <s v="TUN-2018"/>
    <n v="-0.20000000000000284"/>
    <n v="9.9999999999999645E-2"/>
    <n v="-3.4617359000000292E-2"/>
    <n v="30188099.995808557"/>
    <n v="0.20000000000000284"/>
    <n v="2.6368101028870488"/>
    <s v="Lower Middle Income"/>
    <s v="Middle East &amp; North Africa"/>
    <s v="Universal Access"/>
    <n v="14.316199440312502"/>
    <x v="1927"/>
    <n v="-2.145056755627615"/>
    <n v="0.29999999999999716"/>
    <n v="-9.9866980000000716E-3"/>
  </r>
  <r>
    <s v="TUN"/>
    <x v="234"/>
    <x v="9"/>
    <n v="100"/>
    <n v="12.2"/>
    <n v="2.5469384169999998"/>
    <n v="950.61426370000004"/>
    <n v="11875081"/>
    <s v="TUN-2019"/>
    <n v="0.20000000000000284"/>
    <n v="0.29999999999999893"/>
    <n v="-1.8873837000000115E-2"/>
    <n v="30245100.003886774"/>
    <n v="0"/>
    <n v="2.6792554185824593"/>
    <s v="Lower Middle Income"/>
    <s v="Middle East &amp; North Africa"/>
    <s v="Universal Access"/>
    <n v="13.958622860585876"/>
    <x v="2359"/>
    <n v="-2.1364628785815878"/>
    <n v="0.5"/>
    <n v="-2.8860535000000187E-2"/>
  </r>
  <r>
    <s v="TUN"/>
    <x v="234"/>
    <x v="10"/>
    <n v="99.9"/>
    <n v="12.9"/>
    <n v="2.3983934599999999"/>
    <n v="896.51559399999996"/>
    <n v="11974057"/>
    <s v="TUN-2020"/>
    <n v="-9.9999999999994316E-2"/>
    <n v="0.70000000000000107"/>
    <n v="-0.14854495699999992"/>
    <n v="28718499.998467218"/>
    <n v="9.9999999999994316E-2"/>
    <n v="2.6752389763785858"/>
    <s v="Lower Middle Income"/>
    <s v="Middle East &amp; North Africa"/>
    <s v="Universal Access"/>
    <n v="13.326165474335923"/>
    <x v="2360"/>
    <n v="-2.002354176301258"/>
    <n v="0.40000000000000568"/>
    <n v="-0.17740549200000011"/>
  </r>
  <r>
    <s v="TUN"/>
    <x v="234"/>
    <x v="11"/>
    <n v="99.9"/>
    <n v="11.6"/>
    <n v="2.5743856850000002"/>
    <n v="964.47488299999998"/>
    <n v="12048622"/>
    <s v="TUN-2021"/>
    <n v="0"/>
    <n v="-1.3000000000000007"/>
    <n v="0.17599222500000034"/>
    <n v="31017800.000776071"/>
    <n v="9.9999999999994316E-2"/>
    <n v="2.6692096708546429"/>
    <s v="Lower Middle Income"/>
    <s v="Middle East &amp; North Africa"/>
    <s v="Universal Access"/>
    <n v="12.774831489726566"/>
    <x v="939"/>
    <n v="-2.0063486560041861"/>
    <n v="0.40000000000000568"/>
    <n v="-1.4132669999997738E-3"/>
  </r>
  <r>
    <s v="TUN"/>
    <x v="234"/>
    <x v="12"/>
    <n v="100"/>
    <m/>
    <n v="2.5049891359999998"/>
    <n v="956.04111890000001"/>
    <n v="12119334"/>
    <s v="TUN-2022"/>
    <n v="9.9999999999994316E-2"/>
    <s v=""/>
    <n v="-6.9396549000000363E-2"/>
    <n v="30358800.005555421"/>
    <n v="0"/>
    <n v="2.6201688258787295"/>
    <s v="Lower Middle Income"/>
    <s v="Middle East &amp; North Africa"/>
    <s v="Universal Access"/>
    <n v="12.585946336015652"/>
    <x v="38"/>
    <n v="-2.0458119162259365"/>
    <n v="0.5"/>
    <n v="-7.0809816000000136E-2"/>
  </r>
  <r>
    <s v="TUR"/>
    <x v="235"/>
    <x v="0"/>
    <n v="100"/>
    <n v="14.2"/>
    <n v="4.2680191929999998"/>
    <n v="1445.4101639999999"/>
    <n v="73142150"/>
    <s v="TUR-2010"/>
    <s v=""/>
    <s v=""/>
    <s v=""/>
    <n v="312172100.01728493"/>
    <n v="0"/>
    <n v="2.95280834416493"/>
    <s v="Upper Middle Income"/>
    <s v="Europe &amp; Central Asia"/>
    <s v="Universal Access"/>
    <n v="20.375342560585949"/>
    <x v="2361"/>
    <n v="-0.83004002099163454"/>
    <n v="0"/>
    <n v="0"/>
  </r>
  <r>
    <s v="TUR"/>
    <x v="235"/>
    <x v="1"/>
    <n v="100"/>
    <n v="12.7"/>
    <n v="4.4833229589999997"/>
    <n v="1515.8803359999999"/>
    <n v="74223629"/>
    <s v="TUR-2011"/>
    <n v="0"/>
    <n v="-1.5"/>
    <n v="0.2153037659999999"/>
    <n v="332768499.9959982"/>
    <n v="0"/>
    <n v="2.9575704971741255"/>
    <s v="Upper Middle Income"/>
    <s v="Europe &amp; Central Asia"/>
    <s v="Universal Access"/>
    <n v="19.584672569179688"/>
    <x v="2362"/>
    <n v="-0.64321042477405577"/>
    <n v="0"/>
    <n v="0.2153037659999999"/>
  </r>
  <r>
    <s v="TUR"/>
    <x v="235"/>
    <x v="2"/>
    <n v="100"/>
    <n v="13"/>
    <n v="4.5780380970000003"/>
    <n v="1567.316061"/>
    <n v="75175827"/>
    <s v="TUR-2012"/>
    <n v="0"/>
    <n v="0.30000000000000071"/>
    <n v="9.4715138000000643E-2"/>
    <n v="344157799.97948122"/>
    <n v="0"/>
    <n v="2.9209412261615308"/>
    <s v="Upper Middle Income"/>
    <s v="Europe &amp; Central Asia"/>
    <s v="Universal Access"/>
    <n v="18.879195463984374"/>
    <x v="2354"/>
    <n v="-0.82746596609622891"/>
    <n v="0"/>
    <n v="0.31001890400000054"/>
  </r>
  <r>
    <s v="TUR"/>
    <x v="235"/>
    <x v="3"/>
    <n v="100"/>
    <n v="13.8"/>
    <n v="4.384562281"/>
    <n v="1510.7911899999999"/>
    <n v="76147624"/>
    <s v="TUR-2013"/>
    <n v="0"/>
    <n v="0.80000000000000071"/>
    <n v="-0.1934758160000003"/>
    <n v="333873999.97817034"/>
    <n v="0"/>
    <n v="2.9021629924913714"/>
    <s v="Upper Middle Income"/>
    <s v="Europe &amp; Central Asia"/>
    <s v="Universal Access"/>
    <n v="18.287461823359394"/>
    <x v="2363"/>
    <n v="-0.58380816300000404"/>
    <n v="0"/>
    <n v="0.11654308800000024"/>
  </r>
  <r>
    <s v="TUR"/>
    <x v="235"/>
    <x v="4"/>
    <n v="100"/>
    <n v="11.5"/>
    <n v="4.6044600310000003"/>
    <n v="1543.0909569999999"/>
    <n v="77181884"/>
    <s v="TUR-2014"/>
    <n v="0"/>
    <n v="-2.3000000000000007"/>
    <n v="0.21989775000000034"/>
    <n v="355380899.99527842"/>
    <n v="0"/>
    <n v="2.9839200405605131"/>
    <s v="Upper Middle Income"/>
    <s v="Europe &amp; Central Asia"/>
    <s v="Universal Access"/>
    <n v="17.559097411132853"/>
    <x v="2364"/>
    <n v="-0.1868268670836839"/>
    <n v="0"/>
    <n v="0.33644083800000057"/>
  </r>
  <r>
    <s v="TUR"/>
    <x v="235"/>
    <x v="5"/>
    <n v="100"/>
    <n v="13.3"/>
    <n v="4.702763397"/>
    <n v="1646.836311"/>
    <n v="78218479"/>
    <s v="TUR-2015"/>
    <n v="0"/>
    <n v="1.8000000000000007"/>
    <n v="9.830336599999967E-2"/>
    <n v="367843000.01021314"/>
    <n v="0"/>
    <n v="2.8556349927360816"/>
    <s v="Upper Middle Income"/>
    <s v="Europe &amp; Central Asia"/>
    <s v="Universal Access"/>
    <n v="16.984761441953111"/>
    <x v="783"/>
    <n v="-6.6779690041789408E-3"/>
    <n v="0"/>
    <n v="0.43474420400000025"/>
  </r>
  <r>
    <s v="TUR"/>
    <x v="235"/>
    <x v="6"/>
    <n v="100"/>
    <n v="13.2"/>
    <n v="4.9353324699999996"/>
    <n v="1724.5436400000001"/>
    <n v="79277962"/>
    <s v="TUR-2016"/>
    <n v="0"/>
    <n v="-0.10000000000000142"/>
    <n v="0.23256907299999963"/>
    <n v="391263100.01402611"/>
    <n v="0"/>
    <n v="2.8618194144394047"/>
    <s v="Upper Middle Income"/>
    <s v="Europe &amp; Central Asia"/>
    <s v="Universal Access"/>
    <n v="15.905248869453033"/>
    <x v="94"/>
    <n v="0.26096067433054326"/>
    <n v="0"/>
    <n v="0.66731327699999987"/>
  </r>
  <r>
    <s v="TUR"/>
    <x v="235"/>
    <x v="7"/>
    <n v="100"/>
    <n v="11.4"/>
    <n v="5.3941644450000004"/>
    <n v="1828.0298680000001"/>
    <n v="80312698"/>
    <s v="TUR-2017"/>
    <n v="0"/>
    <n v="-1.7999999999999989"/>
    <n v="0.45883197500000072"/>
    <n v="433219900.03362262"/>
    <n v="0"/>
    <n v="2.9508076095614433"/>
    <s v="Upper Middle Income"/>
    <s v="Europe &amp; Central Asia"/>
    <s v="Universal Access"/>
    <n v="15.146092309921883"/>
    <x v="2365"/>
    <n v="0.71641337942677641"/>
    <n v="0"/>
    <n v="1.1261452520000006"/>
  </r>
  <r>
    <s v="TUR"/>
    <x v="235"/>
    <x v="8"/>
    <n v="100"/>
    <n v="11.8"/>
    <n v="5.2740197289999999"/>
    <n v="1771.3374289999999"/>
    <n v="81407204"/>
    <s v="TUR-2018"/>
    <n v="0"/>
    <n v="0.40000000000000036"/>
    <n v="-0.12014471600000043"/>
    <n v="429343199.9787277"/>
    <n v="0"/>
    <n v="2.9774223943189768"/>
    <s v="Upper Middle Income"/>
    <s v="Europe &amp; Central Asia"/>
    <s v="Universal Access"/>
    <n v="14.516199440312505"/>
    <x v="2366"/>
    <n v="0.56315071937238503"/>
    <n v="0"/>
    <n v="1.0060005360000002"/>
  </r>
  <r>
    <s v="TUR"/>
    <x v="235"/>
    <x v="9"/>
    <n v="100"/>
    <n v="14.1"/>
    <n v="5.0191367250000001"/>
    <n v="1774.1962570000001"/>
    <n v="82579440"/>
    <s v="TUR-2019"/>
    <n v="0"/>
    <n v="2.2999999999999989"/>
    <n v="-0.25488300399999986"/>
    <n v="414477500.033934"/>
    <n v="0"/>
    <n v="2.8289636533710709"/>
    <s v="Upper Middle Income"/>
    <s v="Europe &amp; Central Asia"/>
    <s v="Universal Access"/>
    <n v="13.958622860585876"/>
    <x v="2367"/>
    <n v="0.3357354294184125"/>
    <n v="0"/>
    <n v="0.75111753200000031"/>
  </r>
  <r>
    <s v="TUR"/>
    <x v="235"/>
    <x v="10"/>
    <n v="100"/>
    <n v="13.7"/>
    <n v="5.073959629"/>
    <n v="1762.010622"/>
    <n v="83384680"/>
    <s v="TUR-2020"/>
    <n v="0"/>
    <n v="-0.40000000000000036"/>
    <n v="5.4822903999999895E-2"/>
    <n v="423090499.99708372"/>
    <n v="0"/>
    <n v="2.8796419077432782"/>
    <s v="Upper Middle Income"/>
    <s v="Europe &amp; Central Asia"/>
    <s v="Universal Access"/>
    <n v="13.426165474335917"/>
    <x v="1131"/>
    <n v="0.6732119926987421"/>
    <n v="0"/>
    <n v="0.8059404360000002"/>
  </r>
  <r>
    <s v="TUR"/>
    <x v="235"/>
    <x v="11"/>
    <n v="100"/>
    <n v="12"/>
    <n v="5.4750063449999997"/>
    <n v="1894.627193"/>
    <n v="84147318"/>
    <s v="TUR-2021"/>
    <n v="0"/>
    <n v="-1.6999999999999993"/>
    <n v="0.40104671599999975"/>
    <n v="460707099.96473271"/>
    <n v="0"/>
    <n v="2.8897539131858112"/>
    <s v="Upper Middle Income"/>
    <s v="Europe &amp; Central Asia"/>
    <s v="Universal Access"/>
    <n v="12.87483148972656"/>
    <x v="2368"/>
    <n v="0.89427200399581341"/>
    <n v="0"/>
    <n v="1.206987152"/>
  </r>
  <r>
    <s v="TUR"/>
    <x v="235"/>
    <x v="12"/>
    <n v="100"/>
    <m/>
    <n v="5.2295617200000004"/>
    <n v="1841.5563070000001"/>
    <n v="84979913"/>
    <s v="TUR-2022"/>
    <n v="0"/>
    <s v=""/>
    <n v="-0.24544462499999931"/>
    <n v="444407699.99373037"/>
    <n v="0"/>
    <n v="2.8397511931195054"/>
    <s v="Upper Middle Income"/>
    <s v="Europe &amp; Central Asia"/>
    <s v="Universal Access"/>
    <n v="12.585946336015652"/>
    <x v="38"/>
    <n v="0.67876066777406407"/>
    <n v="0"/>
    <n v="0.96154252700000065"/>
  </r>
  <r>
    <s v="TUV"/>
    <x v="236"/>
    <x v="0"/>
    <n v="96.7"/>
    <n v="0.4"/>
    <m/>
    <m/>
    <n v="10614"/>
    <s v="TUV-2010"/>
    <s v=""/>
    <s v=""/>
    <s v=""/>
    <n v="0"/>
    <n v="3.2999999999999972"/>
    <s v=""/>
    <s v="Upper Middle Income"/>
    <s v="East Asia &amp; Pacific"/>
    <s v="Universal Access"/>
    <n v="17.075342560585952"/>
    <x v="262"/>
    <s v=""/>
    <n v="0"/>
    <s v=""/>
  </r>
  <r>
    <s v="TUV"/>
    <x v="236"/>
    <x v="1"/>
    <n v="97"/>
    <n v="0.2"/>
    <m/>
    <m/>
    <n v="10780"/>
    <s v="TUV-2011"/>
    <n v="0.29999999999999716"/>
    <n v="-0.2"/>
    <s v=""/>
    <n v="0"/>
    <n v="3"/>
    <s v=""/>
    <s v="Upper Middle Income"/>
    <s v="East Asia &amp; Pacific"/>
    <s v="Universal Access"/>
    <n v="16.584672569179688"/>
    <x v="614"/>
    <s v=""/>
    <n v="0.29999999999999716"/>
    <s v=""/>
  </r>
  <r>
    <s v="TUV"/>
    <x v="236"/>
    <x v="2"/>
    <n v="97.7"/>
    <n v="0.3"/>
    <m/>
    <m/>
    <n v="10934"/>
    <s v="TUV-2012"/>
    <n v="0.70000000000000284"/>
    <n v="9.9999999999999978E-2"/>
    <s v=""/>
    <n v="0"/>
    <n v="2.2999999999999972"/>
    <s v=""/>
    <s v="Upper Middle Income"/>
    <s v="East Asia &amp; Pacific"/>
    <s v="Universal Access"/>
    <n v="16.579195463984377"/>
    <x v="2369"/>
    <s v=""/>
    <n v="1"/>
    <s v=""/>
  </r>
  <r>
    <s v="TUV"/>
    <x v="236"/>
    <x v="3"/>
    <n v="97.6"/>
    <n v="0.7"/>
    <m/>
    <m/>
    <n v="11001"/>
    <s v="TUV-2013"/>
    <n v="-0.10000000000000853"/>
    <n v="0.39999999999999997"/>
    <s v=""/>
    <n v="0"/>
    <n v="2.4000000000000057"/>
    <s v=""/>
    <s v="Upper Middle Income"/>
    <s v="East Asia &amp; Pacific"/>
    <s v="Universal Access"/>
    <n v="15.887461823359388"/>
    <x v="2370"/>
    <s v=""/>
    <n v="0.89999999999999147"/>
    <s v=""/>
  </r>
  <r>
    <s v="TUV"/>
    <x v="236"/>
    <x v="4"/>
    <n v="97.9"/>
    <n v="0.7"/>
    <m/>
    <m/>
    <n v="10984"/>
    <s v="TUV-2014"/>
    <n v="0.30000000000001137"/>
    <n v="0"/>
    <s v=""/>
    <n v="0"/>
    <n v="2.0999999999999943"/>
    <s v=""/>
    <s v="Upper Middle Income"/>
    <s v="East Asia &amp; Pacific"/>
    <s v="Universal Access"/>
    <n v="15.459097411132859"/>
    <x v="955"/>
    <s v=""/>
    <n v="1.2000000000000028"/>
    <s v=""/>
  </r>
  <r>
    <s v="TUV"/>
    <x v="236"/>
    <x v="5"/>
    <n v="98.1"/>
    <n v="3"/>
    <m/>
    <m/>
    <n v="10963"/>
    <s v="TUV-2015"/>
    <n v="0.19999999999998863"/>
    <n v="2.2999999999999998"/>
    <s v=""/>
    <n v="0"/>
    <n v="1.9000000000000057"/>
    <s v=""/>
    <s v="Upper Middle Income"/>
    <s v="East Asia &amp; Pacific"/>
    <s v="Universal Access"/>
    <n v="15.084761441953106"/>
    <x v="298"/>
    <s v=""/>
    <n v="1.3999999999999915"/>
    <s v=""/>
  </r>
  <r>
    <s v="TUV"/>
    <x v="236"/>
    <x v="6"/>
    <n v="97.3"/>
    <n v="7.3"/>
    <m/>
    <m/>
    <n v="10930"/>
    <s v="TUV-2016"/>
    <n v="-0.79999999999999716"/>
    <n v="4.3"/>
    <s v=""/>
    <n v="0"/>
    <n v="2.7000000000000028"/>
    <s v=""/>
    <s v="Upper Middle Income"/>
    <s v="East Asia &amp; Pacific"/>
    <s v="Universal Access"/>
    <n v="13.20524886945303"/>
    <x v="2371"/>
    <s v=""/>
    <n v="0.59999999999999432"/>
    <s v=""/>
  </r>
  <r>
    <s v="TUV"/>
    <x v="236"/>
    <x v="7"/>
    <n v="98.7"/>
    <n v="7"/>
    <m/>
    <m/>
    <n v="10869"/>
    <s v="TUV-2017"/>
    <n v="1.4000000000000057"/>
    <n v="-0.29999999999999982"/>
    <s v=""/>
    <n v="0"/>
    <n v="1.2999999999999972"/>
    <s v=""/>
    <s v="Upper Middle Income"/>
    <s v="East Asia &amp; Pacific"/>
    <s v="Universal Access"/>
    <n v="13.846092309921886"/>
    <x v="2372"/>
    <s v=""/>
    <n v="2"/>
    <s v=""/>
  </r>
  <r>
    <s v="TUV"/>
    <x v="236"/>
    <x v="8"/>
    <n v="99"/>
    <n v="6.4"/>
    <m/>
    <m/>
    <n v="10751"/>
    <s v="TUV-2018"/>
    <n v="0.29999999999999716"/>
    <n v="-0.59999999999999964"/>
    <s v=""/>
    <n v="0"/>
    <n v="1"/>
    <s v=""/>
    <s v="Upper Middle Income"/>
    <s v="East Asia &amp; Pacific"/>
    <s v="Universal Access"/>
    <n v="13.516199440312505"/>
    <x v="2373"/>
    <s v=""/>
    <n v="2.2999999999999972"/>
    <s v=""/>
  </r>
  <r>
    <s v="TUV"/>
    <x v="236"/>
    <x v="9"/>
    <n v="99.7"/>
    <n v="6.3"/>
    <m/>
    <m/>
    <n v="10581"/>
    <s v="TUV-2019"/>
    <n v="0.70000000000000284"/>
    <n v="-0.10000000000000053"/>
    <s v=""/>
    <n v="0"/>
    <n v="0.29999999999999716"/>
    <s v=""/>
    <s v="Upper Middle Income"/>
    <s v="East Asia &amp; Pacific"/>
    <s v="Universal Access"/>
    <n v="13.658622860585879"/>
    <x v="2374"/>
    <s v=""/>
    <n v="3"/>
    <s v=""/>
  </r>
  <r>
    <s v="TUV"/>
    <x v="236"/>
    <x v="10"/>
    <n v="99.4"/>
    <n v="5"/>
    <m/>
    <m/>
    <n v="10399"/>
    <s v="TUV-2020"/>
    <n v="-0.29999999999999716"/>
    <n v="-1.2999999999999998"/>
    <s v=""/>
    <n v="0"/>
    <n v="0.59999999999999432"/>
    <s v=""/>
    <s v="Upper Middle Income"/>
    <s v="East Asia &amp; Pacific"/>
    <s v="Universal Access"/>
    <n v="12.826165474335923"/>
    <x v="2375"/>
    <s v=""/>
    <n v="2.7000000000000028"/>
    <s v=""/>
  </r>
  <r>
    <s v="TUV"/>
    <x v="236"/>
    <x v="11"/>
    <n v="99.7"/>
    <n v="5"/>
    <m/>
    <m/>
    <n v="10194"/>
    <s v="TUV-2021"/>
    <n v="0.29999999999999716"/>
    <n v="0"/>
    <s v=""/>
    <n v="0"/>
    <n v="0.29999999999999716"/>
    <s v=""/>
    <s v="Upper Middle Income"/>
    <s v="East Asia &amp; Pacific"/>
    <s v="Universal Access"/>
    <n v="12.574831489726563"/>
    <x v="2376"/>
    <s v=""/>
    <n v="3"/>
    <s v=""/>
  </r>
  <r>
    <s v="TUV"/>
    <x v="236"/>
    <x v="12"/>
    <n v="100"/>
    <n v="5.2"/>
    <m/>
    <m/>
    <n v="9992"/>
    <s v="TUV-2022"/>
    <n v="0.29999999999999716"/>
    <n v="0.20000000000000018"/>
    <s v=""/>
    <n v="0"/>
    <n v="0"/>
    <s v=""/>
    <s v="Upper Middle Income"/>
    <s v="East Asia &amp; Pacific"/>
    <s v="Universal Access"/>
    <n v="12.585946336015652"/>
    <x v="2377"/>
    <s v=""/>
    <n v="3.2999999999999972"/>
    <s v=""/>
  </r>
  <r>
    <s v="TZA"/>
    <x v="237"/>
    <x v="0"/>
    <n v="14.8"/>
    <n v="89.4"/>
    <n v="0.163841549"/>
    <n v="420.66633760000002"/>
    <n v="44758488"/>
    <s v="TZA-2010"/>
    <s v=""/>
    <s v=""/>
    <s v=""/>
    <n v="7333300.0048179124"/>
    <n v="85.2"/>
    <n v="0.38948100752428733"/>
    <s v="Low Income"/>
    <s v="Sub-Saharan Africa"/>
    <s v="Critical"/>
    <n v="-64.824657439414054"/>
    <x v="2378"/>
    <n v="-4.9342176649916345"/>
    <n v="0"/>
    <n v="0"/>
  </r>
  <r>
    <s v="TZA"/>
    <x v="237"/>
    <x v="1"/>
    <n v="14.2"/>
    <n v="87.6"/>
    <n v="0.19305935699999999"/>
    <n v="432.74822310000002"/>
    <n v="46029367"/>
    <s v="TZA-2011"/>
    <n v="-0.60000000000000142"/>
    <n v="-1.8000000000000114"/>
    <n v="2.9217807999999984E-2"/>
    <n v="8886399.9961370192"/>
    <n v="85.8"/>
    <n v="0.44612397392880243"/>
    <s v="Low Income"/>
    <s v="Sub-Saharan Africa"/>
    <s v="Critical"/>
    <n v="-66.215327430820309"/>
    <x v="2379"/>
    <n v="-4.9334740267740553"/>
    <n v="-0.60000000000000142"/>
    <n v="2.9217807999999984E-2"/>
  </r>
  <r>
    <s v="TZA"/>
    <x v="237"/>
    <x v="2"/>
    <n v="15.3"/>
    <n v="85.2"/>
    <n v="0.22379452499999999"/>
    <n v="424.81151929999999"/>
    <n v="47374260"/>
    <s v="TZA-2012"/>
    <n v="1.1000000000000014"/>
    <n v="-2.3999999999999915"/>
    <n v="3.0735168000000007E-2"/>
    <n v="10602100.0139265"/>
    <n v="84.7"/>
    <n v="0.52680898429676837"/>
    <s v="Low Income"/>
    <s v="Sub-Saharan Africa"/>
    <s v="Critical"/>
    <n v="-65.820804536015629"/>
    <x v="2380"/>
    <n v="-5.1817095380962295"/>
    <n v="0.5"/>
    <n v="5.9952975999999991E-2"/>
  </r>
  <r>
    <s v="TZA"/>
    <x v="237"/>
    <x v="3"/>
    <n v="16.399999999999999"/>
    <n v="84.5"/>
    <n v="0.237456366"/>
    <n v="432.00644210000002"/>
    <n v="48824128"/>
    <s v="TZA-2013"/>
    <n v="1.0999999999999979"/>
    <n v="-0.70000000000000284"/>
    <n v="1.3661841000000008E-2"/>
    <n v="11593600.007998848"/>
    <n v="83.6"/>
    <n v="0.5496593172215567"/>
    <s v="Low Income"/>
    <s v="Sub-Saharan Africa"/>
    <s v="Critical"/>
    <n v="-65.312538176640601"/>
    <x v="2381"/>
    <n v="-4.7309140780000041"/>
    <n v="1.5999999999999979"/>
    <n v="7.3614816999999999E-2"/>
  </r>
  <r>
    <s v="TZA"/>
    <x v="237"/>
    <x v="4"/>
    <n v="23.5"/>
    <n v="84.7"/>
    <n v="0.22356826099999999"/>
    <n v="414.59129480000001"/>
    <n v="50351512"/>
    <s v="TZA-2014"/>
    <n v="7.1000000000000014"/>
    <n v="0.20000000000000284"/>
    <n v="-1.3888105000000012E-2"/>
    <n v="11256999.976560632"/>
    <n v="76.5"/>
    <n v="0.53924977153186471"/>
    <s v="Low Income"/>
    <s v="Sub-Saharan Africa"/>
    <s v="Low Access"/>
    <n v="-58.940902588867147"/>
    <x v="2382"/>
    <n v="-4.5677186370836846"/>
    <n v="8.6999999999999993"/>
    <n v="5.9726711999999987E-2"/>
  </r>
  <r>
    <s v="TZA"/>
    <x v="237"/>
    <x v="5"/>
    <n v="26.2"/>
    <n v="82.8"/>
    <n v="0.253809224"/>
    <n v="419.71959429999998"/>
    <n v="52020962"/>
    <s v="TZA-2015"/>
    <n v="2.6999999999999993"/>
    <n v="-1.9000000000000057"/>
    <n v="3.024096300000001E-2"/>
    <n v="13203399.996953487"/>
    <n v="73.8"/>
    <n v="0.6047114012470588"/>
    <s v="Low Income"/>
    <s v="Sub-Saharan Africa"/>
    <s v="Low Access"/>
    <n v="-56.815238558046886"/>
    <x v="2383"/>
    <n v="-4.4556321420041787"/>
    <n v="11.399999999999999"/>
    <n v="8.9967674999999997E-2"/>
  </r>
  <r>
    <s v="TZA"/>
    <x v="237"/>
    <x v="6"/>
    <n v="32.799999999999997"/>
    <n v="81.7"/>
    <n v="0.26264671099999998"/>
    <n v="416.31569910000002"/>
    <n v="53824013"/>
    <s v="TZA-2016"/>
    <n v="6.5999999999999979"/>
    <n v="-1.0999999999999943"/>
    <n v="8.8374869999999772E-3"/>
    <n v="14136699.987271242"/>
    <n v="67.2"/>
    <n v="0.63088351356385342"/>
    <s v="Low Income"/>
    <s v="Sub-Saharan Africa"/>
    <s v="Low Access"/>
    <n v="-51.29475113054697"/>
    <x v="2384"/>
    <n v="-4.411725084669456"/>
    <n v="17.999999999999996"/>
    <n v="9.8805161999999974E-2"/>
  </r>
  <r>
    <s v="TZA"/>
    <x v="237"/>
    <x v="7"/>
    <n v="32.1"/>
    <n v="82"/>
    <n v="0.25510804599999998"/>
    <n v="406.25298299999997"/>
    <n v="55652890"/>
    <s v="TZA-2017"/>
    <n v="-0.69999999999999574"/>
    <n v="0.29999999999999716"/>
    <n v="-7.5386649999999999E-3"/>
    <n v="14197500.022152938"/>
    <n v="67.900000000000006"/>
    <n v="0.62795365615813825"/>
    <s v="Low Income"/>
    <s v="Sub-Saharan Africa"/>
    <s v="Low Access"/>
    <n v="-52.753907690078115"/>
    <x v="1745"/>
    <n v="-4.4226430195732238"/>
    <n v="17.3"/>
    <n v="9.1266496999999974E-2"/>
  </r>
  <r>
    <s v="TZA"/>
    <x v="237"/>
    <x v="8"/>
    <n v="34.9"/>
    <n v="81.3"/>
    <n v="0.25978136600000001"/>
    <n v="402.92486209999998"/>
    <n v="57437145"/>
    <s v="TZA-2018"/>
    <n v="2.7999999999999972"/>
    <n v="-0.70000000000000284"/>
    <n v="4.6733200000000363E-3"/>
    <n v="14921099.98724007"/>
    <n v="65.099999999999994"/>
    <n v="0.64473898345723357"/>
    <s v="Low Income"/>
    <s v="Sub-Saharan Africa"/>
    <s v="Low Access"/>
    <n v="-50.583800559687496"/>
    <x v="2385"/>
    <n v="-4.4510876436276146"/>
    <n v="20.099999999999998"/>
    <n v="9.5939817000000011E-2"/>
  </r>
  <r>
    <s v="TZA"/>
    <x v="237"/>
    <x v="9"/>
    <n v="37.700000000000003"/>
    <n v="80.400000000000006"/>
    <n v="0.28734653700000001"/>
    <n v="414.54561699999999"/>
    <n v="59174891"/>
    <s v="TZA-2019"/>
    <n v="2.8000000000000043"/>
    <n v="-0.89999999999999147"/>
    <n v="2.7565170999999999E-2"/>
    <n v="17003700.006202467"/>
    <n v="62.3"/>
    <n v="0.69316023428128537"/>
    <s v="Low Income"/>
    <s v="Sub-Saharan Africa"/>
    <s v="Low Access"/>
    <n v="-48.341377139414121"/>
    <x v="2386"/>
    <n v="-4.3960547585815872"/>
    <n v="22.900000000000002"/>
    <n v="0.12350498800000001"/>
  </r>
  <r>
    <s v="TZA"/>
    <x v="237"/>
    <x v="10"/>
    <n v="39.9"/>
    <n v="80.8"/>
    <n v="0.27351541299999999"/>
    <n v="405.68564149999997"/>
    <n v="60972798"/>
    <s v="TZA-2020"/>
    <n v="2.1999999999999957"/>
    <n v="0.39999999999999147"/>
    <n v="-1.3831124000000028E-2"/>
    <n v="16677000.026735574"/>
    <n v="60.1"/>
    <n v="0.6742053082990368"/>
    <s v="Low Income"/>
    <s v="Sub-Saharan Africa"/>
    <s v="Low Access"/>
    <n v="-46.673834525664084"/>
    <x v="2387"/>
    <n v="-4.1272322233012577"/>
    <n v="25.099999999999998"/>
    <n v="0.10967386399999998"/>
  </r>
  <r>
    <s v="TZA"/>
    <x v="237"/>
    <x v="11"/>
    <n v="42.7"/>
    <n v="78.3"/>
    <n v="0.30147502500000001"/>
    <n v="404.46878930000003"/>
    <n v="62830412"/>
    <s v="TZA-2021"/>
    <n v="2.8000000000000043"/>
    <n v="-2.5"/>
    <n v="2.7959612000000023E-2"/>
    <n v="18941800.028460301"/>
    <n v="57.3"/>
    <n v="0.74536041587226609"/>
    <s v="Low Income"/>
    <s v="Sub-Saharan Africa"/>
    <s v="Low Access"/>
    <n v="-44.425168510273437"/>
    <x v="2388"/>
    <n v="-4.2792593160041861"/>
    <n v="27.900000000000002"/>
    <n v="0.137633476"/>
  </r>
  <r>
    <s v="TZA"/>
    <x v="237"/>
    <x v="12"/>
    <n v="45.8"/>
    <m/>
    <n v="0.32316197699999999"/>
    <n v="405.14631480000003"/>
    <n v="64711821"/>
    <s v="TZA-2022"/>
    <n v="3.0999999999999943"/>
    <s v=""/>
    <n v="2.1686951999999982E-2"/>
    <n v="20912400.009630118"/>
    <n v="54.2"/>
    <n v="0.79764264216380321"/>
    <s v="Low Income"/>
    <s v="Sub-Saharan Africa"/>
    <s v="Low Access"/>
    <n v="-41.61405366398435"/>
    <x v="38"/>
    <n v="-4.2276390752259365"/>
    <n v="30.999999999999996"/>
    <n v="0.15932042799999999"/>
  </r>
  <r>
    <s v="UGA"/>
    <x v="238"/>
    <x v="0"/>
    <n v="12.1"/>
    <n v="93.6"/>
    <n v="0.117311081"/>
    <n v="421.14295049999998"/>
    <n v="32390802"/>
    <s v="UGA-2010"/>
    <s v=""/>
    <s v=""/>
    <s v=""/>
    <n v="3799799.9970769621"/>
    <n v="87.9"/>
    <n v="0.27855406545621375"/>
    <s v="Low Income"/>
    <s v="Sub-Saharan Africa"/>
    <s v="Critical"/>
    <n v="-67.524657439414057"/>
    <x v="2098"/>
    <n v="-4.9807481329916339"/>
    <n v="0"/>
    <n v="0"/>
  </r>
  <r>
    <s v="UGA"/>
    <x v="238"/>
    <x v="1"/>
    <n v="14.6"/>
    <n v="93.3"/>
    <n v="0.12780268"/>
    <n v="429.27114110000002"/>
    <n v="33354543"/>
    <s v="UGA-2011"/>
    <n v="2.5"/>
    <n v="-0.29999999999999716"/>
    <n v="1.0491599000000004E-2"/>
    <n v="4262799.9855752401"/>
    <n v="85.4"/>
    <n v="0.29772017674541967"/>
    <s v="Low Income"/>
    <s v="Sub-Saharan Africa"/>
    <s v="Critical"/>
    <n v="-65.815327430820318"/>
    <x v="332"/>
    <n v="-4.9987307037740552"/>
    <n v="2.5"/>
    <n v="1.0491599000000004E-2"/>
  </r>
  <r>
    <s v="UGA"/>
    <x v="238"/>
    <x v="2"/>
    <n v="20.5"/>
    <n v="93.4"/>
    <n v="0.126072306"/>
    <n v="436.1210481"/>
    <n v="34337438"/>
    <s v="UGA-2012"/>
    <n v="5.9"/>
    <n v="0.10000000000000853"/>
    <n v="-1.7303740000000067E-3"/>
    <n v="4328999.9907920277"/>
    <n v="79.5"/>
    <n v="0.28907640791299838"/>
    <s v="Low Income"/>
    <s v="Sub-Saharan Africa"/>
    <s v="Low Access"/>
    <n v="-60.620804536015626"/>
    <x v="2389"/>
    <n v="-5.279431757096229"/>
    <n v="8.4"/>
    <n v="8.7612249999999975E-3"/>
  </r>
  <r>
    <s v="UGA"/>
    <x v="238"/>
    <x v="3"/>
    <n v="13.9"/>
    <n v="93.1"/>
    <n v="0.12483784000000001"/>
    <n v="449.38217040000001"/>
    <n v="35337042"/>
    <s v="UGA-2013"/>
    <n v="-6.6"/>
    <n v="-0.30000000000001137"/>
    <n v="-1.2344659999999896E-3"/>
    <n v="4411399.9952692799"/>
    <n v="86.1"/>
    <n v="0.27779882741872125"/>
    <s v="Low Income"/>
    <s v="Sub-Saharan Africa"/>
    <s v="Critical"/>
    <n v="-67.812538176640601"/>
    <x v="2390"/>
    <n v="-4.8435326040000044"/>
    <n v="1.8000000000000007"/>
    <n v="7.5267590000000079E-3"/>
  </r>
  <r>
    <s v="UGA"/>
    <x v="238"/>
    <x v="4"/>
    <n v="20.399999999999999"/>
    <n v="92.4"/>
    <n v="0.13332403200000001"/>
    <n v="456.03764080000002"/>
    <n v="36395539"/>
    <s v="UGA-2014"/>
    <n v="6.4999999999999982"/>
    <n v="-0.69999999999998863"/>
    <n v="8.4861920000000035E-3"/>
    <n v="4852400.0062932484"/>
    <n v="79.599999999999994"/>
    <n v="0.29235313068920693"/>
    <s v="Low Income"/>
    <s v="Sub-Saharan Africa"/>
    <s v="Low Access"/>
    <n v="-62.040902588867148"/>
    <x v="2391"/>
    <n v="-4.6579628660836843"/>
    <n v="8.2999999999999989"/>
    <n v="1.6012951000000011E-2"/>
  </r>
  <r>
    <s v="UGA"/>
    <x v="238"/>
    <x v="5"/>
    <n v="18.5"/>
    <n v="91.7"/>
    <n v="0.14908564899999999"/>
    <n v="470.56047189999998"/>
    <n v="37531446"/>
    <s v="UGA-2015"/>
    <n v="-1.8999999999999986"/>
    <n v="-0.70000000000000284"/>
    <n v="1.5761616999999978E-2"/>
    <n v="5595399.9848184539"/>
    <n v="81.5"/>
    <n v="0.31682569595790988"/>
    <s v="Low Income"/>
    <s v="Sub-Saharan Africa"/>
    <s v="Critical"/>
    <n v="-64.515238558046889"/>
    <x v="2392"/>
    <n v="-4.5603557170041791"/>
    <n v="6.4"/>
    <n v="3.1774567999999989E-2"/>
  </r>
  <r>
    <s v="UGA"/>
    <x v="238"/>
    <x v="6"/>
    <n v="26.7"/>
    <n v="91.4"/>
    <n v="0.15468894799999999"/>
    <n v="473.60421339999999"/>
    <n v="38799152"/>
    <s v="UGA-2016"/>
    <n v="8.1999999999999993"/>
    <n v="-0.29999999999999716"/>
    <n v="5.603299000000006E-3"/>
    <n v="6001800.0061720954"/>
    <n v="73.3"/>
    <n v="0.32662071751745947"/>
    <s v="Low Income"/>
    <s v="Sub-Saharan Africa"/>
    <s v="Low Access"/>
    <n v="-57.394751130546965"/>
    <x v="2393"/>
    <n v="-4.5196828476694559"/>
    <n v="14.6"/>
    <n v="3.7377866999999995E-2"/>
  </r>
  <r>
    <s v="UGA"/>
    <x v="238"/>
    <x v="7"/>
    <n v="32.4"/>
    <n v="91.3"/>
    <n v="0.15565720699999999"/>
    <n v="468.55301939999998"/>
    <n v="40177388"/>
    <s v="UGA-2017"/>
    <n v="5.6999999999999993"/>
    <n v="-0.10000000000000853"/>
    <n v="9.6825899999999909E-4"/>
    <n v="6253900.0006353157"/>
    <n v="67.599999999999994"/>
    <n v="0.33220831059700562"/>
    <s v="Low Income"/>
    <s v="Sub-Saharan Africa"/>
    <s v="Low Access"/>
    <n v="-52.453907690078118"/>
    <x v="2394"/>
    <n v="-4.522093858573224"/>
    <n v="20.299999999999997"/>
    <n v="3.8346125999999994E-2"/>
  </r>
  <r>
    <s v="UGA"/>
    <x v="238"/>
    <x v="8"/>
    <n v="41.9"/>
    <n v="90.5"/>
    <n v="0.164969636"/>
    <n v="468.50267630000002"/>
    <n v="41565831"/>
    <s v="UGA-2018"/>
    <n v="9.5"/>
    <n v="-0.79999999999999716"/>
    <n v="9.3124290000000109E-3"/>
    <n v="6857100.0101075163"/>
    <n v="58.1"/>
    <n v="0.35212101092537557"/>
    <s v="Low Income"/>
    <s v="Sub-Saharan Africa"/>
    <s v="Low Access"/>
    <n v="-43.583800559687496"/>
    <x v="2395"/>
    <n v="-4.5458993736276145"/>
    <n v="29.799999999999997"/>
    <n v="4.7658555000000005E-2"/>
  </r>
  <r>
    <s v="UGA"/>
    <x v="238"/>
    <x v="9"/>
    <n v="41.3"/>
    <n v="90.5"/>
    <n v="0.16429441"/>
    <n v="455.42131389999997"/>
    <n v="42999637"/>
    <s v="UGA-2019"/>
    <n v="-0.60000000000000142"/>
    <n v="0"/>
    <n v="-6.7522600000000099E-4"/>
    <n v="7064599.9911291702"/>
    <n v="58.7"/>
    <n v="0.36075257126871157"/>
    <s v="Low Income"/>
    <s v="Sub-Saharan Africa"/>
    <s v="Low Access"/>
    <n v="-44.741377139414126"/>
    <x v="2396"/>
    <n v="-4.5191068855815875"/>
    <n v="29.199999999999996"/>
    <n v="4.6983329000000004E-2"/>
  </r>
  <r>
    <s v="UGA"/>
    <x v="238"/>
    <x v="10"/>
    <n v="42.1"/>
    <n v="91.6"/>
    <n v="0.16014971"/>
    <n v="475.32518700000003"/>
    <n v="44457152"/>
    <s v="UGA-2020"/>
    <n v="0.80000000000000426"/>
    <n v="1.0999999999999943"/>
    <n v="-4.1447000000000012E-3"/>
    <n v="7119800.0002259202"/>
    <n v="57.9"/>
    <n v="0.3369266228259013"/>
    <s v="Low Income"/>
    <s v="Sub-Saharan Africa"/>
    <s v="Low Access"/>
    <n v="-44.473834525664081"/>
    <x v="2397"/>
    <n v="-4.2405979263012581"/>
    <n v="30"/>
    <n v="4.2838629000000003E-2"/>
  </r>
  <r>
    <s v="UGA"/>
    <x v="238"/>
    <x v="11"/>
    <n v="45.2"/>
    <n v="91"/>
    <n v="0.17665728"/>
    <n v="483.42501909999999"/>
    <n v="45910930"/>
    <s v="UGA-2021"/>
    <n v="3.1000000000000014"/>
    <n v="-0.59999999999999432"/>
    <n v="1.6507569999999999E-2"/>
    <n v="8110500.0160704004"/>
    <n v="54.8"/>
    <n v="0.36542850084359652"/>
    <s v="Low Income"/>
    <s v="Sub-Saharan Africa"/>
    <s v="Low Access"/>
    <n v="-41.925168510273437"/>
    <x v="2398"/>
    <n v="-4.4040770610041866"/>
    <n v="33.1"/>
    <n v="5.9346199000000002E-2"/>
  </r>
  <r>
    <s v="UGA"/>
    <x v="238"/>
    <x v="12"/>
    <n v="47.1"/>
    <n v="90.9"/>
    <n v="0.16811758399999999"/>
    <n v="482.82162149999999"/>
    <n v="47312719"/>
    <s v="UGA-2022"/>
    <n v="1.8999999999999986"/>
    <n v="-9.9999999999994316E-2"/>
    <n v="-8.5396960000000133E-3"/>
    <n v="7954100.0107508954"/>
    <n v="52.9"/>
    <n v="0.34819812641716996"/>
    <s v="Low Income"/>
    <s v="Sub-Saharan Africa"/>
    <s v="Low Access"/>
    <n v="-40.314053663984346"/>
    <x v="343"/>
    <n v="-4.3826834682259364"/>
    <n v="35"/>
    <n v="5.0806502999999989E-2"/>
  </r>
  <r>
    <s v="UKR"/>
    <x v="239"/>
    <x v="0"/>
    <n v="100"/>
    <n v="2.9"/>
    <n v="6.8001696139999996"/>
    <n v="2848.7816010000001"/>
    <n v="46456003"/>
    <s v="UKR-2010"/>
    <s v=""/>
    <s v=""/>
    <s v=""/>
    <n v="315908699.98849285"/>
    <n v="0"/>
    <n v="2.3870449077644125"/>
    <s v="Lower Middle Income"/>
    <s v="Europe &amp; Central Asia"/>
    <s v="Universal Access"/>
    <n v="20.375342560585949"/>
    <x v="2399"/>
    <n v="1.7021104000083653"/>
    <n v="0"/>
    <n v="0"/>
  </r>
  <r>
    <s v="UKR"/>
    <x v="239"/>
    <x v="1"/>
    <n v="100"/>
    <n v="2.7"/>
    <n v="7.1975956219999997"/>
    <n v="2732.88427"/>
    <n v="46307853"/>
    <s v="UKR-2011"/>
    <n v="0"/>
    <n v="-0.19999999999999973"/>
    <n v="0.39742600800000005"/>
    <n v="333305200.01701957"/>
    <n v="0"/>
    <n v="2.6336993853018149"/>
    <s v="Lower Middle Income"/>
    <s v="Europe &amp; Central Asia"/>
    <s v="Universal Access"/>
    <n v="19.584672569179688"/>
    <x v="2400"/>
    <n v="2.0710622382259443"/>
    <n v="0"/>
    <n v="0.39742600800000005"/>
  </r>
  <r>
    <s v="UKR"/>
    <x v="239"/>
    <x v="2"/>
    <n v="99.9"/>
    <n v="2.9"/>
    <n v="7.0313180319999997"/>
    <n v="2650.9986159999999"/>
    <n v="46210056"/>
    <s v="UKR-2012"/>
    <n v="-9.9999999999994316E-2"/>
    <n v="0.19999999999999973"/>
    <n v="-0.16627758999999998"/>
    <n v="324917600.01252979"/>
    <n v="9.9999999999994316E-2"/>
    <n v="2.6523280659456971"/>
    <s v="Lower Middle Income"/>
    <s v="Europe &amp; Central Asia"/>
    <s v="Universal Access"/>
    <n v="18.779195463984379"/>
    <x v="1166"/>
    <n v="1.6258139689037705"/>
    <n v="-9.9999999999994316E-2"/>
    <n v="0.23114841800000008"/>
  </r>
  <r>
    <s v="UKR"/>
    <x v="239"/>
    <x v="3"/>
    <n v="100"/>
    <n v="3.5"/>
    <n v="6.8349637310000002"/>
    <n v="2517.9113229999998"/>
    <n v="46126770"/>
    <s v="UKR-2013"/>
    <n v="9.9999999999994316E-2"/>
    <n v="0.60000000000000009"/>
    <n v="-0.19635430099999951"/>
    <n v="315274799.97817886"/>
    <n v="0"/>
    <n v="2.7145371119966168"/>
    <s v="Lower Middle Income"/>
    <s v="Europe &amp; Central Asia"/>
    <s v="Universal Access"/>
    <n v="18.287461823359394"/>
    <x v="2401"/>
    <n v="1.8665932869999962"/>
    <n v="0"/>
    <n v="3.4794117000000568E-2"/>
  </r>
  <r>
    <s v="UKR"/>
    <x v="239"/>
    <x v="4"/>
    <n v="100"/>
    <n v="3.5"/>
    <n v="5.8585154829999997"/>
    <n v="2298.607786"/>
    <n v="45972380"/>
    <s v="UKR-2014"/>
    <n v="0"/>
    <n v="0"/>
    <n v="-0.97644824800000052"/>
    <n v="269329900.02035952"/>
    <n v="0"/>
    <n v="2.5487234136602721"/>
    <s v="Lower Middle Income"/>
    <s v="Europe &amp; Central Asia"/>
    <s v="Universal Access"/>
    <n v="17.559097411132853"/>
    <x v="2402"/>
    <n v="1.0672285849163154"/>
    <n v="0"/>
    <n v="-0.94165413099999995"/>
  </r>
  <r>
    <s v="UKR"/>
    <x v="239"/>
    <x v="5"/>
    <n v="100"/>
    <n v="4.2"/>
    <n v="4.9384626760000003"/>
    <n v="2027.6416819999999"/>
    <n v="45784896"/>
    <s v="UKR-2015"/>
    <n v="0"/>
    <n v="0.70000000000000018"/>
    <n v="-0.92005280699999936"/>
    <n v="226107000.0205417"/>
    <n v="0"/>
    <n v="2.4355697162078762"/>
    <s v="Lower Middle Income"/>
    <s v="Europe &amp; Central Asia"/>
    <s v="Universal Access"/>
    <n v="16.984761441953111"/>
    <x v="1313"/>
    <n v="0.22902130999582138"/>
    <n v="0"/>
    <n v="-1.8617069379999993"/>
  </r>
  <r>
    <s v="UKR"/>
    <x v="239"/>
    <x v="6"/>
    <n v="100"/>
    <n v="5.5"/>
    <n v="4.9816282730000001"/>
    <n v="2007.977942"/>
    <n v="45616832"/>
    <s v="UKR-2016"/>
    <n v="0"/>
    <n v="1.2999999999999998"/>
    <n v="4.3165596999999778E-2"/>
    <n v="227246100.01589113"/>
    <n v="0"/>
    <n v="2.4809178272337813"/>
    <s v="Lower Middle Income"/>
    <s v="Europe &amp; Central Asia"/>
    <s v="Universal Access"/>
    <n v="15.905248869453033"/>
    <x v="2403"/>
    <n v="0.30725647733054373"/>
    <n v="0"/>
    <n v="-1.8185413409999995"/>
  </r>
  <r>
    <s v="UKR"/>
    <x v="239"/>
    <x v="7"/>
    <n v="100"/>
    <n v="6.5"/>
    <n v="4.5246305680000001"/>
    <n v="1967.8353520000001"/>
    <n v="45436041"/>
    <s v="UKR-2017"/>
    <n v="0"/>
    <n v="1"/>
    <n v="-0.45699770500000003"/>
    <n v="205581299.99750128"/>
    <n v="0"/>
    <n v="2.2992932632302865"/>
    <s v="Lower Middle Income"/>
    <s v="Europe &amp; Central Asia"/>
    <s v="Universal Access"/>
    <n v="15.146092309921883"/>
    <x v="2404"/>
    <n v="-0.15312049757322388"/>
    <n v="0"/>
    <n v="-2.2755390459999996"/>
  </r>
  <r>
    <s v="UKR"/>
    <x v="239"/>
    <x v="8"/>
    <n v="100"/>
    <n v="6.9"/>
    <n v="4.8287586339999997"/>
    <n v="2068.7560840000001"/>
    <n v="45208907"/>
    <s v="UKR-2018"/>
    <n v="0"/>
    <n v="0.40000000000000036"/>
    <n v="0.30412806599999964"/>
    <n v="218302900.00995302"/>
    <n v="0"/>
    <n v="2.3341362818682105"/>
    <s v="Lower Middle Income"/>
    <s v="Europe &amp; Central Asia"/>
    <s v="Universal Access"/>
    <n v="14.516199440312505"/>
    <x v="2405"/>
    <n v="0.11788962437238482"/>
    <n v="0"/>
    <n v="-1.9714109799999999"/>
  </r>
  <r>
    <s v="UKR"/>
    <x v="239"/>
    <x v="9"/>
    <n v="100"/>
    <n v="7.4"/>
    <n v="4.6245875380000001"/>
    <n v="1987.6247330000001"/>
    <n v="44957458"/>
    <s v="UKR-2019"/>
    <n v="0"/>
    <n v="0.5"/>
    <n v="-0.20417109599999961"/>
    <n v="207909700.0069584"/>
    <n v="0"/>
    <n v="2.3266904769392398"/>
    <s v="Lower Middle Income"/>
    <s v="Europe &amp; Central Asia"/>
    <s v="Universal Access"/>
    <n v="13.958622860585876"/>
    <x v="904"/>
    <n v="-5.8813757581587467E-2"/>
    <n v="0"/>
    <n v="-2.1755820759999995"/>
  </r>
  <r>
    <s v="UKR"/>
    <x v="239"/>
    <x v="10"/>
    <n v="100"/>
    <n v="8.6999999999999993"/>
    <n v="4.4515921589999996"/>
    <n v="1932.9218229999999"/>
    <n v="44680014"/>
    <s v="UKR-2020"/>
    <n v="0"/>
    <n v="1.2999999999999989"/>
    <n v="-0.1729953790000005"/>
    <n v="198897199.9864102"/>
    <n v="0"/>
    <n v="2.3030378704560777"/>
    <s v="Lower Middle Income"/>
    <s v="Europe &amp; Central Asia"/>
    <s v="Universal Access"/>
    <n v="13.426165474335917"/>
    <x v="2406"/>
    <n v="5.0844522698741734E-2"/>
    <n v="0"/>
    <n v="-2.348577455"/>
  </r>
  <r>
    <s v="UKR"/>
    <x v="239"/>
    <x v="11"/>
    <n v="100"/>
    <n v="8.9"/>
    <n v="4.3824437950000004"/>
    <n v="2096.0621759999999"/>
    <n v="44298640"/>
    <s v="UKR-2021"/>
    <n v="0"/>
    <n v="0.20000000000000107"/>
    <n v="-6.9148363999999241E-2"/>
    <n v="194136299.99493882"/>
    <n v="0"/>
    <n v="2.0907985675134859"/>
    <s v="Lower Middle Income"/>
    <s v="Europe &amp; Central Asia"/>
    <s v="Universal Access"/>
    <n v="12.87483148972656"/>
    <x v="2407"/>
    <n v="-0.19829054600418594"/>
    <n v="0"/>
    <n v="-2.4177258189999993"/>
  </r>
  <r>
    <s v="UKR"/>
    <x v="239"/>
    <x v="12"/>
    <n v="100"/>
    <m/>
    <n v="2.9073955599999999"/>
    <n v="1479.47225"/>
    <n v="41048766"/>
    <s v="UKR-2022"/>
    <n v="0"/>
    <s v=""/>
    <n v="-1.4750482350000005"/>
    <n v="119345000.01187895"/>
    <n v="0"/>
    <n v="1.9651572106202058"/>
    <s v="Lower Middle Income"/>
    <s v="Europe &amp; Central Asia"/>
    <s v="Universal Access"/>
    <n v="12.585946336015652"/>
    <x v="38"/>
    <n v="-1.6434054922259365"/>
    <n v="0"/>
    <n v="-3.8927740539999998"/>
  </r>
  <r>
    <s v="UMC"/>
    <x v="240"/>
    <x v="0"/>
    <n v="98.201268319999997"/>
    <n v="15.363151289999999"/>
    <n v="5.3800158429999998"/>
    <n v="1703.100533"/>
    <n v="2573477299"/>
    <s v="UMC-2010"/>
    <s v=""/>
    <s v=""/>
    <s v=""/>
    <n v="13845348640.220848"/>
    <n v="1.7987316800000031"/>
    <n v="3.1589537662366522"/>
    <s v="Unknown"/>
    <s v="Unknown"/>
    <s v="Universal Access"/>
    <n v="18.576610880585946"/>
    <x v="2408"/>
    <n v="0.28195662900836549"/>
    <n v="0"/>
    <n v="0"/>
  </r>
  <r>
    <s v="UMC"/>
    <x v="240"/>
    <x v="1"/>
    <n v="98.415699739999994"/>
    <n v="14.37855094"/>
    <n v="5.7262405789999997"/>
    <n v="1778.440333"/>
    <n v="2594753350"/>
    <s v="UMC-2011"/>
    <n v="0.21443141999999682"/>
    <n v="-0.98460034999999912"/>
    <n v="0.34622473599999992"/>
    <n v="14858181925.26619"/>
    <n v="1.5843002600000062"/>
    <n v="3.2198103432239242"/>
    <s v="Unknown"/>
    <s v="Unknown"/>
    <s v="Universal Access"/>
    <n v="18.000372309179681"/>
    <x v="2409"/>
    <n v="0.59970719522594429"/>
    <n v="0.21443141999999682"/>
    <n v="0.34622473599999992"/>
  </r>
  <r>
    <s v="UMC"/>
    <x v="240"/>
    <x v="2"/>
    <n v="98.650785749999997"/>
    <n v="14.25898639"/>
    <n v="5.8580829139999997"/>
    <n v="1817.263303"/>
    <n v="2618393970"/>
    <s v="UMC-2012"/>
    <n v="0.2350860100000034"/>
    <n v="-0.11956454999999977"/>
    <n v="0.13184233499999998"/>
    <n v="15338768977.777628"/>
    <n v="1.3492142500000028"/>
    <n v="3.2235740986621351"/>
    <s v="Unknown"/>
    <s v="Unknown"/>
    <s v="Universal Access"/>
    <n v="17.529981213984371"/>
    <x v="2410"/>
    <n v="0.45257885090377048"/>
    <n v="0.44951743000000022"/>
    <n v="0.4780670709999999"/>
  </r>
  <r>
    <s v="UMC"/>
    <x v="240"/>
    <x v="3"/>
    <n v="98.816397559999999"/>
    <n v="14.193441350000001"/>
    <n v="6.0211895609999999"/>
    <n v="1854.5124370000001"/>
    <n v="2642487513"/>
    <s v="UMC-2013"/>
    <n v="0.16561181000000147"/>
    <n v="-6.5545039999999943E-2"/>
    <n v="0.16310664700000022"/>
    <n v="15910918228.348452"/>
    <n v="1.1836024400000014"/>
    <n v="3.2467776655843479"/>
    <s v="Unknown"/>
    <s v="Unknown"/>
    <s v="Universal Access"/>
    <n v="17.103859383359392"/>
    <x v="2411"/>
    <n v="1.0528191169999959"/>
    <n v="0.61512924000000169"/>
    <n v="0.64117371800000011"/>
  </r>
  <r>
    <s v="UMC"/>
    <x v="240"/>
    <x v="4"/>
    <n v="98.918488940000003"/>
    <n v="14.36878797"/>
    <n v="6.0234471029999996"/>
    <n v="1873.769853"/>
    <n v="2665669456"/>
    <s v="UMC-2014"/>
    <n v="0.10209138000000451"/>
    <n v="0.17534661999999912"/>
    <n v="2.2575419999997237E-3"/>
    <n v="16056518962.298784"/>
    <n v="1.0815110599999969"/>
    <n v="3.214614160515048"/>
    <s v="Unknown"/>
    <s v="Unknown"/>
    <s v="Universal Access"/>
    <n v="16.477586351132857"/>
    <x v="2412"/>
    <n v="1.2321602049163154"/>
    <n v="0.71722062000000619"/>
    <n v="0.64343125999999984"/>
  </r>
  <r>
    <s v="UMC"/>
    <x v="240"/>
    <x v="5"/>
    <n v="98.998351119999995"/>
    <n v="14.54291892"/>
    <n v="5.8956841710000001"/>
    <n v="1849.465355"/>
    <n v="2687902951"/>
    <s v="UMC-2015"/>
    <n v="7.9862179999992122E-2"/>
    <n v="0.17413095000000034"/>
    <n v="-0.12776293199999955"/>
    <n v="15847026881.394888"/>
    <n v="1.0016488800000047"/>
    <n v="3.1877775677501137"/>
    <s v="Unknown"/>
    <s v="Unknown"/>
    <s v="Universal Access"/>
    <n v="15.983112561953106"/>
    <x v="2413"/>
    <n v="1.1862428049958211"/>
    <n v="0.79708279999999831"/>
    <n v="0.51566832800000029"/>
  </r>
  <r>
    <s v="UMC"/>
    <x v="240"/>
    <x v="6"/>
    <n v="99.034494230000007"/>
    <n v="14.909684710000001"/>
    <n v="5.865273105"/>
    <n v="1843.967719"/>
    <n v="2709372162"/>
    <s v="UMC-2016"/>
    <n v="3.6143110000011802E-2"/>
    <n v="0.36676579000000054"/>
    <n v="-3.0411066000000098E-2"/>
    <n v="15891207673.214302"/>
    <n v="0.96550576999999294"/>
    <n v="3.1807894707510336"/>
    <s v="Unknown"/>
    <s v="Unknown"/>
    <s v="Universal Access"/>
    <n v="14.93974309945304"/>
    <x v="2414"/>
    <n v="1.1909013093305436"/>
    <n v="0.83322591000001012"/>
    <n v="0.48525726200000019"/>
  </r>
  <r>
    <s v="UMC"/>
    <x v="240"/>
    <x v="7"/>
    <n v="99.160826920000005"/>
    <n v="15.131814990000001"/>
    <n v="5.9442122749999999"/>
    <n v="1887.178604"/>
    <n v="2731150081"/>
    <s v="UMC-2017"/>
    <n v="0.12633268999999814"/>
    <n v="0.22213028000000001"/>
    <n v="7.8939169999999947E-2"/>
    <n v="16234535836.347445"/>
    <n v="0.8391730799999948"/>
    <n v="3.1497878697865951"/>
    <s v="Unknown"/>
    <s v="Unknown"/>
    <s v="Universal Access"/>
    <n v="14.306919229921888"/>
    <x v="2415"/>
    <n v="1.266461209426776"/>
    <n v="0.95955860000000825"/>
    <n v="0.56419643200000014"/>
  </r>
  <r>
    <s v="UMC"/>
    <x v="240"/>
    <x v="8"/>
    <n v="99.179608720000004"/>
    <n v="15.312811229999999"/>
    <n v="6.12153306"/>
    <n v="1939.5902249999999"/>
    <n v="2751574852"/>
    <s v="UMC-2018"/>
    <n v="1.8781799999999294E-2"/>
    <n v="0.18099623999999892"/>
    <n v="0.17732078500000004"/>
    <n v="16843856423.582607"/>
    <n v="0.8203912799999955"/>
    <n v="3.15609605632035"/>
    <s v="Unknown"/>
    <s v="Unknown"/>
    <s v="Universal Access"/>
    <n v="13.695808160312509"/>
    <x v="2416"/>
    <n v="1.4106640503723851"/>
    <n v="0.97834040000000755"/>
    <n v="0.74151721700000017"/>
  </r>
  <r>
    <s v="UMC"/>
    <x v="240"/>
    <x v="9"/>
    <n v="99.277127039999996"/>
    <n v="15.86409514"/>
    <n v="6.2213443359999996"/>
    <n v="1997.8443139999999"/>
    <n v="2769964564"/>
    <s v="UMC-2019"/>
    <n v="9.7518319999991832E-2"/>
    <n v="0.55128391000000043"/>
    <n v="9.9811275999999616E-2"/>
    <n v="17232903351.162109"/>
    <n v="0.72287296000000367"/>
    <n v="3.1140286019303907"/>
    <s v="Unknown"/>
    <s v="Unknown"/>
    <s v="Universal Access"/>
    <n v="13.235749900585873"/>
    <x v="2417"/>
    <n v="1.537943040418412"/>
    <n v="1.0758587199999994"/>
    <n v="0.84132849299999979"/>
  </r>
  <r>
    <s v="UMC"/>
    <x v="240"/>
    <x v="10"/>
    <n v="99.217576919999999"/>
    <n v="16.58534276"/>
    <n v="6.1659616919999998"/>
    <n v="1996.261677"/>
    <n v="2784871872"/>
    <s v="UMC-2020"/>
    <n v="-5.9550119999997264E-2"/>
    <n v="0.72124761999999976"/>
    <n v="-5.5382643999999814E-2"/>
    <n v="17171413279.880327"/>
    <n v="0.78242308000000094"/>
    <n v="3.0887542264831045"/>
    <s v="Unknown"/>
    <s v="Unknown"/>
    <s v="Universal Access"/>
    <n v="12.643742394335916"/>
    <x v="2418"/>
    <n v="1.7652140556987419"/>
    <n v="1.0163086000000021"/>
    <n v="0.78594584899999997"/>
  </r>
  <r>
    <s v="UMC"/>
    <x v="240"/>
    <x v="11"/>
    <n v="99.435637299999996"/>
    <m/>
    <n v="6.4632997899999998"/>
    <n v="2115.53206"/>
    <n v="2796004294"/>
    <s v="UMC-2021"/>
    <n v="0.21806037999999717"/>
    <s v=""/>
    <n v="0.297338098"/>
    <n v="18071413966.249298"/>
    <n v="0.56436270000000377"/>
    <n v="3.0551651342026931"/>
    <s v="Unknown"/>
    <s v="Unknown"/>
    <s v="Universal Access"/>
    <n v="12.310468789726556"/>
    <x v="38"/>
    <n v="1.8825654489958135"/>
    <n v="1.2343689799999993"/>
    <n v="1.083283947"/>
  </r>
  <r>
    <s v="UMC"/>
    <x v="240"/>
    <x v="12"/>
    <n v="99.508871780000007"/>
    <m/>
    <n v="6.4560815380000003"/>
    <n v="2141.6791239999998"/>
    <n v="2803106334"/>
    <s v="UMC-2022"/>
    <n v="7.3234480000010649E-2"/>
    <s v=""/>
    <n v="-7.218251999999481E-3"/>
    <n v="18097083051.988262"/>
    <n v="0.49112821999999312"/>
    <n v="3.0144952461141892"/>
    <s v="Unknown"/>
    <s v="Unknown"/>
    <s v="Universal Access"/>
    <n v="12.094818116015659"/>
    <x v="38"/>
    <n v="1.9052804857740639"/>
    <n v="1.3076034600000099"/>
    <n v="1.0760656950000005"/>
  </r>
  <r>
    <s v="URY"/>
    <x v="241"/>
    <x v="0"/>
    <n v="99.3"/>
    <n v="53.3"/>
    <n v="1.9459829200000001"/>
    <n v="1226.9840850000001"/>
    <n v="3318580"/>
    <s v="URY-2010"/>
    <s v=""/>
    <s v=""/>
    <s v=""/>
    <n v="6457899.9986536"/>
    <n v="0.70000000000000284"/>
    <n v="1.5859887212799504"/>
    <s v="High Income"/>
    <s v="Latin America &amp; Caribbean"/>
    <s v="Universal Access"/>
    <n v="19.675342560585946"/>
    <x v="2419"/>
    <n v="-3.1520762939916342"/>
    <n v="0"/>
    <n v="0"/>
  </r>
  <r>
    <s v="URY"/>
    <x v="241"/>
    <x v="1"/>
    <n v="99.2"/>
    <n v="49.7"/>
    <n v="2.3407603350000001"/>
    <n v="1327.7787880000001"/>
    <n v="3326825"/>
    <s v="URY-2011"/>
    <n v="-9.9999999999994316E-2"/>
    <n v="-3.5999999999999943"/>
    <n v="0.39477741500000008"/>
    <n v="7787300.001486375"/>
    <n v="0.79999999999999716"/>
    <n v="1.7629143921826231"/>
    <s v="High Income"/>
    <s v="Latin America &amp; Caribbean"/>
    <s v="Universal Access"/>
    <n v="18.784672569179691"/>
    <x v="2420"/>
    <n v="-2.7857730487740553"/>
    <n v="-9.9999999999994316E-2"/>
    <n v="0.39477741500000008"/>
  </r>
  <r>
    <s v="URY"/>
    <x v="241"/>
    <x v="2"/>
    <n v="99.6"/>
    <n v="47.9"/>
    <n v="2.6627982659999998"/>
    <n v="1407.5175730000001"/>
    <n v="3335401"/>
    <s v="URY-2012"/>
    <n v="0.39999999999999147"/>
    <n v="-1.8000000000000043"/>
    <n v="0.32203793099999967"/>
    <n v="8881499.999214666"/>
    <n v="0.40000000000000568"/>
    <n v="1.8918401567978147"/>
    <s v="High Income"/>
    <s v="Latin America &amp; Caribbean"/>
    <s v="Universal Access"/>
    <n v="18.479195463984368"/>
    <x v="251"/>
    <n v="-2.7427057970962294"/>
    <n v="0.29999999999999716"/>
    <n v="0.71681534599999974"/>
  </r>
  <r>
    <s v="URY"/>
    <x v="241"/>
    <x v="3"/>
    <n v="99.6"/>
    <n v="51.9"/>
    <n v="2.2894255499999998"/>
    <n v="1378.790927"/>
    <n v="3345337"/>
    <s v="URY-2013"/>
    <n v="0"/>
    <n v="4"/>
    <n v="-0.37337271599999999"/>
    <n v="7658900.0011603497"/>
    <n v="0.40000000000000568"/>
    <n v="1.6604588158854339"/>
    <s v="High Income"/>
    <s v="Latin America &amp; Caribbean"/>
    <s v="Universal Access"/>
    <n v="17.887461823359388"/>
    <x v="2421"/>
    <n v="-2.6789448940000042"/>
    <n v="0.29999999999999716"/>
    <n v="0.34344262999999975"/>
  </r>
  <r>
    <s v="URY"/>
    <x v="241"/>
    <x v="4"/>
    <n v="99.7"/>
    <n v="56.7"/>
    <n v="2.0061769780000001"/>
    <n v="1397.5577760000001"/>
    <n v="3356334"/>
    <s v="URY-2014"/>
    <n v="0.10000000000000853"/>
    <n v="4.8000000000000043"/>
    <n v="-0.28324857199999975"/>
    <n v="6733400.0012786519"/>
    <n v="0.29999999999999716"/>
    <n v="1.4354876860561363"/>
    <s v="High Income"/>
    <s v="Latin America &amp; Caribbean"/>
    <s v="Universal Access"/>
    <n v="17.259097411132856"/>
    <x v="2422"/>
    <n v="-2.7851099200836842"/>
    <n v="0.40000000000000568"/>
    <n v="6.0194057999999995E-2"/>
  </r>
  <r>
    <s v="URY"/>
    <x v="241"/>
    <x v="5"/>
    <n v="99.7"/>
    <n v="59.4"/>
    <n v="2.0472283839999998"/>
    <n v="1491.048972"/>
    <n v="3368017"/>
    <s v="URY-2015"/>
    <n v="0"/>
    <n v="2.6999999999999957"/>
    <n v="4.105140599999979E-2"/>
    <n v="6895100.0001945272"/>
    <n v="0.29999999999999716"/>
    <n v="1.373012169582851"/>
    <s v="High Income"/>
    <s v="Latin America &amp; Caribbean"/>
    <s v="Universal Access"/>
    <n v="16.684761441953114"/>
    <x v="2423"/>
    <n v="-2.6622129820041791"/>
    <n v="0.40000000000000568"/>
    <n v="0.10124546399999979"/>
  </r>
  <r>
    <s v="URY"/>
    <x v="241"/>
    <x v="6"/>
    <n v="99.7"/>
    <n v="60.3"/>
    <n v="2.0209020670000002"/>
    <n v="1550.982996"/>
    <n v="3379283"/>
    <s v="URY-2016"/>
    <n v="0"/>
    <n v="0.89999999999999858"/>
    <n v="-2.6326316999999655E-2"/>
    <n v="6829199.9996779617"/>
    <n v="0.29999999999999716"/>
    <n v="1.3029814460970404"/>
    <s v="High Income"/>
    <s v="Latin America &amp; Caribbean"/>
    <s v="Universal Access"/>
    <n v="15.605248869453035"/>
    <x v="2424"/>
    <n v="-2.6534697286694562"/>
    <n v="0.40000000000000568"/>
    <n v="7.491914700000013E-2"/>
  </r>
  <r>
    <s v="URY"/>
    <x v="241"/>
    <x v="7"/>
    <n v="99.8"/>
    <n v="60.8"/>
    <n v="1.8909302750000001"/>
    <n v="1512.8381879999999"/>
    <n v="3388438"/>
    <s v="URY-2017"/>
    <n v="9.9999999999994316E-2"/>
    <n v="0.5"/>
    <n v="-0.12997179200000009"/>
    <n v="6407299.99916045"/>
    <n v="0.20000000000000284"/>
    <n v="1.2499223578562917"/>
    <s v="High Income"/>
    <s v="Latin America &amp; Caribbean"/>
    <s v="Universal Access"/>
    <n v="14.94609230992188"/>
    <x v="2425"/>
    <n v="-2.7868207905732238"/>
    <n v="0.5"/>
    <n v="-5.5052644999999956E-2"/>
  </r>
  <r>
    <s v="URY"/>
    <x v="241"/>
    <x v="8"/>
    <n v="99.8"/>
    <n v="60.8"/>
    <n v="2.0241364499999999"/>
    <n v="1560.978979"/>
    <n v="3394534"/>
    <s v="URY-2018"/>
    <n v="0"/>
    <n v="0"/>
    <n v="0.13320617499999976"/>
    <n v="6871000.0001642993"/>
    <n v="0.20000000000000284"/>
    <n v="1.2967096144348527"/>
    <s v="High Income"/>
    <s v="Latin America &amp; Caribbean"/>
    <s v="Universal Access"/>
    <n v="14.316199440312502"/>
    <x v="2426"/>
    <n v="-2.686732559627615"/>
    <n v="0.5"/>
    <n v="7.8153529999999805E-2"/>
  </r>
  <r>
    <s v="URY"/>
    <x v="241"/>
    <x v="9"/>
    <n v="99.9"/>
    <n v="59.3"/>
    <n v="2.106466314"/>
    <n v="1540.782512"/>
    <n v="3397206"/>
    <s v="URY-2019"/>
    <n v="0.10000000000000853"/>
    <n v="-1.5"/>
    <n v="8.2329864000000086E-2"/>
    <n v="7156100.0007186839"/>
    <n v="9.9999999999994316E-2"/>
    <n v="1.3671405909622629"/>
    <s v="High Income"/>
    <s v="Latin America &amp; Caribbean"/>
    <s v="Universal Access"/>
    <n v="13.858622860585882"/>
    <x v="2427"/>
    <n v="-2.5769349815815876"/>
    <n v="0.60000000000000853"/>
    <n v="0.16048339399999989"/>
  </r>
  <r>
    <s v="URY"/>
    <x v="241"/>
    <x v="10"/>
    <n v="100"/>
    <n v="61.2"/>
    <n v="2.0339997319999998"/>
    <n v="1531.6005560000001"/>
    <n v="3398968"/>
    <s v="URY-2020"/>
    <n v="9.9999999999994316E-2"/>
    <n v="1.9000000000000057"/>
    <n v="-7.2466582000000113E-2"/>
    <n v="6913500.0010765754"/>
    <n v="0"/>
    <n v="1.328022325424123"/>
    <s v="High Income"/>
    <s v="Latin America &amp; Caribbean"/>
    <s v="Universal Access"/>
    <n v="13.426165474335917"/>
    <x v="2428"/>
    <n v="-2.366747904301258"/>
    <n v="0.70000000000000284"/>
    <n v="8.8016811999999778E-2"/>
  </r>
  <r>
    <s v="URY"/>
    <x v="241"/>
    <x v="11"/>
    <n v="100"/>
    <n v="57.8"/>
    <n v="2.5176826299999999"/>
    <n v="1644.6969389999999"/>
    <n v="3396695"/>
    <s v="URY-2021"/>
    <n v="0"/>
    <n v="-3.4000000000000057"/>
    <n v="0.48368289800000008"/>
    <n v="8551800.0009078495"/>
    <n v="0"/>
    <n v="1.5307881776266867"/>
    <s v="High Income"/>
    <s v="Latin America &amp; Caribbean"/>
    <s v="Universal Access"/>
    <n v="12.87483148972656"/>
    <x v="2429"/>
    <n v="-2.0630517110041864"/>
    <n v="0.70000000000000284"/>
    <n v="0.57169970999999986"/>
  </r>
  <r>
    <s v="URY"/>
    <x v="241"/>
    <x v="12"/>
    <n v="100"/>
    <m/>
    <n v="2.3866728519999998"/>
    <n v="1626.0603490000001"/>
    <n v="3390913"/>
    <s v="URY-2022"/>
    <n v="0"/>
    <s v=""/>
    <n v="-0.13100977800000013"/>
    <n v="8093000.0005938755"/>
    <n v="0"/>
    <n v="1.4677640060947084"/>
    <s v="High Income"/>
    <s v="Latin America &amp; Caribbean"/>
    <s v="Universal Access"/>
    <n v="12.585946336015652"/>
    <x v="38"/>
    <n v="-2.1641282002259365"/>
    <n v="0.70000000000000284"/>
    <n v="0.44068993199999973"/>
  </r>
  <r>
    <s v="USA"/>
    <x v="242"/>
    <x v="0"/>
    <n v="100"/>
    <n v="7.4"/>
    <n v="17.84708431"/>
    <n v="7162.55933"/>
    <n v="309378227"/>
    <s v="USA-2010"/>
    <s v=""/>
    <s v=""/>
    <s v=""/>
    <n v="5521499300.9473181"/>
    <n v="0"/>
    <n v="2.4917188797652861"/>
    <s v="High Income"/>
    <s v="North America"/>
    <s v="Universal Access"/>
    <n v="20.375342560585949"/>
    <x v="2430"/>
    <n v="12.749025096008365"/>
    <n v="0"/>
    <n v="0"/>
  </r>
  <r>
    <s v="USA"/>
    <x v="242"/>
    <x v="1"/>
    <n v="100"/>
    <n v="8.4"/>
    <n v="17.0203889"/>
    <n v="7009.6460800000004"/>
    <n v="311839461"/>
    <s v="USA-2011"/>
    <n v="0"/>
    <n v="1"/>
    <n v="-0.82669540999999924"/>
    <n v="5307628900.5863829"/>
    <n v="0"/>
    <n v="2.4281381264829851"/>
    <s v="High Income"/>
    <s v="North America"/>
    <s v="Universal Access"/>
    <n v="19.584672569179688"/>
    <x v="2431"/>
    <n v="11.893855516225944"/>
    <n v="0"/>
    <n v="-0.82669540999999924"/>
  </r>
  <r>
    <s v="USA"/>
    <x v="242"/>
    <x v="2"/>
    <n v="100"/>
    <n v="8.5"/>
    <n v="16.1854221"/>
    <n v="6820.4606210000002"/>
    <n v="314339099"/>
    <s v="USA-2012"/>
    <n v="0"/>
    <n v="9.9999999999999645E-2"/>
    <n v="-0.83496680000000012"/>
    <n v="5087710999.8486881"/>
    <n v="0"/>
    <n v="2.3730687704823858"/>
    <s v="High Income"/>
    <s v="North America"/>
    <s v="Universal Access"/>
    <n v="18.879195463984374"/>
    <x v="2432"/>
    <n v="10.779918036903771"/>
    <n v="0"/>
    <n v="-1.6616622099999994"/>
  </r>
  <r>
    <s v="USA"/>
    <x v="242"/>
    <x v="3"/>
    <n v="100"/>
    <n v="8.9"/>
    <n v="16.495975219999998"/>
    <n v="6888.381437"/>
    <n v="316726282"/>
    <s v="USA-2013"/>
    <n v="0"/>
    <n v="0.40000000000000036"/>
    <n v="0.31055311999999802"/>
    <n v="5224708899.3947315"/>
    <n v="0"/>
    <n v="2.3947534512816206"/>
    <s v="High Income"/>
    <s v="North America"/>
    <s v="Universal Access"/>
    <n v="18.287461823359394"/>
    <x v="79"/>
    <n v="11.527604775999993"/>
    <n v="0"/>
    <n v="-1.3511090900000013"/>
  </r>
  <r>
    <s v="USA"/>
    <x v="242"/>
    <x v="4"/>
    <n v="100"/>
    <n v="9"/>
    <n v="16.42489531"/>
    <n v="6915.6416529999997"/>
    <n v="319257560"/>
    <s v="USA-2014"/>
    <n v="0"/>
    <n v="9.9999999999999645E-2"/>
    <n v="-7.1079909999998137E-2"/>
    <n v="5243771999.9260435"/>
    <n v="0"/>
    <n v="2.3750356270809512"/>
    <s v="High Income"/>
    <s v="North America"/>
    <s v="Universal Access"/>
    <n v="17.559097411132853"/>
    <x v="2433"/>
    <n v="11.633608411916317"/>
    <n v="0"/>
    <n v="-1.4221889999999995"/>
  </r>
  <r>
    <s v="USA"/>
    <x v="242"/>
    <x v="5"/>
    <n v="100"/>
    <n v="8.9"/>
    <n v="15.95010229"/>
    <n v="6789.6473329999999"/>
    <n v="321815121"/>
    <s v="USA-2015"/>
    <n v="0"/>
    <n v="-9.9999999999999645E-2"/>
    <n v="-0.4747930199999999"/>
    <n v="5132984098.4187269"/>
    <n v="0"/>
    <n v="2.3491797891294102"/>
    <s v="High Income"/>
    <s v="North America"/>
    <s v="Universal Access"/>
    <n v="16.984761441953111"/>
    <x v="2434"/>
    <n v="11.240660923995822"/>
    <n v="0"/>
    <n v="-1.8969820199999994"/>
  </r>
  <r>
    <s v="USA"/>
    <x v="242"/>
    <x v="6"/>
    <n v="100"/>
    <n v="9.3000000000000007"/>
    <n v="15.50454822"/>
    <n v="6663.4963289999996"/>
    <n v="324353340"/>
    <s v="USA-2016"/>
    <n v="0"/>
    <n v="0.40000000000000036"/>
    <n v="-0.44555407000000002"/>
    <n v="5028952000.3480549"/>
    <n v="0"/>
    <n v="2.3267887388971955"/>
    <s v="High Income"/>
    <s v="North America"/>
    <s v="Universal Access"/>
    <n v="15.905248869453033"/>
    <x v="2435"/>
    <n v="10.830176424330544"/>
    <n v="0"/>
    <n v="-2.3425360899999994"/>
  </r>
  <r>
    <s v="USA"/>
    <x v="242"/>
    <x v="7"/>
    <n v="100"/>
    <n v="9.6999999999999993"/>
    <n v="15.18471272"/>
    <n v="6590.8350970000001"/>
    <n v="326608609"/>
    <s v="USA-2017"/>
    <n v="0"/>
    <n v="0.39999999999999858"/>
    <n v="-0.31983549999999994"/>
    <n v="4959457899.543807"/>
    <n v="0"/>
    <n v="2.3039133124286084"/>
    <s v="High Income"/>
    <s v="North America"/>
    <s v="Universal Access"/>
    <n v="15.146092309921883"/>
    <x v="160"/>
    <n v="10.506961654426776"/>
    <n v="0"/>
    <n v="-2.6623715899999993"/>
  </r>
  <r>
    <s v="USA"/>
    <x v="242"/>
    <x v="8"/>
    <n v="100"/>
    <n v="9.9"/>
    <n v="15.579645660000001"/>
    <n v="6738.2727240000004"/>
    <n v="328529577"/>
    <s v="USA-2018"/>
    <n v="0"/>
    <n v="0.20000000000000107"/>
    <n v="0.39493294000000034"/>
    <n v="5118374398.489686"/>
    <n v="0"/>
    <n v="2.312112658264676"/>
    <s v="High Income"/>
    <s v="North America"/>
    <s v="Universal Access"/>
    <n v="14.516199440312505"/>
    <x v="2436"/>
    <n v="10.868776650372386"/>
    <n v="0"/>
    <n v="-2.267438649999999"/>
  </r>
  <r>
    <s v="USA"/>
    <x v="242"/>
    <x v="9"/>
    <n v="100"/>
    <n v="10.199999999999999"/>
    <n v="15.043966210000001"/>
    <n v="6700.9303399999999"/>
    <n v="330226227"/>
    <s v="USA-2019"/>
    <n v="0"/>
    <n v="0.29999999999999893"/>
    <n v="-0.53567944999999995"/>
    <n v="4967912200.6437902"/>
    <n v="0"/>
    <n v="2.2450563498918572"/>
    <s v="High Income"/>
    <s v="North America"/>
    <s v="Universal Access"/>
    <n v="13.958622860585876"/>
    <x v="162"/>
    <n v="10.360564914418413"/>
    <n v="0"/>
    <n v="-2.8031180999999989"/>
  </r>
  <r>
    <s v="USA"/>
    <x v="242"/>
    <x v="10"/>
    <n v="100"/>
    <n v="11"/>
    <n v="13.47158217"/>
    <n v="6141.531258"/>
    <n v="331577720"/>
    <s v="USA-2020"/>
    <n v="0"/>
    <n v="0.80000000000000071"/>
    <n v="-1.5723840400000011"/>
    <n v="4466876500.7212524"/>
    <n v="0"/>
    <n v="2.1935217137341483"/>
    <s v="High Income"/>
    <s v="North America"/>
    <s v="Universal Access"/>
    <n v="13.426165474335917"/>
    <x v="1497"/>
    <n v="9.0708345336987417"/>
    <n v="0"/>
    <n v="-4.37550214"/>
  </r>
  <r>
    <s v="USA"/>
    <x v="242"/>
    <x v="11"/>
    <n v="100"/>
    <n v="10.9"/>
    <n v="14.31611543"/>
    <n v="6445.8340920000001"/>
    <n v="332099760"/>
    <s v="USA-2021"/>
    <n v="0"/>
    <n v="-9.9999999999999645E-2"/>
    <n v="0.8445332600000004"/>
    <n v="4754378498.435297"/>
    <n v="0"/>
    <n v="2.2209872649015119"/>
    <s v="High Income"/>
    <s v="North America"/>
    <s v="Universal Access"/>
    <n v="12.87483148972656"/>
    <x v="1508"/>
    <n v="9.7353810889958137"/>
    <n v="0"/>
    <n v="-3.5309688799999996"/>
  </r>
  <r>
    <s v="USA"/>
    <x v="242"/>
    <x v="12"/>
    <n v="100"/>
    <m/>
    <n v="14.41771488"/>
    <n v="6511.6884140000002"/>
    <n v="334017321"/>
    <s v="USA-2022"/>
    <n v="0"/>
    <s v=""/>
    <n v="0.10159945000000015"/>
    <n v="4815766499.1594362"/>
    <n v="0"/>
    <n v="2.2141284968430308"/>
    <s v="High Income"/>
    <s v="North America"/>
    <s v="Universal Access"/>
    <n v="12.585946336015652"/>
    <x v="38"/>
    <n v="9.8669138277740629"/>
    <n v="0"/>
    <n v="-3.4293694299999995"/>
  </r>
  <r>
    <s v="UZB"/>
    <x v="243"/>
    <x v="0"/>
    <n v="99.6"/>
    <n v="1.3"/>
    <n v="4.7841810540000003"/>
    <n v="1592.9647660000001"/>
    <n v="28385506"/>
    <s v="UZB-2010"/>
    <s v=""/>
    <s v=""/>
    <s v=""/>
    <n v="135801400.01340333"/>
    <n v="0.40000000000000568"/>
    <n v="3.0033188154018466"/>
    <s v="Lower Middle Income"/>
    <s v="Europe &amp; Central Asia"/>
    <s v="Universal Access"/>
    <n v="19.975342560585943"/>
    <x v="225"/>
    <n v="-0.31387815999163404"/>
    <n v="0"/>
    <n v="0"/>
  </r>
  <r>
    <s v="UZB"/>
    <x v="243"/>
    <x v="1"/>
    <n v="99.7"/>
    <n v="0.9"/>
    <n v="4.8113401439999999"/>
    <n v="1603.222395"/>
    <n v="28823196"/>
    <s v="UZB-2011"/>
    <n v="0.10000000000000853"/>
    <n v="-0.4"/>
    <n v="2.7159089999999608E-2"/>
    <n v="138678199.99318022"/>
    <n v="0.29999999999999716"/>
    <n v="3.0010434977737446"/>
    <s v="Lower Middle Income"/>
    <s v="Europe &amp; Central Asia"/>
    <s v="Universal Access"/>
    <n v="19.284672569179691"/>
    <x v="1134"/>
    <n v="-0.31519323977405556"/>
    <n v="0.10000000000000853"/>
    <n v="2.7159089999999608E-2"/>
  </r>
  <r>
    <s v="UZB"/>
    <x v="243"/>
    <x v="2"/>
    <n v="99.7"/>
    <n v="1.3"/>
    <n v="4.209770636"/>
    <n v="1387.650122"/>
    <n v="29261903"/>
    <s v="UZB-2012"/>
    <n v="0"/>
    <n v="0.4"/>
    <n v="-0.60156950799999986"/>
    <n v="123185900.00288031"/>
    <n v="0.29999999999999716"/>
    <n v="3.0337406881300302"/>
    <s v="Lower Middle Income"/>
    <s v="Europe &amp; Central Asia"/>
    <s v="Universal Access"/>
    <n v="18.579195463984377"/>
    <x v="1145"/>
    <n v="-1.1957334270962292"/>
    <n v="0.10000000000000853"/>
    <n v="-0.57441041800000026"/>
  </r>
  <r>
    <s v="UZB"/>
    <x v="243"/>
    <x v="3"/>
    <n v="99.8"/>
    <n v="1.2"/>
    <n v="4.084804686"/>
    <n v="1350.3224970000001"/>
    <n v="29724065"/>
    <s v="UZB-2013"/>
    <n v="9.9999999999994316E-2"/>
    <n v="-0.10000000000000009"/>
    <n v="-0.12496594999999999"/>
    <n v="121416999.99896859"/>
    <n v="0.20000000000000284"/>
    <n v="3.025058602722813"/>
    <s v="Lower Middle Income"/>
    <s v="Europe &amp; Central Asia"/>
    <s v="Universal Access"/>
    <n v="18.087461823359391"/>
    <x v="1213"/>
    <n v="-0.88356575800000403"/>
    <n v="0.20000000000000284"/>
    <n v="-0.69937636800000025"/>
  </r>
  <r>
    <s v="UZB"/>
    <x v="243"/>
    <x v="4"/>
    <n v="99.8"/>
    <n v="1.4"/>
    <n v="3.7441525480000002"/>
    <n v="1240.2966489999999"/>
    <n v="30222994"/>
    <s v="UZB-2014"/>
    <n v="0"/>
    <n v="0.19999999999999996"/>
    <n v="-0.34065213799999983"/>
    <n v="113159499.99328871"/>
    <n v="0.20000000000000284"/>
    <n v="3.0187556751191389"/>
    <s v="Lower Middle Income"/>
    <s v="Europe &amp; Central Asia"/>
    <s v="Universal Access"/>
    <n v="17.359097411132851"/>
    <x v="229"/>
    <n v="-1.0471343500836841"/>
    <n v="0.20000000000000284"/>
    <n v="-1.0400285060000001"/>
  </r>
  <r>
    <s v="UZB"/>
    <x v="243"/>
    <x v="5"/>
    <n v="99.9"/>
    <n v="1.7"/>
    <n v="3.4976451210000001"/>
    <n v="1165.607524"/>
    <n v="30749346"/>
    <s v="UZB-2015"/>
    <n v="0.10000000000000853"/>
    <n v="0.30000000000000004"/>
    <n v="-0.24650742700000006"/>
    <n v="107550300.01084086"/>
    <n v="9.9999999999994316E-2"/>
    <n v="3.0007056826445129"/>
    <s v="Lower Middle Income"/>
    <s v="Europe &amp; Central Asia"/>
    <s v="Universal Access"/>
    <n v="16.884761441953117"/>
    <x v="805"/>
    <n v="-1.2117962450041788"/>
    <n v="0.30000000000001137"/>
    <n v="-1.2865359330000001"/>
  </r>
  <r>
    <s v="UZB"/>
    <x v="243"/>
    <x v="6"/>
    <n v="99.9"/>
    <n v="1.6"/>
    <n v="3.6442184530000001"/>
    <n v="1209.6152340000001"/>
    <n v="31284568"/>
    <s v="UZB-2016"/>
    <n v="0"/>
    <n v="-9.9999999999999867E-2"/>
    <n v="0.146573332"/>
    <n v="114007799.99973331"/>
    <n v="9.9999999999994316E-2"/>
    <n v="3.0127087941420552"/>
    <s v="Lower Middle Income"/>
    <s v="Europe &amp; Central Asia"/>
    <s v="Universal Access"/>
    <n v="15.805248869453038"/>
    <x v="2437"/>
    <n v="-1.0301533426694562"/>
    <n v="0.30000000000001137"/>
    <n v="-1.1399626010000001"/>
  </r>
  <r>
    <s v="UZB"/>
    <x v="243"/>
    <x v="7"/>
    <n v="100"/>
    <n v="1.7"/>
    <n v="3.7168087750000001"/>
    <n v="1253.4494079999999"/>
    <n v="31819178"/>
    <s v="UZB-2017"/>
    <n v="9.9999999999994316E-2"/>
    <n v="9.9999999999999867E-2"/>
    <n v="7.2590321999999929E-2"/>
    <n v="118265800.00368695"/>
    <n v="0"/>
    <n v="2.9652642948952592"/>
    <s v="Lower Middle Income"/>
    <s v="Europe &amp; Central Asia"/>
    <s v="Universal Access"/>
    <n v="15.146092309921883"/>
    <x v="806"/>
    <n v="-0.96094229057322389"/>
    <n v="0.40000000000000568"/>
    <n v="-1.0673722790000002"/>
  </r>
  <r>
    <s v="UZB"/>
    <x v="243"/>
    <x v="8"/>
    <n v="100"/>
    <n v="1.5"/>
    <n v="3.48417486"/>
    <n v="1272.076219"/>
    <n v="32373490"/>
    <s v="UZB-2018"/>
    <n v="0"/>
    <n v="-0.19999999999999996"/>
    <n v="-0.23263391500000008"/>
    <n v="112794899.98846141"/>
    <n v="0"/>
    <n v="2.7389670587026358"/>
    <s v="Lower Middle Income"/>
    <s v="Europe &amp; Central Asia"/>
    <s v="Universal Access"/>
    <n v="14.516199440312505"/>
    <x v="2438"/>
    <n v="-1.2266941496276149"/>
    <n v="0.40000000000000568"/>
    <n v="-1.3000061940000003"/>
  </r>
  <r>
    <s v="UZB"/>
    <x v="243"/>
    <x v="9"/>
    <n v="100"/>
    <n v="1.6"/>
    <n v="3.4921323869999998"/>
    <n v="1285.1844410000001"/>
    <n v="32964701"/>
    <s v="UZB-2019"/>
    <n v="0"/>
    <n v="0.10000000000000009"/>
    <n v="7.9575269999998532E-3"/>
    <n v="115117099.98987128"/>
    <n v="0"/>
    <n v="2.7172227390823194"/>
    <s v="Lower Middle Income"/>
    <s v="Europe &amp; Central Asia"/>
    <s v="Universal Access"/>
    <n v="13.958622860585876"/>
    <x v="2439"/>
    <n v="-1.1912689085815877"/>
    <n v="0.40000000000000568"/>
    <n v="-1.2920486670000004"/>
  </r>
  <r>
    <s v="UZB"/>
    <x v="243"/>
    <x v="10"/>
    <n v="100"/>
    <n v="1"/>
    <n v="3.6903390460000001"/>
    <n v="1351.3752010000001"/>
    <n v="33586372"/>
    <s v="UZB-2020"/>
    <n v="0"/>
    <n v="-0.60000000000000009"/>
    <n v="0.19820665900000023"/>
    <n v="123945100.00508112"/>
    <n v="0"/>
    <n v="2.7308026988131773"/>
    <s v="Lower Middle Income"/>
    <s v="Europe &amp; Central Asia"/>
    <s v="Universal Access"/>
    <n v="13.426165474335917"/>
    <x v="2440"/>
    <n v="-0.7104085903012578"/>
    <n v="0.40000000000000568"/>
    <n v="-1.0938420080000002"/>
  </r>
  <r>
    <s v="UZB"/>
    <x v="243"/>
    <x v="11"/>
    <n v="99.9"/>
    <n v="1"/>
    <n v="3.9236623289999999"/>
    <n v="1465.199085"/>
    <n v="34243696"/>
    <s v="UZB-2021"/>
    <n v="-9.9999999999994316E-2"/>
    <n v="0"/>
    <n v="0.23332328299999983"/>
    <n v="134360700.00092798"/>
    <n v="9.9999999999994316E-2"/>
    <n v="2.6779038897638952"/>
    <s v="Lower Middle Income"/>
    <s v="Europe &amp; Central Asia"/>
    <s v="Universal Access"/>
    <n v="12.774831489726566"/>
    <x v="75"/>
    <n v="-0.65707201200418641"/>
    <n v="0.30000000000001137"/>
    <n v="-0.86051872500000037"/>
  </r>
  <r>
    <s v="UZB"/>
    <x v="243"/>
    <x v="12"/>
    <n v="100"/>
    <m/>
    <n v="3.68952649"/>
    <n v="1381.804488"/>
    <n v="34938955"/>
    <s v="UZB-2022"/>
    <n v="9.9999999999994316E-2"/>
    <s v=""/>
    <n v="-0.2341358389999999"/>
    <n v="128908200.00541794"/>
    <n v="0"/>
    <n v="2.6700785256097679"/>
    <s v="Lower Middle Income"/>
    <s v="Europe &amp; Central Asia"/>
    <s v="Universal Access"/>
    <n v="12.585946336015652"/>
    <x v="38"/>
    <n v="-0.86127456222593635"/>
    <n v="0.40000000000000568"/>
    <n v="-1.0946545640000003"/>
  </r>
  <r>
    <s v="VCT"/>
    <x v="244"/>
    <x v="0"/>
    <n v="92.7"/>
    <n v="5.0999999999999996"/>
    <n v="0.88214698199999997"/>
    <m/>
    <n v="109959"/>
    <s v="VCT-2010"/>
    <s v=""/>
    <s v=""/>
    <s v=""/>
    <n v="96999.999993737991"/>
    <n v="7.2999999999999972"/>
    <s v=""/>
    <s v="Upper Middle Income"/>
    <s v="Latin America &amp; Caribbean"/>
    <s v="High Access"/>
    <n v="13.075342560585952"/>
    <x v="2441"/>
    <n v="-4.2159122319916342"/>
    <n v="0"/>
    <n v="0"/>
  </r>
  <r>
    <s v="VCT"/>
    <x v="244"/>
    <x v="1"/>
    <n v="94.1"/>
    <n v="6.1"/>
    <n v="0.63100714199999997"/>
    <m/>
    <n v="109349"/>
    <s v="VCT-2011"/>
    <n v="1.3999999999999915"/>
    <n v="1"/>
    <n v="-0.25113984"/>
    <n v="68999.999970557998"/>
    <n v="5.9000000000000057"/>
    <s v=""/>
    <s v="Upper Middle Income"/>
    <s v="Latin America &amp; Caribbean"/>
    <s v="High Access"/>
    <n v="13.684672569179682"/>
    <x v="2442"/>
    <n v="-4.4955262417740558"/>
    <n v="1.3999999999999915"/>
    <n v="-0.25113984"/>
  </r>
  <r>
    <s v="VCT"/>
    <x v="244"/>
    <x v="2"/>
    <n v="95.4"/>
    <n v="5"/>
    <n v="0.805620954"/>
    <m/>
    <n v="108736"/>
    <s v="VCT-2012"/>
    <n v="1.3000000000000114"/>
    <n v="-1.0999999999999996"/>
    <n v="0.17461381200000003"/>
    <n v="87600.000054143995"/>
    <n v="4.5999999999999943"/>
    <s v=""/>
    <s v="Upper Middle Income"/>
    <s v="Latin America &amp; Caribbean"/>
    <s v="Universal Access"/>
    <n v="14.279195463984379"/>
    <x v="2443"/>
    <n v="-4.5998831090962291"/>
    <n v="2.7000000000000028"/>
    <n v="-7.6526027999999968E-2"/>
  </r>
  <r>
    <s v="VCT"/>
    <x v="244"/>
    <x v="3"/>
    <n v="96.8"/>
    <n v="5.4"/>
    <n v="0.76293522000000003"/>
    <m/>
    <n v="108135"/>
    <s v="VCT-2013"/>
    <n v="1.3999999999999915"/>
    <n v="0.40000000000000036"/>
    <n v="-4.2685733999999975E-2"/>
    <n v="82500.000014699996"/>
    <n v="3.2000000000000028"/>
    <s v=""/>
    <s v="Upper Middle Income"/>
    <s v="Latin America &amp; Caribbean"/>
    <s v="Universal Access"/>
    <n v="15.087461823359391"/>
    <x v="2444"/>
    <n v="-4.2054352240000039"/>
    <n v="4.0999999999999943"/>
    <n v="-0.11921176199999994"/>
  </r>
  <r>
    <s v="VCT"/>
    <x v="244"/>
    <x v="4"/>
    <n v="98.1"/>
    <n v="3.3"/>
    <n v="0.85739526700000002"/>
    <m/>
    <n v="107535"/>
    <s v="VCT-2014"/>
    <n v="1.2999999999999972"/>
    <n v="-2.1000000000000005"/>
    <n v="9.4460046999999991E-2"/>
    <n v="92200.000036844998"/>
    <n v="1.9000000000000057"/>
    <s v=""/>
    <s v="Upper Middle Income"/>
    <s v="Latin America &amp; Caribbean"/>
    <s v="Universal Access"/>
    <n v="15.659097411132848"/>
    <x v="1644"/>
    <n v="-3.933891631083684"/>
    <n v="5.3999999999999915"/>
    <n v="-2.4751714999999952E-2"/>
  </r>
  <r>
    <s v="VCT"/>
    <x v="244"/>
    <x v="5"/>
    <n v="99.4"/>
    <n v="4.3"/>
    <n v="0.88911742699999996"/>
    <m/>
    <n v="106960"/>
    <s v="VCT-2015"/>
    <n v="1.3000000000000114"/>
    <n v="1"/>
    <n v="3.1722159999999944E-2"/>
    <n v="95099.999991919991"/>
    <n v="0.59999999999999432"/>
    <s v=""/>
    <s v="Upper Middle Income"/>
    <s v="Latin America &amp; Caribbean"/>
    <s v="Universal Access"/>
    <n v="16.384761441953117"/>
    <x v="2445"/>
    <n v="-3.820323939004179"/>
    <n v="6.7000000000000028"/>
    <n v="6.9704449999999918E-3"/>
  </r>
  <r>
    <s v="VCT"/>
    <x v="244"/>
    <x v="6"/>
    <n v="99.7"/>
    <n v="4.0999999999999996"/>
    <n v="0.95158393600000002"/>
    <m/>
    <n v="106349"/>
    <s v="VCT-2016"/>
    <n v="0.29999999999999716"/>
    <n v="-0.20000000000000018"/>
    <n v="6.2466509000000059E-2"/>
    <n v="101200.000009664"/>
    <n v="0.29999999999999716"/>
    <s v=""/>
    <s v="Upper Middle Income"/>
    <s v="Latin America &amp; Caribbean"/>
    <s v="Universal Access"/>
    <n v="15.605248869453035"/>
    <x v="2446"/>
    <n v="-3.7227878596694564"/>
    <n v="7"/>
    <n v="6.9436954000000051E-2"/>
  </r>
  <r>
    <s v="VCT"/>
    <x v="244"/>
    <x v="7"/>
    <n v="100"/>
    <n v="5.3"/>
    <n v="1.0325279430000001"/>
    <m/>
    <n v="105663"/>
    <s v="VCT-2017"/>
    <n v="0.29999999999999716"/>
    <n v="1.2000000000000002"/>
    <n v="8.094400700000004E-2"/>
    <n v="109100.000041209"/>
    <n v="0"/>
    <s v=""/>
    <s v="Upper Middle Income"/>
    <s v="Latin America &amp; Caribbean"/>
    <s v="Universal Access"/>
    <n v="15.146092309921883"/>
    <x v="1199"/>
    <n v="-3.6452231225732241"/>
    <n v="7.2999999999999972"/>
    <n v="0.15038096100000009"/>
  </r>
  <r>
    <s v="VCT"/>
    <x v="244"/>
    <x v="8"/>
    <n v="100"/>
    <n v="4.9000000000000004"/>
    <n v="1.050263996"/>
    <m/>
    <n v="104926"/>
    <s v="VCT-2018"/>
    <n v="0"/>
    <n v="-0.39999999999999947"/>
    <n v="1.7736052999999918E-2"/>
    <n v="110200.000044296"/>
    <n v="0"/>
    <s v=""/>
    <s v="Upper Middle Income"/>
    <s v="Latin America &amp; Caribbean"/>
    <s v="Universal Access"/>
    <n v="14.516199440312505"/>
    <x v="301"/>
    <n v="-3.6606050136276149"/>
    <n v="7.2999999999999972"/>
    <n v="0.16811701400000001"/>
  </r>
  <r>
    <s v="VCT"/>
    <x v="244"/>
    <x v="9"/>
    <n v="100"/>
    <n v="5.4"/>
    <n v="1.1183964209999999"/>
    <m/>
    <n v="104167"/>
    <s v="VCT-2019"/>
    <n v="0"/>
    <n v="0.5"/>
    <n v="6.8132424999999941E-2"/>
    <n v="116499.999986307"/>
    <n v="0"/>
    <s v=""/>
    <s v="Upper Middle Income"/>
    <s v="Latin America &amp; Caribbean"/>
    <s v="Universal Access"/>
    <n v="13.958622860585876"/>
    <x v="798"/>
    <n v="-3.5650048745815877"/>
    <n v="7.2999999999999972"/>
    <n v="0.23624943899999995"/>
  </r>
  <r>
    <s v="VCT"/>
    <x v="244"/>
    <x v="10"/>
    <n v="100"/>
    <n v="5.2"/>
    <n v="1.195834863"/>
    <m/>
    <n v="103526"/>
    <s v="VCT-2020"/>
    <n v="0"/>
    <n v="-0.20000000000000018"/>
    <n v="7.7438442000000052E-2"/>
    <n v="123800.000026938"/>
    <n v="0"/>
    <s v=""/>
    <s v="Upper Middle Income"/>
    <s v="Latin America &amp; Caribbean"/>
    <s v="Universal Access"/>
    <n v="13.426165474335917"/>
    <x v="2447"/>
    <n v="-3.2049127733012579"/>
    <n v="7.2999999999999972"/>
    <n v="0.313687881"/>
  </r>
  <r>
    <s v="VCT"/>
    <x v="244"/>
    <x v="11"/>
    <n v="100"/>
    <n v="5"/>
    <n v="1.141568052"/>
    <m/>
    <n v="102841"/>
    <s v="VCT-2021"/>
    <n v="0"/>
    <n v="-0.20000000000000018"/>
    <n v="-5.426681099999997E-2"/>
    <n v="117400.000035732"/>
    <n v="0"/>
    <s v=""/>
    <s v="Upper Middle Income"/>
    <s v="Latin America &amp; Caribbean"/>
    <s v="Universal Access"/>
    <n v="12.87483148972656"/>
    <x v="2376"/>
    <n v="-3.4391662890041861"/>
    <n v="7.2999999999999972"/>
    <n v="0.25942107000000003"/>
  </r>
  <r>
    <s v="VCT"/>
    <x v="244"/>
    <x v="12"/>
    <n v="100"/>
    <n v="5.0999999999999996"/>
    <n v="1.2455167279999999"/>
    <m/>
    <n v="102046"/>
    <s v="VCT-2022"/>
    <n v="0"/>
    <n v="9.9999999999999645E-2"/>
    <n v="0.10394867599999991"/>
    <n v="127100.00002548799"/>
    <n v="0"/>
    <s v=""/>
    <s v="Upper Middle Income"/>
    <s v="Latin America &amp; Caribbean"/>
    <s v="Universal Access"/>
    <n v="12.585946336015652"/>
    <x v="2448"/>
    <n v="-3.3052843242259362"/>
    <n v="7.2999999999999972"/>
    <n v="0.36336974599999994"/>
  </r>
  <r>
    <s v="VEN"/>
    <x v="245"/>
    <x v="0"/>
    <n v="99.1"/>
    <n v="13.8"/>
    <n v="6.1359240709999998"/>
    <n v="2621.3338520000002"/>
    <n v="28813101"/>
    <s v="VEN-2010"/>
    <s v=""/>
    <s v=""/>
    <s v=""/>
    <n v="176794999.98605415"/>
    <n v="0.90000000000000568"/>
    <n v="2.3407640603727264"/>
    <s v="Upper Middle Income"/>
    <s v="Latin America &amp; Caribbean"/>
    <s v="Universal Access"/>
    <n v="19.475342560585943"/>
    <x v="2449"/>
    <n v="1.0378648570083655"/>
    <n v="0"/>
    <n v="0"/>
  </r>
  <r>
    <s v="VEN"/>
    <x v="245"/>
    <x v="1"/>
    <n v="98.8"/>
    <n v="14.8"/>
    <n v="5.9263403669999999"/>
    <n v="2309.2224460000002"/>
    <n v="29185212"/>
    <s v="VEN-2011"/>
    <n v="-0.29999999999999716"/>
    <n v="1"/>
    <n v="-0.20958370399999993"/>
    <n v="172961499.99505281"/>
    <n v="1.2000000000000028"/>
    <n v="2.5663791625036017"/>
    <s v="Upper Middle Income"/>
    <s v="Latin America &amp; Caribbean"/>
    <s v="Universal Access"/>
    <n v="18.384672569179685"/>
    <x v="1922"/>
    <n v="0.79980698322594446"/>
    <n v="-0.29999999999999716"/>
    <n v="-0.20958370399999993"/>
  </r>
  <r>
    <s v="VEN"/>
    <x v="245"/>
    <x v="2"/>
    <n v="99.3"/>
    <n v="13.8"/>
    <n v="6.5573269600000001"/>
    <n v="2309.9154279999998"/>
    <n v="29553826"/>
    <s v="VEN-2012"/>
    <n v="0.5"/>
    <n v="-1"/>
    <n v="0.63098659300000026"/>
    <n v="193794100.00094897"/>
    <n v="0.70000000000000284"/>
    <n v="2.8387736107193966"/>
    <s v="Upper Middle Income"/>
    <s v="Latin America &amp; Caribbean"/>
    <s v="Universal Access"/>
    <n v="18.179195463984371"/>
    <x v="2450"/>
    <n v="1.1518228969037709"/>
    <n v="0.20000000000000284"/>
    <n v="0.42140288900000034"/>
  </r>
  <r>
    <s v="VEN"/>
    <x v="245"/>
    <x v="3"/>
    <n v="99.4"/>
    <n v="15.4"/>
    <n v="6.4511273960000004"/>
    <n v="2529.6912379999999"/>
    <n v="29912198"/>
    <s v="VEN-2013"/>
    <n v="0.10000000000000853"/>
    <n v="1.5999999999999996"/>
    <n v="-0.10619956399999975"/>
    <n v="192967399.99237642"/>
    <n v="0.59999999999999432"/>
    <n v="2.5501639485063512"/>
    <s v="Upper Middle Income"/>
    <s v="Latin America &amp; Caribbean"/>
    <s v="Universal Access"/>
    <n v="17.687461823359399"/>
    <x v="2451"/>
    <n v="1.4827569519999964"/>
    <n v="0.30000000000001137"/>
    <n v="0.31520332500000059"/>
  </r>
  <r>
    <s v="VEN"/>
    <x v="245"/>
    <x v="4"/>
    <n v="100"/>
    <n v="12.1"/>
    <n v="6.3436867469999996"/>
    <n v="2174.6114480000001"/>
    <n v="30254079"/>
    <s v="VEN-2014"/>
    <n v="0.59999999999999432"/>
    <n v="-3.3000000000000007"/>
    <n v="-0.10744064900000083"/>
    <n v="191922399.994991"/>
    <n v="0"/>
    <n v="2.9171587194734565"/>
    <s v="Upper Middle Income"/>
    <s v="Latin America &amp; Caribbean"/>
    <s v="Universal Access"/>
    <n v="17.559097411132853"/>
    <x v="2452"/>
    <n v="1.5523998489163153"/>
    <n v="0.90000000000000568"/>
    <n v="0.20776267599999976"/>
  </r>
  <r>
    <s v="VEN"/>
    <x v="245"/>
    <x v="5"/>
    <n v="100"/>
    <n v="15.4"/>
    <n v="5.7543684539999997"/>
    <n v="2090.869862"/>
    <n v="30573972"/>
    <s v="VEN-2015"/>
    <n v="0"/>
    <n v="3.3000000000000007"/>
    <n v="-0.58931829299999983"/>
    <n v="175933899.99027929"/>
    <n v="0"/>
    <n v="2.7521408953189073"/>
    <s v="Upper Middle Income"/>
    <s v="Latin America &amp; Caribbean"/>
    <s v="Universal Access"/>
    <n v="16.984761441953111"/>
    <x v="2453"/>
    <n v="1.0449270879958208"/>
    <n v="0.90000000000000568"/>
    <n v="-0.38155561700000007"/>
  </r>
  <r>
    <s v="VEN"/>
    <x v="245"/>
    <x v="6"/>
    <n v="99.4"/>
    <n v="14.6"/>
    <n v="5.2960827830000001"/>
    <n v="1901.669582"/>
    <n v="30765720"/>
    <s v="VEN-2016"/>
    <n v="-0.59999999999999432"/>
    <n v="-0.80000000000000071"/>
    <n v="-0.45828567099999962"/>
    <n v="162937799.99859875"/>
    <n v="0.59999999999999432"/>
    <n v="2.7849647662924024"/>
    <s v="Upper Middle Income"/>
    <s v="Latin America &amp; Caribbean"/>
    <s v="Universal Access"/>
    <n v="15.305248869453038"/>
    <x v="2454"/>
    <n v="0.62171098733054375"/>
    <n v="0.30000000000001137"/>
    <n v="-0.83984128799999969"/>
  </r>
  <r>
    <s v="VEN"/>
    <x v="245"/>
    <x v="7"/>
    <n v="99.2"/>
    <n v="14.3"/>
    <n v="4.9717092799999998"/>
    <n v="1798.7176010000001"/>
    <n v="30565323"/>
    <s v="VEN-2017"/>
    <n v="-0.20000000000000284"/>
    <n v="-0.29999999999999893"/>
    <n v="-0.32437350300000034"/>
    <n v="151961900.00529742"/>
    <n v="0.79999999999999716"/>
    <n v="2.7640299273415514"/>
    <s v="Upper Middle Income"/>
    <s v="Latin America &amp; Caribbean"/>
    <s v="Universal Access"/>
    <n v="14.346092309921886"/>
    <x v="278"/>
    <n v="0.29395821442677583"/>
    <n v="0.10000000000000853"/>
    <n v="-1.164214791"/>
  </r>
  <r>
    <s v="VEN"/>
    <x v="245"/>
    <x v="8"/>
    <n v="99.9"/>
    <n v="14.6"/>
    <n v="4.6226914270000004"/>
    <n v="1384.676917"/>
    <n v="29807592"/>
    <s v="VEN-2018"/>
    <n v="0.70000000000000284"/>
    <n v="0.29999999999999893"/>
    <n v="-0.34901785299999943"/>
    <n v="137791299.99791381"/>
    <n v="9.9999999999994316E-2"/>
    <n v="3.3384621136137569"/>
    <s v="Upper Middle Income"/>
    <s v="Latin America &amp; Caribbean"/>
    <s v="Universal Access"/>
    <n v="14.416199440312511"/>
    <x v="2455"/>
    <n v="-8.8177582627614548E-2"/>
    <n v="0.80000000000001137"/>
    <n v="-1.5132326439999995"/>
  </r>
  <r>
    <s v="VEN"/>
    <x v="245"/>
    <x v="9"/>
    <n v="99.8"/>
    <n v="15.8"/>
    <n v="4.159651405"/>
    <n v="1396.907839"/>
    <n v="28938098"/>
    <s v="VEN-2019"/>
    <n v="-0.10000000000000853"/>
    <n v="1.2000000000000011"/>
    <n v="-0.46304002200000038"/>
    <n v="120372400.00372769"/>
    <n v="0.20000000000000284"/>
    <n v="2.9777565053810253"/>
    <s v="Upper Middle Income"/>
    <s v="Latin America &amp; Caribbean"/>
    <s v="Universal Access"/>
    <n v="13.758622860585874"/>
    <x v="2456"/>
    <n v="-0.52374989058158761"/>
    <n v="0.70000000000000284"/>
    <n v="-1.9762726659999998"/>
  </r>
  <r>
    <s v="VEN"/>
    <x v="245"/>
    <x v="10"/>
    <n v="99.9"/>
    <n v="31.2"/>
    <n v="2.6953133340000002"/>
    <n v="1104.6424870000001"/>
    <n v="28444077"/>
    <s v="VEN-2020"/>
    <n v="0.10000000000000853"/>
    <n v="15.399999999999999"/>
    <n v="-1.4643380709999998"/>
    <n v="76665700.011422724"/>
    <n v="9.9999999999994316E-2"/>
    <n v="2.4399870236025061"/>
    <s v="Upper Middle Income"/>
    <s v="Latin America &amp; Caribbean"/>
    <s v="Universal Access"/>
    <n v="13.326165474335923"/>
    <x v="1724"/>
    <n v="-1.7054343023012577"/>
    <n v="0.80000000000001137"/>
    <n v="-3.4406107369999996"/>
  </r>
  <r>
    <s v="VEN"/>
    <x v="245"/>
    <x v="11"/>
    <n v="100"/>
    <n v="33.700000000000003"/>
    <n v="2.6869278109999999"/>
    <n v="1317.3686740000001"/>
    <n v="28237826"/>
    <s v="VEN-2021"/>
    <n v="9.9999999999994316E-2"/>
    <n v="2.5000000000000036"/>
    <n v="-8.3855230000002834E-3"/>
    <n v="75873000.001578882"/>
    <n v="0"/>
    <n v="2.0396172036196449"/>
    <s v="Upper Middle Income"/>
    <s v="Latin America &amp; Caribbean"/>
    <s v="Universal Access"/>
    <n v="12.87483148972656"/>
    <x v="2457"/>
    <n v="-1.8938065300041864"/>
    <n v="0.90000000000000568"/>
    <n v="-3.4489962599999999"/>
  </r>
  <r>
    <s v="VEN"/>
    <x v="245"/>
    <x v="12"/>
    <n v="100"/>
    <m/>
    <n v="3.2610479059999999"/>
    <n v="1478.064343"/>
    <n v="28213017"/>
    <s v="VEN-2022"/>
    <n v="0"/>
    <s v=""/>
    <n v="0.57412009500000005"/>
    <n v="92004000.009792402"/>
    <n v="0"/>
    <n v="2.2062963100653055"/>
    <s v="Upper Middle Income"/>
    <s v="Latin America &amp; Caribbean"/>
    <s v="Universal Access"/>
    <n v="12.585946336015652"/>
    <x v="38"/>
    <n v="-1.2897531462259364"/>
    <n v="0.90000000000000568"/>
    <n v="-2.8748761649999999"/>
  </r>
  <r>
    <s v="VGB"/>
    <x v="246"/>
    <x v="0"/>
    <n v="98.3"/>
    <n v="0.7"/>
    <n v="2.5474254740000002"/>
    <m/>
    <n v="27675"/>
    <s v="VGB-2010"/>
    <s v=""/>
    <s v=""/>
    <s v=""/>
    <n v="70499.999992950005"/>
    <n v="1.7000000000000028"/>
    <s v=""/>
    <s v="High Income"/>
    <s v="Latin America &amp; Caribbean"/>
    <s v="Universal Access"/>
    <n v="18.675342560585946"/>
    <x v="2230"/>
    <n v="-2.5506337399916341"/>
    <n v="0"/>
    <n v="0"/>
  </r>
  <r>
    <s v="VGB"/>
    <x v="246"/>
    <x v="1"/>
    <n v="98.7"/>
    <n v="0.9"/>
    <n v="1.9226750260000001"/>
    <m/>
    <n v="28710"/>
    <s v="VGB-2011"/>
    <n v="0.40000000000000568"/>
    <n v="0.20000000000000007"/>
    <n v="-0.62475044800000012"/>
    <n v="55199.999996459999"/>
    <n v="1.2999999999999972"/>
    <s v=""/>
    <s v="High Income"/>
    <s v="Latin America &amp; Caribbean"/>
    <s v="Universal Access"/>
    <n v="18.284672569179691"/>
    <x v="1134"/>
    <n v="-3.2038583577740551"/>
    <n v="0.40000000000000568"/>
    <n v="-0.62475044800000012"/>
  </r>
  <r>
    <s v="VGB"/>
    <x v="246"/>
    <x v="2"/>
    <n v="98.9"/>
    <n v="0.9"/>
    <n v="1.8816938540000001"/>
    <m/>
    <n v="30345"/>
    <s v="VGB-2012"/>
    <n v="0.20000000000000284"/>
    <n v="0"/>
    <n v="-4.0981171999999955E-2"/>
    <n v="57099.999999630003"/>
    <n v="1.0999999999999943"/>
    <s v=""/>
    <s v="High Income"/>
    <s v="Latin America &amp; Caribbean"/>
    <s v="Universal Access"/>
    <n v="17.779195463984379"/>
    <x v="1135"/>
    <n v="-3.5238102090962293"/>
    <n v="0.60000000000000853"/>
    <n v="-0.66573162000000008"/>
  </r>
  <r>
    <s v="VGB"/>
    <x v="246"/>
    <x v="3"/>
    <n v="99.1"/>
    <n v="1"/>
    <n v="2.0628962560000002"/>
    <m/>
    <n v="31703"/>
    <s v="VGB-2013"/>
    <n v="0.19999999999998863"/>
    <n v="9.9999999999999978E-2"/>
    <n v="0.18120240200000004"/>
    <n v="65400.000003968002"/>
    <n v="0.90000000000000568"/>
    <s v=""/>
    <s v="High Income"/>
    <s v="Latin America &amp; Caribbean"/>
    <s v="Universal Access"/>
    <n v="17.387461823359388"/>
    <x v="1136"/>
    <n v="-2.9054741880000039"/>
    <n v="0.79999999999999716"/>
    <n v="-0.48452921800000004"/>
  </r>
  <r>
    <s v="VGB"/>
    <x v="246"/>
    <x v="4"/>
    <n v="99.2"/>
    <n v="1"/>
    <n v="2.1236575449999999"/>
    <m/>
    <n v="32962"/>
    <s v="VGB-2014"/>
    <n v="0.10000000000000853"/>
    <n v="0"/>
    <n v="6.0761288999999774E-2"/>
    <n v="69999.999998290004"/>
    <n v="0.79999999999999716"/>
    <s v=""/>
    <s v="High Income"/>
    <s v="Latin America &amp; Caribbean"/>
    <s v="Universal Access"/>
    <n v="16.759097411132856"/>
    <x v="1146"/>
    <n v="-2.6676293530836843"/>
    <n v="0.90000000000000568"/>
    <n v="-0.42376792900000027"/>
  </r>
  <r>
    <s v="VGB"/>
    <x v="246"/>
    <x v="5"/>
    <n v="100"/>
    <n v="1"/>
    <n v="2.0783813549999999"/>
    <m/>
    <n v="34498"/>
    <s v="VGB-2015"/>
    <n v="0.79999999999999716"/>
    <n v="0"/>
    <n v="-4.5276190000000049E-2"/>
    <n v="71699.999984789989"/>
    <n v="0"/>
    <s v=""/>
    <s v="High Income"/>
    <s v="Latin America &amp; Caribbean"/>
    <s v="Universal Access"/>
    <n v="16.984761441953111"/>
    <x v="2458"/>
    <n v="-2.6310600110041791"/>
    <n v="1.7000000000000028"/>
    <n v="-0.46904411900000031"/>
  </r>
  <r>
    <s v="VGB"/>
    <x v="246"/>
    <x v="6"/>
    <n v="100"/>
    <n v="1"/>
    <n v="2.2787649800000001"/>
    <m/>
    <n v="33878"/>
    <s v="VGB-2016"/>
    <n v="0"/>
    <n v="0"/>
    <n v="0.20038362500000018"/>
    <n v="77199.999992440004"/>
    <n v="0"/>
    <s v=""/>
    <s v="High Income"/>
    <s v="Latin America &amp; Caribbean"/>
    <s v="Universal Access"/>
    <n v="15.905248869453033"/>
    <x v="1139"/>
    <n v="-2.3956068156694563"/>
    <n v="1.7000000000000028"/>
    <n v="-0.26866049400000014"/>
  </r>
  <r>
    <s v="VGB"/>
    <x v="246"/>
    <x v="7"/>
    <n v="100"/>
    <n v="1.1000000000000001"/>
    <n v="2.052050521"/>
    <m/>
    <n v="32699"/>
    <s v="VGB-2017"/>
    <n v="0"/>
    <n v="0.10000000000000009"/>
    <n v="-0.22671445900000009"/>
    <n v="67099.999986178998"/>
    <n v="0"/>
    <s v=""/>
    <s v="High Income"/>
    <s v="Latin America &amp; Caribbean"/>
    <s v="Universal Access"/>
    <n v="15.146092309921883"/>
    <x v="232"/>
    <n v="-2.625700544573224"/>
    <n v="1.7000000000000028"/>
    <n v="-0.49537495300000023"/>
  </r>
  <r>
    <s v="VGB"/>
    <x v="246"/>
    <x v="8"/>
    <n v="100"/>
    <n v="1.2"/>
    <n v="1.918804282"/>
    <m/>
    <n v="34657"/>
    <s v="VGB-2018"/>
    <n v="0"/>
    <n v="9.9999999999999867E-2"/>
    <n v="-0.13324623899999999"/>
    <n v="66500.000001274006"/>
    <n v="0"/>
    <s v=""/>
    <s v="High Income"/>
    <s v="Latin America &amp; Caribbean"/>
    <s v="Universal Access"/>
    <n v="14.516199440312505"/>
    <x v="2234"/>
    <n v="-2.7920647276276149"/>
    <n v="1.7000000000000028"/>
    <n v="-0.62862119200000022"/>
  </r>
  <r>
    <s v="VGB"/>
    <x v="246"/>
    <x v="9"/>
    <n v="100"/>
    <n v="1.2"/>
    <n v="2.4014287680000002"/>
    <m/>
    <n v="36395"/>
    <s v="VGB-2019"/>
    <n v="0"/>
    <n v="0"/>
    <n v="0.48262448600000019"/>
    <n v="87400.000011360011"/>
    <n v="0"/>
    <s v=""/>
    <s v="High Income"/>
    <s v="Latin America &amp; Caribbean"/>
    <s v="Universal Access"/>
    <n v="13.958622860585876"/>
    <x v="2235"/>
    <n v="-2.2819725275815874"/>
    <n v="1.7000000000000028"/>
    <n v="-0.14599670600000003"/>
  </r>
  <r>
    <s v="VGB"/>
    <x v="246"/>
    <x v="10"/>
    <n v="100"/>
    <n v="1.3"/>
    <n v="2.2781742290000002"/>
    <m/>
    <n v="37135"/>
    <s v="VGB-2020"/>
    <n v="0"/>
    <n v="0.10000000000000009"/>
    <n v="-0.12325453899999994"/>
    <n v="84599.999993915015"/>
    <n v="0"/>
    <s v=""/>
    <s v="High Income"/>
    <s v="Latin America &amp; Caribbean"/>
    <s v="Universal Access"/>
    <n v="13.426165474335917"/>
    <x v="139"/>
    <n v="-2.1225734073012577"/>
    <n v="1.7000000000000028"/>
    <n v="-0.26925124499999997"/>
  </r>
  <r>
    <s v="VGB"/>
    <x v="246"/>
    <x v="11"/>
    <n v="100"/>
    <n v="1.3"/>
    <n v="2.2349176119999998"/>
    <m/>
    <n v="37809"/>
    <s v="VGB-2021"/>
    <n v="0"/>
    <n v="0"/>
    <n v="-4.3256617000000386E-2"/>
    <n v="84499.999992107987"/>
    <n v="0"/>
    <s v=""/>
    <s v="High Income"/>
    <s v="Latin America &amp; Caribbean"/>
    <s v="Universal Access"/>
    <n v="12.87483148972656"/>
    <x v="140"/>
    <n v="-2.3458167290041865"/>
    <n v="1.7000000000000028"/>
    <n v="-0.31250786200000036"/>
  </r>
  <r>
    <s v="VGB"/>
    <x v="246"/>
    <x v="12"/>
    <n v="100"/>
    <n v="1.3"/>
    <n v="2.3069495550000001"/>
    <m/>
    <n v="38319"/>
    <s v="VGB-2022"/>
    <n v="0"/>
    <n v="0"/>
    <n v="7.2031943000000265E-2"/>
    <n v="88399.999998045008"/>
    <n v="0"/>
    <s v=""/>
    <s v="High Income"/>
    <s v="Latin America &amp; Caribbean"/>
    <s v="Universal Access"/>
    <n v="12.585946336015652"/>
    <x v="2459"/>
    <n v="-2.2438514972259362"/>
    <n v="1.7000000000000028"/>
    <n v="-0.24047591900000009"/>
  </r>
  <r>
    <s v="VIR"/>
    <x v="247"/>
    <x v="0"/>
    <n v="100"/>
    <n v="0.7"/>
    <n v="1.8457510000000001E-3"/>
    <m/>
    <n v="108357"/>
    <s v="VIR-2010"/>
    <s v=""/>
    <s v=""/>
    <s v=""/>
    <n v="200.00004110700002"/>
    <n v="0"/>
    <s v=""/>
    <s v="High Income"/>
    <s v="Latin America &amp; Caribbean"/>
    <s v="Universal Access"/>
    <n v="20.375342560585949"/>
    <x v="2230"/>
    <n v="-5.096213462991634"/>
    <n v="0"/>
    <n v="0"/>
  </r>
  <r>
    <s v="VIR"/>
    <x v="247"/>
    <x v="1"/>
    <n v="100"/>
    <n v="1.2"/>
    <n v="1.8468930000000001E-3"/>
    <m/>
    <n v="108290"/>
    <s v="VIR-2011"/>
    <n v="0"/>
    <n v="0.5"/>
    <n v="1.1419999999999833E-6"/>
    <n v="200.00004297000001"/>
    <n v="0"/>
    <s v=""/>
    <s v="High Income"/>
    <s v="Latin America &amp; Caribbean"/>
    <s v="Universal Access"/>
    <n v="19.584672569179688"/>
    <x v="2460"/>
    <n v="-5.1246864907740557"/>
    <n v="0"/>
    <n v="1.1419999999999833E-6"/>
  </r>
  <r>
    <s v="VIR"/>
    <x v="247"/>
    <x v="2"/>
    <n v="100"/>
    <n v="2"/>
    <n v="1.848634E-3"/>
    <m/>
    <n v="108188"/>
    <s v="VIR-2012"/>
    <n v="0"/>
    <n v="0.8"/>
    <n v="1.7409999999999821E-6"/>
    <n v="200.00001519200001"/>
    <n v="0"/>
    <s v=""/>
    <s v="High Income"/>
    <s v="Latin America &amp; Caribbean"/>
    <s v="Universal Access"/>
    <n v="18.879195463984374"/>
    <x v="2237"/>
    <n v="-5.4036554290962293"/>
    <n v="0"/>
    <n v="2.8829999999999655E-6"/>
  </r>
  <r>
    <s v="VIR"/>
    <x v="247"/>
    <x v="3"/>
    <n v="100"/>
    <n v="2.9"/>
    <n v="1.8511490000000001E-3"/>
    <m/>
    <n v="108041"/>
    <s v="VIR-2013"/>
    <n v="0"/>
    <n v="0.89999999999999991"/>
    <n v="2.5150000000000259E-6"/>
    <n v="199.99998910900001"/>
    <n v="0"/>
    <s v=""/>
    <s v="High Income"/>
    <s v="Latin America &amp; Caribbean"/>
    <s v="Universal Access"/>
    <n v="18.287461823359394"/>
    <x v="2461"/>
    <n v="-4.9665192950000039"/>
    <n v="0"/>
    <n v="5.3979999999999913E-6"/>
  </r>
  <r>
    <s v="VIR"/>
    <x v="247"/>
    <x v="4"/>
    <n v="100"/>
    <n v="4.2"/>
    <n v="1.8538770000000001E-3"/>
    <m/>
    <n v="107882"/>
    <s v="VIR-2014"/>
    <n v="0"/>
    <n v="1.3000000000000003"/>
    <n v="2.7280000000000186E-6"/>
    <n v="199.99995851400001"/>
    <n v="0"/>
    <s v=""/>
    <s v="High Income"/>
    <s v="Latin America &amp; Caribbean"/>
    <s v="Universal Access"/>
    <n v="17.559097411132853"/>
    <x v="1312"/>
    <n v="-4.789433021083684"/>
    <n v="0"/>
    <n v="8.12600000000001E-6"/>
  </r>
  <r>
    <s v="VIR"/>
    <x v="247"/>
    <x v="5"/>
    <n v="100"/>
    <n v="5.6"/>
    <n v="1.856803E-3"/>
    <m/>
    <n v="107712"/>
    <s v="VIR-2015"/>
    <n v="0"/>
    <n v="1.3999999999999995"/>
    <n v="2.9259999999998836E-6"/>
    <n v="199.99996473600001"/>
    <n v="0"/>
    <s v=""/>
    <s v="High Income"/>
    <s v="Latin America &amp; Caribbean"/>
    <s v="Universal Access"/>
    <n v="16.984761441953111"/>
    <x v="2462"/>
    <n v="-4.707584563004179"/>
    <n v="0"/>
    <n v="1.1051999999999894E-5"/>
  </r>
  <r>
    <s v="VIR"/>
    <x v="247"/>
    <x v="6"/>
    <n v="100"/>
    <n v="5.7"/>
    <n v="1.860188E-3"/>
    <m/>
    <n v="107516"/>
    <s v="VIR-2016"/>
    <n v="0"/>
    <n v="0.10000000000000053"/>
    <n v="3.3850000000000633E-6"/>
    <n v="199.99997300800001"/>
    <n v="0"/>
    <s v=""/>
    <s v="High Income"/>
    <s v="Latin America &amp; Caribbean"/>
    <s v="Universal Access"/>
    <n v="15.905248869453033"/>
    <x v="2463"/>
    <n v="-4.6725116076694562"/>
    <n v="0"/>
    <n v="1.4436999999999957E-5"/>
  </r>
  <r>
    <s v="VIR"/>
    <x v="247"/>
    <x v="7"/>
    <n v="100"/>
    <n v="5.3"/>
    <n v="1.8642629999999999E-3"/>
    <m/>
    <n v="107281"/>
    <s v="VIR-2017"/>
    <n v="0"/>
    <n v="-0.40000000000000036"/>
    <n v="4.0749999999998687E-6"/>
    <n v="199.99999890299998"/>
    <n v="0"/>
    <s v=""/>
    <s v="High Income"/>
    <s v="Latin America &amp; Caribbean"/>
    <s v="Universal Access"/>
    <n v="15.146092309921883"/>
    <x v="1199"/>
    <n v="-4.6758868025732241"/>
    <n v="0"/>
    <n v="1.8511999999999825E-5"/>
  </r>
  <r>
    <s v="VIR"/>
    <x v="247"/>
    <x v="8"/>
    <n v="100"/>
    <n v="5.8"/>
    <n v="1.8691409999999999E-3"/>
    <m/>
    <n v="107001"/>
    <s v="VIR-2018"/>
    <n v="0"/>
    <n v="0.5"/>
    <n v="4.8780000000000438E-6"/>
    <n v="199.99995614099998"/>
    <n v="0"/>
    <s v=""/>
    <s v="High Income"/>
    <s v="Latin America &amp; Caribbean"/>
    <s v="Universal Access"/>
    <n v="14.516199440312505"/>
    <x v="2464"/>
    <n v="-4.7089998686276147"/>
    <n v="0"/>
    <n v="2.3389999999999869E-5"/>
  </r>
  <r>
    <s v="VIR"/>
    <x v="247"/>
    <x v="9"/>
    <n v="100"/>
    <n v="6.2"/>
    <n v="1.874959E-3"/>
    <m/>
    <n v="106669"/>
    <s v="VIR-2019"/>
    <n v="0"/>
    <n v="0.40000000000000036"/>
    <n v="5.8180000000000991E-6"/>
    <n v="200.00000157100001"/>
    <n v="0"/>
    <s v=""/>
    <s v="High Income"/>
    <s v="Latin America &amp; Caribbean"/>
    <s v="Universal Access"/>
    <n v="13.958622860585876"/>
    <x v="673"/>
    <n v="-4.6815263365815873"/>
    <n v="0"/>
    <n v="2.9207999999999968E-5"/>
  </r>
  <r>
    <s v="VIR"/>
    <x v="247"/>
    <x v="10"/>
    <n v="100"/>
    <n v="5.9"/>
    <n v="1.8816449999999999E-3"/>
    <m/>
    <n v="106290"/>
    <s v="VIR-2020"/>
    <n v="0"/>
    <n v="-0.29999999999999982"/>
    <n v="6.6859999999998882E-6"/>
    <n v="200.00004705000001"/>
    <n v="0"/>
    <s v=""/>
    <s v="High Income"/>
    <s v="Latin America &amp; Caribbean"/>
    <s v="Universal Access"/>
    <n v="13.426165474335917"/>
    <x v="2465"/>
    <n v="-4.3988659913012578"/>
    <n v="0"/>
    <n v="3.5893999999999857E-5"/>
  </r>
  <r>
    <s v="VIR"/>
    <x v="247"/>
    <x v="11"/>
    <n v="100"/>
    <n v="5.9"/>
    <n v="1.8891089999999999E-3"/>
    <m/>
    <n v="105870"/>
    <s v="VIR-2021"/>
    <n v="0"/>
    <n v="0"/>
    <n v="7.4639999999999949E-6"/>
    <n v="199.99996983"/>
    <n v="0"/>
    <s v=""/>
    <s v="High Income"/>
    <s v="Latin America &amp; Caribbean"/>
    <s v="Universal Access"/>
    <n v="12.87483148972656"/>
    <x v="2466"/>
    <n v="-4.5788452320041859"/>
    <n v="0"/>
    <n v="4.3357999999999852E-5"/>
  </r>
  <r>
    <s v="VIR"/>
    <x v="247"/>
    <x v="12"/>
    <n v="100"/>
    <n v="5.9"/>
    <n v="1.8972990000000001E-3"/>
    <m/>
    <n v="105413"/>
    <s v="VIR-2022"/>
    <n v="0"/>
    <n v="0"/>
    <n v="8.1900000000001503E-6"/>
    <n v="199.99997948700002"/>
    <n v="0"/>
    <s v=""/>
    <s v="High Income"/>
    <s v="Latin America &amp; Caribbean"/>
    <s v="Universal Access"/>
    <n v="12.585946336015652"/>
    <x v="2467"/>
    <n v="-4.548903753225936"/>
    <n v="0"/>
    <n v="5.1548000000000002E-5"/>
  </r>
  <r>
    <s v="VNM"/>
    <x v="248"/>
    <x v="0"/>
    <n v="97.4"/>
    <n v="34.6"/>
    <n v="1.792734864"/>
    <n v="670.10802909999995"/>
    <n v="87455152"/>
    <s v="VNM-2010"/>
    <s v=""/>
    <s v=""/>
    <s v=""/>
    <n v="156783900.02681932"/>
    <n v="2.5999999999999943"/>
    <n v="2.6752923202662759"/>
    <s v="Lower Middle Income"/>
    <s v="East Asia &amp; Pacific"/>
    <s v="Universal Access"/>
    <n v="17.775342560585955"/>
    <x v="2468"/>
    <n v="-3.3053243499916345"/>
    <n v="0"/>
    <n v="0"/>
  </r>
  <r>
    <s v="VNM"/>
    <x v="248"/>
    <x v="1"/>
    <n v="99"/>
    <n v="36.299999999999997"/>
    <n v="1.7720061899999999"/>
    <n v="663.57444009999995"/>
    <n v="88468314"/>
    <s v="VNM-2011"/>
    <n v="1.5999999999999943"/>
    <n v="1.6999999999999957"/>
    <n v="-2.0728674000000114E-2"/>
    <n v="156766400.02686366"/>
    <n v="1"/>
    <n v="2.6703954868016928"/>
    <s v="Lower Middle Income"/>
    <s v="East Asia &amp; Pacific"/>
    <s v="Universal Access"/>
    <n v="18.584672569179688"/>
    <x v="2469"/>
    <n v="-3.3545271937740555"/>
    <n v="1.5999999999999943"/>
    <n v="-2.0728674000000114E-2"/>
  </r>
  <r>
    <s v="VNM"/>
    <x v="248"/>
    <x v="2"/>
    <n v="97.9"/>
    <n v="37.9"/>
    <n v="1.745320955"/>
    <n v="664.34731260000001"/>
    <n v="89510356"/>
    <s v="VNM-2012"/>
    <n v="-1.0999999999999943"/>
    <n v="1.6000000000000014"/>
    <n v="-2.6685234999999974E-2"/>
    <n v="156224300.01630998"/>
    <n v="2.0999999999999943"/>
    <n v="2.6271212690986658"/>
    <s v="Lower Middle Income"/>
    <s v="East Asia &amp; Pacific"/>
    <s v="Universal Access"/>
    <n v="16.779195463984379"/>
    <x v="2470"/>
    <n v="-3.6601831080962293"/>
    <n v="0.5"/>
    <n v="-4.7413909000000087E-2"/>
  </r>
  <r>
    <s v="VNM"/>
    <x v="248"/>
    <x v="3"/>
    <n v="98.5"/>
    <n v="37.4"/>
    <n v="1.801416677"/>
    <n v="674.6781651"/>
    <n v="90573104"/>
    <s v="VNM-2013"/>
    <n v="0.59999999999999432"/>
    <n v="-0.5"/>
    <n v="5.6095722000000015E-2"/>
    <n v="163159900.0332554"/>
    <n v="1.5"/>
    <n v="2.6700385015913417"/>
    <s v="Lower Middle Income"/>
    <s v="East Asia &amp; Pacific"/>
    <s v="Universal Access"/>
    <n v="16.787461823359394"/>
    <x v="2471"/>
    <n v="-3.1669537670000043"/>
    <n v="1.0999999999999943"/>
    <n v="8.6818129999999272E-3"/>
  </r>
  <r>
    <s v="VNM"/>
    <x v="248"/>
    <x v="4"/>
    <n v="99.2"/>
    <n v="36.700000000000003"/>
    <n v="1.9518218110000001"/>
    <n v="745.63353180000001"/>
    <n v="91679578"/>
    <s v="VNM-2014"/>
    <n v="0.70000000000000284"/>
    <n v="-0.69999999999999574"/>
    <n v="0.15040513400000011"/>
    <n v="178942199.96367577"/>
    <n v="0.79999999999999716"/>
    <n v="2.617669039492089"/>
    <s v="Lower Middle Income"/>
    <s v="East Asia &amp; Pacific"/>
    <s v="Universal Access"/>
    <n v="16.759097411132856"/>
    <x v="2472"/>
    <n v="-2.8394650870836839"/>
    <n v="1.7999999999999972"/>
    <n v="0.15908694700000003"/>
  </r>
  <r>
    <s v="VNM"/>
    <x v="248"/>
    <x v="5"/>
    <n v="99.3"/>
    <n v="27.8"/>
    <n v="2.1634481810000001"/>
    <n v="679.44592399999999"/>
    <n v="92823254"/>
    <s v="VNM-2015"/>
    <n v="9.9999999999994316E-2"/>
    <n v="-8.9000000000000021"/>
    <n v="0.21162637000000006"/>
    <n v="200818300.02080098"/>
    <n v="0.70000000000000284"/>
    <n v="3.1841359327957348"/>
    <s v="Lower Middle Income"/>
    <s v="East Asia &amp; Pacific"/>
    <s v="Universal Access"/>
    <n v="16.284761441953108"/>
    <x v="2473"/>
    <n v="-2.5459931850041788"/>
    <n v="1.8999999999999915"/>
    <n v="0.3707133170000001"/>
  </r>
  <r>
    <s v="VNM"/>
    <x v="248"/>
    <x v="6"/>
    <n v="99.2"/>
    <n v="26.8"/>
    <n v="2.380902356"/>
    <n v="738.87953340000001"/>
    <n v="94000117"/>
    <s v="VNM-2016"/>
    <n v="-9.9999999999994316E-2"/>
    <n v="-1"/>
    <n v="0.21745417499999986"/>
    <n v="223805100.02957565"/>
    <n v="0.79999999999999716"/>
    <n v="3.2223146648062233"/>
    <s v="Lower Middle Income"/>
    <s v="East Asia &amp; Pacific"/>
    <s v="Universal Access"/>
    <n v="15.105248869453035"/>
    <x v="2474"/>
    <n v="-2.2934694396694564"/>
    <n v="1.7999999999999972"/>
    <n v="0.58816749199999996"/>
  </r>
  <r>
    <s v="VNM"/>
    <x v="248"/>
    <x v="7"/>
    <n v="100"/>
    <n v="28.3"/>
    <n v="2.4087117199999999"/>
    <n v="757.47997989999999"/>
    <n v="95176977"/>
    <s v="VNM-2017"/>
    <n v="0.79999999999999716"/>
    <n v="1.5"/>
    <n v="2.7809363999999892E-2"/>
    <n v="229253899.97407043"/>
    <n v="0"/>
    <n v="3.1799014943180279"/>
    <s v="Lower Middle Income"/>
    <s v="East Asia &amp; Pacific"/>
    <s v="Universal Access"/>
    <n v="15.146092309921883"/>
    <x v="2475"/>
    <n v="-2.2690393455732241"/>
    <n v="2.5999999999999943"/>
    <n v="0.61597685599999985"/>
  </r>
  <r>
    <s v="VNM"/>
    <x v="248"/>
    <x v="8"/>
    <n v="100"/>
    <n v="24.3"/>
    <n v="2.931267235"/>
    <n v="885.64684179999995"/>
    <n v="96237319"/>
    <s v="VNM-2018"/>
    <n v="0"/>
    <n v="-4"/>
    <n v="0.52255551500000008"/>
    <n v="282097299.96894294"/>
    <n v="0"/>
    <n v="3.3097472905141907"/>
    <s v="Lower Middle Income"/>
    <s v="East Asia &amp; Pacific"/>
    <s v="Universal Access"/>
    <n v="14.516199440312505"/>
    <x v="2476"/>
    <n v="-1.7796017746276149"/>
    <n v="2.5999999999999943"/>
    <n v="1.1385323709999999"/>
  </r>
  <r>
    <s v="VNM"/>
    <x v="248"/>
    <x v="9"/>
    <n v="99.4"/>
    <n v="20.399999999999999"/>
    <n v="3.463164795"/>
    <n v="987.27147239999999"/>
    <n v="97173776"/>
    <s v="VNM-2019"/>
    <n v="-0.59999999999999432"/>
    <n v="-3.9000000000000021"/>
    <n v="0.53189755999999999"/>
    <n v="336528800.04041594"/>
    <n v="0.59999999999999432"/>
    <n v="3.507814103633772"/>
    <s v="Lower Middle Income"/>
    <s v="East Asia &amp; Pacific"/>
    <s v="Universal Access"/>
    <n v="13.358622860585882"/>
    <x v="2477"/>
    <n v="-1.2202365005815876"/>
    <n v="2"/>
    <n v="1.6704299309999999"/>
  </r>
  <r>
    <s v="VNM"/>
    <x v="248"/>
    <x v="10"/>
    <n v="99.8"/>
    <n v="18.899999999999999"/>
    <n v="3.5515331689999998"/>
    <n v="991.28123249999999"/>
    <n v="98079191"/>
    <s v="VNM-2020"/>
    <n v="0.39999999999999147"/>
    <n v="-1.5"/>
    <n v="8.8368373999999861E-2"/>
    <n v="348331500.02518624"/>
    <n v="0.20000000000000284"/>
    <n v="3.5827705121008635"/>
    <s v="Lower Middle Income"/>
    <s v="East Asia &amp; Pacific"/>
    <s v="Universal Access"/>
    <n v="13.226165474335914"/>
    <x v="2478"/>
    <n v="-0.84921446730125805"/>
    <n v="2.3999999999999915"/>
    <n v="1.7587983049999998"/>
  </r>
  <r>
    <s v="VNM"/>
    <x v="248"/>
    <x v="11"/>
    <n v="100"/>
    <n v="24.2"/>
    <n v="3.397887168"/>
    <n v="962.19952490000003"/>
    <n v="98935098"/>
    <s v="VNM-2021"/>
    <n v="0.20000000000000284"/>
    <n v="5.3000000000000007"/>
    <n v="-0.15364600099999981"/>
    <n v="336170299.95902246"/>
    <n v="0"/>
    <n v="3.5313748137145851"/>
    <s v="Lower Middle Income"/>
    <s v="East Asia &amp; Pacific"/>
    <s v="Universal Access"/>
    <n v="12.87483148972656"/>
    <x v="389"/>
    <n v="-1.1828471730041863"/>
    <n v="2.5999999999999943"/>
    <n v="1.605152304"/>
  </r>
  <r>
    <s v="VNM"/>
    <x v="248"/>
    <x v="12"/>
    <n v="100"/>
    <m/>
    <n v="3.451019659"/>
    <n v="1023.057136"/>
    <n v="99680655"/>
    <s v="VNM-2022"/>
    <n v="0"/>
    <s v=""/>
    <n v="5.3132490999999948E-2"/>
    <n v="343999900.02699661"/>
    <n v="0"/>
    <n v="3.373242351344099"/>
    <s v="Lower Middle Income"/>
    <s v="East Asia &amp; Pacific"/>
    <s v="Universal Access"/>
    <n v="12.585946336015652"/>
    <x v="38"/>
    <n v="-1.0997813932259364"/>
    <n v="2.5999999999999943"/>
    <n v="1.6582847949999999"/>
  </r>
  <r>
    <s v="VUT"/>
    <x v="249"/>
    <x v="0"/>
    <n v="44.1"/>
    <n v="38.1"/>
    <n v="0.65016285600000001"/>
    <m/>
    <n v="238248"/>
    <s v="VUT-2010"/>
    <s v=""/>
    <s v=""/>
    <s v=""/>
    <n v="154900.00011628799"/>
    <n v="55.9"/>
    <s v=""/>
    <s v="Lower Middle Income"/>
    <s v="East Asia &amp; Pacific"/>
    <s v="Low Access"/>
    <n v="-35.52465743941405"/>
    <x v="2479"/>
    <n v="-4.4478963579916346"/>
    <n v="0"/>
    <n v="0"/>
  </r>
  <r>
    <s v="VUT"/>
    <x v="249"/>
    <x v="1"/>
    <n v="42"/>
    <n v="35.799999999999997"/>
    <n v="0.73806648799999997"/>
    <m/>
    <n v="243474"/>
    <s v="VUT-2011"/>
    <n v="-2.1000000000000014"/>
    <n v="-2.3000000000000043"/>
    <n v="8.7903631999999954E-2"/>
    <n v="179700.00009931199"/>
    <n v="58"/>
    <s v=""/>
    <s v="Lower Middle Income"/>
    <s v="East Asia &amp; Pacific"/>
    <s v="Low Access"/>
    <n v="-38.415327430820312"/>
    <x v="40"/>
    <n v="-4.3884668957740551"/>
    <n v="-2.1000000000000014"/>
    <n v="8.7903631999999954E-2"/>
  </r>
  <r>
    <s v="VUT"/>
    <x v="249"/>
    <x v="2"/>
    <n v="43.9"/>
    <n v="39"/>
    <n v="0.59345154099999997"/>
    <m/>
    <n v="248883"/>
    <s v="VUT-2012"/>
    <n v="1.8999999999999986"/>
    <n v="3.2000000000000028"/>
    <n v="-0.14461494699999999"/>
    <n v="147699.99987870301"/>
    <n v="56.1"/>
    <s v=""/>
    <s v="Lower Middle Income"/>
    <s v="East Asia &amp; Pacific"/>
    <s v="Low Access"/>
    <n v="-37.220804536015628"/>
    <x v="2480"/>
    <n v="-4.8120525220962289"/>
    <n v="-0.20000000000000284"/>
    <n v="-5.671131500000004E-2"/>
  </r>
  <r>
    <s v="VUT"/>
    <x v="249"/>
    <x v="3"/>
    <n v="31.7"/>
    <n v="40.9"/>
    <n v="0.59336220200000001"/>
    <m/>
    <n v="254482"/>
    <s v="VUT-2013"/>
    <n v="-12.2"/>
    <n v="1.8999999999999986"/>
    <n v="-8.9338999999966084E-5"/>
    <n v="150999.999889364"/>
    <n v="68.3"/>
    <s v=""/>
    <s v="Lower Middle Income"/>
    <s v="East Asia &amp; Pacific"/>
    <s v="Low Access"/>
    <n v="-50.012538176640604"/>
    <x v="2481"/>
    <n v="-4.3750082420000043"/>
    <n v="-12.400000000000002"/>
    <n v="-5.6800654000000006E-2"/>
  </r>
  <r>
    <s v="VUT"/>
    <x v="249"/>
    <x v="4"/>
    <n v="49.1"/>
    <n v="31.5"/>
    <n v="0.67360897600000003"/>
    <m/>
    <n v="260240"/>
    <s v="VUT-2014"/>
    <n v="17.400000000000002"/>
    <n v="-9.3999999999999986"/>
    <n v="8.0246774000000021E-2"/>
    <n v="175299.99991424"/>
    <n v="50.9"/>
    <s v=""/>
    <s v="Lower Middle Income"/>
    <s v="East Asia &amp; Pacific"/>
    <s v="Low Access"/>
    <n v="-33.340902588867145"/>
    <x v="2482"/>
    <n v="-4.1176779220836845"/>
    <n v="5"/>
    <n v="2.3446120000000015E-2"/>
  </r>
  <r>
    <s v="VUT"/>
    <x v="249"/>
    <x v="5"/>
    <n v="52.3"/>
    <n v="35.6"/>
    <n v="0.59826907799999995"/>
    <m/>
    <n v="266101"/>
    <s v="VUT-2015"/>
    <n v="3.1999999999999957"/>
    <n v="4.1000000000000014"/>
    <n v="-7.5339898000000072E-2"/>
    <n v="159199.99992487798"/>
    <n v="47.7"/>
    <s v=""/>
    <s v="Lower Middle Income"/>
    <s v="East Asia &amp; Pacific"/>
    <s v="Moderate Access"/>
    <n v="-30.715238558046892"/>
    <x v="2483"/>
    <n v="-4.1111722880041786"/>
    <n v="8.1999999999999957"/>
    <n v="-5.1893778000000057E-2"/>
  </r>
  <r>
    <s v="VUT"/>
    <x v="249"/>
    <x v="6"/>
    <n v="57.8"/>
    <n v="33.1"/>
    <n v="0.60973144599999995"/>
    <m/>
    <n v="272087"/>
    <s v="VUT-2016"/>
    <n v="5.5"/>
    <n v="-2.5"/>
    <n v="1.1462368000000001E-2"/>
    <n v="165899.99994780199"/>
    <n v="42.2"/>
    <s v=""/>
    <s v="Lower Middle Income"/>
    <s v="East Asia &amp; Pacific"/>
    <s v="Moderate Access"/>
    <n v="-26.29475113054697"/>
    <x v="2484"/>
    <n v="-4.0646403496694568"/>
    <n v="13.699999999999996"/>
    <n v="-4.0431410000000056E-2"/>
  </r>
  <r>
    <s v="VUT"/>
    <x v="249"/>
    <x v="7"/>
    <n v="62.8"/>
    <n v="35.700000000000003"/>
    <n v="0.59747151799999998"/>
    <m/>
    <n v="278507"/>
    <s v="VUT-2017"/>
    <n v="5"/>
    <n v="2.6000000000000014"/>
    <n v="-1.2259927999999976E-2"/>
    <n v="166400.00006362601"/>
    <n v="37.200000000000003"/>
    <s v=""/>
    <s v="Lower Middle Income"/>
    <s v="East Asia &amp; Pacific"/>
    <s v="Moderate Access"/>
    <n v="-22.05390769007812"/>
    <x v="2485"/>
    <n v="-4.0802795475732241"/>
    <n v="18.699999999999996"/>
    <n v="-5.2691338000000032E-2"/>
  </r>
  <r>
    <s v="VUT"/>
    <x v="249"/>
    <x v="8"/>
    <n v="61.6"/>
    <n v="29.7"/>
    <n v="0.80207811100000004"/>
    <m/>
    <n v="285259"/>
    <s v="VUT-2018"/>
    <n v="-1.1999999999999957"/>
    <n v="-6.0000000000000036"/>
    <n v="0.20460659300000006"/>
    <n v="228799.99986574901"/>
    <n v="38.4"/>
    <s v=""/>
    <s v="Lower Middle Income"/>
    <s v="East Asia &amp; Pacific"/>
    <s v="Moderate Access"/>
    <n v="-23.883800559687494"/>
    <x v="2486"/>
    <n v="-3.9087908986276148"/>
    <n v="17.5"/>
    <n v="0.15191525500000003"/>
  </r>
  <r>
    <s v="VUT"/>
    <x v="249"/>
    <x v="9"/>
    <n v="64.5"/>
    <n v="31.6"/>
    <n v="0.75003852900000001"/>
    <m/>
    <n v="291985"/>
    <s v="VUT-2019"/>
    <n v="2.8999999999999986"/>
    <n v="1.9000000000000021"/>
    <n v="-5.2039582000000029E-2"/>
    <n v="218999.999890065"/>
    <n v="35.5"/>
    <s v=""/>
    <s v="Lower Middle Income"/>
    <s v="East Asia &amp; Pacific"/>
    <s v="Moderate Access"/>
    <n v="-21.541377139414124"/>
    <x v="1010"/>
    <n v="-3.9333627665815873"/>
    <n v="20.399999999999999"/>
    <n v="9.9875672999999998E-2"/>
  </r>
  <r>
    <s v="VUT"/>
    <x v="249"/>
    <x v="10"/>
    <n v="67.3"/>
    <n v="26"/>
    <n v="0.84153678300000001"/>
    <m/>
    <n v="298858"/>
    <s v="VUT-2020"/>
    <n v="2.7999999999999972"/>
    <n v="-5.6000000000000014"/>
    <n v="9.1498254000000001E-2"/>
    <n v="251499.99989381401"/>
    <n v="32.700000000000003"/>
    <s v=""/>
    <s v="Lower Middle Income"/>
    <s v="East Asia &amp; Pacific"/>
    <s v="Moderate Access"/>
    <n v="-19.273834525664086"/>
    <x v="2120"/>
    <n v="-3.5592108533012579"/>
    <n v="23.199999999999996"/>
    <n v="0.191373927"/>
  </r>
  <r>
    <s v="VUT"/>
    <x v="249"/>
    <x v="11"/>
    <n v="70"/>
    <n v="24.6"/>
    <n v="0.95106385800000004"/>
    <m/>
    <n v="305868"/>
    <s v="VUT-2021"/>
    <n v="2.7000000000000028"/>
    <n v="-1.3999999999999986"/>
    <n v="0.10952707500000003"/>
    <n v="290900.00011874404"/>
    <n v="30"/>
    <s v=""/>
    <s v="Lower Middle Income"/>
    <s v="East Asia &amp; Pacific"/>
    <s v="Moderate Access"/>
    <n v="-17.12516851027344"/>
    <x v="2487"/>
    <n v="-3.6296704830041864"/>
    <n v="25.9"/>
    <n v="0.30090100200000003"/>
  </r>
  <r>
    <s v="VUT"/>
    <x v="249"/>
    <x v="12"/>
    <n v="71.599999999999994"/>
    <n v="25"/>
    <n v="0.86536802899999998"/>
    <m/>
    <n v="313046"/>
    <s v="VUT-2022"/>
    <n v="1.5999999999999943"/>
    <n v="0.39999999999999858"/>
    <n v="-8.5695829000000057E-2"/>
    <n v="270900.00000633398"/>
    <n v="28.400000000000006"/>
    <s v=""/>
    <s v="Lower Middle Income"/>
    <s v="East Asia &amp; Pacific"/>
    <s v="Moderate Access"/>
    <n v="-15.814053663984353"/>
    <x v="2488"/>
    <n v="-3.6854330232259365"/>
    <n v="27.499999999999993"/>
    <n v="0.21520517299999997"/>
  </r>
  <r>
    <s v="WLD"/>
    <x v="250"/>
    <x v="0"/>
    <n v="83.447138300000006"/>
    <n v="16.74148151"/>
    <n v="4.6710478130000004"/>
    <n v="1797.3339699999999"/>
    <n v="7001266876"/>
    <s v="WLD-2010"/>
    <s v=""/>
    <s v=""/>
    <s v=""/>
    <n v="32703252329.369144"/>
    <n v="16.552861699999994"/>
    <n v="2.5988758299605279"/>
    <s v="Unknown"/>
    <s v="Unknown"/>
    <s v="High Access"/>
    <n v="3.822480860585955"/>
    <x v="2489"/>
    <n v="-0.42701140099163393"/>
    <n v="0"/>
    <n v="0"/>
  </r>
  <r>
    <s v="WLD"/>
    <x v="250"/>
    <x v="1"/>
    <n v="84.506233390000006"/>
    <n v="16.698720560000002"/>
    <n v="4.7623275449999998"/>
    <n v="1803.9602179999999"/>
    <n v="7087120034"/>
    <s v="WLD-2011"/>
    <n v="1.0590950899999996"/>
    <n v="-4.2760949999998132E-2"/>
    <n v="9.1279731999999392E-2"/>
    <n v="33751186952.639534"/>
    <n v="15.493766609999994"/>
    <n v="2.6399293606817218"/>
    <s v="Unknown"/>
    <s v="Unknown"/>
    <s v="High Access"/>
    <n v="4.0909059591796932"/>
    <x v="2490"/>
    <n v="-0.36420583877405566"/>
    <n v="1.0590950899999996"/>
    <n v="9.1279731999999392E-2"/>
  </r>
  <r>
    <s v="WLD"/>
    <x v="250"/>
    <x v="2"/>
    <n v="84.93629043"/>
    <n v="16.896215080000001"/>
    <n v="4.7738586840000004"/>
    <n v="1803.7905450000001"/>
    <n v="7176929184"/>
    <s v="WLD-2012"/>
    <n v="0.43005703999999412"/>
    <n v="0.19749451999999934"/>
    <n v="1.1531139000000579E-2"/>
    <n v="34261645709.491436"/>
    <n v="15.06370957"/>
    <n v="2.6465704109786206"/>
    <s v="Unknown"/>
    <s v="Unknown"/>
    <s v="High Access"/>
    <n v="3.8154858939843734"/>
    <x v="2491"/>
    <n v="-0.63164537909622887"/>
    <n v="1.4891521299999937"/>
    <n v="0.10281087099999997"/>
  </r>
  <r>
    <s v="WLD"/>
    <x v="250"/>
    <x v="3"/>
    <n v="85.710687800000002"/>
    <n v="17.16924642"/>
    <n v="4.8090371689999998"/>
    <n v="1810.811295"/>
    <n v="7265892332"/>
    <s v="WLD-2013"/>
    <n v="0.77439737000000264"/>
    <n v="0.27303133999999929"/>
    <n v="3.5178484999999426E-2"/>
    <n v="34941946290.540085"/>
    <n v="14.289312199999998"/>
    <n v="2.6557362339624682"/>
    <s v="Unknown"/>
    <s v="Unknown"/>
    <s v="High Access"/>
    <n v="3.9981496233593958"/>
    <x v="2492"/>
    <n v="-0.15933327500000427"/>
    <n v="2.2635494999999963"/>
    <n v="0.1379893559999994"/>
  </r>
  <r>
    <s v="WLD"/>
    <x v="250"/>
    <x v="4"/>
    <n v="86.195584019999998"/>
    <n v="17.329995159999999"/>
    <n v="4.7769008910000004"/>
    <n v="1809.8421619999999"/>
    <n v="7354068030"/>
    <s v="WLD-2014"/>
    <n v="0.48489621999999599"/>
    <n v="0.16074873999999895"/>
    <n v="-3.2136277999999407E-2"/>
    <n v="35129654124.981621"/>
    <n v="13.804415980000002"/>
    <n v="2.6394019275809097"/>
    <s v="Unknown"/>
    <s v="Unknown"/>
    <s v="High Access"/>
    <n v="3.7546814311328518"/>
    <x v="2493"/>
    <n v="-1.4386007083683872E-2"/>
    <n v="2.7484457199999923"/>
    <n v="0.10585307799999999"/>
  </r>
  <r>
    <s v="WLD"/>
    <x v="250"/>
    <x v="5"/>
    <n v="86.923999539999997"/>
    <n v="17.40350827"/>
    <n v="4.6979632210000002"/>
    <n v="1790.2311990000001"/>
    <n v="7441677465"/>
    <s v="WLD-2015"/>
    <n v="0.72841551999999865"/>
    <n v="7.3513110000000381E-2"/>
    <n v="-7.8937670000000182E-2"/>
    <n v="34960727033.114517"/>
    <n v="13.076000460000003"/>
    <n v="2.6242215103972164"/>
    <s v="Unknown"/>
    <s v="Unknown"/>
    <s v="High Access"/>
    <n v="3.9087609819531082"/>
    <x v="2494"/>
    <n v="-1.1478145004178764E-2"/>
    <n v="3.476861239999991"/>
    <n v="2.6915407999999807E-2"/>
  </r>
  <r>
    <s v="WLD"/>
    <x v="250"/>
    <x v="6"/>
    <n v="88.1044792"/>
    <n v="17.628108489999999"/>
    <n v="4.6496033280000004"/>
    <n v="1784.7255279999999"/>
    <n v="7528879985"/>
    <s v="WLD-2016"/>
    <n v="1.1804796600000032"/>
    <n v="0.22460021999999924"/>
    <n v="-4.8359892999999765E-2"/>
    <n v="35006305434.368591"/>
    <n v="11.8955208"/>
    <n v="2.6052203854619829"/>
    <s v="Unknown"/>
    <s v="Unknown"/>
    <s v="High Access"/>
    <n v="4.0097280694530326"/>
    <x v="2495"/>
    <n v="-2.4768467669455951E-2"/>
    <n v="4.6573408999999941"/>
    <n v="-2.1444484999999958E-2"/>
  </r>
  <r>
    <s v="WLD"/>
    <x v="250"/>
    <x v="7"/>
    <n v="88.931762849999998"/>
    <n v="17.854183500000001"/>
    <n v="4.6717774759999999"/>
    <n v="1802.7954850000001"/>
    <n v="7614523410"/>
    <s v="WLD-2017"/>
    <n v="0.82728364999999826"/>
    <n v="0.22607501000000241"/>
    <n v="2.2174147999999505E-2"/>
    <n v="35573358957.312714"/>
    <n v="11.068237150000002"/>
    <n v="2.5914073531197022"/>
    <s v="Unknown"/>
    <s v="Unknown"/>
    <s v="High Access"/>
    <n v="4.0778551599218815"/>
    <x v="2496"/>
    <n v="-5.9735895732240252E-3"/>
    <n v="5.4846245499999924"/>
    <n v="7.2966299999954742E-4"/>
  </r>
  <r>
    <s v="WLD"/>
    <x v="250"/>
    <x v="8"/>
    <n v="89.797387860000001"/>
    <n v="18.105227070000002"/>
    <n v="4.734280805"/>
    <n v="1825.7381069999999"/>
    <n v="7697233736"/>
    <s v="WLD-2018"/>
    <n v="0.86562501000000225"/>
    <n v="0.25104357000000022"/>
    <n v="6.2503329000000107E-2"/>
    <n v="36440865927.943237"/>
    <n v="10.202612139999999"/>
    <n v="2.59307771845724"/>
    <s v="Unknown"/>
    <s v="Unknown"/>
    <s v="High Access"/>
    <n v="4.3135873003125056"/>
    <x v="2497"/>
    <n v="2.3411795372385136E-2"/>
    <n v="6.3502495599999946"/>
    <n v="6.3232991999999655E-2"/>
  </r>
  <r>
    <s v="WLD"/>
    <x v="250"/>
    <x v="9"/>
    <n v="90.108392019999997"/>
    <n v="18.575164139999998"/>
    <n v="4.7006931879999998"/>
    <n v="1828.438226"/>
    <n v="7778008621"/>
    <s v="WLD-2019"/>
    <n v="0.31100415999999598"/>
    <n v="0.46993706999999674"/>
    <n v="-3.3587617000000236E-2"/>
    <n v="36562032140.939972"/>
    <n v="9.8916079800000034"/>
    <n v="2.5708788632599937"/>
    <s v="Unknown"/>
    <s v="Unknown"/>
    <s v="High Access"/>
    <n v="4.067014880585873"/>
    <x v="2498"/>
    <n v="1.7291892418412225E-2"/>
    <n v="6.6612537199999906"/>
    <n v="2.9645374999999419E-2"/>
  </r>
  <r>
    <s v="WLD"/>
    <x v="250"/>
    <x v="10"/>
    <n v="90.395687609999996"/>
    <n v="19.735564109999999"/>
    <n v="4.4740058439999997"/>
    <n v="1761.4747110000001"/>
    <n v="7854748424"/>
    <s v="WLD-2020"/>
    <n v="0.28729558999999938"/>
    <n v="1.1603999700000003"/>
    <n v="-0.22668734400000012"/>
    <n v="35142190352.125786"/>
    <n v="9.604312390000004"/>
    <n v="2.5399205654562471"/>
    <s v="Unknown"/>
    <s v="Unknown"/>
    <s v="High Access"/>
    <n v="3.8218530843359133"/>
    <x v="2499"/>
    <n v="7.3258207698741806E-2"/>
    <n v="6.94854930999999"/>
    <n v="-0.19704196900000071"/>
  </r>
  <r>
    <s v="WLD"/>
    <x v="250"/>
    <x v="11"/>
    <n v="91.334266459999995"/>
    <m/>
    <n v="4.6842005520000001"/>
    <n v="1850.9979080000001"/>
    <n v="7920514854"/>
    <s v="WLD-2021"/>
    <n v="0.93857884999999897"/>
    <s v=""/>
    <n v="0.2101947080000004"/>
    <n v="37101280051.231003"/>
    <n v="8.6657335400000051"/>
    <n v="2.5306352491026156"/>
    <s v="Unknown"/>
    <s v="Unknown"/>
    <s v="High Access"/>
    <n v="4.209097949726555"/>
    <x v="38"/>
    <n v="0.10346621099581377"/>
    <n v="7.887128159999989"/>
    <n v="1.3152738999999691E-2"/>
  </r>
  <r>
    <s v="WLD"/>
    <x v="250"/>
    <x v="12"/>
    <n v="91.288310490000001"/>
    <m/>
    <n v="4.6673133399999998"/>
    <n v="1853.667747"/>
    <n v="7989545217"/>
    <s v="WLD-2022"/>
    <n v="-4.5955969999994295E-2"/>
    <s v=""/>
    <n v="-1.6887212000000318E-2"/>
    <n v="37289710971.837296"/>
    <n v="8.7116895099999994"/>
    <n v="2.517880212111173"/>
    <s v="Unknown"/>
    <s v="Unknown"/>
    <s v="High Access"/>
    <n v="3.8742568260156531"/>
    <x v="38"/>
    <n v="0.11651228777406342"/>
    <n v="7.8411721899999947"/>
    <n v="-3.7344730000006265E-3"/>
  </r>
  <r>
    <s v="WSM"/>
    <x v="251"/>
    <x v="0"/>
    <n v="96.4"/>
    <n v="41.9"/>
    <n v="1.363049999"/>
    <m/>
    <n v="193023"/>
    <s v="WSM-2010"/>
    <s v=""/>
    <s v=""/>
    <s v=""/>
    <n v="263099.99995697703"/>
    <n v="3.5999999999999943"/>
    <s v=""/>
    <s v="Lower Middle Income"/>
    <s v="East Asia &amp; Pacific"/>
    <s v="Universal Access"/>
    <n v="16.775342560585955"/>
    <x v="2500"/>
    <n v="-3.7350092149916341"/>
    <n v="0"/>
    <n v="0"/>
  </r>
  <r>
    <s v="WSM"/>
    <x v="251"/>
    <x v="1"/>
    <n v="96.7"/>
    <n v="40.6"/>
    <n v="1.374844001"/>
    <m/>
    <n v="194713"/>
    <s v="WSM-2011"/>
    <n v="0.29999999999999716"/>
    <n v="-1.2999999999999972"/>
    <n v="1.1794002000000026E-2"/>
    <n v="267699.99996671302"/>
    <n v="3.2999999999999972"/>
    <s v=""/>
    <s v="Lower Middle Income"/>
    <s v="East Asia &amp; Pacific"/>
    <s v="Universal Access"/>
    <n v="16.284672569179691"/>
    <x v="2501"/>
    <n v="-3.7516893827740554"/>
    <n v="0.29999999999999716"/>
    <n v="1.1794002000000026E-2"/>
  </r>
  <r>
    <s v="WSM"/>
    <x v="251"/>
    <x v="2"/>
    <n v="96.8"/>
    <n v="40.200000000000003"/>
    <n v="1.3643904769999999"/>
    <m/>
    <n v="196498"/>
    <s v="WSM-2012"/>
    <n v="9.9999999999994316E-2"/>
    <n v="-0.39999999999999858"/>
    <n v="-1.0453524000000103E-2"/>
    <n v="268099.99994954601"/>
    <n v="3.2000000000000028"/>
    <s v=""/>
    <s v="Lower Middle Income"/>
    <s v="East Asia &amp; Pacific"/>
    <s v="Universal Access"/>
    <n v="15.679195463984371"/>
    <x v="2502"/>
    <n v="-4.0411135860962295"/>
    <n v="0.39999999999999147"/>
    <n v="1.3404779999999228E-3"/>
  </r>
  <r>
    <s v="WSM"/>
    <x v="251"/>
    <x v="3"/>
    <n v="97"/>
    <n v="42.6"/>
    <n v="1.4061774970000001"/>
    <m/>
    <n v="198268"/>
    <s v="WSM-2013"/>
    <n v="0.20000000000000284"/>
    <n v="2.3999999999999986"/>
    <n v="4.1787020000000119E-2"/>
    <n v="278799.99997519603"/>
    <n v="3"/>
    <s v=""/>
    <s v="Lower Middle Income"/>
    <s v="East Asia &amp; Pacific"/>
    <s v="Universal Access"/>
    <n v="15.287461823359394"/>
    <x v="2503"/>
    <n v="-3.5621929470000042"/>
    <n v="0.59999999999999432"/>
    <n v="4.3127498000000042E-2"/>
  </r>
  <r>
    <s v="WSM"/>
    <x v="251"/>
    <x v="4"/>
    <n v="97.9"/>
    <n v="41.4"/>
    <n v="1.4322350370000001"/>
    <m/>
    <n v="200037"/>
    <s v="WSM-2014"/>
    <n v="0.90000000000000568"/>
    <n v="-1.2000000000000028"/>
    <n v="2.6057540000000046E-2"/>
    <n v="286500.00009636901"/>
    <n v="2.0999999999999943"/>
    <s v=""/>
    <s v="Lower Middle Income"/>
    <s v="East Asia &amp; Pacific"/>
    <s v="Universal Access"/>
    <n v="15.459097411132859"/>
    <x v="2504"/>
    <n v="-3.3590518610836844"/>
    <n v="1.5"/>
    <n v="6.9185038000000088E-2"/>
  </r>
  <r>
    <s v="WSM"/>
    <x v="251"/>
    <x v="5"/>
    <n v="98.2"/>
    <n v="37.1"/>
    <n v="1.6294813210000001"/>
    <m/>
    <n v="201782"/>
    <s v="WSM-2015"/>
    <n v="0.29999999999999716"/>
    <n v="-4.2999999999999972"/>
    <n v="0.19724628399999999"/>
    <n v="328799.99991402205"/>
    <n v="1.7999999999999972"/>
    <s v=""/>
    <s v="Lower Middle Income"/>
    <s v="East Asia &amp; Pacific"/>
    <s v="Universal Access"/>
    <n v="15.184761441953114"/>
    <x v="2505"/>
    <n v="-3.0799600450041789"/>
    <n v="1.7999999999999972"/>
    <n v="0.26643132200000008"/>
  </r>
  <r>
    <s v="WSM"/>
    <x v="251"/>
    <x v="6"/>
    <n v="98.9"/>
    <n v="36.799999999999997"/>
    <n v="1.7405490939999999"/>
    <m/>
    <n v="203499"/>
    <s v="WSM-2016"/>
    <n v="0.70000000000000284"/>
    <n v="-0.30000000000000426"/>
    <n v="0.11106777299999981"/>
    <n v="354200.00007990596"/>
    <n v="1.0999999999999943"/>
    <s v=""/>
    <s v="Lower Middle Income"/>
    <s v="East Asia &amp; Pacific"/>
    <s v="Universal Access"/>
    <n v="14.805248869453038"/>
    <x v="2506"/>
    <n v="-2.9338227016694565"/>
    <n v="2.5"/>
    <n v="0.3774990949999999"/>
  </r>
  <r>
    <s v="WSM"/>
    <x v="251"/>
    <x v="7"/>
    <n v="96.8"/>
    <n v="35.799999999999997"/>
    <n v="1.540783292"/>
    <m/>
    <n v="205415"/>
    <s v="WSM-2017"/>
    <n v="-2.1000000000000085"/>
    <n v="-1"/>
    <n v="-0.19976580199999994"/>
    <n v="316499.99992618"/>
    <n v="3.2000000000000028"/>
    <s v=""/>
    <s v="Lower Middle Income"/>
    <s v="East Asia &amp; Pacific"/>
    <s v="Universal Access"/>
    <n v="11.94609230992188"/>
    <x v="2507"/>
    <n v="-3.136967773573224"/>
    <n v="0.39999999999999147"/>
    <n v="0.17773329299999996"/>
  </r>
  <r>
    <s v="WSM"/>
    <x v="251"/>
    <x v="8"/>
    <n v="99.8"/>
    <n v="36.6"/>
    <n v="1.660548602"/>
    <m/>
    <n v="207582"/>
    <s v="WSM-2018"/>
    <n v="3"/>
    <n v="0.80000000000000426"/>
    <n v="0.11976531000000001"/>
    <n v="344699.99990036397"/>
    <n v="0.20000000000000284"/>
    <s v=""/>
    <s v="Lower Middle Income"/>
    <s v="East Asia &amp; Pacific"/>
    <s v="Universal Access"/>
    <n v="14.316199440312502"/>
    <x v="2508"/>
    <n v="-3.0503204076276149"/>
    <n v="3.3999999999999915"/>
    <n v="0.29749860299999997"/>
  </r>
  <r>
    <s v="WSM"/>
    <x v="251"/>
    <x v="9"/>
    <n v="99.2"/>
    <n v="34.200000000000003"/>
    <n v="1.780436648"/>
    <m/>
    <n v="209780"/>
    <s v="WSM-2019"/>
    <n v="-0.59999999999999432"/>
    <n v="-2.3999999999999986"/>
    <n v="0.11988804600000003"/>
    <n v="373500.00001744"/>
    <n v="0.79999999999999716"/>
    <s v=""/>
    <s v="Lower Middle Income"/>
    <s v="East Asia &amp; Pacific"/>
    <s v="Universal Access"/>
    <n v="13.158622860585879"/>
    <x v="2509"/>
    <n v="-2.9029646475815873"/>
    <n v="2.7999999999999972"/>
    <n v="0.417386649"/>
  </r>
  <r>
    <s v="WSM"/>
    <x v="251"/>
    <x v="10"/>
    <n v="100"/>
    <n v="35.6"/>
    <n v="1.477748839"/>
    <m/>
    <n v="211944"/>
    <s v="WSM-2020"/>
    <n v="0.79999999999999716"/>
    <n v="1.3999999999999986"/>
    <n v="-0.30268780900000003"/>
    <n v="313199.99993301602"/>
    <n v="0"/>
    <s v=""/>
    <s v="Lower Middle Income"/>
    <s v="East Asia &amp; Pacific"/>
    <s v="Universal Access"/>
    <n v="13.426165474335917"/>
    <x v="2510"/>
    <n v="-2.9229987973012577"/>
    <n v="3.5999999999999943"/>
    <n v="0.11469883999999997"/>
  </r>
  <r>
    <s v="WSM"/>
    <x v="251"/>
    <x v="11"/>
    <n v="98.3"/>
    <n v="36"/>
    <n v="1.6067995450000001"/>
    <m/>
    <n v="213779"/>
    <s v="WSM-2021"/>
    <n v="-1.7000000000000028"/>
    <n v="0.39999999999999858"/>
    <n v="0.12905070600000013"/>
    <n v="343499.999930555"/>
    <n v="1.7000000000000028"/>
    <s v=""/>
    <s v="Lower Middle Income"/>
    <s v="East Asia &amp; Pacific"/>
    <s v="Universal Access"/>
    <n v="11.174831489726557"/>
    <x v="128"/>
    <n v="-2.973934796004186"/>
    <n v="1.8999999999999915"/>
    <n v="0.24374954600000009"/>
  </r>
  <r>
    <s v="WSM"/>
    <x v="251"/>
    <x v="12"/>
    <n v="98.3"/>
    <n v="35.9"/>
    <n v="1.544171959"/>
    <m/>
    <n v="215261"/>
    <s v="WSM-2022"/>
    <n v="0"/>
    <n v="-0.10000000000000142"/>
    <n v="-6.2627586000000068E-2"/>
    <n v="332400.00006629899"/>
    <n v="1.7000000000000028"/>
    <s v=""/>
    <s v="Lower Middle Income"/>
    <s v="East Asia &amp; Pacific"/>
    <s v="Universal Access"/>
    <n v="10.88594633601565"/>
    <x v="2511"/>
    <n v="-3.0066290932259365"/>
    <n v="1.8999999999999915"/>
    <n v="0.18112196000000003"/>
  </r>
  <r>
    <s v="YEM"/>
    <x v="252"/>
    <x v="0"/>
    <n v="60.8"/>
    <n v="0.8"/>
    <n v="0.984687109"/>
    <n v="291.86200000000002"/>
    <n v="26754387"/>
    <s v="YEM-2010"/>
    <s v=""/>
    <s v=""/>
    <s v=""/>
    <n v="26344699.988097183"/>
    <n v="39.200000000000003"/>
    <n v="3.3738105988446594"/>
    <s v="Low Income"/>
    <s v="Middle East &amp; North Africa"/>
    <s v="Moderate Access"/>
    <n v="-18.824657439414054"/>
    <x v="2512"/>
    <n v="-4.1133721049916341"/>
    <n v="0"/>
    <n v="0"/>
  </r>
  <r>
    <s v="YEM"/>
    <x v="252"/>
    <x v="1"/>
    <n v="62"/>
    <n v="0.9"/>
    <n v="0.833886303"/>
    <n v="240.1924286"/>
    <n v="27582897"/>
    <s v="YEM-2011"/>
    <n v="1.2000000000000028"/>
    <n v="9.9999999999999978E-2"/>
    <n v="-0.15080080600000001"/>
    <n v="23001000.005359791"/>
    <n v="38"/>
    <n v="3.4717426684114887"/>
    <s v="Low Income"/>
    <s v="Middle East &amp; North Africa"/>
    <s v="Moderate Access"/>
    <n v="-18.415327430820312"/>
    <x v="1134"/>
    <n v="-4.2926470807740555"/>
    <n v="1.2000000000000028"/>
    <n v="-0.15080080600000001"/>
  </r>
  <r>
    <s v="YEM"/>
    <x v="252"/>
    <x v="2"/>
    <n v="52.4"/>
    <n v="1.1000000000000001"/>
    <n v="0.77382968100000005"/>
    <n v="210.8277592"/>
    <n v="28433647"/>
    <s v="YEM-2012"/>
    <n v="-9.6000000000000014"/>
    <n v="0.20000000000000007"/>
    <n v="-6.0056621999999948E-2"/>
    <n v="22002799.987676609"/>
    <n v="47.6"/>
    <n v="3.6704354489956557"/>
    <s v="Low Income"/>
    <s v="Middle East &amp; North Africa"/>
    <s v="Moderate Access"/>
    <n v="-28.720804536015628"/>
    <x v="2343"/>
    <n v="-4.6316743820962287"/>
    <n v="-8.3999999999999986"/>
    <n v="-0.21085742799999996"/>
  </r>
  <r>
    <s v="YEM"/>
    <x v="252"/>
    <x v="3"/>
    <n v="75.599999999999994"/>
    <n v="0.8"/>
    <n v="0.98209487699999998"/>
    <n v="281.95318229999998"/>
    <n v="29312952"/>
    <s v="YEM-2013"/>
    <n v="23.199999999999996"/>
    <n v="-0.30000000000000004"/>
    <n v="0.20826519599999993"/>
    <n v="28788099.988946903"/>
    <n v="24.400000000000006"/>
    <n v="3.4831842257947803"/>
    <s v="Low Income"/>
    <s v="Middle East &amp; North Africa"/>
    <s v="Moderate Access"/>
    <n v="-6.1125381766406122"/>
    <x v="2513"/>
    <n v="-3.9862755670000043"/>
    <n v="14.799999999999997"/>
    <n v="-2.5922320000000276E-3"/>
  </r>
  <r>
    <s v="YEM"/>
    <x v="252"/>
    <x v="4"/>
    <n v="66.099999999999994"/>
    <n v="0.8"/>
    <n v="0.93811652599999995"/>
    <n v="259.81594269999999"/>
    <n v="30226309"/>
    <s v="YEM-2014"/>
    <n v="-9.5"/>
    <n v="0"/>
    <n v="-4.3978351000000027E-2"/>
    <n v="28355799.992882531"/>
    <n v="33.900000000000006"/>
    <n v="3.6106965425259099"/>
    <s v="Low Income"/>
    <s v="Middle East &amp; North Africa"/>
    <s v="Moderate Access"/>
    <n v="-16.340902588867152"/>
    <x v="2514"/>
    <n v="-3.8531703720836843"/>
    <n v="5.2999999999999972"/>
    <n v="-4.6570583000000054E-2"/>
  </r>
  <r>
    <s v="YEM"/>
    <x v="252"/>
    <x v="5"/>
    <n v="67.400000000000006"/>
    <n v="2"/>
    <n v="0.457400001"/>
    <n v="119.9940934"/>
    <n v="31159379"/>
    <s v="YEM-2015"/>
    <n v="1.3000000000000114"/>
    <n v="1.2"/>
    <n v="-0.48071652499999995"/>
    <n v="14252299.985759379"/>
    <n v="32.599999999999994"/>
    <n v="3.8118543008217771"/>
    <s v="Low Income"/>
    <s v="Middle East &amp; North Africa"/>
    <s v="Moderate Access"/>
    <n v="-15.615238558046883"/>
    <x v="2515"/>
    <n v="-4.2520413650041791"/>
    <n v="6.6000000000000085"/>
    <n v="-0.527287108"/>
  </r>
  <r>
    <s v="YEM"/>
    <x v="252"/>
    <x v="6"/>
    <n v="68.900000000000006"/>
    <n v="2.6"/>
    <n v="0.33104726699999998"/>
    <n v="83.369532590000006"/>
    <n v="32109010"/>
    <s v="YEM-2016"/>
    <n v="1.5"/>
    <n v="0.60000000000000009"/>
    <n v="-0.12635273400000002"/>
    <n v="10629600.00657567"/>
    <n v="31.099999999999994"/>
    <n v="3.9708423055223943"/>
    <s v="Low Income"/>
    <s v="Middle East &amp; North Africa"/>
    <s v="Moderate Access"/>
    <n v="-15.194751130546962"/>
    <x v="1280"/>
    <n v="-4.3433245286694566"/>
    <n v="8.1000000000000085"/>
    <n v="-0.65363984200000003"/>
  </r>
  <r>
    <s v="YEM"/>
    <x v="252"/>
    <x v="7"/>
    <n v="79.2"/>
    <n v="3"/>
    <n v="0.29693945399999999"/>
    <n v="71.965030159999998"/>
    <n v="33090921"/>
    <s v="YEM-2017"/>
    <n v="10.299999999999997"/>
    <n v="0.39999999999999991"/>
    <n v="-3.4107812999999987E-2"/>
    <n v="9826000.0140971337"/>
    <n v="20.799999999999997"/>
    <n v="4.12616312867255"/>
    <s v="Low Income"/>
    <s v="Middle East &amp; North Africa"/>
    <s v="Moderate Access"/>
    <n v="-5.653907690078114"/>
    <x v="2516"/>
    <n v="-4.3808116115732236"/>
    <n v="18.400000000000006"/>
    <n v="-0.68774765500000001"/>
  </r>
  <r>
    <s v="YEM"/>
    <x v="252"/>
    <x v="8"/>
    <n v="62"/>
    <n v="2.9"/>
    <n v="0.35186257799999998"/>
    <n v="93.94087949"/>
    <n v="34085182"/>
    <s v="YEM-2018"/>
    <n v="-17.200000000000003"/>
    <n v="-0.10000000000000009"/>
    <n v="5.492312399999999E-2"/>
    <n v="11993300.010119196"/>
    <n v="38"/>
    <n v="3.7455746625988926"/>
    <s v="Low Income"/>
    <s v="Middle East &amp; North Africa"/>
    <s v="Moderate Access"/>
    <n v="-23.483800559687495"/>
    <x v="1339"/>
    <n v="-4.3590064316276145"/>
    <n v="1.2000000000000028"/>
    <n v="-0.63282453100000002"/>
  </r>
  <r>
    <s v="YEM"/>
    <x v="252"/>
    <x v="9"/>
    <n v="72.8"/>
    <n v="3"/>
    <n v="0.35151822999999999"/>
    <n v="92.677470970000002"/>
    <n v="35111408"/>
    <s v="YEM-2019"/>
    <n v="10.799999999999997"/>
    <n v="0.10000000000000009"/>
    <n v="-3.4434799999999433E-4"/>
    <n v="12342299.99296784"/>
    <n v="27.200000000000003"/>
    <n v="3.7929199655630175"/>
    <s v="Low Income"/>
    <s v="Middle East &amp; North Africa"/>
    <s v="Moderate Access"/>
    <n v="-13.241377139414126"/>
    <x v="1340"/>
    <n v="-4.3318830655815876"/>
    <n v="12"/>
    <n v="-0.63316887900000007"/>
  </r>
  <r>
    <s v="YEM"/>
    <x v="252"/>
    <x v="10"/>
    <n v="73.900000000000006"/>
    <n v="3.5"/>
    <n v="0.31319615099999998"/>
    <n v="77.587699830000005"/>
    <n v="36134863"/>
    <s v="YEM-2020"/>
    <n v="1.1000000000000085"/>
    <n v="0.5"/>
    <n v="-3.8322079000000009E-2"/>
    <n v="11317300.008512313"/>
    <n v="26.099999999999994"/>
    <n v="4.036672715987641"/>
    <s v="Low Income"/>
    <s v="Middle East &amp; North Africa"/>
    <s v="Moderate Access"/>
    <n v="-12.673834525664077"/>
    <x v="2517"/>
    <n v="-4.0875514853012582"/>
    <n v="13.100000000000009"/>
    <n v="-0.67149095800000003"/>
  </r>
  <r>
    <s v="YEM"/>
    <x v="252"/>
    <x v="11"/>
    <n v="74.900000000000006"/>
    <n v="3.7"/>
    <n v="0.30207405799999998"/>
    <n v="71.342068659999995"/>
    <n v="37140230"/>
    <s v="YEM-2021"/>
    <n v="1"/>
    <n v="0.20000000000000018"/>
    <n v="-1.1122093E-2"/>
    <n v="11219099.991153339"/>
    <n v="25.099999999999994"/>
    <n v="4.2341645493855236"/>
    <s v="Low Income"/>
    <s v="Middle East &amp; North Africa"/>
    <s v="Moderate Access"/>
    <n v="-12.225168510273434"/>
    <x v="2518"/>
    <n v="-4.2786602830041867"/>
    <n v="14.100000000000009"/>
    <n v="-0.68261305100000003"/>
  </r>
  <r>
    <s v="YEM"/>
    <x v="252"/>
    <x v="12"/>
    <n v="76"/>
    <m/>
    <n v="0.28736979400000001"/>
    <n v="68.949534510000007"/>
    <n v="38222876"/>
    <s v="YEM-2022"/>
    <n v="1.0999999999999943"/>
    <s v=""/>
    <n v="-1.4704263999999967E-2"/>
    <n v="10984100.002207544"/>
    <n v="24"/>
    <n v="4.1678279054708005"/>
    <s v="Low Income"/>
    <s v="Middle East &amp; North Africa"/>
    <s v="Moderate Access"/>
    <n v="-11.414053663984348"/>
    <x v="38"/>
    <n v="-4.2634312582259364"/>
    <n v="15.200000000000003"/>
    <n v="-0.69731731500000005"/>
  </r>
  <r>
    <s v="ZAF"/>
    <x v="253"/>
    <x v="0"/>
    <n v="82.8"/>
    <n v="9.4"/>
    <n v="8.8711742999999998"/>
    <n v="2518.4419029999999"/>
    <n v="52344051"/>
    <s v="ZAF-2010"/>
    <s v=""/>
    <s v=""/>
    <s v=""/>
    <n v="464353199.98908931"/>
    <n v="17.200000000000003"/>
    <n v="3.5224851879380443"/>
    <s v="Upper Middle Income"/>
    <s v="Sub-Saharan Africa"/>
    <s v="High Access"/>
    <n v="3.1753425605859462"/>
    <x v="88"/>
    <n v="3.7731150860083655"/>
    <n v="0"/>
    <n v="0"/>
  </r>
  <r>
    <s v="ZAF"/>
    <x v="253"/>
    <x v="1"/>
    <n v="83.6"/>
    <n v="9"/>
    <n v="8.3775862360000009"/>
    <n v="2536.4141760000002"/>
    <n v="52995205"/>
    <s v="ZAF-2011"/>
    <n v="0.79999999999999716"/>
    <n v="-0.40000000000000036"/>
    <n v="-0.49358806399999899"/>
    <n v="443971899.98199844"/>
    <n v="16.400000000000006"/>
    <n v="3.3029251749458757"/>
    <s v="Upper Middle Income"/>
    <s v="Sub-Saharan Africa"/>
    <s v="High Access"/>
    <n v="3.184672569179682"/>
    <x v="2519"/>
    <n v="3.2510528522259454"/>
    <n v="0.79999999999999716"/>
    <n v="-0.49358806399999899"/>
  </r>
  <r>
    <s v="ZAF"/>
    <x v="253"/>
    <x v="2"/>
    <n v="85.2"/>
    <n v="8.3000000000000007"/>
    <n v="8.5766750399999996"/>
    <n v="2394.3979869999998"/>
    <n v="53782567"/>
    <s v="ZAF-2012"/>
    <n v="1.6000000000000085"/>
    <n v="-0.69999999999999929"/>
    <n v="0.19908880399999873"/>
    <n v="461275599.97602767"/>
    <n v="14.799999999999997"/>
    <n v="3.5819755473257504"/>
    <s v="Upper Middle Income"/>
    <s v="Sub-Saharan Africa"/>
    <s v="High Access"/>
    <n v="4.0791954639843766"/>
    <x v="109"/>
    <n v="3.1711709769037704"/>
    <n v="2.4000000000000057"/>
    <n v="-0.29449926000000026"/>
  </r>
  <r>
    <s v="ZAF"/>
    <x v="253"/>
    <x v="3"/>
    <n v="85.2"/>
    <n v="7.8"/>
    <n v="8.6887272249999992"/>
    <n v="2341.179232"/>
    <n v="54678791"/>
    <s v="ZAF-2013"/>
    <n v="0"/>
    <n v="-0.50000000000000089"/>
    <n v="0.11205218499999958"/>
    <n v="475089099.99178493"/>
    <n v="14.799999999999997"/>
    <n v="3.7112610201900162"/>
    <s v="Upper Middle Income"/>
    <s v="Sub-Saharan Africa"/>
    <s v="High Access"/>
    <n v="3.4874618233593964"/>
    <x v="2520"/>
    <n v="3.7203567809999951"/>
    <n v="2.4000000000000057"/>
    <n v="-0.18244707500000068"/>
  </r>
  <r>
    <s v="ZAF"/>
    <x v="253"/>
    <x v="4"/>
    <n v="85.9"/>
    <n v="7.6"/>
    <n v="8.7526237600000005"/>
    <n v="2438.6789170000002"/>
    <n v="55594838"/>
    <s v="ZAF-2014"/>
    <n v="0.70000000000000284"/>
    <n v="-0.20000000000000018"/>
    <n v="6.3896535000001364E-2"/>
    <n v="486600700.01215088"/>
    <n v="14.099999999999994"/>
    <n v="3.5890841139379068"/>
    <s v="Upper Middle Income"/>
    <s v="Sub-Saharan Africa"/>
    <s v="High Access"/>
    <n v="3.4590974111328592"/>
    <x v="2521"/>
    <n v="3.9613368619163163"/>
    <n v="3.1000000000000085"/>
    <n v="-0.11855053999999932"/>
  </r>
  <r>
    <s v="ZAF"/>
    <x v="253"/>
    <x v="5"/>
    <n v="85.3"/>
    <n v="7.6"/>
    <n v="8.1494865169999997"/>
    <n v="2257.1946760000001"/>
    <n v="56723537"/>
    <s v="ZAF-2015"/>
    <n v="-0.60000000000000853"/>
    <n v="0"/>
    <n v="-0.60313724300000082"/>
    <n v="462267699.97805059"/>
    <n v="14.700000000000003"/>
    <n v="3.6104491135172245"/>
    <s v="Upper Middle Income"/>
    <s v="Sub-Saharan Africa"/>
    <s v="High Access"/>
    <n v="2.2847614419531084"/>
    <x v="2522"/>
    <n v="3.4400451509958208"/>
    <n v="2.5"/>
    <n v="-0.72168778300000014"/>
  </r>
  <r>
    <s v="ZAF"/>
    <x v="253"/>
    <x v="6"/>
    <n v="83.9"/>
    <n v="7.8"/>
    <n v="8.0370155190000006"/>
    <n v="2311.7690189999998"/>
    <n v="57259551"/>
    <s v="ZAF-2016"/>
    <n v="-1.3999999999999915"/>
    <n v="0.20000000000000018"/>
    <n v="-0.11247099799999916"/>
    <n v="460195899.99797201"/>
    <n v="16.099999999999994"/>
    <n v="3.4765651122345114"/>
    <s v="Upper Middle Income"/>
    <s v="Sub-Saharan Africa"/>
    <s v="High Access"/>
    <n v="-0.1947511305469618"/>
    <x v="2523"/>
    <n v="3.3626437233305442"/>
    <n v="1.1000000000000085"/>
    <n v="-0.83415878099999929"/>
  </r>
  <r>
    <s v="ZAF"/>
    <x v="253"/>
    <x v="7"/>
    <n v="84.4"/>
    <n v="7.9"/>
    <n v="8.1475141860000004"/>
    <n v="2283.4581539999999"/>
    <n v="57635162"/>
    <s v="ZAF-2017"/>
    <n v="0.5"/>
    <n v="0.10000000000000053"/>
    <n v="0.11049866699999988"/>
    <n v="469583300.00740814"/>
    <n v="15.599999999999994"/>
    <n v="3.5680593365495938"/>
    <s v="Upper Middle Income"/>
    <s v="Sub-Saharan Africa"/>
    <s v="High Access"/>
    <n v="-0.45390769007811116"/>
    <x v="2524"/>
    <n v="3.4697631204267765"/>
    <n v="1.6000000000000085"/>
    <n v="-0.72366011399999941"/>
  </r>
  <r>
    <s v="ZAF"/>
    <x v="253"/>
    <x v="8"/>
    <n v="84.7"/>
    <n v="8"/>
    <n v="8.0770169060000008"/>
    <n v="2184.8777759999998"/>
    <n v="58613001"/>
    <s v="ZAF-2018"/>
    <n v="0.29999999999999716"/>
    <n v="9.9999999999999645E-2"/>
    <n v="-7.0497279999999662E-2"/>
    <n v="473418199.98839498"/>
    <n v="15.299999999999997"/>
    <n v="3.6967820327172394"/>
    <s v="Upper Middle Income"/>
    <s v="Sub-Saharan Africa"/>
    <s v="High Access"/>
    <n v="-0.78380055968749218"/>
    <x v="2525"/>
    <n v="3.3661478963723859"/>
    <n v="1.9000000000000057"/>
    <n v="-0.79415739399999907"/>
  </r>
  <r>
    <s v="ZAF"/>
    <x v="253"/>
    <x v="9"/>
    <n v="85"/>
    <n v="8.6999999999999993"/>
    <n v="8.0141223339999996"/>
    <n v="2231.9107469999999"/>
    <n v="59587885"/>
    <s v="ZAF-2019"/>
    <n v="0.29999999999999716"/>
    <n v="0.69999999999999929"/>
    <n v="-6.2894572000001148E-2"/>
    <n v="477544600.01432359"/>
    <n v="15"/>
    <n v="3.5907001858260239"/>
    <s v="Upper Middle Income"/>
    <s v="Sub-Saharan Africa"/>
    <s v="High Access"/>
    <n v="-1.0413771394141236"/>
    <x v="2526"/>
    <n v="3.330721038418412"/>
    <n v="2.2000000000000028"/>
    <n v="-0.85705196600000022"/>
  </r>
  <r>
    <s v="ZAF"/>
    <x v="253"/>
    <x v="10"/>
    <n v="90"/>
    <n v="9.8000000000000007"/>
    <n v="7.4445834619999998"/>
    <n v="2037.4619419999999"/>
    <n v="60562381"/>
    <s v="ZAF-2020"/>
    <n v="5"/>
    <n v="1.1000000000000014"/>
    <n v="-0.56953887199999986"/>
    <n v="450861700.01194298"/>
    <n v="10"/>
    <n v="3.6538515436967121"/>
    <s v="Upper Middle Income"/>
    <s v="Sub-Saharan Africa"/>
    <s v="High Access"/>
    <n v="3.4261654743359173"/>
    <x v="86"/>
    <n v="3.0438358256987419"/>
    <n v="7.2000000000000028"/>
    <n v="-1.4265908380000001"/>
  </r>
  <r>
    <s v="ZAF"/>
    <x v="253"/>
    <x v="11"/>
    <n v="89.3"/>
    <n v="9.6999999999999993"/>
    <n v="7.2934067520000001"/>
    <n v="2124.6229739999999"/>
    <n v="61502603"/>
    <s v="ZAF-2021"/>
    <n v="-0.70000000000000284"/>
    <n v="-0.10000000000000142"/>
    <n v="-0.15117670999999966"/>
    <n v="448563499.98577547"/>
    <n v="10.700000000000003"/>
    <n v="3.4328004738971636"/>
    <s v="Upper Middle Income"/>
    <s v="Sub-Saharan Africa"/>
    <s v="High Access"/>
    <n v="2.1748314897265573"/>
    <x v="1352"/>
    <n v="2.7126724109958138"/>
    <n v="6.5"/>
    <n v="-1.5777675479999997"/>
  </r>
  <r>
    <s v="ZAF"/>
    <x v="253"/>
    <x v="12"/>
    <n v="86.5"/>
    <m/>
    <n v="6.8826393619999999"/>
    <n v="1938.3064469999999"/>
    <n v="62378410"/>
    <s v="ZAF-2022"/>
    <n v="-2.7999999999999972"/>
    <s v=""/>
    <n v="-0.41076739000000018"/>
    <n v="429328100.00497442"/>
    <n v="13.5"/>
    <n v="3.5508520196342306"/>
    <s v="Upper Middle Income"/>
    <s v="Sub-Saharan Africa"/>
    <s v="High Access"/>
    <n v="-0.91405366398434751"/>
    <x v="38"/>
    <n v="2.3318383097740636"/>
    <n v="3.7000000000000028"/>
    <n v="-1.9885349379999999"/>
  </r>
  <r>
    <s v="ZMB"/>
    <x v="254"/>
    <x v="0"/>
    <n v="22"/>
    <n v="89.2"/>
    <n v="0.23003676000000001"/>
    <n v="629.08290079999995"/>
    <n v="13965594"/>
    <s v="ZMB-2010"/>
    <s v=""/>
    <s v=""/>
    <s v=""/>
    <n v="3212599.9952354403"/>
    <n v="78"/>
    <n v="0.36567002490047656"/>
    <s v="Lower Middle Income"/>
    <s v="Sub-Saharan Africa"/>
    <s v="Low Access"/>
    <n v="-57.624657439414051"/>
    <x v="2527"/>
    <n v="-4.8680224539916344"/>
    <n v="0"/>
    <n v="0"/>
  </r>
  <r>
    <s v="ZMB"/>
    <x v="254"/>
    <x v="1"/>
    <n v="28.3"/>
    <n v="87.9"/>
    <n v="0.23945483100000001"/>
    <n v="646.07917310000005"/>
    <n v="14437796"/>
    <s v="ZMB-2011"/>
    <n v="6.3000000000000007"/>
    <n v="-1.2999999999999972"/>
    <n v="9.4180710000000001E-3"/>
    <n v="3457200.0011924761"/>
    <n v="71.7"/>
    <n v="0.37062768925216111"/>
    <s v="Lower Middle Income"/>
    <s v="Sub-Saharan Africa"/>
    <s v="Low Access"/>
    <n v="-52.115327430820315"/>
    <x v="883"/>
    <n v="-4.8870785527740557"/>
    <n v="6.3000000000000007"/>
    <n v="9.4180710000000001E-3"/>
  </r>
  <r>
    <s v="ZMB"/>
    <x v="254"/>
    <x v="2"/>
    <n v="29.2"/>
    <n v="85.4"/>
    <n v="0.28962099000000002"/>
    <n v="662.33099070000003"/>
    <n v="14913629"/>
    <s v="ZMB-2012"/>
    <n v="0.89999999999999858"/>
    <n v="-2.5"/>
    <n v="5.0166159000000016E-2"/>
    <n v="4319299.9954727106"/>
    <n v="70.8"/>
    <n v="0.43727531108563605"/>
    <s v="Lower Middle Income"/>
    <s v="Sub-Saharan Africa"/>
    <s v="Low Access"/>
    <n v="-51.920804536015623"/>
    <x v="2528"/>
    <n v="-5.1158830730962288"/>
    <n v="7.1999999999999993"/>
    <n v="5.9584230000000016E-2"/>
  </r>
  <r>
    <s v="ZMB"/>
    <x v="254"/>
    <x v="3"/>
    <n v="30.1"/>
    <n v="85.3"/>
    <n v="0.30753951099999999"/>
    <n v="671.7125307"/>
    <n v="15398997"/>
    <s v="ZMB-2013"/>
    <n v="0.90000000000000213"/>
    <n v="-0.10000000000000853"/>
    <n v="1.7918520999999965E-2"/>
    <n v="4735800.0072704665"/>
    <n v="69.900000000000006"/>
    <n v="0.45784393910220672"/>
    <s v="Lower Middle Income"/>
    <s v="Sub-Saharan Africa"/>
    <s v="Low Access"/>
    <n v="-51.612538176640605"/>
    <x v="2529"/>
    <n v="-4.6608309330000042"/>
    <n v="8.1000000000000014"/>
    <n v="7.7502750999999981E-2"/>
  </r>
  <r>
    <s v="ZMB"/>
    <x v="254"/>
    <x v="4"/>
    <n v="27.9"/>
    <n v="84.6"/>
    <n v="0.34639766500000002"/>
    <n v="682.74162769999998"/>
    <n v="15895315"/>
    <s v="ZMB-2014"/>
    <n v="-2.2000000000000028"/>
    <n v="-0.70000000000000284"/>
    <n v="3.8858154000000034E-2"/>
    <n v="5506100.0004394753"/>
    <n v="72.099999999999994"/>
    <n v="0.50736274301441731"/>
    <s v="Lower Middle Income"/>
    <s v="Sub-Saharan Africa"/>
    <s v="Low Access"/>
    <n v="-54.540902588867148"/>
    <x v="1591"/>
    <n v="-4.4448892330836838"/>
    <n v="5.8999999999999986"/>
    <n v="0.11636090500000001"/>
  </r>
  <r>
    <s v="ZMB"/>
    <x v="254"/>
    <x v="5"/>
    <n v="31.1"/>
    <n v="84"/>
    <n v="0.356605175"/>
    <n v="686.58901800000001"/>
    <n v="16399089"/>
    <s v="ZMB-2015"/>
    <n v="3.2000000000000028"/>
    <n v="-0.59999999999999432"/>
    <n v="1.0207509999999975E-2"/>
    <n v="5848000.0026855748"/>
    <n v="68.900000000000006"/>
    <n v="0.51938665730304467"/>
    <s v="Lower Middle Income"/>
    <s v="Sub-Saharan Africa"/>
    <s v="Low Access"/>
    <n v="-51.915238558046887"/>
    <x v="2530"/>
    <n v="-4.3528361910041786"/>
    <n v="9.1000000000000014"/>
    <n v="0.12656841499999999"/>
  </r>
  <r>
    <s v="ZMB"/>
    <x v="254"/>
    <x v="6"/>
    <n v="35.4"/>
    <n v="84"/>
    <n v="0.37403581499999999"/>
    <n v="683.71423010000001"/>
    <n v="16914423"/>
    <s v="ZMB-2016"/>
    <n v="4.2999999999999972"/>
    <n v="0"/>
    <n v="1.7430639999999997E-2"/>
    <n v="6326599.9920597449"/>
    <n v="64.599999999999994"/>
    <n v="0.5470645461705449"/>
    <s v="Lower Middle Income"/>
    <s v="Sub-Saharan Africa"/>
    <s v="Low Access"/>
    <n v="-48.694751130546969"/>
    <x v="2531"/>
    <n v="-4.3003359806694563"/>
    <n v="13.399999999999999"/>
    <n v="0.14399905499999999"/>
  </r>
  <r>
    <s v="ZMB"/>
    <x v="254"/>
    <x v="7"/>
    <n v="40.299999999999997"/>
    <n v="83.5"/>
    <n v="0.460882548"/>
    <n v="702.7248419"/>
    <n v="17441320"/>
    <s v="ZMB-2017"/>
    <n v="4.8999999999999986"/>
    <n v="-0.5"/>
    <n v="8.6846733000000009E-2"/>
    <n v="8038400.0020833602"/>
    <n v="59.7"/>
    <n v="0.65585065522073149"/>
    <s v="Lower Middle Income"/>
    <s v="Sub-Saharan Africa"/>
    <s v="Low Access"/>
    <n v="-44.55390769007812"/>
    <x v="2532"/>
    <n v="-4.2168685175732241"/>
    <n v="18.299999999999997"/>
    <n v="0.230845788"/>
  </r>
  <r>
    <s v="ZMB"/>
    <x v="254"/>
    <x v="8"/>
    <n v="40.200000000000003"/>
    <n v="83.8"/>
    <n v="0.506471475"/>
    <n v="726.48022430000003"/>
    <n v="17973569"/>
    <s v="ZMB-2018"/>
    <n v="-9.9999999999994316E-2"/>
    <n v="0.29999999999999716"/>
    <n v="4.5588927000000001E-2"/>
    <n v="9103100.0024442747"/>
    <n v="59.8"/>
    <n v="0.69715796529494045"/>
    <s v="Lower Middle Income"/>
    <s v="Sub-Saharan Africa"/>
    <s v="Low Access"/>
    <n v="-45.283800559687492"/>
    <x v="2533"/>
    <n v="-4.2043975346276152"/>
    <n v="18.200000000000003"/>
    <n v="0.276434715"/>
  </r>
  <r>
    <s v="ZMB"/>
    <x v="254"/>
    <x v="9"/>
    <n v="43"/>
    <n v="86.1"/>
    <n v="0.48795930399999998"/>
    <n v="741.61689479999995"/>
    <n v="18513839"/>
    <s v="ZMB-2019"/>
    <n v="2.7999999999999972"/>
    <n v="2.2999999999999972"/>
    <n v="-1.8512171000000022E-2"/>
    <n v="9033999.9928080551"/>
    <n v="57"/>
    <n v="0.65796681200418627"/>
    <s v="Lower Middle Income"/>
    <s v="Sub-Saharan Africa"/>
    <s v="Low Access"/>
    <n v="-43.041377139414124"/>
    <x v="2534"/>
    <n v="-4.1954419915815873"/>
    <n v="21"/>
    <n v="0.25792254399999998"/>
  </r>
  <r>
    <s v="ZMB"/>
    <x v="254"/>
    <x v="10"/>
    <n v="44.6"/>
    <n v="85.4"/>
    <n v="0.50006833900000003"/>
    <n v="759.0227185"/>
    <n v="19059395"/>
    <s v="ZMB-2020"/>
    <n v="1.6000000000000014"/>
    <n v="-0.69999999999998863"/>
    <n v="1.2109035000000046E-2"/>
    <n v="9530999.9999949057"/>
    <n v="55.4"/>
    <n v="0.65883184628287261"/>
    <s v="Lower Middle Income"/>
    <s v="Sub-Saharan Africa"/>
    <s v="Low Access"/>
    <n v="-41.973834525664081"/>
    <x v="2535"/>
    <n v="-3.9006792973012576"/>
    <n v="22.6"/>
    <n v="0.27003157900000002"/>
  </r>
  <r>
    <s v="ZMB"/>
    <x v="254"/>
    <x v="11"/>
    <n v="46.7"/>
    <n v="83"/>
    <n v="0.49379688100000002"/>
    <n v="769.93281899999999"/>
    <n v="19603607"/>
    <s v="ZMB-2021"/>
    <n v="2.1000000000000014"/>
    <n v="-2.4000000000000057"/>
    <n v="-6.2714580000000075E-3"/>
    <n v="9680199.992949767"/>
    <n v="53.3"/>
    <n v="0.64135060724044812"/>
    <s v="Lower Middle Income"/>
    <s v="Sub-Saharan Africa"/>
    <s v="Low Access"/>
    <n v="-40.425168510273437"/>
    <x v="2536"/>
    <n v="-4.0869374600041866"/>
    <n v="24.700000000000003"/>
    <n v="0.26376012100000001"/>
  </r>
  <r>
    <s v="ZMB"/>
    <x v="254"/>
    <x v="12"/>
    <n v="47.8"/>
    <m/>
    <n v="0.52454882800000002"/>
    <n v="800.67487349999999"/>
    <n v="20152938"/>
    <s v="ZMB-2022"/>
    <n v="1.0999999999999943"/>
    <s v=""/>
    <n v="3.0751947000000002E-2"/>
    <n v="10571200.008656664"/>
    <n v="52.2"/>
    <n v="0.65513336981218517"/>
    <s v="Lower Middle Income"/>
    <s v="Sub-Saharan Africa"/>
    <s v="Low Access"/>
    <n v="-39.61405366398435"/>
    <x v="38"/>
    <n v="-4.026252224225936"/>
    <n v="25.799999999999997"/>
    <n v="0.29451206800000002"/>
  </r>
  <r>
    <s v="ZWE"/>
    <x v="255"/>
    <x v="0"/>
    <n v="38.9"/>
    <n v="81.2"/>
    <n v="0.75383250199999996"/>
    <n v="420.02857649999999"/>
    <n v="13356548"/>
    <s v="ZWE-2010"/>
    <s v=""/>
    <s v=""/>
    <s v=""/>
    <n v="10068599.996923095"/>
    <n v="61.1"/>
    <n v="1.7947171792012584"/>
    <s v="Lower Middle Income"/>
    <s v="Sub-Saharan Africa"/>
    <s v="Low Access"/>
    <n v="-40.724657439414052"/>
    <x v="1685"/>
    <n v="-4.3442267119916345"/>
    <n v="0"/>
    <n v="0"/>
  </r>
  <r>
    <s v="ZWE"/>
    <x v="255"/>
    <x v="1"/>
    <n v="36.9"/>
    <n v="77.2"/>
    <n v="1.1657893130000001"/>
    <n v="444.80696269999999"/>
    <n v="13595424"/>
    <s v="ZWE-2011"/>
    <n v="-2"/>
    <n v="-4"/>
    <n v="0.41195681100000014"/>
    <n v="15849400.004903713"/>
    <n v="63.1"/>
    <n v="2.6208881846713954"/>
    <s v="Lower Middle Income"/>
    <s v="Sub-Saharan Africa"/>
    <s v="Low Access"/>
    <n v="-43.515327430820314"/>
    <x v="1740"/>
    <n v="-3.9607440707740551"/>
    <n v="-2"/>
    <n v="0.41195681100000014"/>
  </r>
  <r>
    <s v="ZWE"/>
    <x v="255"/>
    <x v="2"/>
    <n v="44"/>
    <n v="77"/>
    <n v="0.92226112400000004"/>
    <n v="454.70802020000002"/>
    <n v="13817887"/>
    <s v="ZWE-2012"/>
    <n v="7.1000000000000014"/>
    <n v="-0.20000000000000284"/>
    <n v="-0.24352818900000006"/>
    <n v="12743699.995924989"/>
    <n v="56"/>
    <n v="2.0282490807933193"/>
    <s v="Lower Middle Income"/>
    <s v="Sub-Saharan Africa"/>
    <s v="Low Access"/>
    <n v="-37.120804536015626"/>
    <x v="2537"/>
    <n v="-4.483242939096229"/>
    <n v="5.1000000000000014"/>
    <n v="0.16842862200000008"/>
  </r>
  <r>
    <s v="ZWE"/>
    <x v="255"/>
    <x v="3"/>
    <n v="40.6"/>
    <n v="79.3"/>
    <n v="0.90759057099999996"/>
    <n v="462.8652831"/>
    <n v="14013808"/>
    <s v="ZWE-2013"/>
    <n v="-3.3999999999999986"/>
    <n v="2.2999999999999972"/>
    <n v="-1.4670553000000086E-2"/>
    <n v="12718800.004604368"/>
    <n v="59.4"/>
    <n v="1.9608093415896113"/>
    <s v="Lower Middle Income"/>
    <s v="Sub-Saharan Africa"/>
    <s v="Low Access"/>
    <n v="-41.112538176640605"/>
    <x v="2538"/>
    <n v="-4.060779873000004"/>
    <n v="1.7000000000000028"/>
    <n v="0.153758069"/>
  </r>
  <r>
    <s v="ZWE"/>
    <x v="255"/>
    <x v="4"/>
    <n v="32.299999999999997"/>
    <n v="80.8"/>
    <n v="0.88687137400000005"/>
    <n v="460.33201709999997"/>
    <n v="14207359"/>
    <s v="ZWE-2014"/>
    <n v="-8.3000000000000043"/>
    <n v="1.5"/>
    <n v="-2.0719196999999911E-2"/>
    <n v="12600099.997241266"/>
    <n v="67.7"/>
    <n v="1.9265906803248514"/>
    <s v="Lower Middle Income"/>
    <s v="Sub-Saharan Africa"/>
    <s v="Low Access"/>
    <n v="-50.140902588867149"/>
    <x v="2539"/>
    <n v="-3.9044155240836842"/>
    <n v="-6.6000000000000014"/>
    <n v="0.13303887200000009"/>
  </r>
  <r>
    <s v="ZWE"/>
    <x v="255"/>
    <x v="5"/>
    <n v="33.700000000000003"/>
    <n v="80.8"/>
    <n v="0.88144235999999998"/>
    <n v="453.579543"/>
    <n v="14399013"/>
    <s v="ZWE-2015"/>
    <n v="1.4000000000000057"/>
    <n v="0"/>
    <n v="-5.4290140000000653E-3"/>
    <n v="12691900.000390681"/>
    <n v="66.3"/>
    <n v="1.9433027207754825"/>
    <s v="Lower Middle Income"/>
    <s v="Sub-Saharan Africa"/>
    <s v="Low Access"/>
    <n v="-49.315238558046886"/>
    <x v="2540"/>
    <n v="-3.8279990060041791"/>
    <n v="-5.1999999999999957"/>
    <n v="0.12760985800000002"/>
  </r>
  <r>
    <s v="ZWE"/>
    <x v="255"/>
    <x v="6"/>
    <n v="42.5"/>
    <n v="81.7"/>
    <n v="0.77181322500000005"/>
    <n v="423.1855089"/>
    <n v="14600294"/>
    <s v="ZWE-2016"/>
    <n v="8.7999999999999972"/>
    <n v="0.90000000000000568"/>
    <n v="-0.10962913499999993"/>
    <n v="11268699.998088151"/>
    <n v="57.5"/>
    <n v="1.8238177082343854"/>
    <s v="Lower Middle Income"/>
    <s v="Sub-Saharan Africa"/>
    <s v="Low Access"/>
    <n v="-41.594751130546967"/>
    <x v="2384"/>
    <n v="-3.9025585706694566"/>
    <n v="3.6000000000000014"/>
    <n v="1.7980723000000087E-2"/>
  </r>
  <r>
    <s v="ZWE"/>
    <x v="255"/>
    <x v="7"/>
    <n v="44"/>
    <n v="82"/>
    <n v="0.71478905400000003"/>
    <n v="416.19623280000002"/>
    <n v="14812482"/>
    <s v="ZWE-2017"/>
    <n v="1.5"/>
    <n v="0.29999999999999716"/>
    <n v="-5.7024171000000012E-2"/>
    <n v="10587799.996172028"/>
    <n v="56"/>
    <n v="1.7174327821066238"/>
    <s v="Lower Middle Income"/>
    <s v="Sub-Saharan Africa"/>
    <s v="Low Access"/>
    <n v="-40.853907690078117"/>
    <x v="1745"/>
    <n v="-3.9629620115732238"/>
    <n v="5.1000000000000014"/>
    <n v="-3.9043447999999925E-2"/>
  </r>
  <r>
    <s v="ZWE"/>
    <x v="255"/>
    <x v="8"/>
    <n v="45.4"/>
    <n v="79.7"/>
    <n v="0.81628515599999996"/>
    <n v="445.17509519999999"/>
    <n v="15034452"/>
    <s v="ZWE-2018"/>
    <n v="1.3999999999999986"/>
    <n v="-2.2999999999999972"/>
    <n v="0.10149610199999992"/>
    <n v="12272399.996194512"/>
    <n v="54.6"/>
    <n v="1.83362718355409"/>
    <s v="Lower Middle Income"/>
    <s v="Sub-Saharan Africa"/>
    <s v="Low Access"/>
    <n v="-40.083800559687496"/>
    <x v="2541"/>
    <n v="-3.8945838536276147"/>
    <n v="6.5"/>
    <n v="6.2452653999999996E-2"/>
  </r>
  <r>
    <s v="ZWE"/>
    <x v="255"/>
    <x v="9"/>
    <n v="46.7"/>
    <n v="81"/>
    <n v="0.73147343399999998"/>
    <n v="412.16541949999998"/>
    <n v="15271368"/>
    <s v="ZWE-2019"/>
    <n v="1.3000000000000043"/>
    <n v="1.2999999999999972"/>
    <n v="-8.4811721999999978E-2"/>
    <n v="11170599.992837712"/>
    <n v="53.3"/>
    <n v="1.7747084044249859"/>
    <s v="Lower Middle Income"/>
    <s v="Sub-Saharan Africa"/>
    <s v="Low Access"/>
    <n v="-39.341377139414121"/>
    <x v="315"/>
    <n v="-3.9519278615815878"/>
    <n v="7.8000000000000043"/>
    <n v="-2.2359067999999982E-2"/>
  </r>
  <r>
    <s v="ZWE"/>
    <x v="255"/>
    <x v="10"/>
    <n v="52.7"/>
    <n v="84.1"/>
    <n v="0.58444422299999998"/>
    <n v="373.55724620000001"/>
    <n v="15526888"/>
    <s v="ZWE-2020"/>
    <n v="6"/>
    <n v="3.0999999999999943"/>
    <n v="-0.14702921099999999"/>
    <n v="9074599.9927680232"/>
    <n v="47.3"/>
    <n v="1.5645372401291675"/>
    <s v="Lower Middle Income"/>
    <s v="Sub-Saharan Africa"/>
    <s v="Moderate Access"/>
    <n v="-33.87383452566408"/>
    <x v="2542"/>
    <n v="-3.8163034133012577"/>
    <n v="13.800000000000004"/>
    <n v="-0.16938827899999997"/>
  </r>
  <r>
    <s v="ZWE"/>
    <x v="255"/>
    <x v="11"/>
    <n v="49"/>
    <n v="82.4"/>
    <n v="0.68892544899999997"/>
    <n v="405.51856359999999"/>
    <n v="15797210"/>
    <s v="ZWE-2021"/>
    <n v="-3.7000000000000028"/>
    <n v="-1.6999999999999886"/>
    <n v="0.10448122599999998"/>
    <n v="10883099.99219729"/>
    <n v="51"/>
    <n v="1.6988752447829987"/>
    <s v="Lower Middle Income"/>
    <s v="Sub-Saharan Africa"/>
    <s v="Low Access"/>
    <n v="-38.12516851027344"/>
    <x v="1163"/>
    <n v="-3.8918088920041862"/>
    <n v="10.100000000000001"/>
    <n v="-6.4907052999999992E-2"/>
  </r>
  <r>
    <s v="ZWE"/>
    <x v="255"/>
    <x v="12"/>
    <n v="50.1"/>
    <m/>
    <n v="0.719220843"/>
    <n v="416.5868754"/>
    <n v="16069056"/>
    <s v="ZWE-2022"/>
    <n v="1.1000000000000014"/>
    <s v=""/>
    <n v="3.0295394000000031E-2"/>
    <n v="11557200.002534209"/>
    <n v="49.9"/>
    <n v="1.7264606387549193"/>
    <s v="Lower Middle Income"/>
    <s v="Sub-Saharan Africa"/>
    <s v="Moderate Access"/>
    <n v="-37.314053663984346"/>
    <x v="38"/>
    <n v="-3.8315802092259363"/>
    <n v="11.200000000000003"/>
    <n v="-3.461165899999996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59892E-B8D4-2547-BC8A-50681503DB6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8" firstHeaderRow="1" firstDataRow="2" firstDataCol="1"/>
  <pivotFields count="23">
    <pivotField showAll="0"/>
    <pivotField showAll="0"/>
    <pivotField axis="axisRow" showAll="0">
      <items count="14">
        <item x="0"/>
        <item x="1"/>
        <item x="2"/>
        <item x="3"/>
        <item x="4"/>
        <item x="5"/>
        <item x="6"/>
        <item x="7"/>
        <item x="8"/>
        <item x="9"/>
        <item x="10"/>
        <item x="11"/>
        <item x="12"/>
        <item t="default"/>
      </items>
    </pivotField>
    <pivotField dataField="1" showAll="0"/>
    <pivotField dataField="1" showAll="0"/>
    <pivotField dataField="1" showAll="0"/>
    <pivotField showAll="0"/>
    <pivotField showAll="0"/>
    <pivotField showAll="0"/>
    <pivotField subtotalTop="0" showAll="0" defaultSubtotal="0"/>
    <pivotField subtotalTop="0" showAll="0" defaultSubtotal="0"/>
    <pivotField subtotalTop="0" showAll="0" defaultSubtotal="0"/>
    <pivotField subtotalTop="0" showAll="0" defaultSubtotal="0"/>
    <pivotField showAl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2543">
        <item x="223"/>
        <item x="619"/>
        <item x="531"/>
        <item x="100"/>
        <item x="64"/>
        <item x="216"/>
        <item x="989"/>
        <item x="67"/>
        <item x="214"/>
        <item x="613"/>
        <item x="217"/>
        <item x="215"/>
        <item x="65"/>
        <item x="2245"/>
        <item x="262"/>
        <item x="68"/>
        <item x="66"/>
        <item x="985"/>
        <item x="614"/>
        <item x="1653"/>
        <item x="218"/>
        <item x="521"/>
        <item x="986"/>
        <item x="615"/>
        <item x="2241"/>
        <item x="69"/>
        <item x="1879"/>
        <item x="2369"/>
        <item x="263"/>
        <item x="987"/>
        <item x="2230"/>
        <item x="266"/>
        <item x="264"/>
        <item x="219"/>
        <item x="954"/>
        <item x="522"/>
        <item x="74"/>
        <item x="2247"/>
        <item x="2512"/>
        <item x="953"/>
        <item x="70"/>
        <item x="224"/>
        <item x="2370"/>
        <item x="221"/>
        <item x="220"/>
        <item x="2440"/>
        <item x="106"/>
        <item x="101"/>
        <item x="1133"/>
        <item x="2061"/>
        <item x="523"/>
        <item x="988"/>
        <item x="620"/>
        <item x="2513"/>
        <item x="1913"/>
        <item x="2310"/>
        <item x="222"/>
        <item x="616"/>
        <item x="1152"/>
        <item x="1266"/>
        <item x="955"/>
        <item x="2231"/>
        <item x="617"/>
        <item x="1996"/>
        <item x="71"/>
        <item x="237"/>
        <item x="267"/>
        <item x="2514"/>
        <item x="2232"/>
        <item x="102"/>
        <item x="1136"/>
        <item x="1134"/>
        <item x="72"/>
        <item x="618"/>
        <item x="2242"/>
        <item x="139"/>
        <item x="1540"/>
        <item x="2062"/>
        <item x="1598"/>
        <item x="1137"/>
        <item x="1135"/>
        <item x="990"/>
        <item x="524"/>
        <item x="2243"/>
        <item x="103"/>
        <item x="235"/>
        <item x="2459"/>
        <item x="1147"/>
        <item x="225"/>
        <item x="1146"/>
        <item x="1880"/>
        <item x="1652"/>
        <item x="1213"/>
        <item x="1144"/>
        <item x="1150"/>
        <item x="2352"/>
        <item x="1149"/>
        <item x="1138"/>
        <item x="1212"/>
        <item x="2343"/>
        <item x="2063"/>
        <item x="1536"/>
        <item x="2460"/>
        <item x="1881"/>
        <item x="2244"/>
        <item x="269"/>
        <item x="1273"/>
        <item x="1275"/>
        <item x="2458"/>
        <item x="1537"/>
        <item x="1535"/>
        <item x="228"/>
        <item x="1534"/>
        <item x="104"/>
        <item x="1801"/>
        <item x="2064"/>
        <item x="1214"/>
        <item x="1145"/>
        <item x="1148"/>
        <item x="2246"/>
        <item x="265"/>
        <item x="226"/>
        <item x="2065"/>
        <item x="73"/>
        <item x="1217"/>
        <item x="1143"/>
        <item x="229"/>
        <item x="227"/>
        <item x="1139"/>
        <item x="105"/>
        <item x="2344"/>
        <item x="2240"/>
        <item x="270"/>
        <item x="2349"/>
        <item x="525"/>
        <item x="804"/>
        <item x="268"/>
        <item x="75"/>
        <item x="803"/>
        <item x="1141"/>
        <item x="1151"/>
        <item x="1140"/>
        <item x="809"/>
        <item x="1802"/>
        <item x="230"/>
        <item x="1101"/>
        <item x="1267"/>
        <item x="1276"/>
        <item x="231"/>
        <item x="236"/>
        <item x="233"/>
        <item x="1142"/>
        <item x="232"/>
        <item x="811"/>
        <item x="1538"/>
        <item x="802"/>
        <item x="2345"/>
        <item x="2239"/>
        <item x="1277"/>
        <item x="2234"/>
        <item x="234"/>
        <item x="2233"/>
        <item x="1268"/>
        <item x="526"/>
        <item x="140"/>
        <item x="1271"/>
        <item x="2235"/>
        <item x="1270"/>
        <item x="805"/>
        <item x="1105"/>
        <item x="1539"/>
        <item x="1104"/>
        <item x="1599"/>
        <item x="1916"/>
        <item x="1272"/>
        <item x="2351"/>
        <item x="2237"/>
        <item x="2437"/>
        <item x="2438"/>
        <item x="1918"/>
        <item x="1914"/>
        <item x="133"/>
        <item x="1269"/>
        <item x="1274"/>
        <item x="1697"/>
        <item x="1920"/>
        <item x="2515"/>
        <item x="1332"/>
        <item x="2236"/>
        <item x="1335"/>
        <item x="2439"/>
        <item x="806"/>
        <item x="1336"/>
        <item x="135"/>
        <item x="2350"/>
        <item x="132"/>
        <item x="2347"/>
        <item x="138"/>
        <item x="1647"/>
        <item x="529"/>
        <item x="1109"/>
        <item x="1106"/>
        <item x="2346"/>
        <item x="137"/>
        <item x="2348"/>
        <item x="136"/>
        <item x="1650"/>
        <item x="134"/>
        <item x="1698"/>
        <item x="1215"/>
        <item x="1218"/>
        <item x="807"/>
        <item x="1107"/>
        <item x="1216"/>
        <item x="2399"/>
        <item x="1334"/>
        <item x="810"/>
        <item x="1699"/>
        <item x="2400"/>
        <item x="1648"/>
        <item x="808"/>
        <item x="1194"/>
        <item x="2238"/>
        <item x="1600"/>
        <item x="2461"/>
        <item x="1341"/>
        <item x="131"/>
        <item x="1643"/>
        <item x="1102"/>
        <item x="1915"/>
        <item x="1279"/>
        <item x="824"/>
        <item x="1278"/>
        <item x="1166"/>
        <item x="296"/>
        <item x="1195"/>
        <item x="1649"/>
        <item x="2008"/>
        <item x="297"/>
        <item x="1642"/>
        <item x="1280"/>
        <item x="1601"/>
        <item x="527"/>
        <item x="1917"/>
        <item x="2517"/>
        <item x="1337"/>
        <item x="789"/>
        <item x="1196"/>
        <item x="1919"/>
        <item x="1167"/>
        <item x="1333"/>
        <item x="528"/>
        <item x="1284"/>
        <item x="298"/>
        <item x="2009"/>
        <item x="299"/>
        <item x="2012"/>
        <item x="1644"/>
        <item x="530"/>
        <item x="2401"/>
        <item x="1281"/>
        <item x="1197"/>
        <item x="1468"/>
        <item x="2010"/>
        <item x="130"/>
        <item x="1339"/>
        <item x="1338"/>
        <item x="2402"/>
        <item x="1103"/>
        <item x="1651"/>
        <item x="898"/>
        <item x="2516"/>
        <item x="1700"/>
        <item x="1770"/>
        <item x="1342"/>
        <item x="1340"/>
        <item x="1645"/>
        <item x="1168"/>
        <item x="1108"/>
        <item x="1469"/>
        <item x="1282"/>
        <item x="2011"/>
        <item x="295"/>
        <item x="1646"/>
        <item x="1283"/>
        <item x="907"/>
        <item x="1169"/>
        <item x="825"/>
        <item x="2013"/>
        <item x="294"/>
        <item x="302"/>
        <item x="129"/>
        <item x="1732"/>
        <item x="1285"/>
        <item x="960"/>
        <item x="1641"/>
        <item x="1312"/>
        <item x="826"/>
        <item x="2518"/>
        <item x="303"/>
        <item x="1730"/>
        <item x="792"/>
        <item x="1171"/>
        <item x="1313"/>
        <item x="1203"/>
        <item x="897"/>
        <item x="1170"/>
        <item x="957"/>
        <item x="2445"/>
        <item x="1726"/>
        <item x="1602"/>
        <item x="2446"/>
        <item x="1314"/>
        <item x="2375"/>
        <item x="1771"/>
        <item x="791"/>
        <item x="1204"/>
        <item x="2447"/>
        <item x="2448"/>
        <item x="2441"/>
        <item x="956"/>
        <item x="1205"/>
        <item x="300"/>
        <item x="799"/>
        <item x="2377"/>
        <item x="899"/>
        <item x="1772"/>
        <item x="790"/>
        <item x="1122"/>
        <item x="2443"/>
        <item x="961"/>
        <item x="827"/>
        <item x="958"/>
        <item x="664"/>
        <item x="1198"/>
        <item x="667"/>
        <item x="1734"/>
        <item x="959"/>
        <item x="1172"/>
        <item x="305"/>
        <item x="0"/>
        <item x="901"/>
        <item x="2444"/>
        <item x="1315"/>
        <item x="1731"/>
        <item x="666"/>
        <item x="665"/>
        <item x="903"/>
        <item x="895"/>
        <item x="668"/>
        <item x="301"/>
        <item x="671"/>
        <item x="2465"/>
        <item x="669"/>
        <item x="670"/>
        <item x="2376"/>
        <item x="1470"/>
        <item x="896"/>
        <item x="672"/>
        <item x="902"/>
        <item x="2467"/>
        <item x="1493"/>
        <item x="1206"/>
        <item x="1310"/>
        <item x="800"/>
        <item x="1"/>
        <item x="1733"/>
        <item x="1736"/>
        <item x="900"/>
        <item x="906"/>
        <item x="1311"/>
        <item x="1316"/>
        <item x="1701"/>
        <item x="2462"/>
        <item x="1494"/>
        <item x="1727"/>
        <item x="1702"/>
        <item x="1735"/>
        <item x="509"/>
        <item x="1199"/>
        <item x="1317"/>
        <item x="154"/>
        <item x="2403"/>
        <item x="2273"/>
        <item x="1773"/>
        <item x="1774"/>
        <item x="304"/>
        <item x="2442"/>
        <item x="503"/>
        <item x="798"/>
        <item x="905"/>
        <item x="2463"/>
        <item x="1309"/>
        <item x="2272"/>
        <item x="1603"/>
        <item x="532"/>
        <item x="1728"/>
        <item x="674"/>
        <item x="2274"/>
        <item x="1986"/>
        <item x="1490"/>
        <item x="2464"/>
        <item x="1703"/>
        <item x="962"/>
        <item x="504"/>
        <item x="1207"/>
        <item x="2466"/>
        <item x="1729"/>
        <item x="797"/>
        <item x="793"/>
        <item x="2276"/>
        <item x="508"/>
        <item x="796"/>
        <item x="1704"/>
        <item x="828"/>
        <item x="90"/>
        <item x="675"/>
        <item x="91"/>
        <item x="155"/>
        <item x="2275"/>
        <item x="502"/>
        <item x="1995"/>
        <item x="242"/>
        <item x="795"/>
        <item x="1173"/>
        <item x="3"/>
        <item x="1471"/>
        <item x="1208"/>
        <item x="241"/>
        <item x="1985"/>
        <item x="673"/>
        <item x="5"/>
        <item x="4"/>
        <item x="2"/>
        <item x="1123"/>
        <item x="2373"/>
        <item x="2374"/>
        <item x="1775"/>
        <item x="243"/>
        <item x="238"/>
        <item x="1544"/>
        <item x="2404"/>
        <item x="1545"/>
        <item x="505"/>
        <item x="2430"/>
        <item x="92"/>
        <item x="244"/>
        <item x="2277"/>
        <item x="1551"/>
        <item x="1543"/>
        <item x="1984"/>
        <item x="240"/>
        <item x="1546"/>
        <item x="1541"/>
        <item x="1318"/>
        <item x="2279"/>
        <item x="1542"/>
        <item x="7"/>
        <item x="1987"/>
        <item x="6"/>
        <item x="239"/>
        <item x="2278"/>
        <item x="2405"/>
        <item x="499"/>
        <item x="1209"/>
        <item x="1124"/>
        <item x="533"/>
        <item x="1547"/>
        <item x="2372"/>
        <item x="801"/>
        <item x="2521"/>
        <item x="2282"/>
        <item x="2520"/>
        <item x="794"/>
        <item x="156"/>
        <item x="2371"/>
        <item x="1548"/>
        <item x="507"/>
        <item x="246"/>
        <item x="1993"/>
        <item x="2522"/>
        <item x="2280"/>
        <item x="1210"/>
        <item x="1549"/>
        <item x="245"/>
        <item x="829"/>
        <item x="107"/>
        <item x="1994"/>
        <item x="89"/>
        <item x="501"/>
        <item x="1776"/>
        <item x="98"/>
        <item x="506"/>
        <item x="1988"/>
        <item x="1705"/>
        <item x="904"/>
        <item x="1211"/>
        <item x="830"/>
        <item x="157"/>
        <item x="1604"/>
        <item x="588"/>
        <item x="2523"/>
        <item x="108"/>
        <item x="2281"/>
        <item x="1550"/>
        <item x="1991"/>
        <item x="587"/>
        <item x="2406"/>
        <item x="1164"/>
        <item x="109"/>
        <item x="2431"/>
        <item x="1992"/>
        <item x="586"/>
        <item x="247"/>
        <item x="2524"/>
        <item x="12"/>
        <item x="76"/>
        <item x="2432"/>
        <item x="1989"/>
        <item x="2525"/>
        <item x="1706"/>
        <item x="589"/>
        <item x="1184"/>
        <item x="78"/>
        <item x="1990"/>
        <item x="10"/>
        <item x="248"/>
        <item x="79"/>
        <item x="77"/>
        <item x="500"/>
        <item x="1605"/>
        <item x="1125"/>
        <item x="1737"/>
        <item x="974"/>
        <item x="584"/>
        <item x="2519"/>
        <item x="1495"/>
        <item x="9"/>
        <item x="1684"/>
        <item x="2433"/>
        <item x="1552"/>
        <item x="1127"/>
        <item x="110"/>
        <item x="1165"/>
        <item x="1496"/>
        <item x="2434"/>
        <item x="88"/>
        <item x="158"/>
        <item x="1606"/>
        <item x="8"/>
        <item x="1200"/>
        <item x="1893"/>
        <item x="1777"/>
        <item x="1738"/>
        <item x="1472"/>
        <item x="111"/>
        <item x="11"/>
        <item x="2526"/>
        <item x="831"/>
        <item x="86"/>
        <item x="1353"/>
        <item x="1553"/>
        <item x="2407"/>
        <item x="975"/>
        <item x="1190"/>
        <item x="535"/>
        <item x="534"/>
        <item x="1973"/>
        <item x="1683"/>
        <item x="1351"/>
        <item x="81"/>
        <item x="159"/>
        <item x="99"/>
        <item x="928"/>
        <item x="1126"/>
        <item x="2435"/>
        <item x="87"/>
        <item x="1185"/>
        <item x="1682"/>
        <item x="1707"/>
        <item x="929"/>
        <item x="80"/>
        <item x="82"/>
        <item x="1191"/>
        <item x="926"/>
        <item x="583"/>
        <item x="976"/>
        <item x="1681"/>
        <item x="579"/>
        <item x="112"/>
        <item x="1708"/>
        <item x="1813"/>
        <item x="931"/>
        <item x="930"/>
        <item x="977"/>
        <item x="1709"/>
        <item x="1352"/>
        <item x="1974"/>
        <item x="160"/>
        <item x="1201"/>
        <item x="1894"/>
        <item x="114"/>
        <item x="2436"/>
        <item x="113"/>
        <item x="1710"/>
        <item x="919"/>
        <item x="2184"/>
        <item x="2185"/>
        <item x="779"/>
        <item x="978"/>
        <item x="643"/>
        <item x="1497"/>
        <item x="1711"/>
        <item x="536"/>
        <item x="543"/>
        <item x="1680"/>
        <item x="920"/>
        <item x="644"/>
        <item x="1350"/>
        <item x="1128"/>
        <item x="1507"/>
        <item x="1499"/>
        <item x="922"/>
        <item x="1921"/>
        <item x="537"/>
        <item x="927"/>
        <item x="832"/>
        <item x="924"/>
        <item x="115"/>
        <item x="2342"/>
        <item x="1628"/>
        <item x="1954"/>
        <item x="979"/>
        <item x="923"/>
        <item x="1814"/>
        <item x="1554"/>
        <item x="162"/>
        <item x="1975"/>
        <item x="93"/>
        <item x="2332"/>
        <item x="1502"/>
        <item x="1618"/>
        <item x="97"/>
        <item x="2335"/>
        <item x="1621"/>
        <item x="83"/>
        <item x="2333"/>
        <item x="2330"/>
        <item x="1619"/>
        <item x="921"/>
        <item x="1193"/>
        <item x="932"/>
        <item x="1622"/>
        <item x="2336"/>
        <item x="2334"/>
        <item x="1620"/>
        <item x="84"/>
        <item x="925"/>
        <item x="1957"/>
        <item x="2331"/>
        <item x="908"/>
        <item x="1504"/>
        <item x="1491"/>
        <item x="585"/>
        <item x="1712"/>
        <item x="1976"/>
        <item x="980"/>
        <item x="1955"/>
        <item x="582"/>
        <item x="391"/>
        <item x="161"/>
        <item x="1192"/>
        <item x="555"/>
        <item x="581"/>
        <item x="393"/>
        <item x="909"/>
        <item x="1129"/>
        <item x="85"/>
        <item x="938"/>
        <item x="1815"/>
        <item x="940"/>
        <item x="1505"/>
        <item x="1492"/>
        <item x="1679"/>
        <item x="1508"/>
        <item x="1503"/>
        <item x="1506"/>
        <item x="538"/>
        <item x="1623"/>
        <item x="2337"/>
        <item x="654"/>
        <item x="2364"/>
        <item x="2340"/>
        <item x="392"/>
        <item x="1188"/>
        <item x="1953"/>
        <item x="1626"/>
        <item x="1625"/>
        <item x="2339"/>
        <item x="937"/>
        <item x="2338"/>
        <item x="1624"/>
        <item x="1189"/>
        <item x="971"/>
        <item x="645"/>
        <item x="778"/>
        <item x="1895"/>
        <item x="1349"/>
        <item x="656"/>
        <item x="96"/>
        <item x="981"/>
        <item x="1977"/>
        <item x="1898"/>
        <item x="1816"/>
        <item x="1348"/>
        <item x="1347"/>
        <item x="1897"/>
        <item x="1501"/>
        <item x="1713"/>
        <item x="973"/>
        <item x="2179"/>
        <item x="1175"/>
        <item x="1714"/>
        <item x="935"/>
        <item x="163"/>
        <item x="1565"/>
        <item x="1560"/>
        <item x="394"/>
        <item x="1346"/>
        <item x="1678"/>
        <item x="936"/>
        <item x="970"/>
        <item x="2365"/>
        <item x="390"/>
        <item x="1558"/>
        <item x="1202"/>
        <item x="982"/>
        <item x="1978"/>
        <item x="1716"/>
        <item x="833"/>
        <item x="646"/>
        <item x="1896"/>
        <item x="2452"/>
        <item x="939"/>
        <item x="544"/>
        <item x="2341"/>
        <item x="1817"/>
        <item x="1627"/>
        <item x="657"/>
        <item x="1186"/>
        <item x="164"/>
        <item x="1559"/>
        <item x="1557"/>
        <item x="1715"/>
        <item x="1187"/>
        <item x="2353"/>
        <item x="780"/>
        <item x="2366"/>
        <item x="2329"/>
        <item x="984"/>
        <item x="2358"/>
        <item x="395"/>
        <item x="1345"/>
        <item x="556"/>
        <item x="647"/>
        <item x="983"/>
        <item x="1927"/>
        <item x="1818"/>
        <item x="1979"/>
        <item x="2360"/>
        <item x="1174"/>
        <item x="933"/>
        <item x="1561"/>
        <item x="2368"/>
        <item x="14"/>
        <item x="539"/>
        <item x="1562"/>
        <item x="1564"/>
        <item x="2362"/>
        <item x="635"/>
        <item x="633"/>
        <item x="540"/>
        <item x="2357"/>
        <item x="1956"/>
        <item x="835"/>
        <item x="1563"/>
        <item x="634"/>
        <item x="2178"/>
        <item x="545"/>
        <item x="934"/>
        <item x="116"/>
        <item x="1344"/>
        <item x="1819"/>
        <item x="2359"/>
        <item x="1343"/>
        <item x="2356"/>
        <item x="2189"/>
        <item x="1130"/>
        <item x="2188"/>
        <item x="2354"/>
        <item x="396"/>
        <item x="2355"/>
        <item x="1980"/>
        <item x="676"/>
        <item x="648"/>
        <item x="2327"/>
        <item x="203"/>
        <item x="632"/>
        <item x="95"/>
        <item x="834"/>
        <item x="636"/>
        <item x="637"/>
        <item x="1025"/>
        <item x="782"/>
        <item x="655"/>
        <item x="1132"/>
        <item x="781"/>
        <item x="1958"/>
        <item x="1131"/>
        <item x="649"/>
        <item x="658"/>
        <item x="282"/>
        <item x="677"/>
        <item x="1820"/>
        <item x="1556"/>
        <item x="1981"/>
        <item x="1447"/>
        <item x="558"/>
        <item x="650"/>
        <item x="1449"/>
        <item x="783"/>
        <item x="2449"/>
        <item x="2187"/>
        <item x="1555"/>
        <item x="1448"/>
        <item x="2186"/>
        <item x="1500"/>
        <item x="557"/>
        <item x="94"/>
        <item x="2363"/>
        <item x="397"/>
        <item x="972"/>
        <item x="546"/>
        <item x="580"/>
        <item x="638"/>
        <item x="1821"/>
        <item x="2328"/>
        <item x="1450"/>
        <item x="1951"/>
        <item x="2450"/>
        <item x="2361"/>
        <item x="1473"/>
        <item x="1982"/>
        <item x="1446"/>
        <item x="1451"/>
        <item x="202"/>
        <item x="559"/>
        <item x="2411"/>
        <item x="1983"/>
        <item x="277"/>
        <item x="651"/>
        <item x="398"/>
        <item x="699"/>
        <item x="1498"/>
        <item x="1030"/>
        <item x="280"/>
        <item x="639"/>
        <item x="732"/>
        <item x="2182"/>
        <item x="910"/>
        <item x="1031"/>
        <item x="2410"/>
        <item x="356"/>
        <item x="2409"/>
        <item x="640"/>
        <item x="1822"/>
        <item x="2412"/>
        <item x="1032"/>
        <item x="642"/>
        <item x="2264"/>
        <item x="276"/>
        <item x="1176"/>
        <item x="1823"/>
        <item x="400"/>
        <item x="1452"/>
        <item x="733"/>
        <item x="1959"/>
        <item x="541"/>
        <item x="561"/>
        <item x="700"/>
        <item x="2262"/>
        <item x="652"/>
        <item x="357"/>
        <item x="784"/>
        <item x="653"/>
        <item x="2266"/>
        <item x="1922"/>
        <item x="2263"/>
        <item x="2413"/>
        <item x="2367"/>
        <item x="560"/>
        <item x="547"/>
        <item x="2265"/>
        <item x="279"/>
        <item x="278"/>
        <item x="641"/>
        <item x="678"/>
        <item x="13"/>
        <item x="1453"/>
        <item x="399"/>
        <item x="548"/>
        <item x="275"/>
        <item x="2454"/>
        <item x="2183"/>
        <item x="610"/>
        <item x="2408"/>
        <item x="550"/>
        <item x="1961"/>
        <item x="606"/>
        <item x="2455"/>
        <item x="1029"/>
        <item x="549"/>
        <item x="1928"/>
        <item x="2451"/>
        <item x="551"/>
        <item x="1454"/>
        <item x="510"/>
        <item x="2267"/>
        <item x="612"/>
        <item x="1952"/>
        <item x="2414"/>
        <item x="15"/>
        <item x="1456"/>
        <item x="2261"/>
        <item x="679"/>
        <item x="2181"/>
        <item x="611"/>
        <item x="2453"/>
        <item x="204"/>
        <item x="1899"/>
        <item x="1901"/>
        <item x="358"/>
        <item x="1027"/>
        <item x="2415"/>
        <item x="607"/>
        <item x="401"/>
        <item x="785"/>
        <item x="2268"/>
        <item x="562"/>
        <item x="2271"/>
        <item x="1028"/>
        <item x="701"/>
        <item x="1033"/>
        <item x="274"/>
        <item x="1037"/>
        <item x="2269"/>
        <item x="1455"/>
        <item x="2416"/>
        <item x="1035"/>
        <item x="1474"/>
        <item x="1036"/>
        <item x="1960"/>
        <item x="1038"/>
        <item x="734"/>
        <item x="2180"/>
        <item x="542"/>
        <item x="1177"/>
        <item x="786"/>
        <item x="2418"/>
        <item x="1039"/>
        <item x="1900"/>
        <item x="680"/>
        <item x="2270"/>
        <item x="787"/>
        <item x="911"/>
        <item x="604"/>
        <item x="2489"/>
        <item x="609"/>
        <item x="2456"/>
        <item x="1034"/>
        <item x="359"/>
        <item x="281"/>
        <item x="702"/>
        <item x="603"/>
        <item x="1179"/>
        <item x="2417"/>
        <item x="681"/>
        <item x="563"/>
        <item x="552"/>
        <item x="553"/>
        <item x="601"/>
        <item x="735"/>
        <item x="2490"/>
        <item x="1040"/>
        <item x="788"/>
        <item x="16"/>
        <item x="602"/>
        <item x="682"/>
        <item x="1178"/>
        <item x="913"/>
        <item x="660"/>
        <item x="2491"/>
        <item x="1041"/>
        <item x="914"/>
        <item x="2492"/>
        <item x="1026"/>
        <item x="363"/>
        <item x="1475"/>
        <item x="360"/>
        <item x="206"/>
        <item x="703"/>
        <item x="683"/>
        <item x="1042"/>
        <item x="2191"/>
        <item x="362"/>
        <item x="605"/>
        <item x="2112"/>
        <item x="2493"/>
        <item x="969"/>
        <item x="705"/>
        <item x="361"/>
        <item x="273"/>
        <item x="2177"/>
        <item x="736"/>
        <item x="704"/>
        <item x="608"/>
        <item x="659"/>
        <item x="1044"/>
        <item x="2494"/>
        <item x="1180"/>
        <item x="1584"/>
        <item x="209"/>
        <item x="912"/>
        <item x="554"/>
        <item x="1043"/>
        <item x="564"/>
        <item x="23"/>
        <item x="737"/>
        <item x="60"/>
        <item x="18"/>
        <item x="738"/>
        <item x="1181"/>
        <item x="1183"/>
        <item x="205"/>
        <item x="272"/>
        <item x="2495"/>
        <item x="565"/>
        <item x="684"/>
        <item x="207"/>
        <item x="2325"/>
        <item x="208"/>
        <item x="566"/>
        <item x="59"/>
        <item x="2326"/>
        <item x="2190"/>
        <item x="739"/>
        <item x="1182"/>
        <item x="1578"/>
        <item x="661"/>
        <item x="63"/>
        <item x="51"/>
        <item x="2192"/>
        <item x="2496"/>
        <item x="915"/>
        <item x="2478"/>
        <item x="1924"/>
        <item x="52"/>
        <item x="58"/>
        <item x="2497"/>
        <item x="364"/>
        <item x="685"/>
        <item x="53"/>
        <item x="21"/>
        <item x="706"/>
        <item x="62"/>
        <item x="54"/>
        <item x="2194"/>
        <item x="17"/>
        <item x="511"/>
        <item x="916"/>
        <item x="56"/>
        <item x="2498"/>
        <item x="740"/>
        <item x="366"/>
        <item x="1677"/>
        <item x="57"/>
        <item x="2499"/>
        <item x="686"/>
        <item x="55"/>
        <item x="512"/>
        <item x="663"/>
        <item x="2113"/>
        <item x="707"/>
        <item x="365"/>
        <item x="22"/>
        <item x="1582"/>
        <item x="1585"/>
        <item x="271"/>
        <item x="515"/>
        <item x="1847"/>
        <item x="1854"/>
        <item x="917"/>
        <item x="25"/>
        <item x="1509"/>
        <item x="662"/>
        <item x="2193"/>
        <item x="1850"/>
        <item x="2114"/>
        <item x="211"/>
        <item x="741"/>
        <item x="1586"/>
        <item x="2095"/>
        <item x="20"/>
        <item x="210"/>
        <item x="2111"/>
        <item x="2195"/>
        <item x="2200"/>
        <item x="367"/>
        <item x="1510"/>
        <item x="483"/>
        <item x="1476"/>
        <item x="1087"/>
        <item x="61"/>
        <item x="24"/>
        <item x="1849"/>
        <item x="368"/>
        <item x="2117"/>
        <item x="19"/>
        <item x="1923"/>
        <item x="742"/>
        <item x="212"/>
        <item x="1089"/>
        <item x="475"/>
        <item x="474"/>
        <item x="213"/>
        <item x="1477"/>
        <item x="1579"/>
        <item x="1998"/>
        <item x="2477"/>
        <item x="344"/>
        <item x="2093"/>
        <item x="2176"/>
        <item x="2201"/>
        <item x="2092"/>
        <item x="1457"/>
        <item x="1580"/>
        <item x="1848"/>
        <item x="514"/>
        <item x="2116"/>
        <item x="1569"/>
        <item x="1048"/>
        <item x="2115"/>
        <item x="1047"/>
        <item x="2199"/>
        <item x="520"/>
        <item x="345"/>
        <item x="1046"/>
        <item x="1583"/>
        <item x="1088"/>
        <item x="486"/>
        <item x="1999"/>
        <item x="1049"/>
        <item x="2118"/>
        <item x="2202"/>
        <item x="1570"/>
        <item x="2198"/>
        <item x="370"/>
        <item x="1568"/>
        <item x="1567"/>
        <item x="967"/>
        <item x="1571"/>
        <item x="2175"/>
        <item x="346"/>
        <item x="1581"/>
        <item x="1050"/>
        <item x="1675"/>
        <item x="1519"/>
        <item x="369"/>
        <item x="1520"/>
        <item x="1045"/>
        <item x="1577"/>
        <item x="918"/>
        <item x="347"/>
        <item x="2119"/>
        <item x="1511"/>
        <item x="1674"/>
        <item x="1572"/>
        <item x="1851"/>
        <item x="348"/>
        <item x="1051"/>
        <item x="2203"/>
        <item x="2196"/>
        <item x="481"/>
        <item x="1052"/>
        <item x="1233"/>
        <item x="1566"/>
        <item x="2097"/>
        <item x="2324"/>
        <item x="1573"/>
        <item x="482"/>
        <item x="349"/>
        <item x="2293"/>
        <item x="350"/>
        <item x="1053"/>
        <item x="1574"/>
        <item x="1086"/>
        <item x="1426"/>
        <item x="516"/>
        <item x="1237"/>
        <item x="1676"/>
        <item x="1458"/>
        <item x="1518"/>
        <item x="968"/>
        <item x="1425"/>
        <item x="2299"/>
        <item x="1427"/>
        <item x="1925"/>
        <item x="2298"/>
        <item x="1424"/>
        <item x="352"/>
        <item x="1576"/>
        <item x="2197"/>
        <item x="2000"/>
        <item x="2294"/>
        <item x="484"/>
        <item x="2296"/>
        <item x="1055"/>
        <item x="1428"/>
        <item x="353"/>
        <item x="1054"/>
        <item x="485"/>
        <item x="1575"/>
        <item x="513"/>
        <item x="2096"/>
        <item x="351"/>
        <item x="1429"/>
        <item x="626"/>
        <item x="354"/>
        <item x="625"/>
        <item x="628"/>
        <item x="1423"/>
        <item x="2004"/>
        <item x="629"/>
        <item x="2295"/>
        <item x="1512"/>
        <item x="1430"/>
        <item x="2006"/>
        <item x="627"/>
        <item x="1236"/>
        <item x="590"/>
        <item x="1431"/>
        <item x="2094"/>
        <item x="518"/>
        <item x="623"/>
        <item x="1997"/>
        <item x="624"/>
        <item x="574"/>
        <item x="2001"/>
        <item x="1459"/>
        <item x="2204"/>
        <item x="1239"/>
        <item x="2003"/>
        <item x="622"/>
        <item x="965"/>
        <item x="573"/>
        <item x="576"/>
        <item x="630"/>
        <item x="519"/>
        <item x="371"/>
        <item x="2007"/>
        <item x="2005"/>
        <item x="1852"/>
        <item x="1433"/>
        <item x="2300"/>
        <item x="1513"/>
        <item x="476"/>
        <item x="480"/>
        <item x="355"/>
        <item x="711"/>
        <item x="1432"/>
        <item x="2297"/>
        <item x="1926"/>
        <item x="372"/>
        <item x="517"/>
        <item x="2301"/>
        <item x="621"/>
        <item x="631"/>
        <item x="1234"/>
        <item x="385"/>
        <item x="2488"/>
        <item x="389"/>
        <item x="374"/>
        <item x="2002"/>
        <item x="2476"/>
        <item x="1514"/>
        <item x="1934"/>
        <item x="572"/>
        <item x="708"/>
        <item x="710"/>
        <item x="384"/>
        <item x="1853"/>
        <item x="2487"/>
        <item x="709"/>
        <item x="966"/>
        <item x="575"/>
        <item x="1238"/>
        <item x="383"/>
        <item x="1231"/>
        <item x="712"/>
        <item x="843"/>
        <item x="375"/>
        <item x="1930"/>
        <item x="201"/>
        <item x="373"/>
        <item x="2120"/>
        <item x="2323"/>
        <item x="1515"/>
        <item x="844"/>
        <item x="477"/>
        <item x="1085"/>
        <item x="323"/>
        <item x="1517"/>
        <item x="1232"/>
        <item x="387"/>
        <item x="376"/>
        <item x="386"/>
        <item x="1673"/>
        <item x="478"/>
        <item x="1460"/>
        <item x="327"/>
        <item x="388"/>
        <item x="324"/>
        <item x="774"/>
        <item x="322"/>
        <item x="578"/>
        <item x="479"/>
        <item x="1235"/>
        <item x="1516"/>
        <item x="378"/>
        <item x="964"/>
        <item x="199"/>
        <item x="200"/>
        <item x="1083"/>
        <item x="592"/>
        <item x="328"/>
        <item x="591"/>
        <item x="382"/>
        <item x="577"/>
        <item x="325"/>
        <item x="260"/>
        <item x="1004"/>
        <item x="775"/>
        <item x="2474"/>
        <item x="326"/>
        <item x="329"/>
        <item x="2091"/>
        <item x="1932"/>
        <item x="1929"/>
        <item x="198"/>
        <item x="1877"/>
        <item x="1357"/>
        <item x="1862"/>
        <item x="714"/>
        <item x="841"/>
        <item x="766"/>
        <item x="1461"/>
        <item x="2121"/>
        <item x="1358"/>
        <item x="1865"/>
        <item x="321"/>
        <item x="2314"/>
        <item x="1970"/>
        <item x="330"/>
        <item x="2315"/>
        <item x="1356"/>
        <item x="842"/>
        <item x="2473"/>
        <item x="1971"/>
        <item x="1935"/>
        <item x="715"/>
        <item x="1855"/>
        <item x="777"/>
        <item x="772"/>
        <item x="1242"/>
        <item x="1805"/>
        <item x="1876"/>
        <item x="1863"/>
        <item x="1084"/>
        <item x="377"/>
        <item x="1860"/>
        <item x="2313"/>
        <item x="1811"/>
        <item x="1875"/>
        <item x="713"/>
        <item x="1355"/>
        <item x="1359"/>
        <item x="1864"/>
        <item x="1671"/>
        <item x="1856"/>
        <item x="1861"/>
        <item x="1810"/>
        <item x="197"/>
        <item x="1878"/>
        <item x="2316"/>
        <item x="1289"/>
        <item x="2312"/>
        <item x="838"/>
        <item x="379"/>
        <item x="1354"/>
        <item x="1804"/>
        <item x="320"/>
        <item x="1936"/>
        <item x="2475"/>
        <item x="1240"/>
        <item x="1808"/>
        <item x="1806"/>
        <item x="1972"/>
        <item x="1874"/>
        <item x="249"/>
        <item x="2135"/>
        <item x="2311"/>
        <item x="716"/>
        <item x="1290"/>
        <item x="773"/>
        <item x="1462"/>
        <item x="1968"/>
        <item x="1360"/>
        <item x="1082"/>
        <item x="1288"/>
        <item x="1962"/>
        <item x="571"/>
        <item x="1005"/>
        <item x="1933"/>
        <item x="1812"/>
        <item x="2090"/>
        <item x="2152"/>
        <item x="1809"/>
        <item x="1719"/>
        <item x="1003"/>
        <item x="451"/>
        <item x="2317"/>
        <item x="1969"/>
        <item x="1291"/>
        <item x="1241"/>
        <item x="319"/>
        <item x="452"/>
        <item x="1720"/>
        <item x="570"/>
        <item x="1287"/>
        <item x="2134"/>
        <item x="1361"/>
        <item x="381"/>
        <item x="1080"/>
        <item x="2155"/>
        <item x="2153"/>
        <item x="2154"/>
        <item x="2156"/>
        <item x="593"/>
        <item x="461"/>
        <item x="2318"/>
        <item x="1803"/>
        <item x="2486"/>
        <item x="450"/>
        <item x="380"/>
        <item x="1008"/>
        <item x="1081"/>
        <item x="1292"/>
        <item x="261"/>
        <item x="1286"/>
        <item x="254"/>
        <item x="1931"/>
        <item x="1807"/>
        <item x="1725"/>
        <item x="1718"/>
        <item x="1858"/>
        <item x="2133"/>
        <item x="196"/>
        <item x="840"/>
        <item x="1721"/>
        <item x="1724"/>
        <item x="117"/>
        <item x="1362"/>
        <item x="1859"/>
        <item x="1723"/>
        <item x="1937"/>
        <item x="1965"/>
        <item x="1717"/>
        <item x="456"/>
        <item x="458"/>
        <item x="259"/>
        <item x="1873"/>
        <item x="1670"/>
        <item x="2319"/>
        <item x="258"/>
        <item x="1867"/>
        <item x="1866"/>
        <item x="1964"/>
        <item x="1293"/>
        <item x="1966"/>
        <item x="1363"/>
        <item x="1466"/>
        <item x="455"/>
        <item x="1963"/>
        <item x="2157"/>
        <item x="776"/>
        <item x="837"/>
        <item x="1722"/>
        <item x="2482"/>
        <item x="118"/>
        <item x="2320"/>
        <item x="1967"/>
        <item x="460"/>
        <item x="2159"/>
        <item x="2158"/>
        <item x="453"/>
        <item x="1857"/>
        <item x="1668"/>
        <item x="1463"/>
        <item x="568"/>
        <item x="717"/>
        <item x="1011"/>
        <item x="1294"/>
        <item x="2137"/>
        <item x="2138"/>
        <item x="454"/>
        <item x="1672"/>
        <item x="459"/>
        <item x="567"/>
        <item x="1007"/>
        <item x="839"/>
        <item x="1010"/>
        <item x="2089"/>
        <item x="569"/>
        <item x="2161"/>
        <item x="1079"/>
        <item x="1295"/>
        <item x="2139"/>
        <item x="1868"/>
        <item x="1872"/>
        <item x="595"/>
        <item x="769"/>
        <item x="594"/>
        <item x="963"/>
        <item x="457"/>
        <item x="1478"/>
        <item x="1938"/>
        <item x="2160"/>
        <item x="771"/>
        <item x="2140"/>
        <item x="1871"/>
        <item x="1117"/>
        <item x="754"/>
        <item x="770"/>
        <item x="1667"/>
        <item x="195"/>
        <item x="768"/>
        <item x="767"/>
        <item x="1009"/>
        <item x="1116"/>
        <item x="1118"/>
        <item x="2484"/>
        <item x="1115"/>
        <item x="1006"/>
        <item x="495"/>
        <item x="1666"/>
        <item x="255"/>
        <item x="1467"/>
        <item x="1869"/>
        <item x="1364"/>
        <item x="2162"/>
        <item x="494"/>
        <item x="1114"/>
        <item x="496"/>
        <item x="2321"/>
        <item x="1870"/>
        <item x="1444"/>
        <item x="1119"/>
        <item x="2034"/>
        <item x="2457"/>
        <item x="1465"/>
        <item x="2468"/>
        <item x="1464"/>
        <item x="119"/>
        <item x="120"/>
        <item x="2035"/>
        <item x="2322"/>
        <item x="493"/>
        <item x="1296"/>
        <item x="124"/>
        <item x="1445"/>
        <item x="1012"/>
        <item x="2033"/>
        <item x="125"/>
        <item x="126"/>
        <item x="498"/>
        <item x="1113"/>
        <item x="2057"/>
        <item x="1112"/>
        <item x="2509"/>
        <item x="1669"/>
        <item x="1111"/>
        <item x="122"/>
        <item x="123"/>
        <item x="755"/>
        <item x="2036"/>
        <item x="2032"/>
        <item x="597"/>
        <item x="2510"/>
        <item x="127"/>
        <item x="194"/>
        <item x="1121"/>
        <item x="1479"/>
        <item x="2031"/>
        <item x="596"/>
        <item x="2511"/>
        <item x="2136"/>
        <item x="1120"/>
        <item x="1078"/>
        <item x="121"/>
        <item x="40"/>
        <item x="2483"/>
        <item x="1110"/>
        <item x="2060"/>
        <item x="497"/>
        <item x="257"/>
        <item x="2469"/>
        <item x="2485"/>
        <item x="2507"/>
        <item x="2029"/>
        <item x="2030"/>
        <item x="2037"/>
        <item x="128"/>
        <item x="39"/>
        <item x="2472"/>
        <item x="2028"/>
        <item x="193"/>
        <item x="2058"/>
        <item x="2055"/>
        <item x="2508"/>
        <item x="2506"/>
        <item x="2471"/>
        <item x="2505"/>
        <item x="192"/>
        <item x="2056"/>
        <item x="253"/>
        <item x="46"/>
        <item x="491"/>
        <item x="490"/>
        <item x="256"/>
        <item x="2479"/>
        <item x="252"/>
        <item x="598"/>
        <item x="2027"/>
        <item x="2163"/>
        <item x="2470"/>
        <item x="488"/>
        <item x="489"/>
        <item x="2059"/>
        <item x="1483"/>
        <item x="757"/>
        <item x="191"/>
        <item x="47"/>
        <item x="1636"/>
        <item x="2309"/>
        <item x="2167"/>
        <item x="492"/>
        <item x="2169"/>
        <item x="719"/>
        <item x="43"/>
        <item x="44"/>
        <item x="756"/>
        <item x="836"/>
        <item x="1484"/>
        <item x="473"/>
        <item x="2480"/>
        <item x="599"/>
        <item x="1639"/>
        <item x="2171"/>
        <item x="2054"/>
        <item x="1638"/>
        <item x="2168"/>
        <item x="1481"/>
        <item x="855"/>
        <item x="854"/>
        <item x="2170"/>
        <item x="45"/>
        <item x="1824"/>
        <item x="41"/>
        <item x="718"/>
        <item x="190"/>
        <item x="600"/>
        <item x="487"/>
        <item x="2165"/>
        <item x="1640"/>
        <item x="1482"/>
        <item x="2502"/>
        <item x="1420"/>
        <item x="1825"/>
        <item x="1480"/>
        <item x="1419"/>
        <item x="2501"/>
        <item x="2481"/>
        <item x="1826"/>
        <item x="48"/>
        <item x="1421"/>
        <item x="1436"/>
        <item x="42"/>
        <item x="1418"/>
        <item x="1827"/>
        <item x="1637"/>
        <item x="2172"/>
        <item x="758"/>
        <item x="1422"/>
        <item x="2173"/>
        <item x="2504"/>
        <item x="1486"/>
        <item x="1265"/>
        <item x="1828"/>
        <item x="2500"/>
        <item x="2069"/>
        <item x="287"/>
        <item x="1417"/>
        <item x="472"/>
        <item x="1263"/>
        <item x="1831"/>
        <item x="1440"/>
        <item x="1846"/>
        <item x="286"/>
        <item x="250"/>
        <item x="2308"/>
        <item x="1487"/>
        <item x="2174"/>
        <item x="1435"/>
        <item x="1442"/>
        <item x="1845"/>
        <item x="2164"/>
        <item x="1416"/>
        <item x="50"/>
        <item x="2503"/>
        <item x="2053"/>
        <item x="2052"/>
        <item x="1830"/>
        <item x="2166"/>
        <item x="852"/>
        <item x="1842"/>
        <item x="1264"/>
        <item x="1630"/>
        <item x="1829"/>
        <item x="1443"/>
        <item x="760"/>
        <item x="1261"/>
        <item x="1262"/>
        <item x="1832"/>
        <item x="1833"/>
        <item x="1441"/>
        <item x="1260"/>
        <item x="1415"/>
        <item x="1413"/>
        <item x="1485"/>
        <item x="1634"/>
        <item x="1438"/>
        <item x="853"/>
        <item x="1414"/>
        <item x="1488"/>
        <item x="759"/>
        <item x="285"/>
        <item x="2067"/>
        <item x="1412"/>
        <item x="2068"/>
        <item x="288"/>
        <item x="1843"/>
        <item x="49"/>
        <item x="1841"/>
        <item x="850"/>
        <item x="1635"/>
        <item x="2205"/>
        <item x="1489"/>
        <item x="173"/>
        <item x="762"/>
        <item x="2307"/>
        <item x="2066"/>
        <item x="761"/>
        <item x="1834"/>
        <item x="284"/>
        <item x="2206"/>
        <item x="1406"/>
        <item x="851"/>
        <item x="175"/>
        <item x="171"/>
        <item x="289"/>
        <item x="2070"/>
        <item x="1631"/>
        <item x="1437"/>
        <item x="172"/>
        <item x="1633"/>
        <item x="848"/>
        <item x="763"/>
        <item x="1840"/>
        <item x="998"/>
        <item x="1439"/>
        <item x="1407"/>
        <item x="1002"/>
        <item x="283"/>
        <item x="847"/>
        <item x="1844"/>
        <item x="29"/>
        <item x="1836"/>
        <item x="1409"/>
        <item x="1000"/>
        <item x="764"/>
        <item x="165"/>
        <item x="293"/>
        <item x="1835"/>
        <item x="2208"/>
        <item x="174"/>
        <item x="1839"/>
        <item x="1837"/>
        <item x="31"/>
        <item x="881"/>
        <item x="290"/>
        <item x="30"/>
        <item x="1259"/>
        <item x="849"/>
        <item x="251"/>
        <item x="1838"/>
        <item x="2050"/>
        <item x="1258"/>
        <item x="878"/>
        <item x="291"/>
        <item x="2306"/>
        <item x="2207"/>
        <item x="1408"/>
        <item x="32"/>
        <item x="876"/>
        <item x="2076"/>
        <item x="2209"/>
        <item x="166"/>
        <item x="877"/>
        <item x="1257"/>
        <item x="2071"/>
        <item x="1629"/>
        <item x="1410"/>
        <item x="1308"/>
        <item x="28"/>
        <item x="875"/>
        <item x="2075"/>
        <item x="2072"/>
        <item x="880"/>
        <item x="1632"/>
        <item x="2074"/>
        <item x="874"/>
        <item x="2049"/>
        <item x="993"/>
        <item x="1411"/>
        <item x="879"/>
        <item x="999"/>
        <item x="1766"/>
        <item x="2073"/>
        <item x="292"/>
        <item x="2051"/>
        <item x="2077"/>
        <item x="2420"/>
        <item x="1001"/>
        <item x="2078"/>
        <item x="1255"/>
        <item x="1765"/>
        <item x="846"/>
        <item x="170"/>
        <item x="1306"/>
        <item x="1764"/>
        <item x="167"/>
        <item x="471"/>
        <item x="1256"/>
        <item x="765"/>
        <item x="1304"/>
        <item x="992"/>
        <item x="1769"/>
        <item x="994"/>
        <item x="1253"/>
        <item x="996"/>
        <item x="169"/>
        <item x="1305"/>
        <item x="1303"/>
        <item x="2211"/>
        <item x="743"/>
        <item x="1405"/>
        <item x="845"/>
        <item x="27"/>
        <item x="35"/>
        <item x="2421"/>
        <item x="1768"/>
        <item x="168"/>
        <item x="1767"/>
        <item x="745"/>
        <item x="1387"/>
        <item x="1307"/>
        <item x="744"/>
        <item x="2210"/>
        <item x="1302"/>
        <item x="2213"/>
        <item x="995"/>
        <item x="746"/>
        <item x="2212"/>
        <item x="1434"/>
        <item x="26"/>
        <item x="1402"/>
        <item x="1254"/>
        <item x="2419"/>
        <item x="1763"/>
        <item x="34"/>
        <item x="33"/>
        <item x="997"/>
        <item x="1891"/>
        <item x="873"/>
        <item x="1760"/>
        <item x="991"/>
        <item x="1761"/>
        <item x="1390"/>
        <item x="37"/>
        <item x="1301"/>
        <item x="2214"/>
        <item x="1252"/>
        <item x="747"/>
        <item x="1890"/>
        <item x="1889"/>
        <item x="1759"/>
        <item x="1398"/>
        <item x="1762"/>
        <item x="438"/>
        <item x="1404"/>
        <item x="1892"/>
        <item x="1883"/>
        <item x="1397"/>
        <item x="1882"/>
        <item x="2305"/>
        <item x="1391"/>
        <item x="176"/>
        <item x="1887"/>
        <item x="1388"/>
        <item x="1888"/>
        <item x="1886"/>
        <item x="1389"/>
        <item x="1392"/>
        <item x="1778"/>
        <item x="1782"/>
        <item x="2304"/>
        <item x="1394"/>
        <item x="1779"/>
        <item x="470"/>
        <item x="870"/>
        <item x="1393"/>
        <item x="869"/>
        <item x="1401"/>
        <item x="1781"/>
        <item x="1399"/>
        <item x="1783"/>
        <item x="2422"/>
        <item x="1403"/>
        <item x="1396"/>
        <item x="1250"/>
        <item x="1885"/>
        <item x="1780"/>
        <item x="871"/>
        <item x="1395"/>
        <item x="2215"/>
        <item x="748"/>
        <item x="751"/>
        <item x="1784"/>
        <item x="1884"/>
        <item x="1300"/>
        <item x="469"/>
        <item x="2429"/>
        <item x="1249"/>
        <item x="2216"/>
        <item x="1299"/>
        <item x="749"/>
        <item x="1251"/>
        <item x="413"/>
        <item x="1616"/>
        <item x="750"/>
        <item x="752"/>
        <item x="872"/>
        <item x="1615"/>
        <item x="2043"/>
        <item x="1950"/>
        <item x="1786"/>
        <item x="1785"/>
        <item x="2423"/>
        <item x="1077"/>
        <item x="36"/>
        <item x="1947"/>
        <item x="2303"/>
        <item x="1614"/>
        <item x="2427"/>
        <item x="2044"/>
        <item x="2046"/>
        <item x="468"/>
        <item x="1068"/>
        <item x="1067"/>
        <item x="2045"/>
        <item x="1074"/>
        <item x="1787"/>
        <item x="1788"/>
        <item x="1075"/>
        <item x="1946"/>
        <item x="1944"/>
        <item x="2424"/>
        <item x="1948"/>
        <item x="2428"/>
        <item x="1248"/>
        <item x="1376"/>
        <item x="1073"/>
        <item x="2038"/>
        <item x="410"/>
        <item x="1949"/>
        <item x="753"/>
        <item x="2426"/>
        <item x="1076"/>
        <item x="2425"/>
        <item x="412"/>
        <item x="2302"/>
        <item x="2048"/>
        <item x="1071"/>
        <item x="1400"/>
        <item x="1070"/>
        <item x="411"/>
        <item x="1789"/>
        <item x="1072"/>
        <item x="2042"/>
        <item x="442"/>
        <item x="441"/>
        <item x="2047"/>
        <item x="1069"/>
        <item x="1942"/>
        <item x="1298"/>
        <item x="1940"/>
        <item x="1943"/>
        <item x="1696"/>
        <item x="952"/>
        <item x="1945"/>
        <item x="409"/>
        <item x="2227"/>
        <item x="1939"/>
        <item x="1066"/>
        <item x="1941"/>
        <item x="1617"/>
        <item x="465"/>
        <item x="950"/>
        <item x="946"/>
        <item x="1297"/>
        <item x="947"/>
        <item x="1064"/>
        <item x="2039"/>
        <item x="1247"/>
        <item x="2040"/>
        <item x="1244"/>
        <item x="1377"/>
        <item x="1063"/>
        <item x="1065"/>
        <item x="2041"/>
        <item x="439"/>
        <item x="2229"/>
        <item x="443"/>
        <item x="1245"/>
        <item x="408"/>
        <item x="1243"/>
        <item x="949"/>
        <item x="407"/>
        <item x="2223"/>
        <item x="1378"/>
        <item x="1062"/>
        <item x="1246"/>
        <item x="1057"/>
        <item x="2226"/>
        <item x="951"/>
        <item x="440"/>
        <item x="1056"/>
        <item x="2126"/>
        <item x="2125"/>
        <item x="866"/>
        <item x="2283"/>
        <item x="1060"/>
        <item x="948"/>
        <item x="1058"/>
        <item x="1061"/>
        <item x="462"/>
        <item x="1059"/>
        <item x="2224"/>
        <item x="2228"/>
        <item x="2220"/>
        <item x="2127"/>
        <item x="2130"/>
        <item x="2129"/>
        <item x="2128"/>
        <item x="945"/>
        <item x="2225"/>
        <item x="868"/>
        <item x="1098"/>
        <item x="2124"/>
        <item x="2131"/>
        <item x="1099"/>
        <item x="941"/>
        <item x="1100"/>
        <item x="944"/>
        <item x="942"/>
        <item x="467"/>
        <item x="867"/>
        <item x="943"/>
        <item x="2145"/>
        <item x="2123"/>
        <item x="2144"/>
        <item x="1385"/>
        <item x="2132"/>
        <item x="1097"/>
        <item x="1379"/>
        <item x="466"/>
        <item x="2122"/>
        <item x="1384"/>
        <item x="444"/>
        <item x="2217"/>
        <item x="1230"/>
        <item x="2149"/>
        <item x="2146"/>
        <item x="2221"/>
        <item x="464"/>
        <item x="2147"/>
        <item x="2148"/>
        <item x="1380"/>
        <item x="1229"/>
        <item x="1383"/>
        <item x="1226"/>
        <item x="1096"/>
        <item x="1225"/>
        <item x="1228"/>
        <item x="1386"/>
        <item x="2219"/>
        <item x="2150"/>
        <item x="463"/>
        <item x="865"/>
        <item x="2143"/>
        <item x="2222"/>
        <item x="2284"/>
        <item x="1613"/>
        <item x="2218"/>
        <item x="1092"/>
        <item x="1227"/>
        <item x="1224"/>
        <item x="1095"/>
        <item x="1094"/>
        <item x="2260"/>
        <item x="2151"/>
        <item x="2142"/>
        <item x="1093"/>
        <item x="1091"/>
        <item x="1374"/>
        <item x="1612"/>
        <item x="1373"/>
        <item x="2141"/>
        <item x="1090"/>
        <item x="445"/>
        <item x="2259"/>
        <item x="447"/>
        <item x="1375"/>
        <item x="1597"/>
        <item x="448"/>
        <item x="1694"/>
        <item x="189"/>
        <item x="446"/>
        <item x="1372"/>
        <item x="2088"/>
        <item x="2258"/>
        <item x="1693"/>
        <item x="1695"/>
        <item x="188"/>
        <item x="1223"/>
        <item x="406"/>
        <item x="449"/>
        <item x="1611"/>
        <item x="405"/>
        <item x="1905"/>
        <item x="1911"/>
        <item x="1371"/>
        <item x="1381"/>
        <item x="1596"/>
        <item x="2251"/>
        <item x="1910"/>
        <item x="2252"/>
        <item x="863"/>
        <item x="187"/>
        <item x="1741"/>
        <item x="1906"/>
        <item x="1382"/>
        <item x="1369"/>
        <item x="1370"/>
        <item x="2253"/>
        <item x="1912"/>
        <item x="2082"/>
        <item x="2254"/>
        <item x="1904"/>
        <item x="1908"/>
        <item x="1368"/>
        <item x="1909"/>
        <item x="186"/>
        <item x="2255"/>
        <item x="2257"/>
        <item x="1907"/>
        <item x="2256"/>
        <item x="1219"/>
        <item x="864"/>
        <item x="2084"/>
        <item x="1222"/>
        <item x="1367"/>
        <item x="2083"/>
        <item x="1800"/>
        <item x="185"/>
        <item x="2081"/>
        <item x="1903"/>
        <item x="1220"/>
        <item x="2087"/>
        <item x="857"/>
        <item x="404"/>
        <item x="402"/>
        <item x="184"/>
        <item x="1366"/>
        <item x="856"/>
        <item x="1610"/>
        <item x="1902"/>
        <item x="814"/>
        <item x="1798"/>
        <item x="1595"/>
        <item x="1365"/>
        <item x="2292"/>
        <item x="1153"/>
        <item x="862"/>
        <item x="2291"/>
        <item x="1023"/>
        <item x="2285"/>
        <item x="2086"/>
        <item x="2250"/>
        <item x="1221"/>
        <item x="1018"/>
        <item x="861"/>
        <item x="858"/>
        <item x="2085"/>
        <item x="1019"/>
        <item x="1155"/>
        <item x="1021"/>
        <item x="1020"/>
        <item x="418"/>
        <item x="2537"/>
        <item x="688"/>
        <item x="1022"/>
        <item x="1740"/>
        <item x="1024"/>
        <item x="2289"/>
        <item x="1797"/>
        <item x="1665"/>
        <item x="1692"/>
        <item x="183"/>
        <item x="417"/>
        <item x="1593"/>
        <item x="1156"/>
        <item x="1154"/>
        <item x="1594"/>
        <item x="1017"/>
        <item x="1660"/>
        <item x="1742"/>
        <item x="1609"/>
        <item x="1663"/>
        <item x="1157"/>
        <item x="419"/>
        <item x="1592"/>
        <item x="859"/>
        <item x="414"/>
        <item x="689"/>
        <item x="424"/>
        <item x="180"/>
        <item x="415"/>
        <item x="860"/>
        <item x="416"/>
        <item x="1013"/>
        <item x="1661"/>
        <item x="2388"/>
        <item x="1799"/>
        <item x="2248"/>
        <item x="181"/>
        <item x="1014"/>
        <item x="2288"/>
        <item x="182"/>
        <item x="403"/>
        <item x="1743"/>
        <item x="2080"/>
        <item x="2538"/>
        <item x="179"/>
        <item x="420"/>
        <item x="422"/>
        <item x="2290"/>
        <item x="1691"/>
        <item x="690"/>
        <item x="1662"/>
        <item x="423"/>
        <item x="2026"/>
        <item x="1688"/>
        <item x="813"/>
        <item x="425"/>
        <item x="421"/>
        <item x="1664"/>
        <item x="1796"/>
        <item x="1753"/>
        <item x="2025"/>
        <item x="1749"/>
        <item x="1686"/>
        <item x="1687"/>
        <item x="1016"/>
        <item x="2541"/>
        <item x="313"/>
        <item x="1659"/>
        <item x="2387"/>
        <item x="1739"/>
        <item x="697"/>
        <item x="691"/>
        <item x="314"/>
        <item x="687"/>
        <item x="1744"/>
        <item x="2249"/>
        <item x="1756"/>
        <item x="2539"/>
        <item x="1758"/>
        <item x="1685"/>
        <item x="2079"/>
        <item x="2540"/>
        <item x="2386"/>
        <item x="2287"/>
        <item x="1690"/>
        <item x="1658"/>
        <item x="1589"/>
        <item x="312"/>
        <item x="698"/>
        <item x="1524"/>
        <item x="696"/>
        <item x="2024"/>
        <item x="816"/>
        <item x="1158"/>
        <item x="178"/>
        <item x="695"/>
        <item x="1747"/>
        <item x="1159"/>
        <item x="1757"/>
        <item x="692"/>
        <item x="2286"/>
        <item x="1748"/>
        <item x="1754"/>
        <item x="1755"/>
        <item x="309"/>
        <item x="315"/>
        <item x="311"/>
        <item x="177"/>
        <item x="693"/>
        <item x="2385"/>
        <item x="818"/>
        <item x="1160"/>
        <item x="815"/>
        <item x="817"/>
        <item x="310"/>
        <item x="2384"/>
        <item x="694"/>
        <item x="318"/>
        <item x="1525"/>
        <item x="1015"/>
        <item x="317"/>
        <item x="1161"/>
        <item x="2023"/>
        <item x="1528"/>
        <item x="1162"/>
        <item x="1746"/>
        <item x="1745"/>
        <item x="153"/>
        <item x="1533"/>
        <item x="1689"/>
        <item x="308"/>
        <item x="1163"/>
        <item x="1657"/>
        <item x="151"/>
        <item x="2383"/>
        <item x="1530"/>
        <item x="1523"/>
        <item x="2022"/>
        <item x="316"/>
        <item x="2536"/>
        <item x="1588"/>
        <item x="152"/>
        <item x="2542"/>
        <item x="1587"/>
        <item x="1608"/>
        <item x="1752"/>
        <item x="1794"/>
        <item x="1751"/>
        <item x="2532"/>
        <item x="1526"/>
        <item x="1532"/>
        <item x="2530"/>
        <item x="1527"/>
        <item x="1531"/>
        <item x="1607"/>
        <item x="2381"/>
        <item x="2533"/>
        <item x="2531"/>
        <item x="1522"/>
        <item x="306"/>
        <item x="1656"/>
        <item x="1654"/>
        <item x="1591"/>
        <item x="1590"/>
        <item x="2382"/>
        <item x="1792"/>
        <item x="1529"/>
        <item x="307"/>
        <item x="2535"/>
        <item x="2021"/>
        <item x="2529"/>
        <item x="2380"/>
        <item x="1655"/>
        <item x="1795"/>
        <item x="2528"/>
        <item x="150"/>
        <item x="812"/>
        <item x="1750"/>
        <item x="1793"/>
        <item x="2020"/>
        <item x="1321"/>
        <item x="149"/>
        <item x="1521"/>
        <item x="2019"/>
        <item x="2534"/>
        <item x="892"/>
        <item x="891"/>
        <item x="1791"/>
        <item x="1790"/>
        <item x="1320"/>
        <item x="894"/>
        <item x="890"/>
        <item x="888"/>
        <item x="886"/>
        <item x="1322"/>
        <item x="889"/>
        <item x="887"/>
        <item x="882"/>
        <item x="885"/>
        <item x="2379"/>
        <item x="884"/>
        <item x="883"/>
        <item x="893"/>
        <item x="2018"/>
        <item x="1319"/>
        <item x="2017"/>
        <item x="148"/>
        <item x="2016"/>
        <item x="2527"/>
        <item x="2378"/>
        <item x="2015"/>
        <item x="729"/>
        <item x="147"/>
        <item x="2014"/>
        <item x="730"/>
        <item x="1328"/>
        <item x="341"/>
        <item x="728"/>
        <item x="343"/>
        <item x="144"/>
        <item x="819"/>
        <item x="726"/>
        <item x="820"/>
        <item x="821"/>
        <item x="822"/>
        <item x="2395"/>
        <item x="731"/>
        <item x="2396"/>
        <item x="2397"/>
        <item x="1323"/>
        <item x="145"/>
        <item x="727"/>
        <item x="146"/>
        <item x="724"/>
        <item x="342"/>
        <item x="2398"/>
        <item x="725"/>
        <item x="143"/>
        <item x="2393"/>
        <item x="823"/>
        <item x="2394"/>
        <item x="2392"/>
        <item x="339"/>
        <item x="340"/>
        <item x="142"/>
        <item x="1324"/>
        <item x="338"/>
        <item x="723"/>
        <item x="2391"/>
        <item x="1331"/>
        <item x="337"/>
        <item x="1329"/>
        <item x="141"/>
        <item x="430"/>
        <item x="2390"/>
        <item x="336"/>
        <item x="333"/>
        <item x="1325"/>
        <item x="332"/>
        <item x="2098"/>
        <item x="722"/>
        <item x="2389"/>
        <item x="331"/>
        <item x="721"/>
        <item x="2099"/>
        <item x="1330"/>
        <item x="429"/>
        <item x="720"/>
        <item x="2100"/>
        <item x="1326"/>
        <item x="2101"/>
        <item x="2102"/>
        <item x="2103"/>
        <item x="335"/>
        <item x="334"/>
        <item x="1327"/>
        <item x="2108"/>
        <item x="2110"/>
        <item x="2104"/>
        <item x="2106"/>
        <item x="2105"/>
        <item x="428"/>
        <item x="2107"/>
        <item x="436"/>
        <item x="2109"/>
        <item x="431"/>
        <item x="427"/>
        <item x="426"/>
        <item x="437"/>
        <item x="434"/>
        <item x="435"/>
        <item x="433"/>
        <item x="432"/>
        <item x="38"/>
      </items>
    </pivotField>
    <pivotField subtotalTop="0" showAll="0" defaultSubtotal="0"/>
    <pivotField subtotalTop="0" showAll="0" defaultSubtotal="0"/>
    <pivotField subtotalTop="0"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Average of Electricity_Access" fld="3" subtotal="average" baseField="0" baseItem="0"/>
    <dataField name="Average of Renewable_Share" fld="4" subtotal="average" baseField="0" baseItem="0"/>
    <dataField name="Average of CO2_Per_Capita" fld="5" subtotal="average"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2"/>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13E41-EA38-2449-8F1A-10532F63937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212" firstHeaderRow="1" firstDataRow="2" firstDataCol="1"/>
  <pivotFields count="23">
    <pivotField showAll="0"/>
    <pivotField axis="axisRow" showAll="0" sortType="ascending">
      <items count="257">
        <item x="1"/>
        <item x="3"/>
        <item x="55"/>
        <item x="4"/>
        <item x="2"/>
        <item x="8"/>
        <item x="6"/>
        <item x="7"/>
        <item x="0"/>
        <item x="9"/>
        <item x="10"/>
        <item x="11"/>
        <item x="19"/>
        <item x="18"/>
        <item x="16"/>
        <item x="25"/>
        <item x="20"/>
        <item x="13"/>
        <item x="21"/>
        <item x="14"/>
        <item x="22"/>
        <item x="27"/>
        <item x="23"/>
        <item x="28"/>
        <item x="24"/>
        <item x="246"/>
        <item x="26"/>
        <item x="17"/>
        <item x="15"/>
        <item x="12"/>
        <item x="42"/>
        <item x="114"/>
        <item x="37"/>
        <item x="30"/>
        <item x="44"/>
        <item x="47"/>
        <item h="1" x="29"/>
        <item h="1" x="31"/>
        <item x="220"/>
        <item x="33"/>
        <item x="34"/>
        <item x="35"/>
        <item x="40"/>
        <item x="41"/>
        <item x="38"/>
        <item x="39"/>
        <item x="43"/>
        <item x="36"/>
        <item x="91"/>
        <item x="45"/>
        <item x="46"/>
        <item x="48"/>
        <item x="49"/>
        <item x="53"/>
        <item x="51"/>
        <item x="52"/>
        <item x="54"/>
        <item h="1" x="56"/>
        <item h="1" x="57"/>
        <item h="1" x="221"/>
        <item x="59"/>
        <item x="60"/>
        <item x="202"/>
        <item x="81"/>
        <item x="62"/>
        <item x="64"/>
        <item x="215"/>
        <item x="65"/>
        <item x="61"/>
        <item x="58"/>
        <item h="1" x="222"/>
        <item h="1" x="66"/>
        <item x="71"/>
        <item x="69"/>
        <item x="68"/>
        <item h="1" x="67"/>
        <item x="70"/>
        <item x="190"/>
        <item x="73"/>
        <item x="79"/>
        <item x="75"/>
        <item x="50"/>
        <item x="76"/>
        <item x="77"/>
        <item x="82"/>
        <item x="84"/>
        <item x="83"/>
        <item x="86"/>
        <item x="85"/>
        <item x="78"/>
        <item x="80"/>
        <item x="87"/>
        <item x="92"/>
        <item h="1" x="88"/>
        <item x="90"/>
        <item x="89"/>
        <item x="93"/>
        <item h="1" x="94"/>
        <item x="105"/>
        <item h="1" x="95"/>
        <item h="1" x="97"/>
        <item h="1" x="99"/>
        <item h="1" x="96"/>
        <item x="101"/>
        <item x="98"/>
        <item x="103"/>
        <item x="104"/>
        <item x="102"/>
        <item x="100"/>
        <item x="106"/>
        <item x="107"/>
        <item x="108"/>
        <item x="110"/>
        <item x="109"/>
        <item x="111"/>
        <item x="112"/>
        <item x="115"/>
        <item x="184"/>
        <item x="117"/>
        <item x="118"/>
        <item x="113"/>
        <item x="120"/>
        <item h="1" x="133"/>
        <item h="1" x="125"/>
        <item h="1" x="119"/>
        <item h="1" x="227"/>
        <item x="136"/>
        <item h="1" x="126"/>
        <item x="121"/>
        <item x="132"/>
        <item x="122"/>
        <item x="123"/>
        <item x="128"/>
        <item x="134"/>
        <item h="1" x="131"/>
        <item h="1" x="127"/>
        <item h="1" x="130"/>
        <item x="135"/>
        <item x="137"/>
        <item x="142"/>
        <item x="159"/>
        <item x="160"/>
        <item x="143"/>
        <item x="149"/>
        <item x="150"/>
        <item x="146"/>
        <item x="157"/>
        <item x="158"/>
        <item x="145"/>
        <item x="72"/>
        <item h="1" x="144"/>
        <item h="1" x="152"/>
        <item h="1" x="229"/>
        <item h="1" x="147"/>
        <item x="141"/>
        <item x="140"/>
        <item x="154"/>
        <item x="153"/>
        <item x="139"/>
        <item x="156"/>
        <item x="151"/>
        <item x="162"/>
        <item x="170"/>
        <item x="169"/>
        <item x="167"/>
        <item x="163"/>
        <item x="171"/>
        <item x="166"/>
        <item x="164"/>
        <item x="165"/>
        <item x="161"/>
        <item x="148"/>
        <item h="1" x="155"/>
        <item x="168"/>
        <item h="1" x="172"/>
        <item x="173"/>
        <item h="1" x="174"/>
        <item h="1" x="188"/>
        <item x="175"/>
        <item x="179"/>
        <item x="176"/>
        <item h="1" x="180"/>
        <item x="186"/>
        <item x="177"/>
        <item x="178"/>
        <item x="181"/>
        <item x="185"/>
        <item h="1" x="189"/>
        <item h="1" x="182"/>
        <item h="1" x="183"/>
        <item x="191"/>
        <item x="192"/>
        <item x="193"/>
        <item x="194"/>
        <item x="251"/>
        <item x="203"/>
        <item x="210"/>
        <item x="196"/>
        <item x="198"/>
        <item x="205"/>
        <item x="217"/>
        <item x="201"/>
        <item x="199"/>
        <item x="216"/>
        <item x="212"/>
        <item x="213"/>
        <item h="1" x="209"/>
        <item x="200"/>
        <item x="204"/>
        <item x="253"/>
        <item h="1" x="195"/>
        <item h="1" x="231"/>
        <item x="207"/>
        <item x="63"/>
        <item x="129"/>
        <item h="1" x="116"/>
        <item h="1" x="124"/>
        <item h="1" x="138"/>
        <item h="1" x="244"/>
        <item h="1" x="208"/>
        <item h="1" x="206"/>
        <item h="1" x="232"/>
        <item x="197"/>
        <item x="211"/>
        <item x="214"/>
        <item x="32"/>
        <item x="218"/>
        <item x="225"/>
        <item x="237"/>
        <item x="224"/>
        <item x="228"/>
        <item x="223"/>
        <item x="230"/>
        <item h="1" x="233"/>
        <item x="234"/>
        <item x="235"/>
        <item x="226"/>
        <item h="1" x="219"/>
        <item x="236"/>
        <item x="238"/>
        <item x="239"/>
        <item x="5"/>
        <item x="74"/>
        <item x="242"/>
        <item h="1" x="240"/>
        <item x="241"/>
        <item x="243"/>
        <item x="249"/>
        <item x="245"/>
        <item x="248"/>
        <item h="1" x="247"/>
        <item x="187"/>
        <item h="1" x="250"/>
        <item x="252"/>
        <item x="254"/>
        <item x="255"/>
        <item t="default"/>
      </items>
      <autoSortScope>
        <pivotArea dataOnly="0" outline="0" fieldPosition="0">
          <references count="1">
            <reference field="4294967294" count="1" selected="0">
              <x v="0"/>
            </reference>
          </references>
        </pivotArea>
      </autoSortScope>
    </pivotField>
    <pivotField showAll="0">
      <items count="14">
        <item x="0"/>
        <item x="1"/>
        <item x="2"/>
        <item x="3"/>
        <item x="4"/>
        <item x="5"/>
        <item x="6"/>
        <item x="7"/>
        <item x="8"/>
        <item x="9"/>
        <item x="10"/>
        <item x="11"/>
        <item x="12"/>
        <item t="default"/>
      </items>
    </pivotField>
    <pivotField dataField="1" showAll="0"/>
    <pivotField dataField="1" showAll="0"/>
    <pivotField dataField="1" showAll="0"/>
    <pivotField showAll="0"/>
    <pivotField showAll="0"/>
    <pivotField showAll="0"/>
    <pivotField subtotalTop="0" showAll="0" defaultSubtotal="0"/>
    <pivotField subtotalTop="0" showAll="0" defaultSubtotal="0"/>
    <pivotField subtotalTop="0" showAll="0" defaultSubtotal="0"/>
    <pivotField subtotalTop="0" showAll="0" defaultSubtotal="0"/>
    <pivotField showAl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
  </rowFields>
  <rowItems count="208">
    <i>
      <x v="212"/>
    </i>
    <i>
      <x v="29"/>
    </i>
    <i>
      <x v="38"/>
    </i>
    <i>
      <x v="140"/>
    </i>
    <i>
      <x v="28"/>
    </i>
    <i>
      <x v="168"/>
    </i>
    <i>
      <x v="44"/>
    </i>
    <i>
      <x v="130"/>
    </i>
    <i>
      <x v="201"/>
    </i>
    <i>
      <x v="90"/>
    </i>
    <i>
      <x v="139"/>
    </i>
    <i>
      <x v="159"/>
    </i>
    <i>
      <x v="228"/>
    </i>
    <i>
      <x v="239"/>
    </i>
    <i>
      <x v="193"/>
    </i>
    <i>
      <x v="129"/>
    </i>
    <i>
      <x v="254"/>
    </i>
    <i>
      <x v="89"/>
    </i>
    <i>
      <x v="19"/>
    </i>
    <i>
      <x v="67"/>
    </i>
    <i>
      <x v="143"/>
    </i>
    <i>
      <x v="146"/>
    </i>
    <i>
      <x v="4"/>
    </i>
    <i>
      <x v="117"/>
    </i>
    <i>
      <x v="92"/>
    </i>
    <i>
      <x v="255"/>
    </i>
    <i>
      <x v="45"/>
    </i>
    <i>
      <x v="231"/>
    </i>
    <i>
      <x v="64"/>
    </i>
    <i>
      <x v="161"/>
    </i>
    <i>
      <x v="222"/>
    </i>
    <i>
      <x v="208"/>
    </i>
    <i>
      <x v="115"/>
    </i>
    <i>
      <x v="247"/>
    </i>
    <i>
      <x v="169"/>
    </i>
    <i>
      <x v="79"/>
    </i>
    <i>
      <x v="207"/>
    </i>
    <i>
      <x v="32"/>
    </i>
    <i>
      <x v="54"/>
    </i>
    <i>
      <x v="160"/>
    </i>
    <i>
      <x v="198"/>
    </i>
    <i>
      <x v="23"/>
    </i>
    <i>
      <x v="47"/>
    </i>
    <i>
      <x v="63"/>
    </i>
    <i>
      <x v="31"/>
    </i>
    <i>
      <x v="66"/>
    </i>
    <i>
      <x v="253"/>
    </i>
    <i>
      <x v="196"/>
    </i>
    <i>
      <x v="131"/>
    </i>
    <i>
      <x v="230"/>
    </i>
    <i>
      <x v="149"/>
    </i>
    <i>
      <x v="82"/>
    </i>
    <i>
      <x v="43"/>
    </i>
    <i>
      <x v="14"/>
    </i>
    <i>
      <x/>
    </i>
    <i>
      <x v="163"/>
    </i>
    <i>
      <x v="167"/>
    </i>
    <i>
      <x v="116"/>
    </i>
    <i>
      <x v="209"/>
    </i>
    <i>
      <x v="121"/>
    </i>
    <i>
      <x v="30"/>
    </i>
    <i>
      <x v="91"/>
    </i>
    <i>
      <x v="94"/>
    </i>
    <i>
      <x v="78"/>
    </i>
    <i>
      <x v="103"/>
    </i>
    <i>
      <x v="226"/>
    </i>
    <i>
      <x v="156"/>
    </i>
    <i>
      <x v="88"/>
    </i>
    <i>
      <x v="184"/>
    </i>
    <i>
      <x v="178"/>
    </i>
    <i>
      <x v="86"/>
    </i>
    <i>
      <x v="180"/>
    </i>
    <i>
      <x v="22"/>
    </i>
    <i>
      <x v="18"/>
    </i>
    <i>
      <x v="183"/>
    </i>
    <i>
      <x v="73"/>
    </i>
    <i>
      <x v="21"/>
    </i>
    <i>
      <x v="145"/>
    </i>
    <i>
      <x v="214"/>
    </i>
    <i>
      <x v="62"/>
    </i>
    <i>
      <x v="223"/>
    </i>
    <i>
      <x v="111"/>
    </i>
    <i>
      <x v="34"/>
    </i>
    <i>
      <x v="55"/>
    </i>
    <i>
      <x v="232"/>
    </i>
    <i>
      <x v="27"/>
    </i>
    <i>
      <x v="104"/>
    </i>
    <i>
      <x v="16"/>
    </i>
    <i>
      <x v="194"/>
    </i>
    <i>
      <x v="158"/>
    </i>
    <i>
      <x v="42"/>
    </i>
    <i>
      <x v="238"/>
    </i>
    <i>
      <x v="60"/>
    </i>
    <i>
      <x v="56"/>
    </i>
    <i>
      <x v="191"/>
    </i>
    <i>
      <x v="182"/>
    </i>
    <i>
      <x v="49"/>
    </i>
    <i>
      <x v="227"/>
    </i>
    <i>
      <x v="249"/>
    </i>
    <i>
      <x v="200"/>
    </i>
    <i>
      <x v="2"/>
    </i>
    <i>
      <x v="148"/>
    </i>
    <i>
      <x v="106"/>
    </i>
    <i>
      <x v="192"/>
    </i>
    <i>
      <x v="5"/>
    </i>
    <i>
      <x v="8"/>
    </i>
    <i>
      <x v="120"/>
    </i>
    <i>
      <x v="157"/>
    </i>
    <i>
      <x v="179"/>
    </i>
    <i>
      <x v="25"/>
    </i>
    <i>
      <x v="46"/>
    </i>
    <i>
      <x v="24"/>
    </i>
    <i>
      <x v="248"/>
    </i>
    <i>
      <x v="162"/>
    </i>
    <i>
      <x v="147"/>
    </i>
    <i>
      <x v="6"/>
    </i>
    <i>
      <x v="229"/>
    </i>
    <i>
      <x v="142"/>
    </i>
    <i>
      <x v="245"/>
    </i>
    <i>
      <x v="128"/>
    </i>
    <i>
      <x v="7"/>
    </i>
    <i>
      <x v="154"/>
    </i>
    <i>
      <x v="234"/>
    </i>
    <i>
      <x v="61"/>
    </i>
    <i>
      <x v="69"/>
    </i>
    <i>
      <x v="141"/>
    </i>
    <i>
      <x v="171"/>
    </i>
    <i>
      <x v="105"/>
    </i>
    <i>
      <x v="40"/>
    </i>
    <i>
      <x v="113"/>
    </i>
    <i>
      <x v="246"/>
    </i>
    <i>
      <x v="199"/>
    </i>
    <i>
      <x v="1"/>
    </i>
    <i>
      <x v="251"/>
    </i>
    <i>
      <x v="133"/>
    </i>
    <i>
      <x v="236"/>
    </i>
    <i>
      <x v="83"/>
    </i>
    <i>
      <x v="41"/>
    </i>
    <i>
      <x v="126"/>
    </i>
    <i>
      <x v="11"/>
    </i>
    <i>
      <x v="114"/>
    </i>
    <i>
      <x v="197"/>
    </i>
    <i>
      <x v="80"/>
    </i>
    <i>
      <x v="240"/>
    </i>
    <i>
      <x v="68"/>
    </i>
    <i>
      <x v="137"/>
    </i>
    <i>
      <x v="213"/>
    </i>
    <i>
      <x v="173"/>
    </i>
    <i>
      <x v="144"/>
    </i>
    <i>
      <x v="51"/>
    </i>
    <i>
      <x v="96"/>
    </i>
    <i>
      <x v="119"/>
    </i>
    <i>
      <x v="15"/>
    </i>
    <i>
      <x v="85"/>
    </i>
    <i>
      <x v="224"/>
    </i>
    <i>
      <x v="185"/>
    </i>
    <i>
      <x v="225"/>
    </i>
    <i>
      <x v="190"/>
    </i>
    <i>
      <x v="98"/>
    </i>
    <i>
      <x v="10"/>
    </i>
    <i>
      <x v="26"/>
    </i>
    <i>
      <x v="53"/>
    </i>
    <i>
      <x v="74"/>
    </i>
    <i>
      <x v="132"/>
    </i>
    <i>
      <x v="76"/>
    </i>
    <i>
      <x v="39"/>
    </i>
    <i>
      <x v="155"/>
    </i>
    <i>
      <x v="12"/>
    </i>
    <i>
      <x v="77"/>
    </i>
    <i>
      <x v="202"/>
    </i>
    <i>
      <x v="107"/>
    </i>
    <i>
      <x v="204"/>
    </i>
    <i>
      <x v="108"/>
    </i>
    <i>
      <x v="33"/>
    </i>
    <i>
      <x v="235"/>
    </i>
    <i>
      <x v="95"/>
    </i>
    <i>
      <x v="109"/>
    </i>
    <i>
      <x v="175"/>
    </i>
    <i>
      <x v="110"/>
    </i>
    <i>
      <x v="84"/>
    </i>
    <i>
      <x v="35"/>
    </i>
    <i>
      <x v="186"/>
    </i>
    <i>
      <x v="112"/>
    </i>
    <i>
      <x v="52"/>
    </i>
    <i>
      <x v="241"/>
    </i>
    <i>
      <x v="9"/>
    </i>
    <i>
      <x v="242"/>
    </i>
    <i>
      <x v="13"/>
    </i>
    <i>
      <x v="243"/>
    </i>
    <i>
      <x v="205"/>
    </i>
    <i>
      <x v="48"/>
    </i>
    <i>
      <x v="20"/>
    </i>
    <i>
      <x v="164"/>
    </i>
    <i>
      <x v="65"/>
    </i>
    <i>
      <x v="165"/>
    </i>
    <i>
      <x v="195"/>
    </i>
    <i>
      <x v="166"/>
    </i>
    <i>
      <x v="203"/>
    </i>
    <i>
      <x v="3"/>
    </i>
    <i>
      <x v="118"/>
    </i>
    <i>
      <x v="17"/>
    </i>
    <i>
      <x v="138"/>
    </i>
    <i>
      <x v="81"/>
    </i>
    <i>
      <x v="87"/>
    </i>
    <i>
      <x v="170"/>
    </i>
    <i>
      <x v="72"/>
    </i>
    <i>
      <x v="50"/>
    </i>
    <i t="grand">
      <x/>
    </i>
  </rowItems>
  <colFields count="1">
    <field x="-2"/>
  </colFields>
  <colItems count="3">
    <i>
      <x/>
    </i>
    <i i="1">
      <x v="1"/>
    </i>
    <i i="2">
      <x v="2"/>
    </i>
  </colItems>
  <dataFields count="3">
    <dataField name="Average of Electricity_Access" fld="3" subtotal="average" baseField="0" baseItem="0"/>
    <dataField name="Average of Renewable_Share" fld="4" subtotal="average" baseField="0" baseItem="0"/>
    <dataField name="Average of CO2_Per_Capita" fld="5" subtotal="average" baseField="0" baseItem="0"/>
  </dataFields>
  <chartFormats count="6">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2"/>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0FA87-399D-354F-9FAA-6C80D1DF42D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203" firstHeaderRow="1" firstDataRow="2" firstDataCol="1" rowPageCount="1" colPageCount="1"/>
  <pivotFields count="23">
    <pivotField showAll="0"/>
    <pivotField axis="axisRow" showAll="0" sortType="ascending">
      <items count="257">
        <item x="1"/>
        <item x="3"/>
        <item x="55"/>
        <item x="4"/>
        <item x="2"/>
        <item x="8"/>
        <item x="6"/>
        <item x="7"/>
        <item x="0"/>
        <item x="9"/>
        <item x="10"/>
        <item x="11"/>
        <item x="19"/>
        <item x="18"/>
        <item x="16"/>
        <item x="25"/>
        <item x="20"/>
        <item x="13"/>
        <item x="21"/>
        <item x="14"/>
        <item x="22"/>
        <item x="27"/>
        <item x="23"/>
        <item x="28"/>
        <item x="24"/>
        <item x="246"/>
        <item x="26"/>
        <item x="17"/>
        <item x="15"/>
        <item x="12"/>
        <item x="42"/>
        <item x="114"/>
        <item x="37"/>
        <item x="30"/>
        <item h="1" x="44"/>
        <item h="1" x="47"/>
        <item h="1" x="29"/>
        <item h="1" x="31"/>
        <item x="220"/>
        <item x="33"/>
        <item x="34"/>
        <item x="35"/>
        <item x="40"/>
        <item x="41"/>
        <item h="1" x="38"/>
        <item x="39"/>
        <item x="43"/>
        <item x="36"/>
        <item x="91"/>
        <item x="45"/>
        <item x="46"/>
        <item x="48"/>
        <item x="49"/>
        <item x="53"/>
        <item x="51"/>
        <item x="52"/>
        <item h="1" x="54"/>
        <item h="1" x="56"/>
        <item h="1" x="57"/>
        <item h="1" x="221"/>
        <item x="59"/>
        <item x="60"/>
        <item x="202"/>
        <item x="81"/>
        <item x="62"/>
        <item x="64"/>
        <item x="215"/>
        <item x="65"/>
        <item x="61"/>
        <item h="1" x="58"/>
        <item h="1" x="222"/>
        <item x="66"/>
        <item x="71"/>
        <item x="69"/>
        <item x="68"/>
        <item h="1" x="67"/>
        <item x="70"/>
        <item x="190"/>
        <item x="73"/>
        <item x="79"/>
        <item x="75"/>
        <item x="50"/>
        <item x="76"/>
        <item x="77"/>
        <item x="82"/>
        <item x="84"/>
        <item x="83"/>
        <item x="86"/>
        <item x="85"/>
        <item x="78"/>
        <item x="80"/>
        <item x="87"/>
        <item x="92"/>
        <item h="1" x="88"/>
        <item x="90"/>
        <item x="89"/>
        <item x="93"/>
        <item h="1" x="94"/>
        <item h="1" x="105"/>
        <item h="1" x="95"/>
        <item h="1" x="97"/>
        <item h="1" x="99"/>
        <item h="1" x="96"/>
        <item x="101"/>
        <item x="98"/>
        <item x="103"/>
        <item x="104"/>
        <item x="102"/>
        <item x="100"/>
        <item x="106"/>
        <item x="107"/>
        <item x="108"/>
        <item x="110"/>
        <item x="109"/>
        <item x="111"/>
        <item x="112"/>
        <item x="115"/>
        <item x="184"/>
        <item x="117"/>
        <item x="118"/>
        <item x="113"/>
        <item h="1" x="120"/>
        <item h="1" x="133"/>
        <item h="1" x="125"/>
        <item h="1" x="119"/>
        <item h="1" x="227"/>
        <item x="136"/>
        <item h="1" x="126"/>
        <item x="121"/>
        <item x="132"/>
        <item x="122"/>
        <item x="123"/>
        <item x="128"/>
        <item x="134"/>
        <item h="1" x="131"/>
        <item h="1" x="127"/>
        <item h="1" x="130"/>
        <item x="135"/>
        <item x="137"/>
        <item x="142"/>
        <item x="159"/>
        <item x="160"/>
        <item x="143"/>
        <item x="149"/>
        <item x="150"/>
        <item x="146"/>
        <item x="157"/>
        <item x="158"/>
        <item x="145"/>
        <item h="1" x="72"/>
        <item h="1" x="144"/>
        <item h="1" x="152"/>
        <item h="1" x="229"/>
        <item h="1" x="147"/>
        <item x="141"/>
        <item x="140"/>
        <item x="154"/>
        <item x="153"/>
        <item x="139"/>
        <item x="156"/>
        <item x="151"/>
        <item x="162"/>
        <item x="170"/>
        <item x="169"/>
        <item x="167"/>
        <item x="163"/>
        <item x="171"/>
        <item x="166"/>
        <item x="164"/>
        <item x="165"/>
        <item x="161"/>
        <item x="148"/>
        <item x="155"/>
        <item x="168"/>
        <item h="1" x="172"/>
        <item x="173"/>
        <item h="1" x="174"/>
        <item h="1" x="188"/>
        <item x="175"/>
        <item x="179"/>
        <item x="176"/>
        <item h="1" x="180"/>
        <item x="186"/>
        <item x="177"/>
        <item x="178"/>
        <item x="181"/>
        <item x="185"/>
        <item h="1" x="189"/>
        <item h="1" x="182"/>
        <item h="1" x="183"/>
        <item x="191"/>
        <item x="192"/>
        <item x="193"/>
        <item x="194"/>
        <item x="251"/>
        <item x="203"/>
        <item h="1" x="210"/>
        <item x="196"/>
        <item x="198"/>
        <item x="205"/>
        <item x="217"/>
        <item x="201"/>
        <item x="199"/>
        <item h="1" x="216"/>
        <item h="1" x="212"/>
        <item x="213"/>
        <item h="1" x="209"/>
        <item x="200"/>
        <item h="1" x="204"/>
        <item x="253"/>
        <item x="195"/>
        <item h="1" x="231"/>
        <item x="207"/>
        <item x="63"/>
        <item x="129"/>
        <item h="1" x="116"/>
        <item h="1" x="124"/>
        <item h="1" x="138"/>
        <item h="1" x="244"/>
        <item h="1" x="208"/>
        <item h="1" x="206"/>
        <item h="1" x="232"/>
        <item x="197"/>
        <item x="211"/>
        <item x="214"/>
        <item x="32"/>
        <item x="218"/>
        <item x="225"/>
        <item x="237"/>
        <item x="224"/>
        <item x="228"/>
        <item x="223"/>
        <item x="230"/>
        <item h="1" x="233"/>
        <item x="234"/>
        <item x="235"/>
        <item x="226"/>
        <item h="1" x="219"/>
        <item x="236"/>
        <item x="238"/>
        <item x="239"/>
        <item x="5"/>
        <item x="74"/>
        <item x="242"/>
        <item h="1" x="240"/>
        <item x="241"/>
        <item x="243"/>
        <item x="249"/>
        <item x="245"/>
        <item x="248"/>
        <item x="247"/>
        <item h="1" x="187"/>
        <item h="1" x="250"/>
        <item x="252"/>
        <item x="254"/>
        <item x="255"/>
        <item t="default"/>
      </items>
      <autoSortScope>
        <pivotArea dataOnly="0" outline="0" fieldPosition="0">
          <references count="1">
            <reference field="4294967294" count="1" selected="0">
              <x v="0"/>
            </reference>
          </references>
        </pivotArea>
      </autoSortScope>
    </pivotField>
    <pivotField axis="axisPage" multipleItemSelectionAllowed="1" showAll="0">
      <items count="14">
        <item h="1" x="0"/>
        <item h="1" x="1"/>
        <item h="1" x="2"/>
        <item h="1" x="3"/>
        <item h="1" x="4"/>
        <item h="1" x="5"/>
        <item h="1" x="6"/>
        <item h="1" x="7"/>
        <item h="1" x="8"/>
        <item h="1" x="9"/>
        <item h="1" x="10"/>
        <item h="1" x="11"/>
        <item x="12"/>
        <item t="default"/>
      </items>
    </pivotField>
    <pivotField dataField="1" showAll="0"/>
    <pivotField dataField="1" showAll="0"/>
    <pivotField dataField="1" showAll="0"/>
    <pivotField showAll="0"/>
    <pivotField showAll="0"/>
    <pivotField showAll="0"/>
    <pivotField subtotalTop="0" showAll="0" defaultSubtotal="0"/>
    <pivotField subtotalTop="0" showAll="0" defaultSubtotal="0"/>
    <pivotField subtotalTop="0" showAll="0" defaultSubtotal="0"/>
    <pivotField subtotalTop="0" showAll="0" defaultSubtotal="0"/>
    <pivotField showAl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
  </rowFields>
  <rowItems count="199">
    <i>
      <x v="212"/>
    </i>
    <i>
      <x v="29"/>
    </i>
    <i>
      <x v="38"/>
    </i>
    <i>
      <x v="140"/>
    </i>
    <i>
      <x v="168"/>
    </i>
    <i>
      <x v="28"/>
    </i>
    <i>
      <x v="201"/>
    </i>
    <i>
      <x v="130"/>
    </i>
    <i>
      <x v="159"/>
    </i>
    <i>
      <x v="139"/>
    </i>
    <i>
      <x v="90"/>
    </i>
    <i>
      <x v="228"/>
    </i>
    <i>
      <x v="239"/>
    </i>
    <i>
      <x v="89"/>
    </i>
    <i>
      <x v="254"/>
    </i>
    <i>
      <x v="4"/>
    </i>
    <i>
      <x v="146"/>
    </i>
    <i>
      <x v="92"/>
    </i>
    <i>
      <x v="129"/>
    </i>
    <i>
      <x v="255"/>
    </i>
    <i>
      <x v="45"/>
    </i>
    <i>
      <x v="193"/>
    </i>
    <i>
      <x v="143"/>
    </i>
    <i>
      <x v="64"/>
    </i>
    <i>
      <x v="117"/>
    </i>
    <i>
      <x v="67"/>
    </i>
    <i>
      <x v="161"/>
    </i>
    <i>
      <x v="19"/>
    </i>
    <i>
      <x v="231"/>
    </i>
    <i>
      <x v="169"/>
    </i>
    <i>
      <x v="222"/>
    </i>
    <i>
      <x v="54"/>
    </i>
    <i>
      <x v="79"/>
    </i>
    <i>
      <x v="63"/>
    </i>
    <i>
      <x v="198"/>
    </i>
    <i>
      <x v="131"/>
    </i>
    <i>
      <x v="32"/>
    </i>
    <i>
      <x v="247"/>
    </i>
    <i>
      <x v="47"/>
    </i>
    <i>
      <x v="160"/>
    </i>
    <i>
      <x v="23"/>
    </i>
    <i>
      <x v="115"/>
    </i>
    <i>
      <x v="253"/>
    </i>
    <i>
      <x v="207"/>
    </i>
    <i>
      <x v="66"/>
    </i>
    <i>
      <x v="82"/>
    </i>
    <i>
      <x/>
    </i>
    <i>
      <x v="167"/>
    </i>
    <i>
      <x v="209"/>
    </i>
    <i>
      <x v="226"/>
    </i>
    <i>
      <x v="43"/>
    </i>
    <i>
      <x v="163"/>
    </i>
    <i>
      <x v="73"/>
    </i>
    <i>
      <x v="31"/>
    </i>
    <i>
      <x v="91"/>
    </i>
    <i>
      <x v="78"/>
    </i>
    <i>
      <x v="86"/>
    </i>
    <i>
      <x v="116"/>
    </i>
    <i>
      <x v="94"/>
    </i>
    <i>
      <x v="184"/>
    </i>
    <i>
      <x v="178"/>
    </i>
    <i>
      <x v="180"/>
    </i>
    <i>
      <x v="183"/>
    </i>
    <i>
      <x v="30"/>
    </i>
    <i>
      <x v="194"/>
    </i>
    <i>
      <x v="18"/>
    </i>
    <i>
      <x v="223"/>
    </i>
    <i>
      <x v="210"/>
    </i>
    <i>
      <x v="88"/>
    </i>
    <i>
      <x v="103"/>
    </i>
    <i>
      <x v="14"/>
    </i>
    <i>
      <x v="230"/>
    </i>
    <i>
      <x v="120"/>
    </i>
    <i>
      <x v="22"/>
    </i>
    <i>
      <x v="8"/>
    </i>
    <i>
      <x v="229"/>
    </i>
    <i>
      <x v="12"/>
    </i>
    <i>
      <x v="170"/>
    </i>
    <i>
      <x v="7"/>
    </i>
    <i>
      <x v="171"/>
    </i>
    <i>
      <x v="26"/>
    </i>
    <i>
      <x v="172"/>
    </i>
    <i>
      <x v="48"/>
    </i>
    <i>
      <x v="173"/>
    </i>
    <i>
      <x v="96"/>
    </i>
    <i>
      <x v="175"/>
    </i>
    <i>
      <x v="104"/>
    </i>
    <i>
      <x v="65"/>
    </i>
    <i>
      <x v="106"/>
    </i>
    <i>
      <x v="179"/>
    </i>
    <i>
      <x v="108"/>
    </i>
    <i>
      <x v="33"/>
    </i>
    <i>
      <x v="110"/>
    </i>
    <i>
      <x v="182"/>
    </i>
    <i>
      <x v="112"/>
    </i>
    <i>
      <x v="1"/>
    </i>
    <i>
      <x v="114"/>
    </i>
    <i>
      <x v="68"/>
    </i>
    <i>
      <x v="51"/>
    </i>
    <i>
      <x v="185"/>
    </i>
    <i>
      <x v="118"/>
    </i>
    <i>
      <x v="186"/>
    </i>
    <i>
      <x v="53"/>
    </i>
    <i>
      <x v="190"/>
    </i>
    <i>
      <x v="128"/>
    </i>
    <i>
      <x v="191"/>
    </i>
    <i>
      <x v="11"/>
    </i>
    <i>
      <x v="192"/>
    </i>
    <i>
      <x v="132"/>
    </i>
    <i>
      <x v="71"/>
    </i>
    <i>
      <x v="137"/>
    </i>
    <i>
      <x v="72"/>
    </i>
    <i>
      <x v="25"/>
    </i>
    <i>
      <x v="195"/>
    </i>
    <i>
      <x v="141"/>
    </i>
    <i>
      <x v="197"/>
    </i>
    <i>
      <x v="55"/>
    </i>
    <i>
      <x v="39"/>
    </i>
    <i>
      <x v="145"/>
    </i>
    <i>
      <x v="199"/>
    </i>
    <i>
      <x v="147"/>
    </i>
    <i>
      <x v="200"/>
    </i>
    <i>
      <x v="154"/>
    </i>
    <i>
      <x v="74"/>
    </i>
    <i>
      <x v="156"/>
    </i>
    <i>
      <x v="202"/>
    </i>
    <i>
      <x v="158"/>
    </i>
    <i>
      <x v="205"/>
    </i>
    <i>
      <x v="60"/>
    </i>
    <i>
      <x v="76"/>
    </i>
    <i>
      <x v="162"/>
    </i>
    <i>
      <x v="77"/>
    </i>
    <i>
      <x v="164"/>
    </i>
    <i>
      <x v="40"/>
    </i>
    <i>
      <x v="166"/>
    </i>
    <i>
      <x v="20"/>
    </i>
    <i>
      <x v="17"/>
    </i>
    <i>
      <x v="213"/>
    </i>
    <i>
      <x v="46"/>
    </i>
    <i>
      <x v="214"/>
    </i>
    <i>
      <x v="95"/>
    </i>
    <i>
      <x v="41"/>
    </i>
    <i>
      <x v="105"/>
    </i>
    <i>
      <x v="80"/>
    </i>
    <i>
      <x v="109"/>
    </i>
    <i>
      <x v="224"/>
    </i>
    <i>
      <x v="113"/>
    </i>
    <i>
      <x v="225"/>
    </i>
    <i>
      <x v="52"/>
    </i>
    <i>
      <x v="81"/>
    </i>
    <i>
      <x v="126"/>
    </i>
    <i>
      <x v="227"/>
    </i>
    <i>
      <x v="27"/>
    </i>
    <i>
      <x v="21"/>
    </i>
    <i>
      <x v="138"/>
    </i>
    <i>
      <x v="42"/>
    </i>
    <i>
      <x v="142"/>
    </i>
    <i>
      <x v="83"/>
    </i>
    <i>
      <x v="15"/>
    </i>
    <i>
      <x v="84"/>
    </i>
    <i>
      <x v="155"/>
    </i>
    <i>
      <x v="232"/>
    </i>
    <i>
      <x v="16"/>
    </i>
    <i>
      <x v="234"/>
    </i>
    <i>
      <x v="62"/>
    </i>
    <i>
      <x v="235"/>
    </i>
    <i>
      <x v="2"/>
    </i>
    <i>
      <x v="236"/>
    </i>
    <i>
      <x v="9"/>
    </i>
    <i>
      <x v="238"/>
    </i>
    <i>
      <x v="107"/>
    </i>
    <i>
      <x v="85"/>
    </i>
    <i>
      <x v="50"/>
    </i>
    <i>
      <x v="240"/>
    </i>
    <i>
      <x v="10"/>
    </i>
    <i>
      <x v="241"/>
    </i>
    <i>
      <x v="13"/>
    </i>
    <i>
      <x v="242"/>
    </i>
    <i>
      <x v="148"/>
    </i>
    <i>
      <x v="243"/>
    </i>
    <i>
      <x v="61"/>
    </i>
    <i>
      <x v="245"/>
    </i>
    <i>
      <x v="6"/>
    </i>
    <i>
      <x v="246"/>
    </i>
    <i>
      <x v="111"/>
    </i>
    <i>
      <x v="3"/>
    </i>
    <i>
      <x v="133"/>
    </i>
    <i>
      <x v="248"/>
    </i>
    <i>
      <x v="157"/>
    </i>
    <i>
      <x v="249"/>
    </i>
    <i>
      <x v="49"/>
    </i>
    <i>
      <x v="250"/>
    </i>
    <i>
      <x v="144"/>
    </i>
    <i>
      <x v="87"/>
    </i>
    <i>
      <x v="119"/>
    </i>
    <i>
      <x v="5"/>
    </i>
    <i>
      <x v="165"/>
    </i>
    <i>
      <x v="24"/>
    </i>
    <i t="grand">
      <x/>
    </i>
  </rowItems>
  <colFields count="1">
    <field x="-2"/>
  </colFields>
  <colItems count="3">
    <i>
      <x/>
    </i>
    <i i="1">
      <x v="1"/>
    </i>
    <i i="2">
      <x v="2"/>
    </i>
  </colItems>
  <pageFields count="1">
    <pageField fld="2" hier="-1"/>
  </pageFields>
  <dataFields count="3">
    <dataField name="Average of Electricity_Access" fld="3" subtotal="average" baseField="0" baseItem="0"/>
    <dataField name="Average of Renewable_Share" fld="4" subtotal="average" baseField="0" baseItem="0"/>
    <dataField name="Average of CO2_Per_Capita" fld="5" subtotal="average" baseField="0" baseItem="0"/>
  </dataFields>
  <conditionalFormats count="2">
    <conditionalFormat scope="data" priority="5">
      <pivotAreas count="1">
        <pivotArea outline="0" fieldPosition="0">
          <references count="1">
            <reference field="4294967294" count="1" selected="0">
              <x v="0"/>
            </reference>
          </references>
        </pivotArea>
      </pivotAreas>
    </conditionalFormat>
    <conditionalFormat scope="data" priority="4">
      <pivotAreas count="1">
        <pivotArea outline="0" fieldPosition="0">
          <references count="1">
            <reference field="4294967294" count="1" selected="0">
              <x v="1"/>
            </reference>
          </references>
        </pivotArea>
      </pivotAreas>
    </conditionalFormat>
  </conditionalFormats>
  <chartFormats count="3">
    <chartFormat chart="1" format="0" series="1">
      <pivotArea type="data" outline="0" fieldPosition="0">
        <references count="1">
          <reference field="4294967294" count="1" selected="0">
            <x v="2"/>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1C0284-DD29-1C44-A6EC-2F3E7604EDC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rowPageCount="1" colPageCount="1"/>
  <pivotFields count="23">
    <pivotField showAll="0"/>
    <pivotField axis="axisRow" showAll="0" measureFilter="1" sortType="ascending">
      <items count="257">
        <item x="1"/>
        <item x="3"/>
        <item x="55"/>
        <item x="4"/>
        <item x="2"/>
        <item x="8"/>
        <item x="6"/>
        <item x="7"/>
        <item x="0"/>
        <item x="9"/>
        <item x="10"/>
        <item x="11"/>
        <item x="19"/>
        <item x="18"/>
        <item x="16"/>
        <item x="25"/>
        <item x="20"/>
        <item x="13"/>
        <item x="21"/>
        <item x="14"/>
        <item x="22"/>
        <item x="27"/>
        <item x="23"/>
        <item x="28"/>
        <item x="24"/>
        <item x="246"/>
        <item x="26"/>
        <item x="17"/>
        <item x="15"/>
        <item x="12"/>
        <item x="42"/>
        <item x="114"/>
        <item x="37"/>
        <item x="30"/>
        <item x="44"/>
        <item x="47"/>
        <item x="29"/>
        <item x="31"/>
        <item x="220"/>
        <item x="33"/>
        <item x="34"/>
        <item x="35"/>
        <item x="40"/>
        <item x="41"/>
        <item x="38"/>
        <item x="39"/>
        <item x="43"/>
        <item x="36"/>
        <item x="91"/>
        <item x="45"/>
        <item x="46"/>
        <item x="48"/>
        <item x="49"/>
        <item x="53"/>
        <item x="51"/>
        <item x="52"/>
        <item x="54"/>
        <item x="56"/>
        <item x="57"/>
        <item x="221"/>
        <item x="59"/>
        <item x="60"/>
        <item x="202"/>
        <item x="81"/>
        <item x="62"/>
        <item x="64"/>
        <item x="215"/>
        <item x="65"/>
        <item x="61"/>
        <item x="58"/>
        <item x="222"/>
        <item x="66"/>
        <item x="71"/>
        <item x="69"/>
        <item x="68"/>
        <item x="67"/>
        <item x="70"/>
        <item x="190"/>
        <item x="73"/>
        <item x="79"/>
        <item x="75"/>
        <item x="50"/>
        <item x="76"/>
        <item x="77"/>
        <item x="82"/>
        <item x="84"/>
        <item x="83"/>
        <item x="86"/>
        <item x="85"/>
        <item x="78"/>
        <item x="80"/>
        <item x="87"/>
        <item x="92"/>
        <item x="88"/>
        <item x="90"/>
        <item x="89"/>
        <item x="93"/>
        <item x="94"/>
        <item x="105"/>
        <item x="95"/>
        <item x="97"/>
        <item x="99"/>
        <item x="96"/>
        <item x="101"/>
        <item x="98"/>
        <item x="103"/>
        <item x="104"/>
        <item x="102"/>
        <item x="100"/>
        <item x="106"/>
        <item x="107"/>
        <item x="108"/>
        <item x="110"/>
        <item x="109"/>
        <item x="111"/>
        <item x="112"/>
        <item x="115"/>
        <item x="184"/>
        <item x="117"/>
        <item x="118"/>
        <item x="113"/>
        <item x="120"/>
        <item x="133"/>
        <item x="125"/>
        <item x="119"/>
        <item x="227"/>
        <item x="136"/>
        <item x="126"/>
        <item x="121"/>
        <item x="132"/>
        <item x="122"/>
        <item x="123"/>
        <item x="128"/>
        <item x="134"/>
        <item x="131"/>
        <item x="127"/>
        <item x="130"/>
        <item x="135"/>
        <item x="137"/>
        <item x="142"/>
        <item x="159"/>
        <item x="160"/>
        <item x="143"/>
        <item x="149"/>
        <item x="150"/>
        <item x="146"/>
        <item x="157"/>
        <item x="158"/>
        <item x="145"/>
        <item x="72"/>
        <item x="144"/>
        <item x="152"/>
        <item x="229"/>
        <item x="147"/>
        <item x="141"/>
        <item x="140"/>
        <item x="154"/>
        <item x="153"/>
        <item x="139"/>
        <item x="156"/>
        <item x="151"/>
        <item x="162"/>
        <item x="170"/>
        <item x="169"/>
        <item x="167"/>
        <item x="163"/>
        <item x="171"/>
        <item x="166"/>
        <item x="164"/>
        <item x="165"/>
        <item x="161"/>
        <item x="148"/>
        <item x="155"/>
        <item x="168"/>
        <item x="172"/>
        <item x="173"/>
        <item x="174"/>
        <item x="188"/>
        <item x="175"/>
        <item x="179"/>
        <item x="176"/>
        <item x="180"/>
        <item x="186"/>
        <item x="177"/>
        <item x="178"/>
        <item x="181"/>
        <item x="185"/>
        <item x="189"/>
        <item x="182"/>
        <item x="183"/>
        <item x="191"/>
        <item x="192"/>
        <item x="193"/>
        <item x="194"/>
        <item x="251"/>
        <item x="203"/>
        <item x="210"/>
        <item x="196"/>
        <item x="198"/>
        <item x="205"/>
        <item x="217"/>
        <item x="201"/>
        <item x="199"/>
        <item x="216"/>
        <item x="212"/>
        <item x="213"/>
        <item x="209"/>
        <item x="200"/>
        <item x="204"/>
        <item x="253"/>
        <item x="195"/>
        <item x="231"/>
        <item x="207"/>
        <item x="63"/>
        <item x="129"/>
        <item x="116"/>
        <item x="124"/>
        <item x="138"/>
        <item x="244"/>
        <item x="208"/>
        <item x="206"/>
        <item x="232"/>
        <item x="197"/>
        <item x="211"/>
        <item x="214"/>
        <item x="32"/>
        <item x="218"/>
        <item x="225"/>
        <item x="237"/>
        <item x="224"/>
        <item x="228"/>
        <item x="223"/>
        <item x="230"/>
        <item x="233"/>
        <item x="234"/>
        <item x="235"/>
        <item x="226"/>
        <item x="219"/>
        <item x="236"/>
        <item x="238"/>
        <item x="239"/>
        <item x="5"/>
        <item x="74"/>
        <item x="242"/>
        <item x="240"/>
        <item x="241"/>
        <item x="243"/>
        <item x="249"/>
        <item x="245"/>
        <item x="248"/>
        <item x="247"/>
        <item x="187"/>
        <item x="250"/>
        <item x="252"/>
        <item x="254"/>
        <item x="255"/>
        <item t="default"/>
      </items>
      <autoSortScope>
        <pivotArea dataOnly="0" outline="0" fieldPosition="0">
          <references count="1">
            <reference field="4294967294" count="1" selected="0">
              <x v="0"/>
            </reference>
          </references>
        </pivotArea>
      </autoSortScope>
    </pivotField>
    <pivotField axis="axisPage" multipleItemSelectionAllowed="1" showAll="0">
      <items count="14">
        <item h="1" x="0"/>
        <item h="1" x="1"/>
        <item h="1" x="2"/>
        <item h="1" x="3"/>
        <item h="1" x="4"/>
        <item h="1" x="5"/>
        <item h="1" x="6"/>
        <item h="1" x="7"/>
        <item h="1" x="8"/>
        <item h="1" x="9"/>
        <item h="1" x="10"/>
        <item h="1" x="11"/>
        <item x="12"/>
        <item t="default"/>
      </items>
    </pivotField>
    <pivotField dataField="1" showAll="0"/>
    <pivotField showAll="0"/>
    <pivotField showAll="0"/>
    <pivotField showAll="0"/>
    <pivotField showAll="0"/>
    <pivotField showAll="0"/>
    <pivotField subtotalTop="0" showAll="0" defaultSubtotal="0"/>
    <pivotField subtotalTop="0" showAll="0" defaultSubtotal="0"/>
    <pivotField subtotalTop="0" showAll="0" defaultSubtotal="0"/>
    <pivotField subtotalTop="0" showAll="0" defaultSubtotal="0"/>
    <pivotField showAl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
  </rowFields>
  <rowItems count="11">
    <i>
      <x v="212"/>
    </i>
    <i>
      <x v="29"/>
    </i>
    <i>
      <x v="38"/>
    </i>
    <i>
      <x v="140"/>
    </i>
    <i>
      <x v="36"/>
    </i>
    <i>
      <x v="181"/>
    </i>
    <i>
      <x v="168"/>
    </i>
    <i>
      <x v="28"/>
    </i>
    <i>
      <x v="44"/>
    </i>
    <i>
      <x v="201"/>
    </i>
    <i t="grand">
      <x/>
    </i>
  </rowItems>
  <colItems count="1">
    <i/>
  </colItems>
  <pageFields count="1">
    <pageField fld="2" hier="0"/>
  </pageFields>
  <dataFields count="1">
    <dataField name="Average of Electricity_Access" fld="3" subtotal="average"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6" iMeasureFld="0">
      <autoFilter ref="A1">
        <filterColumn colId="0">
          <top10 top="0" val="10" filterVal="10"/>
        </filterColumn>
      </autoFilter>
    </filter>
  </filters>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693B4E-F533-BE40-9FAD-384178E34AD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06" firstHeaderRow="1" firstDataRow="2" firstDataCol="1" rowPageCount="1" colPageCount="1"/>
  <pivotFields count="23">
    <pivotField showAll="0"/>
    <pivotField axis="axisRow" showAll="0" sortType="ascending">
      <items count="257">
        <item x="1"/>
        <item x="3"/>
        <item x="55"/>
        <item x="4"/>
        <item x="2"/>
        <item x="8"/>
        <item x="6"/>
        <item x="7"/>
        <item x="0"/>
        <item x="9"/>
        <item x="10"/>
        <item x="11"/>
        <item x="19"/>
        <item x="18"/>
        <item x="16"/>
        <item x="25"/>
        <item x="20"/>
        <item x="13"/>
        <item x="21"/>
        <item x="14"/>
        <item x="22"/>
        <item x="27"/>
        <item x="23"/>
        <item x="28"/>
        <item x="24"/>
        <item h="1" x="246"/>
        <item x="26"/>
        <item x="17"/>
        <item x="15"/>
        <item x="12"/>
        <item x="42"/>
        <item x="114"/>
        <item x="37"/>
        <item x="30"/>
        <item h="1" x="44"/>
        <item x="47"/>
        <item h="1" x="29"/>
        <item h="1" x="31"/>
        <item x="220"/>
        <item h="1" x="33"/>
        <item x="34"/>
        <item x="35"/>
        <item x="40"/>
        <item x="41"/>
        <item h="1" x="38"/>
        <item h="1" x="39"/>
        <item x="43"/>
        <item h="1" x="36"/>
        <item x="91"/>
        <item x="45"/>
        <item x="46"/>
        <item x="48"/>
        <item x="49"/>
        <item x="53"/>
        <item h="1" x="51"/>
        <item x="52"/>
        <item x="54"/>
        <item h="1" x="56"/>
        <item h="1" x="57"/>
        <item h="1" x="221"/>
        <item x="59"/>
        <item x="60"/>
        <item x="202"/>
        <item x="81"/>
        <item x="62"/>
        <item x="64"/>
        <item x="215"/>
        <item x="65"/>
        <item x="61"/>
        <item h="1" x="58"/>
        <item h="1" x="222"/>
        <item x="66"/>
        <item x="71"/>
        <item x="69"/>
        <item x="68"/>
        <item h="1" x="67"/>
        <item x="70"/>
        <item h="1" x="190"/>
        <item x="73"/>
        <item x="79"/>
        <item x="75"/>
        <item x="50"/>
        <item x="76"/>
        <item x="77"/>
        <item x="82"/>
        <item x="84"/>
        <item x="83"/>
        <item x="86"/>
        <item x="85"/>
        <item x="78"/>
        <item x="80"/>
        <item x="87"/>
        <item x="92"/>
        <item h="1" x="88"/>
        <item x="90"/>
        <item x="89"/>
        <item x="93"/>
        <item h="1" x="94"/>
        <item x="105"/>
        <item h="1" x="95"/>
        <item h="1" x="97"/>
        <item h="1" x="99"/>
        <item h="1" x="96"/>
        <item x="101"/>
        <item x="98"/>
        <item x="103"/>
        <item x="104"/>
        <item x="102"/>
        <item x="100"/>
        <item x="106"/>
        <item x="107"/>
        <item x="108"/>
        <item x="110"/>
        <item x="109"/>
        <item x="111"/>
        <item x="112"/>
        <item x="115"/>
        <item x="184"/>
        <item x="117"/>
        <item x="118"/>
        <item x="113"/>
        <item h="1" x="120"/>
        <item h="1" x="133"/>
        <item h="1" x="125"/>
        <item h="1" x="119"/>
        <item h="1" x="227"/>
        <item h="1" x="136"/>
        <item h="1" x="126"/>
        <item x="121"/>
        <item x="132"/>
        <item x="122"/>
        <item x="123"/>
        <item x="128"/>
        <item x="134"/>
        <item h="1" x="131"/>
        <item h="1" x="127"/>
        <item h="1" x="130"/>
        <item x="135"/>
        <item h="1" x="137"/>
        <item x="142"/>
        <item x="159"/>
        <item x="160"/>
        <item x="143"/>
        <item x="149"/>
        <item x="150"/>
        <item x="146"/>
        <item x="157"/>
        <item x="158"/>
        <item x="145"/>
        <item h="1" x="72"/>
        <item h="1" x="144"/>
        <item h="1" x="152"/>
        <item h="1" x="229"/>
        <item h="1" x="147"/>
        <item x="141"/>
        <item x="140"/>
        <item x="154"/>
        <item x="153"/>
        <item x="139"/>
        <item x="156"/>
        <item x="151"/>
        <item x="162"/>
        <item x="170"/>
        <item x="169"/>
        <item x="167"/>
        <item x="163"/>
        <item x="171"/>
        <item x="166"/>
        <item x="164"/>
        <item x="165"/>
        <item x="161"/>
        <item x="148"/>
        <item h="1" x="155"/>
        <item x="168"/>
        <item h="1" x="172"/>
        <item x="173"/>
        <item h="1" x="174"/>
        <item h="1" x="188"/>
        <item x="175"/>
        <item x="179"/>
        <item x="176"/>
        <item x="180"/>
        <item x="186"/>
        <item x="177"/>
        <item x="178"/>
        <item x="181"/>
        <item x="185"/>
        <item h="1" x="189"/>
        <item h="1" x="182"/>
        <item h="1" x="183"/>
        <item x="191"/>
        <item x="192"/>
        <item x="193"/>
        <item x="194"/>
        <item x="251"/>
        <item x="203"/>
        <item x="210"/>
        <item x="196"/>
        <item x="198"/>
        <item x="205"/>
        <item x="217"/>
        <item x="201"/>
        <item x="199"/>
        <item x="216"/>
        <item x="212"/>
        <item x="213"/>
        <item h="1" x="209"/>
        <item x="200"/>
        <item x="204"/>
        <item x="253"/>
        <item x="195"/>
        <item h="1" x="231"/>
        <item x="207"/>
        <item x="63"/>
        <item x="129"/>
        <item x="116"/>
        <item x="124"/>
        <item h="1" x="138"/>
        <item h="1" x="244"/>
        <item h="1" x="208"/>
        <item h="1" x="206"/>
        <item h="1" x="232"/>
        <item x="197"/>
        <item x="211"/>
        <item x="214"/>
        <item x="32"/>
        <item x="218"/>
        <item x="225"/>
        <item x="237"/>
        <item x="224"/>
        <item x="228"/>
        <item x="223"/>
        <item x="230"/>
        <item x="233"/>
        <item x="234"/>
        <item x="235"/>
        <item x="226"/>
        <item h="1" x="219"/>
        <item x="236"/>
        <item x="238"/>
        <item x="239"/>
        <item x="5"/>
        <item x="74"/>
        <item x="242"/>
        <item h="1" x="240"/>
        <item x="241"/>
        <item x="243"/>
        <item x="249"/>
        <item x="245"/>
        <item x="248"/>
        <item x="247"/>
        <item x="187"/>
        <item h="1" x="250"/>
        <item x="252"/>
        <item x="254"/>
        <item x="255"/>
        <item t="default"/>
      </items>
    </pivotField>
    <pivotField axis="axisPage" multipleItemSelectionAllowed="1" showAll="0">
      <items count="14">
        <item h="1" x="0"/>
        <item h="1" x="1"/>
        <item h="1" x="2"/>
        <item h="1" x="3"/>
        <item h="1" x="4"/>
        <item h="1" x="5"/>
        <item h="1" x="6"/>
        <item h="1" x="7"/>
        <item h="1" x="8"/>
        <item h="1" x="9"/>
        <item h="1" x="10"/>
        <item h="1" x="11"/>
        <item x="12"/>
        <item t="default"/>
      </items>
    </pivotField>
    <pivotField dataField="1" showAll="0"/>
    <pivotField dataField="1" showAll="0"/>
    <pivotField dataField="1" showAll="0"/>
    <pivotField showAll="0"/>
    <pivotField showAll="0"/>
    <pivotField showAll="0"/>
    <pivotField subtotalTop="0" showAll="0" defaultSubtotal="0"/>
    <pivotField subtotalTop="0" showAll="0" defaultSubtotal="0"/>
    <pivotField subtotalTop="0" showAll="0" defaultSubtotal="0"/>
    <pivotField subtotalTop="0" showAll="0" defaultSubtotal="0"/>
    <pivotField showAl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
  </rowFields>
  <rowItems count="202">
    <i>
      <x/>
    </i>
    <i>
      <x v="1"/>
    </i>
    <i>
      <x v="2"/>
    </i>
    <i>
      <x v="3"/>
    </i>
    <i>
      <x v="4"/>
    </i>
    <i>
      <x v="5"/>
    </i>
    <i>
      <x v="6"/>
    </i>
    <i>
      <x v="7"/>
    </i>
    <i>
      <x v="8"/>
    </i>
    <i>
      <x v="9"/>
    </i>
    <i>
      <x v="10"/>
    </i>
    <i>
      <x v="11"/>
    </i>
    <i>
      <x v="12"/>
    </i>
    <i>
      <x v="13"/>
    </i>
    <i>
      <x v="14"/>
    </i>
    <i>
      <x v="15"/>
    </i>
    <i>
      <x v="16"/>
    </i>
    <i>
      <x v="17"/>
    </i>
    <i>
      <x v="18"/>
    </i>
    <i>
      <x v="19"/>
    </i>
    <i>
      <x v="20"/>
    </i>
    <i>
      <x v="21"/>
    </i>
    <i>
      <x v="22"/>
    </i>
    <i>
      <x v="23"/>
    </i>
    <i>
      <x v="24"/>
    </i>
    <i>
      <x v="26"/>
    </i>
    <i>
      <x v="27"/>
    </i>
    <i>
      <x v="28"/>
    </i>
    <i>
      <x v="29"/>
    </i>
    <i>
      <x v="30"/>
    </i>
    <i>
      <x v="31"/>
    </i>
    <i>
      <x v="32"/>
    </i>
    <i>
      <x v="33"/>
    </i>
    <i>
      <x v="35"/>
    </i>
    <i>
      <x v="38"/>
    </i>
    <i>
      <x v="40"/>
    </i>
    <i>
      <x v="41"/>
    </i>
    <i>
      <x v="42"/>
    </i>
    <i>
      <x v="43"/>
    </i>
    <i>
      <x v="46"/>
    </i>
    <i>
      <x v="48"/>
    </i>
    <i>
      <x v="49"/>
    </i>
    <i>
      <x v="50"/>
    </i>
    <i>
      <x v="51"/>
    </i>
    <i>
      <x v="52"/>
    </i>
    <i>
      <x v="53"/>
    </i>
    <i>
      <x v="55"/>
    </i>
    <i>
      <x v="56"/>
    </i>
    <i>
      <x v="60"/>
    </i>
    <i>
      <x v="61"/>
    </i>
    <i>
      <x v="62"/>
    </i>
    <i>
      <x v="63"/>
    </i>
    <i>
      <x v="64"/>
    </i>
    <i>
      <x v="65"/>
    </i>
    <i>
      <x v="66"/>
    </i>
    <i>
      <x v="67"/>
    </i>
    <i>
      <x v="68"/>
    </i>
    <i>
      <x v="71"/>
    </i>
    <i>
      <x v="72"/>
    </i>
    <i>
      <x v="73"/>
    </i>
    <i>
      <x v="74"/>
    </i>
    <i>
      <x v="76"/>
    </i>
    <i>
      <x v="78"/>
    </i>
    <i>
      <x v="79"/>
    </i>
    <i>
      <x v="80"/>
    </i>
    <i>
      <x v="81"/>
    </i>
    <i>
      <x v="82"/>
    </i>
    <i>
      <x v="83"/>
    </i>
    <i>
      <x v="84"/>
    </i>
    <i>
      <x v="85"/>
    </i>
    <i>
      <x v="86"/>
    </i>
    <i>
      <x v="87"/>
    </i>
    <i>
      <x v="88"/>
    </i>
    <i>
      <x v="89"/>
    </i>
    <i>
      <x v="90"/>
    </i>
    <i>
      <x v="91"/>
    </i>
    <i>
      <x v="92"/>
    </i>
    <i>
      <x v="94"/>
    </i>
    <i>
      <x v="95"/>
    </i>
    <i>
      <x v="96"/>
    </i>
    <i>
      <x v="98"/>
    </i>
    <i>
      <x v="103"/>
    </i>
    <i>
      <x v="104"/>
    </i>
    <i>
      <x v="105"/>
    </i>
    <i>
      <x v="106"/>
    </i>
    <i>
      <x v="107"/>
    </i>
    <i>
      <x v="108"/>
    </i>
    <i>
      <x v="109"/>
    </i>
    <i>
      <x v="110"/>
    </i>
    <i>
      <x v="111"/>
    </i>
    <i>
      <x v="112"/>
    </i>
    <i>
      <x v="113"/>
    </i>
    <i>
      <x v="114"/>
    </i>
    <i>
      <x v="115"/>
    </i>
    <i>
      <x v="116"/>
    </i>
    <i>
      <x v="117"/>
    </i>
    <i>
      <x v="118"/>
    </i>
    <i>
      <x v="119"/>
    </i>
    <i>
      <x v="120"/>
    </i>
    <i>
      <x v="128"/>
    </i>
    <i>
      <x v="129"/>
    </i>
    <i>
      <x v="130"/>
    </i>
    <i>
      <x v="131"/>
    </i>
    <i>
      <x v="132"/>
    </i>
    <i>
      <x v="133"/>
    </i>
    <i>
      <x v="137"/>
    </i>
    <i>
      <x v="139"/>
    </i>
    <i>
      <x v="140"/>
    </i>
    <i>
      <x v="141"/>
    </i>
    <i>
      <x v="142"/>
    </i>
    <i>
      <x v="143"/>
    </i>
    <i>
      <x v="144"/>
    </i>
    <i>
      <x v="145"/>
    </i>
    <i>
      <x v="146"/>
    </i>
    <i>
      <x v="147"/>
    </i>
    <i>
      <x v="148"/>
    </i>
    <i>
      <x v="154"/>
    </i>
    <i>
      <x v="155"/>
    </i>
    <i>
      <x v="156"/>
    </i>
    <i>
      <x v="157"/>
    </i>
    <i>
      <x v="158"/>
    </i>
    <i>
      <x v="159"/>
    </i>
    <i>
      <x v="160"/>
    </i>
    <i>
      <x v="161"/>
    </i>
    <i>
      <x v="162"/>
    </i>
    <i>
      <x v="163"/>
    </i>
    <i>
      <x v="164"/>
    </i>
    <i>
      <x v="165"/>
    </i>
    <i>
      <x v="166"/>
    </i>
    <i>
      <x v="167"/>
    </i>
    <i>
      <x v="168"/>
    </i>
    <i>
      <x v="169"/>
    </i>
    <i>
      <x v="170"/>
    </i>
    <i>
      <x v="171"/>
    </i>
    <i>
      <x v="173"/>
    </i>
    <i>
      <x v="175"/>
    </i>
    <i>
      <x v="178"/>
    </i>
    <i>
      <x v="179"/>
    </i>
    <i>
      <x v="180"/>
    </i>
    <i>
      <x v="181"/>
    </i>
    <i>
      <x v="182"/>
    </i>
    <i>
      <x v="183"/>
    </i>
    <i>
      <x v="184"/>
    </i>
    <i>
      <x v="185"/>
    </i>
    <i>
      <x v="186"/>
    </i>
    <i>
      <x v="190"/>
    </i>
    <i>
      <x v="191"/>
    </i>
    <i>
      <x v="192"/>
    </i>
    <i>
      <x v="193"/>
    </i>
    <i>
      <x v="194"/>
    </i>
    <i>
      <x v="195"/>
    </i>
    <i>
      <x v="196"/>
    </i>
    <i>
      <x v="197"/>
    </i>
    <i>
      <x v="198"/>
    </i>
    <i>
      <x v="199"/>
    </i>
    <i>
      <x v="200"/>
    </i>
    <i>
      <x v="201"/>
    </i>
    <i>
      <x v="202"/>
    </i>
    <i>
      <x v="203"/>
    </i>
    <i>
      <x v="204"/>
    </i>
    <i>
      <x v="205"/>
    </i>
    <i>
      <x v="207"/>
    </i>
    <i>
      <x v="208"/>
    </i>
    <i>
      <x v="209"/>
    </i>
    <i>
      <x v="210"/>
    </i>
    <i>
      <x v="212"/>
    </i>
    <i>
      <x v="213"/>
    </i>
    <i>
      <x v="214"/>
    </i>
    <i>
      <x v="215"/>
    </i>
    <i>
      <x v="216"/>
    </i>
    <i>
      <x v="222"/>
    </i>
    <i>
      <x v="223"/>
    </i>
    <i>
      <x v="224"/>
    </i>
    <i>
      <x v="225"/>
    </i>
    <i>
      <x v="226"/>
    </i>
    <i>
      <x v="227"/>
    </i>
    <i>
      <x v="228"/>
    </i>
    <i>
      <x v="229"/>
    </i>
    <i>
      <x v="230"/>
    </i>
    <i>
      <x v="231"/>
    </i>
    <i>
      <x v="232"/>
    </i>
    <i>
      <x v="233"/>
    </i>
    <i>
      <x v="234"/>
    </i>
    <i>
      <x v="235"/>
    </i>
    <i>
      <x v="236"/>
    </i>
    <i>
      <x v="238"/>
    </i>
    <i>
      <x v="239"/>
    </i>
    <i>
      <x v="240"/>
    </i>
    <i>
      <x v="241"/>
    </i>
    <i>
      <x v="242"/>
    </i>
    <i>
      <x v="243"/>
    </i>
    <i>
      <x v="245"/>
    </i>
    <i>
      <x v="246"/>
    </i>
    <i>
      <x v="247"/>
    </i>
    <i>
      <x v="248"/>
    </i>
    <i>
      <x v="249"/>
    </i>
    <i>
      <x v="250"/>
    </i>
    <i>
      <x v="251"/>
    </i>
    <i>
      <x v="253"/>
    </i>
    <i>
      <x v="254"/>
    </i>
    <i>
      <x v="255"/>
    </i>
    <i t="grand">
      <x/>
    </i>
  </rowItems>
  <colFields count="1">
    <field x="-2"/>
  </colFields>
  <colItems count="3">
    <i>
      <x/>
    </i>
    <i i="1">
      <x v="1"/>
    </i>
    <i i="2">
      <x v="2"/>
    </i>
  </colItems>
  <pageFields count="1">
    <pageField fld="2" hier="0"/>
  </pageFields>
  <dataFields count="3">
    <dataField name="Average of Electricity_Access" fld="3" subtotal="average" baseField="0" baseItem="0" numFmtId="164"/>
    <dataField name="Average of Renewable_Share" fld="4" subtotal="average" baseField="0" baseItem="0"/>
    <dataField name="Average of CO2_Per_Capita" fld="5" subtotal="average" baseField="0" baseItem="0" numFmtId="2"/>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900F8597-02A6-5D4B-9B61-0AF52E676276}" autoFormatId="16" applyNumberFormats="0" applyBorderFormats="0" applyFontFormats="0" applyPatternFormats="0" applyAlignmentFormats="0" applyWidthHeightFormats="0">
  <queryTableRefresh nextId="33" unboundColumnsRight="15">
    <queryTableFields count="23">
      <queryTableField id="2" name="Country Code" tableColumnId="2"/>
      <queryTableField id="1" name="Country Name" tableColumnId="1"/>
      <queryTableField id="3" name="Year" tableColumnId="3"/>
      <queryTableField id="4" name="Electricity_Access" tableColumnId="4"/>
      <queryTableField id="5" name="renewable_share (2).Renewable_Share" tableColumnId="5"/>
      <queryTableField id="6" name="co2_per_capita (2).CO2_Per_Capita" tableColumnId="6"/>
      <queryTableField id="7" name="energy_use_percapita (2).EnergyUse_percapita" tableColumnId="7"/>
      <queryTableField id="8" name="population_total (2).Population" tableColumnId="8"/>
      <queryTableField id="10" dataBound="0" tableColumnId="12"/>
      <queryTableField id="16" dataBound="0" tableColumnId="10"/>
      <queryTableField id="17" dataBound="0" tableColumnId="11"/>
      <queryTableField id="18" dataBound="0" tableColumnId="13"/>
      <queryTableField id="19" dataBound="0" tableColumnId="14"/>
      <queryTableField id="20" dataBound="0" tableColumnId="15"/>
      <queryTableField id="21" dataBound="0" tableColumnId="16"/>
      <queryTableField id="25" dataBound="0" tableColumnId="9"/>
      <queryTableField id="26" dataBound="0" tableColumnId="17"/>
      <queryTableField id="27" dataBound="0" tableColumnId="18"/>
      <queryTableField id="28" dataBound="0" tableColumnId="19"/>
      <queryTableField id="29" dataBound="0" tableColumnId="20"/>
      <queryTableField id="30" dataBound="0" tableColumnId="21"/>
      <queryTableField id="31" dataBound="0" tableColumnId="22"/>
      <queryTableField id="32"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591D6F9-90A8-EF4B-B0ED-2296991C829D}" sourceName="Year">
  <pivotTables>
    <pivotTable tabId="18" name="PivotTable1"/>
  </pivotTables>
  <data>
    <tabular pivotCacheId="34015661">
      <items count="13">
        <i x="0" s="1"/>
        <i x="1" s="1"/>
        <i x="2" s="1"/>
        <i x="3" s="1"/>
        <i x="4" s="1"/>
        <i x="5" s="1"/>
        <i x="6" s="1"/>
        <i x="7" s="1"/>
        <i x="8" s="1"/>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894738B-DA1B-574A-A8EB-34E2F4DEF8BC}" cache="Slicer_Year" caption="Year" columnCount="13" rowHeight="251882"/>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41554E-7FD3-3241-BD7D-0CB9109DFC89}" name="Master_Data" displayName="Master_Data" ref="A1:W3329" tableType="queryTable">
  <sortState xmlns:xlrd2="http://schemas.microsoft.com/office/spreadsheetml/2017/richdata2" ref="A3:O3329">
    <sortCondition ref="A2"/>
    <sortCondition ref="C2"/>
  </sortState>
  <tableColumns count="23">
    <tableColumn id="2" xr3:uid="{00000000-0010-0000-0100-000002000000}" uniqueName="2" name="Country Code" totalsRowLabel="Total" queryTableFieldId="2" dataDxfId="27"/>
    <tableColumn id="1" xr3:uid="{00000000-0010-0000-0100-000001000000}" uniqueName="1" name="Country Name" queryTableFieldId="1" dataDxfId="26"/>
    <tableColumn id="3" xr3:uid="{00000000-0010-0000-0100-000003000000}" uniqueName="3" name="Year" queryTableFieldId="3"/>
    <tableColumn id="4" xr3:uid="{00000000-0010-0000-0100-000004000000}" uniqueName="4" name="Electricity_Access" queryTableFieldId="4"/>
    <tableColumn id="5" xr3:uid="{00000000-0010-0000-0100-000005000000}" uniqueName="5" name="Renewable_Share" queryTableFieldId="5"/>
    <tableColumn id="6" xr3:uid="{00000000-0010-0000-0100-000006000000}" uniqueName="6" name="CO2_Per_Capita" queryTableFieldId="6"/>
    <tableColumn id="7" xr3:uid="{00000000-0010-0000-0100-000007000000}" uniqueName="7" name="EnergyUse_percapita" queryTableFieldId="7"/>
    <tableColumn id="8" xr3:uid="{00000000-0010-0000-0100-000008000000}" uniqueName="8" name="Population" queryTableFieldId="8"/>
    <tableColumn id="12" xr3:uid="{00000000-0010-0000-0100-00000C000000}" uniqueName="12" name="CountryYear_Key" queryTableFieldId="10" dataDxfId="25">
      <calculatedColumnFormula>Master_Data!$A2 &amp; "-" &amp; Master_Data!$C2</calculatedColumnFormula>
    </tableColumn>
    <tableColumn id="10" xr3:uid="{00000000-0010-0000-0100-00000A000000}" uniqueName="10" name="Elec_Access_YoY" queryTableFieldId="16" dataDxfId="24">
      <calculatedColumnFormula>IF(C2=2010,"",IF(D2="","",IFERROR(D2-INDEX($D:$D,MATCH(A2&amp;"-"&amp;(C2-1),$I:$I,0)),"")))</calculatedColumnFormula>
    </tableColumn>
    <tableColumn id="11" xr3:uid="{00000000-0010-0000-0100-00000B000000}" uniqueName="11" name="Renew_Share_YoY" queryTableFieldId="17" dataDxfId="23">
      <calculatedColumnFormula>IF(C2=2010,"",IF(E2="","",IFERROR(E2-INDEX($E:$E,MATCH(A2&amp;"-"&amp;(C2-1),$I:$I,0)),"")))</calculatedColumnFormula>
    </tableColumn>
    <tableColumn id="13" xr3:uid="{00000000-0010-0000-0100-00000D000000}" uniqueName="13" name="CO2_YoY" queryTableFieldId="18" dataDxfId="22">
      <calculatedColumnFormula>IF(C2=2010,"",IF(F2="","",IFERROR(F2-INDEX($F:$F,MATCH(A2&amp;"-"&amp;(C2-1),$I:$I,0)),"" )))</calculatedColumnFormula>
    </tableColumn>
    <tableColumn id="14" xr3:uid="{00000000-0010-0000-0100-00000E000000}" uniqueName="14" name="Total_CO2_Emissions" queryTableFieldId="19" dataDxfId="21">
      <calculatedColumnFormula>IFERROR(F2*H2,"")</calculatedColumnFormula>
    </tableColumn>
    <tableColumn id="15" xr3:uid="{00000000-0010-0000-0100-00000F000000}" uniqueName="15" name="Electricity_Gap" queryTableFieldId="20" dataDxfId="20">
      <calculatedColumnFormula>IF(D2="","",100-D2)</calculatedColumnFormula>
    </tableColumn>
    <tableColumn id="16" xr3:uid="{00000000-0010-0000-0100-000010000000}" uniqueName="16" name="Energy_Intensity" queryTableFieldId="21" dataDxfId="19">
      <calculatedColumnFormula>IFERROR(F2/G2*1000,"")</calculatedColumnFormula>
    </tableColumn>
    <tableColumn id="9" xr3:uid="{950A5010-0500-4A46-BFCF-68FF41DB1DD8}" uniqueName="9" name="Income_Group" queryTableFieldId="25" dataDxfId="18">
      <calculatedColumnFormula>IFERROR(VLOOKUP(A2,Ref_Data!$A:$B,2,0),"Unknown")</calculatedColumnFormula>
    </tableColumn>
    <tableColumn id="17" xr3:uid="{790FEACF-E904-B64E-9E39-557F389123E7}" uniqueName="17" name="Region" queryTableFieldId="26" dataDxfId="17">
      <calculatedColumnFormula>IFERROR(VLOOKUP(A2,Ref_Data!$A:$C,3,0),"Unknown")</calculatedColumnFormula>
    </tableColumn>
    <tableColumn id="18" xr3:uid="{E78CB882-FA02-8048-8A74-181689D7467F}" uniqueName="18" name="Access_Tier" queryTableFieldId="27" dataDxfId="16">
      <calculatedColumnFormula>IF(D2="","No Data",IF(D2&gt;=95,"Universal Access",IF(D2&gt;=80,"High Access",IF(D2&gt;=50,"Moderate Access",IF(D2&gt;=20,"Low Access","Critical")))))</calculatedColumnFormula>
    </tableColumn>
    <tableColumn id="19" xr3:uid="{207DFB6A-C683-7840-9954-EC6BF7ACD6A4}" uniqueName="19" name="Elec_vs_Global_Avg" queryTableFieldId="28" dataDxfId="15">
      <calculatedColumnFormula>IF(D2="","",D2-AVERAGEIF($C:$C,C2,$D:$D))</calculatedColumnFormula>
    </tableColumn>
    <tableColumn id="20" xr3:uid="{51EB3B5A-A65B-C84F-90BF-62FD36A52F1C}" uniqueName="20" name="Renew_vs_Global_Avg" queryTableFieldId="29" dataDxfId="14">
      <calculatedColumnFormula>IF(E2="","",E2-AVERAGEIF($C:$C,C2,$E:$E))</calculatedColumnFormula>
    </tableColumn>
    <tableColumn id="21" xr3:uid="{EB4C1988-B237-DA45-A612-C9B4363AE049}" uniqueName="21" name="CO2_vs_Global_Avg" queryTableFieldId="30" dataDxfId="13">
      <calculatedColumnFormula>IF(F2="","",F2-AVERAGEIF($C:$C,C2,$F:$F))</calculatedColumnFormula>
    </tableColumn>
    <tableColumn id="22" xr3:uid="{21D29A1B-57C6-8E4D-BBF6-7CD14945F429}" uniqueName="22" name="Elec_Progress_Since_2010" queryTableFieldId="31" dataDxfId="12">
      <calculatedColumnFormula>IFERROR(IF(D2="","",D2-INDEX($D:$D,MATCH(A2&amp;"-2010",$I:$I,0))),"")</calculatedColumnFormula>
    </tableColumn>
    <tableColumn id="23" xr3:uid="{6BDB1EE6-D30A-8548-9B5B-373A9EC82CA7}" uniqueName="23" name="CO2_Progress_Since_2010" queryTableFieldId="32" dataDxfId="11">
      <calculatedColumnFormula>IFERROR(IF(F2="","",F2-INDEX($F:$F,MATCH(A2&amp;"-2010",$I:$I,0))),"")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F77EDC-C19F-5745-A698-3B3147425FBE}" name="Table2" displayName="Table2" ref="A1:C215" totalsRowShown="0" headerRowDxfId="10" headerRowBorderDxfId="9" tableBorderDxfId="8" totalsRowBorderDxfId="7" headerRowCellStyle="Normal 2">
  <autoFilter ref="A1:C215" xr:uid="{00000000-0009-0000-0000-000000000000}"/>
  <tableColumns count="3">
    <tableColumn id="1" xr3:uid="{4E2F19F8-21B8-6845-8257-9ACF842EB14C}" name="Country_Code" dataDxfId="6" dataCellStyle="Normal 2"/>
    <tableColumn id="2" xr3:uid="{D17AA9E1-9733-664C-869B-8D8F744D4B1A}" name="Income_Group" dataDxfId="5" dataCellStyle="Normal 2"/>
    <tableColumn id="3" xr3:uid="{D327ED67-7ED9-8842-8BC3-B98F979C6372}" name="Region" dataDxfId="4" dataCellStyle="Normal 2"/>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F3B84-468F-D948-9261-78C2E4AFAA78}">
  <dimension ref="A1:B34"/>
  <sheetViews>
    <sheetView workbookViewId="0">
      <selection activeCell="B23" sqref="B23"/>
    </sheetView>
  </sheetViews>
  <sheetFormatPr baseColWidth="10" defaultRowHeight="16" x14ac:dyDescent="0.2"/>
  <cols>
    <col min="1" max="1" width="50.33203125" bestFit="1" customWidth="1"/>
    <col min="2" max="2" width="68.33203125" bestFit="1" customWidth="1"/>
  </cols>
  <sheetData>
    <row r="1" spans="1:2" x14ac:dyDescent="0.2">
      <c r="A1" t="s">
        <v>555</v>
      </c>
      <c r="B1" t="s">
        <v>556</v>
      </c>
    </row>
    <row r="2" spans="1:2" x14ac:dyDescent="0.2">
      <c r="A2" t="s">
        <v>558</v>
      </c>
      <c r="B2" t="s">
        <v>557</v>
      </c>
    </row>
    <row r="3" spans="1:2" x14ac:dyDescent="0.2">
      <c r="A3" t="s">
        <v>559</v>
      </c>
      <c r="B3" s="8">
        <v>45717</v>
      </c>
    </row>
    <row r="5" spans="1:2" x14ac:dyDescent="0.2">
      <c r="A5" t="s">
        <v>549</v>
      </c>
    </row>
    <row r="6" spans="1:2" x14ac:dyDescent="0.2">
      <c r="A6" t="s">
        <v>550</v>
      </c>
    </row>
    <row r="8" spans="1:2" x14ac:dyDescent="0.2">
      <c r="A8" t="s">
        <v>551</v>
      </c>
    </row>
    <row r="9" spans="1:2" x14ac:dyDescent="0.2">
      <c r="A9" t="s">
        <v>560</v>
      </c>
      <c r="B9" t="s">
        <v>561</v>
      </c>
    </row>
    <row r="10" spans="1:2" x14ac:dyDescent="0.2">
      <c r="A10" t="s">
        <v>563</v>
      </c>
      <c r="B10" t="s">
        <v>562</v>
      </c>
    </row>
    <row r="11" spans="1:2" x14ac:dyDescent="0.2">
      <c r="A11" t="s">
        <v>564</v>
      </c>
      <c r="B11" t="s">
        <v>565</v>
      </c>
    </row>
    <row r="13" spans="1:2" x14ac:dyDescent="0.2">
      <c r="A13" t="s">
        <v>552</v>
      </c>
    </row>
    <row r="14" spans="1:2" x14ac:dyDescent="0.2">
      <c r="A14" t="s">
        <v>566</v>
      </c>
      <c r="B14" t="s">
        <v>567</v>
      </c>
    </row>
    <row r="15" spans="1:2" x14ac:dyDescent="0.2">
      <c r="A15" t="s">
        <v>568</v>
      </c>
      <c r="B15" t="s">
        <v>569</v>
      </c>
    </row>
    <row r="16" spans="1:2" x14ac:dyDescent="0.2">
      <c r="A16" t="s">
        <v>553</v>
      </c>
    </row>
    <row r="17" spans="1:2" x14ac:dyDescent="0.2">
      <c r="A17" t="s">
        <v>570</v>
      </c>
      <c r="B17" t="s">
        <v>571</v>
      </c>
    </row>
    <row r="18" spans="1:2" x14ac:dyDescent="0.2">
      <c r="A18" t="s">
        <v>573</v>
      </c>
      <c r="B18" t="s">
        <v>572</v>
      </c>
    </row>
    <row r="19" spans="1:2" x14ac:dyDescent="0.2">
      <c r="A19" t="s">
        <v>574</v>
      </c>
      <c r="B19" t="s">
        <v>575</v>
      </c>
    </row>
    <row r="20" spans="1:2" x14ac:dyDescent="0.2">
      <c r="A20" t="s">
        <v>577</v>
      </c>
      <c r="B20" t="s">
        <v>576</v>
      </c>
    </row>
    <row r="21" spans="1:2" x14ac:dyDescent="0.2">
      <c r="A21" t="s">
        <v>578</v>
      </c>
      <c r="B21" t="s">
        <v>579</v>
      </c>
    </row>
    <row r="22" spans="1:2" x14ac:dyDescent="0.2">
      <c r="A22" t="s">
        <v>580</v>
      </c>
      <c r="B22" t="s">
        <v>581</v>
      </c>
    </row>
    <row r="24" spans="1:2" x14ac:dyDescent="0.2">
      <c r="A24" t="s">
        <v>554</v>
      </c>
    </row>
    <row r="25" spans="1:2" x14ac:dyDescent="0.2">
      <c r="A25" t="s">
        <v>582</v>
      </c>
      <c r="B25" t="s">
        <v>583</v>
      </c>
    </row>
    <row r="26" spans="1:2" x14ac:dyDescent="0.2">
      <c r="A26" t="s">
        <v>584</v>
      </c>
      <c r="B26" t="s">
        <v>585</v>
      </c>
    </row>
    <row r="27" spans="1:2" x14ac:dyDescent="0.2">
      <c r="A27" t="s">
        <v>586</v>
      </c>
      <c r="B27" t="s">
        <v>587</v>
      </c>
    </row>
    <row r="28" spans="1:2" x14ac:dyDescent="0.2">
      <c r="A28" t="s">
        <v>588</v>
      </c>
      <c r="B28" t="s">
        <v>589</v>
      </c>
    </row>
    <row r="29" spans="1:2" x14ac:dyDescent="0.2">
      <c r="A29" t="s">
        <v>590</v>
      </c>
      <c r="B29" t="s">
        <v>591</v>
      </c>
    </row>
    <row r="30" spans="1:2" x14ac:dyDescent="0.2">
      <c r="A30" t="s">
        <v>592</v>
      </c>
      <c r="B30" t="s">
        <v>593</v>
      </c>
    </row>
    <row r="31" spans="1:2" x14ac:dyDescent="0.2">
      <c r="A31" t="s">
        <v>594</v>
      </c>
      <c r="B31" t="s">
        <v>595</v>
      </c>
    </row>
    <row r="32" spans="1:2" x14ac:dyDescent="0.2">
      <c r="A32" t="s">
        <v>596</v>
      </c>
      <c r="B32" t="s">
        <v>597</v>
      </c>
    </row>
    <row r="33" spans="1:2" x14ac:dyDescent="0.2">
      <c r="A33" t="s">
        <v>598</v>
      </c>
      <c r="B33" t="s">
        <v>599</v>
      </c>
    </row>
    <row r="34" spans="1:2" x14ac:dyDescent="0.2">
      <c r="A34" t="s">
        <v>600</v>
      </c>
      <c r="B34" t="s">
        <v>601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2B22-FCF3-0648-90C6-00DF5A9D09E0}">
  <dimension ref="A3:D18"/>
  <sheetViews>
    <sheetView workbookViewId="0">
      <selection activeCell="G7" sqref="G7"/>
    </sheetView>
  </sheetViews>
  <sheetFormatPr baseColWidth="10" defaultRowHeight="16" x14ac:dyDescent="0.2"/>
  <cols>
    <col min="1" max="1" width="13" bestFit="1" customWidth="1"/>
    <col min="2" max="2" width="25.83203125" bestFit="1" customWidth="1"/>
    <col min="3" max="3" width="25" bestFit="1" customWidth="1"/>
    <col min="4" max="4" width="24.1640625" bestFit="1" customWidth="1"/>
  </cols>
  <sheetData>
    <row r="3" spans="1:4" x14ac:dyDescent="0.2">
      <c r="B3" s="1" t="s">
        <v>650</v>
      </c>
    </row>
    <row r="4" spans="1:4" x14ac:dyDescent="0.2">
      <c r="A4" s="1" t="s">
        <v>529</v>
      </c>
      <c r="B4" t="s">
        <v>528</v>
      </c>
      <c r="C4" t="s">
        <v>531</v>
      </c>
      <c r="D4" t="s">
        <v>532</v>
      </c>
    </row>
    <row r="5" spans="1:4" x14ac:dyDescent="0.2">
      <c r="A5" s="2">
        <v>2010</v>
      </c>
      <c r="B5">
        <v>79.624657439414051</v>
      </c>
      <c r="C5">
        <v>30.412664906737902</v>
      </c>
      <c r="D5">
        <v>5.0980592139916343</v>
      </c>
    </row>
    <row r="6" spans="1:4" x14ac:dyDescent="0.2">
      <c r="A6" s="2">
        <v>2011</v>
      </c>
      <c r="B6">
        <v>80.415327430820312</v>
      </c>
      <c r="C6">
        <v>30.197370289641142</v>
      </c>
      <c r="D6">
        <v>5.1265333837740554</v>
      </c>
    </row>
    <row r="7" spans="1:4" x14ac:dyDescent="0.2">
      <c r="A7" s="2">
        <v>2012</v>
      </c>
      <c r="B7">
        <v>81.120804536015626</v>
      </c>
      <c r="C7">
        <v>30.107129453224882</v>
      </c>
      <c r="D7">
        <v>5.4055040630962292</v>
      </c>
    </row>
    <row r="8" spans="1:4" x14ac:dyDescent="0.2">
      <c r="A8" s="2">
        <v>2013</v>
      </c>
      <c r="B8">
        <v>81.712538176640606</v>
      </c>
      <c r="C8">
        <v>30.301640083835348</v>
      </c>
      <c r="D8">
        <v>4.968370444000004</v>
      </c>
    </row>
    <row r="9" spans="1:4" x14ac:dyDescent="0.2">
      <c r="A9" s="2">
        <v>2014</v>
      </c>
      <c r="B9">
        <v>82.440902588867147</v>
      </c>
      <c r="C9">
        <v>30.111726605578301</v>
      </c>
      <c r="D9">
        <v>4.7912868980836842</v>
      </c>
    </row>
    <row r="10" spans="1:4" x14ac:dyDescent="0.2">
      <c r="A10" s="2">
        <v>2015</v>
      </c>
      <c r="B10">
        <v>83.015238558046889</v>
      </c>
      <c r="C10">
        <v>29.91515719149799</v>
      </c>
      <c r="D10">
        <v>4.709441366004179</v>
      </c>
    </row>
    <row r="11" spans="1:4" x14ac:dyDescent="0.2">
      <c r="A11" s="2">
        <v>2016</v>
      </c>
      <c r="B11">
        <v>84.094751130546967</v>
      </c>
      <c r="C11">
        <v>29.706057525184725</v>
      </c>
      <c r="D11">
        <v>4.6743717956694564</v>
      </c>
    </row>
    <row r="12" spans="1:4" x14ac:dyDescent="0.2">
      <c r="A12" s="2">
        <v>2017</v>
      </c>
      <c r="B12">
        <v>84.853907690078117</v>
      </c>
      <c r="C12">
        <v>29.541518871734947</v>
      </c>
      <c r="D12">
        <v>4.677751065573224</v>
      </c>
    </row>
    <row r="13" spans="1:4" x14ac:dyDescent="0.2">
      <c r="A13" s="2">
        <v>2018</v>
      </c>
      <c r="B13">
        <v>85.483800559687495</v>
      </c>
      <c r="C13">
        <v>29.563030170325302</v>
      </c>
      <c r="D13">
        <v>4.7108690096276149</v>
      </c>
    </row>
    <row r="14" spans="1:4" x14ac:dyDescent="0.2">
      <c r="A14" s="2">
        <v>2019</v>
      </c>
      <c r="B14">
        <v>86.041377139414124</v>
      </c>
      <c r="C14">
        <v>29.462191043827289</v>
      </c>
      <c r="D14">
        <v>4.6834012955815876</v>
      </c>
    </row>
    <row r="15" spans="1:4" x14ac:dyDescent="0.2">
      <c r="A15" s="2">
        <v>2020</v>
      </c>
      <c r="B15">
        <v>86.573834525664083</v>
      </c>
      <c r="C15">
        <v>30.534853433815261</v>
      </c>
      <c r="D15">
        <v>4.4007476363012579</v>
      </c>
    </row>
    <row r="16" spans="1:4" x14ac:dyDescent="0.2">
      <c r="A16" s="2">
        <v>2021</v>
      </c>
      <c r="B16">
        <v>87.12516851027344</v>
      </c>
      <c r="C16">
        <v>29.603381642512058</v>
      </c>
      <c r="D16">
        <v>4.5807343410041863</v>
      </c>
    </row>
    <row r="17" spans="1:4" x14ac:dyDescent="0.2">
      <c r="A17" s="2">
        <v>2022</v>
      </c>
      <c r="B17">
        <v>87.414053663984348</v>
      </c>
      <c r="C17">
        <v>30.421739130434794</v>
      </c>
      <c r="D17">
        <v>4.5508010522259363</v>
      </c>
    </row>
    <row r="18" spans="1:4" x14ac:dyDescent="0.2">
      <c r="A18" s="2" t="s">
        <v>530</v>
      </c>
      <c r="B18">
        <v>83.839720149957898</v>
      </c>
      <c r="C18">
        <v>29.970086796906315</v>
      </c>
      <c r="D18">
        <v>4.7982978126871538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D631-B13C-AB43-97DF-CD8D6E9A88F9}">
  <dimension ref="A3:D212"/>
  <sheetViews>
    <sheetView tabSelected="1" zoomScale="63" workbookViewId="0">
      <selection activeCell="O26" sqref="O26"/>
    </sheetView>
  </sheetViews>
  <sheetFormatPr baseColWidth="10" defaultRowHeight="16" x14ac:dyDescent="0.2"/>
  <cols>
    <col min="1" max="1" width="22.6640625" bestFit="1" customWidth="1"/>
    <col min="2" max="2" width="26.5" bestFit="1" customWidth="1"/>
    <col min="3" max="3" width="25.5" bestFit="1" customWidth="1"/>
    <col min="4" max="4" width="24.33203125" bestFit="1" customWidth="1"/>
  </cols>
  <sheetData>
    <row r="3" spans="1:4" x14ac:dyDescent="0.2">
      <c r="B3" s="1" t="s">
        <v>650</v>
      </c>
    </row>
    <row r="4" spans="1:4" x14ac:dyDescent="0.2">
      <c r="A4" s="1" t="s">
        <v>529</v>
      </c>
      <c r="B4" t="s">
        <v>528</v>
      </c>
      <c r="C4" t="s">
        <v>531</v>
      </c>
      <c r="D4" t="s">
        <v>532</v>
      </c>
    </row>
    <row r="5" spans="1:4" x14ac:dyDescent="0.2">
      <c r="A5" s="2" t="s">
        <v>418</v>
      </c>
      <c r="B5">
        <v>5.1153846153846141</v>
      </c>
      <c r="C5">
        <v>30.95</v>
      </c>
    </row>
    <row r="6" spans="1:4" x14ac:dyDescent="0.2">
      <c r="A6" s="2" t="s">
        <v>28</v>
      </c>
      <c r="B6">
        <v>8.1923076923076916</v>
      </c>
      <c r="C6">
        <v>88.31538461538463</v>
      </c>
      <c r="D6">
        <v>5.1368072692307698E-2</v>
      </c>
    </row>
    <row r="7" spans="1:4" x14ac:dyDescent="0.2">
      <c r="A7" s="2" t="s">
        <v>444</v>
      </c>
      <c r="B7">
        <v>9.2230769230769241</v>
      </c>
      <c r="C7">
        <v>73.615384615384627</v>
      </c>
      <c r="D7">
        <v>0.11430000669230769</v>
      </c>
    </row>
    <row r="8" spans="1:4" x14ac:dyDescent="0.2">
      <c r="A8" s="2" t="s">
        <v>322</v>
      </c>
      <c r="B8">
        <v>11.384615384615385</v>
      </c>
      <c r="C8">
        <v>76.2</v>
      </c>
      <c r="D8">
        <v>0.30385511561538464</v>
      </c>
    </row>
    <row r="9" spans="1:4" x14ac:dyDescent="0.2">
      <c r="A9" s="2" t="s">
        <v>34</v>
      </c>
      <c r="B9">
        <v>16.646153846153847</v>
      </c>
      <c r="C9">
        <v>76.376923076923077</v>
      </c>
      <c r="D9">
        <v>0.21167788553846156</v>
      </c>
    </row>
    <row r="10" spans="1:4" x14ac:dyDescent="0.2">
      <c r="A10" s="2" t="s">
        <v>332</v>
      </c>
      <c r="B10">
        <v>16.715384615384615</v>
      </c>
      <c r="C10">
        <v>79.391666666666666</v>
      </c>
      <c r="D10">
        <v>0.1045089746923077</v>
      </c>
    </row>
    <row r="11" spans="1:4" x14ac:dyDescent="0.2">
      <c r="A11" s="2" t="s">
        <v>80</v>
      </c>
      <c r="B11">
        <v>17.146153846153847</v>
      </c>
      <c r="C11">
        <v>95.833333333333314</v>
      </c>
      <c r="D11">
        <v>4.5411355E-2</v>
      </c>
    </row>
    <row r="12" spans="1:4" x14ac:dyDescent="0.2">
      <c r="A12" s="2" t="s">
        <v>248</v>
      </c>
      <c r="B12">
        <v>17.700000000000003</v>
      </c>
      <c r="C12">
        <v>90.92307692307692</v>
      </c>
      <c r="D12">
        <v>0.20878405184615384</v>
      </c>
    </row>
    <row r="13" spans="1:4" x14ac:dyDescent="0.2">
      <c r="A13" s="2" t="s">
        <v>406</v>
      </c>
      <c r="B13">
        <v>20.815384615384612</v>
      </c>
      <c r="C13">
        <v>75.684615384615398</v>
      </c>
      <c r="D13">
        <v>0.15434055107692307</v>
      </c>
    </row>
    <row r="14" spans="1:4" x14ac:dyDescent="0.2">
      <c r="A14" s="2" t="s">
        <v>164</v>
      </c>
      <c r="B14">
        <v>23.292307692307695</v>
      </c>
      <c r="C14">
        <v>87.23846153846155</v>
      </c>
      <c r="D14">
        <v>0.18567367761538461</v>
      </c>
    </row>
    <row r="15" spans="1:4" x14ac:dyDescent="0.2">
      <c r="A15" s="2" t="s">
        <v>288</v>
      </c>
      <c r="B15">
        <v>24.823076923076922</v>
      </c>
      <c r="C15">
        <v>83.523076923076914</v>
      </c>
      <c r="D15">
        <v>0.12361205738461539</v>
      </c>
    </row>
    <row r="16" spans="1:4" x14ac:dyDescent="0.2">
      <c r="A16" s="2" t="s">
        <v>316</v>
      </c>
      <c r="B16">
        <v>26.007692307692306</v>
      </c>
      <c r="C16">
        <v>80.7</v>
      </c>
      <c r="D16">
        <v>0.24987723492307692</v>
      </c>
    </row>
    <row r="17" spans="1:4" x14ac:dyDescent="0.2">
      <c r="A17" s="2" t="s">
        <v>478</v>
      </c>
      <c r="B17">
        <v>28.946153846153848</v>
      </c>
      <c r="C17">
        <v>83.225000000000009</v>
      </c>
      <c r="D17">
        <v>0.25065879669230767</v>
      </c>
    </row>
    <row r="18" spans="1:4" x14ac:dyDescent="0.2">
      <c r="A18" s="2" t="s">
        <v>480</v>
      </c>
      <c r="B18">
        <v>28.976923076923075</v>
      </c>
      <c r="C18">
        <v>91.899999999999991</v>
      </c>
      <c r="D18">
        <v>0.14792064330769231</v>
      </c>
    </row>
    <row r="19" spans="1:4" x14ac:dyDescent="0.2">
      <c r="A19" s="2" t="s">
        <v>392</v>
      </c>
      <c r="B19">
        <v>29.876923076923074</v>
      </c>
      <c r="C19">
        <v>85.184615384615398</v>
      </c>
      <c r="D19">
        <v>0.10235235976923077</v>
      </c>
    </row>
    <row r="20" spans="1:4" x14ac:dyDescent="0.2">
      <c r="A20" s="2" t="s">
        <v>268</v>
      </c>
      <c r="B20">
        <v>34.992307692307691</v>
      </c>
      <c r="C20">
        <v>42.599999999999994</v>
      </c>
      <c r="D20">
        <v>0.314967102</v>
      </c>
    </row>
    <row r="21" spans="1:4" x14ac:dyDescent="0.2">
      <c r="A21" s="2" t="s">
        <v>512</v>
      </c>
      <c r="B21">
        <v>35.892307692307696</v>
      </c>
      <c r="C21">
        <v>85.183333333333323</v>
      </c>
      <c r="D21">
        <v>0.39364754784615386</v>
      </c>
    </row>
    <row r="22" spans="1:4" x14ac:dyDescent="0.2">
      <c r="A22" s="2" t="s">
        <v>160</v>
      </c>
      <c r="B22">
        <v>36.9</v>
      </c>
      <c r="C22">
        <v>72.938461538461539</v>
      </c>
      <c r="D22">
        <v>0.28571156784615381</v>
      </c>
    </row>
    <row r="23" spans="1:4" x14ac:dyDescent="0.2">
      <c r="A23" s="2" t="s">
        <v>32</v>
      </c>
      <c r="B23">
        <v>38.299999999999997</v>
      </c>
      <c r="C23">
        <v>48.42499999999999</v>
      </c>
      <c r="D23">
        <v>0.54893828092307695</v>
      </c>
    </row>
    <row r="24" spans="1:4" x14ac:dyDescent="0.2">
      <c r="A24" s="2" t="s">
        <v>134</v>
      </c>
      <c r="B24">
        <v>38.861538461538458</v>
      </c>
      <c r="C24">
        <v>91.508333333333326</v>
      </c>
      <c r="D24">
        <v>0.12906428792307692</v>
      </c>
    </row>
    <row r="25" spans="1:4" x14ac:dyDescent="0.2">
      <c r="A25" s="2" t="s">
        <v>302</v>
      </c>
      <c r="B25">
        <v>39.615384615384613</v>
      </c>
      <c r="C25">
        <v>78.57692307692308</v>
      </c>
      <c r="D25">
        <v>0.22589590984615388</v>
      </c>
    </row>
    <row r="26" spans="1:4" x14ac:dyDescent="0.2">
      <c r="A26" s="2" t="s">
        <v>318</v>
      </c>
      <c r="B26">
        <v>41.269230769230766</v>
      </c>
      <c r="C26">
        <v>27.4</v>
      </c>
      <c r="D26">
        <v>0.80939008084615383</v>
      </c>
    </row>
    <row r="27" spans="1:4" x14ac:dyDescent="0.2">
      <c r="A27" s="2" t="s">
        <v>8</v>
      </c>
      <c r="B27">
        <v>41.430769230769222</v>
      </c>
      <c r="C27">
        <v>51.025000000000006</v>
      </c>
      <c r="D27">
        <v>0.93049941076923071</v>
      </c>
    </row>
    <row r="28" spans="1:4" x14ac:dyDescent="0.2">
      <c r="A28" s="2" t="s">
        <v>372</v>
      </c>
      <c r="B28">
        <v>42.04615384615385</v>
      </c>
      <c r="C28">
        <v>15.424999999999997</v>
      </c>
      <c r="D28">
        <v>2.1436780921538459</v>
      </c>
    </row>
    <row r="29" spans="1:4" x14ac:dyDescent="0.2">
      <c r="A29" s="2" t="s">
        <v>188</v>
      </c>
      <c r="B29">
        <v>42.192307692307686</v>
      </c>
      <c r="C29">
        <v>77.7</v>
      </c>
      <c r="D29">
        <v>0.30663363915384617</v>
      </c>
    </row>
    <row r="30" spans="1:4" x14ac:dyDescent="0.2">
      <c r="A30" s="2" t="s">
        <v>514</v>
      </c>
      <c r="B30">
        <v>42.830769230769228</v>
      </c>
      <c r="C30">
        <v>80.599999999999994</v>
      </c>
      <c r="D30">
        <v>0.81113374061538457</v>
      </c>
    </row>
    <row r="31" spans="1:4" x14ac:dyDescent="0.2">
      <c r="A31" s="2" t="s">
        <v>82</v>
      </c>
      <c r="B31">
        <v>45.215384615384622</v>
      </c>
      <c r="C31">
        <v>66.099999999999994</v>
      </c>
      <c r="D31">
        <v>1.14877531</v>
      </c>
    </row>
    <row r="32" spans="1:4" x14ac:dyDescent="0.2">
      <c r="A32" s="2" t="s">
        <v>450</v>
      </c>
      <c r="B32">
        <v>46.561538461538461</v>
      </c>
      <c r="C32">
        <v>75.991666666666674</v>
      </c>
      <c r="D32">
        <v>0.27200861907692303</v>
      </c>
    </row>
    <row r="33" spans="1:4" x14ac:dyDescent="0.2">
      <c r="A33" s="2" t="s">
        <v>128</v>
      </c>
      <c r="B33">
        <v>46.853846153846156</v>
      </c>
      <c r="C33">
        <v>80.316666666666677</v>
      </c>
      <c r="D33">
        <v>0.19909021976923078</v>
      </c>
    </row>
    <row r="34" spans="1:4" x14ac:dyDescent="0.2">
      <c r="A34" s="2" t="s">
        <v>328</v>
      </c>
      <c r="B34">
        <v>50.15384615384616</v>
      </c>
      <c r="C34">
        <v>30.549999999999997</v>
      </c>
      <c r="D34">
        <v>1.3933709442307696</v>
      </c>
    </row>
    <row r="35" spans="1:4" x14ac:dyDescent="0.2">
      <c r="A35" s="2" t="s">
        <v>398</v>
      </c>
      <c r="B35">
        <v>50.161538461538463</v>
      </c>
      <c r="C35">
        <v>61.641666666666659</v>
      </c>
      <c r="D35">
        <v>0.49660880653846162</v>
      </c>
    </row>
    <row r="36" spans="1:4" x14ac:dyDescent="0.2">
      <c r="A36" s="2" t="s">
        <v>412</v>
      </c>
      <c r="B36">
        <v>50.876923076923077</v>
      </c>
      <c r="C36">
        <v>94.66153846153847</v>
      </c>
      <c r="D36">
        <v>5.6397474846153844E-2</v>
      </c>
    </row>
    <row r="37" spans="1:4" x14ac:dyDescent="0.2">
      <c r="A37" s="2" t="s">
        <v>228</v>
      </c>
      <c r="B37">
        <v>51.92307692307692</v>
      </c>
      <c r="C37">
        <v>70.841666666666683</v>
      </c>
      <c r="D37">
        <v>0.3589788037692308</v>
      </c>
    </row>
    <row r="38" spans="1:4" x14ac:dyDescent="0.2">
      <c r="A38" s="2" t="s">
        <v>502</v>
      </c>
      <c r="B38">
        <v>55.284615384615385</v>
      </c>
      <c r="C38">
        <v>32.815384615384616</v>
      </c>
      <c r="D38">
        <v>0.71263149346153842</v>
      </c>
    </row>
    <row r="39" spans="1:4" x14ac:dyDescent="0.2">
      <c r="A39" s="2" t="s">
        <v>334</v>
      </c>
      <c r="B39">
        <v>55.399999999999991</v>
      </c>
      <c r="C39">
        <v>81.85833333333332</v>
      </c>
      <c r="D39">
        <v>0.60052970246153847</v>
      </c>
    </row>
    <row r="40" spans="1:4" x14ac:dyDescent="0.2">
      <c r="A40" s="2" t="s">
        <v>162</v>
      </c>
      <c r="B40">
        <v>56.192307692307693</v>
      </c>
      <c r="C40">
        <v>51.500000000000007</v>
      </c>
      <c r="D40">
        <v>0.20884184176923079</v>
      </c>
    </row>
    <row r="41" spans="1:4" x14ac:dyDescent="0.2">
      <c r="A41" s="2" t="s">
        <v>404</v>
      </c>
      <c r="B41">
        <v>57.630769230769225</v>
      </c>
      <c r="C41">
        <v>47.053846153846159</v>
      </c>
      <c r="D41">
        <v>0.52525840392307699</v>
      </c>
    </row>
    <row r="42" spans="1:4" x14ac:dyDescent="0.2">
      <c r="A42" s="2" t="s">
        <v>78</v>
      </c>
      <c r="B42">
        <v>60.015384615384619</v>
      </c>
      <c r="C42">
        <v>78.525000000000006</v>
      </c>
      <c r="D42">
        <v>0.39405376284615384</v>
      </c>
    </row>
    <row r="43" spans="1:4" x14ac:dyDescent="0.2">
      <c r="A43" s="2" t="s">
        <v>106</v>
      </c>
      <c r="B43">
        <v>60.707692307692312</v>
      </c>
      <c r="C43">
        <v>27.45384615384615</v>
      </c>
      <c r="D43">
        <v>0.76208197623076923</v>
      </c>
    </row>
    <row r="44" spans="1:4" x14ac:dyDescent="0.2">
      <c r="A44" s="2" t="s">
        <v>306</v>
      </c>
      <c r="B44">
        <v>61.807692307692307</v>
      </c>
      <c r="C44">
        <v>69.36666666666666</v>
      </c>
      <c r="D44">
        <v>0.45021262792307692</v>
      </c>
    </row>
    <row r="45" spans="1:4" x14ac:dyDescent="0.2">
      <c r="A45" s="2" t="s">
        <v>400</v>
      </c>
      <c r="B45">
        <v>62.369230769230768</v>
      </c>
      <c r="C45">
        <v>40.783333333333331</v>
      </c>
      <c r="D45">
        <v>0.64630572799999997</v>
      </c>
    </row>
    <row r="46" spans="1:4" x14ac:dyDescent="0.2">
      <c r="A46" s="2" t="s">
        <v>60</v>
      </c>
      <c r="B46">
        <v>64.053846153846152</v>
      </c>
      <c r="C46">
        <v>27.124999999999996</v>
      </c>
      <c r="D46">
        <v>2.7296562847692303</v>
      </c>
    </row>
    <row r="47" spans="1:4" x14ac:dyDescent="0.2">
      <c r="A47" s="2" t="s">
        <v>76</v>
      </c>
      <c r="B47">
        <v>64.2</v>
      </c>
      <c r="C47">
        <v>67.174999999999997</v>
      </c>
      <c r="D47">
        <v>0.44325300823076919</v>
      </c>
    </row>
    <row r="48" spans="1:4" x14ac:dyDescent="0.2">
      <c r="A48" s="2" t="s">
        <v>166</v>
      </c>
      <c r="B48">
        <v>66.315384615384616</v>
      </c>
      <c r="C48">
        <v>5.2076923076923078</v>
      </c>
      <c r="D48">
        <v>3.6613939703076923</v>
      </c>
    </row>
    <row r="49" spans="1:4" x14ac:dyDescent="0.2">
      <c r="A49" s="2" t="s">
        <v>232</v>
      </c>
      <c r="B49">
        <v>66.484615384615381</v>
      </c>
      <c r="C49">
        <v>59.308333333333337</v>
      </c>
      <c r="D49">
        <v>0.68157205930769238</v>
      </c>
    </row>
    <row r="50" spans="1:4" x14ac:dyDescent="0.2">
      <c r="A50" s="2" t="s">
        <v>434</v>
      </c>
      <c r="B50">
        <v>66.984615384615395</v>
      </c>
      <c r="C50">
        <v>66.407692307692301</v>
      </c>
      <c r="D50">
        <v>0.8466903996153845</v>
      </c>
    </row>
    <row r="51" spans="1:4" x14ac:dyDescent="0.2">
      <c r="A51" s="2" t="s">
        <v>508</v>
      </c>
      <c r="B51">
        <v>68.615384615384613</v>
      </c>
      <c r="C51">
        <v>2.0916666666666672</v>
      </c>
      <c r="D51">
        <v>0.55415554069230766</v>
      </c>
    </row>
    <row r="52" spans="1:4" x14ac:dyDescent="0.2">
      <c r="A52" s="2" t="s">
        <v>424</v>
      </c>
      <c r="B52">
        <v>69.684615384615384</v>
      </c>
      <c r="C52">
        <v>40.192307692307693</v>
      </c>
      <c r="D52">
        <v>0.69881783923076946</v>
      </c>
    </row>
    <row r="53" spans="1:4" x14ac:dyDescent="0.2">
      <c r="A53" s="2" t="s">
        <v>250</v>
      </c>
      <c r="B53">
        <v>73.476923076923086</v>
      </c>
      <c r="C53">
        <v>2.8166666666666664</v>
      </c>
      <c r="D53">
        <v>8.4703083126153853</v>
      </c>
    </row>
    <row r="54" spans="1:4" x14ac:dyDescent="0.2">
      <c r="A54" s="2" t="s">
        <v>460</v>
      </c>
      <c r="B54">
        <v>74.08461538461539</v>
      </c>
      <c r="C54">
        <v>18.238461538461539</v>
      </c>
      <c r="D54">
        <v>0.51696079269230766</v>
      </c>
    </row>
    <row r="55" spans="1:4" x14ac:dyDescent="0.2">
      <c r="A55" s="2" t="s">
        <v>148</v>
      </c>
      <c r="B55">
        <v>74.823076923076911</v>
      </c>
      <c r="C55">
        <v>1.7923076923076924</v>
      </c>
      <c r="D55">
        <v>1.8290381538461535E-3</v>
      </c>
    </row>
    <row r="56" spans="1:4" x14ac:dyDescent="0.2">
      <c r="A56" s="2" t="s">
        <v>156</v>
      </c>
      <c r="B56">
        <v>75.907692307692301</v>
      </c>
      <c r="C56">
        <v>45.050000000000004</v>
      </c>
      <c r="D56">
        <v>0.58918653184615388</v>
      </c>
    </row>
    <row r="57" spans="1:4" x14ac:dyDescent="0.2">
      <c r="A57" s="2" t="s">
        <v>86</v>
      </c>
      <c r="B57">
        <v>77.41538461538461</v>
      </c>
      <c r="C57">
        <v>59.207692307692312</v>
      </c>
      <c r="D57">
        <v>0.29784987261538465</v>
      </c>
    </row>
    <row r="58" spans="1:4" x14ac:dyDescent="0.2">
      <c r="A58" s="2" t="s">
        <v>36</v>
      </c>
      <c r="B58">
        <v>78.146153846153851</v>
      </c>
      <c r="C58">
        <v>32.091666666666669</v>
      </c>
      <c r="D58">
        <v>0.56250882084615383</v>
      </c>
    </row>
    <row r="59" spans="1:4" x14ac:dyDescent="0.2">
      <c r="A59" s="2" t="s">
        <v>6</v>
      </c>
      <c r="B59">
        <v>80.861538461538458</v>
      </c>
      <c r="C59">
        <v>17.846153846153847</v>
      </c>
      <c r="D59">
        <v>0.29275865938461543</v>
      </c>
    </row>
    <row r="60" spans="1:4" x14ac:dyDescent="0.2">
      <c r="A60" s="2" t="s">
        <v>342</v>
      </c>
      <c r="B60">
        <v>83.661538461538456</v>
      </c>
      <c r="C60">
        <v>80.866666666666674</v>
      </c>
      <c r="D60">
        <v>0.37531516015384614</v>
      </c>
    </row>
    <row r="61" spans="1:4" x14ac:dyDescent="0.2">
      <c r="A61" s="2" t="s">
        <v>336</v>
      </c>
      <c r="B61">
        <v>83.676923076923089</v>
      </c>
      <c r="C61">
        <v>51.758333333333333</v>
      </c>
      <c r="D61">
        <v>0.82208820692307694</v>
      </c>
    </row>
    <row r="62" spans="1:4" x14ac:dyDescent="0.2">
      <c r="A62" s="2" t="s">
        <v>234</v>
      </c>
      <c r="B62">
        <v>84.684615384615398</v>
      </c>
      <c r="C62">
        <v>45.569230769230771</v>
      </c>
      <c r="D62">
        <v>0.56437404138461544</v>
      </c>
    </row>
    <row r="63" spans="1:4" x14ac:dyDescent="0.2">
      <c r="A63" s="2" t="s">
        <v>510</v>
      </c>
      <c r="B63">
        <v>85.523076923076914</v>
      </c>
      <c r="C63">
        <v>8.4666666666666668</v>
      </c>
      <c r="D63">
        <v>8.1009670460769225</v>
      </c>
    </row>
    <row r="64" spans="1:4" x14ac:dyDescent="0.2">
      <c r="A64" s="2" t="s">
        <v>244</v>
      </c>
      <c r="B64">
        <v>87.792307692307674</v>
      </c>
      <c r="C64">
        <v>55.015384615384626</v>
      </c>
      <c r="D64">
        <v>1.8116873507692308</v>
      </c>
    </row>
    <row r="65" spans="1:4" x14ac:dyDescent="0.2">
      <c r="A65" s="2" t="s">
        <v>88</v>
      </c>
      <c r="B65">
        <v>88.199999999999989</v>
      </c>
      <c r="C65">
        <v>23.061538461538461</v>
      </c>
      <c r="D65">
        <v>1.4949291952307688</v>
      </c>
    </row>
    <row r="66" spans="1:4" x14ac:dyDescent="0.2">
      <c r="A66" s="2" t="s">
        <v>178</v>
      </c>
      <c r="B66">
        <v>88.707692307692312</v>
      </c>
      <c r="C66">
        <v>21.292307692307698</v>
      </c>
      <c r="D66">
        <v>3.1868024869230775</v>
      </c>
    </row>
    <row r="67" spans="1:4" x14ac:dyDescent="0.2">
      <c r="A67" s="2" t="s">
        <v>184</v>
      </c>
      <c r="B67">
        <v>88.853846153846163</v>
      </c>
      <c r="C67">
        <v>49.783333333333331</v>
      </c>
      <c r="D67">
        <v>1.0378619963846154</v>
      </c>
    </row>
    <row r="68" spans="1:4" x14ac:dyDescent="0.2">
      <c r="A68" s="2" t="s">
        <v>150</v>
      </c>
      <c r="B68">
        <v>89.138461538461542</v>
      </c>
      <c r="C68">
        <v>85.1</v>
      </c>
      <c r="D68">
        <v>2.8524255705384616</v>
      </c>
    </row>
    <row r="69" spans="1:4" x14ac:dyDescent="0.2">
      <c r="A69" s="2" t="s">
        <v>206</v>
      </c>
      <c r="B69">
        <v>89.246153846153845</v>
      </c>
      <c r="C69">
        <v>34.258333333333333</v>
      </c>
      <c r="D69">
        <v>1.703856395538462</v>
      </c>
    </row>
    <row r="70" spans="1:4" x14ac:dyDescent="0.2">
      <c r="A70" s="2" t="s">
        <v>440</v>
      </c>
      <c r="B70">
        <v>89.761538461538464</v>
      </c>
      <c r="C70">
        <v>1.4916666666666665</v>
      </c>
      <c r="D70">
        <v>1.7319252576153847</v>
      </c>
    </row>
    <row r="71" spans="1:4" x14ac:dyDescent="0.2">
      <c r="A71" s="2" t="s">
        <v>312</v>
      </c>
      <c r="B71">
        <v>90.030769230769238</v>
      </c>
      <c r="C71">
        <v>3.0666666666666669</v>
      </c>
      <c r="D71">
        <v>6.60244469576923</v>
      </c>
    </row>
    <row r="72" spans="1:4" x14ac:dyDescent="0.2">
      <c r="A72" s="2" t="s">
        <v>174</v>
      </c>
      <c r="B72">
        <v>91.34615384615384</v>
      </c>
      <c r="C72">
        <v>65.075000000000003</v>
      </c>
      <c r="D72">
        <v>0.99689643776923087</v>
      </c>
    </row>
    <row r="73" spans="1:4" x14ac:dyDescent="0.2">
      <c r="A73" s="2" t="s">
        <v>360</v>
      </c>
      <c r="B73">
        <v>91.492307692307676</v>
      </c>
      <c r="C73">
        <v>30.408333333333335</v>
      </c>
      <c r="D73">
        <v>1.117011830923077</v>
      </c>
    </row>
    <row r="74" spans="1:4" x14ac:dyDescent="0.2">
      <c r="A74" s="2" t="s">
        <v>354</v>
      </c>
      <c r="B74">
        <v>91.546153846153842</v>
      </c>
      <c r="C74">
        <v>45.166666666666657</v>
      </c>
      <c r="D74">
        <v>0.85722423861538455</v>
      </c>
    </row>
    <row r="75" spans="1:4" x14ac:dyDescent="0.2">
      <c r="A75" s="2" t="s">
        <v>170</v>
      </c>
      <c r="B75">
        <v>91.692307692307693</v>
      </c>
      <c r="C75">
        <v>10.630769230769232</v>
      </c>
      <c r="D75">
        <v>1.1502520954615385</v>
      </c>
    </row>
    <row r="76" spans="1:4" x14ac:dyDescent="0.2">
      <c r="A76" s="2" t="s">
        <v>356</v>
      </c>
      <c r="B76">
        <v>91.976923076923057</v>
      </c>
      <c r="C76">
        <v>22.474999999999998</v>
      </c>
      <c r="D76">
        <v>2.623474748</v>
      </c>
    </row>
    <row r="77" spans="1:4" x14ac:dyDescent="0.2">
      <c r="A77" s="2" t="s">
        <v>50</v>
      </c>
      <c r="B77">
        <v>92.684615384615398</v>
      </c>
      <c r="C77">
        <v>15.500000000000002</v>
      </c>
      <c r="D77">
        <v>1.7609338835384614</v>
      </c>
    </row>
    <row r="78" spans="1:4" x14ac:dyDescent="0.2">
      <c r="A78" s="2" t="s">
        <v>46</v>
      </c>
      <c r="B78">
        <v>93.223076923076917</v>
      </c>
      <c r="C78">
        <v>34.646153846153844</v>
      </c>
      <c r="D78">
        <v>0.71999916384615392</v>
      </c>
    </row>
    <row r="79" spans="1:4" x14ac:dyDescent="0.2">
      <c r="A79" s="2" t="s">
        <v>358</v>
      </c>
      <c r="B79">
        <v>93.507692307692324</v>
      </c>
      <c r="C79">
        <v>29.166666666666671</v>
      </c>
      <c r="D79">
        <v>1.7291385479230768</v>
      </c>
    </row>
    <row r="80" spans="1:4" x14ac:dyDescent="0.2">
      <c r="A80" s="2" t="s">
        <v>142</v>
      </c>
      <c r="B80">
        <v>93.638461538461542</v>
      </c>
      <c r="C80">
        <v>30.14615384615384</v>
      </c>
      <c r="D80">
        <v>1.5912258286153853</v>
      </c>
    </row>
    <row r="81" spans="1:4" x14ac:dyDescent="0.2">
      <c r="A81" s="2" t="s">
        <v>58</v>
      </c>
      <c r="B81">
        <v>93.676923076923075</v>
      </c>
      <c r="C81">
        <v>82.123076923076923</v>
      </c>
      <c r="D81">
        <v>1.8037347101538463</v>
      </c>
    </row>
    <row r="82" spans="1:4" x14ac:dyDescent="0.2">
      <c r="A82" s="2" t="s">
        <v>296</v>
      </c>
      <c r="B82">
        <v>93.91538461538461</v>
      </c>
      <c r="C82">
        <v>12.215384615384615</v>
      </c>
      <c r="D82">
        <v>2.1387148461538465E-3</v>
      </c>
    </row>
    <row r="83" spans="1:4" x14ac:dyDescent="0.2">
      <c r="A83" s="2" t="s">
        <v>262</v>
      </c>
      <c r="B83">
        <v>94.746153846153831</v>
      </c>
      <c r="C83">
        <v>51.383333333333326</v>
      </c>
      <c r="D83">
        <v>0.92946844946153839</v>
      </c>
    </row>
    <row r="84" spans="1:4" x14ac:dyDescent="0.2">
      <c r="A84" s="2" t="s">
        <v>408</v>
      </c>
      <c r="B84">
        <v>96.015384615384619</v>
      </c>
      <c r="C84">
        <v>24.899999999999995</v>
      </c>
      <c r="D84">
        <v>1.1600334700769233</v>
      </c>
    </row>
    <row r="85" spans="1:4" x14ac:dyDescent="0.2">
      <c r="A85" s="2" t="s">
        <v>426</v>
      </c>
      <c r="B85">
        <v>96.038461538461533</v>
      </c>
      <c r="C85">
        <v>15.83333333333333</v>
      </c>
      <c r="D85">
        <v>4.2078959121538464</v>
      </c>
    </row>
    <row r="86" spans="1:4" x14ac:dyDescent="0.2">
      <c r="A86" s="2" t="s">
        <v>220</v>
      </c>
      <c r="B86">
        <v>96.1</v>
      </c>
      <c r="C86">
        <v>10.725</v>
      </c>
      <c r="D86">
        <v>2.6376752500769234</v>
      </c>
    </row>
    <row r="87" spans="1:4" x14ac:dyDescent="0.2">
      <c r="A87" s="2" t="s">
        <v>92</v>
      </c>
      <c r="B87">
        <v>96.443195276923063</v>
      </c>
      <c r="C87">
        <v>7.0084053102727273</v>
      </c>
      <c r="D87">
        <v>9.8674248306153842</v>
      </c>
    </row>
    <row r="88" spans="1:4" x14ac:dyDescent="0.2">
      <c r="A88" s="2" t="s">
        <v>108</v>
      </c>
      <c r="B88">
        <v>96.776923076923069</v>
      </c>
      <c r="C88">
        <v>9.815384615384616</v>
      </c>
      <c r="D88">
        <v>1.042013014076923</v>
      </c>
    </row>
    <row r="89" spans="1:4" x14ac:dyDescent="0.2">
      <c r="A89" s="2" t="s">
        <v>464</v>
      </c>
      <c r="B89">
        <v>97.023076923076914</v>
      </c>
      <c r="C89">
        <v>1.6923076923076925</v>
      </c>
      <c r="D89">
        <v>1.3892092970000003</v>
      </c>
    </row>
    <row r="90" spans="1:4" x14ac:dyDescent="0.2">
      <c r="A90" s="2" t="s">
        <v>38</v>
      </c>
      <c r="B90">
        <v>97.146153846153851</v>
      </c>
      <c r="C90">
        <v>17.625000000000004</v>
      </c>
      <c r="D90">
        <v>6.8814752043076917</v>
      </c>
    </row>
    <row r="91" spans="1:4" x14ac:dyDescent="0.2">
      <c r="A91" s="2" t="s">
        <v>200</v>
      </c>
      <c r="B91">
        <v>97.330769230769221</v>
      </c>
      <c r="C91">
        <v>26.824999999999999</v>
      </c>
      <c r="D91">
        <v>2.080508413</v>
      </c>
    </row>
    <row r="92" spans="1:4" x14ac:dyDescent="0.2">
      <c r="A92" s="2" t="s">
        <v>44</v>
      </c>
      <c r="B92">
        <v>97.800000000000011</v>
      </c>
      <c r="C92">
        <v>7.3416666666666677</v>
      </c>
      <c r="D92">
        <v>6.5127701833076941</v>
      </c>
    </row>
    <row r="93" spans="1:4" x14ac:dyDescent="0.2">
      <c r="A93" s="2" t="s">
        <v>506</v>
      </c>
      <c r="B93">
        <v>98.023076923076943</v>
      </c>
      <c r="C93">
        <v>38.053846153846152</v>
      </c>
      <c r="D93">
        <v>1.5324012546923078</v>
      </c>
    </row>
    <row r="94" spans="1:4" x14ac:dyDescent="0.2">
      <c r="A94" s="2" t="s">
        <v>282</v>
      </c>
      <c r="B94">
        <v>98.115384615384613</v>
      </c>
      <c r="C94">
        <v>11.299999999999999</v>
      </c>
      <c r="D94">
        <v>1.801230932846154</v>
      </c>
    </row>
    <row r="95" spans="1:4" x14ac:dyDescent="0.2">
      <c r="A95" s="2" t="s">
        <v>84</v>
      </c>
      <c r="B95">
        <v>98.369230769230768</v>
      </c>
      <c r="C95">
        <v>30.941666666666663</v>
      </c>
      <c r="D95">
        <v>1.7236840387692309</v>
      </c>
    </row>
    <row r="96" spans="1:4" x14ac:dyDescent="0.2">
      <c r="A96" s="2" t="s">
        <v>476</v>
      </c>
      <c r="B96">
        <v>98.369230769230768</v>
      </c>
      <c r="C96">
        <v>3.6538461538461537</v>
      </c>
    </row>
    <row r="97" spans="1:4" x14ac:dyDescent="0.2">
      <c r="A97" s="2" t="s">
        <v>122</v>
      </c>
      <c r="B97">
        <v>98.615384615384627</v>
      </c>
      <c r="C97">
        <v>15.016666666666666</v>
      </c>
      <c r="D97">
        <v>2.4829864797692309</v>
      </c>
    </row>
    <row r="98" spans="1:4" x14ac:dyDescent="0.2">
      <c r="A98" s="2" t="s">
        <v>112</v>
      </c>
      <c r="B98">
        <v>98.646153846153823</v>
      </c>
      <c r="C98">
        <v>16.025000000000002</v>
      </c>
      <c r="D98">
        <v>2.3443912338461539</v>
      </c>
    </row>
    <row r="99" spans="1:4" x14ac:dyDescent="0.2">
      <c r="A99" s="2" t="s">
        <v>388</v>
      </c>
      <c r="B99">
        <v>98.961538461538467</v>
      </c>
      <c r="C99">
        <v>23.316666666666674</v>
      </c>
      <c r="D99">
        <v>4.1300236926923066</v>
      </c>
    </row>
    <row r="100" spans="1:4" x14ac:dyDescent="0.2">
      <c r="A100" s="2" t="s">
        <v>376</v>
      </c>
      <c r="B100">
        <v>99.030769230769238</v>
      </c>
      <c r="C100">
        <v>61.433333333333337</v>
      </c>
      <c r="D100">
        <v>1.1190206253846156</v>
      </c>
    </row>
    <row r="101" spans="1:4" x14ac:dyDescent="0.2">
      <c r="A101" s="2" t="s">
        <v>94</v>
      </c>
      <c r="B101">
        <v>99.092307692307699</v>
      </c>
      <c r="C101">
        <v>20.866666666666664</v>
      </c>
      <c r="D101">
        <v>2.2786120630000002</v>
      </c>
    </row>
    <row r="102" spans="1:4" x14ac:dyDescent="0.2">
      <c r="A102" s="2" t="s">
        <v>454</v>
      </c>
      <c r="B102">
        <v>99.176923076923075</v>
      </c>
      <c r="C102">
        <v>47.5</v>
      </c>
      <c r="D102">
        <v>0.68540745800000002</v>
      </c>
    </row>
    <row r="103" spans="1:4" x14ac:dyDescent="0.2">
      <c r="A103" s="2" t="s">
        <v>500</v>
      </c>
      <c r="B103">
        <v>99.207692307692326</v>
      </c>
      <c r="C103">
        <v>29.466666666666672</v>
      </c>
      <c r="D103">
        <v>2.5239411369230771</v>
      </c>
    </row>
    <row r="104" spans="1:4" x14ac:dyDescent="0.2">
      <c r="A104" s="2" t="s">
        <v>438</v>
      </c>
      <c r="B104">
        <v>99.33846153846153</v>
      </c>
      <c r="C104">
        <v>1.2538461538461538</v>
      </c>
      <c r="D104">
        <v>9.6543510270000006</v>
      </c>
    </row>
    <row r="105" spans="1:4" x14ac:dyDescent="0.2">
      <c r="A105" s="2" t="s">
        <v>114</v>
      </c>
      <c r="B105">
        <v>99.392307692307682</v>
      </c>
      <c r="C105">
        <v>0.15</v>
      </c>
      <c r="D105">
        <v>3.891915533846154</v>
      </c>
    </row>
    <row r="106" spans="1:4" x14ac:dyDescent="0.2">
      <c r="A106" s="2" t="s">
        <v>294</v>
      </c>
      <c r="B106">
        <v>99.430769230769229</v>
      </c>
      <c r="C106">
        <v>10.074999999999999</v>
      </c>
      <c r="D106">
        <v>3.9543048543846151</v>
      </c>
    </row>
    <row r="107" spans="1:4" x14ac:dyDescent="0.2">
      <c r="A107" s="2" t="s">
        <v>212</v>
      </c>
      <c r="B107">
        <v>99.446153846153848</v>
      </c>
      <c r="C107">
        <v>1.0333333333333332</v>
      </c>
      <c r="D107">
        <v>4.1709221230769229</v>
      </c>
    </row>
    <row r="108" spans="1:4" x14ac:dyDescent="0.2">
      <c r="A108" s="2" t="s">
        <v>390</v>
      </c>
      <c r="B108">
        <v>99.469230769230762</v>
      </c>
      <c r="C108">
        <v>3.3333333333333335</v>
      </c>
      <c r="D108">
        <v>12.505264305384616</v>
      </c>
    </row>
    <row r="109" spans="1:4" x14ac:dyDescent="0.2">
      <c r="A109" s="2" t="s">
        <v>20</v>
      </c>
      <c r="B109">
        <v>99.484615384615381</v>
      </c>
      <c r="C109">
        <v>0.43846153846153846</v>
      </c>
      <c r="D109">
        <v>3.230381008153846</v>
      </c>
    </row>
    <row r="110" spans="1:4" x14ac:dyDescent="0.2">
      <c r="A110" s="2" t="s">
        <v>4</v>
      </c>
      <c r="B110">
        <v>99.484615384615395</v>
      </c>
      <c r="C110">
        <v>7.3846153846153832</v>
      </c>
      <c r="D110">
        <v>4.2617509582307695</v>
      </c>
    </row>
    <row r="111" spans="1:4" x14ac:dyDescent="0.2">
      <c r="A111" s="2" t="s">
        <v>230</v>
      </c>
      <c r="B111">
        <v>99.492307692307705</v>
      </c>
      <c r="C111">
        <v>25.425000000000001</v>
      </c>
      <c r="D111">
        <v>1.5700198760000001</v>
      </c>
    </row>
    <row r="112" spans="1:4" x14ac:dyDescent="0.2">
      <c r="A112" s="2" t="s">
        <v>310</v>
      </c>
      <c r="B112">
        <v>99.515384615384619</v>
      </c>
      <c r="C112">
        <v>43.025000000000006</v>
      </c>
    </row>
    <row r="113" spans="1:4" x14ac:dyDescent="0.2">
      <c r="A113" s="2" t="s">
        <v>362</v>
      </c>
      <c r="B113">
        <v>99.523076923076914</v>
      </c>
      <c r="C113">
        <v>0.46923076923076928</v>
      </c>
      <c r="D113">
        <v>91.376508652307692</v>
      </c>
    </row>
    <row r="114" spans="1:4" x14ac:dyDescent="0.2">
      <c r="A114" s="2" t="s">
        <v>496</v>
      </c>
      <c r="B114">
        <v>99.553846153846152</v>
      </c>
      <c r="C114">
        <v>1.0692307692307692</v>
      </c>
      <c r="D114">
        <v>2.1606014966923079</v>
      </c>
    </row>
    <row r="115" spans="1:4" x14ac:dyDescent="0.2">
      <c r="A115" s="2" t="s">
        <v>90</v>
      </c>
      <c r="B115">
        <v>99.57692307692308</v>
      </c>
      <c r="C115">
        <v>36.225000000000001</v>
      </c>
      <c r="D115">
        <v>1.6344933478461539</v>
      </c>
    </row>
    <row r="116" spans="1:4" x14ac:dyDescent="0.2">
      <c r="A116" s="2" t="s">
        <v>52</v>
      </c>
      <c r="B116">
        <v>99.584615384615375</v>
      </c>
      <c r="C116">
        <v>45.4</v>
      </c>
      <c r="D116">
        <v>2.4068433300000001</v>
      </c>
    </row>
    <row r="117" spans="1:4" x14ac:dyDescent="0.2">
      <c r="A117" s="2" t="s">
        <v>494</v>
      </c>
      <c r="B117">
        <v>99.6</v>
      </c>
      <c r="C117">
        <v>17.458333333333336</v>
      </c>
      <c r="D117">
        <v>4.9893998416153842</v>
      </c>
    </row>
    <row r="118" spans="1:4" x14ac:dyDescent="0.2">
      <c r="A118" s="2" t="s">
        <v>344</v>
      </c>
      <c r="B118">
        <v>99.607692307692318</v>
      </c>
      <c r="C118">
        <v>0.55384615384615388</v>
      </c>
      <c r="D118">
        <v>0</v>
      </c>
    </row>
    <row r="119" spans="1:4" x14ac:dyDescent="0.2">
      <c r="A119" s="2" t="s">
        <v>320</v>
      </c>
      <c r="B119">
        <v>99.623076923076923</v>
      </c>
      <c r="C119">
        <v>10.458333333333334</v>
      </c>
      <c r="D119">
        <v>3.131058587769231</v>
      </c>
    </row>
    <row r="120" spans="1:4" x14ac:dyDescent="0.2">
      <c r="A120" s="2" t="s">
        <v>16</v>
      </c>
      <c r="B120">
        <v>99.676923076923075</v>
      </c>
      <c r="C120">
        <v>9.5250000000000004</v>
      </c>
      <c r="D120">
        <v>4.2962085916923076</v>
      </c>
    </row>
    <row r="121" spans="1:4" x14ac:dyDescent="0.2">
      <c r="A121" s="2" t="s">
        <v>452</v>
      </c>
      <c r="B121">
        <v>99.692307692307693</v>
      </c>
      <c r="C121">
        <v>22.641666666666666</v>
      </c>
      <c r="D121">
        <v>3.8546414288461546</v>
      </c>
    </row>
    <row r="122" spans="1:4" x14ac:dyDescent="0.2">
      <c r="A122" s="2" t="s">
        <v>290</v>
      </c>
      <c r="B122">
        <v>99.715384615384608</v>
      </c>
      <c r="C122">
        <v>1.323076923076923</v>
      </c>
      <c r="D122">
        <v>3.4853993611538461</v>
      </c>
    </row>
    <row r="123" spans="1:4" x14ac:dyDescent="0.2">
      <c r="A123" s="2" t="s">
        <v>486</v>
      </c>
      <c r="B123">
        <v>99.715384615384636</v>
      </c>
      <c r="C123">
        <v>56.591666666666669</v>
      </c>
      <c r="D123">
        <v>2.1748586733076922</v>
      </c>
    </row>
    <row r="124" spans="1:4" x14ac:dyDescent="0.2">
      <c r="A124" s="2" t="s">
        <v>246</v>
      </c>
      <c r="B124">
        <v>99.776923076923069</v>
      </c>
      <c r="C124">
        <v>5.2249999999999996</v>
      </c>
      <c r="D124">
        <v>3.9837892929230772</v>
      </c>
    </row>
    <row r="125" spans="1:4" x14ac:dyDescent="0.2">
      <c r="A125" s="2" t="s">
        <v>18</v>
      </c>
      <c r="B125">
        <v>99.792307692307702</v>
      </c>
      <c r="C125">
        <v>9.4416666666666647</v>
      </c>
      <c r="D125">
        <v>1.9889656155384616</v>
      </c>
    </row>
    <row r="126" spans="1:4" x14ac:dyDescent="0.2">
      <c r="A126" s="2" t="s">
        <v>286</v>
      </c>
      <c r="B126">
        <v>99.800000000000011</v>
      </c>
      <c r="C126">
        <v>23.141666666666666</v>
      </c>
      <c r="D126">
        <v>3.1001925325384616</v>
      </c>
    </row>
    <row r="127" spans="1:4" x14ac:dyDescent="0.2">
      <c r="A127" s="2" t="s">
        <v>472</v>
      </c>
      <c r="B127">
        <v>99.807692307692307</v>
      </c>
      <c r="C127">
        <v>12.516666666666667</v>
      </c>
      <c r="D127">
        <v>2.5569940729230769</v>
      </c>
    </row>
    <row r="128" spans="1:4" x14ac:dyDescent="0.2">
      <c r="A128" s="2" t="s">
        <v>124</v>
      </c>
      <c r="B128">
        <v>99.807692307692307</v>
      </c>
      <c r="C128">
        <v>5.5083333333333337</v>
      </c>
      <c r="D128">
        <v>2.3845045945384618</v>
      </c>
    </row>
    <row r="129" spans="1:4" x14ac:dyDescent="0.2">
      <c r="A129" s="2" t="s">
        <v>120</v>
      </c>
      <c r="B129">
        <v>99.825407878461547</v>
      </c>
      <c r="C129">
        <v>12.647049818181818</v>
      </c>
      <c r="D129">
        <v>7.3148057056923079</v>
      </c>
    </row>
    <row r="130" spans="1:4" x14ac:dyDescent="0.2">
      <c r="A130" s="2" t="s">
        <v>324</v>
      </c>
      <c r="B130">
        <v>99.838461538461544</v>
      </c>
      <c r="C130">
        <v>4.25</v>
      </c>
      <c r="D130">
        <v>7.6943789463076904</v>
      </c>
    </row>
    <row r="131" spans="1:4" x14ac:dyDescent="0.2">
      <c r="A131" s="2" t="s">
        <v>300</v>
      </c>
      <c r="B131">
        <v>99.84615384615384</v>
      </c>
      <c r="C131">
        <v>20.275000000000002</v>
      </c>
      <c r="D131">
        <v>4.4309422388461543</v>
      </c>
    </row>
    <row r="132" spans="1:4" x14ac:dyDescent="0.2">
      <c r="A132" s="2" t="s">
        <v>210</v>
      </c>
      <c r="B132">
        <v>99.853846153846149</v>
      </c>
      <c r="C132">
        <v>0.94166666666666676</v>
      </c>
      <c r="D132">
        <v>7.9158856023846154</v>
      </c>
    </row>
    <row r="133" spans="1:4" x14ac:dyDescent="0.2">
      <c r="A133" s="2" t="s">
        <v>72</v>
      </c>
      <c r="B133">
        <v>99.853846153846163</v>
      </c>
      <c r="C133">
        <v>26.566666666666663</v>
      </c>
      <c r="D133">
        <v>4.6506735112307691</v>
      </c>
    </row>
    <row r="134" spans="1:4" x14ac:dyDescent="0.2">
      <c r="A134" s="2" t="s">
        <v>222</v>
      </c>
      <c r="B134">
        <v>99.853846153846163</v>
      </c>
      <c r="C134">
        <v>5.5166666666666666</v>
      </c>
      <c r="D134">
        <v>2.5521984234615385</v>
      </c>
    </row>
    <row r="135" spans="1:4" x14ac:dyDescent="0.2">
      <c r="A135" s="2" t="s">
        <v>490</v>
      </c>
      <c r="B135">
        <v>99.869230769230754</v>
      </c>
      <c r="C135">
        <v>1.3499999999999999</v>
      </c>
      <c r="D135">
        <v>3.9055966560769235</v>
      </c>
    </row>
    <row r="136" spans="1:4" x14ac:dyDescent="0.2">
      <c r="A136" s="2" t="s">
        <v>414</v>
      </c>
      <c r="B136">
        <v>99.876923076923077</v>
      </c>
      <c r="C136">
        <v>21.525000000000002</v>
      </c>
    </row>
    <row r="137" spans="1:4" x14ac:dyDescent="0.2">
      <c r="A137" s="2" t="s">
        <v>10</v>
      </c>
      <c r="B137">
        <v>99.915384615384625</v>
      </c>
      <c r="C137">
        <v>39.283333333333324</v>
      </c>
      <c r="D137">
        <v>1.8151439373076923</v>
      </c>
    </row>
    <row r="138" spans="1:4" x14ac:dyDescent="0.2">
      <c r="A138" s="2" t="s">
        <v>378</v>
      </c>
      <c r="B138">
        <v>99.92307692307692</v>
      </c>
      <c r="C138">
        <v>13.107692307692311</v>
      </c>
    </row>
    <row r="139" spans="1:4" x14ac:dyDescent="0.2">
      <c r="A139" s="2" t="s">
        <v>272</v>
      </c>
      <c r="B139">
        <v>99.953846153846158</v>
      </c>
      <c r="C139">
        <v>29.041666666666661</v>
      </c>
      <c r="D139">
        <v>4.7930644056923075</v>
      </c>
    </row>
    <row r="140" spans="1:4" x14ac:dyDescent="0.2">
      <c r="A140" s="2" t="s">
        <v>456</v>
      </c>
      <c r="B140">
        <v>99.961538461538467</v>
      </c>
      <c r="C140">
        <v>9.166666666666666E-2</v>
      </c>
      <c r="D140">
        <v>11.454088066923077</v>
      </c>
    </row>
    <row r="141" spans="1:4" x14ac:dyDescent="0.2">
      <c r="A141" s="2" t="s">
        <v>158</v>
      </c>
      <c r="B141">
        <v>99.961538461538467</v>
      </c>
      <c r="D141">
        <v>17.151554040769231</v>
      </c>
    </row>
    <row r="142" spans="1:4" x14ac:dyDescent="0.2">
      <c r="A142" s="2" t="s">
        <v>74</v>
      </c>
      <c r="B142">
        <v>99.961538461538467</v>
      </c>
      <c r="C142">
        <v>12.858333333333333</v>
      </c>
      <c r="D142">
        <v>7.9915361750769227</v>
      </c>
    </row>
    <row r="143" spans="1:4" x14ac:dyDescent="0.2">
      <c r="A143" s="2" t="s">
        <v>276</v>
      </c>
      <c r="B143">
        <v>99.969230769230762</v>
      </c>
      <c r="C143">
        <v>39.858333333333334</v>
      </c>
      <c r="D143">
        <v>3.9386351468461536</v>
      </c>
    </row>
    <row r="144" spans="1:4" x14ac:dyDescent="0.2">
      <c r="A144" s="2" t="s">
        <v>26</v>
      </c>
      <c r="B144">
        <v>99.984615384615381</v>
      </c>
      <c r="C144">
        <v>2.2999999999999994</v>
      </c>
      <c r="D144">
        <v>3.5132866901538455</v>
      </c>
    </row>
    <row r="145" spans="1:4" x14ac:dyDescent="0.2">
      <c r="A145" s="2" t="s">
        <v>226</v>
      </c>
      <c r="B145">
        <v>99.984615384615381</v>
      </c>
      <c r="C145">
        <v>1.6666666666666667</v>
      </c>
      <c r="D145">
        <v>12.945772021538462</v>
      </c>
    </row>
    <row r="146" spans="1:4" x14ac:dyDescent="0.2">
      <c r="A146" s="2" t="s">
        <v>396</v>
      </c>
      <c r="B146">
        <v>99.984615384615381</v>
      </c>
      <c r="C146">
        <v>1.6666666666666666E-2</v>
      </c>
      <c r="D146">
        <v>19.741034720769228</v>
      </c>
    </row>
    <row r="147" spans="1:4" x14ac:dyDescent="0.2">
      <c r="A147" s="2" t="s">
        <v>154</v>
      </c>
      <c r="B147">
        <v>99.992307692307705</v>
      </c>
      <c r="C147">
        <v>28.774999999999991</v>
      </c>
      <c r="D147">
        <v>2.7747822622307696</v>
      </c>
    </row>
    <row r="148" spans="1:4" x14ac:dyDescent="0.2">
      <c r="A148" s="2" t="s">
        <v>482</v>
      </c>
      <c r="B148">
        <v>99.992307692307705</v>
      </c>
      <c r="C148">
        <v>5.3</v>
      </c>
      <c r="D148">
        <v>5.3355432065384614</v>
      </c>
    </row>
    <row r="149" spans="1:4" x14ac:dyDescent="0.2">
      <c r="A149" s="2" t="s">
        <v>126</v>
      </c>
      <c r="B149">
        <v>99.999397356923069</v>
      </c>
      <c r="C149">
        <v>16.224248035454544</v>
      </c>
      <c r="D149">
        <v>6.879152558692307</v>
      </c>
    </row>
    <row r="150" spans="1:4" x14ac:dyDescent="0.2">
      <c r="A150" s="2" t="s">
        <v>274</v>
      </c>
      <c r="B150">
        <v>100</v>
      </c>
      <c r="C150">
        <v>11.316666666666668</v>
      </c>
      <c r="D150">
        <v>16.626898231538458</v>
      </c>
    </row>
    <row r="151" spans="1:4" x14ac:dyDescent="0.2">
      <c r="A151" s="2" t="s">
        <v>130</v>
      </c>
      <c r="B151">
        <v>100</v>
      </c>
      <c r="C151">
        <v>16.600000000000001</v>
      </c>
      <c r="D151">
        <v>5.5841075458461553</v>
      </c>
    </row>
    <row r="152" spans="1:4" x14ac:dyDescent="0.2">
      <c r="A152" s="2" t="s">
        <v>340</v>
      </c>
      <c r="B152">
        <v>100</v>
      </c>
      <c r="C152">
        <v>57.949999999999989</v>
      </c>
      <c r="D152">
        <v>8.9050347653076916</v>
      </c>
    </row>
    <row r="153" spans="1:4" x14ac:dyDescent="0.2">
      <c r="A153" s="2" t="s">
        <v>304</v>
      </c>
      <c r="B153">
        <v>100</v>
      </c>
      <c r="C153">
        <v>5.7416666666666663</v>
      </c>
      <c r="D153">
        <v>4.3348517573076926</v>
      </c>
    </row>
    <row r="154" spans="1:4" x14ac:dyDescent="0.2">
      <c r="A154" s="2" t="s">
        <v>100</v>
      </c>
      <c r="B154">
        <v>100</v>
      </c>
      <c r="C154">
        <v>10.674999999999999</v>
      </c>
      <c r="D154">
        <v>5.8029073323076936</v>
      </c>
    </row>
    <row r="155" spans="1:4" x14ac:dyDescent="0.2">
      <c r="A155" s="2" t="s">
        <v>190</v>
      </c>
      <c r="B155">
        <v>100</v>
      </c>
      <c r="C155">
        <v>15.033333333333333</v>
      </c>
      <c r="D155">
        <v>5.0247884779230771</v>
      </c>
    </row>
    <row r="156" spans="1:4" x14ac:dyDescent="0.2">
      <c r="A156" s="2" t="s">
        <v>240</v>
      </c>
      <c r="B156">
        <v>100</v>
      </c>
      <c r="D156">
        <v>24.799527274615382</v>
      </c>
    </row>
    <row r="157" spans="1:4" x14ac:dyDescent="0.2">
      <c r="A157" s="2" t="s">
        <v>54</v>
      </c>
      <c r="B157">
        <v>100</v>
      </c>
      <c r="C157">
        <v>4.3307692307692305</v>
      </c>
      <c r="D157">
        <v>2.5819843533846152</v>
      </c>
    </row>
    <row r="158" spans="1:4" x14ac:dyDescent="0.2">
      <c r="A158" s="2" t="s">
        <v>172</v>
      </c>
      <c r="B158">
        <v>100</v>
      </c>
      <c r="C158">
        <v>11.407692307692306</v>
      </c>
      <c r="D158">
        <v>9.7037028433846171</v>
      </c>
    </row>
    <row r="159" spans="1:4" x14ac:dyDescent="0.2">
      <c r="A159" s="2" t="s">
        <v>432</v>
      </c>
      <c r="B159">
        <v>100</v>
      </c>
      <c r="C159">
        <v>50.758333333333333</v>
      </c>
      <c r="D159">
        <v>4.3293883497692311</v>
      </c>
    </row>
    <row r="160" spans="1:4" x14ac:dyDescent="0.2">
      <c r="A160" s="2" t="s">
        <v>366</v>
      </c>
      <c r="B160">
        <v>100</v>
      </c>
      <c r="C160">
        <v>12.508333333333331</v>
      </c>
      <c r="D160">
        <v>8.3781984839230752</v>
      </c>
    </row>
    <row r="161" spans="1:4" x14ac:dyDescent="0.2">
      <c r="A161" s="2" t="s">
        <v>68</v>
      </c>
      <c r="B161">
        <v>100</v>
      </c>
      <c r="C161">
        <v>23.599999999999998</v>
      </c>
      <c r="D161">
        <v>4.8521062578461533</v>
      </c>
    </row>
    <row r="162" spans="1:4" x14ac:dyDescent="0.2">
      <c r="A162" s="2" t="s">
        <v>386</v>
      </c>
      <c r="B162">
        <v>100</v>
      </c>
      <c r="C162">
        <v>4.1666666666666664E-2</v>
      </c>
      <c r="D162">
        <v>47.432705007692306</v>
      </c>
    </row>
    <row r="163" spans="1:4" x14ac:dyDescent="0.2">
      <c r="A163" s="2" t="s">
        <v>214</v>
      </c>
      <c r="B163">
        <v>100</v>
      </c>
      <c r="C163">
        <v>79.441666666666663</v>
      </c>
      <c r="D163">
        <v>10.007828858384615</v>
      </c>
    </row>
    <row r="164" spans="1:4" x14ac:dyDescent="0.2">
      <c r="A164" s="2" t="s">
        <v>24</v>
      </c>
      <c r="B164">
        <v>100</v>
      </c>
      <c r="C164">
        <v>34.225000000000001</v>
      </c>
      <c r="D164">
        <v>7.8295194248461533</v>
      </c>
    </row>
    <row r="165" spans="1:4" x14ac:dyDescent="0.2">
      <c r="A165" s="2" t="s">
        <v>56</v>
      </c>
      <c r="B165">
        <v>100</v>
      </c>
      <c r="C165">
        <v>0</v>
      </c>
      <c r="D165">
        <v>19.307434343846154</v>
      </c>
    </row>
    <row r="166" spans="1:4" x14ac:dyDescent="0.2">
      <c r="A166" s="2" t="s">
        <v>110</v>
      </c>
      <c r="B166">
        <v>100</v>
      </c>
      <c r="C166">
        <v>31.616666666666664</v>
      </c>
      <c r="D166">
        <v>6.2080087090769247</v>
      </c>
    </row>
    <row r="167" spans="1:4" x14ac:dyDescent="0.2">
      <c r="A167" s="2" t="s">
        <v>140</v>
      </c>
      <c r="B167">
        <v>100</v>
      </c>
      <c r="C167">
        <v>41.999999999999993</v>
      </c>
      <c r="D167">
        <v>8.8271766871538464</v>
      </c>
    </row>
    <row r="168" spans="1:4" x14ac:dyDescent="0.2">
      <c r="A168" s="2" t="s">
        <v>260</v>
      </c>
      <c r="B168">
        <v>100</v>
      </c>
      <c r="C168">
        <v>55.138461538461542</v>
      </c>
    </row>
    <row r="169" spans="1:4" x14ac:dyDescent="0.2">
      <c r="A169" s="2" t="s">
        <v>144</v>
      </c>
      <c r="B169">
        <v>100</v>
      </c>
      <c r="C169">
        <v>13.891666666666666</v>
      </c>
      <c r="D169">
        <v>5.038219271384615</v>
      </c>
    </row>
    <row r="170" spans="1:4" x14ac:dyDescent="0.2">
      <c r="A170" s="2" t="s">
        <v>70</v>
      </c>
      <c r="B170">
        <v>100</v>
      </c>
    </row>
    <row r="171" spans="1:4" x14ac:dyDescent="0.2">
      <c r="A171" s="2" t="s">
        <v>284</v>
      </c>
      <c r="B171">
        <v>100</v>
      </c>
    </row>
    <row r="172" spans="1:4" x14ac:dyDescent="0.2">
      <c r="A172" s="2" t="s">
        <v>42</v>
      </c>
      <c r="B172">
        <v>100</v>
      </c>
      <c r="C172">
        <v>1.2615384615384615</v>
      </c>
      <c r="D172">
        <v>3.1459504355384618</v>
      </c>
    </row>
    <row r="173" spans="1:4" x14ac:dyDescent="0.2">
      <c r="A173" s="2" t="s">
        <v>384</v>
      </c>
      <c r="B173">
        <v>100</v>
      </c>
      <c r="C173">
        <v>7.453846153846154</v>
      </c>
      <c r="D173">
        <v>3.2213587515384612</v>
      </c>
    </row>
    <row r="174" spans="1:4" x14ac:dyDescent="0.2">
      <c r="A174" s="2" t="s">
        <v>402</v>
      </c>
      <c r="B174">
        <v>100</v>
      </c>
      <c r="C174">
        <v>0.70833333333333348</v>
      </c>
      <c r="D174">
        <v>9.7862219742307683</v>
      </c>
    </row>
    <row r="175" spans="1:4" x14ac:dyDescent="0.2">
      <c r="A175" s="2" t="s">
        <v>208</v>
      </c>
      <c r="B175">
        <v>100</v>
      </c>
      <c r="C175">
        <v>9.4500000000000011</v>
      </c>
      <c r="D175">
        <v>7.7651493287692306</v>
      </c>
    </row>
    <row r="176" spans="1:4" x14ac:dyDescent="0.2">
      <c r="A176" s="2" t="s">
        <v>428</v>
      </c>
      <c r="B176">
        <v>100</v>
      </c>
      <c r="C176">
        <v>13.208333333333336</v>
      </c>
      <c r="D176">
        <v>6.6121985559230776</v>
      </c>
    </row>
    <row r="177" spans="1:4" x14ac:dyDescent="0.2">
      <c r="A177" s="2" t="s">
        <v>204</v>
      </c>
      <c r="B177">
        <v>100</v>
      </c>
      <c r="C177">
        <v>2.3153846153846152</v>
      </c>
    </row>
    <row r="178" spans="1:4" x14ac:dyDescent="0.2">
      <c r="A178" s="2" t="s">
        <v>64</v>
      </c>
      <c r="B178">
        <v>100</v>
      </c>
      <c r="C178">
        <v>22.391666666666669</v>
      </c>
      <c r="D178">
        <v>15.939059103076923</v>
      </c>
    </row>
    <row r="179" spans="1:4" x14ac:dyDescent="0.2">
      <c r="A179" s="2" t="s">
        <v>474</v>
      </c>
      <c r="B179">
        <v>100</v>
      </c>
      <c r="C179">
        <v>12.891666666666664</v>
      </c>
      <c r="D179">
        <v>4.8786420785384612</v>
      </c>
    </row>
    <row r="180" spans="1:4" x14ac:dyDescent="0.2">
      <c r="A180" s="2" t="s">
        <v>182</v>
      </c>
      <c r="B180">
        <v>100</v>
      </c>
      <c r="C180">
        <v>0.25</v>
      </c>
      <c r="D180">
        <v>5.7793836481538472</v>
      </c>
    </row>
    <row r="181" spans="1:4" x14ac:dyDescent="0.2">
      <c r="A181" s="2" t="s">
        <v>216</v>
      </c>
      <c r="B181">
        <v>100</v>
      </c>
      <c r="C181">
        <v>4.9416666666666664</v>
      </c>
      <c r="D181">
        <v>7.9149359253076916</v>
      </c>
    </row>
    <row r="182" spans="1:4" x14ac:dyDescent="0.2">
      <c r="A182" s="2" t="s">
        <v>350</v>
      </c>
      <c r="B182">
        <v>100</v>
      </c>
      <c r="C182">
        <v>1.6666666666666666E-2</v>
      </c>
      <c r="D182">
        <v>18.755556054615383</v>
      </c>
    </row>
    <row r="183" spans="1:4" x14ac:dyDescent="0.2">
      <c r="A183" s="2" t="s">
        <v>218</v>
      </c>
      <c r="B183">
        <v>100</v>
      </c>
      <c r="C183">
        <v>16.016666666666666</v>
      </c>
      <c r="D183">
        <v>5.9273353403846158</v>
      </c>
    </row>
    <row r="184" spans="1:4" x14ac:dyDescent="0.2">
      <c r="A184" s="2" t="s">
        <v>168</v>
      </c>
      <c r="B184">
        <v>100</v>
      </c>
      <c r="C184">
        <v>16.525000000000002</v>
      </c>
      <c r="D184">
        <v>6.3617954873076927</v>
      </c>
    </row>
    <row r="185" spans="1:4" x14ac:dyDescent="0.2">
      <c r="A185" s="2" t="s">
        <v>98</v>
      </c>
      <c r="B185">
        <v>100</v>
      </c>
      <c r="C185">
        <v>0</v>
      </c>
      <c r="D185">
        <v>4.3461238276153846</v>
      </c>
    </row>
    <row r="186" spans="1:4" x14ac:dyDescent="0.2">
      <c r="A186" s="2" t="s">
        <v>374</v>
      </c>
      <c r="B186">
        <v>100</v>
      </c>
      <c r="C186">
        <v>28.425000000000001</v>
      </c>
      <c r="D186">
        <v>4.6198210562307684</v>
      </c>
    </row>
    <row r="187" spans="1:4" x14ac:dyDescent="0.2">
      <c r="A187" s="2" t="s">
        <v>224</v>
      </c>
      <c r="B187">
        <v>100</v>
      </c>
      <c r="C187">
        <v>6.3916666666666657</v>
      </c>
      <c r="D187">
        <v>9.4177011698461541</v>
      </c>
    </row>
    <row r="188" spans="1:4" x14ac:dyDescent="0.2">
      <c r="A188" s="2" t="s">
        <v>102</v>
      </c>
      <c r="B188">
        <v>100</v>
      </c>
      <c r="C188">
        <v>14.458333333333334</v>
      </c>
      <c r="D188">
        <v>10.218799579692309</v>
      </c>
    </row>
    <row r="189" spans="1:4" x14ac:dyDescent="0.2">
      <c r="A189" s="2" t="s">
        <v>14</v>
      </c>
      <c r="B189">
        <v>100</v>
      </c>
      <c r="C189">
        <v>0.31666666666666665</v>
      </c>
      <c r="D189">
        <v>22.861790482307693</v>
      </c>
    </row>
    <row r="190" spans="1:4" x14ac:dyDescent="0.2">
      <c r="A190" s="2" t="s">
        <v>22</v>
      </c>
      <c r="B190">
        <v>100</v>
      </c>
      <c r="C190">
        <v>9.65</v>
      </c>
      <c r="D190">
        <v>16.745248059230768</v>
      </c>
    </row>
    <row r="191" spans="1:4" x14ac:dyDescent="0.2">
      <c r="A191" s="2" t="s">
        <v>152</v>
      </c>
      <c r="B191">
        <v>100</v>
      </c>
      <c r="C191">
        <v>7.9000000000000012</v>
      </c>
      <c r="D191">
        <v>6.1994355328461532</v>
      </c>
    </row>
    <row r="192" spans="1:4" x14ac:dyDescent="0.2">
      <c r="A192" s="2" t="s">
        <v>40</v>
      </c>
      <c r="B192">
        <v>100</v>
      </c>
      <c r="C192">
        <v>0</v>
      </c>
      <c r="D192">
        <v>24.366690297692305</v>
      </c>
    </row>
    <row r="193" spans="1:4" x14ac:dyDescent="0.2">
      <c r="A193" s="2" t="s">
        <v>488</v>
      </c>
      <c r="B193">
        <v>100</v>
      </c>
      <c r="C193">
        <v>9.3416666666666668</v>
      </c>
      <c r="D193">
        <v>15.649396416923079</v>
      </c>
    </row>
    <row r="194" spans="1:4" x14ac:dyDescent="0.2">
      <c r="A194" s="2" t="s">
        <v>430</v>
      </c>
      <c r="B194">
        <v>100</v>
      </c>
      <c r="C194">
        <v>21.208333333333332</v>
      </c>
      <c r="D194">
        <v>7.2048167752307686</v>
      </c>
    </row>
    <row r="195" spans="1:4" x14ac:dyDescent="0.2">
      <c r="A195" s="2" t="s">
        <v>186</v>
      </c>
      <c r="B195">
        <v>100</v>
      </c>
      <c r="C195">
        <v>31.533333333333335</v>
      </c>
      <c r="D195">
        <v>4.5029080910000001</v>
      </c>
    </row>
    <row r="196" spans="1:4" x14ac:dyDescent="0.2">
      <c r="A196" s="2" t="s">
        <v>48</v>
      </c>
      <c r="B196">
        <v>100</v>
      </c>
      <c r="C196">
        <v>0.73846153846153861</v>
      </c>
      <c r="D196">
        <v>3.9231324545384614</v>
      </c>
    </row>
    <row r="197" spans="1:4" x14ac:dyDescent="0.2">
      <c r="A197" s="2" t="s">
        <v>338</v>
      </c>
      <c r="B197">
        <v>100</v>
      </c>
      <c r="C197">
        <v>6.7333333333333334</v>
      </c>
      <c r="D197">
        <v>9.5345243581538472</v>
      </c>
    </row>
    <row r="198" spans="1:4" x14ac:dyDescent="0.2">
      <c r="A198" s="2" t="s">
        <v>132</v>
      </c>
      <c r="B198">
        <v>100</v>
      </c>
      <c r="C198">
        <v>28.874999999999996</v>
      </c>
      <c r="D198">
        <v>14.816771525615383</v>
      </c>
    </row>
    <row r="199" spans="1:4" x14ac:dyDescent="0.2">
      <c r="A199" s="2" t="s">
        <v>330</v>
      </c>
      <c r="B199">
        <v>100</v>
      </c>
      <c r="C199">
        <v>5.8076923076923075</v>
      </c>
      <c r="D199">
        <v>16.449309831538464</v>
      </c>
    </row>
    <row r="200" spans="1:4" x14ac:dyDescent="0.2">
      <c r="A200" s="2" t="s">
        <v>410</v>
      </c>
      <c r="B200">
        <v>100</v>
      </c>
    </row>
    <row r="201" spans="1:4" x14ac:dyDescent="0.2">
      <c r="A201" s="2" t="s">
        <v>346</v>
      </c>
      <c r="B201">
        <v>100</v>
      </c>
      <c r="C201">
        <v>29.008333333333329</v>
      </c>
      <c r="D201">
        <v>7.3821520314615379</v>
      </c>
    </row>
    <row r="202" spans="1:4" x14ac:dyDescent="0.2">
      <c r="A202" s="2" t="s">
        <v>436</v>
      </c>
      <c r="B202">
        <v>100</v>
      </c>
    </row>
    <row r="203" spans="1:4" x14ac:dyDescent="0.2">
      <c r="A203" s="2" t="s">
        <v>12</v>
      </c>
      <c r="B203">
        <v>100</v>
      </c>
      <c r="C203">
        <v>18.715384615384615</v>
      </c>
    </row>
    <row r="204" spans="1:4" x14ac:dyDescent="0.2">
      <c r="A204" s="2" t="s">
        <v>238</v>
      </c>
      <c r="B204">
        <v>100</v>
      </c>
      <c r="C204">
        <v>2.5666666666666669</v>
      </c>
      <c r="D204">
        <v>12.581341922307693</v>
      </c>
    </row>
    <row r="205" spans="1:4" x14ac:dyDescent="0.2">
      <c r="A205" s="2" t="s">
        <v>30</v>
      </c>
      <c r="B205">
        <v>100</v>
      </c>
      <c r="C205">
        <v>9.2666666666666675</v>
      </c>
      <c r="D205">
        <v>8.89355569753846</v>
      </c>
    </row>
    <row r="206" spans="1:4" x14ac:dyDescent="0.2">
      <c r="A206" s="2" t="s">
        <v>278</v>
      </c>
      <c r="B206">
        <v>100</v>
      </c>
      <c r="C206">
        <v>9.0846153846153861</v>
      </c>
      <c r="D206">
        <v>3.3727733846153845</v>
      </c>
    </row>
    <row r="207" spans="1:4" x14ac:dyDescent="0.2">
      <c r="A207" s="2" t="s">
        <v>104</v>
      </c>
      <c r="B207">
        <v>100</v>
      </c>
      <c r="C207">
        <v>14.875</v>
      </c>
      <c r="D207">
        <v>9.1641391756153858</v>
      </c>
    </row>
    <row r="208" spans="1:4" x14ac:dyDescent="0.2">
      <c r="A208" s="2" t="s">
        <v>176</v>
      </c>
      <c r="B208">
        <v>100</v>
      </c>
      <c r="C208">
        <v>2.9384615384615387</v>
      </c>
      <c r="D208">
        <v>1.8252743076923076E-3</v>
      </c>
    </row>
    <row r="209" spans="1:4" x14ac:dyDescent="0.2">
      <c r="A209" s="2" t="s">
        <v>326</v>
      </c>
      <c r="B209">
        <v>100</v>
      </c>
      <c r="C209">
        <v>10.664692469727273</v>
      </c>
      <c r="D209">
        <v>15.677162956153847</v>
      </c>
    </row>
    <row r="210" spans="1:4" x14ac:dyDescent="0.2">
      <c r="A210" s="2" t="s">
        <v>146</v>
      </c>
      <c r="B210">
        <v>100</v>
      </c>
      <c r="C210">
        <v>5.6538461538461542</v>
      </c>
      <c r="D210">
        <v>4.0591957384615393E-2</v>
      </c>
    </row>
    <row r="211" spans="1:4" x14ac:dyDescent="0.2">
      <c r="A211" s="2" t="s">
        <v>96</v>
      </c>
      <c r="B211">
        <v>100</v>
      </c>
      <c r="C211">
        <v>1.6083333333333334</v>
      </c>
    </row>
    <row r="212" spans="1:4" x14ac:dyDescent="0.2">
      <c r="A212" s="2" t="s">
        <v>530</v>
      </c>
      <c r="B212">
        <v>84.244995914774961</v>
      </c>
      <c r="C212">
        <v>30.089654643945615</v>
      </c>
      <c r="D212">
        <v>5.0664242153092687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7EF76-E248-554A-8CCD-4276376D15E1}">
  <dimension ref="A1:G203"/>
  <sheetViews>
    <sheetView topLeftCell="E1" zoomScale="132" workbookViewId="0">
      <selection activeCell="K20" sqref="K20"/>
    </sheetView>
  </sheetViews>
  <sheetFormatPr baseColWidth="10" defaultRowHeight="16" x14ac:dyDescent="0.2"/>
  <cols>
    <col min="1" max="1" width="22.33203125" bestFit="1" customWidth="1"/>
    <col min="2" max="2" width="26.1640625" bestFit="1" customWidth="1"/>
    <col min="3" max="3" width="25.1640625" bestFit="1" customWidth="1"/>
    <col min="4" max="4" width="24.1640625" bestFit="1" customWidth="1"/>
    <col min="6" max="6" width="13" bestFit="1" customWidth="1"/>
    <col min="7" max="7" width="17.83203125" customWidth="1"/>
  </cols>
  <sheetData>
    <row r="1" spans="1:7" x14ac:dyDescent="0.2">
      <c r="A1" s="1" t="s">
        <v>2</v>
      </c>
      <c r="B1" s="2">
        <v>2022</v>
      </c>
      <c r="F1" s="4" t="s">
        <v>651</v>
      </c>
      <c r="G1" s="4" t="s">
        <v>658</v>
      </c>
    </row>
    <row r="2" spans="1:7" x14ac:dyDescent="0.2">
      <c r="F2" t="s">
        <v>248</v>
      </c>
      <c r="G2">
        <v>92.8</v>
      </c>
    </row>
    <row r="3" spans="1:7" x14ac:dyDescent="0.2">
      <c r="B3" s="1" t="s">
        <v>650</v>
      </c>
      <c r="F3" t="s">
        <v>480</v>
      </c>
      <c r="G3">
        <v>90.9</v>
      </c>
    </row>
    <row r="4" spans="1:7" x14ac:dyDescent="0.2">
      <c r="A4" s="1" t="s">
        <v>529</v>
      </c>
      <c r="B4" t="s">
        <v>528</v>
      </c>
      <c r="C4" t="s">
        <v>531</v>
      </c>
      <c r="D4" t="s">
        <v>532</v>
      </c>
      <c r="F4" t="s">
        <v>134</v>
      </c>
      <c r="G4">
        <v>90.9</v>
      </c>
    </row>
    <row r="5" spans="1:7" x14ac:dyDescent="0.2">
      <c r="A5" s="2" t="s">
        <v>418</v>
      </c>
      <c r="B5">
        <v>8.4</v>
      </c>
      <c r="F5" t="s">
        <v>164</v>
      </c>
      <c r="G5">
        <v>87.4</v>
      </c>
    </row>
    <row r="6" spans="1:7" x14ac:dyDescent="0.2">
      <c r="A6" s="2" t="s">
        <v>28</v>
      </c>
      <c r="B6">
        <v>10.3</v>
      </c>
      <c r="C6">
        <v>83</v>
      </c>
      <c r="D6">
        <v>6.9821576999999996E-2</v>
      </c>
      <c r="F6" t="s">
        <v>288</v>
      </c>
      <c r="G6">
        <v>83.1</v>
      </c>
    </row>
    <row r="7" spans="1:7" x14ac:dyDescent="0.2">
      <c r="A7" s="2" t="s">
        <v>444</v>
      </c>
      <c r="B7">
        <v>11.7</v>
      </c>
      <c r="C7">
        <v>70</v>
      </c>
      <c r="D7">
        <v>0.155239824</v>
      </c>
      <c r="F7" t="s">
        <v>28</v>
      </c>
      <c r="G7">
        <v>83</v>
      </c>
    </row>
    <row r="8" spans="1:7" x14ac:dyDescent="0.2">
      <c r="A8" s="2" t="s">
        <v>322</v>
      </c>
      <c r="B8">
        <v>14</v>
      </c>
      <c r="C8">
        <v>62.9</v>
      </c>
      <c r="D8">
        <v>0.272369784</v>
      </c>
      <c r="F8" t="s">
        <v>478</v>
      </c>
      <c r="G8">
        <v>83</v>
      </c>
    </row>
    <row r="9" spans="1:7" x14ac:dyDescent="0.2">
      <c r="A9" s="2" t="s">
        <v>332</v>
      </c>
      <c r="B9">
        <v>19.5</v>
      </c>
      <c r="D9">
        <v>0.12712561</v>
      </c>
      <c r="F9" t="s">
        <v>316</v>
      </c>
      <c r="G9">
        <v>80.7</v>
      </c>
    </row>
    <row r="10" spans="1:7" x14ac:dyDescent="0.2">
      <c r="A10" s="2" t="s">
        <v>34</v>
      </c>
      <c r="B10">
        <v>19.5</v>
      </c>
      <c r="C10">
        <v>71.400000000000006</v>
      </c>
      <c r="D10">
        <v>0.28826198600000003</v>
      </c>
      <c r="F10" t="s">
        <v>392</v>
      </c>
      <c r="G10">
        <v>79.900000000000006</v>
      </c>
    </row>
    <row r="11" spans="1:7" x14ac:dyDescent="0.2">
      <c r="A11" s="2" t="s">
        <v>406</v>
      </c>
      <c r="B11">
        <v>29.4</v>
      </c>
      <c r="C11">
        <v>71.599999999999994</v>
      </c>
      <c r="D11">
        <v>0.17721809899999999</v>
      </c>
      <c r="F11" t="s">
        <v>34</v>
      </c>
      <c r="G11">
        <v>71.400000000000006</v>
      </c>
    </row>
    <row r="12" spans="1:7" x14ac:dyDescent="0.2">
      <c r="A12" s="2" t="s">
        <v>248</v>
      </c>
      <c r="B12">
        <v>31.8</v>
      </c>
      <c r="C12">
        <v>92.8</v>
      </c>
      <c r="D12">
        <v>0.16165130699999999</v>
      </c>
    </row>
    <row r="13" spans="1:7" x14ac:dyDescent="0.2">
      <c r="A13" s="2" t="s">
        <v>316</v>
      </c>
      <c r="B13">
        <v>33.200000000000003</v>
      </c>
      <c r="D13">
        <v>0.33369420399999999</v>
      </c>
    </row>
    <row r="14" spans="1:7" x14ac:dyDescent="0.2">
      <c r="A14" s="2" t="s">
        <v>288</v>
      </c>
      <c r="B14">
        <v>36.1</v>
      </c>
      <c r="C14">
        <v>83.1</v>
      </c>
      <c r="D14">
        <v>0.144033985</v>
      </c>
    </row>
    <row r="15" spans="1:7" x14ac:dyDescent="0.2">
      <c r="A15" s="2" t="s">
        <v>164</v>
      </c>
      <c r="B15">
        <v>37.4</v>
      </c>
      <c r="C15">
        <v>87.4</v>
      </c>
      <c r="D15">
        <v>0.16333187499999999</v>
      </c>
    </row>
    <row r="16" spans="1:7" x14ac:dyDescent="0.2">
      <c r="A16" s="2" t="s">
        <v>478</v>
      </c>
      <c r="B16">
        <v>45.8</v>
      </c>
      <c r="D16">
        <v>0.32316197699999999</v>
      </c>
    </row>
    <row r="17" spans="1:4" x14ac:dyDescent="0.2">
      <c r="A17" s="2" t="s">
        <v>480</v>
      </c>
      <c r="B17">
        <v>47.1</v>
      </c>
      <c r="C17">
        <v>90.9</v>
      </c>
      <c r="D17">
        <v>0.16811758399999999</v>
      </c>
    </row>
    <row r="18" spans="1:4" x14ac:dyDescent="0.2">
      <c r="A18" s="2" t="s">
        <v>160</v>
      </c>
      <c r="B18">
        <v>47.7</v>
      </c>
      <c r="C18">
        <v>66.599999999999994</v>
      </c>
      <c r="D18">
        <v>0.371451378</v>
      </c>
    </row>
    <row r="19" spans="1:4" x14ac:dyDescent="0.2">
      <c r="A19" s="2" t="s">
        <v>512</v>
      </c>
      <c r="B19">
        <v>47.8</v>
      </c>
      <c r="D19">
        <v>0.52454882800000002</v>
      </c>
    </row>
    <row r="20" spans="1:4" x14ac:dyDescent="0.2">
      <c r="A20" s="2" t="s">
        <v>8</v>
      </c>
      <c r="B20">
        <v>48.5</v>
      </c>
      <c r="D20">
        <v>0.74881095200000003</v>
      </c>
    </row>
    <row r="21" spans="1:4" x14ac:dyDescent="0.2">
      <c r="A21" s="2" t="s">
        <v>318</v>
      </c>
      <c r="B21">
        <v>49</v>
      </c>
      <c r="C21">
        <v>19.600000000000001</v>
      </c>
      <c r="D21">
        <v>1.030901193</v>
      </c>
    </row>
    <row r="22" spans="1:4" x14ac:dyDescent="0.2">
      <c r="A22" s="2" t="s">
        <v>188</v>
      </c>
      <c r="B22">
        <v>49.3</v>
      </c>
      <c r="D22">
        <v>0.29462935400000001</v>
      </c>
    </row>
    <row r="23" spans="1:4" x14ac:dyDescent="0.2">
      <c r="A23" s="2" t="s">
        <v>268</v>
      </c>
      <c r="B23">
        <v>50</v>
      </c>
      <c r="C23">
        <v>34.9</v>
      </c>
      <c r="D23">
        <v>0.42915695199999998</v>
      </c>
    </row>
    <row r="24" spans="1:4" x14ac:dyDescent="0.2">
      <c r="A24" s="2" t="s">
        <v>514</v>
      </c>
      <c r="B24">
        <v>50.1</v>
      </c>
      <c r="D24">
        <v>0.719220843</v>
      </c>
    </row>
    <row r="25" spans="1:4" x14ac:dyDescent="0.2">
      <c r="A25" s="2" t="s">
        <v>82</v>
      </c>
      <c r="B25">
        <v>50.6</v>
      </c>
      <c r="D25">
        <v>1.384930566</v>
      </c>
    </row>
    <row r="26" spans="1:4" x14ac:dyDescent="0.2">
      <c r="A26" s="2" t="s">
        <v>392</v>
      </c>
      <c r="B26">
        <v>50.6</v>
      </c>
      <c r="C26">
        <v>79.900000000000006</v>
      </c>
      <c r="D26">
        <v>0.161247906</v>
      </c>
    </row>
    <row r="27" spans="1:4" x14ac:dyDescent="0.2">
      <c r="A27" s="2" t="s">
        <v>302</v>
      </c>
      <c r="B27">
        <v>53</v>
      </c>
      <c r="C27">
        <v>71.099999999999994</v>
      </c>
      <c r="D27">
        <v>0.32474827299999998</v>
      </c>
    </row>
    <row r="28" spans="1:4" x14ac:dyDescent="0.2">
      <c r="A28" s="2" t="s">
        <v>128</v>
      </c>
      <c r="B28">
        <v>53.4</v>
      </c>
      <c r="D28">
        <v>0.219947692</v>
      </c>
    </row>
    <row r="29" spans="1:4" x14ac:dyDescent="0.2">
      <c r="A29" s="2" t="s">
        <v>372</v>
      </c>
      <c r="B29">
        <v>54.7</v>
      </c>
      <c r="D29">
        <v>2.271409931</v>
      </c>
    </row>
    <row r="30" spans="1:4" x14ac:dyDescent="0.2">
      <c r="A30" s="2" t="s">
        <v>134</v>
      </c>
      <c r="B30">
        <v>55.4</v>
      </c>
      <c r="D30">
        <v>0.14622964699999999</v>
      </c>
    </row>
    <row r="31" spans="1:4" x14ac:dyDescent="0.2">
      <c r="A31" s="2" t="s">
        <v>328</v>
      </c>
      <c r="B31">
        <v>56.2</v>
      </c>
      <c r="D31">
        <v>1.238864615</v>
      </c>
    </row>
    <row r="32" spans="1:4" x14ac:dyDescent="0.2">
      <c r="A32" s="2" t="s">
        <v>32</v>
      </c>
      <c r="B32">
        <v>56.5</v>
      </c>
      <c r="D32">
        <v>0.51305639599999997</v>
      </c>
    </row>
    <row r="33" spans="1:4" x14ac:dyDescent="0.2">
      <c r="A33" s="2" t="s">
        <v>450</v>
      </c>
      <c r="B33">
        <v>57.2</v>
      </c>
      <c r="D33">
        <v>0.28652091000000002</v>
      </c>
    </row>
    <row r="34" spans="1:4" x14ac:dyDescent="0.2">
      <c r="A34" s="2" t="s">
        <v>334</v>
      </c>
      <c r="B34">
        <v>60.5</v>
      </c>
      <c r="D34">
        <v>0.57827103700000004</v>
      </c>
    </row>
    <row r="35" spans="1:4" x14ac:dyDescent="0.2">
      <c r="A35" s="2" t="s">
        <v>398</v>
      </c>
      <c r="B35">
        <v>63.2</v>
      </c>
      <c r="D35">
        <v>0.434223311</v>
      </c>
    </row>
    <row r="36" spans="1:4" x14ac:dyDescent="0.2">
      <c r="A36" s="2" t="s">
        <v>106</v>
      </c>
      <c r="B36">
        <v>65</v>
      </c>
      <c r="C36">
        <v>26.9</v>
      </c>
      <c r="D36">
        <v>0.76229271799999998</v>
      </c>
    </row>
    <row r="37" spans="1:4" x14ac:dyDescent="0.2">
      <c r="A37" s="2" t="s">
        <v>162</v>
      </c>
      <c r="B37">
        <v>65.400000000000006</v>
      </c>
      <c r="C37">
        <v>47.7</v>
      </c>
      <c r="D37">
        <v>0.18771311600000001</v>
      </c>
    </row>
    <row r="38" spans="1:4" x14ac:dyDescent="0.2">
      <c r="A38" s="2" t="s">
        <v>166</v>
      </c>
      <c r="B38">
        <v>67</v>
      </c>
      <c r="C38">
        <v>4.2</v>
      </c>
      <c r="D38">
        <v>2.8215542170000001</v>
      </c>
    </row>
    <row r="39" spans="1:4" x14ac:dyDescent="0.2">
      <c r="A39" s="2" t="s">
        <v>400</v>
      </c>
      <c r="B39">
        <v>67.900000000000006</v>
      </c>
      <c r="D39">
        <v>0.82395984</v>
      </c>
    </row>
    <row r="40" spans="1:4" x14ac:dyDescent="0.2">
      <c r="A40" s="2" t="s">
        <v>250</v>
      </c>
      <c r="B40">
        <v>70</v>
      </c>
      <c r="D40">
        <v>8.0530136129999992</v>
      </c>
    </row>
    <row r="41" spans="1:4" x14ac:dyDescent="0.2">
      <c r="A41" s="2" t="s">
        <v>78</v>
      </c>
      <c r="B41">
        <v>71</v>
      </c>
      <c r="D41">
        <v>0.37759152000000001</v>
      </c>
    </row>
    <row r="42" spans="1:4" x14ac:dyDescent="0.2">
      <c r="A42" s="2" t="s">
        <v>502</v>
      </c>
      <c r="B42">
        <v>71.599999999999994</v>
      </c>
      <c r="C42">
        <v>25</v>
      </c>
      <c r="D42">
        <v>0.86536802899999998</v>
      </c>
    </row>
    <row r="43" spans="1:4" x14ac:dyDescent="0.2">
      <c r="A43" s="2" t="s">
        <v>76</v>
      </c>
      <c r="B43">
        <v>72</v>
      </c>
      <c r="D43">
        <v>0.60570155599999997</v>
      </c>
    </row>
    <row r="44" spans="1:4" x14ac:dyDescent="0.2">
      <c r="A44" s="2" t="s">
        <v>306</v>
      </c>
      <c r="B44">
        <v>73.599999999999994</v>
      </c>
      <c r="D44">
        <v>0.57724804100000005</v>
      </c>
    </row>
    <row r="45" spans="1:4" x14ac:dyDescent="0.2">
      <c r="A45" s="2" t="s">
        <v>60</v>
      </c>
      <c r="B45">
        <v>75.900000000000006</v>
      </c>
      <c r="D45">
        <v>2.8024601090000001</v>
      </c>
    </row>
    <row r="46" spans="1:4" x14ac:dyDescent="0.2">
      <c r="A46" s="2" t="s">
        <v>228</v>
      </c>
      <c r="B46">
        <v>76</v>
      </c>
      <c r="D46">
        <v>0.40500651199999999</v>
      </c>
    </row>
    <row r="47" spans="1:4" x14ac:dyDescent="0.2">
      <c r="A47" s="2" t="s">
        <v>508</v>
      </c>
      <c r="B47">
        <v>76</v>
      </c>
      <c r="D47">
        <v>0.28736979400000001</v>
      </c>
    </row>
    <row r="48" spans="1:4" x14ac:dyDescent="0.2">
      <c r="A48" s="2" t="s">
        <v>404</v>
      </c>
      <c r="B48">
        <v>76</v>
      </c>
      <c r="C48">
        <v>50.1</v>
      </c>
      <c r="D48">
        <v>0.38281015899999998</v>
      </c>
    </row>
    <row r="49" spans="1:4" x14ac:dyDescent="0.2">
      <c r="A49" s="2" t="s">
        <v>434</v>
      </c>
      <c r="B49">
        <v>82.3</v>
      </c>
      <c r="C49">
        <v>64.7</v>
      </c>
      <c r="D49">
        <v>0.88316103599999995</v>
      </c>
    </row>
    <row r="50" spans="1:4" x14ac:dyDescent="0.2">
      <c r="A50" s="2" t="s">
        <v>156</v>
      </c>
      <c r="B50">
        <v>85.1</v>
      </c>
      <c r="D50">
        <v>0.71759905000000002</v>
      </c>
    </row>
    <row r="51" spans="1:4" x14ac:dyDescent="0.2">
      <c r="A51" s="2" t="s">
        <v>6</v>
      </c>
      <c r="B51">
        <v>85.3</v>
      </c>
      <c r="C51">
        <v>20</v>
      </c>
      <c r="D51">
        <v>0.278420956</v>
      </c>
    </row>
    <row r="52" spans="1:4" x14ac:dyDescent="0.2">
      <c r="A52" s="2" t="s">
        <v>336</v>
      </c>
      <c r="B52">
        <v>86.5</v>
      </c>
      <c r="D52">
        <v>0.78167738200000003</v>
      </c>
    </row>
    <row r="53" spans="1:4" x14ac:dyDescent="0.2">
      <c r="A53" s="2" t="s">
        <v>510</v>
      </c>
      <c r="B53">
        <v>86.5</v>
      </c>
      <c r="D53">
        <v>6.8826393619999999</v>
      </c>
    </row>
    <row r="54" spans="1:4" x14ac:dyDescent="0.2">
      <c r="A54" s="2" t="s">
        <v>440</v>
      </c>
      <c r="B54">
        <v>89</v>
      </c>
      <c r="D54">
        <v>1.3874703930000001</v>
      </c>
    </row>
    <row r="55" spans="1:4" x14ac:dyDescent="0.2">
      <c r="A55" s="2" t="s">
        <v>86</v>
      </c>
      <c r="B55">
        <v>89.9</v>
      </c>
      <c r="C55">
        <v>39.299999999999997</v>
      </c>
      <c r="D55">
        <v>0.51523157799999997</v>
      </c>
    </row>
    <row r="56" spans="1:4" x14ac:dyDescent="0.2">
      <c r="A56" s="2" t="s">
        <v>342</v>
      </c>
      <c r="B56">
        <v>91.3</v>
      </c>
      <c r="D56">
        <v>0.50631597699999997</v>
      </c>
    </row>
    <row r="57" spans="1:4" x14ac:dyDescent="0.2">
      <c r="A57" s="2" t="s">
        <v>142</v>
      </c>
      <c r="B57">
        <v>92</v>
      </c>
      <c r="C57">
        <v>28.4</v>
      </c>
      <c r="D57">
        <v>1.560001827</v>
      </c>
    </row>
    <row r="58" spans="1:4" x14ac:dyDescent="0.2">
      <c r="A58" s="2" t="s">
        <v>232</v>
      </c>
      <c r="B58">
        <v>92.3</v>
      </c>
      <c r="D58">
        <v>1.0687824079999999</v>
      </c>
    </row>
    <row r="59" spans="1:4" x14ac:dyDescent="0.2">
      <c r="A59" s="2" t="s">
        <v>178</v>
      </c>
      <c r="B59">
        <v>93</v>
      </c>
      <c r="C59">
        <v>12.1</v>
      </c>
      <c r="D59">
        <v>4.4837318670000004</v>
      </c>
    </row>
    <row r="60" spans="1:4" x14ac:dyDescent="0.2">
      <c r="A60" s="2" t="s">
        <v>150</v>
      </c>
      <c r="B60">
        <v>93.5</v>
      </c>
      <c r="D60">
        <v>2.2969482220000002</v>
      </c>
    </row>
    <row r="61" spans="1:4" x14ac:dyDescent="0.2">
      <c r="A61" s="2" t="s">
        <v>170</v>
      </c>
      <c r="B61">
        <v>94.2</v>
      </c>
      <c r="C61">
        <v>10</v>
      </c>
      <c r="D61">
        <v>1.4489406650000001</v>
      </c>
    </row>
    <row r="62" spans="1:4" x14ac:dyDescent="0.2">
      <c r="A62" s="2" t="s">
        <v>234</v>
      </c>
      <c r="B62">
        <v>94.4</v>
      </c>
      <c r="C62">
        <v>41.9</v>
      </c>
      <c r="D62">
        <v>0.58098092300000004</v>
      </c>
    </row>
    <row r="63" spans="1:4" x14ac:dyDescent="0.2">
      <c r="A63" s="2" t="s">
        <v>184</v>
      </c>
      <c r="B63">
        <v>94.4</v>
      </c>
      <c r="D63">
        <v>1.0102092229999999</v>
      </c>
    </row>
    <row r="64" spans="1:4" x14ac:dyDescent="0.2">
      <c r="A64" s="2" t="s">
        <v>360</v>
      </c>
      <c r="B64">
        <v>94.8</v>
      </c>
      <c r="D64">
        <v>1.331121671</v>
      </c>
    </row>
    <row r="65" spans="1:4" x14ac:dyDescent="0.2">
      <c r="A65" s="2" t="s">
        <v>354</v>
      </c>
      <c r="B65">
        <v>95</v>
      </c>
      <c r="D65">
        <v>0.96582624500000003</v>
      </c>
    </row>
    <row r="66" spans="1:4" x14ac:dyDescent="0.2">
      <c r="A66" s="2" t="s">
        <v>356</v>
      </c>
      <c r="B66">
        <v>95</v>
      </c>
      <c r="D66">
        <v>2.6002477289999999</v>
      </c>
    </row>
    <row r="67" spans="1:4" x14ac:dyDescent="0.2">
      <c r="A67" s="2" t="s">
        <v>358</v>
      </c>
      <c r="B67">
        <v>96.2</v>
      </c>
      <c r="D67">
        <v>1.9040826289999999</v>
      </c>
    </row>
    <row r="68" spans="1:4" x14ac:dyDescent="0.2">
      <c r="A68" s="2" t="s">
        <v>88</v>
      </c>
      <c r="B68">
        <v>97.1</v>
      </c>
      <c r="C68">
        <v>21.8</v>
      </c>
      <c r="D68">
        <v>1.3085363670000001</v>
      </c>
    </row>
    <row r="69" spans="1:4" x14ac:dyDescent="0.2">
      <c r="A69" s="2" t="s">
        <v>506</v>
      </c>
      <c r="B69">
        <v>98.3</v>
      </c>
      <c r="C69">
        <v>35.9</v>
      </c>
      <c r="D69">
        <v>1.544171959</v>
      </c>
    </row>
    <row r="70" spans="1:4" x14ac:dyDescent="0.2">
      <c r="A70" s="2" t="s">
        <v>46</v>
      </c>
      <c r="B70">
        <v>98.6</v>
      </c>
      <c r="C70">
        <v>30.8</v>
      </c>
      <c r="D70">
        <v>0.88023578899999999</v>
      </c>
    </row>
    <row r="71" spans="1:4" x14ac:dyDescent="0.2">
      <c r="A71" s="2" t="s">
        <v>426</v>
      </c>
      <c r="B71">
        <v>99</v>
      </c>
      <c r="D71">
        <v>4.5939752619999998</v>
      </c>
    </row>
    <row r="72" spans="1:4" x14ac:dyDescent="0.2">
      <c r="A72" s="2" t="s">
        <v>394</v>
      </c>
      <c r="B72">
        <v>99.089511470000005</v>
      </c>
      <c r="D72">
        <v>1.800411516</v>
      </c>
    </row>
    <row r="73" spans="1:4" x14ac:dyDescent="0.2">
      <c r="A73" s="2" t="s">
        <v>174</v>
      </c>
      <c r="B73">
        <v>99.1</v>
      </c>
      <c r="D73">
        <v>1.061851782</v>
      </c>
    </row>
    <row r="74" spans="1:4" x14ac:dyDescent="0.2">
      <c r="A74" s="2" t="s">
        <v>206</v>
      </c>
      <c r="B74">
        <v>99.2</v>
      </c>
      <c r="D74">
        <v>1.9692961899999999</v>
      </c>
    </row>
    <row r="75" spans="1:4" x14ac:dyDescent="0.2">
      <c r="A75" s="2" t="s">
        <v>36</v>
      </c>
      <c r="B75">
        <v>99.4</v>
      </c>
      <c r="D75">
        <v>0.71355653399999996</v>
      </c>
    </row>
    <row r="76" spans="1:4" x14ac:dyDescent="0.2">
      <c r="A76" s="2" t="s">
        <v>460</v>
      </c>
      <c r="B76">
        <v>99.7</v>
      </c>
      <c r="C76">
        <v>11.4</v>
      </c>
      <c r="D76">
        <v>0.50726833900000001</v>
      </c>
    </row>
    <row r="77" spans="1:4" x14ac:dyDescent="0.2">
      <c r="A77" s="2" t="s">
        <v>230</v>
      </c>
      <c r="B77">
        <v>99.7</v>
      </c>
      <c r="D77">
        <v>1.505486565</v>
      </c>
    </row>
    <row r="78" spans="1:4" x14ac:dyDescent="0.2">
      <c r="A78" s="2" t="s">
        <v>50</v>
      </c>
      <c r="B78">
        <v>99.9</v>
      </c>
      <c r="D78">
        <v>1.9360769929999999</v>
      </c>
    </row>
    <row r="79" spans="1:4" x14ac:dyDescent="0.2">
      <c r="A79" s="2" t="s">
        <v>4</v>
      </c>
      <c r="B79">
        <v>99.9</v>
      </c>
      <c r="C79">
        <v>8.8000000000000007</v>
      </c>
      <c r="D79">
        <v>4.9902152639999997</v>
      </c>
    </row>
    <row r="80" spans="1:4" x14ac:dyDescent="0.2">
      <c r="A80" s="2" t="s">
        <v>452</v>
      </c>
      <c r="B80">
        <v>99.9</v>
      </c>
      <c r="D80">
        <v>3.9633748670000002</v>
      </c>
    </row>
    <row r="81" spans="1:4" x14ac:dyDescent="0.2">
      <c r="A81" s="2" t="s">
        <v>42</v>
      </c>
      <c r="B81">
        <v>100</v>
      </c>
      <c r="C81">
        <v>1.1000000000000001</v>
      </c>
      <c r="D81">
        <v>3.5355110710000002</v>
      </c>
    </row>
    <row r="82" spans="1:4" x14ac:dyDescent="0.2">
      <c r="A82" s="2" t="s">
        <v>326</v>
      </c>
      <c r="B82">
        <v>100</v>
      </c>
      <c r="D82">
        <v>14.45468889</v>
      </c>
    </row>
    <row r="83" spans="1:4" x14ac:dyDescent="0.2">
      <c r="A83" s="2" t="s">
        <v>18</v>
      </c>
      <c r="B83">
        <v>100</v>
      </c>
      <c r="D83">
        <v>2.6182810179999998</v>
      </c>
    </row>
    <row r="84" spans="1:4" x14ac:dyDescent="0.2">
      <c r="A84" s="2" t="s">
        <v>300</v>
      </c>
      <c r="B84">
        <v>100</v>
      </c>
      <c r="D84">
        <v>4.478979228</v>
      </c>
    </row>
    <row r="85" spans="1:4" x14ac:dyDescent="0.2">
      <c r="A85" s="2" t="s">
        <v>56</v>
      </c>
      <c r="B85">
        <v>100</v>
      </c>
      <c r="D85">
        <v>20.943628260000001</v>
      </c>
    </row>
    <row r="86" spans="1:4" x14ac:dyDescent="0.2">
      <c r="A86" s="2" t="s">
        <v>314</v>
      </c>
      <c r="B86">
        <v>100</v>
      </c>
      <c r="C86">
        <v>0.5</v>
      </c>
      <c r="D86">
        <v>2.1702330000000001E-3</v>
      </c>
    </row>
    <row r="87" spans="1:4" x14ac:dyDescent="0.2">
      <c r="A87" s="2" t="s">
        <v>186</v>
      </c>
      <c r="B87">
        <v>100</v>
      </c>
      <c r="D87">
        <v>4.5737142019999997</v>
      </c>
    </row>
    <row r="88" spans="1:4" x14ac:dyDescent="0.2">
      <c r="A88" s="2" t="s">
        <v>340</v>
      </c>
      <c r="B88">
        <v>100</v>
      </c>
      <c r="D88">
        <v>7.9798582659999999</v>
      </c>
    </row>
    <row r="89" spans="1:4" x14ac:dyDescent="0.2">
      <c r="A89" s="2" t="s">
        <v>190</v>
      </c>
      <c r="B89">
        <v>100</v>
      </c>
      <c r="D89">
        <v>4.9529342510000003</v>
      </c>
    </row>
    <row r="90" spans="1:4" x14ac:dyDescent="0.2">
      <c r="A90" s="2" t="s">
        <v>350</v>
      </c>
      <c r="B90">
        <v>100</v>
      </c>
      <c r="D90">
        <v>19.683076450000002</v>
      </c>
    </row>
    <row r="91" spans="1:4" x14ac:dyDescent="0.2">
      <c r="A91" s="2" t="s">
        <v>200</v>
      </c>
      <c r="B91">
        <v>100</v>
      </c>
      <c r="D91">
        <v>2.5918955239999999</v>
      </c>
    </row>
    <row r="92" spans="1:4" x14ac:dyDescent="0.2">
      <c r="A92" s="2" t="s">
        <v>132</v>
      </c>
      <c r="B92">
        <v>100</v>
      </c>
      <c r="D92">
        <v>11.13415972</v>
      </c>
    </row>
    <row r="93" spans="1:4" x14ac:dyDescent="0.2">
      <c r="A93" s="2" t="s">
        <v>212</v>
      </c>
      <c r="B93">
        <v>100</v>
      </c>
      <c r="D93">
        <v>5.0436945980000001</v>
      </c>
    </row>
    <row r="94" spans="1:4" x14ac:dyDescent="0.2">
      <c r="A94" s="2" t="s">
        <v>362</v>
      </c>
      <c r="B94">
        <v>100</v>
      </c>
      <c r="C94">
        <v>0.9</v>
      </c>
      <c r="D94">
        <v>78.726279629999993</v>
      </c>
    </row>
    <row r="95" spans="1:4" x14ac:dyDescent="0.2">
      <c r="A95" s="2" t="s">
        <v>204</v>
      </c>
      <c r="B95">
        <v>100</v>
      </c>
      <c r="C95">
        <v>2.7</v>
      </c>
    </row>
    <row r="96" spans="1:4" x14ac:dyDescent="0.2">
      <c r="A96" s="2" t="s">
        <v>64</v>
      </c>
      <c r="B96">
        <v>100</v>
      </c>
      <c r="D96">
        <v>14.78929978</v>
      </c>
    </row>
    <row r="97" spans="1:4" x14ac:dyDescent="0.2">
      <c r="A97" s="2" t="s">
        <v>218</v>
      </c>
      <c r="B97">
        <v>100</v>
      </c>
      <c r="D97">
        <v>5.6089719010000003</v>
      </c>
    </row>
    <row r="98" spans="1:4" x14ac:dyDescent="0.2">
      <c r="A98" s="2" t="s">
        <v>376</v>
      </c>
      <c r="B98">
        <v>100</v>
      </c>
      <c r="D98">
        <v>1.1841051149999999</v>
      </c>
    </row>
    <row r="99" spans="1:4" x14ac:dyDescent="0.2">
      <c r="A99" s="2" t="s">
        <v>224</v>
      </c>
      <c r="B99">
        <v>100</v>
      </c>
      <c r="D99">
        <v>8.3956307080000006</v>
      </c>
    </row>
    <row r="100" spans="1:4" x14ac:dyDescent="0.2">
      <c r="A100" s="2" t="s">
        <v>10</v>
      </c>
      <c r="B100">
        <v>100</v>
      </c>
      <c r="D100">
        <v>1.845257616</v>
      </c>
    </row>
    <row r="101" spans="1:4" x14ac:dyDescent="0.2">
      <c r="A101" s="2" t="s">
        <v>226</v>
      </c>
      <c r="B101">
        <v>100</v>
      </c>
      <c r="D101">
        <v>12.305086660000001</v>
      </c>
    </row>
    <row r="102" spans="1:4" x14ac:dyDescent="0.2">
      <c r="A102" s="2" t="s">
        <v>126</v>
      </c>
      <c r="B102">
        <v>100</v>
      </c>
      <c r="D102">
        <v>6.0427164370000002</v>
      </c>
    </row>
    <row r="103" spans="1:4" x14ac:dyDescent="0.2">
      <c r="A103" s="2" t="s">
        <v>100</v>
      </c>
      <c r="B103">
        <v>100</v>
      </c>
      <c r="D103">
        <v>5.4253137750000002</v>
      </c>
    </row>
    <row r="104" spans="1:4" x14ac:dyDescent="0.2">
      <c r="A104" s="2" t="s">
        <v>366</v>
      </c>
      <c r="B104">
        <v>100</v>
      </c>
      <c r="D104">
        <v>8.3635788190000007</v>
      </c>
    </row>
    <row r="105" spans="1:4" x14ac:dyDescent="0.2">
      <c r="A105" s="2" t="s">
        <v>238</v>
      </c>
      <c r="B105">
        <v>100</v>
      </c>
      <c r="D105">
        <v>11.873740979999999</v>
      </c>
    </row>
    <row r="106" spans="1:4" x14ac:dyDescent="0.2">
      <c r="A106" s="2" t="s">
        <v>374</v>
      </c>
      <c r="B106">
        <v>100</v>
      </c>
      <c r="D106">
        <v>3.8017191709999998</v>
      </c>
    </row>
    <row r="107" spans="1:4" x14ac:dyDescent="0.2">
      <c r="A107" s="2" t="s">
        <v>110</v>
      </c>
      <c r="B107">
        <v>100</v>
      </c>
      <c r="D107">
        <v>4.8270407249999998</v>
      </c>
    </row>
    <row r="108" spans="1:4" x14ac:dyDescent="0.2">
      <c r="A108" s="2" t="s">
        <v>386</v>
      </c>
      <c r="B108">
        <v>100</v>
      </c>
      <c r="D108">
        <v>45.19595399</v>
      </c>
    </row>
    <row r="109" spans="1:4" x14ac:dyDescent="0.2">
      <c r="A109" s="2" t="s">
        <v>246</v>
      </c>
      <c r="B109">
        <v>100</v>
      </c>
      <c r="D109">
        <v>1.8165236279999999</v>
      </c>
    </row>
    <row r="110" spans="1:4" x14ac:dyDescent="0.2">
      <c r="A110" s="2" t="s">
        <v>388</v>
      </c>
      <c r="B110">
        <v>100</v>
      </c>
      <c r="D110">
        <v>3.9727795920000002</v>
      </c>
    </row>
    <row r="111" spans="1:4" x14ac:dyDescent="0.2">
      <c r="A111" s="2" t="s">
        <v>26</v>
      </c>
      <c r="B111">
        <v>100</v>
      </c>
      <c r="D111">
        <v>3.9128924020000002</v>
      </c>
    </row>
    <row r="112" spans="1:4" x14ac:dyDescent="0.2">
      <c r="A112" s="2" t="s">
        <v>390</v>
      </c>
      <c r="B112">
        <v>100</v>
      </c>
      <c r="D112">
        <v>13.14138384</v>
      </c>
    </row>
    <row r="113" spans="1:4" x14ac:dyDescent="0.2">
      <c r="A113" s="2" t="s">
        <v>260</v>
      </c>
      <c r="B113">
        <v>100</v>
      </c>
      <c r="C113">
        <v>56.9</v>
      </c>
    </row>
    <row r="114" spans="1:4" x14ac:dyDescent="0.2">
      <c r="A114" s="2" t="s">
        <v>136</v>
      </c>
      <c r="B114">
        <v>100</v>
      </c>
      <c r="D114">
        <v>6.1463494430000001</v>
      </c>
    </row>
    <row r="115" spans="1:4" x14ac:dyDescent="0.2">
      <c r="A115" s="2" t="s">
        <v>274</v>
      </c>
      <c r="B115">
        <v>100</v>
      </c>
      <c r="D115">
        <v>11.12489148</v>
      </c>
    </row>
    <row r="116" spans="1:4" x14ac:dyDescent="0.2">
      <c r="A116" s="2" t="s">
        <v>146</v>
      </c>
      <c r="B116">
        <v>100</v>
      </c>
      <c r="C116">
        <v>7.9</v>
      </c>
      <c r="D116">
        <v>3.8952367000000002E-2</v>
      </c>
    </row>
    <row r="117" spans="1:4" x14ac:dyDescent="0.2">
      <c r="A117" s="2" t="s">
        <v>496</v>
      </c>
      <c r="B117">
        <v>100</v>
      </c>
      <c r="C117">
        <v>1.3</v>
      </c>
      <c r="D117">
        <v>2.3069495550000001</v>
      </c>
    </row>
    <row r="118" spans="1:4" x14ac:dyDescent="0.2">
      <c r="A118" s="2" t="s">
        <v>410</v>
      </c>
      <c r="B118">
        <v>100</v>
      </c>
    </row>
    <row r="119" spans="1:4" x14ac:dyDescent="0.2">
      <c r="A119" s="2" t="s">
        <v>324</v>
      </c>
      <c r="B119">
        <v>100</v>
      </c>
      <c r="D119">
        <v>7.9832991560000002</v>
      </c>
    </row>
    <row r="120" spans="1:4" x14ac:dyDescent="0.2">
      <c r="A120" s="2" t="s">
        <v>396</v>
      </c>
      <c r="B120">
        <v>100</v>
      </c>
      <c r="D120">
        <v>19.2828743</v>
      </c>
    </row>
    <row r="121" spans="1:4" x14ac:dyDescent="0.2">
      <c r="A121" s="2" t="s">
        <v>108</v>
      </c>
      <c r="B121">
        <v>100</v>
      </c>
      <c r="C121">
        <v>8.9</v>
      </c>
      <c r="D121">
        <v>1.2150959210000001</v>
      </c>
    </row>
    <row r="122" spans="1:4" x14ac:dyDescent="0.2">
      <c r="A122" s="2" t="s">
        <v>70</v>
      </c>
      <c r="B122">
        <v>100</v>
      </c>
    </row>
    <row r="123" spans="1:4" x14ac:dyDescent="0.2">
      <c r="A123" s="2" t="s">
        <v>296</v>
      </c>
      <c r="B123">
        <v>100</v>
      </c>
      <c r="C123">
        <v>12.2</v>
      </c>
      <c r="D123">
        <v>2.4951970000000002E-3</v>
      </c>
    </row>
    <row r="124" spans="1:4" x14ac:dyDescent="0.2">
      <c r="A124" s="2" t="s">
        <v>414</v>
      </c>
      <c r="B124">
        <v>100</v>
      </c>
    </row>
    <row r="125" spans="1:4" x14ac:dyDescent="0.2">
      <c r="A125" s="2" t="s">
        <v>320</v>
      </c>
      <c r="B125">
        <v>100</v>
      </c>
      <c r="D125">
        <v>3.2077831450000001</v>
      </c>
    </row>
    <row r="126" spans="1:4" x14ac:dyDescent="0.2">
      <c r="A126" s="2" t="s">
        <v>438</v>
      </c>
      <c r="B126">
        <v>100</v>
      </c>
      <c r="C126">
        <v>1.9</v>
      </c>
      <c r="D126">
        <v>7.0271442630000003</v>
      </c>
    </row>
    <row r="127" spans="1:4" x14ac:dyDescent="0.2">
      <c r="A127" s="2" t="s">
        <v>286</v>
      </c>
      <c r="B127">
        <v>100</v>
      </c>
      <c r="D127">
        <v>3.2777121739999999</v>
      </c>
    </row>
    <row r="128" spans="1:4" x14ac:dyDescent="0.2">
      <c r="A128" s="2" t="s">
        <v>140</v>
      </c>
      <c r="B128">
        <v>100</v>
      </c>
      <c r="D128">
        <v>6.6816219849999996</v>
      </c>
    </row>
    <row r="129" spans="1:4" x14ac:dyDescent="0.2">
      <c r="A129" s="2" t="s">
        <v>312</v>
      </c>
      <c r="B129">
        <v>100</v>
      </c>
      <c r="D129">
        <v>7.2676562169999999</v>
      </c>
    </row>
    <row r="130" spans="1:4" x14ac:dyDescent="0.2">
      <c r="A130" s="2" t="s">
        <v>402</v>
      </c>
      <c r="B130">
        <v>100</v>
      </c>
      <c r="D130">
        <v>9.9958275840000006</v>
      </c>
    </row>
    <row r="131" spans="1:4" x14ac:dyDescent="0.2">
      <c r="A131" s="2" t="s">
        <v>282</v>
      </c>
      <c r="B131">
        <v>100</v>
      </c>
      <c r="D131">
        <v>1.9375144259999999</v>
      </c>
    </row>
    <row r="132" spans="1:4" x14ac:dyDescent="0.2">
      <c r="A132" s="2" t="s">
        <v>430</v>
      </c>
      <c r="B132">
        <v>100</v>
      </c>
      <c r="D132">
        <v>6.3394025589999998</v>
      </c>
    </row>
    <row r="133" spans="1:4" x14ac:dyDescent="0.2">
      <c r="A133" s="2" t="s">
        <v>122</v>
      </c>
      <c r="B133">
        <v>100</v>
      </c>
      <c r="D133">
        <v>2.4780944370000002</v>
      </c>
    </row>
    <row r="134" spans="1:4" x14ac:dyDescent="0.2">
      <c r="A134" s="2" t="s">
        <v>144</v>
      </c>
      <c r="B134">
        <v>100</v>
      </c>
      <c r="D134">
        <v>4.5124682890000001</v>
      </c>
    </row>
    <row r="135" spans="1:4" x14ac:dyDescent="0.2">
      <c r="A135" s="2" t="s">
        <v>344</v>
      </c>
      <c r="B135">
        <v>100</v>
      </c>
      <c r="C135">
        <v>1.9</v>
      </c>
      <c r="D135">
        <v>0</v>
      </c>
    </row>
    <row r="136" spans="1:4" x14ac:dyDescent="0.2">
      <c r="A136" s="2" t="s">
        <v>384</v>
      </c>
      <c r="B136">
        <v>100</v>
      </c>
      <c r="C136">
        <v>7</v>
      </c>
      <c r="D136">
        <v>3.3019709110000002</v>
      </c>
    </row>
    <row r="137" spans="1:4" x14ac:dyDescent="0.2">
      <c r="A137" s="2" t="s">
        <v>338</v>
      </c>
      <c r="B137">
        <v>100</v>
      </c>
      <c r="D137">
        <v>7.5201477519999997</v>
      </c>
    </row>
    <row r="138" spans="1:4" x14ac:dyDescent="0.2">
      <c r="A138" s="2" t="s">
        <v>72</v>
      </c>
      <c r="B138">
        <v>100</v>
      </c>
      <c r="D138">
        <v>4.6247498340000002</v>
      </c>
    </row>
    <row r="139" spans="1:4" x14ac:dyDescent="0.2">
      <c r="A139" s="2" t="s">
        <v>346</v>
      </c>
      <c r="B139">
        <v>100</v>
      </c>
      <c r="D139">
        <v>6.3216246529999998</v>
      </c>
    </row>
    <row r="140" spans="1:4" x14ac:dyDescent="0.2">
      <c r="A140" s="2" t="s">
        <v>48</v>
      </c>
      <c r="B140">
        <v>100</v>
      </c>
      <c r="C140">
        <v>0.9</v>
      </c>
      <c r="D140">
        <v>3.9768953960000002</v>
      </c>
    </row>
    <row r="141" spans="1:4" x14ac:dyDescent="0.2">
      <c r="A141" s="2" t="s">
        <v>30</v>
      </c>
      <c r="B141">
        <v>100</v>
      </c>
      <c r="D141">
        <v>7.677661617</v>
      </c>
    </row>
    <row r="142" spans="1:4" x14ac:dyDescent="0.2">
      <c r="A142" s="2" t="s">
        <v>130</v>
      </c>
      <c r="B142">
        <v>100</v>
      </c>
      <c r="D142">
        <v>4.99422196</v>
      </c>
    </row>
    <row r="143" spans="1:4" x14ac:dyDescent="0.2">
      <c r="A143" s="2" t="s">
        <v>90</v>
      </c>
      <c r="B143">
        <v>100</v>
      </c>
      <c r="D143">
        <v>1.613159995</v>
      </c>
    </row>
    <row r="144" spans="1:4" x14ac:dyDescent="0.2">
      <c r="A144" s="2" t="s">
        <v>262</v>
      </c>
      <c r="B144">
        <v>100</v>
      </c>
      <c r="D144">
        <v>0.93760876400000004</v>
      </c>
    </row>
    <row r="145" spans="1:4" x14ac:dyDescent="0.2">
      <c r="A145" s="2" t="s">
        <v>182</v>
      </c>
      <c r="B145">
        <v>100</v>
      </c>
      <c r="D145">
        <v>4.3740488150000001</v>
      </c>
    </row>
    <row r="146" spans="1:4" x14ac:dyDescent="0.2">
      <c r="A146" s="2" t="s">
        <v>74</v>
      </c>
      <c r="B146">
        <v>100</v>
      </c>
      <c r="D146">
        <v>8.86482511</v>
      </c>
    </row>
    <row r="147" spans="1:4" x14ac:dyDescent="0.2">
      <c r="A147" s="2" t="s">
        <v>210</v>
      </c>
      <c r="B147">
        <v>100</v>
      </c>
      <c r="D147">
        <v>8.8474233000000009</v>
      </c>
    </row>
    <row r="148" spans="1:4" x14ac:dyDescent="0.2">
      <c r="A148" s="2" t="s">
        <v>154</v>
      </c>
      <c r="B148">
        <v>100</v>
      </c>
      <c r="D148">
        <v>3.6263953529999999</v>
      </c>
    </row>
    <row r="149" spans="1:4" x14ac:dyDescent="0.2">
      <c r="A149" s="2" t="s">
        <v>216</v>
      </c>
      <c r="B149">
        <v>100</v>
      </c>
      <c r="D149">
        <v>6.6582683759999997</v>
      </c>
    </row>
    <row r="150" spans="1:4" x14ac:dyDescent="0.2">
      <c r="A150" s="2" t="s">
        <v>432</v>
      </c>
      <c r="B150">
        <v>100</v>
      </c>
      <c r="D150">
        <v>3.59996304</v>
      </c>
    </row>
    <row r="151" spans="1:4" x14ac:dyDescent="0.2">
      <c r="A151" s="2" t="s">
        <v>222</v>
      </c>
      <c r="B151">
        <v>100</v>
      </c>
      <c r="D151">
        <v>2.0733346400000001</v>
      </c>
    </row>
    <row r="152" spans="1:4" x14ac:dyDescent="0.2">
      <c r="A152" s="2" t="s">
        <v>68</v>
      </c>
      <c r="B152">
        <v>100</v>
      </c>
      <c r="D152">
        <v>3.928466936</v>
      </c>
    </row>
    <row r="153" spans="1:4" x14ac:dyDescent="0.2">
      <c r="A153" s="2" t="s">
        <v>102</v>
      </c>
      <c r="B153">
        <v>100</v>
      </c>
      <c r="D153">
        <v>9.1536469139999994</v>
      </c>
    </row>
    <row r="154" spans="1:4" x14ac:dyDescent="0.2">
      <c r="A154" s="2" t="s">
        <v>104</v>
      </c>
      <c r="B154">
        <v>100</v>
      </c>
      <c r="D154">
        <v>7.911828603</v>
      </c>
    </row>
    <row r="155" spans="1:4" x14ac:dyDescent="0.2">
      <c r="A155" s="2" t="s">
        <v>276</v>
      </c>
      <c r="B155">
        <v>100</v>
      </c>
      <c r="D155">
        <v>3.6856776930000001</v>
      </c>
    </row>
    <row r="156" spans="1:4" x14ac:dyDescent="0.2">
      <c r="A156" s="2" t="s">
        <v>454</v>
      </c>
      <c r="B156">
        <v>100</v>
      </c>
      <c r="D156">
        <v>0.93895026100000001</v>
      </c>
    </row>
    <row r="157" spans="1:4" x14ac:dyDescent="0.2">
      <c r="A157" s="2" t="s">
        <v>38</v>
      </c>
      <c r="B157">
        <v>100</v>
      </c>
      <c r="D157">
        <v>7.6476965469999998</v>
      </c>
    </row>
    <row r="158" spans="1:4" x14ac:dyDescent="0.2">
      <c r="A158" s="2" t="s">
        <v>58</v>
      </c>
      <c r="B158">
        <v>100</v>
      </c>
      <c r="C158">
        <v>82.5</v>
      </c>
      <c r="D158">
        <v>1.9428515820000001</v>
      </c>
    </row>
    <row r="159" spans="1:4" x14ac:dyDescent="0.2">
      <c r="A159" s="2" t="s">
        <v>278</v>
      </c>
      <c r="B159">
        <v>100</v>
      </c>
      <c r="C159">
        <v>11</v>
      </c>
      <c r="D159">
        <v>2.478222353</v>
      </c>
    </row>
    <row r="160" spans="1:4" x14ac:dyDescent="0.2">
      <c r="A160" s="2" t="s">
        <v>84</v>
      </c>
      <c r="B160">
        <v>100</v>
      </c>
      <c r="D160">
        <v>1.707539828</v>
      </c>
    </row>
    <row r="161" spans="1:4" x14ac:dyDescent="0.2">
      <c r="A161" s="2" t="s">
        <v>290</v>
      </c>
      <c r="B161">
        <v>100</v>
      </c>
      <c r="C161">
        <v>1.2</v>
      </c>
      <c r="D161">
        <v>3.4143856399999999</v>
      </c>
    </row>
    <row r="162" spans="1:4" x14ac:dyDescent="0.2">
      <c r="A162" s="2" t="s">
        <v>158</v>
      </c>
      <c r="B162">
        <v>100</v>
      </c>
      <c r="D162">
        <v>16.902868990000002</v>
      </c>
    </row>
    <row r="163" spans="1:4" x14ac:dyDescent="0.2">
      <c r="A163" s="2" t="s">
        <v>54</v>
      </c>
      <c r="B163">
        <v>100</v>
      </c>
      <c r="C163">
        <v>5.5</v>
      </c>
      <c r="D163">
        <v>2.4401561360000001</v>
      </c>
    </row>
    <row r="164" spans="1:4" x14ac:dyDescent="0.2">
      <c r="A164" s="2" t="s">
        <v>168</v>
      </c>
      <c r="B164">
        <v>100</v>
      </c>
      <c r="D164">
        <v>5.2809258549999996</v>
      </c>
    </row>
    <row r="165" spans="1:4" x14ac:dyDescent="0.2">
      <c r="A165" s="2" t="s">
        <v>284</v>
      </c>
      <c r="B165">
        <v>100</v>
      </c>
    </row>
    <row r="166" spans="1:4" x14ac:dyDescent="0.2">
      <c r="A166" s="2" t="s">
        <v>464</v>
      </c>
      <c r="B166">
        <v>100</v>
      </c>
      <c r="C166">
        <v>2.2999999999999998</v>
      </c>
      <c r="D166">
        <v>1.536528246</v>
      </c>
    </row>
    <row r="167" spans="1:4" x14ac:dyDescent="0.2">
      <c r="A167" s="2" t="s">
        <v>44</v>
      </c>
      <c r="B167">
        <v>100</v>
      </c>
      <c r="D167">
        <v>6.057008014</v>
      </c>
    </row>
    <row r="168" spans="1:4" x14ac:dyDescent="0.2">
      <c r="A168" s="2" t="s">
        <v>472</v>
      </c>
      <c r="B168">
        <v>100</v>
      </c>
      <c r="D168">
        <v>2.5049891359999998</v>
      </c>
    </row>
    <row r="169" spans="1:4" x14ac:dyDescent="0.2">
      <c r="A169" s="2" t="s">
        <v>408</v>
      </c>
      <c r="B169">
        <v>100</v>
      </c>
      <c r="D169">
        <v>1.3479888520000001</v>
      </c>
    </row>
    <row r="170" spans="1:4" x14ac:dyDescent="0.2">
      <c r="A170" s="2" t="s">
        <v>474</v>
      </c>
      <c r="B170">
        <v>100</v>
      </c>
      <c r="D170">
        <v>5.2295617200000004</v>
      </c>
    </row>
    <row r="171" spans="1:4" x14ac:dyDescent="0.2">
      <c r="A171" s="2" t="s">
        <v>114</v>
      </c>
      <c r="B171">
        <v>100</v>
      </c>
      <c r="D171">
        <v>4.1600585289999996</v>
      </c>
    </row>
    <row r="172" spans="1:4" x14ac:dyDescent="0.2">
      <c r="A172" s="2" t="s">
        <v>456</v>
      </c>
      <c r="B172">
        <v>100</v>
      </c>
      <c r="D172">
        <v>14.00533845</v>
      </c>
    </row>
    <row r="173" spans="1:4" x14ac:dyDescent="0.2">
      <c r="A173" s="2" t="s">
        <v>22</v>
      </c>
      <c r="B173">
        <v>100</v>
      </c>
      <c r="D173">
        <v>14.53050286</v>
      </c>
    </row>
    <row r="174" spans="1:4" x14ac:dyDescent="0.2">
      <c r="A174" s="2" t="s">
        <v>476</v>
      </c>
      <c r="B174">
        <v>100</v>
      </c>
      <c r="C174">
        <v>5.2</v>
      </c>
    </row>
    <row r="175" spans="1:4" x14ac:dyDescent="0.2">
      <c r="A175" s="2" t="s">
        <v>208</v>
      </c>
      <c r="B175">
        <v>100</v>
      </c>
      <c r="D175">
        <v>6.8458129129999996</v>
      </c>
    </row>
    <row r="176" spans="1:4" x14ac:dyDescent="0.2">
      <c r="A176" s="2" t="s">
        <v>172</v>
      </c>
      <c r="B176">
        <v>100</v>
      </c>
      <c r="C176">
        <v>11.7</v>
      </c>
      <c r="D176">
        <v>10.41986552</v>
      </c>
    </row>
    <row r="177" spans="1:4" x14ac:dyDescent="0.2">
      <c r="A177" s="2" t="s">
        <v>96</v>
      </c>
      <c r="B177">
        <v>100</v>
      </c>
    </row>
    <row r="178" spans="1:4" x14ac:dyDescent="0.2">
      <c r="A178" s="2" t="s">
        <v>482</v>
      </c>
      <c r="B178">
        <v>100</v>
      </c>
      <c r="D178">
        <v>2.9073955599999999</v>
      </c>
    </row>
    <row r="179" spans="1:4" x14ac:dyDescent="0.2">
      <c r="A179" s="2" t="s">
        <v>24</v>
      </c>
      <c r="B179">
        <v>100</v>
      </c>
      <c r="D179">
        <v>6.9285813269999998</v>
      </c>
    </row>
    <row r="180" spans="1:4" x14ac:dyDescent="0.2">
      <c r="A180" s="2" t="s">
        <v>14</v>
      </c>
      <c r="B180">
        <v>100</v>
      </c>
      <c r="D180">
        <v>19.373145959999999</v>
      </c>
    </row>
    <row r="181" spans="1:4" x14ac:dyDescent="0.2">
      <c r="A181" s="2" t="s">
        <v>40</v>
      </c>
      <c r="B181">
        <v>100</v>
      </c>
      <c r="D181">
        <v>25.467881080000002</v>
      </c>
    </row>
    <row r="182" spans="1:4" x14ac:dyDescent="0.2">
      <c r="A182" s="2" t="s">
        <v>152</v>
      </c>
      <c r="B182">
        <v>100</v>
      </c>
      <c r="D182">
        <v>4.8073324059999996</v>
      </c>
    </row>
    <row r="183" spans="1:4" x14ac:dyDescent="0.2">
      <c r="A183" s="2" t="s">
        <v>294</v>
      </c>
      <c r="B183">
        <v>100</v>
      </c>
      <c r="D183">
        <v>3.5218382899999998</v>
      </c>
    </row>
    <row r="184" spans="1:4" x14ac:dyDescent="0.2">
      <c r="A184" s="2" t="s">
        <v>488</v>
      </c>
      <c r="B184">
        <v>100</v>
      </c>
      <c r="D184">
        <v>14.41771488</v>
      </c>
    </row>
    <row r="185" spans="1:4" x14ac:dyDescent="0.2">
      <c r="A185" s="2" t="s">
        <v>124</v>
      </c>
      <c r="B185">
        <v>100</v>
      </c>
      <c r="D185">
        <v>2.2997480430000001</v>
      </c>
    </row>
    <row r="186" spans="1:4" x14ac:dyDescent="0.2">
      <c r="A186" s="2" t="s">
        <v>486</v>
      </c>
      <c r="B186">
        <v>100</v>
      </c>
      <c r="D186">
        <v>2.3866728519999998</v>
      </c>
    </row>
    <row r="187" spans="1:4" x14ac:dyDescent="0.2">
      <c r="A187" s="2" t="s">
        <v>16</v>
      </c>
      <c r="B187">
        <v>100</v>
      </c>
      <c r="D187">
        <v>4.2953116710000003</v>
      </c>
    </row>
    <row r="188" spans="1:4" x14ac:dyDescent="0.2">
      <c r="A188" s="2" t="s">
        <v>490</v>
      </c>
      <c r="B188">
        <v>100</v>
      </c>
      <c r="D188">
        <v>3.68952649</v>
      </c>
    </row>
    <row r="189" spans="1:4" x14ac:dyDescent="0.2">
      <c r="A189" s="2" t="s">
        <v>220</v>
      </c>
      <c r="B189">
        <v>100</v>
      </c>
      <c r="D189">
        <v>2.6469597880000002</v>
      </c>
    </row>
    <row r="190" spans="1:4" x14ac:dyDescent="0.2">
      <c r="A190" s="2" t="s">
        <v>12</v>
      </c>
      <c r="B190">
        <v>100</v>
      </c>
      <c r="C190">
        <v>18.7</v>
      </c>
    </row>
    <row r="191" spans="1:4" x14ac:dyDescent="0.2">
      <c r="A191" s="2" t="s">
        <v>272</v>
      </c>
      <c r="B191">
        <v>100</v>
      </c>
      <c r="D191">
        <v>4.651122548</v>
      </c>
    </row>
    <row r="192" spans="1:4" x14ac:dyDescent="0.2">
      <c r="A192" s="2" t="s">
        <v>494</v>
      </c>
      <c r="B192">
        <v>100</v>
      </c>
      <c r="D192">
        <v>3.2610479059999999</v>
      </c>
    </row>
    <row r="193" spans="1:4" x14ac:dyDescent="0.2">
      <c r="A193" s="2" t="s">
        <v>310</v>
      </c>
      <c r="B193">
        <v>100</v>
      </c>
    </row>
    <row r="194" spans="1:4" x14ac:dyDescent="0.2">
      <c r="A194" s="2" t="s">
        <v>500</v>
      </c>
      <c r="B194">
        <v>100</v>
      </c>
      <c r="D194">
        <v>3.451019659</v>
      </c>
    </row>
    <row r="195" spans="1:4" x14ac:dyDescent="0.2">
      <c r="A195" s="2" t="s">
        <v>94</v>
      </c>
      <c r="B195">
        <v>100</v>
      </c>
      <c r="D195">
        <v>1.7869820670000001</v>
      </c>
    </row>
    <row r="196" spans="1:4" x14ac:dyDescent="0.2">
      <c r="A196" s="2" t="s">
        <v>498</v>
      </c>
      <c r="B196">
        <v>100</v>
      </c>
      <c r="C196">
        <v>5.9</v>
      </c>
      <c r="D196">
        <v>1.8972990000000001E-3</v>
      </c>
    </row>
    <row r="197" spans="1:4" x14ac:dyDescent="0.2">
      <c r="A197" s="2" t="s">
        <v>304</v>
      </c>
      <c r="B197">
        <v>100</v>
      </c>
      <c r="D197">
        <v>3.3821427829999999</v>
      </c>
    </row>
    <row r="198" spans="1:4" x14ac:dyDescent="0.2">
      <c r="A198" s="2" t="s">
        <v>176</v>
      </c>
      <c r="B198">
        <v>100</v>
      </c>
      <c r="C198">
        <v>6.7</v>
      </c>
      <c r="D198">
        <v>1.8162009999999999E-3</v>
      </c>
    </row>
    <row r="199" spans="1:4" x14ac:dyDescent="0.2">
      <c r="A199" s="2" t="s">
        <v>240</v>
      </c>
      <c r="B199">
        <v>100</v>
      </c>
      <c r="D199">
        <v>22.358558169999998</v>
      </c>
    </row>
    <row r="200" spans="1:4" x14ac:dyDescent="0.2">
      <c r="A200" s="2" t="s">
        <v>20</v>
      </c>
      <c r="B200">
        <v>100</v>
      </c>
      <c r="C200">
        <v>0.9</v>
      </c>
      <c r="D200">
        <v>3.6945282210000001</v>
      </c>
    </row>
    <row r="201" spans="1:4" x14ac:dyDescent="0.2">
      <c r="A201" s="2" t="s">
        <v>330</v>
      </c>
      <c r="B201">
        <v>100</v>
      </c>
      <c r="C201">
        <v>9.6</v>
      </c>
      <c r="D201">
        <v>16.07568882</v>
      </c>
    </row>
    <row r="202" spans="1:4" x14ac:dyDescent="0.2">
      <c r="A202" s="2" t="s">
        <v>52</v>
      </c>
      <c r="B202">
        <v>100</v>
      </c>
      <c r="D202">
        <v>2.2788957719999998</v>
      </c>
    </row>
    <row r="203" spans="1:4" x14ac:dyDescent="0.2">
      <c r="A203" s="2" t="s">
        <v>530</v>
      </c>
      <c r="B203">
        <v>88.105502583181789</v>
      </c>
      <c r="C203">
        <v>30.88392857142858</v>
      </c>
      <c r="D203">
        <v>4.7690273329144386</v>
      </c>
    </row>
  </sheetData>
  <conditionalFormatting pivot="1" sqref="B5:B203">
    <cfRule type="colorScale" priority="5">
      <colorScale>
        <cfvo type="min"/>
        <cfvo type="percentile" val="50"/>
        <cfvo type="max"/>
        <color rgb="FF63BE7B"/>
        <color rgb="FFFFEB84"/>
        <color rgb="FFF8696B"/>
      </colorScale>
    </cfRule>
  </conditionalFormatting>
  <conditionalFormatting pivot="1" sqref="C5:C203">
    <cfRule type="colorScale" priority="4">
      <colorScale>
        <cfvo type="min"/>
        <cfvo type="percentile" val="50"/>
        <cfvo type="max"/>
        <color rgb="FF63BE7B"/>
        <color rgb="FFFFEB84"/>
        <color rgb="FFF8696B"/>
      </colorScale>
    </cfRule>
  </conditionalFormatting>
  <conditionalFormatting sqref="D1:D1048576">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CA1A-1A19-9842-930B-2201B612C668}">
  <dimension ref="A1:B14"/>
  <sheetViews>
    <sheetView topLeftCell="A3" workbookViewId="0">
      <selection activeCell="D9" sqref="D9"/>
    </sheetView>
  </sheetViews>
  <sheetFormatPr baseColWidth="10" defaultRowHeight="16" x14ac:dyDescent="0.2"/>
  <cols>
    <col min="1" max="1" width="21" bestFit="1" customWidth="1"/>
    <col min="2" max="2" width="25.83203125" bestFit="1" customWidth="1"/>
  </cols>
  <sheetData>
    <row r="1" spans="1:2" x14ac:dyDescent="0.2">
      <c r="A1" s="1" t="s">
        <v>2</v>
      </c>
      <c r="B1" s="2">
        <v>2022</v>
      </c>
    </row>
    <row r="3" spans="1:2" x14ac:dyDescent="0.2">
      <c r="A3" s="1" t="s">
        <v>529</v>
      </c>
      <c r="B3" t="s">
        <v>528</v>
      </c>
    </row>
    <row r="4" spans="1:2" x14ac:dyDescent="0.2">
      <c r="A4" s="2" t="s">
        <v>418</v>
      </c>
      <c r="B4">
        <v>8.4</v>
      </c>
    </row>
    <row r="5" spans="1:2" x14ac:dyDescent="0.2">
      <c r="A5" s="2" t="s">
        <v>28</v>
      </c>
      <c r="B5">
        <v>10.3</v>
      </c>
    </row>
    <row r="6" spans="1:2" x14ac:dyDescent="0.2">
      <c r="A6" s="2" t="s">
        <v>444</v>
      </c>
      <c r="B6">
        <v>11.7</v>
      </c>
    </row>
    <row r="7" spans="1:2" x14ac:dyDescent="0.2">
      <c r="A7" s="2" t="s">
        <v>322</v>
      </c>
      <c r="B7">
        <v>14</v>
      </c>
    </row>
    <row r="8" spans="1:2" x14ac:dyDescent="0.2">
      <c r="A8" s="2" t="s">
        <v>62</v>
      </c>
      <c r="B8">
        <v>15.7</v>
      </c>
    </row>
    <row r="9" spans="1:2" x14ac:dyDescent="0.2">
      <c r="A9" s="2" t="s">
        <v>364</v>
      </c>
      <c r="B9">
        <v>19</v>
      </c>
    </row>
    <row r="10" spans="1:2" x14ac:dyDescent="0.2">
      <c r="A10" s="2" t="s">
        <v>332</v>
      </c>
      <c r="B10">
        <v>19.5</v>
      </c>
    </row>
    <row r="11" spans="1:2" x14ac:dyDescent="0.2">
      <c r="A11" s="2" t="s">
        <v>34</v>
      </c>
      <c r="B11">
        <v>19.5</v>
      </c>
    </row>
    <row r="12" spans="1:2" x14ac:dyDescent="0.2">
      <c r="A12" s="2" t="s">
        <v>80</v>
      </c>
      <c r="B12">
        <v>21.5</v>
      </c>
    </row>
    <row r="13" spans="1:2" x14ac:dyDescent="0.2">
      <c r="A13" s="2" t="s">
        <v>406</v>
      </c>
      <c r="B13">
        <v>29.4</v>
      </c>
    </row>
    <row r="14" spans="1:2" x14ac:dyDescent="0.2">
      <c r="A14" s="2" t="s">
        <v>530</v>
      </c>
      <c r="B14">
        <v>16.899999999999999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013C-6C1A-514C-B7FA-DFAE7EF07F00}">
  <dimension ref="A1:H206"/>
  <sheetViews>
    <sheetView topLeftCell="D1" zoomScale="68" zoomScaleNormal="38" workbookViewId="0">
      <selection activeCell="Q44" sqref="Q44"/>
    </sheetView>
  </sheetViews>
  <sheetFormatPr baseColWidth="10" defaultRowHeight="16" x14ac:dyDescent="0.2"/>
  <cols>
    <col min="1" max="1" width="22.33203125" bestFit="1" customWidth="1"/>
    <col min="2" max="2" width="25.83203125" bestFit="1" customWidth="1"/>
    <col min="3" max="3" width="25" bestFit="1" customWidth="1"/>
    <col min="4" max="4" width="24.1640625" bestFit="1" customWidth="1"/>
    <col min="6" max="6" width="22.33203125" bestFit="1" customWidth="1"/>
    <col min="7" max="7" width="15.6640625" bestFit="1" customWidth="1"/>
    <col min="8" max="8" width="14.6640625" bestFit="1" customWidth="1"/>
  </cols>
  <sheetData>
    <row r="1" spans="1:8" x14ac:dyDescent="0.2">
      <c r="A1" s="1" t="s">
        <v>2</v>
      </c>
      <c r="B1" s="2">
        <v>2022</v>
      </c>
    </row>
    <row r="3" spans="1:8" x14ac:dyDescent="0.2">
      <c r="B3" s="1" t="s">
        <v>650</v>
      </c>
    </row>
    <row r="4" spans="1:8" x14ac:dyDescent="0.2">
      <c r="A4" s="1" t="s">
        <v>529</v>
      </c>
      <c r="B4" t="s">
        <v>528</v>
      </c>
      <c r="C4" t="s">
        <v>531</v>
      </c>
      <c r="D4" t="s">
        <v>532</v>
      </c>
      <c r="F4" t="s">
        <v>651</v>
      </c>
      <c r="G4" t="s">
        <v>516</v>
      </c>
      <c r="H4" t="s">
        <v>517</v>
      </c>
    </row>
    <row r="5" spans="1:8" x14ac:dyDescent="0.2">
      <c r="A5" s="2" t="s">
        <v>6</v>
      </c>
      <c r="B5" s="6">
        <v>85.3</v>
      </c>
      <c r="C5">
        <v>20</v>
      </c>
      <c r="D5" s="5">
        <v>0.278420956</v>
      </c>
      <c r="F5" t="str">
        <f>A5</f>
        <v>Afghanistan</v>
      </c>
      <c r="G5">
        <f>IF(C5="","",C5)</f>
        <v>20</v>
      </c>
      <c r="H5" s="5">
        <f>IF(D5=" ", " ",D5)</f>
        <v>0.278420956</v>
      </c>
    </row>
    <row r="6" spans="1:8" x14ac:dyDescent="0.2">
      <c r="A6" s="2" t="s">
        <v>10</v>
      </c>
      <c r="B6" s="6">
        <v>100</v>
      </c>
      <c r="D6" s="5">
        <v>1.845257616</v>
      </c>
      <c r="F6" t="str">
        <f t="shared" ref="F6:F69" si="0">A6</f>
        <v>Albania</v>
      </c>
      <c r="G6" t="str">
        <f t="shared" ref="G6:G69" si="1">IF(C6="","",C6)</f>
        <v/>
      </c>
      <c r="H6" s="5">
        <f t="shared" ref="H6:H69" si="2">IF(D6=" ", " ",D6)</f>
        <v>1.845257616</v>
      </c>
    </row>
    <row r="7" spans="1:8" x14ac:dyDescent="0.2">
      <c r="A7" s="2" t="s">
        <v>114</v>
      </c>
      <c r="B7" s="6">
        <v>100</v>
      </c>
      <c r="D7" s="5">
        <v>4.1600585289999996</v>
      </c>
      <c r="F7" t="str">
        <f t="shared" si="0"/>
        <v>Algeria</v>
      </c>
      <c r="G7" t="str">
        <f t="shared" si="1"/>
        <v/>
      </c>
      <c r="H7" s="5">
        <f t="shared" si="2"/>
        <v>4.1600585289999996</v>
      </c>
    </row>
    <row r="8" spans="1:8" x14ac:dyDescent="0.2">
      <c r="A8" s="2" t="s">
        <v>12</v>
      </c>
      <c r="B8" s="6">
        <v>100</v>
      </c>
      <c r="C8">
        <v>18.7</v>
      </c>
      <c r="D8" s="5"/>
      <c r="F8" t="str">
        <f t="shared" si="0"/>
        <v>Andorra</v>
      </c>
      <c r="G8">
        <f t="shared" si="1"/>
        <v>18.7</v>
      </c>
      <c r="H8" s="5"/>
    </row>
    <row r="9" spans="1:8" x14ac:dyDescent="0.2">
      <c r="A9" s="2" t="s">
        <v>8</v>
      </c>
      <c r="B9" s="6">
        <v>48.5</v>
      </c>
      <c r="D9" s="5">
        <v>0.74881095200000003</v>
      </c>
      <c r="F9" t="str">
        <f t="shared" si="0"/>
        <v>Angola</v>
      </c>
      <c r="G9" t="str">
        <f t="shared" si="1"/>
        <v/>
      </c>
      <c r="H9" s="5">
        <f t="shared" si="2"/>
        <v>0.74881095200000003</v>
      </c>
    </row>
    <row r="10" spans="1:8" x14ac:dyDescent="0.2">
      <c r="A10" s="2" t="s">
        <v>20</v>
      </c>
      <c r="B10" s="6">
        <v>100</v>
      </c>
      <c r="C10">
        <v>0.9</v>
      </c>
      <c r="D10" s="5">
        <v>3.6945282210000001</v>
      </c>
      <c r="F10" t="str">
        <f t="shared" si="0"/>
        <v>Antigua and Barbuda</v>
      </c>
      <c r="G10">
        <f t="shared" si="1"/>
        <v>0.9</v>
      </c>
      <c r="H10" s="5">
        <f t="shared" si="2"/>
        <v>3.6945282210000001</v>
      </c>
    </row>
    <row r="11" spans="1:8" x14ac:dyDescent="0.2">
      <c r="A11" s="2" t="s">
        <v>16</v>
      </c>
      <c r="B11" s="6">
        <v>100</v>
      </c>
      <c r="D11" s="5">
        <v>4.2953116710000003</v>
      </c>
      <c r="F11" t="str">
        <f t="shared" si="0"/>
        <v>Argentina</v>
      </c>
      <c r="G11" t="str">
        <f t="shared" si="1"/>
        <v/>
      </c>
      <c r="H11" s="5">
        <f t="shared" si="2"/>
        <v>4.2953116710000003</v>
      </c>
    </row>
    <row r="12" spans="1:8" x14ac:dyDescent="0.2">
      <c r="A12" s="2" t="s">
        <v>18</v>
      </c>
      <c r="B12" s="6">
        <v>100</v>
      </c>
      <c r="D12" s="5">
        <v>2.6182810179999998</v>
      </c>
      <c r="F12" t="str">
        <f t="shared" si="0"/>
        <v>Armenia</v>
      </c>
      <c r="G12" t="str">
        <f t="shared" si="1"/>
        <v/>
      </c>
      <c r="H12" s="5">
        <f t="shared" si="2"/>
        <v>2.6182810179999998</v>
      </c>
    </row>
    <row r="13" spans="1:8" x14ac:dyDescent="0.2">
      <c r="A13" s="2" t="s">
        <v>4</v>
      </c>
      <c r="B13" s="6">
        <v>99.9</v>
      </c>
      <c r="C13">
        <v>8.8000000000000007</v>
      </c>
      <c r="D13" s="5">
        <v>4.9902152639999997</v>
      </c>
      <c r="F13" t="str">
        <f t="shared" si="0"/>
        <v>Aruba</v>
      </c>
      <c r="G13">
        <f t="shared" si="1"/>
        <v>8.8000000000000007</v>
      </c>
      <c r="H13" s="5">
        <f t="shared" si="2"/>
        <v>4.9902152639999997</v>
      </c>
    </row>
    <row r="14" spans="1:8" x14ac:dyDescent="0.2">
      <c r="A14" s="2" t="s">
        <v>22</v>
      </c>
      <c r="B14" s="6">
        <v>100</v>
      </c>
      <c r="D14" s="5">
        <v>14.53050286</v>
      </c>
      <c r="F14" t="str">
        <f t="shared" si="0"/>
        <v>Australia</v>
      </c>
      <c r="G14" t="str">
        <f t="shared" si="1"/>
        <v/>
      </c>
      <c r="H14" s="5">
        <f t="shared" si="2"/>
        <v>14.53050286</v>
      </c>
    </row>
    <row r="15" spans="1:8" x14ac:dyDescent="0.2">
      <c r="A15" s="2" t="s">
        <v>24</v>
      </c>
      <c r="B15" s="6">
        <v>100</v>
      </c>
      <c r="D15" s="5">
        <v>6.9285813269999998</v>
      </c>
      <c r="F15" t="str">
        <f t="shared" si="0"/>
        <v>Austria</v>
      </c>
      <c r="G15" t="str">
        <f t="shared" si="1"/>
        <v/>
      </c>
      <c r="H15" s="5">
        <f t="shared" si="2"/>
        <v>6.9285813269999998</v>
      </c>
    </row>
    <row r="16" spans="1:8" x14ac:dyDescent="0.2">
      <c r="A16" s="2" t="s">
        <v>26</v>
      </c>
      <c r="B16" s="6">
        <v>100</v>
      </c>
      <c r="D16" s="5">
        <v>3.9128924020000002</v>
      </c>
      <c r="F16" t="str">
        <f t="shared" si="0"/>
        <v>Azerbaijan</v>
      </c>
      <c r="G16" t="str">
        <f t="shared" si="1"/>
        <v/>
      </c>
      <c r="H16" s="5">
        <f t="shared" si="2"/>
        <v>3.9128924020000002</v>
      </c>
    </row>
    <row r="17" spans="1:8" x14ac:dyDescent="0.2">
      <c r="A17" s="2" t="s">
        <v>42</v>
      </c>
      <c r="B17" s="6">
        <v>100</v>
      </c>
      <c r="C17">
        <v>1.1000000000000001</v>
      </c>
      <c r="D17" s="5">
        <v>3.5355110710000002</v>
      </c>
      <c r="F17" t="str">
        <f t="shared" si="0"/>
        <v>Bahamas, The</v>
      </c>
      <c r="G17">
        <f t="shared" si="1"/>
        <v>1.1000000000000001</v>
      </c>
      <c r="H17" s="5">
        <f t="shared" si="2"/>
        <v>3.5355110710000002</v>
      </c>
    </row>
    <row r="18" spans="1:8" x14ac:dyDescent="0.2">
      <c r="A18" s="2" t="s">
        <v>40</v>
      </c>
      <c r="B18" s="6">
        <v>100</v>
      </c>
      <c r="D18" s="5">
        <v>25.467881080000002</v>
      </c>
      <c r="F18" t="str">
        <f t="shared" si="0"/>
        <v>Bahrain</v>
      </c>
      <c r="G18" t="str">
        <f t="shared" si="1"/>
        <v/>
      </c>
      <c r="H18" s="5">
        <f t="shared" si="2"/>
        <v>25.467881080000002</v>
      </c>
    </row>
    <row r="19" spans="1:8" x14ac:dyDescent="0.2">
      <c r="A19" s="2" t="s">
        <v>36</v>
      </c>
      <c r="B19" s="6">
        <v>99.4</v>
      </c>
      <c r="D19" s="5">
        <v>0.71355653399999996</v>
      </c>
      <c r="F19" t="str">
        <f t="shared" si="0"/>
        <v>Bangladesh</v>
      </c>
      <c r="G19" t="str">
        <f t="shared" si="1"/>
        <v/>
      </c>
      <c r="H19" s="5">
        <f t="shared" si="2"/>
        <v>0.71355653399999996</v>
      </c>
    </row>
    <row r="20" spans="1:8" x14ac:dyDescent="0.2">
      <c r="A20" s="2" t="s">
        <v>54</v>
      </c>
      <c r="B20" s="6">
        <v>100</v>
      </c>
      <c r="C20">
        <v>5.5</v>
      </c>
      <c r="D20" s="5">
        <v>2.4401561360000001</v>
      </c>
      <c r="F20" t="str">
        <f t="shared" si="0"/>
        <v>Barbados</v>
      </c>
      <c r="G20">
        <f t="shared" si="1"/>
        <v>5.5</v>
      </c>
      <c r="H20" s="5">
        <f t="shared" si="2"/>
        <v>2.4401561360000001</v>
      </c>
    </row>
    <row r="21" spans="1:8" x14ac:dyDescent="0.2">
      <c r="A21" s="2" t="s">
        <v>44</v>
      </c>
      <c r="B21" s="6">
        <v>100</v>
      </c>
      <c r="D21" s="5">
        <v>6.057008014</v>
      </c>
      <c r="F21" t="str">
        <f t="shared" si="0"/>
        <v>Belarus</v>
      </c>
      <c r="G21" t="str">
        <f t="shared" si="1"/>
        <v/>
      </c>
      <c r="H21" s="5">
        <f t="shared" si="2"/>
        <v>6.057008014</v>
      </c>
    </row>
    <row r="22" spans="1:8" x14ac:dyDescent="0.2">
      <c r="A22" s="2" t="s">
        <v>30</v>
      </c>
      <c r="B22" s="6">
        <v>100</v>
      </c>
      <c r="D22" s="5">
        <v>7.677661617</v>
      </c>
      <c r="F22" t="str">
        <f t="shared" si="0"/>
        <v>Belgium</v>
      </c>
      <c r="G22" t="str">
        <f t="shared" si="1"/>
        <v/>
      </c>
      <c r="H22" s="5">
        <f t="shared" si="2"/>
        <v>7.677661617</v>
      </c>
    </row>
    <row r="23" spans="1:8" x14ac:dyDescent="0.2">
      <c r="A23" s="2" t="s">
        <v>46</v>
      </c>
      <c r="B23" s="6">
        <v>98.6</v>
      </c>
      <c r="C23">
        <v>30.8</v>
      </c>
      <c r="D23" s="5">
        <v>0.88023578899999999</v>
      </c>
      <c r="F23" t="str">
        <f t="shared" si="0"/>
        <v>Belize</v>
      </c>
      <c r="G23">
        <f t="shared" si="1"/>
        <v>30.8</v>
      </c>
      <c r="H23" s="5">
        <f t="shared" si="2"/>
        <v>0.88023578899999999</v>
      </c>
    </row>
    <row r="24" spans="1:8" x14ac:dyDescent="0.2">
      <c r="A24" s="2" t="s">
        <v>32</v>
      </c>
      <c r="B24" s="6">
        <v>56.5</v>
      </c>
      <c r="D24" s="5">
        <v>0.51305639599999997</v>
      </c>
      <c r="F24" t="str">
        <f t="shared" si="0"/>
        <v>Benin</v>
      </c>
      <c r="G24" t="str">
        <f t="shared" si="1"/>
        <v/>
      </c>
      <c r="H24" s="5">
        <f t="shared" si="2"/>
        <v>0.51305639599999997</v>
      </c>
    </row>
    <row r="25" spans="1:8" x14ac:dyDescent="0.2">
      <c r="A25" s="2" t="s">
        <v>48</v>
      </c>
      <c r="B25" s="6">
        <v>100</v>
      </c>
      <c r="C25">
        <v>0.9</v>
      </c>
      <c r="D25" s="5">
        <v>3.9768953960000002</v>
      </c>
      <c r="F25" t="str">
        <f t="shared" si="0"/>
        <v>Bermuda</v>
      </c>
      <c r="G25">
        <f t="shared" si="1"/>
        <v>0.9</v>
      </c>
      <c r="H25" s="5">
        <f t="shared" si="2"/>
        <v>3.9768953960000002</v>
      </c>
    </row>
    <row r="26" spans="1:8" x14ac:dyDescent="0.2">
      <c r="A26" s="2" t="s">
        <v>58</v>
      </c>
      <c r="B26" s="6">
        <v>100</v>
      </c>
      <c r="C26">
        <v>82.5</v>
      </c>
      <c r="D26" s="5">
        <v>1.9428515820000001</v>
      </c>
      <c r="F26" t="str">
        <f t="shared" si="0"/>
        <v>Bhutan</v>
      </c>
      <c r="G26">
        <f t="shared" si="1"/>
        <v>82.5</v>
      </c>
      <c r="H26" s="5">
        <f t="shared" si="2"/>
        <v>1.9428515820000001</v>
      </c>
    </row>
    <row r="27" spans="1:8" x14ac:dyDescent="0.2">
      <c r="A27" s="2" t="s">
        <v>50</v>
      </c>
      <c r="B27" s="6">
        <v>99.9</v>
      </c>
      <c r="D27" s="5">
        <v>1.9360769929999999</v>
      </c>
      <c r="F27" t="str">
        <f t="shared" si="0"/>
        <v>Bolivia</v>
      </c>
      <c r="G27" t="str">
        <f t="shared" si="1"/>
        <v/>
      </c>
      <c r="H27" s="5">
        <f t="shared" si="2"/>
        <v>1.9360769929999999</v>
      </c>
    </row>
    <row r="28" spans="1:8" x14ac:dyDescent="0.2">
      <c r="A28" s="2" t="s">
        <v>60</v>
      </c>
      <c r="B28" s="6">
        <v>75.900000000000006</v>
      </c>
      <c r="D28" s="5">
        <v>2.8024601090000001</v>
      </c>
      <c r="F28" t="str">
        <f t="shared" si="0"/>
        <v>Botswana</v>
      </c>
      <c r="G28" t="str">
        <f t="shared" si="1"/>
        <v/>
      </c>
      <c r="H28" s="5">
        <f t="shared" si="2"/>
        <v>2.8024601090000001</v>
      </c>
    </row>
    <row r="29" spans="1:8" x14ac:dyDescent="0.2">
      <c r="A29" s="2" t="s">
        <v>52</v>
      </c>
      <c r="B29" s="6">
        <v>100</v>
      </c>
      <c r="D29" s="5">
        <v>2.2788957719999998</v>
      </c>
      <c r="F29" t="str">
        <f t="shared" si="0"/>
        <v>Brazil</v>
      </c>
      <c r="G29" t="str">
        <f t="shared" si="1"/>
        <v/>
      </c>
      <c r="H29" s="5">
        <f t="shared" si="2"/>
        <v>2.2788957719999998</v>
      </c>
    </row>
    <row r="30" spans="1:8" x14ac:dyDescent="0.2">
      <c r="A30" s="2" t="s">
        <v>56</v>
      </c>
      <c r="B30" s="6">
        <v>100</v>
      </c>
      <c r="D30" s="5">
        <v>20.943628260000001</v>
      </c>
      <c r="F30" t="str">
        <f t="shared" si="0"/>
        <v>Brunei Darussalam</v>
      </c>
      <c r="G30" t="str">
        <f t="shared" si="1"/>
        <v/>
      </c>
      <c r="H30" s="5">
        <f t="shared" si="2"/>
        <v>20.943628260000001</v>
      </c>
    </row>
    <row r="31" spans="1:8" x14ac:dyDescent="0.2">
      <c r="A31" s="2" t="s">
        <v>38</v>
      </c>
      <c r="B31" s="6">
        <v>100</v>
      </c>
      <c r="D31" s="5">
        <v>7.6476965469999998</v>
      </c>
      <c r="F31" t="str">
        <f t="shared" si="0"/>
        <v>Bulgaria</v>
      </c>
      <c r="G31" t="str">
        <f t="shared" si="1"/>
        <v/>
      </c>
      <c r="H31" s="5">
        <f t="shared" si="2"/>
        <v>7.6476965469999998</v>
      </c>
    </row>
    <row r="32" spans="1:8" x14ac:dyDescent="0.2">
      <c r="A32" s="2" t="s">
        <v>34</v>
      </c>
      <c r="B32" s="6">
        <v>19.5</v>
      </c>
      <c r="C32">
        <v>71.400000000000006</v>
      </c>
      <c r="D32" s="5">
        <v>0.28826198600000003</v>
      </c>
      <c r="F32" t="str">
        <f t="shared" si="0"/>
        <v>Burkina Faso</v>
      </c>
      <c r="G32">
        <f t="shared" si="1"/>
        <v>71.400000000000006</v>
      </c>
      <c r="H32" s="5">
        <f t="shared" si="2"/>
        <v>0.28826198600000003</v>
      </c>
    </row>
    <row r="33" spans="1:8" x14ac:dyDescent="0.2">
      <c r="A33" s="2" t="s">
        <v>28</v>
      </c>
      <c r="B33" s="6">
        <v>10.3</v>
      </c>
      <c r="C33">
        <v>83</v>
      </c>
      <c r="D33" s="5">
        <v>6.9821576999999996E-2</v>
      </c>
      <c r="F33" t="str">
        <f t="shared" si="0"/>
        <v>Burundi</v>
      </c>
      <c r="G33">
        <f t="shared" si="1"/>
        <v>83</v>
      </c>
      <c r="H33" s="5">
        <f t="shared" si="2"/>
        <v>6.9821576999999996E-2</v>
      </c>
    </row>
    <row r="34" spans="1:8" x14ac:dyDescent="0.2">
      <c r="A34" s="2" t="s">
        <v>88</v>
      </c>
      <c r="B34" s="6">
        <v>97.1</v>
      </c>
      <c r="C34">
        <v>21.8</v>
      </c>
      <c r="D34" s="5">
        <v>1.3085363670000001</v>
      </c>
      <c r="F34" t="str">
        <f t="shared" si="0"/>
        <v>Cabo Verde</v>
      </c>
      <c r="G34">
        <f t="shared" si="1"/>
        <v>21.8</v>
      </c>
      <c r="H34" s="5">
        <f t="shared" si="2"/>
        <v>1.3085363670000001</v>
      </c>
    </row>
    <row r="35" spans="1:8" x14ac:dyDescent="0.2">
      <c r="A35" s="2" t="s">
        <v>232</v>
      </c>
      <c r="B35" s="6">
        <v>92.3</v>
      </c>
      <c r="D35" s="5">
        <v>1.0687824079999999</v>
      </c>
      <c r="F35" t="str">
        <f t="shared" si="0"/>
        <v>Cambodia</v>
      </c>
      <c r="G35" t="str">
        <f t="shared" si="1"/>
        <v/>
      </c>
      <c r="H35" s="5">
        <f t="shared" si="2"/>
        <v>1.0687824079999999</v>
      </c>
    </row>
    <row r="36" spans="1:8" x14ac:dyDescent="0.2">
      <c r="A36" s="2" t="s">
        <v>78</v>
      </c>
      <c r="B36" s="6">
        <v>71</v>
      </c>
      <c r="D36" s="5">
        <v>0.37759152000000001</v>
      </c>
      <c r="F36" t="str">
        <f t="shared" si="0"/>
        <v>Cameroon</v>
      </c>
      <c r="G36" t="str">
        <f t="shared" si="1"/>
        <v/>
      </c>
      <c r="H36" s="5">
        <f t="shared" si="2"/>
        <v>0.37759152000000001</v>
      </c>
    </row>
    <row r="37" spans="1:8" x14ac:dyDescent="0.2">
      <c r="A37" s="2" t="s">
        <v>64</v>
      </c>
      <c r="B37" s="6">
        <v>100</v>
      </c>
      <c r="D37" s="5">
        <v>14.78929978</v>
      </c>
      <c r="F37" t="str">
        <f t="shared" si="0"/>
        <v>Canada</v>
      </c>
      <c r="G37" t="str">
        <f t="shared" si="1"/>
        <v/>
      </c>
      <c r="H37" s="5">
        <f t="shared" si="2"/>
        <v>14.78929978</v>
      </c>
    </row>
    <row r="38" spans="1:8" x14ac:dyDescent="0.2">
      <c r="A38" s="2" t="s">
        <v>98</v>
      </c>
      <c r="B38" s="6">
        <v>100</v>
      </c>
      <c r="C38">
        <v>0</v>
      </c>
      <c r="D38" s="5">
        <v>5.0034222179999999</v>
      </c>
      <c r="F38" t="str">
        <f t="shared" si="0"/>
        <v>Cayman Islands</v>
      </c>
      <c r="G38">
        <f t="shared" si="1"/>
        <v>0</v>
      </c>
      <c r="H38" s="5">
        <f t="shared" si="2"/>
        <v>5.0034222179999999</v>
      </c>
    </row>
    <row r="39" spans="1:8" x14ac:dyDescent="0.2">
      <c r="A39" s="2" t="s">
        <v>444</v>
      </c>
      <c r="B39" s="6">
        <v>11.7</v>
      </c>
      <c r="C39">
        <v>70</v>
      </c>
      <c r="D39" s="5">
        <v>0.155239824</v>
      </c>
      <c r="F39" t="str">
        <f t="shared" si="0"/>
        <v>Chad</v>
      </c>
      <c r="G39">
        <f t="shared" si="1"/>
        <v>70</v>
      </c>
      <c r="H39" s="5">
        <f t="shared" si="2"/>
        <v>0.155239824</v>
      </c>
    </row>
    <row r="40" spans="1:8" x14ac:dyDescent="0.2">
      <c r="A40" s="2" t="s">
        <v>72</v>
      </c>
      <c r="B40" s="6">
        <v>100</v>
      </c>
      <c r="D40" s="5">
        <v>4.6247498340000002</v>
      </c>
      <c r="F40" t="str">
        <f t="shared" si="0"/>
        <v>Chile</v>
      </c>
      <c r="G40" t="str">
        <f t="shared" si="1"/>
        <v/>
      </c>
      <c r="H40" s="5">
        <f t="shared" si="2"/>
        <v>4.6247498340000002</v>
      </c>
    </row>
    <row r="41" spans="1:8" x14ac:dyDescent="0.2">
      <c r="A41" s="2" t="s">
        <v>74</v>
      </c>
      <c r="B41" s="6">
        <v>100</v>
      </c>
      <c r="D41" s="5">
        <v>8.86482511</v>
      </c>
      <c r="F41" t="str">
        <f t="shared" si="0"/>
        <v>China</v>
      </c>
      <c r="G41" t="str">
        <f t="shared" si="1"/>
        <v/>
      </c>
      <c r="H41" s="5">
        <f t="shared" si="2"/>
        <v>8.86482511</v>
      </c>
    </row>
    <row r="42" spans="1:8" x14ac:dyDescent="0.2">
      <c r="A42" s="2" t="s">
        <v>84</v>
      </c>
      <c r="B42" s="6">
        <v>100</v>
      </c>
      <c r="D42" s="5">
        <v>1.707539828</v>
      </c>
      <c r="F42" t="str">
        <f t="shared" si="0"/>
        <v>Colombia</v>
      </c>
      <c r="G42" t="str">
        <f t="shared" si="1"/>
        <v/>
      </c>
      <c r="H42" s="5">
        <f t="shared" si="2"/>
        <v>1.707539828</v>
      </c>
    </row>
    <row r="43" spans="1:8" x14ac:dyDescent="0.2">
      <c r="A43" s="2" t="s">
        <v>86</v>
      </c>
      <c r="B43" s="6">
        <v>89.9</v>
      </c>
      <c r="C43">
        <v>39.299999999999997</v>
      </c>
      <c r="D43" s="5">
        <v>0.51523157799999997</v>
      </c>
      <c r="F43" t="str">
        <f t="shared" si="0"/>
        <v>Comoros</v>
      </c>
      <c r="G43">
        <f t="shared" si="1"/>
        <v>39.299999999999997</v>
      </c>
      <c r="H43" s="5">
        <f t="shared" si="2"/>
        <v>0.51523157799999997</v>
      </c>
    </row>
    <row r="44" spans="1:8" x14ac:dyDescent="0.2">
      <c r="A44" s="2" t="s">
        <v>90</v>
      </c>
      <c r="B44" s="6">
        <v>100</v>
      </c>
      <c r="D44" s="5">
        <v>1.613159995</v>
      </c>
      <c r="F44" t="str">
        <f t="shared" si="0"/>
        <v>Costa Rica</v>
      </c>
      <c r="G44" t="str">
        <f t="shared" si="1"/>
        <v/>
      </c>
      <c r="H44" s="5">
        <f t="shared" si="2"/>
        <v>1.613159995</v>
      </c>
    </row>
    <row r="45" spans="1:8" x14ac:dyDescent="0.2">
      <c r="A45" s="2" t="s">
        <v>186</v>
      </c>
      <c r="B45" s="6">
        <v>100</v>
      </c>
      <c r="D45" s="5">
        <v>4.5737142019999997</v>
      </c>
      <c r="F45" t="str">
        <f t="shared" si="0"/>
        <v>Croatia</v>
      </c>
      <c r="G45" t="str">
        <f t="shared" si="1"/>
        <v/>
      </c>
      <c r="H45" s="5">
        <f t="shared" si="2"/>
        <v>4.5737142019999997</v>
      </c>
    </row>
    <row r="46" spans="1:8" x14ac:dyDescent="0.2">
      <c r="A46" s="2" t="s">
        <v>94</v>
      </c>
      <c r="B46" s="6">
        <v>100</v>
      </c>
      <c r="D46" s="5">
        <v>1.7869820670000001</v>
      </c>
      <c r="F46" t="str">
        <f t="shared" si="0"/>
        <v>Cuba</v>
      </c>
      <c r="G46" t="str">
        <f t="shared" si="1"/>
        <v/>
      </c>
      <c r="H46" s="5">
        <f t="shared" si="2"/>
        <v>1.7869820670000001</v>
      </c>
    </row>
    <row r="47" spans="1:8" x14ac:dyDescent="0.2">
      <c r="A47" s="2" t="s">
        <v>96</v>
      </c>
      <c r="B47" s="6">
        <v>100</v>
      </c>
      <c r="D47" s="5"/>
      <c r="F47" t="str">
        <f t="shared" si="0"/>
        <v>Curacao</v>
      </c>
      <c r="G47" t="str">
        <f t="shared" si="1"/>
        <v/>
      </c>
      <c r="H47" s="5"/>
    </row>
    <row r="48" spans="1:8" x14ac:dyDescent="0.2">
      <c r="A48" s="2" t="s">
        <v>100</v>
      </c>
      <c r="B48" s="6">
        <v>100</v>
      </c>
      <c r="D48" s="5">
        <v>5.4253137750000002</v>
      </c>
      <c r="F48" t="str">
        <f t="shared" si="0"/>
        <v>Cyprus</v>
      </c>
      <c r="G48" t="str">
        <f t="shared" si="1"/>
        <v/>
      </c>
      <c r="H48" s="5">
        <f t="shared" si="2"/>
        <v>5.4253137750000002</v>
      </c>
    </row>
    <row r="49" spans="1:8" x14ac:dyDescent="0.2">
      <c r="A49" s="2" t="s">
        <v>102</v>
      </c>
      <c r="B49" s="6">
        <v>100</v>
      </c>
      <c r="D49" s="5">
        <v>9.1536469139999994</v>
      </c>
      <c r="F49" t="str">
        <f t="shared" si="0"/>
        <v>Czechia</v>
      </c>
      <c r="G49" t="str">
        <f t="shared" si="1"/>
        <v/>
      </c>
      <c r="H49" s="5">
        <f t="shared" si="2"/>
        <v>9.1536469139999994</v>
      </c>
    </row>
    <row r="50" spans="1:8" x14ac:dyDescent="0.2">
      <c r="A50" s="2" t="s">
        <v>110</v>
      </c>
      <c r="B50" s="6">
        <v>100</v>
      </c>
      <c r="D50" s="5">
        <v>4.8270407249999998</v>
      </c>
      <c r="F50" t="str">
        <f t="shared" si="0"/>
        <v>Denmark</v>
      </c>
      <c r="G50" t="str">
        <f t="shared" si="1"/>
        <v/>
      </c>
      <c r="H50" s="5">
        <f t="shared" si="2"/>
        <v>4.8270407249999998</v>
      </c>
    </row>
    <row r="51" spans="1:8" x14ac:dyDescent="0.2">
      <c r="A51" s="2" t="s">
        <v>108</v>
      </c>
      <c r="B51" s="6">
        <v>100</v>
      </c>
      <c r="C51">
        <v>8.9</v>
      </c>
      <c r="D51" s="5">
        <v>1.2150959210000001</v>
      </c>
      <c r="F51" t="str">
        <f t="shared" si="0"/>
        <v>Dominica</v>
      </c>
      <c r="G51">
        <f t="shared" si="1"/>
        <v>8.9</v>
      </c>
      <c r="H51" s="5">
        <f t="shared" si="2"/>
        <v>1.2150959210000001</v>
      </c>
    </row>
    <row r="52" spans="1:8" x14ac:dyDescent="0.2">
      <c r="A52" s="2" t="s">
        <v>112</v>
      </c>
      <c r="B52" s="6">
        <v>98.1</v>
      </c>
      <c r="D52" s="5">
        <v>2.8593678740000001</v>
      </c>
      <c r="F52" t="str">
        <f t="shared" si="0"/>
        <v>Dominican Republic</v>
      </c>
      <c r="G52" t="str">
        <f t="shared" si="1"/>
        <v/>
      </c>
      <c r="H52" s="5">
        <f t="shared" si="2"/>
        <v>2.8593678740000001</v>
      </c>
    </row>
    <row r="53" spans="1:8" x14ac:dyDescent="0.2">
      <c r="A53" s="2" t="s">
        <v>122</v>
      </c>
      <c r="B53" s="6">
        <v>100</v>
      </c>
      <c r="D53" s="5">
        <v>2.4780944370000002</v>
      </c>
      <c r="F53" t="str">
        <f t="shared" si="0"/>
        <v>Ecuador</v>
      </c>
      <c r="G53" t="str">
        <f t="shared" si="1"/>
        <v/>
      </c>
      <c r="H53" s="5">
        <f t="shared" si="2"/>
        <v>2.4780944370000002</v>
      </c>
    </row>
    <row r="54" spans="1:8" x14ac:dyDescent="0.2">
      <c r="A54" s="2" t="s">
        <v>124</v>
      </c>
      <c r="B54" s="6">
        <v>100</v>
      </c>
      <c r="D54" s="5">
        <v>2.2997480430000001</v>
      </c>
      <c r="F54" t="str">
        <f t="shared" si="0"/>
        <v>Egypt, Arab Rep.</v>
      </c>
      <c r="G54" t="str">
        <f t="shared" si="1"/>
        <v/>
      </c>
      <c r="H54" s="5">
        <f t="shared" si="2"/>
        <v>2.2997480430000001</v>
      </c>
    </row>
    <row r="55" spans="1:8" x14ac:dyDescent="0.2">
      <c r="A55" s="2" t="s">
        <v>408</v>
      </c>
      <c r="B55" s="6">
        <v>100</v>
      </c>
      <c r="D55" s="5">
        <v>1.3479888520000001</v>
      </c>
      <c r="F55" t="str">
        <f t="shared" si="0"/>
        <v>El Salvador</v>
      </c>
      <c r="G55" t="str">
        <f t="shared" si="1"/>
        <v/>
      </c>
      <c r="H55" s="5">
        <f t="shared" si="2"/>
        <v>1.3479888520000001</v>
      </c>
    </row>
    <row r="56" spans="1:8" x14ac:dyDescent="0.2">
      <c r="A56" s="2" t="s">
        <v>166</v>
      </c>
      <c r="B56" s="6">
        <v>67</v>
      </c>
      <c r="C56">
        <v>4.2</v>
      </c>
      <c r="D56" s="5">
        <v>2.8215542170000001</v>
      </c>
      <c r="F56" t="str">
        <f t="shared" si="0"/>
        <v>Equatorial Guinea</v>
      </c>
      <c r="G56">
        <f t="shared" si="1"/>
        <v>4.2</v>
      </c>
      <c r="H56" s="5">
        <f t="shared" si="2"/>
        <v>2.8215542170000001</v>
      </c>
    </row>
    <row r="57" spans="1:8" x14ac:dyDescent="0.2">
      <c r="A57" s="2" t="s">
        <v>128</v>
      </c>
      <c r="B57" s="6">
        <v>53.4</v>
      </c>
      <c r="D57" s="5">
        <v>0.219947692</v>
      </c>
      <c r="F57" t="str">
        <f t="shared" si="0"/>
        <v>Eritrea</v>
      </c>
      <c r="G57" t="str">
        <f t="shared" si="1"/>
        <v/>
      </c>
      <c r="H57" s="5">
        <f t="shared" si="2"/>
        <v>0.219947692</v>
      </c>
    </row>
    <row r="58" spans="1:8" x14ac:dyDescent="0.2">
      <c r="A58" s="2" t="s">
        <v>132</v>
      </c>
      <c r="B58" s="6">
        <v>100</v>
      </c>
      <c r="D58" s="5">
        <v>11.13415972</v>
      </c>
      <c r="F58" t="str">
        <f t="shared" si="0"/>
        <v>Estonia</v>
      </c>
      <c r="G58" t="str">
        <f t="shared" si="1"/>
        <v/>
      </c>
      <c r="H58" s="5">
        <f t="shared" si="2"/>
        <v>11.13415972</v>
      </c>
    </row>
    <row r="59" spans="1:8" x14ac:dyDescent="0.2">
      <c r="A59" s="2" t="s">
        <v>434</v>
      </c>
      <c r="B59" s="6">
        <v>82.3</v>
      </c>
      <c r="C59">
        <v>64.7</v>
      </c>
      <c r="D59" s="5">
        <v>0.88316103599999995</v>
      </c>
      <c r="F59" t="str">
        <f t="shared" si="0"/>
        <v>Eswatini</v>
      </c>
      <c r="G59">
        <f t="shared" si="1"/>
        <v>64.7</v>
      </c>
      <c r="H59" s="5">
        <f t="shared" si="2"/>
        <v>0.88316103599999995</v>
      </c>
    </row>
    <row r="60" spans="1:8" x14ac:dyDescent="0.2">
      <c r="A60" s="2" t="s">
        <v>134</v>
      </c>
      <c r="B60" s="6">
        <v>55.4</v>
      </c>
      <c r="D60" s="5">
        <v>0.14622964699999999</v>
      </c>
      <c r="F60" t="str">
        <f t="shared" si="0"/>
        <v>Ethiopia</v>
      </c>
      <c r="G60" t="str">
        <f t="shared" si="1"/>
        <v/>
      </c>
      <c r="H60" s="5">
        <f t="shared" si="2"/>
        <v>0.14622964699999999</v>
      </c>
    </row>
    <row r="61" spans="1:8" x14ac:dyDescent="0.2">
      <c r="A61" s="2" t="s">
        <v>126</v>
      </c>
      <c r="B61" s="6">
        <v>100</v>
      </c>
      <c r="D61" s="5">
        <v>6.0427164370000002</v>
      </c>
      <c r="F61" t="str">
        <f t="shared" si="0"/>
        <v>Euro area</v>
      </c>
      <c r="G61" t="str">
        <f t="shared" si="1"/>
        <v/>
      </c>
      <c r="H61" s="5">
        <f t="shared" si="2"/>
        <v>6.0427164370000002</v>
      </c>
    </row>
    <row r="62" spans="1:8" x14ac:dyDescent="0.2">
      <c r="A62" s="2" t="s">
        <v>136</v>
      </c>
      <c r="B62" s="6">
        <v>100</v>
      </c>
      <c r="D62" s="5">
        <v>6.1463494430000001</v>
      </c>
      <c r="F62" t="str">
        <f t="shared" si="0"/>
        <v>European Union</v>
      </c>
      <c r="G62" t="str">
        <f t="shared" si="1"/>
        <v/>
      </c>
      <c r="H62" s="5">
        <f t="shared" si="2"/>
        <v>6.1463494430000001</v>
      </c>
    </row>
    <row r="63" spans="1:8" x14ac:dyDescent="0.2">
      <c r="A63" s="2" t="s">
        <v>146</v>
      </c>
      <c r="B63" s="6">
        <v>100</v>
      </c>
      <c r="C63">
        <v>7.9</v>
      </c>
      <c r="D63" s="5">
        <v>3.8952367000000002E-2</v>
      </c>
      <c r="F63" t="str">
        <f t="shared" si="0"/>
        <v>Faroe Islands</v>
      </c>
      <c r="G63">
        <f t="shared" si="1"/>
        <v>7.9</v>
      </c>
      <c r="H63" s="5">
        <f t="shared" si="2"/>
        <v>3.8952367000000002E-2</v>
      </c>
    </row>
    <row r="64" spans="1:8" x14ac:dyDescent="0.2">
      <c r="A64" s="2" t="s">
        <v>142</v>
      </c>
      <c r="B64" s="6">
        <v>92</v>
      </c>
      <c r="C64">
        <v>28.4</v>
      </c>
      <c r="D64" s="5">
        <v>1.560001827</v>
      </c>
      <c r="F64" t="str">
        <f t="shared" si="0"/>
        <v>Fiji</v>
      </c>
      <c r="G64">
        <f t="shared" si="1"/>
        <v>28.4</v>
      </c>
      <c r="H64" s="5">
        <f t="shared" si="2"/>
        <v>1.560001827</v>
      </c>
    </row>
    <row r="65" spans="1:8" x14ac:dyDescent="0.2">
      <c r="A65" s="2" t="s">
        <v>140</v>
      </c>
      <c r="B65" s="6">
        <v>100</v>
      </c>
      <c r="D65" s="5">
        <v>6.6816219849999996</v>
      </c>
      <c r="F65" t="str">
        <f t="shared" si="0"/>
        <v>Finland</v>
      </c>
      <c r="G65" t="str">
        <f t="shared" si="1"/>
        <v/>
      </c>
      <c r="H65" s="5">
        <f t="shared" si="2"/>
        <v>6.6816219849999996</v>
      </c>
    </row>
    <row r="66" spans="1:8" x14ac:dyDescent="0.2">
      <c r="A66" s="2" t="s">
        <v>144</v>
      </c>
      <c r="B66" s="6">
        <v>100</v>
      </c>
      <c r="D66" s="5">
        <v>4.5124682890000001</v>
      </c>
      <c r="F66" t="str">
        <f t="shared" si="0"/>
        <v>France</v>
      </c>
      <c r="G66" t="str">
        <f t="shared" si="1"/>
        <v/>
      </c>
      <c r="H66" s="5">
        <f t="shared" si="2"/>
        <v>4.5124682890000001</v>
      </c>
    </row>
    <row r="67" spans="1:8" x14ac:dyDescent="0.2">
      <c r="A67" s="2" t="s">
        <v>150</v>
      </c>
      <c r="B67" s="6">
        <v>93.5</v>
      </c>
      <c r="D67" s="5">
        <v>2.2969482220000002</v>
      </c>
      <c r="F67" t="str">
        <f t="shared" si="0"/>
        <v>Gabon</v>
      </c>
      <c r="G67" t="str">
        <f t="shared" si="1"/>
        <v/>
      </c>
      <c r="H67" s="5">
        <f t="shared" si="2"/>
        <v>2.2969482220000002</v>
      </c>
    </row>
    <row r="68" spans="1:8" x14ac:dyDescent="0.2">
      <c r="A68" s="2" t="s">
        <v>162</v>
      </c>
      <c r="B68" s="6">
        <v>65.400000000000006</v>
      </c>
      <c r="C68">
        <v>47.7</v>
      </c>
      <c r="D68" s="5">
        <v>0.18771311600000001</v>
      </c>
      <c r="F68" t="str">
        <f t="shared" si="0"/>
        <v>Gambia, The</v>
      </c>
      <c r="G68">
        <f t="shared" si="1"/>
        <v>47.7</v>
      </c>
      <c r="H68" s="5">
        <f t="shared" si="2"/>
        <v>0.18771311600000001</v>
      </c>
    </row>
    <row r="69" spans="1:8" x14ac:dyDescent="0.2">
      <c r="A69" s="2" t="s">
        <v>154</v>
      </c>
      <c r="B69" s="6">
        <v>100</v>
      </c>
      <c r="D69" s="5">
        <v>3.6263953529999999</v>
      </c>
      <c r="F69" t="str">
        <f t="shared" si="0"/>
        <v>Georgia</v>
      </c>
      <c r="G69" t="str">
        <f t="shared" si="1"/>
        <v/>
      </c>
      <c r="H69" s="5">
        <f t="shared" si="2"/>
        <v>3.6263953529999999</v>
      </c>
    </row>
    <row r="70" spans="1:8" x14ac:dyDescent="0.2">
      <c r="A70" s="2" t="s">
        <v>104</v>
      </c>
      <c r="B70" s="6">
        <v>100</v>
      </c>
      <c r="D70" s="5">
        <v>7.911828603</v>
      </c>
      <c r="F70" t="str">
        <f t="shared" ref="F70:F133" si="3">A70</f>
        <v>Germany</v>
      </c>
      <c r="G70" t="str">
        <f t="shared" ref="G70:G133" si="4">IF(C70="","",C70)</f>
        <v/>
      </c>
      <c r="H70" s="5">
        <f t="shared" ref="H70:H133" si="5">IF(D70=" ", " ",D70)</f>
        <v>7.911828603</v>
      </c>
    </row>
    <row r="71" spans="1:8" x14ac:dyDescent="0.2">
      <c r="A71" s="2" t="s">
        <v>156</v>
      </c>
      <c r="B71" s="6">
        <v>85.1</v>
      </c>
      <c r="D71" s="5">
        <v>0.71759905000000002</v>
      </c>
      <c r="F71" t="str">
        <f t="shared" si="3"/>
        <v>Ghana</v>
      </c>
      <c r="G71" t="str">
        <f t="shared" si="4"/>
        <v/>
      </c>
      <c r="H71" s="5">
        <f t="shared" si="5"/>
        <v>0.71759905000000002</v>
      </c>
    </row>
    <row r="72" spans="1:8" x14ac:dyDescent="0.2">
      <c r="A72" s="2" t="s">
        <v>158</v>
      </c>
      <c r="B72" s="6">
        <v>100</v>
      </c>
      <c r="D72" s="5">
        <v>16.902868990000002</v>
      </c>
      <c r="F72" t="str">
        <f t="shared" si="3"/>
        <v>Gibraltar</v>
      </c>
      <c r="G72" t="str">
        <f t="shared" si="4"/>
        <v/>
      </c>
      <c r="H72" s="5">
        <f t="shared" si="5"/>
        <v>16.902868990000002</v>
      </c>
    </row>
    <row r="73" spans="1:8" x14ac:dyDescent="0.2">
      <c r="A73" s="2" t="s">
        <v>168</v>
      </c>
      <c r="B73" s="6">
        <v>100</v>
      </c>
      <c r="D73" s="5">
        <v>5.2809258549999996</v>
      </c>
      <c r="F73" t="str">
        <f t="shared" si="3"/>
        <v>Greece</v>
      </c>
      <c r="G73" t="str">
        <f t="shared" si="4"/>
        <v/>
      </c>
      <c r="H73" s="5">
        <f t="shared" si="5"/>
        <v>5.2809258549999996</v>
      </c>
    </row>
    <row r="74" spans="1:8" x14ac:dyDescent="0.2">
      <c r="A74" s="2" t="s">
        <v>172</v>
      </c>
      <c r="B74" s="6">
        <v>100</v>
      </c>
      <c r="C74">
        <v>11.7</v>
      </c>
      <c r="D74" s="5">
        <v>10.41986552</v>
      </c>
      <c r="F74" t="str">
        <f t="shared" si="3"/>
        <v>Greenland</v>
      </c>
      <c r="G74">
        <f t="shared" si="4"/>
        <v>11.7</v>
      </c>
      <c r="H74" s="5">
        <f t="shared" si="5"/>
        <v>10.41986552</v>
      </c>
    </row>
    <row r="75" spans="1:8" x14ac:dyDescent="0.2">
      <c r="A75" s="2" t="s">
        <v>170</v>
      </c>
      <c r="B75" s="6">
        <v>94.2</v>
      </c>
      <c r="C75">
        <v>10</v>
      </c>
      <c r="D75" s="5">
        <v>1.4489406650000001</v>
      </c>
      <c r="F75" t="str">
        <f t="shared" si="3"/>
        <v>Grenada</v>
      </c>
      <c r="G75">
        <f t="shared" si="4"/>
        <v>10</v>
      </c>
      <c r="H75" s="5">
        <f t="shared" si="5"/>
        <v>1.4489406650000001</v>
      </c>
    </row>
    <row r="76" spans="1:8" x14ac:dyDescent="0.2">
      <c r="A76" s="2" t="s">
        <v>176</v>
      </c>
      <c r="B76" s="6">
        <v>100</v>
      </c>
      <c r="C76">
        <v>6.7</v>
      </c>
      <c r="D76" s="5">
        <v>1.8162009999999999E-3</v>
      </c>
      <c r="F76" t="str">
        <f t="shared" si="3"/>
        <v>Guam</v>
      </c>
      <c r="G76">
        <f t="shared" si="4"/>
        <v>6.7</v>
      </c>
      <c r="H76" s="5"/>
    </row>
    <row r="77" spans="1:8" x14ac:dyDescent="0.2">
      <c r="A77" s="2" t="s">
        <v>174</v>
      </c>
      <c r="B77" s="6">
        <v>99.1</v>
      </c>
      <c r="D77" s="5">
        <v>1.061851782</v>
      </c>
      <c r="F77" t="str">
        <f t="shared" si="3"/>
        <v>Guatemala</v>
      </c>
      <c r="G77" t="str">
        <f t="shared" si="4"/>
        <v/>
      </c>
      <c r="H77" s="5">
        <f t="shared" si="5"/>
        <v>1.061851782</v>
      </c>
    </row>
    <row r="78" spans="1:8" x14ac:dyDescent="0.2">
      <c r="A78" s="2" t="s">
        <v>160</v>
      </c>
      <c r="B78" s="6">
        <v>47.7</v>
      </c>
      <c r="C78">
        <v>66.599999999999994</v>
      </c>
      <c r="D78" s="5">
        <v>0.371451378</v>
      </c>
      <c r="F78" t="str">
        <f t="shared" si="3"/>
        <v>Guinea</v>
      </c>
      <c r="G78">
        <f t="shared" si="4"/>
        <v>66.599999999999994</v>
      </c>
      <c r="H78" s="5">
        <f t="shared" si="5"/>
        <v>0.371451378</v>
      </c>
    </row>
    <row r="79" spans="1:8" x14ac:dyDescent="0.2">
      <c r="A79" s="2" t="s">
        <v>164</v>
      </c>
      <c r="B79" s="6">
        <v>37.4</v>
      </c>
      <c r="C79">
        <v>87.4</v>
      </c>
      <c r="D79" s="5">
        <v>0.16333187499999999</v>
      </c>
      <c r="F79" t="str">
        <f t="shared" si="3"/>
        <v>Guinea-Bissau</v>
      </c>
      <c r="G79">
        <f t="shared" si="4"/>
        <v>87.4</v>
      </c>
      <c r="H79" s="5">
        <f t="shared" si="5"/>
        <v>0.16333187499999999</v>
      </c>
    </row>
    <row r="80" spans="1:8" x14ac:dyDescent="0.2">
      <c r="A80" s="2" t="s">
        <v>178</v>
      </c>
      <c r="B80" s="6">
        <v>93</v>
      </c>
      <c r="C80">
        <v>12.1</v>
      </c>
      <c r="D80" s="5">
        <v>4.4837318670000004</v>
      </c>
      <c r="F80" t="str">
        <f t="shared" si="3"/>
        <v>Guyana</v>
      </c>
      <c r="G80">
        <f t="shared" si="4"/>
        <v>12.1</v>
      </c>
      <c r="H80" s="5">
        <f t="shared" si="5"/>
        <v>4.4837318670000004</v>
      </c>
    </row>
    <row r="81" spans="1:8" x14ac:dyDescent="0.2">
      <c r="A81" s="2" t="s">
        <v>188</v>
      </c>
      <c r="B81" s="6">
        <v>49.3</v>
      </c>
      <c r="D81" s="5">
        <v>0.29462935400000001</v>
      </c>
      <c r="F81" t="str">
        <f t="shared" si="3"/>
        <v>Haiti</v>
      </c>
      <c r="G81" t="str">
        <f t="shared" si="4"/>
        <v/>
      </c>
      <c r="H81" s="5">
        <f t="shared" si="5"/>
        <v>0.29462935400000001</v>
      </c>
    </row>
    <row r="82" spans="1:8" x14ac:dyDescent="0.2">
      <c r="A82" s="2" t="s">
        <v>184</v>
      </c>
      <c r="B82" s="6">
        <v>94.4</v>
      </c>
      <c r="D82" s="5">
        <v>1.0102092229999999</v>
      </c>
      <c r="F82" t="str">
        <f t="shared" si="3"/>
        <v>Honduras</v>
      </c>
      <c r="G82" t="str">
        <f t="shared" si="4"/>
        <v/>
      </c>
      <c r="H82" s="5">
        <f t="shared" si="5"/>
        <v>1.0102092229999999</v>
      </c>
    </row>
    <row r="83" spans="1:8" x14ac:dyDescent="0.2">
      <c r="A83" s="2" t="s">
        <v>182</v>
      </c>
      <c r="B83" s="6">
        <v>100</v>
      </c>
      <c r="D83" s="5">
        <v>4.3740488150000001</v>
      </c>
      <c r="F83" t="str">
        <f t="shared" si="3"/>
        <v>Hong Kong SAR, China</v>
      </c>
      <c r="G83" t="str">
        <f t="shared" si="4"/>
        <v/>
      </c>
      <c r="H83" s="5">
        <f t="shared" si="5"/>
        <v>4.3740488150000001</v>
      </c>
    </row>
    <row r="84" spans="1:8" x14ac:dyDescent="0.2">
      <c r="A84" s="2" t="s">
        <v>190</v>
      </c>
      <c r="B84" s="6">
        <v>100</v>
      </c>
      <c r="D84" s="5">
        <v>4.9529342510000003</v>
      </c>
      <c r="F84" t="str">
        <f t="shared" si="3"/>
        <v>Hungary</v>
      </c>
      <c r="G84" t="str">
        <f t="shared" si="4"/>
        <v/>
      </c>
      <c r="H84" s="5">
        <f t="shared" si="5"/>
        <v>4.9529342510000003</v>
      </c>
    </row>
    <row r="85" spans="1:8" x14ac:dyDescent="0.2">
      <c r="A85" s="2" t="s">
        <v>214</v>
      </c>
      <c r="B85" s="6">
        <v>100</v>
      </c>
      <c r="D85" s="5">
        <v>8.4800381149999993</v>
      </c>
      <c r="F85" t="str">
        <f t="shared" si="3"/>
        <v>Iceland</v>
      </c>
      <c r="G85" t="str">
        <f t="shared" si="4"/>
        <v/>
      </c>
      <c r="H85" s="5">
        <f t="shared" si="5"/>
        <v>8.4800381149999993</v>
      </c>
    </row>
    <row r="86" spans="1:8" x14ac:dyDescent="0.2">
      <c r="A86" s="2" t="s">
        <v>206</v>
      </c>
      <c r="B86" s="6">
        <v>99.2</v>
      </c>
      <c r="D86" s="5">
        <v>1.9692961899999999</v>
      </c>
      <c r="F86" t="str">
        <f t="shared" si="3"/>
        <v>India</v>
      </c>
      <c r="G86" t="str">
        <f t="shared" si="4"/>
        <v/>
      </c>
      <c r="H86" s="5">
        <f t="shared" si="5"/>
        <v>1.9692961899999999</v>
      </c>
    </row>
    <row r="87" spans="1:8" x14ac:dyDescent="0.2">
      <c r="A87" s="2" t="s">
        <v>200</v>
      </c>
      <c r="B87" s="6">
        <v>100</v>
      </c>
      <c r="D87" s="5">
        <v>2.5918955239999999</v>
      </c>
      <c r="F87" t="str">
        <f t="shared" si="3"/>
        <v>Indonesia</v>
      </c>
      <c r="G87" t="str">
        <f t="shared" si="4"/>
        <v/>
      </c>
      <c r="H87" s="5">
        <f t="shared" si="5"/>
        <v>2.5918955239999999</v>
      </c>
    </row>
    <row r="88" spans="1:8" x14ac:dyDescent="0.2">
      <c r="A88" s="2" t="s">
        <v>210</v>
      </c>
      <c r="B88" s="6">
        <v>100</v>
      </c>
      <c r="D88" s="5">
        <v>8.8474233000000009</v>
      </c>
      <c r="F88" t="str">
        <f t="shared" si="3"/>
        <v>Iran, Islamic Rep.</v>
      </c>
      <c r="G88" t="str">
        <f t="shared" si="4"/>
        <v/>
      </c>
      <c r="H88" s="5">
        <f t="shared" si="5"/>
        <v>8.8474233000000009</v>
      </c>
    </row>
    <row r="89" spans="1:8" x14ac:dyDescent="0.2">
      <c r="A89" s="2" t="s">
        <v>212</v>
      </c>
      <c r="B89" s="6">
        <v>100</v>
      </c>
      <c r="D89" s="5">
        <v>5.0436945980000001</v>
      </c>
      <c r="F89" t="str">
        <f t="shared" si="3"/>
        <v>Iraq</v>
      </c>
      <c r="G89" t="str">
        <f t="shared" si="4"/>
        <v/>
      </c>
      <c r="H89" s="5">
        <f t="shared" si="5"/>
        <v>5.0436945980000001</v>
      </c>
    </row>
    <row r="90" spans="1:8" x14ac:dyDescent="0.2">
      <c r="A90" s="2" t="s">
        <v>208</v>
      </c>
      <c r="B90" s="6">
        <v>100</v>
      </c>
      <c r="D90" s="5">
        <v>6.8458129129999996</v>
      </c>
      <c r="F90" t="str">
        <f t="shared" si="3"/>
        <v>Ireland</v>
      </c>
      <c r="G90" t="str">
        <f t="shared" si="4"/>
        <v/>
      </c>
      <c r="H90" s="5">
        <f t="shared" si="5"/>
        <v>6.8458129129999996</v>
      </c>
    </row>
    <row r="91" spans="1:8" x14ac:dyDescent="0.2">
      <c r="A91" s="2" t="s">
        <v>204</v>
      </c>
      <c r="B91" s="6">
        <v>100</v>
      </c>
      <c r="C91">
        <v>2.7</v>
      </c>
      <c r="D91" s="5"/>
      <c r="F91" t="str">
        <f t="shared" si="3"/>
        <v>Isle of Man</v>
      </c>
      <c r="G91">
        <f t="shared" si="4"/>
        <v>2.7</v>
      </c>
      <c r="H91" s="5"/>
    </row>
    <row r="92" spans="1:8" x14ac:dyDescent="0.2">
      <c r="A92" s="2" t="s">
        <v>216</v>
      </c>
      <c r="B92" s="6">
        <v>100</v>
      </c>
      <c r="D92" s="5">
        <v>6.6582683759999997</v>
      </c>
      <c r="F92" t="str">
        <f t="shared" si="3"/>
        <v>Israel</v>
      </c>
      <c r="G92" t="str">
        <f t="shared" si="4"/>
        <v/>
      </c>
      <c r="H92" s="5">
        <f t="shared" si="5"/>
        <v>6.6582683759999997</v>
      </c>
    </row>
    <row r="93" spans="1:8" x14ac:dyDescent="0.2">
      <c r="A93" s="2" t="s">
        <v>218</v>
      </c>
      <c r="B93" s="6">
        <v>100</v>
      </c>
      <c r="D93" s="5">
        <v>5.6089719010000003</v>
      </c>
      <c r="F93" t="str">
        <f t="shared" si="3"/>
        <v>Italy</v>
      </c>
      <c r="G93" t="str">
        <f t="shared" si="4"/>
        <v/>
      </c>
      <c r="H93" s="5">
        <f t="shared" si="5"/>
        <v>5.6089719010000003</v>
      </c>
    </row>
    <row r="94" spans="1:8" x14ac:dyDescent="0.2">
      <c r="A94" s="2" t="s">
        <v>220</v>
      </c>
      <c r="B94" s="6">
        <v>100</v>
      </c>
      <c r="D94" s="5">
        <v>2.6469597880000002</v>
      </c>
      <c r="F94" t="str">
        <f t="shared" si="3"/>
        <v>Jamaica</v>
      </c>
      <c r="G94" t="str">
        <f t="shared" si="4"/>
        <v/>
      </c>
      <c r="H94" s="5">
        <f t="shared" si="5"/>
        <v>2.6469597880000002</v>
      </c>
    </row>
    <row r="95" spans="1:8" x14ac:dyDescent="0.2">
      <c r="A95" s="2" t="s">
        <v>224</v>
      </c>
      <c r="B95" s="6">
        <v>100</v>
      </c>
      <c r="D95" s="5">
        <v>8.3956307080000006</v>
      </c>
      <c r="F95" t="str">
        <f t="shared" si="3"/>
        <v>Japan</v>
      </c>
      <c r="G95" t="str">
        <f t="shared" si="4"/>
        <v/>
      </c>
      <c r="H95" s="5">
        <f t="shared" si="5"/>
        <v>8.3956307080000006</v>
      </c>
    </row>
    <row r="96" spans="1:8" x14ac:dyDescent="0.2">
      <c r="A96" s="2" t="s">
        <v>222</v>
      </c>
      <c r="B96" s="6">
        <v>100</v>
      </c>
      <c r="D96" s="5">
        <v>2.0733346400000001</v>
      </c>
      <c r="F96" t="str">
        <f t="shared" si="3"/>
        <v>Jordan</v>
      </c>
      <c r="G96" t="str">
        <f t="shared" si="4"/>
        <v/>
      </c>
      <c r="H96" s="5">
        <f t="shared" si="5"/>
        <v>2.0733346400000001</v>
      </c>
    </row>
    <row r="97" spans="1:8" x14ac:dyDescent="0.2">
      <c r="A97" s="2" t="s">
        <v>226</v>
      </c>
      <c r="B97" s="6">
        <v>100</v>
      </c>
      <c r="D97" s="5">
        <v>12.305086660000001</v>
      </c>
      <c r="F97" t="str">
        <f t="shared" si="3"/>
        <v>Kazakhstan</v>
      </c>
      <c r="G97" t="str">
        <f t="shared" si="4"/>
        <v/>
      </c>
      <c r="H97" s="5">
        <f t="shared" si="5"/>
        <v>12.305086660000001</v>
      </c>
    </row>
    <row r="98" spans="1:8" x14ac:dyDescent="0.2">
      <c r="A98" s="2" t="s">
        <v>228</v>
      </c>
      <c r="B98" s="6">
        <v>76</v>
      </c>
      <c r="D98" s="5">
        <v>0.40500651199999999</v>
      </c>
      <c r="F98" t="str">
        <f t="shared" si="3"/>
        <v>Kenya</v>
      </c>
      <c r="G98" t="str">
        <f t="shared" si="4"/>
        <v/>
      </c>
      <c r="H98" s="5">
        <f t="shared" si="5"/>
        <v>0.40500651199999999</v>
      </c>
    </row>
    <row r="99" spans="1:8" x14ac:dyDescent="0.2">
      <c r="A99" s="2" t="s">
        <v>234</v>
      </c>
      <c r="B99" s="6">
        <v>94.4</v>
      </c>
      <c r="C99">
        <v>41.9</v>
      </c>
      <c r="D99" s="5">
        <v>0.58098092300000004</v>
      </c>
      <c r="F99" t="str">
        <f t="shared" si="3"/>
        <v>Kiribati</v>
      </c>
      <c r="G99">
        <f t="shared" si="4"/>
        <v>41.9</v>
      </c>
      <c r="H99" s="5">
        <f t="shared" si="5"/>
        <v>0.58098092300000004</v>
      </c>
    </row>
    <row r="100" spans="1:8" x14ac:dyDescent="0.2">
      <c r="A100" s="2" t="s">
        <v>372</v>
      </c>
      <c r="B100" s="6">
        <v>54.7</v>
      </c>
      <c r="D100" s="5">
        <v>2.271409931</v>
      </c>
      <c r="F100" t="str">
        <f t="shared" si="3"/>
        <v>Korea, Dem. People's Rep.</v>
      </c>
      <c r="G100" t="str">
        <f t="shared" si="4"/>
        <v/>
      </c>
      <c r="H100" s="5">
        <f t="shared" si="5"/>
        <v>2.271409931</v>
      </c>
    </row>
    <row r="101" spans="1:8" x14ac:dyDescent="0.2">
      <c r="A101" s="2" t="s">
        <v>238</v>
      </c>
      <c r="B101" s="6">
        <v>100</v>
      </c>
      <c r="D101" s="5">
        <v>11.873740979999999</v>
      </c>
      <c r="F101" t="str">
        <f t="shared" si="3"/>
        <v>Korea, Rep.</v>
      </c>
      <c r="G101" t="str">
        <f t="shared" si="4"/>
        <v/>
      </c>
      <c r="H101" s="5">
        <f t="shared" si="5"/>
        <v>11.873740979999999</v>
      </c>
    </row>
    <row r="102" spans="1:8" x14ac:dyDescent="0.2">
      <c r="A102" s="2" t="s">
        <v>240</v>
      </c>
      <c r="B102" s="6">
        <v>100</v>
      </c>
      <c r="D102" s="5">
        <v>22.358558169999998</v>
      </c>
      <c r="F102" t="str">
        <f t="shared" si="3"/>
        <v>Kuwait</v>
      </c>
      <c r="G102" t="str">
        <f t="shared" si="4"/>
        <v/>
      </c>
      <c r="H102" s="5">
        <f t="shared" si="5"/>
        <v>22.358558169999998</v>
      </c>
    </row>
    <row r="103" spans="1:8" x14ac:dyDescent="0.2">
      <c r="A103" s="2" t="s">
        <v>230</v>
      </c>
      <c r="B103" s="6">
        <v>99.7</v>
      </c>
      <c r="D103" s="5">
        <v>1.505486565</v>
      </c>
      <c r="F103" t="str">
        <f t="shared" si="3"/>
        <v>Kyrgyz Republic</v>
      </c>
      <c r="G103" t="str">
        <f t="shared" si="4"/>
        <v/>
      </c>
      <c r="H103" s="5">
        <f t="shared" si="5"/>
        <v>1.505486565</v>
      </c>
    </row>
    <row r="104" spans="1:8" x14ac:dyDescent="0.2">
      <c r="A104" s="2" t="s">
        <v>246</v>
      </c>
      <c r="B104" s="6">
        <v>100</v>
      </c>
      <c r="D104" s="5">
        <v>1.8165236279999999</v>
      </c>
      <c r="F104" t="str">
        <f t="shared" si="3"/>
        <v>Lebanon</v>
      </c>
      <c r="G104" t="str">
        <f t="shared" si="4"/>
        <v/>
      </c>
      <c r="H104" s="5">
        <f t="shared" si="5"/>
        <v>1.8165236279999999</v>
      </c>
    </row>
    <row r="105" spans="1:8" x14ac:dyDescent="0.2">
      <c r="A105" s="2" t="s">
        <v>268</v>
      </c>
      <c r="B105" s="6">
        <v>50</v>
      </c>
      <c r="C105">
        <v>34.9</v>
      </c>
      <c r="D105" s="5">
        <v>0.42915695199999998</v>
      </c>
      <c r="F105" t="str">
        <f t="shared" si="3"/>
        <v>Lesotho</v>
      </c>
      <c r="G105">
        <f t="shared" si="4"/>
        <v>34.9</v>
      </c>
      <c r="H105" s="5">
        <f t="shared" si="5"/>
        <v>0.42915695199999998</v>
      </c>
    </row>
    <row r="106" spans="1:8" x14ac:dyDescent="0.2">
      <c r="A106" s="2" t="s">
        <v>248</v>
      </c>
      <c r="B106" s="6">
        <v>31.8</v>
      </c>
      <c r="C106">
        <v>92.8</v>
      </c>
      <c r="D106" s="5">
        <v>0.16165130699999999</v>
      </c>
      <c r="F106" t="str">
        <f t="shared" si="3"/>
        <v>Liberia</v>
      </c>
      <c r="G106">
        <f t="shared" si="4"/>
        <v>92.8</v>
      </c>
      <c r="H106" s="5">
        <f t="shared" si="5"/>
        <v>0.16165130699999999</v>
      </c>
    </row>
    <row r="107" spans="1:8" x14ac:dyDescent="0.2">
      <c r="A107" s="2" t="s">
        <v>250</v>
      </c>
      <c r="B107" s="6">
        <v>70</v>
      </c>
      <c r="D107" s="5">
        <v>8.0530136129999992</v>
      </c>
      <c r="F107" t="str">
        <f t="shared" si="3"/>
        <v>Libya</v>
      </c>
      <c r="G107" t="str">
        <f t="shared" si="4"/>
        <v/>
      </c>
      <c r="H107" s="5">
        <f t="shared" si="5"/>
        <v>8.0530136129999992</v>
      </c>
    </row>
    <row r="108" spans="1:8" x14ac:dyDescent="0.2">
      <c r="A108" s="2" t="s">
        <v>260</v>
      </c>
      <c r="B108" s="6">
        <v>100</v>
      </c>
      <c r="C108">
        <v>56.9</v>
      </c>
      <c r="D108" s="5"/>
      <c r="F108" t="str">
        <f t="shared" si="3"/>
        <v>Liechtenstein</v>
      </c>
      <c r="G108">
        <f t="shared" si="4"/>
        <v>56.9</v>
      </c>
      <c r="H108" s="5"/>
    </row>
    <row r="109" spans="1:8" x14ac:dyDescent="0.2">
      <c r="A109" s="2" t="s">
        <v>272</v>
      </c>
      <c r="B109" s="6">
        <v>100</v>
      </c>
      <c r="D109" s="5">
        <v>4.651122548</v>
      </c>
      <c r="F109" t="str">
        <f t="shared" si="3"/>
        <v>Lithuania</v>
      </c>
      <c r="G109" t="str">
        <f t="shared" si="4"/>
        <v/>
      </c>
      <c r="H109" s="5">
        <f t="shared" si="5"/>
        <v>4.651122548</v>
      </c>
    </row>
    <row r="110" spans="1:8" x14ac:dyDescent="0.2">
      <c r="A110" s="2" t="s">
        <v>274</v>
      </c>
      <c r="B110" s="6">
        <v>100</v>
      </c>
      <c r="D110" s="5">
        <v>11.12489148</v>
      </c>
      <c r="F110" t="str">
        <f t="shared" si="3"/>
        <v>Luxembourg</v>
      </c>
      <c r="G110" t="str">
        <f t="shared" si="4"/>
        <v/>
      </c>
      <c r="H110" s="5">
        <f t="shared" si="5"/>
        <v>11.12489148</v>
      </c>
    </row>
    <row r="111" spans="1:8" x14ac:dyDescent="0.2">
      <c r="A111" s="2" t="s">
        <v>288</v>
      </c>
      <c r="B111" s="6">
        <v>36.1</v>
      </c>
      <c r="C111">
        <v>83.1</v>
      </c>
      <c r="D111" s="5">
        <v>0.144033985</v>
      </c>
      <c r="F111" t="str">
        <f t="shared" si="3"/>
        <v>Madagascar</v>
      </c>
      <c r="G111">
        <f t="shared" si="4"/>
        <v>83.1</v>
      </c>
      <c r="H111" s="5">
        <f t="shared" si="5"/>
        <v>0.144033985</v>
      </c>
    </row>
    <row r="112" spans="1:8" x14ac:dyDescent="0.2">
      <c r="A112" s="2" t="s">
        <v>322</v>
      </c>
      <c r="B112" s="6">
        <v>14</v>
      </c>
      <c r="C112">
        <v>62.9</v>
      </c>
      <c r="D112" s="5">
        <v>0.272369784</v>
      </c>
      <c r="F112" t="str">
        <f t="shared" si="3"/>
        <v>Malawi</v>
      </c>
      <c r="G112">
        <f t="shared" si="4"/>
        <v>62.9</v>
      </c>
      <c r="H112" s="5">
        <f t="shared" si="5"/>
        <v>0.272369784</v>
      </c>
    </row>
    <row r="113" spans="1:8" x14ac:dyDescent="0.2">
      <c r="A113" s="2" t="s">
        <v>324</v>
      </c>
      <c r="B113" s="6">
        <v>100</v>
      </c>
      <c r="D113" s="5">
        <v>7.9832991560000002</v>
      </c>
      <c r="F113" t="str">
        <f t="shared" si="3"/>
        <v>Malaysia</v>
      </c>
      <c r="G113" t="str">
        <f t="shared" si="4"/>
        <v/>
      </c>
      <c r="H113" s="5">
        <f t="shared" si="5"/>
        <v>7.9832991560000002</v>
      </c>
    </row>
    <row r="114" spans="1:8" x14ac:dyDescent="0.2">
      <c r="A114" s="2" t="s">
        <v>290</v>
      </c>
      <c r="B114" s="6">
        <v>100</v>
      </c>
      <c r="C114">
        <v>1.2</v>
      </c>
      <c r="D114" s="5">
        <v>3.4143856399999999</v>
      </c>
      <c r="F114" t="str">
        <f t="shared" si="3"/>
        <v>Maldives</v>
      </c>
      <c r="G114">
        <f t="shared" si="4"/>
        <v>1.2</v>
      </c>
      <c r="H114" s="5">
        <f t="shared" si="5"/>
        <v>3.4143856399999999</v>
      </c>
    </row>
    <row r="115" spans="1:8" x14ac:dyDescent="0.2">
      <c r="A115" s="2" t="s">
        <v>302</v>
      </c>
      <c r="B115" s="6">
        <v>53</v>
      </c>
      <c r="C115">
        <v>71.099999999999994</v>
      </c>
      <c r="D115" s="5">
        <v>0.32474827299999998</v>
      </c>
      <c r="F115" t="str">
        <f t="shared" si="3"/>
        <v>Mali</v>
      </c>
      <c r="G115">
        <f t="shared" si="4"/>
        <v>71.099999999999994</v>
      </c>
      <c r="H115" s="5">
        <f t="shared" si="5"/>
        <v>0.32474827299999998</v>
      </c>
    </row>
    <row r="116" spans="1:8" x14ac:dyDescent="0.2">
      <c r="A116" s="2" t="s">
        <v>304</v>
      </c>
      <c r="B116" s="6">
        <v>100</v>
      </c>
      <c r="D116" s="5">
        <v>3.3821427829999999</v>
      </c>
      <c r="F116" t="str">
        <f t="shared" si="3"/>
        <v>Malta</v>
      </c>
      <c r="G116" t="str">
        <f t="shared" si="4"/>
        <v/>
      </c>
      <c r="H116" s="5">
        <f t="shared" si="5"/>
        <v>3.3821427829999999</v>
      </c>
    </row>
    <row r="117" spans="1:8" x14ac:dyDescent="0.2">
      <c r="A117" s="2" t="s">
        <v>296</v>
      </c>
      <c r="B117" s="6">
        <v>100</v>
      </c>
      <c r="C117">
        <v>12.2</v>
      </c>
      <c r="D117" s="5">
        <v>2.4951970000000002E-3</v>
      </c>
      <c r="F117" t="str">
        <f t="shared" si="3"/>
        <v>Marshall Islands</v>
      </c>
      <c r="G117">
        <f t="shared" si="4"/>
        <v>12.2</v>
      </c>
      <c r="H117" s="5"/>
    </row>
    <row r="118" spans="1:8" x14ac:dyDescent="0.2">
      <c r="A118" s="2" t="s">
        <v>318</v>
      </c>
      <c r="B118" s="6">
        <v>49</v>
      </c>
      <c r="C118">
        <v>19.600000000000001</v>
      </c>
      <c r="D118" s="5">
        <v>1.030901193</v>
      </c>
      <c r="F118" t="str">
        <f t="shared" si="3"/>
        <v>Mauritania</v>
      </c>
      <c r="G118">
        <f t="shared" si="4"/>
        <v>19.600000000000001</v>
      </c>
      <c r="H118" s="5">
        <f t="shared" si="5"/>
        <v>1.030901193</v>
      </c>
    </row>
    <row r="119" spans="1:8" x14ac:dyDescent="0.2">
      <c r="A119" s="2" t="s">
        <v>320</v>
      </c>
      <c r="B119" s="6">
        <v>100</v>
      </c>
      <c r="D119" s="5">
        <v>3.2077831450000001</v>
      </c>
      <c r="F119" t="str">
        <f t="shared" si="3"/>
        <v>Mauritius</v>
      </c>
      <c r="G119" t="str">
        <f t="shared" si="4"/>
        <v/>
      </c>
      <c r="H119" s="5">
        <f t="shared" si="5"/>
        <v>3.2077831450000001</v>
      </c>
    </row>
    <row r="120" spans="1:8" x14ac:dyDescent="0.2">
      <c r="A120" s="2" t="s">
        <v>294</v>
      </c>
      <c r="B120" s="6">
        <v>100</v>
      </c>
      <c r="D120" s="5">
        <v>3.5218382899999998</v>
      </c>
      <c r="F120" t="str">
        <f t="shared" si="3"/>
        <v>Mexico</v>
      </c>
      <c r="G120" t="str">
        <f t="shared" si="4"/>
        <v/>
      </c>
      <c r="H120" s="5">
        <f t="shared" si="5"/>
        <v>3.5218382899999998</v>
      </c>
    </row>
    <row r="121" spans="1:8" x14ac:dyDescent="0.2">
      <c r="A121" s="2" t="s">
        <v>286</v>
      </c>
      <c r="B121" s="6">
        <v>100</v>
      </c>
      <c r="D121" s="5">
        <v>3.2777121739999999</v>
      </c>
      <c r="F121" t="str">
        <f t="shared" si="3"/>
        <v>Moldova</v>
      </c>
      <c r="G121" t="str">
        <f t="shared" si="4"/>
        <v/>
      </c>
      <c r="H121" s="5">
        <f t="shared" si="5"/>
        <v>3.2777121739999999</v>
      </c>
    </row>
    <row r="122" spans="1:8" x14ac:dyDescent="0.2">
      <c r="A122" s="2" t="s">
        <v>284</v>
      </c>
      <c r="B122" s="6">
        <v>100</v>
      </c>
      <c r="D122" s="5"/>
      <c r="F122" t="str">
        <f t="shared" si="3"/>
        <v>Monaco</v>
      </c>
      <c r="G122" t="str">
        <f t="shared" si="4"/>
        <v/>
      </c>
      <c r="H122" s="5"/>
    </row>
    <row r="123" spans="1:8" x14ac:dyDescent="0.2">
      <c r="A123" s="2" t="s">
        <v>312</v>
      </c>
      <c r="B123" s="6">
        <v>100</v>
      </c>
      <c r="D123" s="5">
        <v>7.2676562169999999</v>
      </c>
      <c r="F123" t="str">
        <f t="shared" si="3"/>
        <v>Mongolia</v>
      </c>
      <c r="G123" t="str">
        <f t="shared" si="4"/>
        <v/>
      </c>
      <c r="H123" s="5">
        <f t="shared" si="5"/>
        <v>7.2676562169999999</v>
      </c>
    </row>
    <row r="124" spans="1:8" x14ac:dyDescent="0.2">
      <c r="A124" s="2" t="s">
        <v>310</v>
      </c>
      <c r="B124" s="6">
        <v>100</v>
      </c>
      <c r="D124" s="5"/>
      <c r="F124" t="str">
        <f t="shared" si="3"/>
        <v>Montenegro</v>
      </c>
      <c r="G124" t="str">
        <f t="shared" si="4"/>
        <v/>
      </c>
      <c r="H124" s="5"/>
    </row>
    <row r="125" spans="1:8" x14ac:dyDescent="0.2">
      <c r="A125" s="2" t="s">
        <v>282</v>
      </c>
      <c r="B125" s="6">
        <v>100</v>
      </c>
      <c r="D125" s="5">
        <v>1.9375144259999999</v>
      </c>
      <c r="F125" t="str">
        <f t="shared" si="3"/>
        <v>Morocco</v>
      </c>
      <c r="G125" t="str">
        <f t="shared" si="4"/>
        <v/>
      </c>
      <c r="H125" s="5">
        <f t="shared" si="5"/>
        <v>1.9375144259999999</v>
      </c>
    </row>
    <row r="126" spans="1:8" x14ac:dyDescent="0.2">
      <c r="A126" s="2" t="s">
        <v>316</v>
      </c>
      <c r="B126" s="6">
        <v>33.200000000000003</v>
      </c>
      <c r="D126" s="5">
        <v>0.33369420399999999</v>
      </c>
      <c r="F126" t="str">
        <f t="shared" si="3"/>
        <v>Mozambique</v>
      </c>
      <c r="G126" t="str">
        <f t="shared" si="4"/>
        <v/>
      </c>
      <c r="H126" s="5">
        <f t="shared" si="5"/>
        <v>0.33369420399999999</v>
      </c>
    </row>
    <row r="127" spans="1:8" x14ac:dyDescent="0.2">
      <c r="A127" s="2" t="s">
        <v>306</v>
      </c>
      <c r="B127" s="6">
        <v>73.599999999999994</v>
      </c>
      <c r="D127" s="5">
        <v>0.57724804100000005</v>
      </c>
      <c r="F127" t="str">
        <f t="shared" si="3"/>
        <v>Myanmar</v>
      </c>
      <c r="G127" t="str">
        <f t="shared" si="4"/>
        <v/>
      </c>
      <c r="H127" s="5">
        <f t="shared" si="5"/>
        <v>0.57724804100000005</v>
      </c>
    </row>
    <row r="128" spans="1:8" x14ac:dyDescent="0.2">
      <c r="A128" s="2" t="s">
        <v>328</v>
      </c>
      <c r="B128" s="6">
        <v>56.2</v>
      </c>
      <c r="D128" s="5">
        <v>1.238864615</v>
      </c>
      <c r="F128" t="str">
        <f t="shared" si="3"/>
        <v>Namibia</v>
      </c>
      <c r="G128" t="str">
        <f t="shared" si="4"/>
        <v/>
      </c>
      <c r="H128" s="5">
        <f t="shared" si="5"/>
        <v>1.238864615</v>
      </c>
    </row>
    <row r="129" spans="1:8" x14ac:dyDescent="0.2">
      <c r="A129" s="2" t="s">
        <v>344</v>
      </c>
      <c r="B129" s="6">
        <v>100</v>
      </c>
      <c r="C129">
        <v>1.9</v>
      </c>
      <c r="D129" s="5">
        <v>0</v>
      </c>
      <c r="F129" t="str">
        <f t="shared" si="3"/>
        <v>Nauru</v>
      </c>
      <c r="G129">
        <f t="shared" si="4"/>
        <v>1.9</v>
      </c>
      <c r="H129" s="5"/>
    </row>
    <row r="130" spans="1:8" x14ac:dyDescent="0.2">
      <c r="A130" s="2" t="s">
        <v>342</v>
      </c>
      <c r="B130" s="6">
        <v>91.3</v>
      </c>
      <c r="D130" s="5">
        <v>0.50631597699999997</v>
      </c>
      <c r="F130" t="str">
        <f t="shared" si="3"/>
        <v>Nepal</v>
      </c>
      <c r="G130" t="str">
        <f t="shared" si="4"/>
        <v/>
      </c>
      <c r="H130" s="5">
        <f t="shared" si="5"/>
        <v>0.50631597699999997</v>
      </c>
    </row>
    <row r="131" spans="1:8" x14ac:dyDescent="0.2">
      <c r="A131" s="2" t="s">
        <v>338</v>
      </c>
      <c r="B131" s="6">
        <v>100</v>
      </c>
      <c r="D131" s="5">
        <v>7.5201477519999997</v>
      </c>
      <c r="F131" t="str">
        <f t="shared" si="3"/>
        <v>Netherlands</v>
      </c>
      <c r="G131" t="str">
        <f t="shared" si="4"/>
        <v/>
      </c>
      <c r="H131" s="5">
        <f t="shared" si="5"/>
        <v>7.5201477519999997</v>
      </c>
    </row>
    <row r="132" spans="1:8" x14ac:dyDescent="0.2">
      <c r="A132" s="2" t="s">
        <v>330</v>
      </c>
      <c r="B132" s="6">
        <v>100</v>
      </c>
      <c r="C132">
        <v>9.6</v>
      </c>
      <c r="D132" s="5">
        <v>16.07568882</v>
      </c>
      <c r="F132" t="str">
        <f t="shared" si="3"/>
        <v>New Caledonia</v>
      </c>
      <c r="G132">
        <f t="shared" si="4"/>
        <v>9.6</v>
      </c>
      <c r="H132" s="5">
        <f t="shared" si="5"/>
        <v>16.07568882</v>
      </c>
    </row>
    <row r="133" spans="1:8" x14ac:dyDescent="0.2">
      <c r="A133" s="2" t="s">
        <v>346</v>
      </c>
      <c r="B133" s="6">
        <v>100</v>
      </c>
      <c r="D133" s="5">
        <v>6.3216246529999998</v>
      </c>
      <c r="F133" t="str">
        <f t="shared" si="3"/>
        <v>New Zealand</v>
      </c>
      <c r="G133" t="str">
        <f t="shared" si="4"/>
        <v/>
      </c>
      <c r="H133" s="5">
        <f t="shared" si="5"/>
        <v>6.3216246529999998</v>
      </c>
    </row>
    <row r="134" spans="1:8" x14ac:dyDescent="0.2">
      <c r="A134" s="2" t="s">
        <v>336</v>
      </c>
      <c r="B134" s="6">
        <v>86.5</v>
      </c>
      <c r="D134" s="5">
        <v>0.78167738200000003</v>
      </c>
      <c r="F134" t="str">
        <f t="shared" ref="F134:F197" si="6">A134</f>
        <v>Nicaragua</v>
      </c>
      <c r="G134" t="str">
        <f t="shared" ref="G134:G197" si="7">IF(C134="","",C134)</f>
        <v/>
      </c>
      <c r="H134" s="5">
        <f t="shared" ref="H134:H197" si="8">IF(D134=" ", " ",D134)</f>
        <v>0.78167738200000003</v>
      </c>
    </row>
    <row r="135" spans="1:8" x14ac:dyDescent="0.2">
      <c r="A135" s="2" t="s">
        <v>332</v>
      </c>
      <c r="B135" s="6">
        <v>19.5</v>
      </c>
      <c r="D135" s="5">
        <v>0.12712561</v>
      </c>
      <c r="F135" t="str">
        <f t="shared" si="6"/>
        <v>Niger</v>
      </c>
      <c r="G135" t="str">
        <f t="shared" si="7"/>
        <v/>
      </c>
      <c r="H135" s="5">
        <f t="shared" si="8"/>
        <v>0.12712561</v>
      </c>
    </row>
    <row r="136" spans="1:8" x14ac:dyDescent="0.2">
      <c r="A136" s="2" t="s">
        <v>334</v>
      </c>
      <c r="B136" s="6">
        <v>60.5</v>
      </c>
      <c r="D136" s="5">
        <v>0.57827103700000004</v>
      </c>
      <c r="F136" t="str">
        <f t="shared" si="6"/>
        <v>Nigeria</v>
      </c>
      <c r="G136" t="str">
        <f t="shared" si="7"/>
        <v/>
      </c>
      <c r="H136" s="5">
        <f t="shared" si="8"/>
        <v>0.57827103700000004</v>
      </c>
    </row>
    <row r="137" spans="1:8" x14ac:dyDescent="0.2">
      <c r="A137" s="2" t="s">
        <v>326</v>
      </c>
      <c r="B137" s="6">
        <v>100</v>
      </c>
      <c r="D137" s="5">
        <v>14.45468889</v>
      </c>
      <c r="F137" t="str">
        <f t="shared" si="6"/>
        <v>North America</v>
      </c>
      <c r="G137" t="str">
        <f t="shared" si="7"/>
        <v/>
      </c>
      <c r="H137" s="5">
        <f t="shared" si="8"/>
        <v>14.45468889</v>
      </c>
    </row>
    <row r="138" spans="1:8" x14ac:dyDescent="0.2">
      <c r="A138" s="2" t="s">
        <v>300</v>
      </c>
      <c r="B138" s="6">
        <v>100</v>
      </c>
      <c r="D138" s="5">
        <v>4.478979228</v>
      </c>
      <c r="F138" t="str">
        <f t="shared" si="6"/>
        <v>North Macedonia</v>
      </c>
      <c r="G138" t="str">
        <f t="shared" si="7"/>
        <v/>
      </c>
      <c r="H138" s="5">
        <f t="shared" si="8"/>
        <v>4.478979228</v>
      </c>
    </row>
    <row r="139" spans="1:8" x14ac:dyDescent="0.2">
      <c r="A139" s="2" t="s">
        <v>340</v>
      </c>
      <c r="B139" s="6">
        <v>100</v>
      </c>
      <c r="D139" s="5">
        <v>7.9798582659999999</v>
      </c>
      <c r="F139" t="str">
        <f t="shared" si="6"/>
        <v>Norway</v>
      </c>
      <c r="G139" t="str">
        <f t="shared" si="7"/>
        <v/>
      </c>
      <c r="H139" s="5">
        <f t="shared" si="8"/>
        <v>7.9798582659999999</v>
      </c>
    </row>
    <row r="140" spans="1:8" x14ac:dyDescent="0.2">
      <c r="A140" s="2" t="s">
        <v>350</v>
      </c>
      <c r="B140" s="6">
        <v>100</v>
      </c>
      <c r="D140" s="5">
        <v>19.683076450000002</v>
      </c>
      <c r="F140" t="str">
        <f t="shared" si="6"/>
        <v>Oman</v>
      </c>
      <c r="G140" t="str">
        <f t="shared" si="7"/>
        <v/>
      </c>
      <c r="H140" s="5">
        <f t="shared" si="8"/>
        <v>19.683076450000002</v>
      </c>
    </row>
    <row r="141" spans="1:8" x14ac:dyDescent="0.2">
      <c r="A141" s="2" t="s">
        <v>354</v>
      </c>
      <c r="B141" s="6">
        <v>95</v>
      </c>
      <c r="D141" s="5">
        <v>0.96582624500000003</v>
      </c>
      <c r="F141" t="str">
        <f t="shared" si="6"/>
        <v>Pakistan</v>
      </c>
      <c r="G141" t="str">
        <f t="shared" si="7"/>
        <v/>
      </c>
      <c r="H141" s="5">
        <f t="shared" si="8"/>
        <v>0.96582624500000003</v>
      </c>
    </row>
    <row r="142" spans="1:8" x14ac:dyDescent="0.2">
      <c r="A142" s="2" t="s">
        <v>362</v>
      </c>
      <c r="B142" s="6">
        <v>100</v>
      </c>
      <c r="C142">
        <v>0.9</v>
      </c>
      <c r="D142" s="5">
        <v>78.726279629999993</v>
      </c>
      <c r="F142" t="str">
        <f t="shared" si="6"/>
        <v>Palau</v>
      </c>
      <c r="G142">
        <f t="shared" si="7"/>
        <v>0.9</v>
      </c>
      <c r="H142" s="5">
        <f t="shared" si="8"/>
        <v>78.726279629999993</v>
      </c>
    </row>
    <row r="143" spans="1:8" x14ac:dyDescent="0.2">
      <c r="A143" s="2" t="s">
        <v>356</v>
      </c>
      <c r="B143" s="6">
        <v>95</v>
      </c>
      <c r="D143" s="5">
        <v>2.6002477289999999</v>
      </c>
      <c r="F143" t="str">
        <f t="shared" si="6"/>
        <v>Panama</v>
      </c>
      <c r="G143" t="str">
        <f t="shared" si="7"/>
        <v/>
      </c>
      <c r="H143" s="5">
        <f t="shared" si="8"/>
        <v>2.6002477289999999</v>
      </c>
    </row>
    <row r="144" spans="1:8" x14ac:dyDescent="0.2">
      <c r="A144" s="2" t="s">
        <v>364</v>
      </c>
      <c r="B144" s="6">
        <v>19</v>
      </c>
      <c r="C144">
        <v>54.6</v>
      </c>
      <c r="D144" s="5">
        <v>0.54193946999999998</v>
      </c>
      <c r="F144" t="str">
        <f t="shared" si="6"/>
        <v>Papua New Guinea</v>
      </c>
      <c r="G144">
        <f t="shared" si="7"/>
        <v>54.6</v>
      </c>
      <c r="H144" s="5">
        <f t="shared" si="8"/>
        <v>0.54193946999999998</v>
      </c>
    </row>
    <row r="145" spans="1:8" x14ac:dyDescent="0.2">
      <c r="A145" s="2" t="s">
        <v>376</v>
      </c>
      <c r="B145" s="6">
        <v>100</v>
      </c>
      <c r="D145" s="5">
        <v>1.1841051149999999</v>
      </c>
      <c r="F145" t="str">
        <f t="shared" si="6"/>
        <v>Paraguay</v>
      </c>
      <c r="G145" t="str">
        <f t="shared" si="7"/>
        <v/>
      </c>
      <c r="H145" s="5">
        <f t="shared" si="8"/>
        <v>1.1841051149999999</v>
      </c>
    </row>
    <row r="146" spans="1:8" x14ac:dyDescent="0.2">
      <c r="A146" s="2" t="s">
        <v>358</v>
      </c>
      <c r="B146" s="6">
        <v>96.2</v>
      </c>
      <c r="D146" s="5">
        <v>1.9040826289999999</v>
      </c>
      <c r="F146" t="str">
        <f t="shared" si="6"/>
        <v>Peru</v>
      </c>
      <c r="G146" t="str">
        <f t="shared" si="7"/>
        <v/>
      </c>
      <c r="H146" s="5">
        <f t="shared" si="8"/>
        <v>1.9040826289999999</v>
      </c>
    </row>
    <row r="147" spans="1:8" x14ac:dyDescent="0.2">
      <c r="A147" s="2" t="s">
        <v>360</v>
      </c>
      <c r="B147" s="6">
        <v>94.8</v>
      </c>
      <c r="D147" s="5">
        <v>1.331121671</v>
      </c>
      <c r="F147" t="str">
        <f t="shared" si="6"/>
        <v>Philippines</v>
      </c>
      <c r="G147" t="str">
        <f t="shared" si="7"/>
        <v/>
      </c>
      <c r="H147" s="5">
        <f t="shared" si="8"/>
        <v>1.331121671</v>
      </c>
    </row>
    <row r="148" spans="1:8" x14ac:dyDescent="0.2">
      <c r="A148" s="2" t="s">
        <v>366</v>
      </c>
      <c r="B148" s="6">
        <v>100</v>
      </c>
      <c r="D148" s="5">
        <v>8.3635788190000007</v>
      </c>
      <c r="F148" t="str">
        <f t="shared" si="6"/>
        <v>Poland</v>
      </c>
      <c r="G148" t="str">
        <f t="shared" si="7"/>
        <v/>
      </c>
      <c r="H148" s="5">
        <f t="shared" si="8"/>
        <v>8.3635788190000007</v>
      </c>
    </row>
    <row r="149" spans="1:8" x14ac:dyDescent="0.2">
      <c r="A149" s="2" t="s">
        <v>374</v>
      </c>
      <c r="B149" s="6">
        <v>100</v>
      </c>
      <c r="D149" s="5">
        <v>3.8017191709999998</v>
      </c>
      <c r="F149" t="str">
        <f t="shared" si="6"/>
        <v>Portugal</v>
      </c>
      <c r="G149" t="str">
        <f t="shared" si="7"/>
        <v/>
      </c>
      <c r="H149" s="5">
        <f t="shared" si="8"/>
        <v>3.8017191709999998</v>
      </c>
    </row>
    <row r="150" spans="1:8" x14ac:dyDescent="0.2">
      <c r="A150" s="2" t="s">
        <v>386</v>
      </c>
      <c r="B150" s="6">
        <v>100</v>
      </c>
      <c r="D150" s="5">
        <v>45.19595399</v>
      </c>
      <c r="F150" t="str">
        <f t="shared" si="6"/>
        <v>Qatar</v>
      </c>
      <c r="G150" t="str">
        <f t="shared" si="7"/>
        <v/>
      </c>
      <c r="H150" s="5">
        <f t="shared" si="8"/>
        <v>45.19595399</v>
      </c>
    </row>
    <row r="151" spans="1:8" x14ac:dyDescent="0.2">
      <c r="A151" s="2" t="s">
        <v>388</v>
      </c>
      <c r="B151" s="6">
        <v>100</v>
      </c>
      <c r="D151" s="5">
        <v>3.9727795920000002</v>
      </c>
      <c r="F151" t="str">
        <f t="shared" si="6"/>
        <v>Romania</v>
      </c>
      <c r="G151" t="str">
        <f t="shared" si="7"/>
        <v/>
      </c>
      <c r="H151" s="5">
        <f t="shared" si="8"/>
        <v>3.9727795920000002</v>
      </c>
    </row>
    <row r="152" spans="1:8" x14ac:dyDescent="0.2">
      <c r="A152" s="2" t="s">
        <v>390</v>
      </c>
      <c r="B152" s="6">
        <v>100</v>
      </c>
      <c r="D152" s="5">
        <v>13.14138384</v>
      </c>
      <c r="F152" t="str">
        <f t="shared" si="6"/>
        <v>Russian Federation</v>
      </c>
      <c r="G152" t="str">
        <f t="shared" si="7"/>
        <v/>
      </c>
      <c r="H152" s="5">
        <f t="shared" si="8"/>
        <v>13.14138384</v>
      </c>
    </row>
    <row r="153" spans="1:8" x14ac:dyDescent="0.2">
      <c r="A153" s="2" t="s">
        <v>392</v>
      </c>
      <c r="B153" s="6">
        <v>50.6</v>
      </c>
      <c r="C153">
        <v>79.900000000000006</v>
      </c>
      <c r="D153" s="5">
        <v>0.161247906</v>
      </c>
      <c r="F153" t="str">
        <f t="shared" si="6"/>
        <v>Rwanda</v>
      </c>
      <c r="G153">
        <f t="shared" si="7"/>
        <v>79.900000000000006</v>
      </c>
      <c r="H153" s="5">
        <f t="shared" si="8"/>
        <v>0.161247906</v>
      </c>
    </row>
    <row r="154" spans="1:8" x14ac:dyDescent="0.2">
      <c r="A154" s="2" t="s">
        <v>506</v>
      </c>
      <c r="B154" s="6">
        <v>98.3</v>
      </c>
      <c r="C154">
        <v>35.9</v>
      </c>
      <c r="D154" s="5">
        <v>1.544171959</v>
      </c>
      <c r="F154" t="str">
        <f t="shared" si="6"/>
        <v>Samoa</v>
      </c>
      <c r="G154">
        <f t="shared" si="7"/>
        <v>35.9</v>
      </c>
      <c r="H154" s="5">
        <f t="shared" si="8"/>
        <v>1.544171959</v>
      </c>
    </row>
    <row r="155" spans="1:8" x14ac:dyDescent="0.2">
      <c r="A155" s="2" t="s">
        <v>410</v>
      </c>
      <c r="B155" s="6">
        <v>100</v>
      </c>
      <c r="D155" s="5"/>
      <c r="F155" t="str">
        <f t="shared" si="6"/>
        <v>San Marino</v>
      </c>
      <c r="G155" t="str">
        <f t="shared" si="7"/>
        <v/>
      </c>
      <c r="H155" s="5"/>
    </row>
    <row r="156" spans="1:8" x14ac:dyDescent="0.2">
      <c r="A156" s="2" t="s">
        <v>424</v>
      </c>
      <c r="B156" s="6">
        <v>78</v>
      </c>
      <c r="C156">
        <v>42.5</v>
      </c>
      <c r="D156" s="5">
        <v>0.62393672300000003</v>
      </c>
      <c r="F156" t="str">
        <f t="shared" si="6"/>
        <v>Sao Tome and Principe</v>
      </c>
      <c r="G156">
        <f t="shared" si="7"/>
        <v>42.5</v>
      </c>
      <c r="H156" s="5">
        <f t="shared" si="8"/>
        <v>0.62393672300000003</v>
      </c>
    </row>
    <row r="157" spans="1:8" x14ac:dyDescent="0.2">
      <c r="A157" s="2" t="s">
        <v>396</v>
      </c>
      <c r="B157" s="6">
        <v>100</v>
      </c>
      <c r="D157" s="5">
        <v>19.2828743</v>
      </c>
      <c r="F157" t="str">
        <f t="shared" si="6"/>
        <v>Saudi Arabia</v>
      </c>
      <c r="G157" t="str">
        <f t="shared" si="7"/>
        <v/>
      </c>
      <c r="H157" s="5">
        <f t="shared" si="8"/>
        <v>19.2828743</v>
      </c>
    </row>
    <row r="158" spans="1:8" x14ac:dyDescent="0.2">
      <c r="A158" s="2" t="s">
        <v>400</v>
      </c>
      <c r="B158" s="6">
        <v>67.900000000000006</v>
      </c>
      <c r="D158" s="5">
        <v>0.82395984</v>
      </c>
      <c r="F158" t="str">
        <f t="shared" si="6"/>
        <v>Senegal</v>
      </c>
      <c r="G158" t="str">
        <f t="shared" si="7"/>
        <v/>
      </c>
      <c r="H158" s="5">
        <f t="shared" si="8"/>
        <v>0.82395984</v>
      </c>
    </row>
    <row r="159" spans="1:8" x14ac:dyDescent="0.2">
      <c r="A159" s="2" t="s">
        <v>414</v>
      </c>
      <c r="B159" s="6">
        <v>100</v>
      </c>
      <c r="D159" s="5"/>
      <c r="F159" t="str">
        <f t="shared" si="6"/>
        <v>Serbia</v>
      </c>
      <c r="G159" t="str">
        <f t="shared" si="7"/>
        <v/>
      </c>
      <c r="H159" s="5">
        <f t="shared" si="8"/>
        <v>0</v>
      </c>
    </row>
    <row r="160" spans="1:8" x14ac:dyDescent="0.2">
      <c r="A160" s="2" t="s">
        <v>438</v>
      </c>
      <c r="B160" s="6">
        <v>100</v>
      </c>
      <c r="C160">
        <v>1.9</v>
      </c>
      <c r="D160" s="5">
        <v>7.0271442630000003</v>
      </c>
      <c r="F160" t="str">
        <f t="shared" si="6"/>
        <v>Seychelles</v>
      </c>
      <c r="G160">
        <f t="shared" si="7"/>
        <v>1.9</v>
      </c>
      <c r="H160" s="5">
        <f t="shared" si="8"/>
        <v>7.0271442630000003</v>
      </c>
    </row>
    <row r="161" spans="1:8" x14ac:dyDescent="0.2">
      <c r="A161" s="2" t="s">
        <v>406</v>
      </c>
      <c r="B161" s="6">
        <v>29.4</v>
      </c>
      <c r="C161">
        <v>71.599999999999994</v>
      </c>
      <c r="D161" s="5">
        <v>0.17721809899999999</v>
      </c>
      <c r="F161" t="str">
        <f t="shared" si="6"/>
        <v>Sierra Leone</v>
      </c>
      <c r="G161">
        <f t="shared" si="7"/>
        <v>71.599999999999994</v>
      </c>
      <c r="H161" s="5">
        <f t="shared" si="8"/>
        <v>0.17721809899999999</v>
      </c>
    </row>
    <row r="162" spans="1:8" x14ac:dyDescent="0.2">
      <c r="A162" s="2" t="s">
        <v>402</v>
      </c>
      <c r="B162" s="6">
        <v>100</v>
      </c>
      <c r="D162" s="5">
        <v>9.9958275840000006</v>
      </c>
      <c r="F162" t="str">
        <f t="shared" si="6"/>
        <v>Singapore</v>
      </c>
      <c r="G162" t="str">
        <f t="shared" si="7"/>
        <v/>
      </c>
      <c r="H162" s="5">
        <f t="shared" si="8"/>
        <v>9.9958275840000006</v>
      </c>
    </row>
    <row r="163" spans="1:8" x14ac:dyDescent="0.2">
      <c r="A163" s="2" t="s">
        <v>436</v>
      </c>
      <c r="B163" s="6">
        <v>100</v>
      </c>
      <c r="D163" s="5"/>
      <c r="F163" t="str">
        <f t="shared" si="6"/>
        <v>Sint Maarten (Dutch part)</v>
      </c>
      <c r="G163" t="str">
        <f t="shared" si="7"/>
        <v/>
      </c>
      <c r="H163" s="5"/>
    </row>
    <row r="164" spans="1:8" x14ac:dyDescent="0.2">
      <c r="A164" s="2" t="s">
        <v>428</v>
      </c>
      <c r="B164" s="6">
        <v>100</v>
      </c>
      <c r="D164" s="5">
        <v>6.1101280029999998</v>
      </c>
      <c r="F164" t="str">
        <f t="shared" si="6"/>
        <v>Slovak Republic</v>
      </c>
      <c r="G164" t="str">
        <f t="shared" si="7"/>
        <v/>
      </c>
      <c r="H164" s="5">
        <f t="shared" si="8"/>
        <v>6.1101280029999998</v>
      </c>
    </row>
    <row r="165" spans="1:8" x14ac:dyDescent="0.2">
      <c r="A165" s="2" t="s">
        <v>430</v>
      </c>
      <c r="B165" s="6">
        <v>100</v>
      </c>
      <c r="D165" s="5">
        <v>6.3394025589999998</v>
      </c>
      <c r="F165" t="str">
        <f t="shared" si="6"/>
        <v>Slovenia</v>
      </c>
      <c r="G165" t="str">
        <f t="shared" si="7"/>
        <v/>
      </c>
      <c r="H165" s="5">
        <f t="shared" si="8"/>
        <v>6.3394025589999998</v>
      </c>
    </row>
    <row r="166" spans="1:8" x14ac:dyDescent="0.2">
      <c r="A166" s="2" t="s">
        <v>404</v>
      </c>
      <c r="B166" s="6">
        <v>76</v>
      </c>
      <c r="C166">
        <v>50.1</v>
      </c>
      <c r="D166" s="5">
        <v>0.38281015899999998</v>
      </c>
      <c r="F166" t="str">
        <f t="shared" si="6"/>
        <v>Solomon Islands</v>
      </c>
      <c r="G166">
        <f t="shared" si="7"/>
        <v>50.1</v>
      </c>
      <c r="H166" s="5">
        <f t="shared" si="8"/>
        <v>0.38281015899999998</v>
      </c>
    </row>
    <row r="167" spans="1:8" x14ac:dyDescent="0.2">
      <c r="A167" s="2" t="s">
        <v>412</v>
      </c>
      <c r="B167" s="6">
        <v>48.9</v>
      </c>
      <c r="C167">
        <v>95.4</v>
      </c>
      <c r="D167" s="5">
        <v>4.6787149E-2</v>
      </c>
      <c r="F167" t="str">
        <f t="shared" si="6"/>
        <v>Somalia, Fed. Rep.</v>
      </c>
      <c r="G167">
        <f t="shared" si="7"/>
        <v>95.4</v>
      </c>
      <c r="H167" s="5">
        <f t="shared" si="8"/>
        <v>4.6787149E-2</v>
      </c>
    </row>
    <row r="168" spans="1:8" x14ac:dyDescent="0.2">
      <c r="A168" s="2" t="s">
        <v>510</v>
      </c>
      <c r="B168" s="6">
        <v>86.5</v>
      </c>
      <c r="D168" s="5">
        <v>6.8826393619999999</v>
      </c>
      <c r="F168" t="str">
        <f t="shared" si="6"/>
        <v>South Africa</v>
      </c>
      <c r="G168" t="str">
        <f t="shared" si="7"/>
        <v/>
      </c>
      <c r="H168" s="5">
        <f t="shared" si="8"/>
        <v>6.8826393619999999</v>
      </c>
    </row>
    <row r="169" spans="1:8" x14ac:dyDescent="0.2">
      <c r="A169" s="2" t="s">
        <v>394</v>
      </c>
      <c r="B169" s="6">
        <v>99.089511470000005</v>
      </c>
      <c r="D169" s="5">
        <v>1.800411516</v>
      </c>
      <c r="F169" t="str">
        <f t="shared" si="6"/>
        <v>South Asia</v>
      </c>
      <c r="G169" t="str">
        <f t="shared" si="7"/>
        <v/>
      </c>
      <c r="H169" s="5">
        <f t="shared" si="8"/>
        <v>1.800411516</v>
      </c>
    </row>
    <row r="170" spans="1:8" x14ac:dyDescent="0.2">
      <c r="A170" s="2" t="s">
        <v>418</v>
      </c>
      <c r="B170" s="6">
        <v>8.4</v>
      </c>
      <c r="D170" s="5"/>
      <c r="F170" t="str">
        <f t="shared" si="6"/>
        <v>South Sudan</v>
      </c>
      <c r="G170" t="str">
        <f t="shared" si="7"/>
        <v/>
      </c>
      <c r="H170" s="5"/>
    </row>
    <row r="171" spans="1:8" x14ac:dyDescent="0.2">
      <c r="A171" s="2" t="s">
        <v>130</v>
      </c>
      <c r="B171" s="6">
        <v>100</v>
      </c>
      <c r="D171" s="5">
        <v>4.99422196</v>
      </c>
      <c r="F171" t="str">
        <f t="shared" si="6"/>
        <v>Spain</v>
      </c>
      <c r="G171" t="str">
        <f t="shared" si="7"/>
        <v/>
      </c>
      <c r="H171" s="5">
        <f t="shared" si="8"/>
        <v>4.99422196</v>
      </c>
    </row>
    <row r="172" spans="1:8" x14ac:dyDescent="0.2">
      <c r="A172" s="2" t="s">
        <v>262</v>
      </c>
      <c r="B172" s="6">
        <v>100</v>
      </c>
      <c r="D172" s="5">
        <v>0.93760876400000004</v>
      </c>
      <c r="F172" t="str">
        <f t="shared" si="6"/>
        <v>Sri Lanka</v>
      </c>
      <c r="G172" t="str">
        <f t="shared" si="7"/>
        <v/>
      </c>
      <c r="H172" s="5">
        <f t="shared" si="8"/>
        <v>0.93760876400000004</v>
      </c>
    </row>
    <row r="173" spans="1:8" x14ac:dyDescent="0.2">
      <c r="A173" s="2" t="s">
        <v>236</v>
      </c>
      <c r="B173" s="6">
        <v>100</v>
      </c>
      <c r="C173">
        <v>1.5</v>
      </c>
      <c r="D173" s="5">
        <v>2.78533045</v>
      </c>
      <c r="F173" t="str">
        <f t="shared" si="6"/>
        <v>St. Kitts and Nevis</v>
      </c>
      <c r="G173">
        <f t="shared" si="7"/>
        <v>1.5</v>
      </c>
      <c r="H173" s="5">
        <f t="shared" si="8"/>
        <v>2.78533045</v>
      </c>
    </row>
    <row r="174" spans="1:8" x14ac:dyDescent="0.2">
      <c r="A174" s="2" t="s">
        <v>252</v>
      </c>
      <c r="B174" s="6">
        <v>100</v>
      </c>
      <c r="C174">
        <v>9.6999999999999993</v>
      </c>
      <c r="D174" s="5">
        <v>1.6562162650000001</v>
      </c>
      <c r="F174" t="str">
        <f t="shared" si="6"/>
        <v>St. Lucia</v>
      </c>
      <c r="G174">
        <f t="shared" si="7"/>
        <v>9.6999999999999993</v>
      </c>
      <c r="H174" s="5">
        <f t="shared" si="8"/>
        <v>1.6562162650000001</v>
      </c>
    </row>
    <row r="175" spans="1:8" x14ac:dyDescent="0.2">
      <c r="A175" s="2" t="s">
        <v>398</v>
      </c>
      <c r="B175" s="6">
        <v>63.2</v>
      </c>
      <c r="D175" s="5">
        <v>0.434223311</v>
      </c>
      <c r="F175" t="str">
        <f t="shared" si="6"/>
        <v>Sudan</v>
      </c>
      <c r="G175" t="str">
        <f t="shared" si="7"/>
        <v/>
      </c>
      <c r="H175" s="5">
        <f t="shared" si="8"/>
        <v>0.434223311</v>
      </c>
    </row>
    <row r="176" spans="1:8" x14ac:dyDescent="0.2">
      <c r="A176" s="2" t="s">
        <v>426</v>
      </c>
      <c r="B176" s="6">
        <v>99</v>
      </c>
      <c r="D176" s="5">
        <v>4.5939752619999998</v>
      </c>
      <c r="F176" t="str">
        <f t="shared" si="6"/>
        <v>Suriname</v>
      </c>
      <c r="G176" t="str">
        <f t="shared" si="7"/>
        <v/>
      </c>
      <c r="H176" s="5">
        <f t="shared" si="8"/>
        <v>4.5939752619999998</v>
      </c>
    </row>
    <row r="177" spans="1:8" x14ac:dyDescent="0.2">
      <c r="A177" s="2" t="s">
        <v>432</v>
      </c>
      <c r="B177" s="6">
        <v>100</v>
      </c>
      <c r="D177" s="5">
        <v>3.59996304</v>
      </c>
      <c r="F177" t="str">
        <f t="shared" si="6"/>
        <v>Sweden</v>
      </c>
      <c r="G177" t="str">
        <f t="shared" si="7"/>
        <v/>
      </c>
      <c r="H177" s="5">
        <f t="shared" si="8"/>
        <v>3.59996304</v>
      </c>
    </row>
    <row r="178" spans="1:8" x14ac:dyDescent="0.2">
      <c r="A178" s="2" t="s">
        <v>68</v>
      </c>
      <c r="B178" s="6">
        <v>100</v>
      </c>
      <c r="D178" s="5">
        <v>3.928466936</v>
      </c>
      <c r="F178" t="str">
        <f t="shared" si="6"/>
        <v>Switzerland</v>
      </c>
      <c r="G178" t="str">
        <f t="shared" si="7"/>
        <v/>
      </c>
      <c r="H178" s="5">
        <f t="shared" si="8"/>
        <v>3.928466936</v>
      </c>
    </row>
    <row r="179" spans="1:8" x14ac:dyDescent="0.2">
      <c r="A179" s="2" t="s">
        <v>440</v>
      </c>
      <c r="B179" s="6">
        <v>89</v>
      </c>
      <c r="D179" s="5">
        <v>1.3874703930000001</v>
      </c>
      <c r="F179" t="str">
        <f t="shared" si="6"/>
        <v>Syrian Arab Republic</v>
      </c>
      <c r="G179" t="str">
        <f t="shared" si="7"/>
        <v/>
      </c>
      <c r="H179" s="5">
        <f t="shared" si="8"/>
        <v>1.3874703930000001</v>
      </c>
    </row>
    <row r="180" spans="1:8" x14ac:dyDescent="0.2">
      <c r="A180" s="2" t="s">
        <v>454</v>
      </c>
      <c r="B180" s="6">
        <v>100</v>
      </c>
      <c r="D180" s="5">
        <v>0.93895026100000001</v>
      </c>
      <c r="F180" t="str">
        <f t="shared" si="6"/>
        <v>Tajikistan</v>
      </c>
      <c r="G180" t="str">
        <f t="shared" si="7"/>
        <v/>
      </c>
      <c r="H180" s="5">
        <f t="shared" si="8"/>
        <v>0.93895026100000001</v>
      </c>
    </row>
    <row r="181" spans="1:8" x14ac:dyDescent="0.2">
      <c r="A181" s="2" t="s">
        <v>478</v>
      </c>
      <c r="B181" s="6">
        <v>45.8</v>
      </c>
      <c r="D181" s="5">
        <v>0.32316197699999999</v>
      </c>
      <c r="F181" t="str">
        <f t="shared" si="6"/>
        <v>Tanzania</v>
      </c>
      <c r="G181" t="str">
        <f t="shared" si="7"/>
        <v/>
      </c>
      <c r="H181" s="5">
        <f t="shared" si="8"/>
        <v>0.32316197699999999</v>
      </c>
    </row>
    <row r="182" spans="1:8" x14ac:dyDescent="0.2">
      <c r="A182" s="2" t="s">
        <v>452</v>
      </c>
      <c r="B182" s="6">
        <v>99.9</v>
      </c>
      <c r="D182" s="5">
        <v>3.9633748670000002</v>
      </c>
      <c r="F182" t="str">
        <f t="shared" si="6"/>
        <v>Thailand</v>
      </c>
      <c r="G182" t="str">
        <f t="shared" si="7"/>
        <v/>
      </c>
      <c r="H182" s="5">
        <f t="shared" si="8"/>
        <v>3.9633748670000002</v>
      </c>
    </row>
    <row r="183" spans="1:8" x14ac:dyDescent="0.2">
      <c r="A183" s="2" t="s">
        <v>460</v>
      </c>
      <c r="B183" s="6">
        <v>99.7</v>
      </c>
      <c r="C183">
        <v>11.4</v>
      </c>
      <c r="D183" s="5">
        <v>0.50726833900000001</v>
      </c>
      <c r="F183" t="str">
        <f t="shared" si="6"/>
        <v>Timor-Leste</v>
      </c>
      <c r="G183">
        <f t="shared" si="7"/>
        <v>11.4</v>
      </c>
      <c r="H183" s="5">
        <f t="shared" si="8"/>
        <v>0.50726833900000001</v>
      </c>
    </row>
    <row r="184" spans="1:8" x14ac:dyDescent="0.2">
      <c r="A184" s="2" t="s">
        <v>450</v>
      </c>
      <c r="B184" s="6">
        <v>57.2</v>
      </c>
      <c r="D184" s="5">
        <v>0.28652091000000002</v>
      </c>
      <c r="F184" t="str">
        <f t="shared" si="6"/>
        <v>Togo</v>
      </c>
      <c r="G184" t="str">
        <f t="shared" si="7"/>
        <v/>
      </c>
      <c r="H184" s="5">
        <f t="shared" si="8"/>
        <v>0.28652091000000002</v>
      </c>
    </row>
    <row r="185" spans="1:8" x14ac:dyDescent="0.2">
      <c r="A185" s="2" t="s">
        <v>464</v>
      </c>
      <c r="B185" s="6">
        <v>100</v>
      </c>
      <c r="C185">
        <v>2.2999999999999998</v>
      </c>
      <c r="D185" s="5">
        <v>1.536528246</v>
      </c>
      <c r="F185" t="str">
        <f t="shared" si="6"/>
        <v>Tonga</v>
      </c>
      <c r="G185">
        <f t="shared" si="7"/>
        <v>2.2999999999999998</v>
      </c>
      <c r="H185" s="5">
        <f t="shared" si="8"/>
        <v>1.536528246</v>
      </c>
    </row>
    <row r="186" spans="1:8" x14ac:dyDescent="0.2">
      <c r="A186" s="2" t="s">
        <v>470</v>
      </c>
      <c r="B186" s="6">
        <v>100</v>
      </c>
      <c r="D186" s="5">
        <v>20.866009420000001</v>
      </c>
      <c r="F186" t="str">
        <f t="shared" si="6"/>
        <v>Trinidad and Tobago</v>
      </c>
      <c r="G186" t="str">
        <f t="shared" si="7"/>
        <v/>
      </c>
      <c r="H186" s="5">
        <f t="shared" si="8"/>
        <v>20.866009420000001</v>
      </c>
    </row>
    <row r="187" spans="1:8" x14ac:dyDescent="0.2">
      <c r="A187" s="2" t="s">
        <v>472</v>
      </c>
      <c r="B187" s="6">
        <v>100</v>
      </c>
      <c r="D187" s="5">
        <v>2.5049891359999998</v>
      </c>
      <c r="F187" t="str">
        <f t="shared" si="6"/>
        <v>Tunisia</v>
      </c>
      <c r="G187" t="str">
        <f t="shared" si="7"/>
        <v/>
      </c>
      <c r="H187" s="5">
        <f t="shared" si="8"/>
        <v>2.5049891359999998</v>
      </c>
    </row>
    <row r="188" spans="1:8" x14ac:dyDescent="0.2">
      <c r="A188" s="2" t="s">
        <v>474</v>
      </c>
      <c r="B188" s="6">
        <v>100</v>
      </c>
      <c r="D188" s="5">
        <v>5.2295617200000004</v>
      </c>
      <c r="F188" t="str">
        <f t="shared" si="6"/>
        <v>Turkiye</v>
      </c>
      <c r="G188" t="str">
        <f t="shared" si="7"/>
        <v/>
      </c>
      <c r="H188" s="5">
        <f t="shared" si="8"/>
        <v>5.2295617200000004</v>
      </c>
    </row>
    <row r="189" spans="1:8" x14ac:dyDescent="0.2">
      <c r="A189" s="2" t="s">
        <v>456</v>
      </c>
      <c r="B189" s="6">
        <v>100</v>
      </c>
      <c r="D189" s="5">
        <v>14.00533845</v>
      </c>
      <c r="F189" t="str">
        <f t="shared" si="6"/>
        <v>Turkmenistan</v>
      </c>
      <c r="G189" t="str">
        <f t="shared" si="7"/>
        <v/>
      </c>
      <c r="H189" s="5">
        <f t="shared" si="8"/>
        <v>14.00533845</v>
      </c>
    </row>
    <row r="190" spans="1:8" x14ac:dyDescent="0.2">
      <c r="A190" s="2" t="s">
        <v>476</v>
      </c>
      <c r="B190" s="6">
        <v>100</v>
      </c>
      <c r="C190">
        <v>5.2</v>
      </c>
      <c r="D190" s="5"/>
      <c r="F190" t="str">
        <f t="shared" si="6"/>
        <v>Tuvalu</v>
      </c>
      <c r="G190">
        <f t="shared" si="7"/>
        <v>5.2</v>
      </c>
      <c r="H190" s="5"/>
    </row>
    <row r="191" spans="1:8" x14ac:dyDescent="0.2">
      <c r="A191" s="2" t="s">
        <v>480</v>
      </c>
      <c r="B191" s="6">
        <v>47.1</v>
      </c>
      <c r="C191">
        <v>90.9</v>
      </c>
      <c r="D191" s="5">
        <v>0.16811758399999999</v>
      </c>
      <c r="F191" t="str">
        <f t="shared" si="6"/>
        <v>Uganda</v>
      </c>
      <c r="G191">
        <f t="shared" si="7"/>
        <v>90.9</v>
      </c>
      <c r="H191" s="5">
        <f t="shared" si="8"/>
        <v>0.16811758399999999</v>
      </c>
    </row>
    <row r="192" spans="1:8" x14ac:dyDescent="0.2">
      <c r="A192" s="2" t="s">
        <v>482</v>
      </c>
      <c r="B192" s="6">
        <v>100</v>
      </c>
      <c r="D192" s="5">
        <v>2.9073955599999999</v>
      </c>
      <c r="F192" t="str">
        <f t="shared" si="6"/>
        <v>Ukraine</v>
      </c>
      <c r="G192" t="str">
        <f t="shared" si="7"/>
        <v/>
      </c>
      <c r="H192" s="5">
        <f t="shared" si="8"/>
        <v>2.9073955599999999</v>
      </c>
    </row>
    <row r="193" spans="1:8" x14ac:dyDescent="0.2">
      <c r="A193" s="2" t="s">
        <v>14</v>
      </c>
      <c r="B193" s="6">
        <v>100</v>
      </c>
      <c r="D193" s="5">
        <v>19.373145959999999</v>
      </c>
      <c r="F193" t="str">
        <f t="shared" si="6"/>
        <v>United Arab Emirates</v>
      </c>
      <c r="G193" t="str">
        <f t="shared" si="7"/>
        <v/>
      </c>
      <c r="H193" s="5">
        <f t="shared" si="8"/>
        <v>19.373145959999999</v>
      </c>
    </row>
    <row r="194" spans="1:8" x14ac:dyDescent="0.2">
      <c r="A194" s="2" t="s">
        <v>152</v>
      </c>
      <c r="B194" s="6">
        <v>100</v>
      </c>
      <c r="D194" s="5">
        <v>4.8073324059999996</v>
      </c>
      <c r="F194" t="str">
        <f t="shared" si="6"/>
        <v>United Kingdom</v>
      </c>
      <c r="G194" t="str">
        <f t="shared" si="7"/>
        <v/>
      </c>
      <c r="H194" s="5">
        <f t="shared" si="8"/>
        <v>4.8073324059999996</v>
      </c>
    </row>
    <row r="195" spans="1:8" x14ac:dyDescent="0.2">
      <c r="A195" s="2" t="s">
        <v>488</v>
      </c>
      <c r="B195" s="6">
        <v>100</v>
      </c>
      <c r="D195" s="5">
        <v>14.41771488</v>
      </c>
      <c r="F195" t="str">
        <f t="shared" si="6"/>
        <v>United States</v>
      </c>
      <c r="G195" t="str">
        <f t="shared" si="7"/>
        <v/>
      </c>
      <c r="H195" s="5">
        <f t="shared" si="8"/>
        <v>14.41771488</v>
      </c>
    </row>
    <row r="196" spans="1:8" x14ac:dyDescent="0.2">
      <c r="A196" s="2" t="s">
        <v>486</v>
      </c>
      <c r="B196" s="6">
        <v>100</v>
      </c>
      <c r="D196" s="5">
        <v>2.3866728519999998</v>
      </c>
      <c r="F196" t="str">
        <f t="shared" si="6"/>
        <v>Uruguay</v>
      </c>
      <c r="G196" t="str">
        <f t="shared" si="7"/>
        <v/>
      </c>
      <c r="H196" s="5">
        <f t="shared" si="8"/>
        <v>2.3866728519999998</v>
      </c>
    </row>
    <row r="197" spans="1:8" x14ac:dyDescent="0.2">
      <c r="A197" s="2" t="s">
        <v>490</v>
      </c>
      <c r="B197" s="6">
        <v>100</v>
      </c>
      <c r="D197" s="5">
        <v>3.68952649</v>
      </c>
      <c r="F197" t="str">
        <f t="shared" si="6"/>
        <v>Uzbekistan</v>
      </c>
      <c r="G197" t="str">
        <f t="shared" si="7"/>
        <v/>
      </c>
      <c r="H197" s="5">
        <f t="shared" si="8"/>
        <v>3.68952649</v>
      </c>
    </row>
    <row r="198" spans="1:8" x14ac:dyDescent="0.2">
      <c r="A198" s="2" t="s">
        <v>502</v>
      </c>
      <c r="B198" s="6">
        <v>71.599999999999994</v>
      </c>
      <c r="C198">
        <v>25</v>
      </c>
      <c r="D198" s="5">
        <v>0.86536802899999998</v>
      </c>
      <c r="F198" t="str">
        <f t="shared" ref="F198:F206" si="9">A198</f>
        <v>Vanuatu</v>
      </c>
      <c r="G198">
        <f t="shared" ref="G198:G206" si="10">IF(C198="","",C198)</f>
        <v>25</v>
      </c>
      <c r="H198" s="5">
        <f t="shared" ref="H198:H206" si="11">IF(D198=" ", " ",D198)</f>
        <v>0.86536802899999998</v>
      </c>
    </row>
    <row r="199" spans="1:8" x14ac:dyDescent="0.2">
      <c r="A199" s="2" t="s">
        <v>494</v>
      </c>
      <c r="B199" s="6">
        <v>100</v>
      </c>
      <c r="D199" s="5">
        <v>3.2610479059999999</v>
      </c>
      <c r="F199" t="str">
        <f t="shared" si="9"/>
        <v>Venezuela, RB</v>
      </c>
      <c r="G199" t="str">
        <f t="shared" si="10"/>
        <v/>
      </c>
      <c r="H199" s="5">
        <f t="shared" si="11"/>
        <v>3.2610479059999999</v>
      </c>
    </row>
    <row r="200" spans="1:8" x14ac:dyDescent="0.2">
      <c r="A200" s="2" t="s">
        <v>500</v>
      </c>
      <c r="B200" s="6">
        <v>100</v>
      </c>
      <c r="D200" s="5">
        <v>3.451019659</v>
      </c>
      <c r="F200" t="str">
        <f t="shared" si="9"/>
        <v>Viet Nam</v>
      </c>
      <c r="G200" t="str">
        <f t="shared" si="10"/>
        <v/>
      </c>
      <c r="H200" s="5">
        <f t="shared" si="11"/>
        <v>3.451019659</v>
      </c>
    </row>
    <row r="201" spans="1:8" x14ac:dyDescent="0.2">
      <c r="A201" s="2" t="s">
        <v>498</v>
      </c>
      <c r="B201" s="6">
        <v>100</v>
      </c>
      <c r="C201">
        <v>5.9</v>
      </c>
      <c r="D201" s="5">
        <v>1.8972990000000001E-3</v>
      </c>
      <c r="F201" t="str">
        <f t="shared" si="9"/>
        <v>Virgin Islands (U.S.)</v>
      </c>
      <c r="G201">
        <f t="shared" si="10"/>
        <v>5.9</v>
      </c>
      <c r="H201" s="5"/>
    </row>
    <row r="202" spans="1:8" x14ac:dyDescent="0.2">
      <c r="A202" s="2" t="s">
        <v>378</v>
      </c>
      <c r="B202" s="6">
        <v>100</v>
      </c>
      <c r="C202">
        <v>15.4</v>
      </c>
      <c r="D202" s="5"/>
      <c r="F202" t="str">
        <f t="shared" si="9"/>
        <v>West Bank and Gaza</v>
      </c>
      <c r="G202">
        <f t="shared" si="10"/>
        <v>15.4</v>
      </c>
      <c r="H202" s="5"/>
    </row>
    <row r="203" spans="1:8" x14ac:dyDescent="0.2">
      <c r="A203" s="2" t="s">
        <v>508</v>
      </c>
      <c r="B203" s="6">
        <v>76</v>
      </c>
      <c r="D203" s="5">
        <v>0.28736979400000001</v>
      </c>
      <c r="F203" t="str">
        <f t="shared" si="9"/>
        <v>Yemen, Rep.</v>
      </c>
      <c r="G203" t="str">
        <f t="shared" si="10"/>
        <v/>
      </c>
      <c r="H203" s="5">
        <f t="shared" si="11"/>
        <v>0.28736979400000001</v>
      </c>
    </row>
    <row r="204" spans="1:8" x14ac:dyDescent="0.2">
      <c r="A204" s="2" t="s">
        <v>512</v>
      </c>
      <c r="B204" s="6">
        <v>47.8</v>
      </c>
      <c r="D204" s="5">
        <v>0.52454882800000002</v>
      </c>
      <c r="F204" t="str">
        <f t="shared" si="9"/>
        <v>Zambia</v>
      </c>
      <c r="G204" t="str">
        <f t="shared" si="10"/>
        <v/>
      </c>
      <c r="H204" s="5">
        <f t="shared" si="11"/>
        <v>0.52454882800000002</v>
      </c>
    </row>
    <row r="205" spans="1:8" x14ac:dyDescent="0.2">
      <c r="A205" s="2" t="s">
        <v>514</v>
      </c>
      <c r="B205" s="6">
        <v>50.1</v>
      </c>
      <c r="D205" s="5">
        <v>0.719220843</v>
      </c>
      <c r="F205" t="str">
        <f t="shared" si="9"/>
        <v>Zimbabwe</v>
      </c>
      <c r="G205" t="str">
        <f t="shared" si="10"/>
        <v/>
      </c>
      <c r="H205" s="5">
        <f t="shared" si="11"/>
        <v>0.719220843</v>
      </c>
    </row>
    <row r="206" spans="1:8" x14ac:dyDescent="0.2">
      <c r="A206" s="2" t="s">
        <v>530</v>
      </c>
      <c r="B206" s="6">
        <v>88.066116972487549</v>
      </c>
      <c r="C206">
        <v>32.791379310344837</v>
      </c>
      <c r="D206" s="5">
        <v>4.9008114886613745</v>
      </c>
      <c r="F206" t="str">
        <f t="shared" si="9"/>
        <v>Grand Total</v>
      </c>
      <c r="G206">
        <f t="shared" si="10"/>
        <v>32.791379310344837</v>
      </c>
      <c r="H206" s="5">
        <f t="shared" si="11"/>
        <v>4.9008114886613745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3DDB-911B-2B4C-8733-B429AD36938B}">
  <dimension ref="A1:C23"/>
  <sheetViews>
    <sheetView workbookViewId="0">
      <selection activeCell="C25" sqref="C25"/>
    </sheetView>
  </sheetViews>
  <sheetFormatPr baseColWidth="10" defaultRowHeight="16" x14ac:dyDescent="0.2"/>
  <cols>
    <col min="1" max="1" width="36.5" bestFit="1" customWidth="1"/>
    <col min="2" max="2" width="16" customWidth="1"/>
    <col min="3" max="3" width="14.1640625" customWidth="1"/>
  </cols>
  <sheetData>
    <row r="1" spans="1:3" x14ac:dyDescent="0.2">
      <c r="A1" t="s">
        <v>521</v>
      </c>
      <c r="B1">
        <f>ROWS(Master_Data!$I$2:$I$3329)</f>
        <v>3328</v>
      </c>
    </row>
    <row r="2" spans="1:3" x14ac:dyDescent="0.2">
      <c r="A2" t="s">
        <v>522</v>
      </c>
      <c r="B2">
        <f>COUNTA(_xlfn.UNIQUE(Master_Data!$I$2:$I$3329))</f>
        <v>3328</v>
      </c>
    </row>
    <row r="3" spans="1:3" x14ac:dyDescent="0.2">
      <c r="A3" t="s">
        <v>523</v>
      </c>
      <c r="B3">
        <f>B1-B2</f>
        <v>0</v>
      </c>
    </row>
    <row r="5" spans="1:3" x14ac:dyDescent="0.2">
      <c r="A5" t="s">
        <v>524</v>
      </c>
      <c r="B5" t="s">
        <v>526</v>
      </c>
      <c r="C5" t="s">
        <v>525</v>
      </c>
    </row>
    <row r="6" spans="1:3" x14ac:dyDescent="0.2">
      <c r="A6" t="s">
        <v>3</v>
      </c>
      <c r="B6">
        <f>COUNTBLANK(Master_Data!$D$2:$D$3329)</f>
        <v>0</v>
      </c>
      <c r="C6">
        <f>B6/ROWS(Master_Data!$D$2:$D$3329)</f>
        <v>0</v>
      </c>
    </row>
    <row r="7" spans="1:3" x14ac:dyDescent="0.2">
      <c r="A7" t="s">
        <v>516</v>
      </c>
      <c r="B7">
        <f>COUNTBLANK(Master_Data!$E$2:$E$3329)</f>
        <v>315</v>
      </c>
      <c r="C7">
        <f>B7/ROWS(Master_Data!$E$2:$E$3329)</f>
        <v>9.4651442307692304E-2</v>
      </c>
    </row>
    <row r="8" spans="1:3" x14ac:dyDescent="0.2">
      <c r="A8" t="s">
        <v>517</v>
      </c>
      <c r="B8">
        <f>COUNTBLANK(Master_Data!$F$2:$F$3329)</f>
        <v>221</v>
      </c>
      <c r="C8">
        <f>B8/ROWS(Master_Data!$F$2:$F$3329)</f>
        <v>6.640625E-2</v>
      </c>
    </row>
    <row r="9" spans="1:3" x14ac:dyDescent="0.2">
      <c r="A9" t="s">
        <v>518</v>
      </c>
      <c r="B9">
        <f>COUNTBLANK(Master_Data!$G$2:$G$3329)</f>
        <v>912</v>
      </c>
      <c r="C9">
        <f>B9/ROWS(Master_Data!$G$2:$G$3329)</f>
        <v>0.27403846153846156</v>
      </c>
    </row>
    <row r="10" spans="1:3" x14ac:dyDescent="0.2">
      <c r="A10" t="s">
        <v>519</v>
      </c>
      <c r="B10">
        <f>COUNTBLANK(Master_Data!$H$2:$H$3329)</f>
        <v>0</v>
      </c>
      <c r="C10">
        <f>B10/ROWS(Master_Data!$H$2:$H$3329)</f>
        <v>0</v>
      </c>
    </row>
    <row r="12" spans="1:3" x14ac:dyDescent="0.2">
      <c r="A12" t="s">
        <v>621</v>
      </c>
    </row>
    <row r="13" spans="1:3" x14ac:dyDescent="0.2">
      <c r="A13" t="s">
        <v>622</v>
      </c>
      <c r="B13">
        <f>COUNTIF(Master_Data!$D:$D,"&lt;0")</f>
        <v>0</v>
      </c>
      <c r="C13" t="str">
        <f>IF(B13=0,"✅ PASS","❌ FAIL")</f>
        <v>✅ PASS</v>
      </c>
    </row>
    <row r="14" spans="1:3" x14ac:dyDescent="0.2">
      <c r="A14" t="s">
        <v>623</v>
      </c>
      <c r="B14">
        <f>COUNTIF(Master_Data!$D:$D,"&gt;100")</f>
        <v>0</v>
      </c>
      <c r="C14" t="str">
        <f>IF(B14=0,"✅ PASS","❌ FAIL")</f>
        <v>✅ PASS</v>
      </c>
    </row>
    <row r="15" spans="1:3" x14ac:dyDescent="0.2">
      <c r="A15" t="s">
        <v>624</v>
      </c>
      <c r="B15">
        <f>COUNTIF(Master_Data!$E:$E,"&lt;0")</f>
        <v>0</v>
      </c>
      <c r="C15" t="str">
        <f>IF(B15=0,"✅ PASS","❌ FAIL")</f>
        <v>✅ PASS</v>
      </c>
    </row>
    <row r="16" spans="1:3" x14ac:dyDescent="0.2">
      <c r="A16" t="s">
        <v>625</v>
      </c>
      <c r="B16">
        <f>COUNTIF(Master_Data!$E:$E,"&gt;100")</f>
        <v>0</v>
      </c>
      <c r="C16" t="str">
        <f>IF(B16=0,"✅ PASS","❌ FAIL")</f>
        <v>✅ PASS</v>
      </c>
    </row>
    <row r="17" spans="1:3" x14ac:dyDescent="0.2">
      <c r="A17" t="s">
        <v>626</v>
      </c>
      <c r="B17">
        <f>COUNTIF(Master_Data!$F:$F,"&lt;0")</f>
        <v>0</v>
      </c>
      <c r="C17" t="str">
        <f t="shared" ref="C17:C19" si="0">IF(B17=0,"✅ PASS","❌ FAIL")</f>
        <v>✅ PASS</v>
      </c>
    </row>
    <row r="18" spans="1:3" x14ac:dyDescent="0.2">
      <c r="A18" t="s">
        <v>627</v>
      </c>
      <c r="B18">
        <f>COUNTIF(Master_Data!$C:$C,"&lt;2010")</f>
        <v>0</v>
      </c>
      <c r="C18" t="str">
        <f t="shared" si="0"/>
        <v>✅ PASS</v>
      </c>
    </row>
    <row r="19" spans="1:3" x14ac:dyDescent="0.2">
      <c r="A19" t="s">
        <v>628</v>
      </c>
      <c r="B19">
        <f>COUNTIF(Master_Data!$C:$C,"&gt;2022")</f>
        <v>0</v>
      </c>
      <c r="C19" t="str">
        <f t="shared" si="0"/>
        <v>✅ PASS</v>
      </c>
    </row>
    <row r="21" spans="1:3" x14ac:dyDescent="0.2">
      <c r="A21" t="s">
        <v>629</v>
      </c>
    </row>
    <row r="22" spans="1:3" x14ac:dyDescent="0.2">
      <c r="A22" t="s">
        <v>630</v>
      </c>
    </row>
    <row r="23" spans="1:3" x14ac:dyDescent="0.2">
      <c r="A23" t="str">
        <f>IF(AND(B13=0,B14=0,B15=0,B16=0,B17=0,B18=0,B19=0,B3=0),"✅ ALL CHECKS PASSED — DATA IS CLEAN","❌ ISSUES FOUND — SEE RED CELLS ABOVE")</f>
        <v>✅ ALL CHECKS PASSED — DATA IS CLEAN</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D8358-BCC0-544F-82EA-0DDF2CE41521}">
  <dimension ref="A1:W3329"/>
  <sheetViews>
    <sheetView topLeftCell="J1" zoomScaleNormal="100" workbookViewId="0">
      <selection activeCell="M3" sqref="M3"/>
    </sheetView>
  </sheetViews>
  <sheetFormatPr baseColWidth="10" defaultRowHeight="16" x14ac:dyDescent="0.2"/>
  <cols>
    <col min="1" max="1" width="14.83203125" bestFit="1" customWidth="1"/>
    <col min="2" max="2" width="22.33203125" customWidth="1"/>
    <col min="4" max="4" width="19.1640625" bestFit="1" customWidth="1"/>
    <col min="5" max="5" width="18.5" customWidth="1"/>
    <col min="6" max="6" width="20.1640625" customWidth="1"/>
    <col min="7" max="7" width="20.6640625" customWidth="1"/>
    <col min="8" max="8" width="14" customWidth="1"/>
    <col min="9" max="9" width="17.6640625" bestFit="1" customWidth="1"/>
    <col min="10" max="10" width="18" bestFit="1" customWidth="1"/>
    <col min="11" max="11" width="18.5" bestFit="1" customWidth="1"/>
    <col min="12" max="12" width="12.83203125" bestFit="1" customWidth="1"/>
    <col min="13" max="13" width="21.83203125" bestFit="1" customWidth="1"/>
    <col min="14" max="14" width="16.1640625" bestFit="1" customWidth="1"/>
    <col min="15" max="15" width="17.1640625" bestFit="1" customWidth="1"/>
    <col min="16" max="16" width="18.33203125" bestFit="1" customWidth="1"/>
    <col min="17" max="17" width="22.83203125" bestFit="1" customWidth="1"/>
    <col min="18" max="18" width="15" bestFit="1" customWidth="1"/>
    <col min="19" max="19" width="17.5" bestFit="1" customWidth="1"/>
    <col min="20" max="20" width="19.5" bestFit="1" customWidth="1"/>
    <col min="21" max="21" width="17.6640625" bestFit="1" customWidth="1"/>
    <col min="22" max="22" width="23.5" bestFit="1" customWidth="1"/>
    <col min="23" max="23" width="23.6640625" bestFit="1" customWidth="1"/>
  </cols>
  <sheetData>
    <row r="1" spans="1:23" x14ac:dyDescent="0.2">
      <c r="A1" t="s">
        <v>1</v>
      </c>
      <c r="B1" t="s">
        <v>0</v>
      </c>
      <c r="C1" t="s">
        <v>2</v>
      </c>
      <c r="D1" t="s">
        <v>3</v>
      </c>
      <c r="E1" t="s">
        <v>516</v>
      </c>
      <c r="F1" t="s">
        <v>517</v>
      </c>
      <c r="G1" t="s">
        <v>518</v>
      </c>
      <c r="H1" t="s">
        <v>519</v>
      </c>
      <c r="I1" t="s">
        <v>520</v>
      </c>
      <c r="J1" t="s">
        <v>602</v>
      </c>
      <c r="K1" t="s">
        <v>603</v>
      </c>
      <c r="L1" t="s">
        <v>604</v>
      </c>
      <c r="M1" t="s">
        <v>605</v>
      </c>
      <c r="N1" t="s">
        <v>527</v>
      </c>
      <c r="O1" t="s">
        <v>606</v>
      </c>
      <c r="P1" t="s">
        <v>608</v>
      </c>
      <c r="Q1" t="s">
        <v>609</v>
      </c>
      <c r="R1" t="s">
        <v>615</v>
      </c>
      <c r="S1" t="s">
        <v>616</v>
      </c>
      <c r="T1" t="s">
        <v>617</v>
      </c>
      <c r="U1" t="s">
        <v>618</v>
      </c>
      <c r="V1" t="s">
        <v>619</v>
      </c>
      <c r="W1" t="s">
        <v>620</v>
      </c>
    </row>
    <row r="2" spans="1:23" x14ac:dyDescent="0.2">
      <c r="A2" t="s">
        <v>5</v>
      </c>
      <c r="B2" t="s">
        <v>4</v>
      </c>
      <c r="C2">
        <v>2010</v>
      </c>
      <c r="D2">
        <v>93.4</v>
      </c>
      <c r="E2">
        <v>5.5</v>
      </c>
      <c r="F2">
        <v>4.7408629390000003</v>
      </c>
      <c r="H2">
        <v>101838</v>
      </c>
      <c r="I2" t="str">
        <f>Master_Data!$A2 &amp; "-" &amp; Master_Data!$C2</f>
        <v>ABW-2010</v>
      </c>
      <c r="J2" t="str">
        <f t="shared" ref="J2:J65" si="0">IF(C2=2010,"",IF(D2="","",IFERROR(D2-INDEX($D:$D,MATCH(A2&amp;"-"&amp;(C2-1),$I:$I,0)),"")))</f>
        <v/>
      </c>
      <c r="K2" t="str">
        <f t="shared" ref="K2:K65" si="1">IF(C2=2010,"",IF(E2="","",IFERROR(E2-INDEX($E:$E,MATCH(A2&amp;"-"&amp;(C2-1),$I:$I,0)),"")))</f>
        <v/>
      </c>
      <c r="L2" s="22" t="str">
        <f t="shared" ref="L2:L65" si="2">IF(C2=2010,"",IF(F2="","",IFERROR(F2-INDEX($F:$F,MATCH(A2&amp;"-"&amp;(C2-1),$I:$I,0)),"" )))</f>
        <v/>
      </c>
      <c r="M2">
        <f t="shared" ref="M2:M65" si="3">IFERROR(F2*H2,"")</f>
        <v>482799.99998188205</v>
      </c>
      <c r="N2">
        <f t="shared" ref="N2:N65" si="4">IF(D2="","",100-D2)</f>
        <v>6.5999999999999943</v>
      </c>
      <c r="O2" t="str">
        <f t="shared" ref="O2:O65" si="5">IFERROR(F2/G2*1000,"")</f>
        <v/>
      </c>
      <c r="P2" t="str">
        <f>IFERROR(VLOOKUP(A2,Ref_Data!$A:$B,2,0),"Unknown")</f>
        <v>High Income</v>
      </c>
      <c r="Q2" t="str">
        <f>IFERROR(VLOOKUP(A2,Ref_Data!$A:$C,3,0),"Unknown")</f>
        <v>Latin America &amp; Caribbean</v>
      </c>
      <c r="R2" t="str">
        <f t="shared" ref="R2:R65" si="6">IF(D2="","No Data",IF(D2&gt;=95,"Universal Access",IF(D2&gt;=80,"High Access",IF(D2&gt;=50,"Moderate Access",IF(D2&gt;=20,"Low Access","Critical")))))</f>
        <v>High Access</v>
      </c>
      <c r="S2">
        <f t="shared" ref="S2:S65" si="7">IF(D2="","",D2-AVERAGEIF($C:$C,C2,$D:$D))</f>
        <v>13.775342560585955</v>
      </c>
      <c r="T2">
        <f t="shared" ref="T2:T65" si="8">IF(E2="","",E2-AVERAGEIF($C:$C,C2,$E:$E))</f>
        <v>-24.912664906737902</v>
      </c>
      <c r="U2">
        <f t="shared" ref="U2:U65" si="9">IF(F2="","",F2-AVERAGEIF($C:$C,C2,$F:$F))</f>
        <v>-0.35719627499163398</v>
      </c>
      <c r="V2">
        <f t="shared" ref="V2:V65" si="10">IFERROR(IF(D2="","",D2-INDEX($D:$D,MATCH(A2&amp;"-2010",$I:$I,0))),"")</f>
        <v>0</v>
      </c>
      <c r="W2">
        <f t="shared" ref="W2:W65" si="11">IFERROR(IF(F2="","",F2-INDEX($F:$F,MATCH(A2&amp;"-2010",$I:$I,0))),"")</f>
        <v>0</v>
      </c>
    </row>
    <row r="3" spans="1:23" x14ac:dyDescent="0.2">
      <c r="A3" t="s">
        <v>5</v>
      </c>
      <c r="B3" t="s">
        <v>4</v>
      </c>
      <c r="C3">
        <v>2011</v>
      </c>
      <c r="D3">
        <v>100</v>
      </c>
      <c r="E3">
        <v>5.7</v>
      </c>
      <c r="F3">
        <v>2.8335818929999999</v>
      </c>
      <c r="H3">
        <v>102591</v>
      </c>
      <c r="I3" t="str">
        <f>Master_Data!$A3 &amp; "-" &amp; Master_Data!$C3</f>
        <v>ABW-2011</v>
      </c>
      <c r="J3">
        <f t="shared" si="0"/>
        <v>6.5999999999999943</v>
      </c>
      <c r="K3">
        <f t="shared" si="1"/>
        <v>0.20000000000000018</v>
      </c>
      <c r="L3">
        <f t="shared" si="2"/>
        <v>-1.9072810460000005</v>
      </c>
      <c r="M3">
        <f t="shared" si="3"/>
        <v>290699.99998476298</v>
      </c>
      <c r="N3">
        <f t="shared" si="4"/>
        <v>0</v>
      </c>
      <c r="O3" t="str">
        <f t="shared" si="5"/>
        <v/>
      </c>
      <c r="P3" t="str">
        <f>IFERROR(VLOOKUP(A3,Ref_Data!$A:$B,2,0),"Unknown")</f>
        <v>High Income</v>
      </c>
      <c r="Q3" t="str">
        <f>IFERROR(VLOOKUP(A3,Ref_Data!$A:$C,3,0),"Unknown")</f>
        <v>Latin America &amp; Caribbean</v>
      </c>
      <c r="R3" t="str">
        <f t="shared" si="6"/>
        <v>Universal Access</v>
      </c>
      <c r="S3">
        <f t="shared" si="7"/>
        <v>19.584672569179688</v>
      </c>
      <c r="T3">
        <f t="shared" si="8"/>
        <v>-24.497370289641143</v>
      </c>
      <c r="U3">
        <f t="shared" si="9"/>
        <v>-2.2929514907740556</v>
      </c>
      <c r="V3">
        <f t="shared" si="10"/>
        <v>6.5999999999999943</v>
      </c>
      <c r="W3">
        <f t="shared" si="11"/>
        <v>-1.9072810460000005</v>
      </c>
    </row>
    <row r="4" spans="1:23" x14ac:dyDescent="0.2">
      <c r="A4" t="s">
        <v>5</v>
      </c>
      <c r="B4" t="s">
        <v>4</v>
      </c>
      <c r="C4">
        <v>2012</v>
      </c>
      <c r="D4">
        <v>100</v>
      </c>
      <c r="E4">
        <v>6.9</v>
      </c>
      <c r="F4">
        <v>3.6058015559999999</v>
      </c>
      <c r="H4">
        <v>104110</v>
      </c>
      <c r="I4" t="str">
        <f>Master_Data!$A4 &amp; "-" &amp; Master_Data!$C4</f>
        <v>ABW-2012</v>
      </c>
      <c r="J4">
        <f t="shared" si="0"/>
        <v>0</v>
      </c>
      <c r="K4">
        <f t="shared" si="1"/>
        <v>1.2000000000000002</v>
      </c>
      <c r="L4">
        <f t="shared" si="2"/>
        <v>0.772219663</v>
      </c>
      <c r="M4">
        <f t="shared" si="3"/>
        <v>375399.99999515997</v>
      </c>
      <c r="N4">
        <f t="shared" si="4"/>
        <v>0</v>
      </c>
      <c r="O4" t="str">
        <f t="shared" si="5"/>
        <v/>
      </c>
      <c r="P4" t="str">
        <f>IFERROR(VLOOKUP(A4,Ref_Data!$A:$B,2,0),"Unknown")</f>
        <v>High Income</v>
      </c>
      <c r="Q4" t="str">
        <f>IFERROR(VLOOKUP(A4,Ref_Data!$A:$C,3,0),"Unknown")</f>
        <v>Latin America &amp; Caribbean</v>
      </c>
      <c r="R4" t="str">
        <f t="shared" si="6"/>
        <v>Universal Access</v>
      </c>
      <c r="S4">
        <f t="shared" si="7"/>
        <v>18.879195463984374</v>
      </c>
      <c r="T4">
        <f t="shared" si="8"/>
        <v>-23.20712945322488</v>
      </c>
      <c r="U4">
        <f t="shared" si="9"/>
        <v>-1.7997025070962294</v>
      </c>
      <c r="V4">
        <f t="shared" si="10"/>
        <v>6.5999999999999943</v>
      </c>
      <c r="W4">
        <f t="shared" si="11"/>
        <v>-1.1350613830000005</v>
      </c>
    </row>
    <row r="5" spans="1:23" x14ac:dyDescent="0.2">
      <c r="A5" t="s">
        <v>5</v>
      </c>
      <c r="B5" t="s">
        <v>4</v>
      </c>
      <c r="C5">
        <v>2013</v>
      </c>
      <c r="D5">
        <v>100</v>
      </c>
      <c r="E5">
        <v>6.9</v>
      </c>
      <c r="F5">
        <v>3.9063165369999999</v>
      </c>
      <c r="H5">
        <v>105675</v>
      </c>
      <c r="I5" s="7" t="str">
        <f>Master_Data!$A5 &amp; "-" &amp; Master_Data!$C5</f>
        <v>ABW-2013</v>
      </c>
      <c r="J5">
        <f t="shared" si="0"/>
        <v>0</v>
      </c>
      <c r="K5">
        <f t="shared" si="1"/>
        <v>0</v>
      </c>
      <c r="L5">
        <f t="shared" si="2"/>
        <v>0.30051498100000007</v>
      </c>
      <c r="M5">
        <f t="shared" si="3"/>
        <v>412800.00004747498</v>
      </c>
      <c r="N5">
        <f t="shared" si="4"/>
        <v>0</v>
      </c>
      <c r="O5" t="str">
        <f t="shared" si="5"/>
        <v/>
      </c>
      <c r="P5" t="str">
        <f>IFERROR(VLOOKUP(A5,Ref_Data!$A:$B,2,0),"Unknown")</f>
        <v>High Income</v>
      </c>
      <c r="Q5" t="str">
        <f>IFERROR(VLOOKUP(A5,Ref_Data!$A:$C,3,0),"Unknown")</f>
        <v>Latin America &amp; Caribbean</v>
      </c>
      <c r="R5" t="str">
        <f t="shared" si="6"/>
        <v>Universal Access</v>
      </c>
      <c r="S5">
        <f t="shared" si="7"/>
        <v>18.287461823359394</v>
      </c>
      <c r="T5">
        <f t="shared" si="8"/>
        <v>-23.401640083835346</v>
      </c>
      <c r="U5">
        <f t="shared" si="9"/>
        <v>-1.0620539070000041</v>
      </c>
      <c r="V5">
        <f t="shared" si="10"/>
        <v>6.5999999999999943</v>
      </c>
      <c r="W5">
        <f t="shared" si="11"/>
        <v>-0.83454640200000041</v>
      </c>
    </row>
    <row r="6" spans="1:23" x14ac:dyDescent="0.2">
      <c r="A6" t="s">
        <v>5</v>
      </c>
      <c r="B6" t="s">
        <v>4</v>
      </c>
      <c r="C6">
        <v>2014</v>
      </c>
      <c r="D6">
        <v>100</v>
      </c>
      <c r="E6">
        <v>6.9</v>
      </c>
      <c r="F6">
        <v>4.1298791279999998</v>
      </c>
      <c r="H6">
        <v>106807</v>
      </c>
      <c r="I6" t="str">
        <f>Master_Data!$A6 &amp; "-" &amp; Master_Data!$C6</f>
        <v>ABW-2014</v>
      </c>
      <c r="J6">
        <f t="shared" si="0"/>
        <v>0</v>
      </c>
      <c r="K6">
        <f t="shared" si="1"/>
        <v>0</v>
      </c>
      <c r="L6">
        <f t="shared" si="2"/>
        <v>0.22356259099999987</v>
      </c>
      <c r="M6">
        <f t="shared" si="3"/>
        <v>441100.00002429599</v>
      </c>
      <c r="N6">
        <f t="shared" si="4"/>
        <v>0</v>
      </c>
      <c r="O6" t="str">
        <f t="shared" si="5"/>
        <v/>
      </c>
      <c r="P6" t="str">
        <f>IFERROR(VLOOKUP(A6,Ref_Data!$A:$B,2,0),"Unknown")</f>
        <v>High Income</v>
      </c>
      <c r="Q6" t="str">
        <f>IFERROR(VLOOKUP(A6,Ref_Data!$A:$C,3,0),"Unknown")</f>
        <v>Latin America &amp; Caribbean</v>
      </c>
      <c r="R6" t="str">
        <f t="shared" si="6"/>
        <v>Universal Access</v>
      </c>
      <c r="S6">
        <f t="shared" si="7"/>
        <v>17.559097411132853</v>
      </c>
      <c r="T6">
        <f t="shared" si="8"/>
        <v>-23.211726605578299</v>
      </c>
      <c r="U6">
        <f t="shared" si="9"/>
        <v>-0.66140777008368445</v>
      </c>
      <c r="V6">
        <f t="shared" si="10"/>
        <v>6.5999999999999943</v>
      </c>
      <c r="W6">
        <f t="shared" si="11"/>
        <v>-0.61098381100000054</v>
      </c>
    </row>
    <row r="7" spans="1:23" x14ac:dyDescent="0.2">
      <c r="A7" t="s">
        <v>5</v>
      </c>
      <c r="B7" t="s">
        <v>4</v>
      </c>
      <c r="C7">
        <v>2015</v>
      </c>
      <c r="D7">
        <v>100</v>
      </c>
      <c r="E7">
        <v>6.7</v>
      </c>
      <c r="F7">
        <v>4.2861379350000002</v>
      </c>
      <c r="H7">
        <v>107906</v>
      </c>
      <c r="I7" t="str">
        <f>Master_Data!$A7 &amp; "-" &amp; Master_Data!$C7</f>
        <v>ABW-2015</v>
      </c>
      <c r="J7">
        <f t="shared" si="0"/>
        <v>0</v>
      </c>
      <c r="K7">
        <f t="shared" si="1"/>
        <v>-0.20000000000000018</v>
      </c>
      <c r="L7">
        <f t="shared" si="2"/>
        <v>0.15625880700000039</v>
      </c>
      <c r="M7">
        <f t="shared" si="3"/>
        <v>462500.00001411</v>
      </c>
      <c r="N7">
        <f t="shared" si="4"/>
        <v>0</v>
      </c>
      <c r="O7" t="str">
        <f t="shared" si="5"/>
        <v/>
      </c>
      <c r="P7" t="str">
        <f>IFERROR(VLOOKUP(A7,Ref_Data!$A:$B,2,0),"Unknown")</f>
        <v>High Income</v>
      </c>
      <c r="Q7" t="str">
        <f>IFERROR(VLOOKUP(A7,Ref_Data!$A:$C,3,0),"Unknown")</f>
        <v>Latin America &amp; Caribbean</v>
      </c>
      <c r="R7" t="str">
        <f t="shared" si="6"/>
        <v>Universal Access</v>
      </c>
      <c r="S7">
        <f t="shared" si="7"/>
        <v>16.984761441953111</v>
      </c>
      <c r="T7">
        <f t="shared" si="8"/>
        <v>-23.21515719149799</v>
      </c>
      <c r="U7">
        <f t="shared" si="9"/>
        <v>-0.42330343100417878</v>
      </c>
      <c r="V7">
        <f t="shared" si="10"/>
        <v>6.5999999999999943</v>
      </c>
      <c r="W7">
        <f t="shared" si="11"/>
        <v>-0.45472500400000015</v>
      </c>
    </row>
    <row r="8" spans="1:23" x14ac:dyDescent="0.2">
      <c r="A8" t="s">
        <v>5</v>
      </c>
      <c r="B8" t="s">
        <v>4</v>
      </c>
      <c r="C8">
        <v>2016</v>
      </c>
      <c r="D8">
        <v>100</v>
      </c>
      <c r="E8">
        <v>7</v>
      </c>
      <c r="F8">
        <v>4.4643924689999999</v>
      </c>
      <c r="H8">
        <v>108727</v>
      </c>
      <c r="I8" t="str">
        <f>Master_Data!$A8 &amp; "-" &amp; Master_Data!$C8</f>
        <v>ABW-2016</v>
      </c>
      <c r="J8">
        <f t="shared" si="0"/>
        <v>0</v>
      </c>
      <c r="K8">
        <f t="shared" si="1"/>
        <v>0.29999999999999982</v>
      </c>
      <c r="L8">
        <f t="shared" si="2"/>
        <v>0.17825453399999969</v>
      </c>
      <c r="M8">
        <f t="shared" si="3"/>
        <v>485399.99997696298</v>
      </c>
      <c r="N8">
        <f t="shared" si="4"/>
        <v>0</v>
      </c>
      <c r="O8" t="str">
        <f t="shared" si="5"/>
        <v/>
      </c>
      <c r="P8" t="str">
        <f>IFERROR(VLOOKUP(A8,Ref_Data!$A:$B,2,0),"Unknown")</f>
        <v>High Income</v>
      </c>
      <c r="Q8" t="str">
        <f>IFERROR(VLOOKUP(A8,Ref_Data!$A:$C,3,0),"Unknown")</f>
        <v>Latin America &amp; Caribbean</v>
      </c>
      <c r="R8" t="str">
        <f t="shared" si="6"/>
        <v>Universal Access</v>
      </c>
      <c r="S8">
        <f t="shared" si="7"/>
        <v>15.905248869453033</v>
      </c>
      <c r="T8">
        <f t="shared" si="8"/>
        <v>-22.706057525184725</v>
      </c>
      <c r="U8">
        <f t="shared" si="9"/>
        <v>-0.20997932666945651</v>
      </c>
      <c r="V8">
        <f t="shared" si="10"/>
        <v>6.5999999999999943</v>
      </c>
      <c r="W8">
        <f t="shared" si="11"/>
        <v>-0.27647047000000047</v>
      </c>
    </row>
    <row r="9" spans="1:23" x14ac:dyDescent="0.2">
      <c r="A9" t="s">
        <v>5</v>
      </c>
      <c r="B9" t="s">
        <v>4</v>
      </c>
      <c r="C9">
        <v>2017</v>
      </c>
      <c r="D9">
        <v>100</v>
      </c>
      <c r="E9">
        <v>6.8</v>
      </c>
      <c r="F9">
        <v>4.2957649330000001</v>
      </c>
      <c r="H9">
        <v>108735</v>
      </c>
      <c r="I9" t="str">
        <f>Master_Data!$A9 &amp; "-" &amp; Master_Data!$C9</f>
        <v>ABW-2017</v>
      </c>
      <c r="J9">
        <f t="shared" si="0"/>
        <v>0</v>
      </c>
      <c r="K9">
        <f t="shared" si="1"/>
        <v>-0.20000000000000018</v>
      </c>
      <c r="L9">
        <f t="shared" si="2"/>
        <v>-0.1686275359999998</v>
      </c>
      <c r="M9">
        <f t="shared" si="3"/>
        <v>467099.99998975499</v>
      </c>
      <c r="N9">
        <f t="shared" si="4"/>
        <v>0</v>
      </c>
      <c r="O9" t="str">
        <f t="shared" si="5"/>
        <v/>
      </c>
      <c r="P9" t="str">
        <f>IFERROR(VLOOKUP(A9,Ref_Data!$A:$B,2,0),"Unknown")</f>
        <v>High Income</v>
      </c>
      <c r="Q9" t="str">
        <f>IFERROR(VLOOKUP(A9,Ref_Data!$A:$C,3,0),"Unknown")</f>
        <v>Latin America &amp; Caribbean</v>
      </c>
      <c r="R9" t="str">
        <f t="shared" si="6"/>
        <v>Universal Access</v>
      </c>
      <c r="S9">
        <f t="shared" si="7"/>
        <v>15.146092309921883</v>
      </c>
      <c r="T9">
        <f t="shared" si="8"/>
        <v>-22.741518871734947</v>
      </c>
      <c r="U9">
        <f t="shared" si="9"/>
        <v>-0.38198613257322389</v>
      </c>
      <c r="V9">
        <f t="shared" si="10"/>
        <v>6.5999999999999943</v>
      </c>
      <c r="W9">
        <f t="shared" si="11"/>
        <v>-0.44509800600000027</v>
      </c>
    </row>
    <row r="10" spans="1:23" x14ac:dyDescent="0.2">
      <c r="A10" t="s">
        <v>5</v>
      </c>
      <c r="B10" t="s">
        <v>4</v>
      </c>
      <c r="C10">
        <v>2018</v>
      </c>
      <c r="D10">
        <v>100</v>
      </c>
      <c r="E10">
        <v>8.6</v>
      </c>
      <c r="F10">
        <v>4.2724134129999998</v>
      </c>
      <c r="H10">
        <v>108908</v>
      </c>
      <c r="I10" t="str">
        <f>Master_Data!$A10 &amp; "-" &amp; Master_Data!$C10</f>
        <v>ABW-2018</v>
      </c>
      <c r="J10">
        <f t="shared" si="0"/>
        <v>0</v>
      </c>
      <c r="K10">
        <f t="shared" si="1"/>
        <v>1.7999999999999998</v>
      </c>
      <c r="L10">
        <f t="shared" si="2"/>
        <v>-2.3351520000000292E-2</v>
      </c>
      <c r="M10">
        <f t="shared" si="3"/>
        <v>465299.999983004</v>
      </c>
      <c r="N10">
        <f t="shared" si="4"/>
        <v>0</v>
      </c>
      <c r="O10" t="str">
        <f t="shared" si="5"/>
        <v/>
      </c>
      <c r="P10" t="str">
        <f>IFERROR(VLOOKUP(A10,Ref_Data!$A:$B,2,0),"Unknown")</f>
        <v>High Income</v>
      </c>
      <c r="Q10" t="str">
        <f>IFERROR(VLOOKUP(A10,Ref_Data!$A:$C,3,0),"Unknown")</f>
        <v>Latin America &amp; Caribbean</v>
      </c>
      <c r="R10" t="str">
        <f t="shared" si="6"/>
        <v>Universal Access</v>
      </c>
      <c r="S10">
        <f t="shared" si="7"/>
        <v>14.516199440312505</v>
      </c>
      <c r="T10">
        <f t="shared" si="8"/>
        <v>-20.963030170325304</v>
      </c>
      <c r="U10">
        <f t="shared" si="9"/>
        <v>-0.43845559662761513</v>
      </c>
      <c r="V10">
        <f t="shared" si="10"/>
        <v>6.5999999999999943</v>
      </c>
      <c r="W10">
        <f t="shared" si="11"/>
        <v>-0.46844952600000056</v>
      </c>
    </row>
    <row r="11" spans="1:23" x14ac:dyDescent="0.2">
      <c r="A11" t="s">
        <v>5</v>
      </c>
      <c r="B11" t="s">
        <v>4</v>
      </c>
      <c r="C11">
        <v>2019</v>
      </c>
      <c r="D11">
        <v>100</v>
      </c>
      <c r="E11">
        <v>8.3000000000000007</v>
      </c>
      <c r="F11">
        <v>4.6656227389999998</v>
      </c>
      <c r="H11">
        <v>109203</v>
      </c>
      <c r="I11" t="str">
        <f>Master_Data!$A11 &amp; "-" &amp; Master_Data!$C11</f>
        <v>ABW-2019</v>
      </c>
      <c r="J11">
        <f t="shared" si="0"/>
        <v>0</v>
      </c>
      <c r="K11">
        <f t="shared" si="1"/>
        <v>-0.29999999999999893</v>
      </c>
      <c r="L11">
        <f t="shared" si="2"/>
        <v>0.39320932600000003</v>
      </c>
      <c r="M11">
        <f t="shared" si="3"/>
        <v>509499.99996701698</v>
      </c>
      <c r="N11">
        <f t="shared" si="4"/>
        <v>0</v>
      </c>
      <c r="O11" t="str">
        <f t="shared" si="5"/>
        <v/>
      </c>
      <c r="P11" t="str">
        <f>IFERROR(VLOOKUP(A11,Ref_Data!$A:$B,2,0),"Unknown")</f>
        <v>High Income</v>
      </c>
      <c r="Q11" t="str">
        <f>IFERROR(VLOOKUP(A11,Ref_Data!$A:$C,3,0),"Unknown")</f>
        <v>Latin America &amp; Caribbean</v>
      </c>
      <c r="R11" t="str">
        <f t="shared" si="6"/>
        <v>Universal Access</v>
      </c>
      <c r="S11">
        <f t="shared" si="7"/>
        <v>13.958622860585876</v>
      </c>
      <c r="T11">
        <f t="shared" si="8"/>
        <v>-21.162191043827288</v>
      </c>
      <c r="U11">
        <f t="shared" si="9"/>
        <v>-1.7778556581587779E-2</v>
      </c>
      <c r="V11">
        <f t="shared" si="10"/>
        <v>6.5999999999999943</v>
      </c>
      <c r="W11">
        <f t="shared" si="11"/>
        <v>-7.5240200000000534E-2</v>
      </c>
    </row>
    <row r="12" spans="1:23" x14ac:dyDescent="0.2">
      <c r="A12" t="s">
        <v>5</v>
      </c>
      <c r="B12" t="s">
        <v>4</v>
      </c>
      <c r="C12">
        <v>2020</v>
      </c>
      <c r="D12">
        <v>100</v>
      </c>
      <c r="E12">
        <v>9.1</v>
      </c>
      <c r="F12">
        <v>4.5005387389999996</v>
      </c>
      <c r="H12">
        <v>108587</v>
      </c>
      <c r="I12" t="str">
        <f>Master_Data!$A12 &amp; "-" &amp; Master_Data!$C12</f>
        <v>ABW-2020</v>
      </c>
      <c r="J12">
        <f t="shared" si="0"/>
        <v>0</v>
      </c>
      <c r="K12">
        <f t="shared" si="1"/>
        <v>0.79999999999999893</v>
      </c>
      <c r="L12">
        <f t="shared" si="2"/>
        <v>-0.16508400000000023</v>
      </c>
      <c r="M12">
        <f t="shared" si="3"/>
        <v>488700.00005179294</v>
      </c>
      <c r="N12">
        <f t="shared" si="4"/>
        <v>0</v>
      </c>
      <c r="O12" t="str">
        <f t="shared" si="5"/>
        <v/>
      </c>
      <c r="P12" t="str">
        <f>IFERROR(VLOOKUP(A12,Ref_Data!$A:$B,2,0),"Unknown")</f>
        <v>High Income</v>
      </c>
      <c r="Q12" t="str">
        <f>IFERROR(VLOOKUP(A12,Ref_Data!$A:$C,3,0),"Unknown")</f>
        <v>Latin America &amp; Caribbean</v>
      </c>
      <c r="R12" t="str">
        <f t="shared" si="6"/>
        <v>Universal Access</v>
      </c>
      <c r="S12">
        <f t="shared" si="7"/>
        <v>13.426165474335917</v>
      </c>
      <c r="T12">
        <f t="shared" si="8"/>
        <v>-21.434853433815263</v>
      </c>
      <c r="U12">
        <f t="shared" si="9"/>
        <v>9.9791102698741696E-2</v>
      </c>
      <c r="V12">
        <f t="shared" si="10"/>
        <v>6.5999999999999943</v>
      </c>
      <c r="W12">
        <f t="shared" si="11"/>
        <v>-0.24032420000000076</v>
      </c>
    </row>
    <row r="13" spans="1:23" x14ac:dyDescent="0.2">
      <c r="A13" t="s">
        <v>5</v>
      </c>
      <c r="B13" t="s">
        <v>4</v>
      </c>
      <c r="C13">
        <v>2021</v>
      </c>
      <c r="D13">
        <v>100</v>
      </c>
      <c r="E13">
        <v>8.8000000000000007</v>
      </c>
      <c r="F13">
        <v>4.7112349120000001</v>
      </c>
      <c r="H13">
        <v>107700</v>
      </c>
      <c r="I13" t="str">
        <f>Master_Data!$A13 &amp; "-" &amp; Master_Data!$C13</f>
        <v>ABW-2021</v>
      </c>
      <c r="J13">
        <f t="shared" si="0"/>
        <v>0</v>
      </c>
      <c r="K13">
        <f t="shared" si="1"/>
        <v>-0.29999999999999893</v>
      </c>
      <c r="L13">
        <f t="shared" si="2"/>
        <v>0.21069617300000054</v>
      </c>
      <c r="M13">
        <f t="shared" si="3"/>
        <v>507400.0000224</v>
      </c>
      <c r="N13">
        <f t="shared" si="4"/>
        <v>0</v>
      </c>
      <c r="O13" t="str">
        <f t="shared" si="5"/>
        <v/>
      </c>
      <c r="P13" t="str">
        <f>IFERROR(VLOOKUP(A13,Ref_Data!$A:$B,2,0),"Unknown")</f>
        <v>High Income</v>
      </c>
      <c r="Q13" t="str">
        <f>IFERROR(VLOOKUP(A13,Ref_Data!$A:$C,3,0),"Unknown")</f>
        <v>Latin America &amp; Caribbean</v>
      </c>
      <c r="R13" t="str">
        <f t="shared" si="6"/>
        <v>Universal Access</v>
      </c>
      <c r="S13">
        <f t="shared" si="7"/>
        <v>12.87483148972656</v>
      </c>
      <c r="T13">
        <f t="shared" si="8"/>
        <v>-20.803381642512058</v>
      </c>
      <c r="U13">
        <f t="shared" si="9"/>
        <v>0.1305005709958138</v>
      </c>
      <c r="V13">
        <f t="shared" si="10"/>
        <v>6.5999999999999943</v>
      </c>
      <c r="W13">
        <f t="shared" si="11"/>
        <v>-2.9628027000000223E-2</v>
      </c>
    </row>
    <row r="14" spans="1:23" x14ac:dyDescent="0.2">
      <c r="A14" t="s">
        <v>5</v>
      </c>
      <c r="B14" t="s">
        <v>4</v>
      </c>
      <c r="C14">
        <v>2022</v>
      </c>
      <c r="D14">
        <v>99.9</v>
      </c>
      <c r="E14">
        <v>8.8000000000000007</v>
      </c>
      <c r="F14">
        <v>4.9902152639999997</v>
      </c>
      <c r="H14">
        <v>107310</v>
      </c>
      <c r="I14" t="str">
        <f>Master_Data!$A14 &amp; "-" &amp; Master_Data!$C14</f>
        <v>ABW-2022</v>
      </c>
      <c r="J14">
        <f t="shared" si="0"/>
        <v>-9.9999999999994316E-2</v>
      </c>
      <c r="K14">
        <f t="shared" si="1"/>
        <v>0</v>
      </c>
      <c r="L14">
        <f t="shared" si="2"/>
        <v>0.2789803519999996</v>
      </c>
      <c r="M14">
        <f t="shared" si="3"/>
        <v>535499.99997984001</v>
      </c>
      <c r="N14">
        <f t="shared" si="4"/>
        <v>9.9999999999994316E-2</v>
      </c>
      <c r="O14" t="str">
        <f t="shared" si="5"/>
        <v/>
      </c>
      <c r="P14" t="str">
        <f>IFERROR(VLOOKUP(A14,Ref_Data!$A:$B,2,0),"Unknown")</f>
        <v>High Income</v>
      </c>
      <c r="Q14" t="str">
        <f>IFERROR(VLOOKUP(A14,Ref_Data!$A:$C,3,0),"Unknown")</f>
        <v>Latin America &amp; Caribbean</v>
      </c>
      <c r="R14" t="str">
        <f t="shared" si="6"/>
        <v>Universal Access</v>
      </c>
      <c r="S14">
        <f t="shared" si="7"/>
        <v>12.485946336015658</v>
      </c>
      <c r="T14">
        <f t="shared" si="8"/>
        <v>-21.621739130434793</v>
      </c>
      <c r="U14">
        <f t="shared" si="9"/>
        <v>0.43941421177406337</v>
      </c>
      <c r="V14">
        <f t="shared" si="10"/>
        <v>6.5</v>
      </c>
      <c r="W14">
        <f t="shared" si="11"/>
        <v>0.24935232499999938</v>
      </c>
    </row>
    <row r="15" spans="1:23" x14ac:dyDescent="0.2">
      <c r="A15" t="s">
        <v>7</v>
      </c>
      <c r="B15" t="s">
        <v>6</v>
      </c>
      <c r="C15">
        <v>2010</v>
      </c>
      <c r="D15">
        <v>42.7</v>
      </c>
      <c r="E15">
        <v>15.2</v>
      </c>
      <c r="F15">
        <v>0.27819174200000002</v>
      </c>
      <c r="H15">
        <v>28284089</v>
      </c>
      <c r="I15" t="str">
        <f>Master_Data!$A15 &amp; "-" &amp; Master_Data!$C15</f>
        <v>AFG-2010</v>
      </c>
      <c r="J15" t="str">
        <f t="shared" si="0"/>
        <v/>
      </c>
      <c r="K15" t="str">
        <f t="shared" si="1"/>
        <v/>
      </c>
      <c r="L15" t="str">
        <f t="shared" si="2"/>
        <v/>
      </c>
      <c r="M15">
        <f t="shared" si="3"/>
        <v>7868399.9897930389</v>
      </c>
      <c r="N15">
        <f t="shared" si="4"/>
        <v>57.3</v>
      </c>
      <c r="O15" t="str">
        <f t="shared" si="5"/>
        <v/>
      </c>
      <c r="P15" t="str">
        <f>IFERROR(VLOOKUP(A15,Ref_Data!$A:$B,2,0),"Unknown")</f>
        <v>Low Income</v>
      </c>
      <c r="Q15" t="str">
        <f>IFERROR(VLOOKUP(A15,Ref_Data!$A:$C,3,0),"Unknown")</f>
        <v>South Asia</v>
      </c>
      <c r="R15" t="str">
        <f t="shared" si="6"/>
        <v>Low Access</v>
      </c>
      <c r="S15">
        <f t="shared" si="7"/>
        <v>-36.924657439414048</v>
      </c>
      <c r="T15">
        <f t="shared" si="8"/>
        <v>-15.212664906737903</v>
      </c>
      <c r="U15">
        <f t="shared" si="9"/>
        <v>-4.8198674719916346</v>
      </c>
      <c r="V15">
        <f t="shared" si="10"/>
        <v>0</v>
      </c>
      <c r="W15">
        <f t="shared" si="11"/>
        <v>0</v>
      </c>
    </row>
    <row r="16" spans="1:23" x14ac:dyDescent="0.2">
      <c r="A16" t="s">
        <v>7</v>
      </c>
      <c r="B16" t="s">
        <v>6</v>
      </c>
      <c r="C16">
        <v>2011</v>
      </c>
      <c r="D16">
        <v>43.2</v>
      </c>
      <c r="E16">
        <v>12.6</v>
      </c>
      <c r="F16">
        <v>0.39264054300000001</v>
      </c>
      <c r="H16">
        <v>29347708</v>
      </c>
      <c r="I16" t="str">
        <f>Master_Data!$A16 &amp; "-" &amp; Master_Data!$C16</f>
        <v>AFG-2011</v>
      </c>
      <c r="J16">
        <f t="shared" si="0"/>
        <v>0.5</v>
      </c>
      <c r="K16">
        <f t="shared" si="1"/>
        <v>-2.5999999999999996</v>
      </c>
      <c r="L16">
        <f t="shared" si="2"/>
        <v>0.11444880099999999</v>
      </c>
      <c r="M16">
        <f t="shared" si="3"/>
        <v>11523100.004925445</v>
      </c>
      <c r="N16">
        <f t="shared" si="4"/>
        <v>56.8</v>
      </c>
      <c r="O16" t="str">
        <f t="shared" si="5"/>
        <v/>
      </c>
      <c r="P16" t="str">
        <f>IFERROR(VLOOKUP(A16,Ref_Data!$A:$B,2,0),"Unknown")</f>
        <v>Low Income</v>
      </c>
      <c r="Q16" t="str">
        <f>IFERROR(VLOOKUP(A16,Ref_Data!$A:$C,3,0),"Unknown")</f>
        <v>South Asia</v>
      </c>
      <c r="R16" t="str">
        <f t="shared" si="6"/>
        <v>Low Access</v>
      </c>
      <c r="S16">
        <f t="shared" si="7"/>
        <v>-37.215327430820309</v>
      </c>
      <c r="T16">
        <f t="shared" si="8"/>
        <v>-17.597370289641141</v>
      </c>
      <c r="U16">
        <f t="shared" si="9"/>
        <v>-4.7338928407740557</v>
      </c>
      <c r="V16">
        <f t="shared" si="10"/>
        <v>0.5</v>
      </c>
      <c r="W16">
        <f t="shared" si="11"/>
        <v>0.11444880099999999</v>
      </c>
    </row>
    <row r="17" spans="1:23" x14ac:dyDescent="0.2">
      <c r="A17" t="s">
        <v>7</v>
      </c>
      <c r="B17" t="s">
        <v>6</v>
      </c>
      <c r="C17">
        <v>2012</v>
      </c>
      <c r="D17">
        <v>69.099999999999994</v>
      </c>
      <c r="E17">
        <v>15.4</v>
      </c>
      <c r="F17">
        <v>0.32344204900000001</v>
      </c>
      <c r="H17">
        <v>30560034</v>
      </c>
      <c r="I17" t="str">
        <f>Master_Data!$A17 &amp; "-" &amp; Master_Data!$C17</f>
        <v>AFG-2012</v>
      </c>
      <c r="J17">
        <f t="shared" si="0"/>
        <v>25.899999999999991</v>
      </c>
      <c r="K17">
        <f t="shared" si="1"/>
        <v>2.8000000000000007</v>
      </c>
      <c r="L17">
        <f t="shared" si="2"/>
        <v>-6.9198493999999999E-2</v>
      </c>
      <c r="M17">
        <f t="shared" si="3"/>
        <v>9884400.0144696664</v>
      </c>
      <c r="N17">
        <f t="shared" si="4"/>
        <v>30.900000000000006</v>
      </c>
      <c r="O17" t="str">
        <f t="shared" si="5"/>
        <v/>
      </c>
      <c r="P17" t="str">
        <f>IFERROR(VLOOKUP(A17,Ref_Data!$A:$B,2,0),"Unknown")</f>
        <v>Low Income</v>
      </c>
      <c r="Q17" t="str">
        <f>IFERROR(VLOOKUP(A17,Ref_Data!$A:$C,3,0),"Unknown")</f>
        <v>South Asia</v>
      </c>
      <c r="R17" t="str">
        <f t="shared" si="6"/>
        <v>Moderate Access</v>
      </c>
      <c r="S17">
        <f t="shared" si="7"/>
        <v>-12.020804536015632</v>
      </c>
      <c r="T17">
        <f t="shared" si="8"/>
        <v>-14.707129453224882</v>
      </c>
      <c r="U17">
        <f t="shared" si="9"/>
        <v>-5.0820620140962296</v>
      </c>
      <c r="V17">
        <f t="shared" si="10"/>
        <v>26.399999999999991</v>
      </c>
      <c r="W17">
        <f t="shared" si="11"/>
        <v>4.525030699999999E-2</v>
      </c>
    </row>
    <row r="18" spans="1:23" x14ac:dyDescent="0.2">
      <c r="A18" t="s">
        <v>7</v>
      </c>
      <c r="B18" t="s">
        <v>6</v>
      </c>
      <c r="C18">
        <v>2013</v>
      </c>
      <c r="D18">
        <v>68</v>
      </c>
      <c r="E18">
        <v>16.899999999999999</v>
      </c>
      <c r="F18">
        <v>0.26653950900000001</v>
      </c>
      <c r="H18">
        <v>31622704</v>
      </c>
      <c r="I18" t="str">
        <f>Master_Data!$A18 &amp; "-" &amp; Master_Data!$C18</f>
        <v>AFG-2013</v>
      </c>
      <c r="J18">
        <f t="shared" si="0"/>
        <v>-1.0999999999999943</v>
      </c>
      <c r="K18">
        <f t="shared" si="1"/>
        <v>1.4999999999999982</v>
      </c>
      <c r="L18">
        <f t="shared" si="2"/>
        <v>-5.6902540000000001E-2</v>
      </c>
      <c r="M18">
        <f t="shared" si="3"/>
        <v>8428699.997412337</v>
      </c>
      <c r="N18">
        <f t="shared" si="4"/>
        <v>32</v>
      </c>
      <c r="O18" t="str">
        <f t="shared" si="5"/>
        <v/>
      </c>
      <c r="P18" t="str">
        <f>IFERROR(VLOOKUP(A18,Ref_Data!$A:$B,2,0),"Unknown")</f>
        <v>Low Income</v>
      </c>
      <c r="Q18" t="str">
        <f>IFERROR(VLOOKUP(A18,Ref_Data!$A:$C,3,0),"Unknown")</f>
        <v>South Asia</v>
      </c>
      <c r="R18" t="str">
        <f t="shared" si="6"/>
        <v>Moderate Access</v>
      </c>
      <c r="S18">
        <f t="shared" si="7"/>
        <v>-13.712538176640606</v>
      </c>
      <c r="T18">
        <f t="shared" si="8"/>
        <v>-13.40164008383535</v>
      </c>
      <c r="U18">
        <f t="shared" si="9"/>
        <v>-4.7018309350000038</v>
      </c>
      <c r="V18">
        <f t="shared" si="10"/>
        <v>25.299999999999997</v>
      </c>
      <c r="W18">
        <f t="shared" si="11"/>
        <v>-1.1652233000000012E-2</v>
      </c>
    </row>
    <row r="19" spans="1:23" x14ac:dyDescent="0.2">
      <c r="A19" t="s">
        <v>7</v>
      </c>
      <c r="B19" t="s">
        <v>6</v>
      </c>
      <c r="C19">
        <v>2014</v>
      </c>
      <c r="D19">
        <v>89.5</v>
      </c>
      <c r="E19">
        <v>19.100000000000001</v>
      </c>
      <c r="F19">
        <v>0.24270166700000001</v>
      </c>
      <c r="H19">
        <v>32792523</v>
      </c>
      <c r="I19" t="str">
        <f>Master_Data!$A19 &amp; "-" &amp; Master_Data!$C19</f>
        <v>AFG-2014</v>
      </c>
      <c r="J19">
        <f t="shared" si="0"/>
        <v>21.5</v>
      </c>
      <c r="K19">
        <f t="shared" si="1"/>
        <v>2.2000000000000028</v>
      </c>
      <c r="L19">
        <f t="shared" si="2"/>
        <v>-2.3837841999999998E-2</v>
      </c>
      <c r="M19">
        <f t="shared" si="3"/>
        <v>7958799.9972358411</v>
      </c>
      <c r="N19">
        <f t="shared" si="4"/>
        <v>10.5</v>
      </c>
      <c r="O19" t="str">
        <f t="shared" si="5"/>
        <v/>
      </c>
      <c r="P19" t="str">
        <f>IFERROR(VLOOKUP(A19,Ref_Data!$A:$B,2,0),"Unknown")</f>
        <v>Low Income</v>
      </c>
      <c r="Q19" t="str">
        <f>IFERROR(VLOOKUP(A19,Ref_Data!$A:$C,3,0),"Unknown")</f>
        <v>South Asia</v>
      </c>
      <c r="R19" t="str">
        <f t="shared" si="6"/>
        <v>High Access</v>
      </c>
      <c r="S19">
        <f t="shared" si="7"/>
        <v>7.0590974111328535</v>
      </c>
      <c r="T19">
        <f t="shared" si="8"/>
        <v>-11.0117266055783</v>
      </c>
      <c r="U19">
        <f t="shared" si="9"/>
        <v>-4.5485852310836838</v>
      </c>
      <c r="V19">
        <f t="shared" si="10"/>
        <v>46.8</v>
      </c>
      <c r="W19">
        <f t="shared" si="11"/>
        <v>-3.549007500000001E-2</v>
      </c>
    </row>
    <row r="20" spans="1:23" x14ac:dyDescent="0.2">
      <c r="A20" t="s">
        <v>7</v>
      </c>
      <c r="B20" t="s">
        <v>6</v>
      </c>
      <c r="C20">
        <v>2015</v>
      </c>
      <c r="D20">
        <v>71.5</v>
      </c>
      <c r="E20">
        <v>17.7</v>
      </c>
      <c r="F20">
        <v>0.24909135700000001</v>
      </c>
      <c r="H20">
        <v>33831764</v>
      </c>
      <c r="I20" t="str">
        <f>Master_Data!$A20 &amp; "-" &amp; Master_Data!$C20</f>
        <v>AFG-2015</v>
      </c>
      <c r="J20">
        <f t="shared" si="0"/>
        <v>-18</v>
      </c>
      <c r="K20">
        <f t="shared" si="1"/>
        <v>-1.4000000000000021</v>
      </c>
      <c r="L20">
        <f t="shared" si="2"/>
        <v>6.3896900000000034E-3</v>
      </c>
      <c r="M20">
        <f t="shared" si="3"/>
        <v>8427200.004463749</v>
      </c>
      <c r="N20">
        <f t="shared" si="4"/>
        <v>28.5</v>
      </c>
      <c r="O20" t="str">
        <f t="shared" si="5"/>
        <v/>
      </c>
      <c r="P20" t="str">
        <f>IFERROR(VLOOKUP(A20,Ref_Data!$A:$B,2,0),"Unknown")</f>
        <v>Low Income</v>
      </c>
      <c r="Q20" t="str">
        <f>IFERROR(VLOOKUP(A20,Ref_Data!$A:$C,3,0),"Unknown")</f>
        <v>South Asia</v>
      </c>
      <c r="R20" t="str">
        <f t="shared" si="6"/>
        <v>Moderate Access</v>
      </c>
      <c r="S20">
        <f t="shared" si="7"/>
        <v>-11.515238558046889</v>
      </c>
      <c r="T20">
        <f t="shared" si="8"/>
        <v>-12.21515719149799</v>
      </c>
      <c r="U20">
        <f t="shared" si="9"/>
        <v>-4.4603500090041788</v>
      </c>
      <c r="V20">
        <f t="shared" si="10"/>
        <v>28.799999999999997</v>
      </c>
      <c r="W20">
        <f t="shared" si="11"/>
        <v>-2.9100385000000006E-2</v>
      </c>
    </row>
    <row r="21" spans="1:23" x14ac:dyDescent="0.2">
      <c r="A21" t="s">
        <v>7</v>
      </c>
      <c r="B21" t="s">
        <v>6</v>
      </c>
      <c r="C21">
        <v>2016</v>
      </c>
      <c r="D21">
        <v>97.7</v>
      </c>
      <c r="E21">
        <v>20.2</v>
      </c>
      <c r="F21">
        <v>0.21935347999999999</v>
      </c>
      <c r="H21">
        <v>34700612</v>
      </c>
      <c r="I21" t="str">
        <f>Master_Data!$A21 &amp; "-" &amp; Master_Data!$C21</f>
        <v>AFG-2016</v>
      </c>
      <c r="J21">
        <f t="shared" si="0"/>
        <v>26.200000000000003</v>
      </c>
      <c r="K21">
        <f t="shared" si="1"/>
        <v>2.5</v>
      </c>
      <c r="L21">
        <f t="shared" si="2"/>
        <v>-2.9737877000000024E-2</v>
      </c>
      <c r="M21">
        <f t="shared" si="3"/>
        <v>7611700.0003297599</v>
      </c>
      <c r="N21">
        <f t="shared" si="4"/>
        <v>2.2999999999999972</v>
      </c>
      <c r="O21" t="str">
        <f t="shared" si="5"/>
        <v/>
      </c>
      <c r="P21" t="str">
        <f>IFERROR(VLOOKUP(A21,Ref_Data!$A:$B,2,0),"Unknown")</f>
        <v>Low Income</v>
      </c>
      <c r="Q21" t="str">
        <f>IFERROR(VLOOKUP(A21,Ref_Data!$A:$C,3,0),"Unknown")</f>
        <v>South Asia</v>
      </c>
      <c r="R21" t="str">
        <f t="shared" si="6"/>
        <v>Universal Access</v>
      </c>
      <c r="S21">
        <f t="shared" si="7"/>
        <v>13.605248869453035</v>
      </c>
      <c r="T21">
        <f t="shared" si="8"/>
        <v>-9.5060575251847261</v>
      </c>
      <c r="U21">
        <f t="shared" si="9"/>
        <v>-4.4550183156694567</v>
      </c>
      <c r="V21">
        <f t="shared" si="10"/>
        <v>55</v>
      </c>
      <c r="W21">
        <f t="shared" si="11"/>
        <v>-5.883826200000003E-2</v>
      </c>
    </row>
    <row r="22" spans="1:23" x14ac:dyDescent="0.2">
      <c r="A22" t="s">
        <v>7</v>
      </c>
      <c r="B22" t="s">
        <v>6</v>
      </c>
      <c r="C22">
        <v>2017</v>
      </c>
      <c r="D22">
        <v>97.7</v>
      </c>
      <c r="E22">
        <v>19.5</v>
      </c>
      <c r="F22">
        <v>0.29132839100000002</v>
      </c>
      <c r="H22">
        <v>35688935</v>
      </c>
      <c r="I22" t="str">
        <f>Master_Data!$A22 &amp; "-" &amp; Master_Data!$C22</f>
        <v>AFG-2017</v>
      </c>
      <c r="J22">
        <f t="shared" si="0"/>
        <v>0</v>
      </c>
      <c r="K22">
        <f t="shared" si="1"/>
        <v>-0.69999999999999929</v>
      </c>
      <c r="L22">
        <f t="shared" si="2"/>
        <v>7.197491100000003E-2</v>
      </c>
      <c r="M22">
        <f t="shared" si="3"/>
        <v>10397200.010053586</v>
      </c>
      <c r="N22">
        <f t="shared" si="4"/>
        <v>2.2999999999999972</v>
      </c>
      <c r="O22" t="str">
        <f t="shared" si="5"/>
        <v/>
      </c>
      <c r="P22" t="str">
        <f>IFERROR(VLOOKUP(A22,Ref_Data!$A:$B,2,0),"Unknown")</f>
        <v>Low Income</v>
      </c>
      <c r="Q22" t="str">
        <f>IFERROR(VLOOKUP(A22,Ref_Data!$A:$C,3,0),"Unknown")</f>
        <v>South Asia</v>
      </c>
      <c r="R22" t="str">
        <f t="shared" si="6"/>
        <v>Universal Access</v>
      </c>
      <c r="S22">
        <f t="shared" si="7"/>
        <v>12.846092309921886</v>
      </c>
      <c r="T22">
        <f t="shared" si="8"/>
        <v>-10.041518871734947</v>
      </c>
      <c r="U22">
        <f t="shared" si="9"/>
        <v>-4.3864226745732235</v>
      </c>
      <c r="V22">
        <f t="shared" si="10"/>
        <v>55</v>
      </c>
      <c r="W22">
        <f t="shared" si="11"/>
        <v>1.3136649E-2</v>
      </c>
    </row>
    <row r="23" spans="1:23" x14ac:dyDescent="0.2">
      <c r="A23" t="s">
        <v>7</v>
      </c>
      <c r="B23" t="s">
        <v>6</v>
      </c>
      <c r="C23">
        <v>2018</v>
      </c>
      <c r="D23">
        <v>93.4</v>
      </c>
      <c r="E23">
        <v>18.3</v>
      </c>
      <c r="F23">
        <v>0.32141870500000003</v>
      </c>
      <c r="H23">
        <v>36743039</v>
      </c>
      <c r="I23" t="str">
        <f>Master_Data!$A23 &amp; "-" &amp; Master_Data!$C23</f>
        <v>AFG-2018</v>
      </c>
      <c r="J23">
        <f t="shared" si="0"/>
        <v>-4.2999999999999972</v>
      </c>
      <c r="K23">
        <f t="shared" si="1"/>
        <v>-1.1999999999999993</v>
      </c>
      <c r="L23">
        <f t="shared" si="2"/>
        <v>3.0090314000000007E-2</v>
      </c>
      <c r="M23">
        <f t="shared" si="3"/>
        <v>11809900.013144497</v>
      </c>
      <c r="N23">
        <f t="shared" si="4"/>
        <v>6.5999999999999943</v>
      </c>
      <c r="O23" t="str">
        <f t="shared" si="5"/>
        <v/>
      </c>
      <c r="P23" t="str">
        <f>IFERROR(VLOOKUP(A23,Ref_Data!$A:$B,2,0),"Unknown")</f>
        <v>Low Income</v>
      </c>
      <c r="Q23" t="str">
        <f>IFERROR(VLOOKUP(A23,Ref_Data!$A:$C,3,0),"Unknown")</f>
        <v>South Asia</v>
      </c>
      <c r="R23" t="str">
        <f t="shared" si="6"/>
        <v>High Access</v>
      </c>
      <c r="S23">
        <f t="shared" si="7"/>
        <v>7.9161994403125107</v>
      </c>
      <c r="T23">
        <f t="shared" si="8"/>
        <v>-11.263030170325301</v>
      </c>
      <c r="U23">
        <f t="shared" si="9"/>
        <v>-4.3894503046276148</v>
      </c>
      <c r="V23">
        <f t="shared" si="10"/>
        <v>50.7</v>
      </c>
      <c r="W23">
        <f t="shared" si="11"/>
        <v>4.3226963000000007E-2</v>
      </c>
    </row>
    <row r="24" spans="1:23" x14ac:dyDescent="0.2">
      <c r="A24" t="s">
        <v>7</v>
      </c>
      <c r="B24" t="s">
        <v>6</v>
      </c>
      <c r="C24">
        <v>2019</v>
      </c>
      <c r="D24">
        <v>97.7</v>
      </c>
      <c r="E24">
        <v>18.899999999999999</v>
      </c>
      <c r="F24">
        <v>0.31975278200000001</v>
      </c>
      <c r="H24">
        <v>37856121</v>
      </c>
      <c r="I24" t="str">
        <f>Master_Data!$A24 &amp; "-" &amp; Master_Data!$C24</f>
        <v>AFG-2019</v>
      </c>
      <c r="J24">
        <f t="shared" si="0"/>
        <v>4.2999999999999972</v>
      </c>
      <c r="K24">
        <f t="shared" si="1"/>
        <v>0.59999999999999787</v>
      </c>
      <c r="L24">
        <f t="shared" si="2"/>
        <v>-1.6659230000000136E-3</v>
      </c>
      <c r="M24">
        <f t="shared" si="3"/>
        <v>12104600.005478622</v>
      </c>
      <c r="N24">
        <f t="shared" si="4"/>
        <v>2.2999999999999972</v>
      </c>
      <c r="O24" t="str">
        <f t="shared" si="5"/>
        <v/>
      </c>
      <c r="P24" t="str">
        <f>IFERROR(VLOOKUP(A24,Ref_Data!$A:$B,2,0),"Unknown")</f>
        <v>Low Income</v>
      </c>
      <c r="Q24" t="str">
        <f>IFERROR(VLOOKUP(A24,Ref_Data!$A:$C,3,0),"Unknown")</f>
        <v>South Asia</v>
      </c>
      <c r="R24" t="str">
        <f t="shared" si="6"/>
        <v>Universal Access</v>
      </c>
      <c r="S24">
        <f t="shared" si="7"/>
        <v>11.658622860585879</v>
      </c>
      <c r="T24">
        <f t="shared" si="8"/>
        <v>-10.562191043827291</v>
      </c>
      <c r="U24">
        <f t="shared" si="9"/>
        <v>-4.3636485135815875</v>
      </c>
      <c r="V24">
        <f t="shared" si="10"/>
        <v>55</v>
      </c>
      <c r="W24">
        <f t="shared" si="11"/>
        <v>4.1561039999999994E-2</v>
      </c>
    </row>
    <row r="25" spans="1:23" x14ac:dyDescent="0.2">
      <c r="A25" t="s">
        <v>7</v>
      </c>
      <c r="B25" t="s">
        <v>6</v>
      </c>
      <c r="C25">
        <v>2020</v>
      </c>
      <c r="D25">
        <v>97.7</v>
      </c>
      <c r="E25">
        <v>18.2</v>
      </c>
      <c r="F25">
        <v>0.310824606</v>
      </c>
      <c r="H25">
        <v>39068979</v>
      </c>
      <c r="I25" t="str">
        <f>Master_Data!$A25 &amp; "-" &amp; Master_Data!$C25</f>
        <v>AFG-2020</v>
      </c>
      <c r="J25">
        <f t="shared" si="0"/>
        <v>0</v>
      </c>
      <c r="K25">
        <f t="shared" si="1"/>
        <v>-0.69999999999999929</v>
      </c>
      <c r="L25">
        <f t="shared" si="2"/>
        <v>-8.9281760000000099E-3</v>
      </c>
      <c r="M25">
        <f t="shared" si="3"/>
        <v>12143600.004497275</v>
      </c>
      <c r="N25">
        <f t="shared" si="4"/>
        <v>2.2999999999999972</v>
      </c>
      <c r="O25" t="str">
        <f t="shared" si="5"/>
        <v/>
      </c>
      <c r="P25" t="str">
        <f>IFERROR(VLOOKUP(A25,Ref_Data!$A:$B,2,0),"Unknown")</f>
        <v>Low Income</v>
      </c>
      <c r="Q25" t="str">
        <f>IFERROR(VLOOKUP(A25,Ref_Data!$A:$C,3,0),"Unknown")</f>
        <v>South Asia</v>
      </c>
      <c r="R25" t="str">
        <f t="shared" si="6"/>
        <v>Universal Access</v>
      </c>
      <c r="S25">
        <f t="shared" si="7"/>
        <v>11.12616547433592</v>
      </c>
      <c r="T25">
        <f t="shared" si="8"/>
        <v>-12.334853433815262</v>
      </c>
      <c r="U25">
        <f t="shared" si="9"/>
        <v>-4.0899230303012581</v>
      </c>
      <c r="V25">
        <f t="shared" si="10"/>
        <v>55</v>
      </c>
      <c r="W25">
        <f t="shared" si="11"/>
        <v>3.2632863999999984E-2</v>
      </c>
    </row>
    <row r="26" spans="1:23" x14ac:dyDescent="0.2">
      <c r="A26" t="s">
        <v>7</v>
      </c>
      <c r="B26" t="s">
        <v>6</v>
      </c>
      <c r="C26">
        <v>2021</v>
      </c>
      <c r="D26">
        <v>97.7</v>
      </c>
      <c r="E26">
        <v>20</v>
      </c>
      <c r="F26">
        <v>0.31215678499999999</v>
      </c>
      <c r="H26">
        <v>40000412</v>
      </c>
      <c r="I26" t="str">
        <f>Master_Data!$A26 &amp; "-" &amp; Master_Data!$C26</f>
        <v>AFG-2021</v>
      </c>
      <c r="J26">
        <f t="shared" si="0"/>
        <v>0</v>
      </c>
      <c r="K26">
        <f t="shared" si="1"/>
        <v>1.8000000000000007</v>
      </c>
      <c r="L26">
        <f t="shared" si="2"/>
        <v>1.3321789999999889E-3</v>
      </c>
      <c r="M26">
        <f t="shared" si="3"/>
        <v>12486400.00859542</v>
      </c>
      <c r="N26">
        <f t="shared" si="4"/>
        <v>2.2999999999999972</v>
      </c>
      <c r="O26" t="str">
        <f t="shared" si="5"/>
        <v/>
      </c>
      <c r="P26" t="str">
        <f>IFERROR(VLOOKUP(A26,Ref_Data!$A:$B,2,0),"Unknown")</f>
        <v>Low Income</v>
      </c>
      <c r="Q26" t="str">
        <f>IFERROR(VLOOKUP(A26,Ref_Data!$A:$C,3,0),"Unknown")</f>
        <v>South Asia</v>
      </c>
      <c r="R26" t="str">
        <f t="shared" si="6"/>
        <v>Universal Access</v>
      </c>
      <c r="S26">
        <f t="shared" si="7"/>
        <v>10.574831489726563</v>
      </c>
      <c r="T26">
        <f t="shared" si="8"/>
        <v>-9.6033816425120584</v>
      </c>
      <c r="U26">
        <f t="shared" si="9"/>
        <v>-4.2685775560041863</v>
      </c>
      <c r="V26">
        <f t="shared" si="10"/>
        <v>55</v>
      </c>
      <c r="W26">
        <f t="shared" si="11"/>
        <v>3.3965042999999973E-2</v>
      </c>
    </row>
    <row r="27" spans="1:23" x14ac:dyDescent="0.2">
      <c r="A27" t="s">
        <v>7</v>
      </c>
      <c r="B27" t="s">
        <v>6</v>
      </c>
      <c r="C27">
        <v>2022</v>
      </c>
      <c r="D27">
        <v>85.3</v>
      </c>
      <c r="E27">
        <v>20</v>
      </c>
      <c r="F27">
        <v>0.278420956</v>
      </c>
      <c r="H27">
        <v>40578842</v>
      </c>
      <c r="I27" t="str">
        <f>Master_Data!$A27 &amp; "-" &amp; Master_Data!$C27</f>
        <v>AFG-2022</v>
      </c>
      <c r="J27">
        <f t="shared" si="0"/>
        <v>-12.400000000000006</v>
      </c>
      <c r="K27">
        <f t="shared" si="1"/>
        <v>0</v>
      </c>
      <c r="L27">
        <f t="shared" si="2"/>
        <v>-3.3735828999999995E-2</v>
      </c>
      <c r="M27">
        <f t="shared" si="3"/>
        <v>11297999.983012952</v>
      </c>
      <c r="N27">
        <f t="shared" si="4"/>
        <v>14.700000000000003</v>
      </c>
      <c r="O27" t="str">
        <f t="shared" si="5"/>
        <v/>
      </c>
      <c r="P27" t="str">
        <f>IFERROR(VLOOKUP(A27,Ref_Data!$A:$B,2,0),"Unknown")</f>
        <v>Low Income</v>
      </c>
      <c r="Q27" t="str">
        <f>IFERROR(VLOOKUP(A27,Ref_Data!$A:$C,3,0),"Unknown")</f>
        <v>South Asia</v>
      </c>
      <c r="R27" t="str">
        <f t="shared" si="6"/>
        <v>High Access</v>
      </c>
      <c r="S27">
        <f t="shared" si="7"/>
        <v>-2.1140536639843504</v>
      </c>
      <c r="T27">
        <f t="shared" si="8"/>
        <v>-10.421739130434794</v>
      </c>
      <c r="U27">
        <f t="shared" si="9"/>
        <v>-4.2723800962259366</v>
      </c>
      <c r="V27">
        <f t="shared" si="10"/>
        <v>42.599999999999994</v>
      </c>
      <c r="W27">
        <f t="shared" si="11"/>
        <v>2.292139999999776E-4</v>
      </c>
    </row>
    <row r="28" spans="1:23" x14ac:dyDescent="0.2">
      <c r="A28" t="s">
        <v>9</v>
      </c>
      <c r="B28" t="s">
        <v>8</v>
      </c>
      <c r="C28">
        <v>2010</v>
      </c>
      <c r="D28">
        <v>35</v>
      </c>
      <c r="E28">
        <v>53.1</v>
      </c>
      <c r="F28">
        <v>0.97617818499999998</v>
      </c>
      <c r="G28">
        <v>487.2810743</v>
      </c>
      <c r="H28">
        <v>23294825</v>
      </c>
      <c r="I28" t="str">
        <f>Master_Data!$A28 &amp; "-" &amp; Master_Data!$C28</f>
        <v>AGO-2010</v>
      </c>
      <c r="J28" t="str">
        <f t="shared" si="0"/>
        <v/>
      </c>
      <c r="K28" t="str">
        <f t="shared" si="1"/>
        <v/>
      </c>
      <c r="L28" t="str">
        <f t="shared" si="2"/>
        <v/>
      </c>
      <c r="M28">
        <f t="shared" si="3"/>
        <v>22739899.988392625</v>
      </c>
      <c r="N28">
        <f t="shared" si="4"/>
        <v>65</v>
      </c>
      <c r="O28">
        <f t="shared" si="5"/>
        <v>2.0033164358010853</v>
      </c>
      <c r="P28" t="str">
        <f>IFERROR(VLOOKUP(A28,Ref_Data!$A:$B,2,0),"Unknown")</f>
        <v>Lower Middle Income</v>
      </c>
      <c r="Q28" t="str">
        <f>IFERROR(VLOOKUP(A28,Ref_Data!$A:$C,3,0),"Unknown")</f>
        <v>Sub-Saharan Africa</v>
      </c>
      <c r="R28" t="str">
        <f t="shared" si="6"/>
        <v>Low Access</v>
      </c>
      <c r="S28">
        <f t="shared" si="7"/>
        <v>-44.624657439414051</v>
      </c>
      <c r="T28">
        <f t="shared" si="8"/>
        <v>22.687335093262099</v>
      </c>
      <c r="U28">
        <f t="shared" si="9"/>
        <v>-4.1218810289916341</v>
      </c>
      <c r="V28">
        <f t="shared" si="10"/>
        <v>0</v>
      </c>
      <c r="W28">
        <f t="shared" si="11"/>
        <v>0</v>
      </c>
    </row>
    <row r="29" spans="1:23" x14ac:dyDescent="0.2">
      <c r="A29" t="s">
        <v>9</v>
      </c>
      <c r="B29" t="s">
        <v>8</v>
      </c>
      <c r="C29">
        <v>2011</v>
      </c>
      <c r="D29">
        <v>34.6</v>
      </c>
      <c r="E29">
        <v>51.7</v>
      </c>
      <c r="F29">
        <v>0.97653630599999997</v>
      </c>
      <c r="G29">
        <v>486.23536569999999</v>
      </c>
      <c r="H29">
        <v>24218352</v>
      </c>
      <c r="I29" t="str">
        <f>Master_Data!$A29 &amp; "-" &amp; Master_Data!$C29</f>
        <v>AGO-2011</v>
      </c>
      <c r="J29">
        <f t="shared" si="0"/>
        <v>-0.39999999999999858</v>
      </c>
      <c r="K29">
        <f t="shared" si="1"/>
        <v>-1.3999999999999986</v>
      </c>
      <c r="L29">
        <f t="shared" si="2"/>
        <v>3.5812099999998903E-4</v>
      </c>
      <c r="M29">
        <f t="shared" si="3"/>
        <v>23650099.999487713</v>
      </c>
      <c r="N29">
        <f t="shared" si="4"/>
        <v>65.400000000000006</v>
      </c>
      <c r="O29">
        <f t="shared" si="5"/>
        <v>2.0083613305135612</v>
      </c>
      <c r="P29" t="str">
        <f>IFERROR(VLOOKUP(A29,Ref_Data!$A:$B,2,0),"Unknown")</f>
        <v>Lower Middle Income</v>
      </c>
      <c r="Q29" t="str">
        <f>IFERROR(VLOOKUP(A29,Ref_Data!$A:$C,3,0),"Unknown")</f>
        <v>Sub-Saharan Africa</v>
      </c>
      <c r="R29" t="str">
        <f t="shared" si="6"/>
        <v>Low Access</v>
      </c>
      <c r="S29">
        <f t="shared" si="7"/>
        <v>-45.815327430820311</v>
      </c>
      <c r="T29">
        <f t="shared" si="8"/>
        <v>21.50262971035886</v>
      </c>
      <c r="U29">
        <f t="shared" si="9"/>
        <v>-4.1499970777740556</v>
      </c>
      <c r="V29">
        <f t="shared" si="10"/>
        <v>-0.39999999999999858</v>
      </c>
      <c r="W29">
        <f t="shared" si="11"/>
        <v>3.5812099999998903E-4</v>
      </c>
    </row>
    <row r="30" spans="1:23" x14ac:dyDescent="0.2">
      <c r="A30" t="s">
        <v>9</v>
      </c>
      <c r="B30" t="s">
        <v>8</v>
      </c>
      <c r="C30">
        <v>2012</v>
      </c>
      <c r="D30">
        <v>37.299999999999997</v>
      </c>
      <c r="E30">
        <v>49</v>
      </c>
      <c r="F30">
        <v>0.98168221899999997</v>
      </c>
      <c r="G30">
        <v>531.24332260000006</v>
      </c>
      <c r="H30">
        <v>25177394</v>
      </c>
      <c r="I30" t="str">
        <f>Master_Data!$A30 &amp; "-" &amp; Master_Data!$C30</f>
        <v>AGO-2012</v>
      </c>
      <c r="J30">
        <f t="shared" si="0"/>
        <v>2.6999999999999957</v>
      </c>
      <c r="K30">
        <f t="shared" si="1"/>
        <v>-2.7000000000000028</v>
      </c>
      <c r="L30">
        <f t="shared" si="2"/>
        <v>5.145913000000002E-3</v>
      </c>
      <c r="M30">
        <f t="shared" si="3"/>
        <v>24716200.010557286</v>
      </c>
      <c r="N30">
        <f t="shared" si="4"/>
        <v>62.7</v>
      </c>
      <c r="O30">
        <f t="shared" si="5"/>
        <v>1.8478956388486376</v>
      </c>
      <c r="P30" t="str">
        <f>IFERROR(VLOOKUP(A30,Ref_Data!$A:$B,2,0),"Unknown")</f>
        <v>Lower Middle Income</v>
      </c>
      <c r="Q30" t="str">
        <f>IFERROR(VLOOKUP(A30,Ref_Data!$A:$C,3,0),"Unknown")</f>
        <v>Sub-Saharan Africa</v>
      </c>
      <c r="R30" t="str">
        <f t="shared" si="6"/>
        <v>Low Access</v>
      </c>
      <c r="S30">
        <f t="shared" si="7"/>
        <v>-43.820804536015629</v>
      </c>
      <c r="T30">
        <f t="shared" si="8"/>
        <v>18.892870546775118</v>
      </c>
      <c r="U30">
        <f t="shared" si="9"/>
        <v>-4.4238218440962296</v>
      </c>
      <c r="V30">
        <f t="shared" si="10"/>
        <v>2.2999999999999972</v>
      </c>
      <c r="W30">
        <f t="shared" si="11"/>
        <v>5.504033999999991E-3</v>
      </c>
    </row>
    <row r="31" spans="1:23" x14ac:dyDescent="0.2">
      <c r="A31" t="s">
        <v>9</v>
      </c>
      <c r="B31" t="s">
        <v>8</v>
      </c>
      <c r="C31">
        <v>2013</v>
      </c>
      <c r="D31">
        <v>38.4</v>
      </c>
      <c r="E31">
        <v>46.8</v>
      </c>
      <c r="F31">
        <v>1.0905264240000001</v>
      </c>
      <c r="G31">
        <v>512.0218026</v>
      </c>
      <c r="H31">
        <v>26165620</v>
      </c>
      <c r="I31" t="str">
        <f>Master_Data!$A31 &amp; "-" &amp; Master_Data!$C31</f>
        <v>AGO-2013</v>
      </c>
      <c r="J31">
        <f t="shared" si="0"/>
        <v>1.1000000000000014</v>
      </c>
      <c r="K31">
        <f t="shared" si="1"/>
        <v>-2.2000000000000028</v>
      </c>
      <c r="L31">
        <f t="shared" si="2"/>
        <v>0.10884420500000014</v>
      </c>
      <c r="M31">
        <f t="shared" si="3"/>
        <v>28534300.010342881</v>
      </c>
      <c r="N31">
        <f t="shared" si="4"/>
        <v>61.6</v>
      </c>
      <c r="O31">
        <f t="shared" si="5"/>
        <v>2.1298437263069783</v>
      </c>
      <c r="P31" t="str">
        <f>IFERROR(VLOOKUP(A31,Ref_Data!$A:$B,2,0),"Unknown")</f>
        <v>Lower Middle Income</v>
      </c>
      <c r="Q31" t="str">
        <f>IFERROR(VLOOKUP(A31,Ref_Data!$A:$C,3,0),"Unknown")</f>
        <v>Sub-Saharan Africa</v>
      </c>
      <c r="R31" t="str">
        <f t="shared" si="6"/>
        <v>Low Access</v>
      </c>
      <c r="S31">
        <f t="shared" si="7"/>
        <v>-43.312538176640608</v>
      </c>
      <c r="T31">
        <f t="shared" si="8"/>
        <v>16.498359916164649</v>
      </c>
      <c r="U31">
        <f t="shared" si="9"/>
        <v>-3.8778440200000039</v>
      </c>
      <c r="V31">
        <f t="shared" si="10"/>
        <v>3.3999999999999986</v>
      </c>
      <c r="W31">
        <f t="shared" si="11"/>
        <v>0.11434823900000013</v>
      </c>
    </row>
    <row r="32" spans="1:23" x14ac:dyDescent="0.2">
      <c r="A32" t="s">
        <v>9</v>
      </c>
      <c r="B32" t="s">
        <v>8</v>
      </c>
      <c r="C32">
        <v>2014</v>
      </c>
      <c r="D32">
        <v>32</v>
      </c>
      <c r="E32">
        <v>47.5</v>
      </c>
      <c r="F32">
        <v>1.1372027060000001</v>
      </c>
      <c r="G32">
        <v>447.16032539999998</v>
      </c>
      <c r="H32">
        <v>27160769</v>
      </c>
      <c r="I32" t="str">
        <f>Master_Data!$A32 &amp; "-" &amp; Master_Data!$C32</f>
        <v>AGO-2014</v>
      </c>
      <c r="J32">
        <f t="shared" si="0"/>
        <v>-6.3999999999999986</v>
      </c>
      <c r="K32">
        <f t="shared" si="1"/>
        <v>0.70000000000000284</v>
      </c>
      <c r="L32">
        <f t="shared" si="2"/>
        <v>4.6676281999999958E-2</v>
      </c>
      <c r="M32">
        <f t="shared" si="3"/>
        <v>30887300.003840916</v>
      </c>
      <c r="N32">
        <f t="shared" si="4"/>
        <v>68</v>
      </c>
      <c r="O32">
        <f t="shared" si="5"/>
        <v>2.5431654854055621</v>
      </c>
      <c r="P32" t="str">
        <f>IFERROR(VLOOKUP(A32,Ref_Data!$A:$B,2,0),"Unknown")</f>
        <v>Lower Middle Income</v>
      </c>
      <c r="Q32" t="str">
        <f>IFERROR(VLOOKUP(A32,Ref_Data!$A:$C,3,0),"Unknown")</f>
        <v>Sub-Saharan Africa</v>
      </c>
      <c r="R32" t="str">
        <f t="shared" si="6"/>
        <v>Low Access</v>
      </c>
      <c r="S32">
        <f t="shared" si="7"/>
        <v>-50.440902588867147</v>
      </c>
      <c r="T32">
        <f t="shared" si="8"/>
        <v>17.388273394421699</v>
      </c>
      <c r="U32">
        <f t="shared" si="9"/>
        <v>-3.6540841920836842</v>
      </c>
      <c r="V32">
        <f t="shared" si="10"/>
        <v>-3</v>
      </c>
      <c r="W32">
        <f t="shared" si="11"/>
        <v>0.16102452100000009</v>
      </c>
    </row>
    <row r="33" spans="1:23" x14ac:dyDescent="0.2">
      <c r="A33" t="s">
        <v>9</v>
      </c>
      <c r="B33" t="s">
        <v>8</v>
      </c>
      <c r="C33">
        <v>2015</v>
      </c>
      <c r="D33">
        <v>42</v>
      </c>
      <c r="E33">
        <v>47.1</v>
      </c>
      <c r="F33">
        <v>1.1750386159999999</v>
      </c>
      <c r="G33">
        <v>517.52520939999999</v>
      </c>
      <c r="H33">
        <v>28157798</v>
      </c>
      <c r="I33" t="str">
        <f>Master_Data!$A33 &amp; "-" &amp; Master_Data!$C33</f>
        <v>AGO-2015</v>
      </c>
      <c r="J33">
        <f t="shared" si="0"/>
        <v>10</v>
      </c>
      <c r="K33">
        <f t="shared" si="1"/>
        <v>-0.39999999999999858</v>
      </c>
      <c r="L33">
        <f t="shared" si="2"/>
        <v>3.7835909999999862E-2</v>
      </c>
      <c r="M33">
        <f t="shared" si="3"/>
        <v>33086499.991527565</v>
      </c>
      <c r="N33">
        <f t="shared" si="4"/>
        <v>58</v>
      </c>
      <c r="O33">
        <f t="shared" si="5"/>
        <v>2.2704954167591125</v>
      </c>
      <c r="P33" t="str">
        <f>IFERROR(VLOOKUP(A33,Ref_Data!$A:$B,2,0),"Unknown")</f>
        <v>Lower Middle Income</v>
      </c>
      <c r="Q33" t="str">
        <f>IFERROR(VLOOKUP(A33,Ref_Data!$A:$C,3,0),"Unknown")</f>
        <v>Sub-Saharan Africa</v>
      </c>
      <c r="R33" t="str">
        <f t="shared" si="6"/>
        <v>Low Access</v>
      </c>
      <c r="S33">
        <f t="shared" si="7"/>
        <v>-41.015238558046889</v>
      </c>
      <c r="T33">
        <f t="shared" si="8"/>
        <v>17.184842808502012</v>
      </c>
      <c r="U33">
        <f t="shared" si="9"/>
        <v>-3.5344027500041788</v>
      </c>
      <c r="V33">
        <f t="shared" si="10"/>
        <v>7</v>
      </c>
      <c r="W33">
        <f t="shared" si="11"/>
        <v>0.19886043099999995</v>
      </c>
    </row>
    <row r="34" spans="1:23" x14ac:dyDescent="0.2">
      <c r="A34" t="s">
        <v>9</v>
      </c>
      <c r="B34" t="s">
        <v>8</v>
      </c>
      <c r="C34">
        <v>2016</v>
      </c>
      <c r="D34">
        <v>41.8</v>
      </c>
      <c r="E34">
        <v>48.1</v>
      </c>
      <c r="F34">
        <v>1.0716761459999999</v>
      </c>
      <c r="G34">
        <v>462.93499400000002</v>
      </c>
      <c r="H34">
        <v>29183070</v>
      </c>
      <c r="I34" t="str">
        <f>Master_Data!$A34 &amp; "-" &amp; Master_Data!$C34</f>
        <v>AGO-2016</v>
      </c>
      <c r="J34">
        <f t="shared" si="0"/>
        <v>-0.20000000000000284</v>
      </c>
      <c r="K34">
        <f t="shared" si="1"/>
        <v>1</v>
      </c>
      <c r="L34">
        <f t="shared" si="2"/>
        <v>-0.10336246999999998</v>
      </c>
      <c r="M34">
        <f t="shared" si="3"/>
        <v>31274799.986048218</v>
      </c>
      <c r="N34">
        <f t="shared" si="4"/>
        <v>58.2</v>
      </c>
      <c r="O34">
        <f t="shared" si="5"/>
        <v>2.3149603289657552</v>
      </c>
      <c r="P34" t="str">
        <f>IFERROR(VLOOKUP(A34,Ref_Data!$A:$B,2,0),"Unknown")</f>
        <v>Lower Middle Income</v>
      </c>
      <c r="Q34" t="str">
        <f>IFERROR(VLOOKUP(A34,Ref_Data!$A:$C,3,0),"Unknown")</f>
        <v>Sub-Saharan Africa</v>
      </c>
      <c r="R34" t="str">
        <f t="shared" si="6"/>
        <v>Low Access</v>
      </c>
      <c r="S34">
        <f t="shared" si="7"/>
        <v>-42.29475113054697</v>
      </c>
      <c r="T34">
        <f t="shared" si="8"/>
        <v>18.393942474815276</v>
      </c>
      <c r="U34">
        <f t="shared" si="9"/>
        <v>-3.6026956496694567</v>
      </c>
      <c r="V34">
        <f t="shared" si="10"/>
        <v>6.7999999999999972</v>
      </c>
      <c r="W34">
        <f t="shared" si="11"/>
        <v>9.5497960999999965E-2</v>
      </c>
    </row>
    <row r="35" spans="1:23" x14ac:dyDescent="0.2">
      <c r="A35" t="s">
        <v>9</v>
      </c>
      <c r="B35" t="s">
        <v>8</v>
      </c>
      <c r="C35">
        <v>2017</v>
      </c>
      <c r="D35">
        <v>42.9</v>
      </c>
      <c r="E35">
        <v>52.5</v>
      </c>
      <c r="F35">
        <v>0.92592191400000001</v>
      </c>
      <c r="G35">
        <v>456.69221750000003</v>
      </c>
      <c r="H35">
        <v>30234839</v>
      </c>
      <c r="I35" t="str">
        <f>Master_Data!$A35 &amp; "-" &amp; Master_Data!$C35</f>
        <v>AGO-2017</v>
      </c>
      <c r="J35">
        <f t="shared" si="0"/>
        <v>1.1000000000000014</v>
      </c>
      <c r="K35">
        <f t="shared" si="1"/>
        <v>4.3999999999999986</v>
      </c>
      <c r="L35">
        <f t="shared" si="2"/>
        <v>-0.14575423199999993</v>
      </c>
      <c r="M35">
        <f t="shared" si="3"/>
        <v>27995099.996361848</v>
      </c>
      <c r="N35">
        <f t="shared" si="4"/>
        <v>57.1</v>
      </c>
      <c r="O35">
        <f t="shared" si="5"/>
        <v>2.0274527975725793</v>
      </c>
      <c r="P35" t="str">
        <f>IFERROR(VLOOKUP(A35,Ref_Data!$A:$B,2,0),"Unknown")</f>
        <v>Lower Middle Income</v>
      </c>
      <c r="Q35" t="str">
        <f>IFERROR(VLOOKUP(A35,Ref_Data!$A:$C,3,0),"Unknown")</f>
        <v>Sub-Saharan Africa</v>
      </c>
      <c r="R35" t="str">
        <f t="shared" si="6"/>
        <v>Low Access</v>
      </c>
      <c r="S35">
        <f t="shared" si="7"/>
        <v>-41.953907690078118</v>
      </c>
      <c r="T35">
        <f t="shared" si="8"/>
        <v>22.958481128265053</v>
      </c>
      <c r="U35">
        <f t="shared" si="9"/>
        <v>-3.7518291515732241</v>
      </c>
      <c r="V35">
        <f t="shared" si="10"/>
        <v>7.8999999999999986</v>
      </c>
      <c r="W35">
        <f t="shared" si="11"/>
        <v>-5.0256270999999964E-2</v>
      </c>
    </row>
    <row r="36" spans="1:23" x14ac:dyDescent="0.2">
      <c r="A36" t="s">
        <v>9</v>
      </c>
      <c r="B36" t="s">
        <v>8</v>
      </c>
      <c r="C36">
        <v>2018</v>
      </c>
      <c r="D36">
        <v>45.3</v>
      </c>
      <c r="E36">
        <v>52.5</v>
      </c>
      <c r="F36">
        <v>0.82480979499999996</v>
      </c>
      <c r="G36">
        <v>405.17975310000003</v>
      </c>
      <c r="H36">
        <v>31297155</v>
      </c>
      <c r="I36" t="str">
        <f>Master_Data!$A36 &amp; "-" &amp; Master_Data!$C36</f>
        <v>AGO-2018</v>
      </c>
      <c r="J36">
        <f t="shared" si="0"/>
        <v>2.3999999999999986</v>
      </c>
      <c r="K36">
        <f t="shared" si="1"/>
        <v>0</v>
      </c>
      <c r="L36">
        <f t="shared" si="2"/>
        <v>-0.10111211900000006</v>
      </c>
      <c r="M36">
        <f t="shared" si="3"/>
        <v>25814199.999633223</v>
      </c>
      <c r="N36">
        <f t="shared" si="4"/>
        <v>54.7</v>
      </c>
      <c r="O36">
        <f t="shared" si="5"/>
        <v>2.0356638965531766</v>
      </c>
      <c r="P36" t="str">
        <f>IFERROR(VLOOKUP(A36,Ref_Data!$A:$B,2,0),"Unknown")</f>
        <v>Lower Middle Income</v>
      </c>
      <c r="Q36" t="str">
        <f>IFERROR(VLOOKUP(A36,Ref_Data!$A:$C,3,0),"Unknown")</f>
        <v>Sub-Saharan Africa</v>
      </c>
      <c r="R36" t="str">
        <f t="shared" si="6"/>
        <v>Low Access</v>
      </c>
      <c r="S36">
        <f t="shared" si="7"/>
        <v>-40.183800559687498</v>
      </c>
      <c r="T36">
        <f t="shared" si="8"/>
        <v>22.936969829674698</v>
      </c>
      <c r="U36">
        <f t="shared" si="9"/>
        <v>-3.8860592146276147</v>
      </c>
      <c r="V36">
        <f t="shared" si="10"/>
        <v>10.299999999999997</v>
      </c>
      <c r="W36">
        <f t="shared" si="11"/>
        <v>-0.15136839000000002</v>
      </c>
    </row>
    <row r="37" spans="1:23" x14ac:dyDescent="0.2">
      <c r="A37" t="s">
        <v>9</v>
      </c>
      <c r="B37" t="s">
        <v>8</v>
      </c>
      <c r="C37">
        <v>2019</v>
      </c>
      <c r="D37">
        <v>45.6</v>
      </c>
      <c r="E37">
        <v>51</v>
      </c>
      <c r="F37">
        <v>0.83384627099999997</v>
      </c>
      <c r="G37">
        <v>416.9965072</v>
      </c>
      <c r="H37">
        <v>32375632</v>
      </c>
      <c r="I37" t="str">
        <f>Master_Data!$A37 &amp; "-" &amp; Master_Data!$C37</f>
        <v>AGO-2019</v>
      </c>
      <c r="J37">
        <f t="shared" si="0"/>
        <v>0.30000000000000426</v>
      </c>
      <c r="K37">
        <f t="shared" si="1"/>
        <v>-1.5</v>
      </c>
      <c r="L37">
        <f t="shared" si="2"/>
        <v>9.0364760000000155E-3</v>
      </c>
      <c r="M37">
        <f t="shared" si="3"/>
        <v>26996300.014468271</v>
      </c>
      <c r="N37">
        <f t="shared" si="4"/>
        <v>54.4</v>
      </c>
      <c r="O37">
        <f t="shared" si="5"/>
        <v>1.9996480944145423</v>
      </c>
      <c r="P37" t="str">
        <f>IFERROR(VLOOKUP(A37,Ref_Data!$A:$B,2,0),"Unknown")</f>
        <v>Lower Middle Income</v>
      </c>
      <c r="Q37" t="str">
        <f>IFERROR(VLOOKUP(A37,Ref_Data!$A:$C,3,0),"Unknown")</f>
        <v>Sub-Saharan Africa</v>
      </c>
      <c r="R37" t="str">
        <f t="shared" si="6"/>
        <v>Low Access</v>
      </c>
      <c r="S37">
        <f t="shared" si="7"/>
        <v>-40.441377139414122</v>
      </c>
      <c r="T37">
        <f t="shared" si="8"/>
        <v>21.537808956172711</v>
      </c>
      <c r="U37">
        <f t="shared" si="9"/>
        <v>-3.8495550245815875</v>
      </c>
      <c r="V37">
        <f t="shared" si="10"/>
        <v>10.600000000000001</v>
      </c>
      <c r="W37">
        <f t="shared" si="11"/>
        <v>-0.142331914</v>
      </c>
    </row>
    <row r="38" spans="1:23" x14ac:dyDescent="0.2">
      <c r="A38" t="s">
        <v>9</v>
      </c>
      <c r="B38" t="s">
        <v>8</v>
      </c>
      <c r="C38">
        <v>2020</v>
      </c>
      <c r="D38">
        <v>47</v>
      </c>
      <c r="E38">
        <v>60.1</v>
      </c>
      <c r="F38">
        <v>0.61397025400000005</v>
      </c>
      <c r="G38">
        <v>397.63318659999999</v>
      </c>
      <c r="H38">
        <v>33451132</v>
      </c>
      <c r="I38" t="str">
        <f>Master_Data!$A38 &amp; "-" &amp; Master_Data!$C38</f>
        <v>AGO-2020</v>
      </c>
      <c r="J38">
        <f t="shared" si="0"/>
        <v>1.3999999999999986</v>
      </c>
      <c r="K38">
        <f t="shared" si="1"/>
        <v>9.1000000000000014</v>
      </c>
      <c r="L38">
        <f t="shared" si="2"/>
        <v>-0.21987601699999992</v>
      </c>
      <c r="M38">
        <f t="shared" si="3"/>
        <v>20538000.010627531</v>
      </c>
      <c r="N38">
        <f t="shared" si="4"/>
        <v>53</v>
      </c>
      <c r="O38">
        <f t="shared" si="5"/>
        <v>1.5440619009942569</v>
      </c>
      <c r="P38" t="str">
        <f>IFERROR(VLOOKUP(A38,Ref_Data!$A:$B,2,0),"Unknown")</f>
        <v>Lower Middle Income</v>
      </c>
      <c r="Q38" t="str">
        <f>IFERROR(VLOOKUP(A38,Ref_Data!$A:$C,3,0),"Unknown")</f>
        <v>Sub-Saharan Africa</v>
      </c>
      <c r="R38" t="str">
        <f t="shared" si="6"/>
        <v>Low Access</v>
      </c>
      <c r="S38">
        <f t="shared" si="7"/>
        <v>-39.573834525664083</v>
      </c>
      <c r="T38">
        <f t="shared" si="8"/>
        <v>29.56514656618474</v>
      </c>
      <c r="U38">
        <f t="shared" si="9"/>
        <v>-3.786777382301258</v>
      </c>
      <c r="V38">
        <f t="shared" si="10"/>
        <v>12</v>
      </c>
      <c r="W38">
        <f t="shared" si="11"/>
        <v>-0.36220793099999993</v>
      </c>
    </row>
    <row r="39" spans="1:23" x14ac:dyDescent="0.2">
      <c r="A39" t="s">
        <v>9</v>
      </c>
      <c r="B39" t="s">
        <v>8</v>
      </c>
      <c r="C39">
        <v>2021</v>
      </c>
      <c r="D39">
        <v>48.2</v>
      </c>
      <c r="E39">
        <v>52.9</v>
      </c>
      <c r="F39">
        <v>0.74029255199999999</v>
      </c>
      <c r="G39">
        <v>418.35899599999999</v>
      </c>
      <c r="H39">
        <v>34532429</v>
      </c>
      <c r="I39" t="str">
        <f>Master_Data!$A39 &amp; "-" &amp; Master_Data!$C39</f>
        <v>AGO-2021</v>
      </c>
      <c r="J39">
        <f t="shared" si="0"/>
        <v>1.2000000000000028</v>
      </c>
      <c r="K39">
        <f t="shared" si="1"/>
        <v>-7.2000000000000028</v>
      </c>
      <c r="L39">
        <f t="shared" si="2"/>
        <v>0.12632229799999994</v>
      </c>
      <c r="M39">
        <f t="shared" si="3"/>
        <v>25564099.991168808</v>
      </c>
      <c r="N39">
        <f t="shared" si="4"/>
        <v>51.8</v>
      </c>
      <c r="O39">
        <f t="shared" si="5"/>
        <v>1.7695150793410932</v>
      </c>
      <c r="P39" t="str">
        <f>IFERROR(VLOOKUP(A39,Ref_Data!$A:$B,2,0),"Unknown")</f>
        <v>Lower Middle Income</v>
      </c>
      <c r="Q39" t="str">
        <f>IFERROR(VLOOKUP(A39,Ref_Data!$A:$C,3,0),"Unknown")</f>
        <v>Sub-Saharan Africa</v>
      </c>
      <c r="R39" t="str">
        <f t="shared" si="6"/>
        <v>Low Access</v>
      </c>
      <c r="S39">
        <f t="shared" si="7"/>
        <v>-38.925168510273437</v>
      </c>
      <c r="T39">
        <f t="shared" si="8"/>
        <v>23.29661835748794</v>
      </c>
      <c r="U39">
        <f t="shared" si="9"/>
        <v>-3.8404417890041862</v>
      </c>
      <c r="V39">
        <f t="shared" si="10"/>
        <v>13.200000000000003</v>
      </c>
      <c r="W39">
        <f t="shared" si="11"/>
        <v>-0.23588563299999998</v>
      </c>
    </row>
    <row r="40" spans="1:23" x14ac:dyDescent="0.2">
      <c r="A40" t="s">
        <v>9</v>
      </c>
      <c r="B40" t="s">
        <v>8</v>
      </c>
      <c r="C40">
        <v>2022</v>
      </c>
      <c r="D40">
        <v>48.5</v>
      </c>
      <c r="F40">
        <v>0.74881095200000003</v>
      </c>
      <c r="G40">
        <v>423.12251759999998</v>
      </c>
      <c r="H40">
        <v>35635029</v>
      </c>
      <c r="I40" t="str">
        <f>Master_Data!$A40 &amp; "-" &amp; Master_Data!$C40</f>
        <v>AGO-2022</v>
      </c>
      <c r="J40">
        <f t="shared" si="0"/>
        <v>0.29999999999999716</v>
      </c>
      <c r="K40" t="str">
        <f t="shared" si="1"/>
        <v/>
      </c>
      <c r="L40">
        <f t="shared" si="2"/>
        <v>8.5184000000000371E-3</v>
      </c>
      <c r="M40">
        <f t="shared" si="3"/>
        <v>26683899.990037609</v>
      </c>
      <c r="N40">
        <f t="shared" si="4"/>
        <v>51.5</v>
      </c>
      <c r="O40">
        <f t="shared" si="5"/>
        <v>1.7697260742523055</v>
      </c>
      <c r="P40" t="str">
        <f>IFERROR(VLOOKUP(A40,Ref_Data!$A:$B,2,0),"Unknown")</f>
        <v>Lower Middle Income</v>
      </c>
      <c r="Q40" t="str">
        <f>IFERROR(VLOOKUP(A40,Ref_Data!$A:$C,3,0),"Unknown")</f>
        <v>Sub-Saharan Africa</v>
      </c>
      <c r="R40" t="str">
        <f t="shared" si="6"/>
        <v>Low Access</v>
      </c>
      <c r="S40">
        <f t="shared" si="7"/>
        <v>-38.914053663984348</v>
      </c>
      <c r="T40" t="str">
        <f t="shared" si="8"/>
        <v/>
      </c>
      <c r="U40">
        <f t="shared" si="9"/>
        <v>-3.8019901002259364</v>
      </c>
      <c r="V40">
        <f t="shared" si="10"/>
        <v>13.5</v>
      </c>
      <c r="W40">
        <f t="shared" si="11"/>
        <v>-0.22736723299999995</v>
      </c>
    </row>
    <row r="41" spans="1:23" x14ac:dyDescent="0.2">
      <c r="A41" t="s">
        <v>11</v>
      </c>
      <c r="B41" t="s">
        <v>10</v>
      </c>
      <c r="C41">
        <v>2010</v>
      </c>
      <c r="D41">
        <v>99.6</v>
      </c>
      <c r="E41">
        <v>37</v>
      </c>
      <c r="F41">
        <v>1.5677882169999999</v>
      </c>
      <c r="G41">
        <v>731.05339749999996</v>
      </c>
      <c r="H41">
        <v>2913021</v>
      </c>
      <c r="I41" t="str">
        <f>Master_Data!$A41 &amp; "-" &amp; Master_Data!$C41</f>
        <v>ALB-2010</v>
      </c>
      <c r="J41" t="str">
        <f t="shared" si="0"/>
        <v/>
      </c>
      <c r="K41" t="str">
        <f t="shared" si="1"/>
        <v/>
      </c>
      <c r="L41" t="str">
        <f t="shared" si="2"/>
        <v/>
      </c>
      <c r="M41">
        <f t="shared" si="3"/>
        <v>4566999.9996735565</v>
      </c>
      <c r="N41">
        <f t="shared" si="4"/>
        <v>0.40000000000000568</v>
      </c>
      <c r="O41">
        <f t="shared" si="5"/>
        <v>2.1445604689909126</v>
      </c>
      <c r="P41" t="str">
        <f>IFERROR(VLOOKUP(A41,Ref_Data!$A:$B,2,0),"Unknown")</f>
        <v>Upper Middle Income</v>
      </c>
      <c r="Q41" t="str">
        <f>IFERROR(VLOOKUP(A41,Ref_Data!$A:$C,3,0),"Unknown")</f>
        <v>Europe &amp; Central Asia</v>
      </c>
      <c r="R41" t="str">
        <f t="shared" si="6"/>
        <v>Universal Access</v>
      </c>
      <c r="S41">
        <f t="shared" si="7"/>
        <v>19.975342560585943</v>
      </c>
      <c r="T41">
        <f t="shared" si="8"/>
        <v>6.587335093262098</v>
      </c>
      <c r="U41">
        <f t="shared" si="9"/>
        <v>-3.5302709969916344</v>
      </c>
      <c r="V41">
        <f t="shared" si="10"/>
        <v>0</v>
      </c>
      <c r="W41">
        <f t="shared" si="11"/>
        <v>0</v>
      </c>
    </row>
    <row r="42" spans="1:23" x14ac:dyDescent="0.2">
      <c r="A42" t="s">
        <v>11</v>
      </c>
      <c r="B42" t="s">
        <v>10</v>
      </c>
      <c r="C42">
        <v>2011</v>
      </c>
      <c r="D42">
        <v>99.7</v>
      </c>
      <c r="E42">
        <v>35.799999999999997</v>
      </c>
      <c r="F42">
        <v>1.7212958169999999</v>
      </c>
      <c r="G42">
        <v>766.89461749999998</v>
      </c>
      <c r="H42">
        <v>2905195</v>
      </c>
      <c r="I42" t="str">
        <f>Master_Data!$A42 &amp; "-" &amp; Master_Data!$C42</f>
        <v>ALB-2011</v>
      </c>
      <c r="J42">
        <f t="shared" si="0"/>
        <v>0.10000000000000853</v>
      </c>
      <c r="K42">
        <f t="shared" si="1"/>
        <v>-1.2000000000000028</v>
      </c>
      <c r="L42">
        <f t="shared" si="2"/>
        <v>0.15350759999999997</v>
      </c>
      <c r="M42">
        <f t="shared" si="3"/>
        <v>5000700.0010693148</v>
      </c>
      <c r="N42">
        <f t="shared" si="4"/>
        <v>0.29999999999999716</v>
      </c>
      <c r="O42">
        <f t="shared" si="5"/>
        <v>2.2445011057858939</v>
      </c>
      <c r="P42" t="str">
        <f>IFERROR(VLOOKUP(A42,Ref_Data!$A:$B,2,0),"Unknown")</f>
        <v>Upper Middle Income</v>
      </c>
      <c r="Q42" t="str">
        <f>IFERROR(VLOOKUP(A42,Ref_Data!$A:$C,3,0),"Unknown")</f>
        <v>Europe &amp; Central Asia</v>
      </c>
      <c r="R42" t="str">
        <f t="shared" si="6"/>
        <v>Universal Access</v>
      </c>
      <c r="S42">
        <f t="shared" si="7"/>
        <v>19.284672569179691</v>
      </c>
      <c r="T42">
        <f t="shared" si="8"/>
        <v>5.6026297103588547</v>
      </c>
      <c r="U42">
        <f t="shared" si="9"/>
        <v>-3.4052375667740558</v>
      </c>
      <c r="V42">
        <f t="shared" si="10"/>
        <v>0.10000000000000853</v>
      </c>
      <c r="W42">
        <f t="shared" si="11"/>
        <v>0.15350759999999997</v>
      </c>
    </row>
    <row r="43" spans="1:23" x14ac:dyDescent="0.2">
      <c r="A43" t="s">
        <v>11</v>
      </c>
      <c r="B43" t="s">
        <v>10</v>
      </c>
      <c r="C43">
        <v>2012</v>
      </c>
      <c r="D43">
        <v>99.9</v>
      </c>
      <c r="E43">
        <v>39.9</v>
      </c>
      <c r="F43">
        <v>1.586495371</v>
      </c>
      <c r="G43">
        <v>699.44489769999996</v>
      </c>
      <c r="H43">
        <v>2860708</v>
      </c>
      <c r="I43" t="str">
        <f>Master_Data!$A43 &amp; "-" &amp; Master_Data!$C43</f>
        <v>ALB-2012</v>
      </c>
      <c r="J43">
        <f t="shared" si="0"/>
        <v>0.20000000000000284</v>
      </c>
      <c r="K43">
        <f t="shared" si="1"/>
        <v>4.1000000000000014</v>
      </c>
      <c r="L43">
        <f t="shared" si="2"/>
        <v>-0.13480044599999985</v>
      </c>
      <c r="M43">
        <f t="shared" si="3"/>
        <v>4538499.9997826684</v>
      </c>
      <c r="N43">
        <f t="shared" si="4"/>
        <v>9.9999999999994316E-2</v>
      </c>
      <c r="O43">
        <f t="shared" si="5"/>
        <v>2.268220665011508</v>
      </c>
      <c r="P43" t="str">
        <f>IFERROR(VLOOKUP(A43,Ref_Data!$A:$B,2,0),"Unknown")</f>
        <v>Upper Middle Income</v>
      </c>
      <c r="Q43" t="str">
        <f>IFERROR(VLOOKUP(A43,Ref_Data!$A:$C,3,0),"Unknown")</f>
        <v>Europe &amp; Central Asia</v>
      </c>
      <c r="R43" t="str">
        <f t="shared" si="6"/>
        <v>Universal Access</v>
      </c>
      <c r="S43">
        <f t="shared" si="7"/>
        <v>18.779195463984379</v>
      </c>
      <c r="T43">
        <f t="shared" si="8"/>
        <v>9.7928705467751165</v>
      </c>
      <c r="U43">
        <f t="shared" si="9"/>
        <v>-3.8190086920962294</v>
      </c>
      <c r="V43">
        <f t="shared" si="10"/>
        <v>0.30000000000001137</v>
      </c>
      <c r="W43">
        <f t="shared" si="11"/>
        <v>1.8707154000000115E-2</v>
      </c>
    </row>
    <row r="44" spans="1:23" x14ac:dyDescent="0.2">
      <c r="A44" t="s">
        <v>11</v>
      </c>
      <c r="B44" t="s">
        <v>10</v>
      </c>
      <c r="C44">
        <v>2013</v>
      </c>
      <c r="D44">
        <v>99.9</v>
      </c>
      <c r="E44">
        <v>41.1</v>
      </c>
      <c r="F44">
        <v>1.693456144</v>
      </c>
      <c r="G44">
        <v>826.0183849</v>
      </c>
      <c r="H44">
        <v>2816902</v>
      </c>
      <c r="I44" t="str">
        <f>Master_Data!$A44 &amp; "-" &amp; Master_Data!$C44</f>
        <v>ALB-2013</v>
      </c>
      <c r="J44">
        <f t="shared" si="0"/>
        <v>0</v>
      </c>
      <c r="K44">
        <f t="shared" si="1"/>
        <v>1.2000000000000028</v>
      </c>
      <c r="L44">
        <f t="shared" si="2"/>
        <v>0.10696077299999995</v>
      </c>
      <c r="M44">
        <f t="shared" si="3"/>
        <v>4770299.9989458881</v>
      </c>
      <c r="N44">
        <f t="shared" si="4"/>
        <v>9.9999999999994316E-2</v>
      </c>
      <c r="O44">
        <f t="shared" si="5"/>
        <v>2.0501434047439688</v>
      </c>
      <c r="P44" t="str">
        <f>IFERROR(VLOOKUP(A44,Ref_Data!$A:$B,2,0),"Unknown")</f>
        <v>Upper Middle Income</v>
      </c>
      <c r="Q44" t="str">
        <f>IFERROR(VLOOKUP(A44,Ref_Data!$A:$C,3,0),"Unknown")</f>
        <v>Europe &amp; Central Asia</v>
      </c>
      <c r="R44" t="str">
        <f t="shared" si="6"/>
        <v>Universal Access</v>
      </c>
      <c r="S44">
        <f t="shared" si="7"/>
        <v>18.187461823359399</v>
      </c>
      <c r="T44">
        <f t="shared" si="8"/>
        <v>10.798359916164653</v>
      </c>
      <c r="U44">
        <f t="shared" si="9"/>
        <v>-3.2749143000000043</v>
      </c>
      <c r="V44">
        <f t="shared" si="10"/>
        <v>0.30000000000001137</v>
      </c>
      <c r="W44">
        <f t="shared" si="11"/>
        <v>0.12566792700000007</v>
      </c>
    </row>
    <row r="45" spans="1:23" x14ac:dyDescent="0.2">
      <c r="A45" t="s">
        <v>11</v>
      </c>
      <c r="B45" t="s">
        <v>10</v>
      </c>
      <c r="C45">
        <v>2014</v>
      </c>
      <c r="D45">
        <v>100</v>
      </c>
      <c r="E45">
        <v>38.6</v>
      </c>
      <c r="F45">
        <v>1.8394479420000001</v>
      </c>
      <c r="G45">
        <v>844.59007999999994</v>
      </c>
      <c r="H45">
        <v>2773767</v>
      </c>
      <c r="I45" t="str">
        <f>Master_Data!$A45 &amp; "-" &amp; Master_Data!$C45</f>
        <v>ALB-2014</v>
      </c>
      <c r="J45">
        <f t="shared" si="0"/>
        <v>9.9999999999994316E-2</v>
      </c>
      <c r="K45">
        <f t="shared" si="1"/>
        <v>-2.5</v>
      </c>
      <c r="L45">
        <f t="shared" si="2"/>
        <v>0.14599179800000006</v>
      </c>
      <c r="M45">
        <f t="shared" si="3"/>
        <v>5102199.9997375142</v>
      </c>
      <c r="N45">
        <f t="shared" si="4"/>
        <v>0</v>
      </c>
      <c r="O45">
        <f t="shared" si="5"/>
        <v>2.1779180049095537</v>
      </c>
      <c r="P45" t="str">
        <f>IFERROR(VLOOKUP(A45,Ref_Data!$A:$B,2,0),"Unknown")</f>
        <v>Upper Middle Income</v>
      </c>
      <c r="Q45" t="str">
        <f>IFERROR(VLOOKUP(A45,Ref_Data!$A:$C,3,0),"Unknown")</f>
        <v>Europe &amp; Central Asia</v>
      </c>
      <c r="R45" t="str">
        <f t="shared" si="6"/>
        <v>Universal Access</v>
      </c>
      <c r="S45">
        <f t="shared" si="7"/>
        <v>17.559097411132853</v>
      </c>
      <c r="T45">
        <f t="shared" si="8"/>
        <v>8.4882733944217001</v>
      </c>
      <c r="U45">
        <f t="shared" si="9"/>
        <v>-2.9518389560836842</v>
      </c>
      <c r="V45">
        <f t="shared" si="10"/>
        <v>0.40000000000000568</v>
      </c>
      <c r="W45">
        <f t="shared" si="11"/>
        <v>0.27165972500000013</v>
      </c>
    </row>
    <row r="46" spans="1:23" x14ac:dyDescent="0.2">
      <c r="A46" t="s">
        <v>11</v>
      </c>
      <c r="B46" t="s">
        <v>10</v>
      </c>
      <c r="C46">
        <v>2015</v>
      </c>
      <c r="D46">
        <v>100</v>
      </c>
      <c r="E46">
        <v>38.5</v>
      </c>
      <c r="F46">
        <v>1.785088601</v>
      </c>
      <c r="G46">
        <v>803.98744810000005</v>
      </c>
      <c r="H46">
        <v>2731293</v>
      </c>
      <c r="I46" t="str">
        <f>Master_Data!$A46 &amp; "-" &amp; Master_Data!$C46</f>
        <v>ALB-2015</v>
      </c>
      <c r="J46">
        <f t="shared" si="0"/>
        <v>0</v>
      </c>
      <c r="K46">
        <f t="shared" si="1"/>
        <v>-0.10000000000000142</v>
      </c>
      <c r="L46">
        <f t="shared" si="2"/>
        <v>-5.4359341000000061E-2</v>
      </c>
      <c r="M46">
        <f t="shared" si="3"/>
        <v>4875600.0002910933</v>
      </c>
      <c r="N46">
        <f t="shared" si="4"/>
        <v>0</v>
      </c>
      <c r="O46">
        <f t="shared" si="5"/>
        <v>2.22029411680314</v>
      </c>
      <c r="P46" t="str">
        <f>IFERROR(VLOOKUP(A46,Ref_Data!$A:$B,2,0),"Unknown")</f>
        <v>Upper Middle Income</v>
      </c>
      <c r="Q46" t="str">
        <f>IFERROR(VLOOKUP(A46,Ref_Data!$A:$C,3,0),"Unknown")</f>
        <v>Europe &amp; Central Asia</v>
      </c>
      <c r="R46" t="str">
        <f t="shared" si="6"/>
        <v>Universal Access</v>
      </c>
      <c r="S46">
        <f t="shared" si="7"/>
        <v>16.984761441953111</v>
      </c>
      <c r="T46">
        <f t="shared" si="8"/>
        <v>8.5848428085020103</v>
      </c>
      <c r="U46">
        <f t="shared" si="9"/>
        <v>-2.924352765004179</v>
      </c>
      <c r="V46">
        <f t="shared" si="10"/>
        <v>0.40000000000000568</v>
      </c>
      <c r="W46">
        <f t="shared" si="11"/>
        <v>0.21730038400000007</v>
      </c>
    </row>
    <row r="47" spans="1:23" x14ac:dyDescent="0.2">
      <c r="A47" t="s">
        <v>11</v>
      </c>
      <c r="B47" t="s">
        <v>10</v>
      </c>
      <c r="C47">
        <v>2016</v>
      </c>
      <c r="D47">
        <v>99.9</v>
      </c>
      <c r="E47">
        <v>39.4</v>
      </c>
      <c r="F47">
        <v>1.6873962849999999</v>
      </c>
      <c r="G47">
        <v>840.61936360000004</v>
      </c>
      <c r="H47">
        <v>2689469</v>
      </c>
      <c r="I47" t="str">
        <f>Master_Data!$A47 &amp; "-" &amp; Master_Data!$C47</f>
        <v>ALB-2016</v>
      </c>
      <c r="J47">
        <f t="shared" si="0"/>
        <v>-9.9999999999994316E-2</v>
      </c>
      <c r="K47">
        <f t="shared" si="1"/>
        <v>0.89999999999999858</v>
      </c>
      <c r="L47">
        <f t="shared" si="2"/>
        <v>-9.7692316000000057E-2</v>
      </c>
      <c r="M47">
        <f t="shared" si="3"/>
        <v>4538199.9992226651</v>
      </c>
      <c r="N47">
        <f t="shared" si="4"/>
        <v>9.9999999999994316E-2</v>
      </c>
      <c r="O47">
        <f t="shared" si="5"/>
        <v>2.0073250249359353</v>
      </c>
      <c r="P47" t="str">
        <f>IFERROR(VLOOKUP(A47,Ref_Data!$A:$B,2,0),"Unknown")</f>
        <v>Upper Middle Income</v>
      </c>
      <c r="Q47" t="str">
        <f>IFERROR(VLOOKUP(A47,Ref_Data!$A:$C,3,0),"Unknown")</f>
        <v>Europe &amp; Central Asia</v>
      </c>
      <c r="R47" t="str">
        <f t="shared" si="6"/>
        <v>Universal Access</v>
      </c>
      <c r="S47">
        <f t="shared" si="7"/>
        <v>15.805248869453038</v>
      </c>
      <c r="T47">
        <f t="shared" si="8"/>
        <v>9.6939424748152732</v>
      </c>
      <c r="U47">
        <f t="shared" si="9"/>
        <v>-2.9869755106694562</v>
      </c>
      <c r="V47">
        <f t="shared" si="10"/>
        <v>0.30000000000001137</v>
      </c>
      <c r="W47">
        <f t="shared" si="11"/>
        <v>0.11960806800000001</v>
      </c>
    </row>
    <row r="48" spans="1:23" x14ac:dyDescent="0.2">
      <c r="A48" t="s">
        <v>11</v>
      </c>
      <c r="B48" t="s">
        <v>10</v>
      </c>
      <c r="C48">
        <v>2017</v>
      </c>
      <c r="D48">
        <v>99.9</v>
      </c>
      <c r="E48">
        <v>36.9</v>
      </c>
      <c r="F48">
        <v>2.0244422329999998</v>
      </c>
      <c r="G48">
        <v>894.46639960000005</v>
      </c>
      <c r="H48">
        <v>2648285</v>
      </c>
      <c r="I48" t="str">
        <f>Master_Data!$A48 &amp; "-" &amp; Master_Data!$C48</f>
        <v>ALB-2017</v>
      </c>
      <c r="J48">
        <f t="shared" si="0"/>
        <v>0</v>
      </c>
      <c r="K48">
        <f t="shared" si="1"/>
        <v>-2.5</v>
      </c>
      <c r="L48">
        <f t="shared" si="2"/>
        <v>0.33704594799999987</v>
      </c>
      <c r="M48">
        <f t="shared" si="3"/>
        <v>5361299.9990204042</v>
      </c>
      <c r="N48">
        <f t="shared" si="4"/>
        <v>9.9999999999994316E-2</v>
      </c>
      <c r="O48">
        <f t="shared" si="5"/>
        <v>2.2632960096715964</v>
      </c>
      <c r="P48" t="str">
        <f>IFERROR(VLOOKUP(A48,Ref_Data!$A:$B,2,0),"Unknown")</f>
        <v>Upper Middle Income</v>
      </c>
      <c r="Q48" t="str">
        <f>IFERROR(VLOOKUP(A48,Ref_Data!$A:$C,3,0),"Unknown")</f>
        <v>Europe &amp; Central Asia</v>
      </c>
      <c r="R48" t="str">
        <f t="shared" si="6"/>
        <v>Universal Access</v>
      </c>
      <c r="S48">
        <f t="shared" si="7"/>
        <v>15.046092309921889</v>
      </c>
      <c r="T48">
        <f t="shared" si="8"/>
        <v>7.3584811282650513</v>
      </c>
      <c r="U48">
        <f t="shared" si="9"/>
        <v>-2.6533088325732241</v>
      </c>
      <c r="V48">
        <f t="shared" si="10"/>
        <v>0.30000000000001137</v>
      </c>
      <c r="W48">
        <f t="shared" si="11"/>
        <v>0.45665401599999988</v>
      </c>
    </row>
    <row r="49" spans="1:23" x14ac:dyDescent="0.2">
      <c r="A49" t="s">
        <v>11</v>
      </c>
      <c r="B49" t="s">
        <v>10</v>
      </c>
      <c r="C49">
        <v>2018</v>
      </c>
      <c r="D49">
        <v>100</v>
      </c>
      <c r="E49">
        <v>37.799999999999997</v>
      </c>
      <c r="F49">
        <v>2.0454931539999999</v>
      </c>
      <c r="G49">
        <v>904.7397747</v>
      </c>
      <c r="H49">
        <v>2607733</v>
      </c>
      <c r="I49" t="str">
        <f>Master_Data!$A49 &amp; "-" &amp; Master_Data!$C49</f>
        <v>ALB-2018</v>
      </c>
      <c r="J49">
        <f t="shared" si="0"/>
        <v>9.9999999999994316E-2</v>
      </c>
      <c r="K49">
        <f t="shared" si="1"/>
        <v>0.89999999999999858</v>
      </c>
      <c r="L49">
        <f t="shared" si="2"/>
        <v>2.1050921000000056E-2</v>
      </c>
      <c r="M49">
        <f t="shared" si="3"/>
        <v>5334099.9989598813</v>
      </c>
      <c r="N49">
        <f t="shared" si="4"/>
        <v>0</v>
      </c>
      <c r="O49">
        <f t="shared" si="5"/>
        <v>2.2608635225286284</v>
      </c>
      <c r="P49" t="str">
        <f>IFERROR(VLOOKUP(A49,Ref_Data!$A:$B,2,0),"Unknown")</f>
        <v>Upper Middle Income</v>
      </c>
      <c r="Q49" t="str">
        <f>IFERROR(VLOOKUP(A49,Ref_Data!$A:$C,3,0),"Unknown")</f>
        <v>Europe &amp; Central Asia</v>
      </c>
      <c r="R49" t="str">
        <f t="shared" si="6"/>
        <v>Universal Access</v>
      </c>
      <c r="S49">
        <f t="shared" si="7"/>
        <v>14.516199440312505</v>
      </c>
      <c r="T49">
        <f t="shared" si="8"/>
        <v>8.2369698296746954</v>
      </c>
      <c r="U49">
        <f t="shared" si="9"/>
        <v>-2.665375855627615</v>
      </c>
      <c r="V49">
        <f t="shared" si="10"/>
        <v>0.40000000000000568</v>
      </c>
      <c r="W49">
        <f t="shared" si="11"/>
        <v>0.47770493699999994</v>
      </c>
    </row>
    <row r="50" spans="1:23" x14ac:dyDescent="0.2">
      <c r="A50" t="s">
        <v>11</v>
      </c>
      <c r="B50" t="s">
        <v>10</v>
      </c>
      <c r="C50">
        <v>2019</v>
      </c>
      <c r="D50">
        <v>100</v>
      </c>
      <c r="E50">
        <v>40.1</v>
      </c>
      <c r="F50">
        <v>1.940960378</v>
      </c>
      <c r="G50">
        <v>908.31725270000004</v>
      </c>
      <c r="H50">
        <v>2567801</v>
      </c>
      <c r="I50" t="str">
        <f>Master_Data!$A50 &amp; "-" &amp; Master_Data!$C50</f>
        <v>ALB-2019</v>
      </c>
      <c r="J50">
        <f t="shared" si="0"/>
        <v>0</v>
      </c>
      <c r="K50">
        <f t="shared" si="1"/>
        <v>2.3000000000000043</v>
      </c>
      <c r="L50">
        <f t="shared" si="2"/>
        <v>-0.10453277599999988</v>
      </c>
      <c r="M50">
        <f t="shared" si="3"/>
        <v>4983999.9995887782</v>
      </c>
      <c r="N50">
        <f t="shared" si="4"/>
        <v>0</v>
      </c>
      <c r="O50">
        <f t="shared" si="5"/>
        <v>2.1368749434522325</v>
      </c>
      <c r="P50" t="str">
        <f>IFERROR(VLOOKUP(A50,Ref_Data!$A:$B,2,0),"Unknown")</f>
        <v>Upper Middle Income</v>
      </c>
      <c r="Q50" t="str">
        <f>IFERROR(VLOOKUP(A50,Ref_Data!$A:$C,3,0),"Unknown")</f>
        <v>Europe &amp; Central Asia</v>
      </c>
      <c r="R50" t="str">
        <f t="shared" si="6"/>
        <v>Universal Access</v>
      </c>
      <c r="S50">
        <f t="shared" si="7"/>
        <v>13.958622860585876</v>
      </c>
      <c r="T50">
        <f t="shared" si="8"/>
        <v>10.637808956172712</v>
      </c>
      <c r="U50">
        <f t="shared" si="9"/>
        <v>-2.7424409175815878</v>
      </c>
      <c r="V50">
        <f t="shared" si="10"/>
        <v>0.40000000000000568</v>
      </c>
      <c r="W50">
        <f t="shared" si="11"/>
        <v>0.37317216100000006</v>
      </c>
    </row>
    <row r="51" spans="1:23" x14ac:dyDescent="0.2">
      <c r="A51" t="s">
        <v>11</v>
      </c>
      <c r="B51" t="s">
        <v>10</v>
      </c>
      <c r="C51">
        <v>2020</v>
      </c>
      <c r="D51">
        <v>100</v>
      </c>
      <c r="E51">
        <v>44.4</v>
      </c>
      <c r="F51">
        <v>1.8064607989999999</v>
      </c>
      <c r="G51">
        <v>855.18559419999997</v>
      </c>
      <c r="H51">
        <v>2528480</v>
      </c>
      <c r="I51" t="str">
        <f>Master_Data!$A51 &amp; "-" &amp; Master_Data!$C51</f>
        <v>ALB-2020</v>
      </c>
      <c r="J51">
        <f t="shared" si="0"/>
        <v>0</v>
      </c>
      <c r="K51">
        <f t="shared" si="1"/>
        <v>4.2999999999999972</v>
      </c>
      <c r="L51">
        <f t="shared" si="2"/>
        <v>-0.13449957900000009</v>
      </c>
      <c r="M51">
        <f t="shared" si="3"/>
        <v>4567600.00105552</v>
      </c>
      <c r="N51">
        <f t="shared" si="4"/>
        <v>0</v>
      </c>
      <c r="O51">
        <f t="shared" si="5"/>
        <v>2.1123611193309317</v>
      </c>
      <c r="P51" t="str">
        <f>IFERROR(VLOOKUP(A51,Ref_Data!$A:$B,2,0),"Unknown")</f>
        <v>Upper Middle Income</v>
      </c>
      <c r="Q51" t="str">
        <f>IFERROR(VLOOKUP(A51,Ref_Data!$A:$C,3,0),"Unknown")</f>
        <v>Europe &amp; Central Asia</v>
      </c>
      <c r="R51" t="str">
        <f t="shared" si="6"/>
        <v>Universal Access</v>
      </c>
      <c r="S51">
        <f t="shared" si="7"/>
        <v>13.426165474335917</v>
      </c>
      <c r="T51">
        <f t="shared" si="8"/>
        <v>13.865146566184738</v>
      </c>
      <c r="U51">
        <f t="shared" si="9"/>
        <v>-2.594286837301258</v>
      </c>
      <c r="V51">
        <f t="shared" si="10"/>
        <v>0.40000000000000568</v>
      </c>
      <c r="W51">
        <f t="shared" si="11"/>
        <v>0.23867258199999997</v>
      </c>
    </row>
    <row r="52" spans="1:23" x14ac:dyDescent="0.2">
      <c r="A52" t="s">
        <v>11</v>
      </c>
      <c r="B52" t="s">
        <v>10</v>
      </c>
      <c r="C52">
        <v>2021</v>
      </c>
      <c r="D52">
        <v>100</v>
      </c>
      <c r="E52">
        <v>41.9</v>
      </c>
      <c r="F52">
        <v>2.0532886279999998</v>
      </c>
      <c r="G52">
        <v>914.73292549999996</v>
      </c>
      <c r="H52">
        <v>2489762</v>
      </c>
      <c r="I52" t="str">
        <f>Master_Data!$A52 &amp; "-" &amp; Master_Data!$C52</f>
        <v>ALB-2021</v>
      </c>
      <c r="J52">
        <f t="shared" si="0"/>
        <v>0</v>
      </c>
      <c r="K52">
        <f t="shared" si="1"/>
        <v>-2.5</v>
      </c>
      <c r="L52">
        <f t="shared" si="2"/>
        <v>0.24682782899999989</v>
      </c>
      <c r="M52">
        <f t="shared" si="3"/>
        <v>5112200.0010265354</v>
      </c>
      <c r="N52">
        <f t="shared" si="4"/>
        <v>0</v>
      </c>
      <c r="O52">
        <f t="shared" si="5"/>
        <v>2.2446864770694206</v>
      </c>
      <c r="P52" t="str">
        <f>IFERROR(VLOOKUP(A52,Ref_Data!$A:$B,2,0),"Unknown")</f>
        <v>Upper Middle Income</v>
      </c>
      <c r="Q52" t="str">
        <f>IFERROR(VLOOKUP(A52,Ref_Data!$A:$C,3,0),"Unknown")</f>
        <v>Europe &amp; Central Asia</v>
      </c>
      <c r="R52" t="str">
        <f t="shared" si="6"/>
        <v>Universal Access</v>
      </c>
      <c r="S52">
        <f t="shared" si="7"/>
        <v>12.87483148972656</v>
      </c>
      <c r="T52">
        <f t="shared" si="8"/>
        <v>12.29661835748794</v>
      </c>
      <c r="U52">
        <f t="shared" si="9"/>
        <v>-2.5274457130041865</v>
      </c>
      <c r="V52">
        <f t="shared" si="10"/>
        <v>0.40000000000000568</v>
      </c>
      <c r="W52">
        <f t="shared" si="11"/>
        <v>0.48550041099999985</v>
      </c>
    </row>
    <row r="53" spans="1:23" x14ac:dyDescent="0.2">
      <c r="A53" t="s">
        <v>11</v>
      </c>
      <c r="B53" t="s">
        <v>10</v>
      </c>
      <c r="C53">
        <v>2022</v>
      </c>
      <c r="D53">
        <v>100</v>
      </c>
      <c r="F53">
        <v>1.845257616</v>
      </c>
      <c r="G53">
        <v>884.57221530000004</v>
      </c>
      <c r="H53">
        <v>2451636</v>
      </c>
      <c r="I53" t="str">
        <f>Master_Data!$A53 &amp; "-" &amp; Master_Data!$C53</f>
        <v>ALB-2022</v>
      </c>
      <c r="J53">
        <f t="shared" si="0"/>
        <v>0</v>
      </c>
      <c r="K53" t="str">
        <f t="shared" si="1"/>
        <v/>
      </c>
      <c r="L53">
        <f t="shared" si="2"/>
        <v>-0.20803101199999974</v>
      </c>
      <c r="M53">
        <f t="shared" si="3"/>
        <v>4523900.0006597759</v>
      </c>
      <c r="N53">
        <f t="shared" si="4"/>
        <v>0</v>
      </c>
      <c r="O53">
        <f t="shared" si="5"/>
        <v>2.0860451912048656</v>
      </c>
      <c r="P53" t="str">
        <f>IFERROR(VLOOKUP(A53,Ref_Data!$A:$B,2,0),"Unknown")</f>
        <v>Upper Middle Income</v>
      </c>
      <c r="Q53" t="str">
        <f>IFERROR(VLOOKUP(A53,Ref_Data!$A:$C,3,0),"Unknown")</f>
        <v>Europe &amp; Central Asia</v>
      </c>
      <c r="R53" t="str">
        <f t="shared" si="6"/>
        <v>Universal Access</v>
      </c>
      <c r="S53">
        <f t="shared" si="7"/>
        <v>12.585946336015652</v>
      </c>
      <c r="T53" t="str">
        <f t="shared" si="8"/>
        <v/>
      </c>
      <c r="U53">
        <f t="shared" si="9"/>
        <v>-2.7055434362259363</v>
      </c>
      <c r="V53">
        <f t="shared" si="10"/>
        <v>0.40000000000000568</v>
      </c>
      <c r="W53">
        <f t="shared" si="11"/>
        <v>0.27746939900000012</v>
      </c>
    </row>
    <row r="54" spans="1:23" x14ac:dyDescent="0.2">
      <c r="A54" t="s">
        <v>13</v>
      </c>
      <c r="B54" t="s">
        <v>12</v>
      </c>
      <c r="C54">
        <v>2010</v>
      </c>
      <c r="D54">
        <v>100</v>
      </c>
      <c r="E54">
        <v>18.7</v>
      </c>
      <c r="H54">
        <v>80706</v>
      </c>
      <c r="I54" t="str">
        <f>Master_Data!$A54 &amp; "-" &amp; Master_Data!$C54</f>
        <v>AND-2010</v>
      </c>
      <c r="J54" t="str">
        <f t="shared" si="0"/>
        <v/>
      </c>
      <c r="K54" t="str">
        <f t="shared" si="1"/>
        <v/>
      </c>
      <c r="L54" t="str">
        <f t="shared" si="2"/>
        <v/>
      </c>
      <c r="M54">
        <f t="shared" si="3"/>
        <v>0</v>
      </c>
      <c r="N54">
        <f t="shared" si="4"/>
        <v>0</v>
      </c>
      <c r="O54" t="str">
        <f t="shared" si="5"/>
        <v/>
      </c>
      <c r="P54" t="str">
        <f>IFERROR(VLOOKUP(A54,Ref_Data!$A:$B,2,0),"Unknown")</f>
        <v>High Income</v>
      </c>
      <c r="Q54" t="str">
        <f>IFERROR(VLOOKUP(A54,Ref_Data!$A:$C,3,0),"Unknown")</f>
        <v>Europe &amp; Central Asia</v>
      </c>
      <c r="R54" t="str">
        <f t="shared" si="6"/>
        <v>Universal Access</v>
      </c>
      <c r="S54">
        <f t="shared" si="7"/>
        <v>20.375342560585949</v>
      </c>
      <c r="T54">
        <f t="shared" si="8"/>
        <v>-11.712664906737903</v>
      </c>
      <c r="U54" t="str">
        <f t="shared" si="9"/>
        <v/>
      </c>
      <c r="V54">
        <f t="shared" si="10"/>
        <v>0</v>
      </c>
      <c r="W54" t="str">
        <f t="shared" si="11"/>
        <v/>
      </c>
    </row>
    <row r="55" spans="1:23" x14ac:dyDescent="0.2">
      <c r="A55" t="s">
        <v>13</v>
      </c>
      <c r="B55" t="s">
        <v>12</v>
      </c>
      <c r="C55">
        <v>2011</v>
      </c>
      <c r="D55">
        <v>100</v>
      </c>
      <c r="E55">
        <v>18.600000000000001</v>
      </c>
      <c r="H55">
        <v>77783</v>
      </c>
      <c r="I55" t="str">
        <f>Master_Data!$A55 &amp; "-" &amp; Master_Data!$C55</f>
        <v>AND-2011</v>
      </c>
      <c r="J55">
        <f t="shared" si="0"/>
        <v>0</v>
      </c>
      <c r="K55">
        <f t="shared" si="1"/>
        <v>-9.9999999999997868E-2</v>
      </c>
      <c r="L55" t="str">
        <f t="shared" si="2"/>
        <v/>
      </c>
      <c r="M55">
        <f t="shared" si="3"/>
        <v>0</v>
      </c>
      <c r="N55">
        <f t="shared" si="4"/>
        <v>0</v>
      </c>
      <c r="O55" t="str">
        <f t="shared" si="5"/>
        <v/>
      </c>
      <c r="P55" t="str">
        <f>IFERROR(VLOOKUP(A55,Ref_Data!$A:$B,2,0),"Unknown")</f>
        <v>High Income</v>
      </c>
      <c r="Q55" t="str">
        <f>IFERROR(VLOOKUP(A55,Ref_Data!$A:$C,3,0),"Unknown")</f>
        <v>Europe &amp; Central Asia</v>
      </c>
      <c r="R55" t="str">
        <f t="shared" si="6"/>
        <v>Universal Access</v>
      </c>
      <c r="S55">
        <f t="shared" si="7"/>
        <v>19.584672569179688</v>
      </c>
      <c r="T55">
        <f t="shared" si="8"/>
        <v>-11.597370289641141</v>
      </c>
      <c r="U55" t="str">
        <f t="shared" si="9"/>
        <v/>
      </c>
      <c r="V55">
        <f t="shared" si="10"/>
        <v>0</v>
      </c>
      <c r="W55" t="str">
        <f t="shared" si="11"/>
        <v/>
      </c>
    </row>
    <row r="56" spans="1:23" x14ac:dyDescent="0.2">
      <c r="A56" t="s">
        <v>13</v>
      </c>
      <c r="B56" t="s">
        <v>12</v>
      </c>
      <c r="C56">
        <v>2012</v>
      </c>
      <c r="D56">
        <v>100</v>
      </c>
      <c r="E56">
        <v>18.8</v>
      </c>
      <c r="H56">
        <v>76834</v>
      </c>
      <c r="I56" t="str">
        <f>Master_Data!$A56 &amp; "-" &amp; Master_Data!$C56</f>
        <v>AND-2012</v>
      </c>
      <c r="J56">
        <f t="shared" si="0"/>
        <v>0</v>
      </c>
      <c r="K56">
        <f t="shared" si="1"/>
        <v>0.19999999999999929</v>
      </c>
      <c r="L56" t="str">
        <f t="shared" si="2"/>
        <v/>
      </c>
      <c r="M56">
        <f t="shared" si="3"/>
        <v>0</v>
      </c>
      <c r="N56">
        <f t="shared" si="4"/>
        <v>0</v>
      </c>
      <c r="O56" t="str">
        <f t="shared" si="5"/>
        <v/>
      </c>
      <c r="P56" t="str">
        <f>IFERROR(VLOOKUP(A56,Ref_Data!$A:$B,2,0),"Unknown")</f>
        <v>High Income</v>
      </c>
      <c r="Q56" t="str">
        <f>IFERROR(VLOOKUP(A56,Ref_Data!$A:$C,3,0),"Unknown")</f>
        <v>Europe &amp; Central Asia</v>
      </c>
      <c r="R56" t="str">
        <f t="shared" si="6"/>
        <v>Universal Access</v>
      </c>
      <c r="S56">
        <f t="shared" si="7"/>
        <v>18.879195463984374</v>
      </c>
      <c r="T56">
        <f t="shared" si="8"/>
        <v>-11.307129453224881</v>
      </c>
      <c r="U56" t="str">
        <f t="shared" si="9"/>
        <v/>
      </c>
      <c r="V56">
        <f t="shared" si="10"/>
        <v>0</v>
      </c>
      <c r="W56" t="str">
        <f t="shared" si="11"/>
        <v/>
      </c>
    </row>
    <row r="57" spans="1:23" x14ac:dyDescent="0.2">
      <c r="A57" t="s">
        <v>13</v>
      </c>
      <c r="B57" t="s">
        <v>12</v>
      </c>
      <c r="C57">
        <v>2013</v>
      </c>
      <c r="D57">
        <v>100</v>
      </c>
      <c r="E57">
        <v>19.100000000000001</v>
      </c>
      <c r="H57">
        <v>75194</v>
      </c>
      <c r="I57" t="str">
        <f>Master_Data!$A57 &amp; "-" &amp; Master_Data!$C57</f>
        <v>AND-2013</v>
      </c>
      <c r="J57">
        <f t="shared" si="0"/>
        <v>0</v>
      </c>
      <c r="K57">
        <f t="shared" si="1"/>
        <v>0.30000000000000071</v>
      </c>
      <c r="L57" t="str">
        <f t="shared" si="2"/>
        <v/>
      </c>
      <c r="M57">
        <f t="shared" si="3"/>
        <v>0</v>
      </c>
      <c r="N57">
        <f t="shared" si="4"/>
        <v>0</v>
      </c>
      <c r="O57" t="str">
        <f t="shared" si="5"/>
        <v/>
      </c>
      <c r="P57" t="str">
        <f>IFERROR(VLOOKUP(A57,Ref_Data!$A:$B,2,0),"Unknown")</f>
        <v>High Income</v>
      </c>
      <c r="Q57" t="str">
        <f>IFERROR(VLOOKUP(A57,Ref_Data!$A:$C,3,0),"Unknown")</f>
        <v>Europe &amp; Central Asia</v>
      </c>
      <c r="R57" t="str">
        <f t="shared" si="6"/>
        <v>Universal Access</v>
      </c>
      <c r="S57">
        <f t="shared" si="7"/>
        <v>18.287461823359394</v>
      </c>
      <c r="T57">
        <f t="shared" si="8"/>
        <v>-11.201640083835347</v>
      </c>
      <c r="U57" t="str">
        <f t="shared" si="9"/>
        <v/>
      </c>
      <c r="V57">
        <f t="shared" si="10"/>
        <v>0</v>
      </c>
      <c r="W57" t="str">
        <f t="shared" si="11"/>
        <v/>
      </c>
    </row>
    <row r="58" spans="1:23" x14ac:dyDescent="0.2">
      <c r="A58" t="s">
        <v>13</v>
      </c>
      <c r="B58" t="s">
        <v>12</v>
      </c>
      <c r="C58">
        <v>2014</v>
      </c>
      <c r="D58">
        <v>100</v>
      </c>
      <c r="E58">
        <v>19.399999999999999</v>
      </c>
      <c r="H58">
        <v>73737</v>
      </c>
      <c r="I58" t="str">
        <f>Master_Data!$A58 &amp; "-" &amp; Master_Data!$C58</f>
        <v>AND-2014</v>
      </c>
      <c r="J58">
        <f t="shared" si="0"/>
        <v>0</v>
      </c>
      <c r="K58">
        <f t="shared" si="1"/>
        <v>0.29999999999999716</v>
      </c>
      <c r="L58" t="str">
        <f t="shared" si="2"/>
        <v/>
      </c>
      <c r="M58">
        <f t="shared" si="3"/>
        <v>0</v>
      </c>
      <c r="N58">
        <f t="shared" si="4"/>
        <v>0</v>
      </c>
      <c r="O58" t="str">
        <f t="shared" si="5"/>
        <v/>
      </c>
      <c r="P58" t="str">
        <f>IFERROR(VLOOKUP(A58,Ref_Data!$A:$B,2,0),"Unknown")</f>
        <v>High Income</v>
      </c>
      <c r="Q58" t="str">
        <f>IFERROR(VLOOKUP(A58,Ref_Data!$A:$C,3,0),"Unknown")</f>
        <v>Europe &amp; Central Asia</v>
      </c>
      <c r="R58" t="str">
        <f t="shared" si="6"/>
        <v>Universal Access</v>
      </c>
      <c r="S58">
        <f t="shared" si="7"/>
        <v>17.559097411132853</v>
      </c>
      <c r="T58">
        <f t="shared" si="8"/>
        <v>-10.711726605578303</v>
      </c>
      <c r="U58" t="str">
        <f t="shared" si="9"/>
        <v/>
      </c>
      <c r="V58">
        <f t="shared" si="10"/>
        <v>0</v>
      </c>
      <c r="W58" t="str">
        <f t="shared" si="11"/>
        <v/>
      </c>
    </row>
    <row r="59" spans="1:23" x14ac:dyDescent="0.2">
      <c r="A59" t="s">
        <v>13</v>
      </c>
      <c r="B59" t="s">
        <v>12</v>
      </c>
      <c r="C59">
        <v>2015</v>
      </c>
      <c r="D59">
        <v>100</v>
      </c>
      <c r="E59">
        <v>19</v>
      </c>
      <c r="H59">
        <v>72174</v>
      </c>
      <c r="I59" t="str">
        <f>Master_Data!$A59 &amp; "-" &amp; Master_Data!$C59</f>
        <v>AND-2015</v>
      </c>
      <c r="J59">
        <f t="shared" si="0"/>
        <v>0</v>
      </c>
      <c r="K59">
        <f t="shared" si="1"/>
        <v>-0.39999999999999858</v>
      </c>
      <c r="L59" t="str">
        <f t="shared" si="2"/>
        <v/>
      </c>
      <c r="M59">
        <f t="shared" si="3"/>
        <v>0</v>
      </c>
      <c r="N59">
        <f t="shared" si="4"/>
        <v>0</v>
      </c>
      <c r="O59" t="str">
        <f t="shared" si="5"/>
        <v/>
      </c>
      <c r="P59" t="str">
        <f>IFERROR(VLOOKUP(A59,Ref_Data!$A:$B,2,0),"Unknown")</f>
        <v>High Income</v>
      </c>
      <c r="Q59" t="str">
        <f>IFERROR(VLOOKUP(A59,Ref_Data!$A:$C,3,0),"Unknown")</f>
        <v>Europe &amp; Central Asia</v>
      </c>
      <c r="R59" t="str">
        <f t="shared" si="6"/>
        <v>Universal Access</v>
      </c>
      <c r="S59">
        <f t="shared" si="7"/>
        <v>16.984761441953111</v>
      </c>
      <c r="T59">
        <f t="shared" si="8"/>
        <v>-10.91515719149799</v>
      </c>
      <c r="U59" t="str">
        <f t="shared" si="9"/>
        <v/>
      </c>
      <c r="V59">
        <f t="shared" si="10"/>
        <v>0</v>
      </c>
      <c r="W59" t="str">
        <f t="shared" si="11"/>
        <v/>
      </c>
    </row>
    <row r="60" spans="1:23" x14ac:dyDescent="0.2">
      <c r="A60" t="s">
        <v>13</v>
      </c>
      <c r="B60" t="s">
        <v>12</v>
      </c>
      <c r="C60">
        <v>2016</v>
      </c>
      <c r="D60">
        <v>100</v>
      </c>
      <c r="E60">
        <v>18.899999999999999</v>
      </c>
      <c r="H60">
        <v>72181</v>
      </c>
      <c r="I60" t="str">
        <f>Master_Data!$A60 &amp; "-" &amp; Master_Data!$C60</f>
        <v>AND-2016</v>
      </c>
      <c r="J60">
        <f t="shared" si="0"/>
        <v>0</v>
      </c>
      <c r="K60">
        <f t="shared" si="1"/>
        <v>-0.10000000000000142</v>
      </c>
      <c r="L60" t="str">
        <f t="shared" si="2"/>
        <v/>
      </c>
      <c r="M60">
        <f t="shared" si="3"/>
        <v>0</v>
      </c>
      <c r="N60">
        <f t="shared" si="4"/>
        <v>0</v>
      </c>
      <c r="O60" t="str">
        <f t="shared" si="5"/>
        <v/>
      </c>
      <c r="P60" t="str">
        <f>IFERROR(VLOOKUP(A60,Ref_Data!$A:$B,2,0),"Unknown")</f>
        <v>High Income</v>
      </c>
      <c r="Q60" t="str">
        <f>IFERROR(VLOOKUP(A60,Ref_Data!$A:$C,3,0),"Unknown")</f>
        <v>Europe &amp; Central Asia</v>
      </c>
      <c r="R60" t="str">
        <f t="shared" si="6"/>
        <v>Universal Access</v>
      </c>
      <c r="S60">
        <f t="shared" si="7"/>
        <v>15.905248869453033</v>
      </c>
      <c r="T60">
        <f t="shared" si="8"/>
        <v>-10.806057525184727</v>
      </c>
      <c r="U60" t="str">
        <f t="shared" si="9"/>
        <v/>
      </c>
      <c r="V60">
        <f t="shared" si="10"/>
        <v>0</v>
      </c>
      <c r="W60" t="str">
        <f t="shared" si="11"/>
        <v/>
      </c>
    </row>
    <row r="61" spans="1:23" x14ac:dyDescent="0.2">
      <c r="A61" t="s">
        <v>13</v>
      </c>
      <c r="B61" t="s">
        <v>12</v>
      </c>
      <c r="C61">
        <v>2017</v>
      </c>
      <c r="D61">
        <v>100</v>
      </c>
      <c r="E61">
        <v>18</v>
      </c>
      <c r="H61">
        <v>73763</v>
      </c>
      <c r="I61" t="str">
        <f>Master_Data!$A61 &amp; "-" &amp; Master_Data!$C61</f>
        <v>AND-2017</v>
      </c>
      <c r="J61">
        <f t="shared" si="0"/>
        <v>0</v>
      </c>
      <c r="K61">
        <f t="shared" si="1"/>
        <v>-0.89999999999999858</v>
      </c>
      <c r="L61" t="str">
        <f t="shared" si="2"/>
        <v/>
      </c>
      <c r="M61">
        <f t="shared" si="3"/>
        <v>0</v>
      </c>
      <c r="N61">
        <f t="shared" si="4"/>
        <v>0</v>
      </c>
      <c r="O61" t="str">
        <f t="shared" si="5"/>
        <v/>
      </c>
      <c r="P61" t="str">
        <f>IFERROR(VLOOKUP(A61,Ref_Data!$A:$B,2,0),"Unknown")</f>
        <v>High Income</v>
      </c>
      <c r="Q61" t="str">
        <f>IFERROR(VLOOKUP(A61,Ref_Data!$A:$C,3,0),"Unknown")</f>
        <v>Europe &amp; Central Asia</v>
      </c>
      <c r="R61" t="str">
        <f t="shared" si="6"/>
        <v>Universal Access</v>
      </c>
      <c r="S61">
        <f t="shared" si="7"/>
        <v>15.146092309921883</v>
      </c>
      <c r="T61">
        <f t="shared" si="8"/>
        <v>-11.541518871734947</v>
      </c>
      <c r="U61" t="str">
        <f t="shared" si="9"/>
        <v/>
      </c>
      <c r="V61">
        <f t="shared" si="10"/>
        <v>0</v>
      </c>
      <c r="W61" t="str">
        <f t="shared" si="11"/>
        <v/>
      </c>
    </row>
    <row r="62" spans="1:23" x14ac:dyDescent="0.2">
      <c r="A62" t="s">
        <v>13</v>
      </c>
      <c r="B62" t="s">
        <v>12</v>
      </c>
      <c r="C62">
        <v>2018</v>
      </c>
      <c r="D62">
        <v>100</v>
      </c>
      <c r="E62">
        <v>17.600000000000001</v>
      </c>
      <c r="H62">
        <v>75162</v>
      </c>
      <c r="I62" t="str">
        <f>Master_Data!$A62 &amp; "-" &amp; Master_Data!$C62</f>
        <v>AND-2018</v>
      </c>
      <c r="J62">
        <f t="shared" si="0"/>
        <v>0</v>
      </c>
      <c r="K62">
        <f t="shared" si="1"/>
        <v>-0.39999999999999858</v>
      </c>
      <c r="L62" t="str">
        <f t="shared" si="2"/>
        <v/>
      </c>
      <c r="M62">
        <f t="shared" si="3"/>
        <v>0</v>
      </c>
      <c r="N62">
        <f t="shared" si="4"/>
        <v>0</v>
      </c>
      <c r="O62" t="str">
        <f t="shared" si="5"/>
        <v/>
      </c>
      <c r="P62" t="str">
        <f>IFERROR(VLOOKUP(A62,Ref_Data!$A:$B,2,0),"Unknown")</f>
        <v>High Income</v>
      </c>
      <c r="Q62" t="str">
        <f>IFERROR(VLOOKUP(A62,Ref_Data!$A:$C,3,0),"Unknown")</f>
        <v>Europe &amp; Central Asia</v>
      </c>
      <c r="R62" t="str">
        <f t="shared" si="6"/>
        <v>Universal Access</v>
      </c>
      <c r="S62">
        <f t="shared" si="7"/>
        <v>14.516199440312505</v>
      </c>
      <c r="T62">
        <f t="shared" si="8"/>
        <v>-11.9630301703253</v>
      </c>
      <c r="U62" t="str">
        <f t="shared" si="9"/>
        <v/>
      </c>
      <c r="V62">
        <f t="shared" si="10"/>
        <v>0</v>
      </c>
      <c r="W62" t="str">
        <f t="shared" si="11"/>
        <v/>
      </c>
    </row>
    <row r="63" spans="1:23" x14ac:dyDescent="0.2">
      <c r="A63" t="s">
        <v>13</v>
      </c>
      <c r="B63" t="s">
        <v>12</v>
      </c>
      <c r="C63">
        <v>2019</v>
      </c>
      <c r="D63">
        <v>100</v>
      </c>
      <c r="E63">
        <v>17.2</v>
      </c>
      <c r="H63">
        <v>76474</v>
      </c>
      <c r="I63" t="str">
        <f>Master_Data!$A63 &amp; "-" &amp; Master_Data!$C63</f>
        <v>AND-2019</v>
      </c>
      <c r="J63">
        <f t="shared" si="0"/>
        <v>0</v>
      </c>
      <c r="K63">
        <f t="shared" si="1"/>
        <v>-0.40000000000000213</v>
      </c>
      <c r="L63" t="str">
        <f t="shared" si="2"/>
        <v/>
      </c>
      <c r="M63">
        <f t="shared" si="3"/>
        <v>0</v>
      </c>
      <c r="N63">
        <f t="shared" si="4"/>
        <v>0</v>
      </c>
      <c r="O63" t="str">
        <f t="shared" si="5"/>
        <v/>
      </c>
      <c r="P63" t="str">
        <f>IFERROR(VLOOKUP(A63,Ref_Data!$A:$B,2,0),"Unknown")</f>
        <v>High Income</v>
      </c>
      <c r="Q63" t="str">
        <f>IFERROR(VLOOKUP(A63,Ref_Data!$A:$C,3,0),"Unknown")</f>
        <v>Europe &amp; Central Asia</v>
      </c>
      <c r="R63" t="str">
        <f t="shared" si="6"/>
        <v>Universal Access</v>
      </c>
      <c r="S63">
        <f t="shared" si="7"/>
        <v>13.958622860585876</v>
      </c>
      <c r="T63">
        <f t="shared" si="8"/>
        <v>-12.26219104382729</v>
      </c>
      <c r="U63" t="str">
        <f t="shared" si="9"/>
        <v/>
      </c>
      <c r="V63">
        <f t="shared" si="10"/>
        <v>0</v>
      </c>
      <c r="W63" t="str">
        <f t="shared" si="11"/>
        <v/>
      </c>
    </row>
    <row r="64" spans="1:23" x14ac:dyDescent="0.2">
      <c r="A64" t="s">
        <v>13</v>
      </c>
      <c r="B64" t="s">
        <v>12</v>
      </c>
      <c r="C64">
        <v>2020</v>
      </c>
      <c r="D64">
        <v>100</v>
      </c>
      <c r="E64">
        <v>20.9</v>
      </c>
      <c r="H64">
        <v>77380</v>
      </c>
      <c r="I64" t="str">
        <f>Master_Data!$A64 &amp; "-" &amp; Master_Data!$C64</f>
        <v>AND-2020</v>
      </c>
      <c r="J64">
        <f t="shared" si="0"/>
        <v>0</v>
      </c>
      <c r="K64">
        <f t="shared" si="1"/>
        <v>3.6999999999999993</v>
      </c>
      <c r="L64" t="str">
        <f t="shared" si="2"/>
        <v/>
      </c>
      <c r="M64">
        <f t="shared" si="3"/>
        <v>0</v>
      </c>
      <c r="N64">
        <f t="shared" si="4"/>
        <v>0</v>
      </c>
      <c r="O64" t="str">
        <f t="shared" si="5"/>
        <v/>
      </c>
      <c r="P64" t="str">
        <f>IFERROR(VLOOKUP(A64,Ref_Data!$A:$B,2,0),"Unknown")</f>
        <v>High Income</v>
      </c>
      <c r="Q64" t="str">
        <f>IFERROR(VLOOKUP(A64,Ref_Data!$A:$C,3,0),"Unknown")</f>
        <v>Europe &amp; Central Asia</v>
      </c>
      <c r="R64" t="str">
        <f t="shared" si="6"/>
        <v>Universal Access</v>
      </c>
      <c r="S64">
        <f t="shared" si="7"/>
        <v>13.426165474335917</v>
      </c>
      <c r="T64">
        <f t="shared" si="8"/>
        <v>-9.6348534338152625</v>
      </c>
      <c r="U64" t="str">
        <f t="shared" si="9"/>
        <v/>
      </c>
      <c r="V64">
        <f t="shared" si="10"/>
        <v>0</v>
      </c>
      <c r="W64" t="str">
        <f t="shared" si="11"/>
        <v/>
      </c>
    </row>
    <row r="65" spans="1:23" x14ac:dyDescent="0.2">
      <c r="A65" t="s">
        <v>13</v>
      </c>
      <c r="B65" t="s">
        <v>12</v>
      </c>
      <c r="C65">
        <v>2021</v>
      </c>
      <c r="D65">
        <v>100</v>
      </c>
      <c r="E65">
        <v>18.399999999999999</v>
      </c>
      <c r="H65">
        <v>78364</v>
      </c>
      <c r="I65" t="str">
        <f>Master_Data!$A65 &amp; "-" &amp; Master_Data!$C65</f>
        <v>AND-2021</v>
      </c>
      <c r="J65">
        <f t="shared" si="0"/>
        <v>0</v>
      </c>
      <c r="K65">
        <f t="shared" si="1"/>
        <v>-2.5</v>
      </c>
      <c r="L65" t="str">
        <f t="shared" si="2"/>
        <v/>
      </c>
      <c r="M65">
        <f t="shared" si="3"/>
        <v>0</v>
      </c>
      <c r="N65">
        <f t="shared" si="4"/>
        <v>0</v>
      </c>
      <c r="O65" t="str">
        <f t="shared" si="5"/>
        <v/>
      </c>
      <c r="P65" t="str">
        <f>IFERROR(VLOOKUP(A65,Ref_Data!$A:$B,2,0),"Unknown")</f>
        <v>High Income</v>
      </c>
      <c r="Q65" t="str">
        <f>IFERROR(VLOOKUP(A65,Ref_Data!$A:$C,3,0),"Unknown")</f>
        <v>Europe &amp; Central Asia</v>
      </c>
      <c r="R65" t="str">
        <f t="shared" si="6"/>
        <v>Universal Access</v>
      </c>
      <c r="S65">
        <f t="shared" si="7"/>
        <v>12.87483148972656</v>
      </c>
      <c r="T65">
        <f t="shared" si="8"/>
        <v>-11.20338164251206</v>
      </c>
      <c r="U65" t="str">
        <f t="shared" si="9"/>
        <v/>
      </c>
      <c r="V65">
        <f t="shared" si="10"/>
        <v>0</v>
      </c>
      <c r="W65" t="str">
        <f t="shared" si="11"/>
        <v/>
      </c>
    </row>
    <row r="66" spans="1:23" x14ac:dyDescent="0.2">
      <c r="A66" t="s">
        <v>13</v>
      </c>
      <c r="B66" t="s">
        <v>12</v>
      </c>
      <c r="C66">
        <v>2022</v>
      </c>
      <c r="D66">
        <v>100</v>
      </c>
      <c r="E66">
        <v>18.7</v>
      </c>
      <c r="H66">
        <v>79705</v>
      </c>
      <c r="I66" t="str">
        <f>Master_Data!$A66 &amp; "-" &amp; Master_Data!$C66</f>
        <v>AND-2022</v>
      </c>
      <c r="J66">
        <f t="shared" ref="J66:J129" si="12">IF(C66=2010,"",IF(D66="","",IFERROR(D66-INDEX($D:$D,MATCH(A66&amp;"-"&amp;(C66-1),$I:$I,0)),"")))</f>
        <v>0</v>
      </c>
      <c r="K66">
        <f t="shared" ref="K66:K129" si="13">IF(C66=2010,"",IF(E66="","",IFERROR(E66-INDEX($E:$E,MATCH(A66&amp;"-"&amp;(C66-1),$I:$I,0)),"")))</f>
        <v>0.30000000000000071</v>
      </c>
      <c r="L66" t="str">
        <f t="shared" ref="L66:L129" si="14">IF(C66=2010,"",IF(F66="","",IFERROR(F66-INDEX($F:$F,MATCH(A66&amp;"-"&amp;(C66-1),$I:$I,0)),"" )))</f>
        <v/>
      </c>
      <c r="M66">
        <f t="shared" ref="M66:M129" si="15">IFERROR(F66*H66,"")</f>
        <v>0</v>
      </c>
      <c r="N66">
        <f t="shared" ref="N66:N129" si="16">IF(D66="","",100-D66)</f>
        <v>0</v>
      </c>
      <c r="O66" t="str">
        <f t="shared" ref="O66:O129" si="17">IFERROR(F66/G66*1000,"")</f>
        <v/>
      </c>
      <c r="P66" t="str">
        <f>IFERROR(VLOOKUP(A66,Ref_Data!$A:$B,2,0),"Unknown")</f>
        <v>High Income</v>
      </c>
      <c r="Q66" t="str">
        <f>IFERROR(VLOOKUP(A66,Ref_Data!$A:$C,3,0),"Unknown")</f>
        <v>Europe &amp; Central Asia</v>
      </c>
      <c r="R66" t="str">
        <f t="shared" ref="R66:R129" si="18">IF(D66="","No Data",IF(D66&gt;=95,"Universal Access",IF(D66&gt;=80,"High Access",IF(D66&gt;=50,"Moderate Access",IF(D66&gt;=20,"Low Access","Critical")))))</f>
        <v>Universal Access</v>
      </c>
      <c r="S66">
        <f t="shared" ref="S66:S129" si="19">IF(D66="","",D66-AVERAGEIF($C:$C,C66,$D:$D))</f>
        <v>12.585946336015652</v>
      </c>
      <c r="T66">
        <f t="shared" ref="T66:T129" si="20">IF(E66="","",E66-AVERAGEIF($C:$C,C66,$E:$E))</f>
        <v>-11.721739130434795</v>
      </c>
      <c r="U66" t="str">
        <f t="shared" ref="U66:U129" si="21">IF(F66="","",F66-AVERAGEIF($C:$C,C66,$F:$F))</f>
        <v/>
      </c>
      <c r="V66">
        <f t="shared" ref="V66:V129" si="22">IFERROR(IF(D66="","",D66-INDEX($D:$D,MATCH(A66&amp;"-2010",$I:$I,0))),"")</f>
        <v>0</v>
      </c>
      <c r="W66" t="str">
        <f t="shared" ref="W66:W129" si="23">IFERROR(IF(F66="","",F66-INDEX($F:$F,MATCH(A66&amp;"-2010",$I:$I,0))),"")</f>
        <v/>
      </c>
    </row>
    <row r="67" spans="1:23" x14ac:dyDescent="0.2">
      <c r="A67" t="s">
        <v>15</v>
      </c>
      <c r="B67" t="s">
        <v>14</v>
      </c>
      <c r="C67">
        <v>2010</v>
      </c>
      <c r="D67">
        <v>100</v>
      </c>
      <c r="E67">
        <v>0.1</v>
      </c>
      <c r="F67">
        <v>25.030124440000002</v>
      </c>
      <c r="G67">
        <v>8944.433481</v>
      </c>
      <c r="H67">
        <v>6869838</v>
      </c>
      <c r="I67" t="str">
        <f>Master_Data!$A67 &amp; "-" &amp; Master_Data!$C67</f>
        <v>ARE-2010</v>
      </c>
      <c r="J67" t="str">
        <f t="shared" si="12"/>
        <v/>
      </c>
      <c r="K67" t="str">
        <f t="shared" si="13"/>
        <v/>
      </c>
      <c r="L67" t="str">
        <f t="shared" si="14"/>
        <v/>
      </c>
      <c r="M67">
        <f t="shared" si="15"/>
        <v>171952900.02264073</v>
      </c>
      <c r="N67">
        <f t="shared" si="16"/>
        <v>0</v>
      </c>
      <c r="O67">
        <f t="shared" si="17"/>
        <v>2.7984024357908912</v>
      </c>
      <c r="P67" t="str">
        <f>IFERROR(VLOOKUP(A67,Ref_Data!$A:$B,2,0),"Unknown")</f>
        <v>High Income</v>
      </c>
      <c r="Q67" t="str">
        <f>IFERROR(VLOOKUP(A67,Ref_Data!$A:$C,3,0),"Unknown")</f>
        <v>Middle East &amp; North Africa</v>
      </c>
      <c r="R67" t="str">
        <f t="shared" si="18"/>
        <v>Universal Access</v>
      </c>
      <c r="S67">
        <f t="shared" si="19"/>
        <v>20.375342560585949</v>
      </c>
      <c r="T67">
        <f t="shared" si="20"/>
        <v>-30.312664906737901</v>
      </c>
      <c r="U67">
        <f t="shared" si="21"/>
        <v>19.932065226008369</v>
      </c>
      <c r="V67">
        <f t="shared" si="22"/>
        <v>0</v>
      </c>
      <c r="W67">
        <f t="shared" si="23"/>
        <v>0</v>
      </c>
    </row>
    <row r="68" spans="1:23" x14ac:dyDescent="0.2">
      <c r="A68" t="s">
        <v>15</v>
      </c>
      <c r="B68" t="s">
        <v>14</v>
      </c>
      <c r="C68">
        <v>2011</v>
      </c>
      <c r="D68">
        <v>100</v>
      </c>
      <c r="E68">
        <v>0.1</v>
      </c>
      <c r="F68">
        <v>24.94985599</v>
      </c>
      <c r="G68">
        <v>8558.2452940000003</v>
      </c>
      <c r="H68">
        <v>7104538</v>
      </c>
      <c r="I68" t="str">
        <f>Master_Data!$A68 &amp; "-" &amp; Master_Data!$C68</f>
        <v>ARE-2011</v>
      </c>
      <c r="J68">
        <f t="shared" si="12"/>
        <v>0</v>
      </c>
      <c r="K68">
        <f t="shared" si="13"/>
        <v>0</v>
      </c>
      <c r="L68">
        <f t="shared" si="14"/>
        <v>-8.0268450000001934E-2</v>
      </c>
      <c r="M68">
        <f t="shared" si="15"/>
        <v>177257199.97548261</v>
      </c>
      <c r="N68">
        <f t="shared" si="16"/>
        <v>0</v>
      </c>
      <c r="O68">
        <f t="shared" si="17"/>
        <v>2.9153004071397444</v>
      </c>
      <c r="P68" t="str">
        <f>IFERROR(VLOOKUP(A68,Ref_Data!$A:$B,2,0),"Unknown")</f>
        <v>High Income</v>
      </c>
      <c r="Q68" t="str">
        <f>IFERROR(VLOOKUP(A68,Ref_Data!$A:$C,3,0),"Unknown")</f>
        <v>Middle East &amp; North Africa</v>
      </c>
      <c r="R68" t="str">
        <f t="shared" si="18"/>
        <v>Universal Access</v>
      </c>
      <c r="S68">
        <f t="shared" si="19"/>
        <v>19.584672569179688</v>
      </c>
      <c r="T68">
        <f t="shared" si="20"/>
        <v>-30.097370289641141</v>
      </c>
      <c r="U68">
        <f t="shared" si="21"/>
        <v>19.823322606225943</v>
      </c>
      <c r="V68">
        <f t="shared" si="22"/>
        <v>0</v>
      </c>
      <c r="W68">
        <f t="shared" si="23"/>
        <v>-8.0268450000001934E-2</v>
      </c>
    </row>
    <row r="69" spans="1:23" x14ac:dyDescent="0.2">
      <c r="A69" t="s">
        <v>15</v>
      </c>
      <c r="B69" t="s">
        <v>14</v>
      </c>
      <c r="C69">
        <v>2012</v>
      </c>
      <c r="D69">
        <v>100</v>
      </c>
      <c r="E69">
        <v>0.1</v>
      </c>
      <c r="F69">
        <v>25.030318820000002</v>
      </c>
      <c r="G69">
        <v>8614.1688140000006</v>
      </c>
      <c r="H69">
        <v>7391448</v>
      </c>
      <c r="I69" t="str">
        <f>Master_Data!$A69 &amp; "-" &amp; Master_Data!$C69</f>
        <v>ARE-2012</v>
      </c>
      <c r="J69">
        <f t="shared" si="12"/>
        <v>0</v>
      </c>
      <c r="K69">
        <f t="shared" si="13"/>
        <v>0</v>
      </c>
      <c r="L69">
        <f t="shared" si="14"/>
        <v>8.0462830000001873E-2</v>
      </c>
      <c r="M69">
        <f t="shared" si="15"/>
        <v>185010299.98145136</v>
      </c>
      <c r="N69">
        <f t="shared" si="16"/>
        <v>0</v>
      </c>
      <c r="O69">
        <f t="shared" si="17"/>
        <v>2.9057149169540293</v>
      </c>
      <c r="P69" t="str">
        <f>IFERROR(VLOOKUP(A69,Ref_Data!$A:$B,2,0),"Unknown")</f>
        <v>High Income</v>
      </c>
      <c r="Q69" t="str">
        <f>IFERROR(VLOOKUP(A69,Ref_Data!$A:$C,3,0),"Unknown")</f>
        <v>Middle East &amp; North Africa</v>
      </c>
      <c r="R69" t="str">
        <f t="shared" si="18"/>
        <v>Universal Access</v>
      </c>
      <c r="S69">
        <f t="shared" si="19"/>
        <v>18.879195463984374</v>
      </c>
      <c r="T69">
        <f t="shared" si="20"/>
        <v>-30.007129453224881</v>
      </c>
      <c r="U69">
        <f t="shared" si="21"/>
        <v>19.624814756903774</v>
      </c>
      <c r="V69">
        <f t="shared" si="22"/>
        <v>0</v>
      </c>
      <c r="W69">
        <f t="shared" si="23"/>
        <v>1.9437999999993849E-4</v>
      </c>
    </row>
    <row r="70" spans="1:23" x14ac:dyDescent="0.2">
      <c r="A70" t="s">
        <v>15</v>
      </c>
      <c r="B70" t="s">
        <v>14</v>
      </c>
      <c r="C70">
        <v>2013</v>
      </c>
      <c r="D70">
        <v>100</v>
      </c>
      <c r="E70">
        <v>0.1</v>
      </c>
      <c r="F70">
        <v>25.35455791</v>
      </c>
      <c r="G70">
        <v>8858.2224260000003</v>
      </c>
      <c r="H70">
        <v>7693031</v>
      </c>
      <c r="I70" t="str">
        <f>Master_Data!$A70 &amp; "-" &amp; Master_Data!$C70</f>
        <v>ARE-2013</v>
      </c>
      <c r="J70">
        <f t="shared" si="12"/>
        <v>0</v>
      </c>
      <c r="K70">
        <f t="shared" si="13"/>
        <v>0</v>
      </c>
      <c r="L70">
        <f t="shared" si="14"/>
        <v>0.32423908999999895</v>
      </c>
      <c r="M70">
        <f t="shared" si="15"/>
        <v>195053399.99292523</v>
      </c>
      <c r="N70">
        <f t="shared" si="16"/>
        <v>0</v>
      </c>
      <c r="O70">
        <f t="shared" si="17"/>
        <v>2.8622625048995354</v>
      </c>
      <c r="P70" t="str">
        <f>IFERROR(VLOOKUP(A70,Ref_Data!$A:$B,2,0),"Unknown")</f>
        <v>High Income</v>
      </c>
      <c r="Q70" t="str">
        <f>IFERROR(VLOOKUP(A70,Ref_Data!$A:$C,3,0),"Unknown")</f>
        <v>Middle East &amp; North Africa</v>
      </c>
      <c r="R70" t="str">
        <f t="shared" si="18"/>
        <v>Universal Access</v>
      </c>
      <c r="S70">
        <f t="shared" si="19"/>
        <v>18.287461823359394</v>
      </c>
      <c r="T70">
        <f t="shared" si="20"/>
        <v>-30.201640083835347</v>
      </c>
      <c r="U70">
        <f t="shared" si="21"/>
        <v>20.386187465999996</v>
      </c>
      <c r="V70">
        <f t="shared" si="22"/>
        <v>0</v>
      </c>
      <c r="W70">
        <f t="shared" si="23"/>
        <v>0.32443346999999889</v>
      </c>
    </row>
    <row r="71" spans="1:23" x14ac:dyDescent="0.2">
      <c r="A71" t="s">
        <v>15</v>
      </c>
      <c r="B71" t="s">
        <v>14</v>
      </c>
      <c r="C71">
        <v>2014</v>
      </c>
      <c r="D71">
        <v>100</v>
      </c>
      <c r="E71">
        <v>0.1</v>
      </c>
      <c r="F71">
        <v>24.58158383</v>
      </c>
      <c r="G71">
        <v>9633.4221209999996</v>
      </c>
      <c r="H71">
        <v>8059440</v>
      </c>
      <c r="I71" t="str">
        <f>Master_Data!$A71 &amp; "-" &amp; Master_Data!$C71</f>
        <v>ARE-2014</v>
      </c>
      <c r="J71">
        <f t="shared" si="12"/>
        <v>0</v>
      </c>
      <c r="K71">
        <f t="shared" si="13"/>
        <v>0</v>
      </c>
      <c r="L71">
        <f t="shared" si="14"/>
        <v>-0.7729740800000009</v>
      </c>
      <c r="M71">
        <f t="shared" si="15"/>
        <v>198113799.9828552</v>
      </c>
      <c r="N71">
        <f t="shared" si="16"/>
        <v>0</v>
      </c>
      <c r="O71">
        <f t="shared" si="17"/>
        <v>2.551697986576789</v>
      </c>
      <c r="P71" t="str">
        <f>IFERROR(VLOOKUP(A71,Ref_Data!$A:$B,2,0),"Unknown")</f>
        <v>High Income</v>
      </c>
      <c r="Q71" t="str">
        <f>IFERROR(VLOOKUP(A71,Ref_Data!$A:$C,3,0),"Unknown")</f>
        <v>Middle East &amp; North Africa</v>
      </c>
      <c r="R71" t="str">
        <f t="shared" si="18"/>
        <v>Universal Access</v>
      </c>
      <c r="S71">
        <f t="shared" si="19"/>
        <v>17.559097411132853</v>
      </c>
      <c r="T71">
        <f t="shared" si="20"/>
        <v>-30.0117266055783</v>
      </c>
      <c r="U71">
        <f t="shared" si="21"/>
        <v>19.790296931916316</v>
      </c>
      <c r="V71">
        <f t="shared" si="22"/>
        <v>0</v>
      </c>
      <c r="W71">
        <f t="shared" si="23"/>
        <v>-0.448540610000002</v>
      </c>
    </row>
    <row r="72" spans="1:23" x14ac:dyDescent="0.2">
      <c r="A72" t="s">
        <v>15</v>
      </c>
      <c r="B72" t="s">
        <v>14</v>
      </c>
      <c r="C72">
        <v>2015</v>
      </c>
      <c r="D72">
        <v>100</v>
      </c>
      <c r="E72">
        <v>0.1</v>
      </c>
      <c r="F72">
        <v>24.320533340000001</v>
      </c>
      <c r="G72">
        <v>10146.37679</v>
      </c>
      <c r="H72">
        <v>8505237</v>
      </c>
      <c r="I72" t="str">
        <f>Master_Data!$A72 &amp; "-" &amp; Master_Data!$C72</f>
        <v>ARE-2015</v>
      </c>
      <c r="J72">
        <f t="shared" si="12"/>
        <v>0</v>
      </c>
      <c r="K72">
        <f t="shared" si="13"/>
        <v>0</v>
      </c>
      <c r="L72">
        <f t="shared" si="14"/>
        <v>-0.2610504899999988</v>
      </c>
      <c r="M72">
        <f t="shared" si="15"/>
        <v>206851900.0231016</v>
      </c>
      <c r="N72">
        <f t="shared" si="16"/>
        <v>0</v>
      </c>
      <c r="O72">
        <f t="shared" si="17"/>
        <v>2.3969672961455237</v>
      </c>
      <c r="P72" t="str">
        <f>IFERROR(VLOOKUP(A72,Ref_Data!$A:$B,2,0),"Unknown")</f>
        <v>High Income</v>
      </c>
      <c r="Q72" t="str">
        <f>IFERROR(VLOOKUP(A72,Ref_Data!$A:$C,3,0),"Unknown")</f>
        <v>Middle East &amp; North Africa</v>
      </c>
      <c r="R72" t="str">
        <f t="shared" si="18"/>
        <v>Universal Access</v>
      </c>
      <c r="S72">
        <f t="shared" si="19"/>
        <v>16.984761441953111</v>
      </c>
      <c r="T72">
        <f t="shared" si="20"/>
        <v>-29.815157191497988</v>
      </c>
      <c r="U72">
        <f t="shared" si="21"/>
        <v>19.611091973995823</v>
      </c>
      <c r="V72">
        <f t="shared" si="22"/>
        <v>0</v>
      </c>
      <c r="W72">
        <f t="shared" si="23"/>
        <v>-0.70959110000000081</v>
      </c>
    </row>
    <row r="73" spans="1:23" x14ac:dyDescent="0.2">
      <c r="A73" t="s">
        <v>15</v>
      </c>
      <c r="B73" t="s">
        <v>14</v>
      </c>
      <c r="C73">
        <v>2016</v>
      </c>
      <c r="D73">
        <v>100</v>
      </c>
      <c r="E73">
        <v>0.1</v>
      </c>
      <c r="F73">
        <v>23.774845150000001</v>
      </c>
      <c r="G73">
        <v>10355.54761</v>
      </c>
      <c r="H73">
        <v>8935095</v>
      </c>
      <c r="I73" t="str">
        <f>Master_Data!$A73 &amp; "-" &amp; Master_Data!$C73</f>
        <v>ARE-2016</v>
      </c>
      <c r="J73">
        <f t="shared" si="12"/>
        <v>0</v>
      </c>
      <c r="K73">
        <f t="shared" si="13"/>
        <v>0</v>
      </c>
      <c r="L73">
        <f t="shared" si="14"/>
        <v>-0.54568818999999991</v>
      </c>
      <c r="M73">
        <f t="shared" si="15"/>
        <v>212430500.02553925</v>
      </c>
      <c r="N73">
        <f t="shared" si="16"/>
        <v>0</v>
      </c>
      <c r="O73">
        <f t="shared" si="17"/>
        <v>2.2958559069383684</v>
      </c>
      <c r="P73" t="str">
        <f>IFERROR(VLOOKUP(A73,Ref_Data!$A:$B,2,0),"Unknown")</f>
        <v>High Income</v>
      </c>
      <c r="Q73" t="str">
        <f>IFERROR(VLOOKUP(A73,Ref_Data!$A:$C,3,0),"Unknown")</f>
        <v>Middle East &amp; North Africa</v>
      </c>
      <c r="R73" t="str">
        <f t="shared" si="18"/>
        <v>Universal Access</v>
      </c>
      <c r="S73">
        <f t="shared" si="19"/>
        <v>15.905248869453033</v>
      </c>
      <c r="T73">
        <f t="shared" si="20"/>
        <v>-29.606057525184724</v>
      </c>
      <c r="U73">
        <f t="shared" si="21"/>
        <v>19.100473354330546</v>
      </c>
      <c r="V73">
        <f t="shared" si="22"/>
        <v>0</v>
      </c>
      <c r="W73">
        <f t="shared" si="23"/>
        <v>-1.2552792900000007</v>
      </c>
    </row>
    <row r="74" spans="1:23" x14ac:dyDescent="0.2">
      <c r="A74" t="s">
        <v>15</v>
      </c>
      <c r="B74" t="s">
        <v>14</v>
      </c>
      <c r="C74">
        <v>2017</v>
      </c>
      <c r="D74">
        <v>100</v>
      </c>
      <c r="E74">
        <v>0.2</v>
      </c>
      <c r="F74">
        <v>22.163906879999999</v>
      </c>
      <c r="G74">
        <v>8521.1367719999998</v>
      </c>
      <c r="H74">
        <v>9223225</v>
      </c>
      <c r="I74" t="str">
        <f>Master_Data!$A74 &amp; "-" &amp; Master_Data!$C74</f>
        <v>ARE-2017</v>
      </c>
      <c r="J74">
        <f t="shared" si="12"/>
        <v>0</v>
      </c>
      <c r="K74">
        <f t="shared" si="13"/>
        <v>0.1</v>
      </c>
      <c r="L74">
        <f t="shared" si="14"/>
        <v>-1.6109382700000019</v>
      </c>
      <c r="M74">
        <f t="shared" si="15"/>
        <v>204422700.033288</v>
      </c>
      <c r="N74">
        <f t="shared" si="16"/>
        <v>0</v>
      </c>
      <c r="O74">
        <f t="shared" si="17"/>
        <v>2.6010504787142263</v>
      </c>
      <c r="P74" t="str">
        <f>IFERROR(VLOOKUP(A74,Ref_Data!$A:$B,2,0),"Unknown")</f>
        <v>High Income</v>
      </c>
      <c r="Q74" t="str">
        <f>IFERROR(VLOOKUP(A74,Ref_Data!$A:$C,3,0),"Unknown")</f>
        <v>Middle East &amp; North Africa</v>
      </c>
      <c r="R74" t="str">
        <f t="shared" si="18"/>
        <v>Universal Access</v>
      </c>
      <c r="S74">
        <f t="shared" si="19"/>
        <v>15.146092309921883</v>
      </c>
      <c r="T74">
        <f t="shared" si="20"/>
        <v>-29.341518871734948</v>
      </c>
      <c r="U74">
        <f t="shared" si="21"/>
        <v>17.486155814426773</v>
      </c>
      <c r="V74">
        <f t="shared" si="22"/>
        <v>0</v>
      </c>
      <c r="W74">
        <f t="shared" si="23"/>
        <v>-2.8662175600000026</v>
      </c>
    </row>
    <row r="75" spans="1:23" x14ac:dyDescent="0.2">
      <c r="A75" t="s">
        <v>15</v>
      </c>
      <c r="B75" t="s">
        <v>14</v>
      </c>
      <c r="C75">
        <v>2018</v>
      </c>
      <c r="D75">
        <v>100</v>
      </c>
      <c r="E75">
        <v>0.3</v>
      </c>
      <c r="F75">
        <v>20.037583309999999</v>
      </c>
      <c r="G75">
        <v>8482.3031719999999</v>
      </c>
      <c r="H75">
        <v>9346701</v>
      </c>
      <c r="I75" t="str">
        <f>Master_Data!$A75 &amp; "-" &amp; Master_Data!$C75</f>
        <v>ARE-2018</v>
      </c>
      <c r="J75">
        <f t="shared" si="12"/>
        <v>0</v>
      </c>
      <c r="K75">
        <f t="shared" si="13"/>
        <v>9.9999999999999978E-2</v>
      </c>
      <c r="L75">
        <f t="shared" si="14"/>
        <v>-2.1263235700000003</v>
      </c>
      <c r="M75">
        <f t="shared" si="15"/>
        <v>187285299.9611603</v>
      </c>
      <c r="N75">
        <f t="shared" si="16"/>
        <v>0</v>
      </c>
      <c r="O75">
        <f t="shared" si="17"/>
        <v>2.3622809635175344</v>
      </c>
      <c r="P75" t="str">
        <f>IFERROR(VLOOKUP(A75,Ref_Data!$A:$B,2,0),"Unknown")</f>
        <v>High Income</v>
      </c>
      <c r="Q75" t="str">
        <f>IFERROR(VLOOKUP(A75,Ref_Data!$A:$C,3,0),"Unknown")</f>
        <v>Middle East &amp; North Africa</v>
      </c>
      <c r="R75" t="str">
        <f t="shared" si="18"/>
        <v>Universal Access</v>
      </c>
      <c r="S75">
        <f t="shared" si="19"/>
        <v>14.516199440312505</v>
      </c>
      <c r="T75">
        <f t="shared" si="20"/>
        <v>-29.263030170325301</v>
      </c>
      <c r="U75">
        <f t="shared" si="21"/>
        <v>15.326714300372384</v>
      </c>
      <c r="V75">
        <f t="shared" si="22"/>
        <v>0</v>
      </c>
      <c r="W75">
        <f t="shared" si="23"/>
        <v>-4.9925411300000029</v>
      </c>
    </row>
    <row r="76" spans="1:23" x14ac:dyDescent="0.2">
      <c r="A76" t="s">
        <v>15</v>
      </c>
      <c r="B76" t="s">
        <v>14</v>
      </c>
      <c r="C76">
        <v>2019</v>
      </c>
      <c r="D76">
        <v>100</v>
      </c>
      <c r="E76">
        <v>0.7</v>
      </c>
      <c r="F76">
        <v>20.945786930000001</v>
      </c>
      <c r="G76">
        <v>8816.5094360000003</v>
      </c>
      <c r="H76">
        <v>9445785</v>
      </c>
      <c r="I76" t="str">
        <f>Master_Data!$A76 &amp; "-" &amp; Master_Data!$C76</f>
        <v>ARE-2019</v>
      </c>
      <c r="J76">
        <f t="shared" si="12"/>
        <v>0</v>
      </c>
      <c r="K76">
        <f t="shared" si="13"/>
        <v>0.39999999999999997</v>
      </c>
      <c r="L76">
        <f t="shared" si="14"/>
        <v>0.90820362000000188</v>
      </c>
      <c r="M76">
        <f t="shared" si="15"/>
        <v>197849399.99659005</v>
      </c>
      <c r="N76">
        <f t="shared" si="16"/>
        <v>0</v>
      </c>
      <c r="O76">
        <f t="shared" si="17"/>
        <v>2.3757459890501726</v>
      </c>
      <c r="P76" t="str">
        <f>IFERROR(VLOOKUP(A76,Ref_Data!$A:$B,2,0),"Unknown")</f>
        <v>High Income</v>
      </c>
      <c r="Q76" t="str">
        <f>IFERROR(VLOOKUP(A76,Ref_Data!$A:$C,3,0),"Unknown")</f>
        <v>Middle East &amp; North Africa</v>
      </c>
      <c r="R76" t="str">
        <f t="shared" si="18"/>
        <v>Universal Access</v>
      </c>
      <c r="S76">
        <f t="shared" si="19"/>
        <v>13.958622860585876</v>
      </c>
      <c r="T76">
        <f t="shared" si="20"/>
        <v>-28.76219104382729</v>
      </c>
      <c r="U76">
        <f t="shared" si="21"/>
        <v>16.262385634418415</v>
      </c>
      <c r="V76">
        <f t="shared" si="22"/>
        <v>0</v>
      </c>
      <c r="W76">
        <f t="shared" si="23"/>
        <v>-4.084337510000001</v>
      </c>
    </row>
    <row r="77" spans="1:23" x14ac:dyDescent="0.2">
      <c r="A77" t="s">
        <v>15</v>
      </c>
      <c r="B77" t="s">
        <v>14</v>
      </c>
      <c r="C77">
        <v>2020</v>
      </c>
      <c r="D77">
        <v>100</v>
      </c>
      <c r="E77">
        <v>0.9</v>
      </c>
      <c r="F77">
        <v>20.814105850000001</v>
      </c>
      <c r="G77">
        <v>8154.3529410000001</v>
      </c>
      <c r="H77">
        <v>9401038</v>
      </c>
      <c r="I77" t="str">
        <f>Master_Data!$A77 &amp; "-" &amp; Master_Data!$C77</f>
        <v>ARE-2020</v>
      </c>
      <c r="J77">
        <f t="shared" si="12"/>
        <v>0</v>
      </c>
      <c r="K77">
        <f t="shared" si="13"/>
        <v>0.20000000000000007</v>
      </c>
      <c r="L77">
        <f t="shared" si="14"/>
        <v>-0.13168107999999989</v>
      </c>
      <c r="M77">
        <f t="shared" si="15"/>
        <v>195674200.0318723</v>
      </c>
      <c r="N77">
        <f t="shared" si="16"/>
        <v>0</v>
      </c>
      <c r="O77">
        <f t="shared" si="17"/>
        <v>2.5525147121541547</v>
      </c>
      <c r="P77" t="str">
        <f>IFERROR(VLOOKUP(A77,Ref_Data!$A:$B,2,0),"Unknown")</f>
        <v>High Income</v>
      </c>
      <c r="Q77" t="str">
        <f>IFERROR(VLOOKUP(A77,Ref_Data!$A:$C,3,0),"Unknown")</f>
        <v>Middle East &amp; North Africa</v>
      </c>
      <c r="R77" t="str">
        <f t="shared" si="18"/>
        <v>Universal Access</v>
      </c>
      <c r="S77">
        <f t="shared" si="19"/>
        <v>13.426165474335917</v>
      </c>
      <c r="T77">
        <f t="shared" si="20"/>
        <v>-29.634853433815262</v>
      </c>
      <c r="U77">
        <f t="shared" si="21"/>
        <v>16.413358213698743</v>
      </c>
      <c r="V77">
        <f t="shared" si="22"/>
        <v>0</v>
      </c>
      <c r="W77">
        <f t="shared" si="23"/>
        <v>-4.2160185900000009</v>
      </c>
    </row>
    <row r="78" spans="1:23" x14ac:dyDescent="0.2">
      <c r="A78" t="s">
        <v>15</v>
      </c>
      <c r="B78" t="s">
        <v>14</v>
      </c>
      <c r="C78">
        <v>2021</v>
      </c>
      <c r="D78">
        <v>100</v>
      </c>
      <c r="E78">
        <v>1</v>
      </c>
      <c r="F78">
        <v>20.826927860000001</v>
      </c>
      <c r="G78">
        <v>8674.2264140000007</v>
      </c>
      <c r="H78">
        <v>9575152</v>
      </c>
      <c r="I78" t="str">
        <f>Master_Data!$A78 &amp; "-" &amp; Master_Data!$C78</f>
        <v>ARE-2021</v>
      </c>
      <c r="J78">
        <f t="shared" si="12"/>
        <v>0</v>
      </c>
      <c r="K78">
        <f t="shared" si="13"/>
        <v>9.9999999999999978E-2</v>
      </c>
      <c r="L78">
        <f t="shared" si="14"/>
        <v>1.2822010000000716E-2</v>
      </c>
      <c r="M78">
        <f t="shared" si="15"/>
        <v>199420999.95253474</v>
      </c>
      <c r="N78">
        <f t="shared" si="16"/>
        <v>0</v>
      </c>
      <c r="O78">
        <f t="shared" si="17"/>
        <v>2.4010127089126732</v>
      </c>
      <c r="P78" t="str">
        <f>IFERROR(VLOOKUP(A78,Ref_Data!$A:$B,2,0),"Unknown")</f>
        <v>High Income</v>
      </c>
      <c r="Q78" t="str">
        <f>IFERROR(VLOOKUP(A78,Ref_Data!$A:$C,3,0),"Unknown")</f>
        <v>Middle East &amp; North Africa</v>
      </c>
      <c r="R78" t="str">
        <f t="shared" si="18"/>
        <v>Universal Access</v>
      </c>
      <c r="S78">
        <f t="shared" si="19"/>
        <v>12.87483148972656</v>
      </c>
      <c r="T78">
        <f t="shared" si="20"/>
        <v>-28.603381642512058</v>
      </c>
      <c r="U78">
        <f t="shared" si="21"/>
        <v>16.246193518995817</v>
      </c>
      <c r="V78">
        <f t="shared" si="22"/>
        <v>0</v>
      </c>
      <c r="W78">
        <f t="shared" si="23"/>
        <v>-4.2031965800000002</v>
      </c>
    </row>
    <row r="79" spans="1:23" x14ac:dyDescent="0.2">
      <c r="A79" t="s">
        <v>15</v>
      </c>
      <c r="B79" t="s">
        <v>14</v>
      </c>
      <c r="C79">
        <v>2022</v>
      </c>
      <c r="D79">
        <v>100</v>
      </c>
      <c r="F79">
        <v>19.373145959999999</v>
      </c>
      <c r="G79">
        <v>8335.8095720000001</v>
      </c>
      <c r="H79">
        <v>10074977</v>
      </c>
      <c r="I79" t="str">
        <f>Master_Data!$A79 &amp; "-" &amp; Master_Data!$C79</f>
        <v>ARE-2022</v>
      </c>
      <c r="J79">
        <f t="shared" si="12"/>
        <v>0</v>
      </c>
      <c r="K79" t="str">
        <f t="shared" si="13"/>
        <v/>
      </c>
      <c r="L79">
        <f t="shared" si="14"/>
        <v>-1.4537819000000027</v>
      </c>
      <c r="M79">
        <f t="shared" si="15"/>
        <v>195183999.96464291</v>
      </c>
      <c r="N79">
        <f t="shared" si="16"/>
        <v>0</v>
      </c>
      <c r="O79">
        <f t="shared" si="17"/>
        <v>2.3240869159336883</v>
      </c>
      <c r="P79" t="str">
        <f>IFERROR(VLOOKUP(A79,Ref_Data!$A:$B,2,0),"Unknown")</f>
        <v>High Income</v>
      </c>
      <c r="Q79" t="str">
        <f>IFERROR(VLOOKUP(A79,Ref_Data!$A:$C,3,0),"Unknown")</f>
        <v>Middle East &amp; North Africa</v>
      </c>
      <c r="R79" t="str">
        <f t="shared" si="18"/>
        <v>Universal Access</v>
      </c>
      <c r="S79">
        <f t="shared" si="19"/>
        <v>12.585946336015652</v>
      </c>
      <c r="T79" t="str">
        <f t="shared" si="20"/>
        <v/>
      </c>
      <c r="U79">
        <f t="shared" si="21"/>
        <v>14.822344907774063</v>
      </c>
      <c r="V79">
        <f t="shared" si="22"/>
        <v>0</v>
      </c>
      <c r="W79">
        <f t="shared" si="23"/>
        <v>-5.6569784800000029</v>
      </c>
    </row>
    <row r="80" spans="1:23" x14ac:dyDescent="0.2">
      <c r="A80" t="s">
        <v>17</v>
      </c>
      <c r="B80" t="s">
        <v>16</v>
      </c>
      <c r="C80">
        <v>2010</v>
      </c>
      <c r="D80">
        <v>98.8</v>
      </c>
      <c r="E80">
        <v>8.8000000000000007</v>
      </c>
      <c r="F80">
        <v>4.2945461050000002</v>
      </c>
      <c r="G80">
        <v>1826.0511240000001</v>
      </c>
      <c r="H80">
        <v>41288694</v>
      </c>
      <c r="I80" t="str">
        <f>Master_Data!$A80 &amp; "-" &amp; Master_Data!$C80</f>
        <v>ARG-2010</v>
      </c>
      <c r="J80" t="str">
        <f t="shared" si="12"/>
        <v/>
      </c>
      <c r="K80" t="str">
        <f t="shared" si="13"/>
        <v/>
      </c>
      <c r="L80" t="str">
        <f t="shared" si="14"/>
        <v/>
      </c>
      <c r="M80">
        <f t="shared" si="15"/>
        <v>177316199.99823686</v>
      </c>
      <c r="N80">
        <f t="shared" si="16"/>
        <v>1.2000000000000028</v>
      </c>
      <c r="O80">
        <f t="shared" si="17"/>
        <v>2.3518213967595361</v>
      </c>
      <c r="P80" t="str">
        <f>IFERROR(VLOOKUP(A80,Ref_Data!$A:$B,2,0),"Unknown")</f>
        <v>Upper Middle Income</v>
      </c>
      <c r="Q80" t="str">
        <f>IFERROR(VLOOKUP(A80,Ref_Data!$A:$C,3,0),"Unknown")</f>
        <v>Latin America &amp; Caribbean</v>
      </c>
      <c r="R80" t="str">
        <f t="shared" si="18"/>
        <v>Universal Access</v>
      </c>
      <c r="S80">
        <f t="shared" si="19"/>
        <v>19.175342560585946</v>
      </c>
      <c r="T80">
        <f t="shared" si="20"/>
        <v>-21.612664906737901</v>
      </c>
      <c r="U80">
        <f t="shared" si="21"/>
        <v>-0.80351310899163408</v>
      </c>
      <c r="V80">
        <f t="shared" si="22"/>
        <v>0</v>
      </c>
      <c r="W80">
        <f t="shared" si="23"/>
        <v>0</v>
      </c>
    </row>
    <row r="81" spans="1:23" x14ac:dyDescent="0.2">
      <c r="A81" t="s">
        <v>17</v>
      </c>
      <c r="B81" t="s">
        <v>16</v>
      </c>
      <c r="C81">
        <v>2011</v>
      </c>
      <c r="D81">
        <v>99</v>
      </c>
      <c r="E81">
        <v>8.8000000000000007</v>
      </c>
      <c r="F81">
        <v>4.429218229</v>
      </c>
      <c r="G81">
        <v>1865.2573609999999</v>
      </c>
      <c r="H81">
        <v>41730660</v>
      </c>
      <c r="I81" t="str">
        <f>Master_Data!$A81 &amp; "-" &amp; Master_Data!$C81</f>
        <v>ARG-2011</v>
      </c>
      <c r="J81">
        <f t="shared" si="12"/>
        <v>0.20000000000000284</v>
      </c>
      <c r="K81">
        <f t="shared" si="13"/>
        <v>0</v>
      </c>
      <c r="L81">
        <f t="shared" si="14"/>
        <v>0.13467212399999973</v>
      </c>
      <c r="M81">
        <f t="shared" si="15"/>
        <v>184834199.98020113</v>
      </c>
      <c r="N81">
        <f t="shared" si="16"/>
        <v>1</v>
      </c>
      <c r="O81">
        <f t="shared" si="17"/>
        <v>2.3745882587620035</v>
      </c>
      <c r="P81" t="str">
        <f>IFERROR(VLOOKUP(A81,Ref_Data!$A:$B,2,0),"Unknown")</f>
        <v>Upper Middle Income</v>
      </c>
      <c r="Q81" t="str">
        <f>IFERROR(VLOOKUP(A81,Ref_Data!$A:$C,3,0),"Unknown")</f>
        <v>Latin America &amp; Caribbean</v>
      </c>
      <c r="R81" t="str">
        <f t="shared" si="18"/>
        <v>Universal Access</v>
      </c>
      <c r="S81">
        <f t="shared" si="19"/>
        <v>18.584672569179688</v>
      </c>
      <c r="T81">
        <f t="shared" si="20"/>
        <v>-21.397370289641142</v>
      </c>
      <c r="U81">
        <f t="shared" si="21"/>
        <v>-0.69731515477405548</v>
      </c>
      <c r="V81">
        <f t="shared" si="22"/>
        <v>0.20000000000000284</v>
      </c>
      <c r="W81">
        <f t="shared" si="23"/>
        <v>0.13467212399999973</v>
      </c>
    </row>
    <row r="82" spans="1:23" x14ac:dyDescent="0.2">
      <c r="A82" t="s">
        <v>17</v>
      </c>
      <c r="B82" t="s">
        <v>16</v>
      </c>
      <c r="C82">
        <v>2012</v>
      </c>
      <c r="D82">
        <v>99.1</v>
      </c>
      <c r="E82">
        <v>8.6</v>
      </c>
      <c r="F82">
        <v>4.478861287</v>
      </c>
      <c r="G82">
        <v>1897.609839</v>
      </c>
      <c r="H82">
        <v>42161721</v>
      </c>
      <c r="I82" t="str">
        <f>Master_Data!$A82 &amp; "-" &amp; Master_Data!$C82</f>
        <v>ARG-2012</v>
      </c>
      <c r="J82">
        <f t="shared" si="12"/>
        <v>9.9999999999994316E-2</v>
      </c>
      <c r="K82">
        <f t="shared" si="13"/>
        <v>-0.20000000000000107</v>
      </c>
      <c r="L82">
        <f t="shared" si="14"/>
        <v>4.9643058000000018E-2</v>
      </c>
      <c r="M82">
        <f t="shared" si="15"/>
        <v>188836499.98019493</v>
      </c>
      <c r="N82">
        <f t="shared" si="16"/>
        <v>0.90000000000000568</v>
      </c>
      <c r="O82">
        <f t="shared" si="17"/>
        <v>2.3602645786028726</v>
      </c>
      <c r="P82" t="str">
        <f>IFERROR(VLOOKUP(A82,Ref_Data!$A:$B,2,0),"Unknown")</f>
        <v>Upper Middle Income</v>
      </c>
      <c r="Q82" t="str">
        <f>IFERROR(VLOOKUP(A82,Ref_Data!$A:$C,3,0),"Unknown")</f>
        <v>Latin America &amp; Caribbean</v>
      </c>
      <c r="R82" t="str">
        <f t="shared" si="18"/>
        <v>Universal Access</v>
      </c>
      <c r="S82">
        <f t="shared" si="19"/>
        <v>17.979195463984368</v>
      </c>
      <c r="T82">
        <f t="shared" si="20"/>
        <v>-21.507129453224884</v>
      </c>
      <c r="U82">
        <f t="shared" si="21"/>
        <v>-0.92664277609622925</v>
      </c>
      <c r="V82">
        <f t="shared" si="22"/>
        <v>0.29999999999999716</v>
      </c>
      <c r="W82">
        <f t="shared" si="23"/>
        <v>0.18431518199999974</v>
      </c>
    </row>
    <row r="83" spans="1:23" x14ac:dyDescent="0.2">
      <c r="A83" t="s">
        <v>17</v>
      </c>
      <c r="B83" t="s">
        <v>16</v>
      </c>
      <c r="C83">
        <v>2013</v>
      </c>
      <c r="D83">
        <v>99.3</v>
      </c>
      <c r="E83">
        <v>8.9</v>
      </c>
      <c r="F83">
        <v>4.5365867230000001</v>
      </c>
      <c r="G83">
        <v>1928.549229</v>
      </c>
      <c r="H83">
        <v>42582455</v>
      </c>
      <c r="I83" t="str">
        <f>Master_Data!$A83 &amp; "-" &amp; Master_Data!$C83</f>
        <v>ARG-2013</v>
      </c>
      <c r="J83">
        <f t="shared" si="12"/>
        <v>0.20000000000000284</v>
      </c>
      <c r="K83">
        <f t="shared" si="13"/>
        <v>0.30000000000000071</v>
      </c>
      <c r="L83">
        <f t="shared" si="14"/>
        <v>5.772543600000013E-2</v>
      </c>
      <c r="M83">
        <f t="shared" si="15"/>
        <v>193178999.98574498</v>
      </c>
      <c r="N83">
        <f t="shared" si="16"/>
        <v>0.70000000000000284</v>
      </c>
      <c r="O83">
        <f t="shared" si="17"/>
        <v>2.3523313041650131</v>
      </c>
      <c r="P83" t="str">
        <f>IFERROR(VLOOKUP(A83,Ref_Data!$A:$B,2,0),"Unknown")</f>
        <v>Upper Middle Income</v>
      </c>
      <c r="Q83" t="str">
        <f>IFERROR(VLOOKUP(A83,Ref_Data!$A:$C,3,0),"Unknown")</f>
        <v>Latin America &amp; Caribbean</v>
      </c>
      <c r="R83" t="str">
        <f t="shared" si="18"/>
        <v>Universal Access</v>
      </c>
      <c r="S83">
        <f t="shared" si="19"/>
        <v>17.587461823359391</v>
      </c>
      <c r="T83">
        <f t="shared" si="20"/>
        <v>-21.401640083835346</v>
      </c>
      <c r="U83">
        <f t="shared" si="21"/>
        <v>-0.43178372100000395</v>
      </c>
      <c r="V83">
        <f t="shared" si="22"/>
        <v>0.5</v>
      </c>
      <c r="W83">
        <f t="shared" si="23"/>
        <v>0.24204061799999987</v>
      </c>
    </row>
    <row r="84" spans="1:23" x14ac:dyDescent="0.2">
      <c r="A84" t="s">
        <v>17</v>
      </c>
      <c r="B84" t="s">
        <v>16</v>
      </c>
      <c r="C84">
        <v>2014</v>
      </c>
      <c r="D84">
        <v>100</v>
      </c>
      <c r="E84">
        <v>9.8000000000000007</v>
      </c>
      <c r="F84">
        <v>4.4167461509999999</v>
      </c>
      <c r="G84">
        <v>1911.6172770000001</v>
      </c>
      <c r="H84">
        <v>43024071</v>
      </c>
      <c r="I84" t="str">
        <f>Master_Data!$A84 &amp; "-" &amp; Master_Data!$C84</f>
        <v>ARG-2014</v>
      </c>
      <c r="J84">
        <f t="shared" si="12"/>
        <v>0.70000000000000284</v>
      </c>
      <c r="K84">
        <f t="shared" si="13"/>
        <v>0.90000000000000036</v>
      </c>
      <c r="L84">
        <f t="shared" si="14"/>
        <v>-0.1198405720000002</v>
      </c>
      <c r="M84">
        <f t="shared" si="15"/>
        <v>190026399.98960072</v>
      </c>
      <c r="N84">
        <f t="shared" si="16"/>
        <v>0</v>
      </c>
      <c r="O84">
        <f t="shared" si="17"/>
        <v>2.31047616284962</v>
      </c>
      <c r="P84" t="str">
        <f>IFERROR(VLOOKUP(A84,Ref_Data!$A:$B,2,0),"Unknown")</f>
        <v>Upper Middle Income</v>
      </c>
      <c r="Q84" t="str">
        <f>IFERROR(VLOOKUP(A84,Ref_Data!$A:$C,3,0),"Unknown")</f>
        <v>Latin America &amp; Caribbean</v>
      </c>
      <c r="R84" t="str">
        <f t="shared" si="18"/>
        <v>Universal Access</v>
      </c>
      <c r="S84">
        <f t="shared" si="19"/>
        <v>17.559097411132853</v>
      </c>
      <c r="T84">
        <f t="shared" si="20"/>
        <v>-20.311726605578301</v>
      </c>
      <c r="U84">
        <f t="shared" si="21"/>
        <v>-0.37454074708368434</v>
      </c>
      <c r="V84">
        <f t="shared" si="22"/>
        <v>1.2000000000000028</v>
      </c>
      <c r="W84">
        <f t="shared" si="23"/>
        <v>0.12220004599999967</v>
      </c>
    </row>
    <row r="85" spans="1:23" x14ac:dyDescent="0.2">
      <c r="A85" t="s">
        <v>17</v>
      </c>
      <c r="B85" t="s">
        <v>16</v>
      </c>
      <c r="C85">
        <v>2015</v>
      </c>
      <c r="D85">
        <v>99.7</v>
      </c>
      <c r="E85">
        <v>9.4</v>
      </c>
      <c r="F85">
        <v>4.5125870199999998</v>
      </c>
      <c r="G85">
        <v>1919.7585919999999</v>
      </c>
      <c r="H85">
        <v>43477012</v>
      </c>
      <c r="I85" t="str">
        <f>Master_Data!$A85 &amp; "-" &amp; Master_Data!$C85</f>
        <v>ARG-2015</v>
      </c>
      <c r="J85">
        <f t="shared" si="12"/>
        <v>-0.29999999999999716</v>
      </c>
      <c r="K85">
        <f t="shared" si="13"/>
        <v>-0.40000000000000036</v>
      </c>
      <c r="L85">
        <f t="shared" si="14"/>
        <v>9.5840868999999884E-2</v>
      </c>
      <c r="M85">
        <f t="shared" si="15"/>
        <v>196193800.01958424</v>
      </c>
      <c r="N85">
        <f t="shared" si="16"/>
        <v>0.29999999999999716</v>
      </c>
      <c r="O85">
        <f t="shared" si="17"/>
        <v>2.3506012885186762</v>
      </c>
      <c r="P85" t="str">
        <f>IFERROR(VLOOKUP(A85,Ref_Data!$A:$B,2,0),"Unknown")</f>
        <v>Upper Middle Income</v>
      </c>
      <c r="Q85" t="str">
        <f>IFERROR(VLOOKUP(A85,Ref_Data!$A:$C,3,0),"Unknown")</f>
        <v>Latin America &amp; Caribbean</v>
      </c>
      <c r="R85" t="str">
        <f t="shared" si="18"/>
        <v>Universal Access</v>
      </c>
      <c r="S85">
        <f t="shared" si="19"/>
        <v>16.684761441953114</v>
      </c>
      <c r="T85">
        <f t="shared" si="20"/>
        <v>-20.515157191497991</v>
      </c>
      <c r="U85">
        <f t="shared" si="21"/>
        <v>-0.19685434600417917</v>
      </c>
      <c r="V85">
        <f t="shared" si="22"/>
        <v>0.90000000000000568</v>
      </c>
      <c r="W85">
        <f t="shared" si="23"/>
        <v>0.21804091499999956</v>
      </c>
    </row>
    <row r="86" spans="1:23" x14ac:dyDescent="0.2">
      <c r="A86" t="s">
        <v>17</v>
      </c>
      <c r="B86" t="s">
        <v>16</v>
      </c>
      <c r="C86">
        <v>2016</v>
      </c>
      <c r="D86">
        <v>99.9</v>
      </c>
      <c r="E86">
        <v>9.4</v>
      </c>
      <c r="F86">
        <v>4.4223010440000001</v>
      </c>
      <c r="G86">
        <v>1889.870189</v>
      </c>
      <c r="H86">
        <v>43900313</v>
      </c>
      <c r="I86" t="str">
        <f>Master_Data!$A86 &amp; "-" &amp; Master_Data!$C86</f>
        <v>ARG-2016</v>
      </c>
      <c r="J86">
        <f t="shared" si="12"/>
        <v>0.20000000000000284</v>
      </c>
      <c r="K86">
        <f t="shared" si="13"/>
        <v>0</v>
      </c>
      <c r="L86">
        <f t="shared" si="14"/>
        <v>-9.0285975999999657E-2</v>
      </c>
      <c r="M86">
        <f t="shared" si="15"/>
        <v>194140400.01182678</v>
      </c>
      <c r="N86">
        <f t="shared" si="16"/>
        <v>9.9999999999994316E-2</v>
      </c>
      <c r="O86">
        <f t="shared" si="17"/>
        <v>2.3400025407776828</v>
      </c>
      <c r="P86" t="str">
        <f>IFERROR(VLOOKUP(A86,Ref_Data!$A:$B,2,0),"Unknown")</f>
        <v>Upper Middle Income</v>
      </c>
      <c r="Q86" t="str">
        <f>IFERROR(VLOOKUP(A86,Ref_Data!$A:$C,3,0),"Unknown")</f>
        <v>Latin America &amp; Caribbean</v>
      </c>
      <c r="R86" t="str">
        <f t="shared" si="18"/>
        <v>Universal Access</v>
      </c>
      <c r="S86">
        <f t="shared" si="19"/>
        <v>15.805248869453038</v>
      </c>
      <c r="T86">
        <f t="shared" si="20"/>
        <v>-20.306057525184727</v>
      </c>
      <c r="U86">
        <f t="shared" si="21"/>
        <v>-0.25207075166945625</v>
      </c>
      <c r="V86">
        <f t="shared" si="22"/>
        <v>1.1000000000000085</v>
      </c>
      <c r="W86">
        <f t="shared" si="23"/>
        <v>0.1277549389999999</v>
      </c>
    </row>
    <row r="87" spans="1:23" x14ac:dyDescent="0.2">
      <c r="A87" t="s">
        <v>17</v>
      </c>
      <c r="B87" t="s">
        <v>16</v>
      </c>
      <c r="C87">
        <v>2017</v>
      </c>
      <c r="D87">
        <v>100</v>
      </c>
      <c r="E87">
        <v>10.4</v>
      </c>
      <c r="F87">
        <v>4.321029105</v>
      </c>
      <c r="G87">
        <v>1874.829637</v>
      </c>
      <c r="H87">
        <v>44288894</v>
      </c>
      <c r="I87" t="str">
        <f>Master_Data!$A87 &amp; "-" &amp; Master_Data!$C87</f>
        <v>ARG-2017</v>
      </c>
      <c r="J87">
        <f t="shared" si="12"/>
        <v>9.9999999999994316E-2</v>
      </c>
      <c r="K87">
        <f t="shared" si="13"/>
        <v>1</v>
      </c>
      <c r="L87">
        <f t="shared" si="14"/>
        <v>-0.10127193900000009</v>
      </c>
      <c r="M87">
        <f t="shared" si="15"/>
        <v>191373600.00225988</v>
      </c>
      <c r="N87">
        <f t="shared" si="16"/>
        <v>0</v>
      </c>
      <c r="O87">
        <f t="shared" si="17"/>
        <v>2.3047582669507372</v>
      </c>
      <c r="P87" t="str">
        <f>IFERROR(VLOOKUP(A87,Ref_Data!$A:$B,2,0),"Unknown")</f>
        <v>Upper Middle Income</v>
      </c>
      <c r="Q87" t="str">
        <f>IFERROR(VLOOKUP(A87,Ref_Data!$A:$C,3,0),"Unknown")</f>
        <v>Latin America &amp; Caribbean</v>
      </c>
      <c r="R87" t="str">
        <f t="shared" si="18"/>
        <v>Universal Access</v>
      </c>
      <c r="S87">
        <f t="shared" si="19"/>
        <v>15.146092309921883</v>
      </c>
      <c r="T87">
        <f t="shared" si="20"/>
        <v>-19.141518871734945</v>
      </c>
      <c r="U87">
        <f t="shared" si="21"/>
        <v>-0.35672196057322392</v>
      </c>
      <c r="V87">
        <f t="shared" si="22"/>
        <v>1.2000000000000028</v>
      </c>
      <c r="W87">
        <f t="shared" si="23"/>
        <v>2.6482999999999812E-2</v>
      </c>
    </row>
    <row r="88" spans="1:23" x14ac:dyDescent="0.2">
      <c r="A88" t="s">
        <v>17</v>
      </c>
      <c r="B88" t="s">
        <v>16</v>
      </c>
      <c r="C88">
        <v>2018</v>
      </c>
      <c r="D88">
        <v>100</v>
      </c>
      <c r="E88">
        <v>10.5</v>
      </c>
      <c r="F88">
        <v>4.2507580689999998</v>
      </c>
      <c r="G88">
        <v>1806.776235</v>
      </c>
      <c r="H88">
        <v>44654882</v>
      </c>
      <c r="I88" t="str">
        <f>Master_Data!$A88 &amp; "-" &amp; Master_Data!$C88</f>
        <v>ARG-2018</v>
      </c>
      <c r="J88">
        <f t="shared" si="12"/>
        <v>0</v>
      </c>
      <c r="K88">
        <f t="shared" si="13"/>
        <v>9.9999999999999645E-2</v>
      </c>
      <c r="L88">
        <f t="shared" si="14"/>
        <v>-7.0271036000000286E-2</v>
      </c>
      <c r="M88">
        <f t="shared" si="15"/>
        <v>189817099.98174286</v>
      </c>
      <c r="N88">
        <f t="shared" si="16"/>
        <v>0</v>
      </c>
      <c r="O88">
        <f t="shared" si="17"/>
        <v>2.3526754374207273</v>
      </c>
      <c r="P88" t="str">
        <f>IFERROR(VLOOKUP(A88,Ref_Data!$A:$B,2,0),"Unknown")</f>
        <v>Upper Middle Income</v>
      </c>
      <c r="Q88" t="str">
        <f>IFERROR(VLOOKUP(A88,Ref_Data!$A:$C,3,0),"Unknown")</f>
        <v>Latin America &amp; Caribbean</v>
      </c>
      <c r="R88" t="str">
        <f t="shared" si="18"/>
        <v>Universal Access</v>
      </c>
      <c r="S88">
        <f t="shared" si="19"/>
        <v>14.516199440312505</v>
      </c>
      <c r="T88">
        <f t="shared" si="20"/>
        <v>-19.063030170325302</v>
      </c>
      <c r="U88">
        <f t="shared" si="21"/>
        <v>-0.46011094062761515</v>
      </c>
      <c r="V88">
        <f t="shared" si="22"/>
        <v>1.2000000000000028</v>
      </c>
      <c r="W88">
        <f t="shared" si="23"/>
        <v>-4.3788036000000474E-2</v>
      </c>
    </row>
    <row r="89" spans="1:23" x14ac:dyDescent="0.2">
      <c r="A89" t="s">
        <v>17</v>
      </c>
      <c r="B89" t="s">
        <v>16</v>
      </c>
      <c r="C89">
        <v>2019</v>
      </c>
      <c r="D89">
        <v>100</v>
      </c>
      <c r="E89">
        <v>10.7</v>
      </c>
      <c r="F89">
        <v>4.075040693</v>
      </c>
      <c r="G89">
        <v>1777.4150770000001</v>
      </c>
      <c r="H89">
        <v>44973465</v>
      </c>
      <c r="I89" t="str">
        <f>Master_Data!$A89 &amp; "-" &amp; Master_Data!$C89</f>
        <v>ARG-2019</v>
      </c>
      <c r="J89">
        <f t="shared" si="12"/>
        <v>0</v>
      </c>
      <c r="K89">
        <f t="shared" si="13"/>
        <v>0.19999999999999929</v>
      </c>
      <c r="L89">
        <f t="shared" si="14"/>
        <v>-0.1757173759999997</v>
      </c>
      <c r="M89">
        <f t="shared" si="15"/>
        <v>183268699.98021126</v>
      </c>
      <c r="N89">
        <f t="shared" si="16"/>
        <v>0</v>
      </c>
      <c r="O89">
        <f t="shared" si="17"/>
        <v>2.2926781401438512</v>
      </c>
      <c r="P89" t="str">
        <f>IFERROR(VLOOKUP(A89,Ref_Data!$A:$B,2,0),"Unknown")</f>
        <v>Upper Middle Income</v>
      </c>
      <c r="Q89" t="str">
        <f>IFERROR(VLOOKUP(A89,Ref_Data!$A:$C,3,0),"Unknown")</f>
        <v>Latin America &amp; Caribbean</v>
      </c>
      <c r="R89" t="str">
        <f t="shared" si="18"/>
        <v>Universal Access</v>
      </c>
      <c r="S89">
        <f t="shared" si="19"/>
        <v>13.958622860585876</v>
      </c>
      <c r="T89">
        <f t="shared" si="20"/>
        <v>-18.76219104382729</v>
      </c>
      <c r="U89">
        <f t="shared" si="21"/>
        <v>-0.60836060258158753</v>
      </c>
      <c r="V89">
        <f t="shared" si="22"/>
        <v>1.2000000000000028</v>
      </c>
      <c r="W89">
        <f t="shared" si="23"/>
        <v>-0.21950541200000018</v>
      </c>
    </row>
    <row r="90" spans="1:23" x14ac:dyDescent="0.2">
      <c r="A90" t="s">
        <v>17</v>
      </c>
      <c r="B90" t="s">
        <v>16</v>
      </c>
      <c r="C90">
        <v>2020</v>
      </c>
      <c r="D90">
        <v>100</v>
      </c>
      <c r="E90">
        <v>9.8000000000000007</v>
      </c>
      <c r="F90">
        <v>3.7200285489999998</v>
      </c>
      <c r="G90">
        <v>1623.9245080000001</v>
      </c>
      <c r="H90">
        <v>45191965</v>
      </c>
      <c r="I90" t="str">
        <f>Master_Data!$A90 &amp; "-" &amp; Master_Data!$C90</f>
        <v>ARG-2020</v>
      </c>
      <c r="J90">
        <f t="shared" si="12"/>
        <v>0</v>
      </c>
      <c r="K90">
        <f t="shared" si="13"/>
        <v>-0.89999999999999858</v>
      </c>
      <c r="L90">
        <f t="shared" si="14"/>
        <v>-0.35501214400000025</v>
      </c>
      <c r="M90">
        <f t="shared" si="15"/>
        <v>168115399.98540878</v>
      </c>
      <c r="N90">
        <f t="shared" si="16"/>
        <v>0</v>
      </c>
      <c r="O90">
        <f t="shared" si="17"/>
        <v>2.2907644602159052</v>
      </c>
      <c r="P90" t="str">
        <f>IFERROR(VLOOKUP(A90,Ref_Data!$A:$B,2,0),"Unknown")</f>
        <v>Upper Middle Income</v>
      </c>
      <c r="Q90" t="str">
        <f>IFERROR(VLOOKUP(A90,Ref_Data!$A:$C,3,0),"Unknown")</f>
        <v>Latin America &amp; Caribbean</v>
      </c>
      <c r="R90" t="str">
        <f t="shared" si="18"/>
        <v>Universal Access</v>
      </c>
      <c r="S90">
        <f t="shared" si="19"/>
        <v>13.426165474335917</v>
      </c>
      <c r="T90">
        <f t="shared" si="20"/>
        <v>-20.73485343381526</v>
      </c>
      <c r="U90">
        <f t="shared" si="21"/>
        <v>-0.68071908730125807</v>
      </c>
      <c r="V90">
        <f t="shared" si="22"/>
        <v>1.2000000000000028</v>
      </c>
      <c r="W90">
        <f t="shared" si="23"/>
        <v>-0.57451755600000043</v>
      </c>
    </row>
    <row r="91" spans="1:23" x14ac:dyDescent="0.2">
      <c r="A91" t="s">
        <v>17</v>
      </c>
      <c r="B91" t="s">
        <v>16</v>
      </c>
      <c r="C91">
        <v>2021</v>
      </c>
      <c r="D91">
        <v>100</v>
      </c>
      <c r="E91">
        <v>9.1999999999999993</v>
      </c>
      <c r="F91">
        <v>4.0976970460000004</v>
      </c>
      <c r="G91">
        <v>1741.513772</v>
      </c>
      <c r="H91">
        <v>45312281</v>
      </c>
      <c r="I91" t="str">
        <f>Master_Data!$A91 &amp; "-" &amp; Master_Data!$C91</f>
        <v>ARG-2021</v>
      </c>
      <c r="J91">
        <f t="shared" si="12"/>
        <v>0</v>
      </c>
      <c r="K91">
        <f t="shared" si="13"/>
        <v>-0.60000000000000142</v>
      </c>
      <c r="L91">
        <f t="shared" si="14"/>
        <v>0.3776684970000006</v>
      </c>
      <c r="M91">
        <f t="shared" si="15"/>
        <v>185676000.00122195</v>
      </c>
      <c r="N91">
        <f t="shared" si="16"/>
        <v>0</v>
      </c>
      <c r="O91">
        <f t="shared" si="17"/>
        <v>2.3529512725553117</v>
      </c>
      <c r="P91" t="str">
        <f>IFERROR(VLOOKUP(A91,Ref_Data!$A:$B,2,0),"Unknown")</f>
        <v>Upper Middle Income</v>
      </c>
      <c r="Q91" t="str">
        <f>IFERROR(VLOOKUP(A91,Ref_Data!$A:$C,3,0),"Unknown")</f>
        <v>Latin America &amp; Caribbean</v>
      </c>
      <c r="R91" t="str">
        <f t="shared" si="18"/>
        <v>Universal Access</v>
      </c>
      <c r="S91">
        <f t="shared" si="19"/>
        <v>12.87483148972656</v>
      </c>
      <c r="T91">
        <f t="shared" si="20"/>
        <v>-20.403381642512059</v>
      </c>
      <c r="U91">
        <f t="shared" si="21"/>
        <v>-0.48303729500418591</v>
      </c>
      <c r="V91">
        <f t="shared" si="22"/>
        <v>1.2000000000000028</v>
      </c>
      <c r="W91">
        <f t="shared" si="23"/>
        <v>-0.19684905899999983</v>
      </c>
    </row>
    <row r="92" spans="1:23" x14ac:dyDescent="0.2">
      <c r="A92" t="s">
        <v>17</v>
      </c>
      <c r="B92" t="s">
        <v>16</v>
      </c>
      <c r="C92">
        <v>2022</v>
      </c>
      <c r="D92">
        <v>100</v>
      </c>
      <c r="F92">
        <v>4.2953116710000003</v>
      </c>
      <c r="G92">
        <v>1808.760213</v>
      </c>
      <c r="H92">
        <v>45407904</v>
      </c>
      <c r="I92" t="str">
        <f>Master_Data!$A92 &amp; "-" &amp; Master_Data!$C92</f>
        <v>ARG-2022</v>
      </c>
      <c r="J92">
        <f t="shared" si="12"/>
        <v>0</v>
      </c>
      <c r="K92" t="str">
        <f t="shared" si="13"/>
        <v/>
      </c>
      <c r="L92">
        <f t="shared" si="14"/>
        <v>0.19761462499999993</v>
      </c>
      <c r="M92">
        <f t="shared" si="15"/>
        <v>195041100.00684759</v>
      </c>
      <c r="N92">
        <f t="shared" si="16"/>
        <v>0</v>
      </c>
      <c r="O92">
        <f t="shared" si="17"/>
        <v>2.3747269760405771</v>
      </c>
      <c r="P92" t="str">
        <f>IFERROR(VLOOKUP(A92,Ref_Data!$A:$B,2,0),"Unknown")</f>
        <v>Upper Middle Income</v>
      </c>
      <c r="Q92" t="str">
        <f>IFERROR(VLOOKUP(A92,Ref_Data!$A:$C,3,0),"Unknown")</f>
        <v>Latin America &amp; Caribbean</v>
      </c>
      <c r="R92" t="str">
        <f t="shared" si="18"/>
        <v>Universal Access</v>
      </c>
      <c r="S92">
        <f t="shared" si="19"/>
        <v>12.585946336015652</v>
      </c>
      <c r="T92" t="str">
        <f t="shared" si="20"/>
        <v/>
      </c>
      <c r="U92">
        <f t="shared" si="21"/>
        <v>-0.25548938122593601</v>
      </c>
      <c r="V92">
        <f t="shared" si="22"/>
        <v>1.2000000000000028</v>
      </c>
      <c r="W92">
        <f t="shared" si="23"/>
        <v>7.6556600000010633E-4</v>
      </c>
    </row>
    <row r="93" spans="1:23" x14ac:dyDescent="0.2">
      <c r="A93" t="s">
        <v>19</v>
      </c>
      <c r="B93" t="s">
        <v>18</v>
      </c>
      <c r="C93">
        <v>2010</v>
      </c>
      <c r="D93">
        <v>99.8</v>
      </c>
      <c r="E93">
        <v>9.4</v>
      </c>
      <c r="F93">
        <v>1.4119482400000001</v>
      </c>
      <c r="G93">
        <v>815.62798699999996</v>
      </c>
      <c r="H93">
        <v>3044800</v>
      </c>
      <c r="I93" t="str">
        <f>Master_Data!$A93 &amp; "-" &amp; Master_Data!$C93</f>
        <v>ARM-2010</v>
      </c>
      <c r="J93" t="str">
        <f t="shared" si="12"/>
        <v/>
      </c>
      <c r="K93" t="str">
        <f t="shared" si="13"/>
        <v/>
      </c>
      <c r="L93" t="str">
        <f t="shared" si="14"/>
        <v/>
      </c>
      <c r="M93">
        <f t="shared" si="15"/>
        <v>4299100.0011520004</v>
      </c>
      <c r="N93">
        <f t="shared" si="16"/>
        <v>0.20000000000000284</v>
      </c>
      <c r="O93">
        <f t="shared" si="17"/>
        <v>1.7311179391886169</v>
      </c>
      <c r="P93" t="str">
        <f>IFERROR(VLOOKUP(A93,Ref_Data!$A:$B,2,0),"Unknown")</f>
        <v>Upper Middle Income</v>
      </c>
      <c r="Q93" t="str">
        <f>IFERROR(VLOOKUP(A93,Ref_Data!$A:$C,3,0),"Unknown")</f>
        <v>Europe &amp; Central Asia</v>
      </c>
      <c r="R93" t="str">
        <f t="shared" si="18"/>
        <v>Universal Access</v>
      </c>
      <c r="S93">
        <f t="shared" si="19"/>
        <v>20.175342560585946</v>
      </c>
      <c r="T93">
        <f t="shared" si="20"/>
        <v>-21.012664906737903</v>
      </c>
      <c r="U93">
        <f t="shared" si="21"/>
        <v>-3.6861109739916342</v>
      </c>
      <c r="V93">
        <f t="shared" si="22"/>
        <v>0</v>
      </c>
      <c r="W93">
        <f t="shared" si="23"/>
        <v>0</v>
      </c>
    </row>
    <row r="94" spans="1:23" x14ac:dyDescent="0.2">
      <c r="A94" t="s">
        <v>19</v>
      </c>
      <c r="B94" t="s">
        <v>18</v>
      </c>
      <c r="C94">
        <v>2011</v>
      </c>
      <c r="D94">
        <v>99.5</v>
      </c>
      <c r="E94">
        <v>8</v>
      </c>
      <c r="F94">
        <v>1.6196373719999999</v>
      </c>
      <c r="G94">
        <v>896.94802379999999</v>
      </c>
      <c r="H94">
        <v>3027900</v>
      </c>
      <c r="I94" t="str">
        <f>Master_Data!$A94 &amp; "-" &amp; Master_Data!$C94</f>
        <v>ARM-2011</v>
      </c>
      <c r="J94">
        <f t="shared" si="12"/>
        <v>-0.29999999999999716</v>
      </c>
      <c r="K94">
        <f t="shared" si="13"/>
        <v>-1.4000000000000004</v>
      </c>
      <c r="L94">
        <f t="shared" si="14"/>
        <v>0.20768913199999983</v>
      </c>
      <c r="M94">
        <f t="shared" si="15"/>
        <v>4904099.9986787997</v>
      </c>
      <c r="N94">
        <f t="shared" si="16"/>
        <v>0.5</v>
      </c>
      <c r="O94">
        <f t="shared" si="17"/>
        <v>1.8057204308653945</v>
      </c>
      <c r="P94" t="str">
        <f>IFERROR(VLOOKUP(A94,Ref_Data!$A:$B,2,0),"Unknown")</f>
        <v>Upper Middle Income</v>
      </c>
      <c r="Q94" t="str">
        <f>IFERROR(VLOOKUP(A94,Ref_Data!$A:$C,3,0),"Unknown")</f>
        <v>Europe &amp; Central Asia</v>
      </c>
      <c r="R94" t="str">
        <f t="shared" si="18"/>
        <v>Universal Access</v>
      </c>
      <c r="S94">
        <f t="shared" si="19"/>
        <v>19.084672569179688</v>
      </c>
      <c r="T94">
        <f t="shared" si="20"/>
        <v>-22.197370289641142</v>
      </c>
      <c r="U94">
        <f t="shared" si="21"/>
        <v>-3.5068960117740557</v>
      </c>
      <c r="V94">
        <f t="shared" si="22"/>
        <v>-0.29999999999999716</v>
      </c>
      <c r="W94">
        <f t="shared" si="23"/>
        <v>0.20768913199999983</v>
      </c>
    </row>
    <row r="95" spans="1:23" x14ac:dyDescent="0.2">
      <c r="A95" t="s">
        <v>19</v>
      </c>
      <c r="B95" t="s">
        <v>18</v>
      </c>
      <c r="C95">
        <v>2012</v>
      </c>
      <c r="D95">
        <v>99.5</v>
      </c>
      <c r="E95">
        <v>6.6</v>
      </c>
      <c r="F95">
        <v>1.874805727</v>
      </c>
      <c r="G95">
        <v>982.44241529999999</v>
      </c>
      <c r="H95">
        <v>3024100</v>
      </c>
      <c r="I95" t="str">
        <f>Master_Data!$A95 &amp; "-" &amp; Master_Data!$C95</f>
        <v>ARM-2012</v>
      </c>
      <c r="J95">
        <f t="shared" si="12"/>
        <v>0</v>
      </c>
      <c r="K95">
        <f t="shared" si="13"/>
        <v>-1.4000000000000004</v>
      </c>
      <c r="L95">
        <f t="shared" si="14"/>
        <v>0.25516835500000012</v>
      </c>
      <c r="M95">
        <f t="shared" si="15"/>
        <v>5669599.9990207003</v>
      </c>
      <c r="N95">
        <f t="shared" si="16"/>
        <v>0.5</v>
      </c>
      <c r="O95">
        <f t="shared" si="17"/>
        <v>1.9083110600711459</v>
      </c>
      <c r="P95" t="str">
        <f>IFERROR(VLOOKUP(A95,Ref_Data!$A:$B,2,0),"Unknown")</f>
        <v>Upper Middle Income</v>
      </c>
      <c r="Q95" t="str">
        <f>IFERROR(VLOOKUP(A95,Ref_Data!$A:$C,3,0),"Unknown")</f>
        <v>Europe &amp; Central Asia</v>
      </c>
      <c r="R95" t="str">
        <f t="shared" si="18"/>
        <v>Universal Access</v>
      </c>
      <c r="S95">
        <f t="shared" si="19"/>
        <v>18.379195463984374</v>
      </c>
      <c r="T95">
        <f t="shared" si="20"/>
        <v>-23.507129453224884</v>
      </c>
      <c r="U95">
        <f t="shared" si="21"/>
        <v>-3.5306983360962292</v>
      </c>
      <c r="V95">
        <f t="shared" si="22"/>
        <v>-0.29999999999999716</v>
      </c>
      <c r="W95">
        <f t="shared" si="23"/>
        <v>0.46285748699999996</v>
      </c>
    </row>
    <row r="96" spans="1:23" x14ac:dyDescent="0.2">
      <c r="A96" t="s">
        <v>19</v>
      </c>
      <c r="B96" t="s">
        <v>18</v>
      </c>
      <c r="C96">
        <v>2013</v>
      </c>
      <c r="D96">
        <v>99.4</v>
      </c>
      <c r="E96">
        <v>6.8</v>
      </c>
      <c r="F96">
        <v>1.8176373260000001</v>
      </c>
      <c r="G96">
        <v>959.80168230000004</v>
      </c>
      <c r="H96">
        <v>3022000</v>
      </c>
      <c r="I96" t="str">
        <f>Master_Data!$A96 &amp; "-" &amp; Master_Data!$C96</f>
        <v>ARM-2013</v>
      </c>
      <c r="J96">
        <f t="shared" si="12"/>
        <v>-9.9999999999994316E-2</v>
      </c>
      <c r="K96">
        <f t="shared" si="13"/>
        <v>0.20000000000000018</v>
      </c>
      <c r="L96">
        <f t="shared" si="14"/>
        <v>-5.716840099999998E-2</v>
      </c>
      <c r="M96">
        <f t="shared" si="15"/>
        <v>5492899.9991720002</v>
      </c>
      <c r="N96">
        <f t="shared" si="16"/>
        <v>0.59999999999999432</v>
      </c>
      <c r="O96">
        <f t="shared" si="17"/>
        <v>1.8937634300081077</v>
      </c>
      <c r="P96" t="str">
        <f>IFERROR(VLOOKUP(A96,Ref_Data!$A:$B,2,0),"Unknown")</f>
        <v>Upper Middle Income</v>
      </c>
      <c r="Q96" t="str">
        <f>IFERROR(VLOOKUP(A96,Ref_Data!$A:$C,3,0),"Unknown")</f>
        <v>Europe &amp; Central Asia</v>
      </c>
      <c r="R96" t="str">
        <f t="shared" si="18"/>
        <v>Universal Access</v>
      </c>
      <c r="S96">
        <f t="shared" si="19"/>
        <v>17.687461823359399</v>
      </c>
      <c r="T96">
        <f t="shared" si="20"/>
        <v>-23.501640083835348</v>
      </c>
      <c r="U96">
        <f t="shared" si="21"/>
        <v>-3.1507331180000042</v>
      </c>
      <c r="V96">
        <f t="shared" si="22"/>
        <v>-0.39999999999999147</v>
      </c>
      <c r="W96">
        <f t="shared" si="23"/>
        <v>0.40568908599999998</v>
      </c>
    </row>
    <row r="97" spans="1:23" x14ac:dyDescent="0.2">
      <c r="A97" t="s">
        <v>19</v>
      </c>
      <c r="B97" t="s">
        <v>18</v>
      </c>
      <c r="C97">
        <v>2014</v>
      </c>
      <c r="D97">
        <v>99.7</v>
      </c>
      <c r="E97">
        <v>7.1</v>
      </c>
      <c r="F97">
        <v>1.911440706</v>
      </c>
      <c r="G97">
        <v>1045.9751140000001</v>
      </c>
      <c r="H97">
        <v>3013800</v>
      </c>
      <c r="I97" t="str">
        <f>Master_Data!$A97 &amp; "-" &amp; Master_Data!$C97</f>
        <v>ARM-2014</v>
      </c>
      <c r="J97">
        <f t="shared" si="12"/>
        <v>0.29999999999999716</v>
      </c>
      <c r="K97">
        <f t="shared" si="13"/>
        <v>0.29999999999999982</v>
      </c>
      <c r="L97">
        <f t="shared" si="14"/>
        <v>9.3803379999999992E-2</v>
      </c>
      <c r="M97">
        <f t="shared" si="15"/>
        <v>5760699.9997428004</v>
      </c>
      <c r="N97">
        <f t="shared" si="16"/>
        <v>0.29999999999999716</v>
      </c>
      <c r="O97">
        <f t="shared" si="17"/>
        <v>1.8274246494166588</v>
      </c>
      <c r="P97" t="str">
        <f>IFERROR(VLOOKUP(A97,Ref_Data!$A:$B,2,0),"Unknown")</f>
        <v>Upper Middle Income</v>
      </c>
      <c r="Q97" t="str">
        <f>IFERROR(VLOOKUP(A97,Ref_Data!$A:$C,3,0),"Unknown")</f>
        <v>Europe &amp; Central Asia</v>
      </c>
      <c r="R97" t="str">
        <f t="shared" si="18"/>
        <v>Universal Access</v>
      </c>
      <c r="S97">
        <f t="shared" si="19"/>
        <v>17.259097411132856</v>
      </c>
      <c r="T97">
        <f t="shared" si="20"/>
        <v>-23.011726605578303</v>
      </c>
      <c r="U97">
        <f t="shared" si="21"/>
        <v>-2.8798461920836842</v>
      </c>
      <c r="V97">
        <f t="shared" si="22"/>
        <v>-9.9999999999994316E-2</v>
      </c>
      <c r="W97">
        <f t="shared" si="23"/>
        <v>0.49949246599999997</v>
      </c>
    </row>
    <row r="98" spans="1:23" x14ac:dyDescent="0.2">
      <c r="A98" t="s">
        <v>19</v>
      </c>
      <c r="B98" t="s">
        <v>18</v>
      </c>
      <c r="C98">
        <v>2015</v>
      </c>
      <c r="D98">
        <v>100</v>
      </c>
      <c r="E98">
        <v>10.7</v>
      </c>
      <c r="F98">
        <v>1.869533382</v>
      </c>
      <c r="G98">
        <v>1084.5206290000001</v>
      </c>
      <c r="H98">
        <v>3004600</v>
      </c>
      <c r="I98" t="str">
        <f>Master_Data!$A98 &amp; "-" &amp; Master_Data!$C98</f>
        <v>ARM-2015</v>
      </c>
      <c r="J98">
        <f t="shared" si="12"/>
        <v>0.29999999999999716</v>
      </c>
      <c r="K98">
        <f t="shared" si="13"/>
        <v>3.5999999999999996</v>
      </c>
      <c r="L98">
        <f t="shared" si="14"/>
        <v>-4.1907324000000079E-2</v>
      </c>
      <c r="M98">
        <f t="shared" si="15"/>
        <v>5617199.9995571999</v>
      </c>
      <c r="N98">
        <f t="shared" si="16"/>
        <v>0</v>
      </c>
      <c r="O98">
        <f t="shared" si="17"/>
        <v>1.7238338598721112</v>
      </c>
      <c r="P98" t="str">
        <f>IFERROR(VLOOKUP(A98,Ref_Data!$A:$B,2,0),"Unknown")</f>
        <v>Upper Middle Income</v>
      </c>
      <c r="Q98" t="str">
        <f>IFERROR(VLOOKUP(A98,Ref_Data!$A:$C,3,0),"Unknown")</f>
        <v>Europe &amp; Central Asia</v>
      </c>
      <c r="R98" t="str">
        <f t="shared" si="18"/>
        <v>Universal Access</v>
      </c>
      <c r="S98">
        <f t="shared" si="19"/>
        <v>16.984761441953111</v>
      </c>
      <c r="T98">
        <f t="shared" si="20"/>
        <v>-19.21515719149799</v>
      </c>
      <c r="U98">
        <f t="shared" si="21"/>
        <v>-2.8399079840041788</v>
      </c>
      <c r="V98">
        <f t="shared" si="22"/>
        <v>0.20000000000000284</v>
      </c>
      <c r="W98">
        <f t="shared" si="23"/>
        <v>0.45758514199999989</v>
      </c>
    </row>
    <row r="99" spans="1:23" x14ac:dyDescent="0.2">
      <c r="A99" t="s">
        <v>19</v>
      </c>
      <c r="B99" t="s">
        <v>18</v>
      </c>
      <c r="C99">
        <v>2016</v>
      </c>
      <c r="D99">
        <v>99.8</v>
      </c>
      <c r="E99">
        <v>13.2</v>
      </c>
      <c r="F99">
        <v>1.796243692</v>
      </c>
      <c r="G99">
        <v>1043.097972</v>
      </c>
      <c r="H99">
        <v>2992300</v>
      </c>
      <c r="I99" t="str">
        <f>Master_Data!$A99 &amp; "-" &amp; Master_Data!$C99</f>
        <v>ARM-2016</v>
      </c>
      <c r="J99">
        <f t="shared" si="12"/>
        <v>-0.20000000000000284</v>
      </c>
      <c r="K99">
        <f t="shared" si="13"/>
        <v>2.5</v>
      </c>
      <c r="L99">
        <f t="shared" si="14"/>
        <v>-7.3289689999999963E-2</v>
      </c>
      <c r="M99">
        <f t="shared" si="15"/>
        <v>5374899.9995716</v>
      </c>
      <c r="N99">
        <f t="shared" si="16"/>
        <v>0.20000000000000284</v>
      </c>
      <c r="O99">
        <f t="shared" si="17"/>
        <v>1.7220277866670035</v>
      </c>
      <c r="P99" t="str">
        <f>IFERROR(VLOOKUP(A99,Ref_Data!$A:$B,2,0),"Unknown")</f>
        <v>Upper Middle Income</v>
      </c>
      <c r="Q99" t="str">
        <f>IFERROR(VLOOKUP(A99,Ref_Data!$A:$C,3,0),"Unknown")</f>
        <v>Europe &amp; Central Asia</v>
      </c>
      <c r="R99" t="str">
        <f t="shared" si="18"/>
        <v>Universal Access</v>
      </c>
      <c r="S99">
        <f t="shared" si="19"/>
        <v>15.70524886945303</v>
      </c>
      <c r="T99">
        <f t="shared" si="20"/>
        <v>-16.506057525184726</v>
      </c>
      <c r="U99">
        <f t="shared" si="21"/>
        <v>-2.8781281036694564</v>
      </c>
      <c r="V99">
        <f t="shared" si="22"/>
        <v>0</v>
      </c>
      <c r="W99">
        <f t="shared" si="23"/>
        <v>0.38429545199999993</v>
      </c>
    </row>
    <row r="100" spans="1:23" x14ac:dyDescent="0.2">
      <c r="A100" t="s">
        <v>19</v>
      </c>
      <c r="B100" t="s">
        <v>18</v>
      </c>
      <c r="C100">
        <v>2017</v>
      </c>
      <c r="D100">
        <v>99.7</v>
      </c>
      <c r="E100">
        <v>12.6</v>
      </c>
      <c r="F100">
        <v>1.9095119819999999</v>
      </c>
      <c r="G100">
        <v>1105.9669699999999</v>
      </c>
      <c r="H100">
        <v>2979400</v>
      </c>
      <c r="I100" t="str">
        <f>Master_Data!$A100 &amp; "-" &amp; Master_Data!$C100</f>
        <v>ARM-2017</v>
      </c>
      <c r="J100">
        <f t="shared" si="12"/>
        <v>-9.9999999999994316E-2</v>
      </c>
      <c r="K100">
        <f t="shared" si="13"/>
        <v>-0.59999999999999964</v>
      </c>
      <c r="L100">
        <f t="shared" si="14"/>
        <v>0.11326828999999994</v>
      </c>
      <c r="M100">
        <f t="shared" si="15"/>
        <v>5689199.9991707997</v>
      </c>
      <c r="N100">
        <f t="shared" si="16"/>
        <v>0.29999999999999716</v>
      </c>
      <c r="O100">
        <f t="shared" si="17"/>
        <v>1.7265542586683218</v>
      </c>
      <c r="P100" t="str">
        <f>IFERROR(VLOOKUP(A100,Ref_Data!$A:$B,2,0),"Unknown")</f>
        <v>Upper Middle Income</v>
      </c>
      <c r="Q100" t="str">
        <f>IFERROR(VLOOKUP(A100,Ref_Data!$A:$C,3,0),"Unknown")</f>
        <v>Europe &amp; Central Asia</v>
      </c>
      <c r="R100" t="str">
        <f t="shared" si="18"/>
        <v>Universal Access</v>
      </c>
      <c r="S100">
        <f t="shared" si="19"/>
        <v>14.846092309921886</v>
      </c>
      <c r="T100">
        <f t="shared" si="20"/>
        <v>-16.941518871734949</v>
      </c>
      <c r="U100">
        <f t="shared" si="21"/>
        <v>-2.7682390835732242</v>
      </c>
      <c r="V100">
        <f t="shared" si="22"/>
        <v>-9.9999999999994316E-2</v>
      </c>
      <c r="W100">
        <f t="shared" si="23"/>
        <v>0.49756374199999986</v>
      </c>
    </row>
    <row r="101" spans="1:23" x14ac:dyDescent="0.2">
      <c r="A101" t="s">
        <v>19</v>
      </c>
      <c r="B101" t="s">
        <v>18</v>
      </c>
      <c r="C101">
        <v>2018</v>
      </c>
      <c r="D101">
        <v>99.9</v>
      </c>
      <c r="E101">
        <v>11.1</v>
      </c>
      <c r="F101">
        <v>2.0045806669999999</v>
      </c>
      <c r="G101">
        <v>1072.3368250000001</v>
      </c>
      <c r="H101">
        <v>2969000</v>
      </c>
      <c r="I101" t="str">
        <f>Master_Data!$A101 &amp; "-" &amp; Master_Data!$C101</f>
        <v>ARM-2018</v>
      </c>
      <c r="J101">
        <f t="shared" si="12"/>
        <v>0.20000000000000284</v>
      </c>
      <c r="K101">
        <f t="shared" si="13"/>
        <v>-1.5</v>
      </c>
      <c r="L101">
        <f t="shared" si="14"/>
        <v>9.5068684999999986E-2</v>
      </c>
      <c r="M101">
        <f t="shared" si="15"/>
        <v>5951600.0003229994</v>
      </c>
      <c r="N101">
        <f t="shared" si="16"/>
        <v>9.9999999999994316E-2</v>
      </c>
      <c r="O101">
        <f t="shared" si="17"/>
        <v>1.8693572954561173</v>
      </c>
      <c r="P101" t="str">
        <f>IFERROR(VLOOKUP(A101,Ref_Data!$A:$B,2,0),"Unknown")</f>
        <v>Upper Middle Income</v>
      </c>
      <c r="Q101" t="str">
        <f>IFERROR(VLOOKUP(A101,Ref_Data!$A:$C,3,0),"Unknown")</f>
        <v>Europe &amp; Central Asia</v>
      </c>
      <c r="R101" t="str">
        <f t="shared" si="18"/>
        <v>Universal Access</v>
      </c>
      <c r="S101">
        <f t="shared" si="19"/>
        <v>14.416199440312511</v>
      </c>
      <c r="T101">
        <f t="shared" si="20"/>
        <v>-18.463030170325304</v>
      </c>
      <c r="U101">
        <f t="shared" si="21"/>
        <v>-2.706288342627615</v>
      </c>
      <c r="V101">
        <f t="shared" si="22"/>
        <v>0.10000000000000853</v>
      </c>
      <c r="W101">
        <f t="shared" si="23"/>
        <v>0.59263242699999985</v>
      </c>
    </row>
    <row r="102" spans="1:23" x14ac:dyDescent="0.2">
      <c r="A102" t="s">
        <v>19</v>
      </c>
      <c r="B102" t="s">
        <v>18</v>
      </c>
      <c r="C102">
        <v>2019</v>
      </c>
      <c r="D102">
        <v>100</v>
      </c>
      <c r="E102">
        <v>10.3</v>
      </c>
      <c r="F102">
        <v>2.1686751050000002</v>
      </c>
      <c r="G102">
        <v>1163.0928469999999</v>
      </c>
      <c r="H102">
        <v>2962500</v>
      </c>
      <c r="I102" t="str">
        <f>Master_Data!$A102 &amp; "-" &amp; Master_Data!$C102</f>
        <v>ARM-2019</v>
      </c>
      <c r="J102">
        <f t="shared" si="12"/>
        <v>9.9999999999994316E-2</v>
      </c>
      <c r="K102">
        <f t="shared" si="13"/>
        <v>-0.79999999999999893</v>
      </c>
      <c r="L102">
        <f t="shared" si="14"/>
        <v>0.16409443800000023</v>
      </c>
      <c r="M102">
        <f t="shared" si="15"/>
        <v>6424699.9985625008</v>
      </c>
      <c r="N102">
        <f t="shared" si="16"/>
        <v>0</v>
      </c>
      <c r="O102">
        <f t="shared" si="17"/>
        <v>1.8645760831508238</v>
      </c>
      <c r="P102" t="str">
        <f>IFERROR(VLOOKUP(A102,Ref_Data!$A:$B,2,0),"Unknown")</f>
        <v>Upper Middle Income</v>
      </c>
      <c r="Q102" t="str">
        <f>IFERROR(VLOOKUP(A102,Ref_Data!$A:$C,3,0),"Unknown")</f>
        <v>Europe &amp; Central Asia</v>
      </c>
      <c r="R102" t="str">
        <f t="shared" si="18"/>
        <v>Universal Access</v>
      </c>
      <c r="S102">
        <f t="shared" si="19"/>
        <v>13.958622860585876</v>
      </c>
      <c r="T102">
        <f t="shared" si="20"/>
        <v>-19.162191043827288</v>
      </c>
      <c r="U102">
        <f t="shared" si="21"/>
        <v>-2.5147261905815874</v>
      </c>
      <c r="V102">
        <f t="shared" si="22"/>
        <v>0.20000000000000284</v>
      </c>
      <c r="W102">
        <f t="shared" si="23"/>
        <v>0.75672686500000008</v>
      </c>
    </row>
    <row r="103" spans="1:23" x14ac:dyDescent="0.2">
      <c r="A103" t="s">
        <v>19</v>
      </c>
      <c r="B103" t="s">
        <v>18</v>
      </c>
      <c r="C103">
        <v>2020</v>
      </c>
      <c r="D103">
        <v>100</v>
      </c>
      <c r="E103">
        <v>8.4</v>
      </c>
      <c r="F103">
        <v>2.3347965560000001</v>
      </c>
      <c r="G103">
        <v>1233.3045589999999</v>
      </c>
      <c r="H103">
        <v>2961500</v>
      </c>
      <c r="I103" t="str">
        <f>Master_Data!$A103 &amp; "-" &amp; Master_Data!$C103</f>
        <v>ARM-2020</v>
      </c>
      <c r="J103">
        <f t="shared" si="12"/>
        <v>0</v>
      </c>
      <c r="K103">
        <f t="shared" si="13"/>
        <v>-1.9000000000000004</v>
      </c>
      <c r="L103">
        <f t="shared" si="14"/>
        <v>0.16612145099999998</v>
      </c>
      <c r="M103">
        <f t="shared" si="15"/>
        <v>6914500.0005940003</v>
      </c>
      <c r="N103">
        <f t="shared" si="16"/>
        <v>0</v>
      </c>
      <c r="O103">
        <f t="shared" si="17"/>
        <v>1.8931224562188618</v>
      </c>
      <c r="P103" t="str">
        <f>IFERROR(VLOOKUP(A103,Ref_Data!$A:$B,2,0),"Unknown")</f>
        <v>Upper Middle Income</v>
      </c>
      <c r="Q103" t="str">
        <f>IFERROR(VLOOKUP(A103,Ref_Data!$A:$C,3,0),"Unknown")</f>
        <v>Europe &amp; Central Asia</v>
      </c>
      <c r="R103" t="str">
        <f t="shared" si="18"/>
        <v>Universal Access</v>
      </c>
      <c r="S103">
        <f t="shared" si="19"/>
        <v>13.426165474335917</v>
      </c>
      <c r="T103">
        <f t="shared" si="20"/>
        <v>-22.134853433815259</v>
      </c>
      <c r="U103">
        <f t="shared" si="21"/>
        <v>-2.0659510803012577</v>
      </c>
      <c r="V103">
        <f t="shared" si="22"/>
        <v>0.20000000000000284</v>
      </c>
      <c r="W103">
        <f t="shared" si="23"/>
        <v>0.92284831600000006</v>
      </c>
    </row>
    <row r="104" spans="1:23" x14ac:dyDescent="0.2">
      <c r="A104" t="s">
        <v>19</v>
      </c>
      <c r="B104" t="s">
        <v>18</v>
      </c>
      <c r="C104">
        <v>2021</v>
      </c>
      <c r="D104">
        <v>100</v>
      </c>
      <c r="E104">
        <v>9.1</v>
      </c>
      <c r="F104">
        <v>2.519461229</v>
      </c>
      <c r="G104">
        <v>1271.5280560000001</v>
      </c>
      <c r="H104">
        <v>2962300</v>
      </c>
      <c r="I104" t="str">
        <f>Master_Data!$A104 &amp; "-" &amp; Master_Data!$C104</f>
        <v>ARM-2021</v>
      </c>
      <c r="J104">
        <f t="shared" si="12"/>
        <v>0</v>
      </c>
      <c r="K104">
        <f t="shared" si="13"/>
        <v>0.69999999999999929</v>
      </c>
      <c r="L104">
        <f t="shared" si="14"/>
        <v>0.18466467299999989</v>
      </c>
      <c r="M104">
        <f t="shared" si="15"/>
        <v>7463399.9986667</v>
      </c>
      <c r="N104">
        <f t="shared" si="16"/>
        <v>0</v>
      </c>
      <c r="O104">
        <f t="shared" si="17"/>
        <v>1.9814436788172605</v>
      </c>
      <c r="P104" t="str">
        <f>IFERROR(VLOOKUP(A104,Ref_Data!$A:$B,2,0),"Unknown")</f>
        <v>Upper Middle Income</v>
      </c>
      <c r="Q104" t="str">
        <f>IFERROR(VLOOKUP(A104,Ref_Data!$A:$C,3,0),"Unknown")</f>
        <v>Europe &amp; Central Asia</v>
      </c>
      <c r="R104" t="str">
        <f t="shared" si="18"/>
        <v>Universal Access</v>
      </c>
      <c r="S104">
        <f t="shared" si="19"/>
        <v>12.87483148972656</v>
      </c>
      <c r="T104">
        <f t="shared" si="20"/>
        <v>-20.503381642512061</v>
      </c>
      <c r="U104">
        <f t="shared" si="21"/>
        <v>-2.0612731120041863</v>
      </c>
      <c r="V104">
        <f t="shared" si="22"/>
        <v>0.20000000000000284</v>
      </c>
      <c r="W104">
        <f t="shared" si="23"/>
        <v>1.1075129889999999</v>
      </c>
    </row>
    <row r="105" spans="1:23" x14ac:dyDescent="0.2">
      <c r="A105" t="s">
        <v>19</v>
      </c>
      <c r="B105" t="s">
        <v>18</v>
      </c>
      <c r="C105">
        <v>2022</v>
      </c>
      <c r="D105">
        <v>100</v>
      </c>
      <c r="F105">
        <v>2.6182810179999998</v>
      </c>
      <c r="G105">
        <v>1347.590557</v>
      </c>
      <c r="H105">
        <v>2969200</v>
      </c>
      <c r="I105" t="str">
        <f>Master_Data!$A105 &amp; "-" &amp; Master_Data!$C105</f>
        <v>ARM-2022</v>
      </c>
      <c r="J105">
        <f t="shared" si="12"/>
        <v>0</v>
      </c>
      <c r="K105" t="str">
        <f t="shared" si="13"/>
        <v/>
      </c>
      <c r="L105">
        <f t="shared" si="14"/>
        <v>9.8819788999999769E-2</v>
      </c>
      <c r="M105">
        <f t="shared" si="15"/>
        <v>7774199.998645599</v>
      </c>
      <c r="N105">
        <f t="shared" si="16"/>
        <v>0</v>
      </c>
      <c r="O105">
        <f t="shared" si="17"/>
        <v>1.9429351180886909</v>
      </c>
      <c r="P105" t="str">
        <f>IFERROR(VLOOKUP(A105,Ref_Data!$A:$B,2,0),"Unknown")</f>
        <v>Upper Middle Income</v>
      </c>
      <c r="Q105" t="str">
        <f>IFERROR(VLOOKUP(A105,Ref_Data!$A:$C,3,0),"Unknown")</f>
        <v>Europe &amp; Central Asia</v>
      </c>
      <c r="R105" t="str">
        <f t="shared" si="18"/>
        <v>Universal Access</v>
      </c>
      <c r="S105">
        <f t="shared" si="19"/>
        <v>12.585946336015652</v>
      </c>
      <c r="T105" t="str">
        <f t="shared" si="20"/>
        <v/>
      </c>
      <c r="U105">
        <f t="shared" si="21"/>
        <v>-1.9325200342259365</v>
      </c>
      <c r="V105">
        <f t="shared" si="22"/>
        <v>0.20000000000000284</v>
      </c>
      <c r="W105">
        <f t="shared" si="23"/>
        <v>1.2063327779999997</v>
      </c>
    </row>
    <row r="106" spans="1:23" x14ac:dyDescent="0.2">
      <c r="A106" t="s">
        <v>21</v>
      </c>
      <c r="B106" t="s">
        <v>20</v>
      </c>
      <c r="C106">
        <v>2010</v>
      </c>
      <c r="D106">
        <v>98.7</v>
      </c>
      <c r="E106">
        <v>0</v>
      </c>
      <c r="F106">
        <v>3.2688701359999999</v>
      </c>
      <c r="H106">
        <v>85320</v>
      </c>
      <c r="I106" t="str">
        <f>Master_Data!$A106 &amp; "-" &amp; Master_Data!$C106</f>
        <v>ATG-2010</v>
      </c>
      <c r="J106" t="str">
        <f t="shared" si="12"/>
        <v/>
      </c>
      <c r="K106" t="str">
        <f t="shared" si="13"/>
        <v/>
      </c>
      <c r="L106" t="str">
        <f t="shared" si="14"/>
        <v/>
      </c>
      <c r="M106">
        <f t="shared" si="15"/>
        <v>278900.00000351999</v>
      </c>
      <c r="N106">
        <f t="shared" si="16"/>
        <v>1.2999999999999972</v>
      </c>
      <c r="O106" t="str">
        <f t="shared" si="17"/>
        <v/>
      </c>
      <c r="P106" t="str">
        <f>IFERROR(VLOOKUP(A106,Ref_Data!$A:$B,2,0),"Unknown")</f>
        <v>High Income</v>
      </c>
      <c r="Q106" t="str">
        <f>IFERROR(VLOOKUP(A106,Ref_Data!$A:$C,3,0),"Unknown")</f>
        <v>Latin America &amp; Caribbean</v>
      </c>
      <c r="R106" t="str">
        <f t="shared" si="18"/>
        <v>Universal Access</v>
      </c>
      <c r="S106">
        <f t="shared" si="19"/>
        <v>19.075342560585952</v>
      </c>
      <c r="T106">
        <f t="shared" si="20"/>
        <v>-30.412664906737902</v>
      </c>
      <c r="U106">
        <f t="shared" si="21"/>
        <v>-1.8291890779916344</v>
      </c>
      <c r="V106">
        <f t="shared" si="22"/>
        <v>0</v>
      </c>
      <c r="W106">
        <f t="shared" si="23"/>
        <v>0</v>
      </c>
    </row>
    <row r="107" spans="1:23" x14ac:dyDescent="0.2">
      <c r="A107" t="s">
        <v>21</v>
      </c>
      <c r="B107" t="s">
        <v>20</v>
      </c>
      <c r="C107">
        <v>2011</v>
      </c>
      <c r="D107">
        <v>94.6</v>
      </c>
      <c r="E107">
        <v>0.1</v>
      </c>
      <c r="F107">
        <v>2.4649029329999999</v>
      </c>
      <c r="H107">
        <v>86332</v>
      </c>
      <c r="I107" t="str">
        <f>Master_Data!$A107 &amp; "-" &amp; Master_Data!$C107</f>
        <v>ATG-2011</v>
      </c>
      <c r="J107">
        <f t="shared" si="12"/>
        <v>-4.1000000000000085</v>
      </c>
      <c r="K107">
        <f t="shared" si="13"/>
        <v>0.1</v>
      </c>
      <c r="L107">
        <f t="shared" si="14"/>
        <v>-0.80396720300000002</v>
      </c>
      <c r="M107">
        <f t="shared" si="15"/>
        <v>212800.000011756</v>
      </c>
      <c r="N107">
        <f t="shared" si="16"/>
        <v>5.4000000000000057</v>
      </c>
      <c r="O107" t="str">
        <f t="shared" si="17"/>
        <v/>
      </c>
      <c r="P107" t="str">
        <f>IFERROR(VLOOKUP(A107,Ref_Data!$A:$B,2,0),"Unknown")</f>
        <v>High Income</v>
      </c>
      <c r="Q107" t="str">
        <f>IFERROR(VLOOKUP(A107,Ref_Data!$A:$C,3,0),"Unknown")</f>
        <v>Latin America &amp; Caribbean</v>
      </c>
      <c r="R107" t="str">
        <f t="shared" si="18"/>
        <v>High Access</v>
      </c>
      <c r="S107">
        <f t="shared" si="19"/>
        <v>14.184672569179682</v>
      </c>
      <c r="T107">
        <f t="shared" si="20"/>
        <v>-30.097370289641141</v>
      </c>
      <c r="U107">
        <f t="shared" si="21"/>
        <v>-2.6616304507740556</v>
      </c>
      <c r="V107">
        <f t="shared" si="22"/>
        <v>-4.1000000000000085</v>
      </c>
      <c r="W107">
        <f t="shared" si="23"/>
        <v>-0.80396720300000002</v>
      </c>
    </row>
    <row r="108" spans="1:23" x14ac:dyDescent="0.2">
      <c r="A108" t="s">
        <v>21</v>
      </c>
      <c r="B108" t="s">
        <v>20</v>
      </c>
      <c r="C108">
        <v>2012</v>
      </c>
      <c r="D108">
        <v>100</v>
      </c>
      <c r="E108">
        <v>0.1</v>
      </c>
      <c r="F108">
        <v>2.5991290399999998</v>
      </c>
      <c r="H108">
        <v>87260</v>
      </c>
      <c r="I108" t="str">
        <f>Master_Data!$A108 &amp; "-" &amp; Master_Data!$C108</f>
        <v>ATG-2012</v>
      </c>
      <c r="J108">
        <f t="shared" si="12"/>
        <v>5.4000000000000057</v>
      </c>
      <c r="K108">
        <f t="shared" si="13"/>
        <v>0</v>
      </c>
      <c r="L108">
        <f t="shared" si="14"/>
        <v>0.13422610699999993</v>
      </c>
      <c r="M108">
        <f t="shared" si="15"/>
        <v>226800.00003039997</v>
      </c>
      <c r="N108">
        <f t="shared" si="16"/>
        <v>0</v>
      </c>
      <c r="O108" t="str">
        <f t="shared" si="17"/>
        <v/>
      </c>
      <c r="P108" t="str">
        <f>IFERROR(VLOOKUP(A108,Ref_Data!$A:$B,2,0),"Unknown")</f>
        <v>High Income</v>
      </c>
      <c r="Q108" t="str">
        <f>IFERROR(VLOOKUP(A108,Ref_Data!$A:$C,3,0),"Unknown")</f>
        <v>Latin America &amp; Caribbean</v>
      </c>
      <c r="R108" t="str">
        <f t="shared" si="18"/>
        <v>Universal Access</v>
      </c>
      <c r="S108">
        <f t="shared" si="19"/>
        <v>18.879195463984374</v>
      </c>
      <c r="T108">
        <f t="shared" si="20"/>
        <v>-30.007129453224881</v>
      </c>
      <c r="U108">
        <f t="shared" si="21"/>
        <v>-2.8063750230962294</v>
      </c>
      <c r="V108">
        <f t="shared" si="22"/>
        <v>1.2999999999999972</v>
      </c>
      <c r="W108">
        <f t="shared" si="23"/>
        <v>-0.66974109600000009</v>
      </c>
    </row>
    <row r="109" spans="1:23" x14ac:dyDescent="0.2">
      <c r="A109" t="s">
        <v>21</v>
      </c>
      <c r="B109" t="s">
        <v>20</v>
      </c>
      <c r="C109">
        <v>2013</v>
      </c>
      <c r="D109">
        <v>100</v>
      </c>
      <c r="E109">
        <v>0.1</v>
      </c>
      <c r="F109">
        <v>2.95012718</v>
      </c>
      <c r="H109">
        <v>88064</v>
      </c>
      <c r="I109" t="str">
        <f>Master_Data!$A109 &amp; "-" &amp; Master_Data!$C109</f>
        <v>ATG-2013</v>
      </c>
      <c r="J109">
        <f t="shared" si="12"/>
        <v>0</v>
      </c>
      <c r="K109">
        <f t="shared" si="13"/>
        <v>0</v>
      </c>
      <c r="L109">
        <f t="shared" si="14"/>
        <v>0.35099814000000018</v>
      </c>
      <c r="M109">
        <f t="shared" si="15"/>
        <v>259799.99997951998</v>
      </c>
      <c r="N109">
        <f t="shared" si="16"/>
        <v>0</v>
      </c>
      <c r="O109" t="str">
        <f t="shared" si="17"/>
        <v/>
      </c>
      <c r="P109" t="str">
        <f>IFERROR(VLOOKUP(A109,Ref_Data!$A:$B,2,0),"Unknown")</f>
        <v>High Income</v>
      </c>
      <c r="Q109" t="str">
        <f>IFERROR(VLOOKUP(A109,Ref_Data!$A:$C,3,0),"Unknown")</f>
        <v>Latin America &amp; Caribbean</v>
      </c>
      <c r="R109" t="str">
        <f t="shared" si="18"/>
        <v>Universal Access</v>
      </c>
      <c r="S109">
        <f t="shared" si="19"/>
        <v>18.287461823359394</v>
      </c>
      <c r="T109">
        <f t="shared" si="20"/>
        <v>-30.201640083835347</v>
      </c>
      <c r="U109">
        <f t="shared" si="21"/>
        <v>-2.0182432640000041</v>
      </c>
      <c r="V109">
        <f t="shared" si="22"/>
        <v>1.2999999999999972</v>
      </c>
      <c r="W109">
        <f t="shared" si="23"/>
        <v>-0.31874295599999991</v>
      </c>
    </row>
    <row r="110" spans="1:23" x14ac:dyDescent="0.2">
      <c r="A110" t="s">
        <v>21</v>
      </c>
      <c r="B110" t="s">
        <v>20</v>
      </c>
      <c r="C110">
        <v>2014</v>
      </c>
      <c r="D110">
        <v>100</v>
      </c>
      <c r="E110">
        <v>0.1</v>
      </c>
      <c r="F110">
        <v>3.1510167299999998</v>
      </c>
      <c r="H110">
        <v>88765</v>
      </c>
      <c r="I110" t="str">
        <f>Master_Data!$A110 &amp; "-" &amp; Master_Data!$C110</f>
        <v>ATG-2014</v>
      </c>
      <c r="J110">
        <f t="shared" si="12"/>
        <v>0</v>
      </c>
      <c r="K110">
        <f t="shared" si="13"/>
        <v>0</v>
      </c>
      <c r="L110">
        <f t="shared" si="14"/>
        <v>0.20088954999999986</v>
      </c>
      <c r="M110">
        <f t="shared" si="15"/>
        <v>279700.00003845</v>
      </c>
      <c r="N110">
        <f t="shared" si="16"/>
        <v>0</v>
      </c>
      <c r="O110" t="str">
        <f t="shared" si="17"/>
        <v/>
      </c>
      <c r="P110" t="str">
        <f>IFERROR(VLOOKUP(A110,Ref_Data!$A:$B,2,0),"Unknown")</f>
        <v>High Income</v>
      </c>
      <c r="Q110" t="str">
        <f>IFERROR(VLOOKUP(A110,Ref_Data!$A:$C,3,0),"Unknown")</f>
        <v>Latin America &amp; Caribbean</v>
      </c>
      <c r="R110" t="str">
        <f t="shared" si="18"/>
        <v>Universal Access</v>
      </c>
      <c r="S110">
        <f t="shared" si="19"/>
        <v>17.559097411132853</v>
      </c>
      <c r="T110">
        <f t="shared" si="20"/>
        <v>-30.0117266055783</v>
      </c>
      <c r="U110">
        <f t="shared" si="21"/>
        <v>-1.6402701680836844</v>
      </c>
      <c r="V110">
        <f t="shared" si="22"/>
        <v>1.2999999999999972</v>
      </c>
      <c r="W110">
        <f t="shared" si="23"/>
        <v>-0.11785340600000005</v>
      </c>
    </row>
    <row r="111" spans="1:23" x14ac:dyDescent="0.2">
      <c r="A111" t="s">
        <v>21</v>
      </c>
      <c r="B111" t="s">
        <v>20</v>
      </c>
      <c r="C111">
        <v>2015</v>
      </c>
      <c r="D111">
        <v>100</v>
      </c>
      <c r="E111">
        <v>0.4</v>
      </c>
      <c r="F111">
        <v>3.254705902</v>
      </c>
      <c r="H111">
        <v>89409</v>
      </c>
      <c r="I111" t="str">
        <f>Master_Data!$A111 &amp; "-" &amp; Master_Data!$C111</f>
        <v>ATG-2015</v>
      </c>
      <c r="J111">
        <f t="shared" si="12"/>
        <v>0</v>
      </c>
      <c r="K111">
        <f t="shared" si="13"/>
        <v>0.30000000000000004</v>
      </c>
      <c r="L111">
        <f t="shared" si="14"/>
        <v>0.10368917200000016</v>
      </c>
      <c r="M111">
        <f t="shared" si="15"/>
        <v>290999.99999191798</v>
      </c>
      <c r="N111">
        <f t="shared" si="16"/>
        <v>0</v>
      </c>
      <c r="O111" t="str">
        <f t="shared" si="17"/>
        <v/>
      </c>
      <c r="P111" t="str">
        <f>IFERROR(VLOOKUP(A111,Ref_Data!$A:$B,2,0),"Unknown")</f>
        <v>High Income</v>
      </c>
      <c r="Q111" t="str">
        <f>IFERROR(VLOOKUP(A111,Ref_Data!$A:$C,3,0),"Unknown")</f>
        <v>Latin America &amp; Caribbean</v>
      </c>
      <c r="R111" t="str">
        <f t="shared" si="18"/>
        <v>Universal Access</v>
      </c>
      <c r="S111">
        <f t="shared" si="19"/>
        <v>16.984761441953111</v>
      </c>
      <c r="T111">
        <f t="shared" si="20"/>
        <v>-29.515157191497991</v>
      </c>
      <c r="U111">
        <f t="shared" si="21"/>
        <v>-1.454735464004179</v>
      </c>
      <c r="V111">
        <f t="shared" si="22"/>
        <v>1.2999999999999972</v>
      </c>
      <c r="W111">
        <f t="shared" si="23"/>
        <v>-1.4164233999999887E-2</v>
      </c>
    </row>
    <row r="112" spans="1:23" x14ac:dyDescent="0.2">
      <c r="A112" t="s">
        <v>21</v>
      </c>
      <c r="B112" t="s">
        <v>20</v>
      </c>
      <c r="C112">
        <v>2016</v>
      </c>
      <c r="D112">
        <v>100</v>
      </c>
      <c r="E112">
        <v>0.4</v>
      </c>
      <c r="F112">
        <v>3.5000944770000002</v>
      </c>
      <c r="H112">
        <v>89969</v>
      </c>
      <c r="I112" t="str">
        <f>Master_Data!$A112 &amp; "-" &amp; Master_Data!$C112</f>
        <v>ATG-2016</v>
      </c>
      <c r="J112">
        <f t="shared" si="12"/>
        <v>0</v>
      </c>
      <c r="K112">
        <f t="shared" si="13"/>
        <v>0</v>
      </c>
      <c r="L112">
        <f t="shared" si="14"/>
        <v>0.24538857500000022</v>
      </c>
      <c r="M112">
        <f t="shared" si="15"/>
        <v>314900.00000121299</v>
      </c>
      <c r="N112">
        <f t="shared" si="16"/>
        <v>0</v>
      </c>
      <c r="O112" t="str">
        <f t="shared" si="17"/>
        <v/>
      </c>
      <c r="P112" t="str">
        <f>IFERROR(VLOOKUP(A112,Ref_Data!$A:$B,2,0),"Unknown")</f>
        <v>High Income</v>
      </c>
      <c r="Q112" t="str">
        <f>IFERROR(VLOOKUP(A112,Ref_Data!$A:$C,3,0),"Unknown")</f>
        <v>Latin America &amp; Caribbean</v>
      </c>
      <c r="R112" t="str">
        <f t="shared" si="18"/>
        <v>Universal Access</v>
      </c>
      <c r="S112">
        <f t="shared" si="19"/>
        <v>15.905248869453033</v>
      </c>
      <c r="T112">
        <f t="shared" si="20"/>
        <v>-29.306057525184727</v>
      </c>
      <c r="U112">
        <f t="shared" si="21"/>
        <v>-1.1742773186694562</v>
      </c>
      <c r="V112">
        <f t="shared" si="22"/>
        <v>1.2999999999999972</v>
      </c>
      <c r="W112">
        <f t="shared" si="23"/>
        <v>0.23122434100000033</v>
      </c>
    </row>
    <row r="113" spans="1:23" x14ac:dyDescent="0.2">
      <c r="A113" t="s">
        <v>21</v>
      </c>
      <c r="B113" t="s">
        <v>20</v>
      </c>
      <c r="C113">
        <v>2017</v>
      </c>
      <c r="D113">
        <v>100</v>
      </c>
      <c r="E113">
        <v>0.4</v>
      </c>
      <c r="F113">
        <v>3.0640668519999998</v>
      </c>
      <c r="H113">
        <v>90468</v>
      </c>
      <c r="I113" t="str">
        <f>Master_Data!$A113 &amp; "-" &amp; Master_Data!$C113</f>
        <v>ATG-2017</v>
      </c>
      <c r="J113">
        <f t="shared" si="12"/>
        <v>0</v>
      </c>
      <c r="K113">
        <f t="shared" si="13"/>
        <v>0</v>
      </c>
      <c r="L113">
        <f t="shared" si="14"/>
        <v>-0.43602762500000036</v>
      </c>
      <c r="M113">
        <f t="shared" si="15"/>
        <v>277199.99996673601</v>
      </c>
      <c r="N113">
        <f t="shared" si="16"/>
        <v>0</v>
      </c>
      <c r="O113" t="str">
        <f t="shared" si="17"/>
        <v/>
      </c>
      <c r="P113" t="str">
        <f>IFERROR(VLOOKUP(A113,Ref_Data!$A:$B,2,0),"Unknown")</f>
        <v>High Income</v>
      </c>
      <c r="Q113" t="str">
        <f>IFERROR(VLOOKUP(A113,Ref_Data!$A:$C,3,0),"Unknown")</f>
        <v>Latin America &amp; Caribbean</v>
      </c>
      <c r="R113" t="str">
        <f t="shared" si="18"/>
        <v>Universal Access</v>
      </c>
      <c r="S113">
        <f t="shared" si="19"/>
        <v>15.146092309921883</v>
      </c>
      <c r="T113">
        <f t="shared" si="20"/>
        <v>-29.141518871734949</v>
      </c>
      <c r="U113">
        <f t="shared" si="21"/>
        <v>-1.6136842135732241</v>
      </c>
      <c r="V113">
        <f t="shared" si="22"/>
        <v>1.2999999999999972</v>
      </c>
      <c r="W113">
        <f t="shared" si="23"/>
        <v>-0.20480328400000003</v>
      </c>
    </row>
    <row r="114" spans="1:23" x14ac:dyDescent="0.2">
      <c r="A114" t="s">
        <v>21</v>
      </c>
      <c r="B114" t="s">
        <v>20</v>
      </c>
      <c r="C114">
        <v>2018</v>
      </c>
      <c r="D114">
        <v>100</v>
      </c>
      <c r="E114">
        <v>0.7</v>
      </c>
      <c r="F114">
        <v>3.1586124980000001</v>
      </c>
      <c r="H114">
        <v>90926</v>
      </c>
      <c r="I114" t="str">
        <f>Master_Data!$A114 &amp; "-" &amp; Master_Data!$C114</f>
        <v>ATG-2018</v>
      </c>
      <c r="J114">
        <f t="shared" si="12"/>
        <v>0</v>
      </c>
      <c r="K114">
        <f t="shared" si="13"/>
        <v>0.29999999999999993</v>
      </c>
      <c r="L114">
        <f t="shared" si="14"/>
        <v>9.4545646000000261E-2</v>
      </c>
      <c r="M114">
        <f t="shared" si="15"/>
        <v>287199.99999314803</v>
      </c>
      <c r="N114">
        <f t="shared" si="16"/>
        <v>0</v>
      </c>
      <c r="O114" t="str">
        <f t="shared" si="17"/>
        <v/>
      </c>
      <c r="P114" t="str">
        <f>IFERROR(VLOOKUP(A114,Ref_Data!$A:$B,2,0),"Unknown")</f>
        <v>High Income</v>
      </c>
      <c r="Q114" t="str">
        <f>IFERROR(VLOOKUP(A114,Ref_Data!$A:$C,3,0),"Unknown")</f>
        <v>Latin America &amp; Caribbean</v>
      </c>
      <c r="R114" t="str">
        <f t="shared" si="18"/>
        <v>Universal Access</v>
      </c>
      <c r="S114">
        <f t="shared" si="19"/>
        <v>14.516199440312505</v>
      </c>
      <c r="T114">
        <f t="shared" si="20"/>
        <v>-28.863030170325302</v>
      </c>
      <c r="U114">
        <f t="shared" si="21"/>
        <v>-1.5522565116276148</v>
      </c>
      <c r="V114">
        <f t="shared" si="22"/>
        <v>1.2999999999999972</v>
      </c>
      <c r="W114">
        <f t="shared" si="23"/>
        <v>-0.11025763799999977</v>
      </c>
    </row>
    <row r="115" spans="1:23" x14ac:dyDescent="0.2">
      <c r="A115" t="s">
        <v>21</v>
      </c>
      <c r="B115" t="s">
        <v>20</v>
      </c>
      <c r="C115">
        <v>2019</v>
      </c>
      <c r="D115">
        <v>100</v>
      </c>
      <c r="E115">
        <v>0.7</v>
      </c>
      <c r="F115">
        <v>3.7498358220000001</v>
      </c>
      <c r="H115">
        <v>91364</v>
      </c>
      <c r="I115" t="str">
        <f>Master_Data!$A115 &amp; "-" &amp; Master_Data!$C115</f>
        <v>ATG-2019</v>
      </c>
      <c r="J115">
        <f t="shared" si="12"/>
        <v>0</v>
      </c>
      <c r="K115">
        <f t="shared" si="13"/>
        <v>0</v>
      </c>
      <c r="L115">
        <f t="shared" si="14"/>
        <v>0.59122332399999999</v>
      </c>
      <c r="M115">
        <f t="shared" si="15"/>
        <v>342600.000041208</v>
      </c>
      <c r="N115">
        <f t="shared" si="16"/>
        <v>0</v>
      </c>
      <c r="O115" t="str">
        <f t="shared" si="17"/>
        <v/>
      </c>
      <c r="P115" t="str">
        <f>IFERROR(VLOOKUP(A115,Ref_Data!$A:$B,2,0),"Unknown")</f>
        <v>High Income</v>
      </c>
      <c r="Q115" t="str">
        <f>IFERROR(VLOOKUP(A115,Ref_Data!$A:$C,3,0),"Unknown")</f>
        <v>Latin America &amp; Caribbean</v>
      </c>
      <c r="R115" t="str">
        <f t="shared" si="18"/>
        <v>Universal Access</v>
      </c>
      <c r="S115">
        <f t="shared" si="19"/>
        <v>13.958622860585876</v>
      </c>
      <c r="T115">
        <f t="shared" si="20"/>
        <v>-28.76219104382729</v>
      </c>
      <c r="U115">
        <f t="shared" si="21"/>
        <v>-0.93356547358158748</v>
      </c>
      <c r="V115">
        <f t="shared" si="22"/>
        <v>1.2999999999999972</v>
      </c>
      <c r="W115">
        <f t="shared" si="23"/>
        <v>0.48096568600000023</v>
      </c>
    </row>
    <row r="116" spans="1:23" x14ac:dyDescent="0.2">
      <c r="A116" t="s">
        <v>21</v>
      </c>
      <c r="B116" t="s">
        <v>20</v>
      </c>
      <c r="C116">
        <v>2020</v>
      </c>
      <c r="D116">
        <v>100</v>
      </c>
      <c r="E116">
        <v>0.9</v>
      </c>
      <c r="F116">
        <v>3.5494196809999998</v>
      </c>
      <c r="H116">
        <v>91846</v>
      </c>
      <c r="I116" t="str">
        <f>Master_Data!$A116 &amp; "-" &amp; Master_Data!$C116</f>
        <v>ATG-2020</v>
      </c>
      <c r="J116">
        <f t="shared" si="12"/>
        <v>0</v>
      </c>
      <c r="K116">
        <f t="shared" si="13"/>
        <v>0.20000000000000007</v>
      </c>
      <c r="L116">
        <f t="shared" si="14"/>
        <v>-0.20041614100000027</v>
      </c>
      <c r="M116">
        <f t="shared" si="15"/>
        <v>326000.000021126</v>
      </c>
      <c r="N116">
        <f t="shared" si="16"/>
        <v>0</v>
      </c>
      <c r="O116" t="str">
        <f t="shared" si="17"/>
        <v/>
      </c>
      <c r="P116" t="str">
        <f>IFERROR(VLOOKUP(A116,Ref_Data!$A:$B,2,0),"Unknown")</f>
        <v>High Income</v>
      </c>
      <c r="Q116" t="str">
        <f>IFERROR(VLOOKUP(A116,Ref_Data!$A:$C,3,0),"Unknown")</f>
        <v>Latin America &amp; Caribbean</v>
      </c>
      <c r="R116" t="str">
        <f t="shared" si="18"/>
        <v>Universal Access</v>
      </c>
      <c r="S116">
        <f t="shared" si="19"/>
        <v>13.426165474335917</v>
      </c>
      <c r="T116">
        <f t="shared" si="20"/>
        <v>-29.634853433815262</v>
      </c>
      <c r="U116">
        <f t="shared" si="21"/>
        <v>-0.85132795530125804</v>
      </c>
      <c r="V116">
        <f t="shared" si="22"/>
        <v>1.2999999999999972</v>
      </c>
      <c r="W116">
        <f t="shared" si="23"/>
        <v>0.28054954499999996</v>
      </c>
    </row>
    <row r="117" spans="1:23" x14ac:dyDescent="0.2">
      <c r="A117" t="s">
        <v>21</v>
      </c>
      <c r="B117" t="s">
        <v>20</v>
      </c>
      <c r="C117">
        <v>2021</v>
      </c>
      <c r="D117">
        <v>100</v>
      </c>
      <c r="E117">
        <v>0.9</v>
      </c>
      <c r="F117">
        <v>3.5896436340000002</v>
      </c>
      <c r="H117">
        <v>92349</v>
      </c>
      <c r="I117" t="str">
        <f>Master_Data!$A117 &amp; "-" &amp; Master_Data!$C117</f>
        <v>ATG-2021</v>
      </c>
      <c r="J117">
        <f t="shared" si="12"/>
        <v>0</v>
      </c>
      <c r="K117">
        <f t="shared" si="13"/>
        <v>0</v>
      </c>
      <c r="L117">
        <f t="shared" si="14"/>
        <v>4.0223953000000368E-2</v>
      </c>
      <c r="M117">
        <f t="shared" si="15"/>
        <v>331499.99995626602</v>
      </c>
      <c r="N117">
        <f t="shared" si="16"/>
        <v>0</v>
      </c>
      <c r="O117" t="str">
        <f t="shared" si="17"/>
        <v/>
      </c>
      <c r="P117" t="str">
        <f>IFERROR(VLOOKUP(A117,Ref_Data!$A:$B,2,0),"Unknown")</f>
        <v>High Income</v>
      </c>
      <c r="Q117" t="str">
        <f>IFERROR(VLOOKUP(A117,Ref_Data!$A:$C,3,0),"Unknown")</f>
        <v>Latin America &amp; Caribbean</v>
      </c>
      <c r="R117" t="str">
        <f t="shared" si="18"/>
        <v>Universal Access</v>
      </c>
      <c r="S117">
        <f t="shared" si="19"/>
        <v>12.87483148972656</v>
      </c>
      <c r="T117">
        <f t="shared" si="20"/>
        <v>-28.70338164251206</v>
      </c>
      <c r="U117">
        <f t="shared" si="21"/>
        <v>-0.99109070700418611</v>
      </c>
      <c r="V117">
        <f t="shared" si="22"/>
        <v>1.2999999999999972</v>
      </c>
      <c r="W117">
        <f t="shared" si="23"/>
        <v>0.32077349800000032</v>
      </c>
    </row>
    <row r="118" spans="1:23" x14ac:dyDescent="0.2">
      <c r="A118" t="s">
        <v>21</v>
      </c>
      <c r="B118" t="s">
        <v>20</v>
      </c>
      <c r="C118">
        <v>2022</v>
      </c>
      <c r="D118">
        <v>100</v>
      </c>
      <c r="E118">
        <v>0.9</v>
      </c>
      <c r="F118">
        <v>3.6945282210000001</v>
      </c>
      <c r="H118">
        <v>92840</v>
      </c>
      <c r="I118" t="str">
        <f>Master_Data!$A118 &amp; "-" &amp; Master_Data!$C118</f>
        <v>ATG-2022</v>
      </c>
      <c r="J118">
        <f t="shared" si="12"/>
        <v>0</v>
      </c>
      <c r="K118">
        <f t="shared" si="13"/>
        <v>0</v>
      </c>
      <c r="L118">
        <f t="shared" si="14"/>
        <v>0.10488458699999992</v>
      </c>
      <c r="M118">
        <f t="shared" si="15"/>
        <v>343000.00003763998</v>
      </c>
      <c r="N118">
        <f t="shared" si="16"/>
        <v>0</v>
      </c>
      <c r="O118" t="str">
        <f t="shared" si="17"/>
        <v/>
      </c>
      <c r="P118" t="str">
        <f>IFERROR(VLOOKUP(A118,Ref_Data!$A:$B,2,0),"Unknown")</f>
        <v>High Income</v>
      </c>
      <c r="Q118" t="str">
        <f>IFERROR(VLOOKUP(A118,Ref_Data!$A:$C,3,0),"Unknown")</f>
        <v>Latin America &amp; Caribbean</v>
      </c>
      <c r="R118" t="str">
        <f t="shared" si="18"/>
        <v>Universal Access</v>
      </c>
      <c r="S118">
        <f t="shared" si="19"/>
        <v>12.585946336015652</v>
      </c>
      <c r="T118">
        <f t="shared" si="20"/>
        <v>-29.521739130434796</v>
      </c>
      <c r="U118">
        <f t="shared" si="21"/>
        <v>-0.85627283122593623</v>
      </c>
      <c r="V118">
        <f t="shared" si="22"/>
        <v>1.2999999999999972</v>
      </c>
      <c r="W118">
        <f t="shared" si="23"/>
        <v>0.42565808500000024</v>
      </c>
    </row>
    <row r="119" spans="1:23" x14ac:dyDescent="0.2">
      <c r="A119" t="s">
        <v>23</v>
      </c>
      <c r="B119" t="s">
        <v>22</v>
      </c>
      <c r="C119">
        <v>2010</v>
      </c>
      <c r="D119">
        <v>100</v>
      </c>
      <c r="E119">
        <v>8.1999999999999993</v>
      </c>
      <c r="F119">
        <v>18.850953740000001</v>
      </c>
      <c r="G119">
        <v>5762.9435659999999</v>
      </c>
      <c r="H119">
        <v>22031750</v>
      </c>
      <c r="I119" t="str">
        <f>Master_Data!$A119 &amp; "-" &amp; Master_Data!$C119</f>
        <v>AUS-2010</v>
      </c>
      <c r="J119" t="str">
        <f t="shared" si="12"/>
        <v/>
      </c>
      <c r="K119" t="str">
        <f t="shared" si="13"/>
        <v/>
      </c>
      <c r="L119" t="str">
        <f t="shared" si="14"/>
        <v/>
      </c>
      <c r="M119">
        <f t="shared" si="15"/>
        <v>415319500.06124502</v>
      </c>
      <c r="N119">
        <f t="shared" si="16"/>
        <v>0</v>
      </c>
      <c r="O119">
        <f t="shared" si="17"/>
        <v>3.2710633939253122</v>
      </c>
      <c r="P119" t="str">
        <f>IFERROR(VLOOKUP(A119,Ref_Data!$A:$B,2,0),"Unknown")</f>
        <v>High Income</v>
      </c>
      <c r="Q119" t="str">
        <f>IFERROR(VLOOKUP(A119,Ref_Data!$A:$C,3,0),"Unknown")</f>
        <v>East Asia &amp; Pacific</v>
      </c>
      <c r="R119" t="str">
        <f t="shared" si="18"/>
        <v>Universal Access</v>
      </c>
      <c r="S119">
        <f t="shared" si="19"/>
        <v>20.375342560585949</v>
      </c>
      <c r="T119">
        <f t="shared" si="20"/>
        <v>-22.212664906737903</v>
      </c>
      <c r="U119">
        <f t="shared" si="21"/>
        <v>13.752894526008367</v>
      </c>
      <c r="V119">
        <f t="shared" si="22"/>
        <v>0</v>
      </c>
      <c r="W119">
        <f t="shared" si="23"/>
        <v>0</v>
      </c>
    </row>
    <row r="120" spans="1:23" x14ac:dyDescent="0.2">
      <c r="A120" t="s">
        <v>23</v>
      </c>
      <c r="B120" t="s">
        <v>22</v>
      </c>
      <c r="C120">
        <v>2011</v>
      </c>
      <c r="D120">
        <v>100</v>
      </c>
      <c r="E120">
        <v>8.3000000000000007</v>
      </c>
      <c r="F120">
        <v>18.480821689999999</v>
      </c>
      <c r="G120">
        <v>5698.6559729999999</v>
      </c>
      <c r="H120">
        <v>22340024</v>
      </c>
      <c r="I120" t="str">
        <f>Master_Data!$A120 &amp; "-" &amp; Master_Data!$C120</f>
        <v>AUS-2011</v>
      </c>
      <c r="J120">
        <f t="shared" si="12"/>
        <v>0</v>
      </c>
      <c r="K120">
        <f t="shared" si="13"/>
        <v>0.10000000000000142</v>
      </c>
      <c r="L120">
        <f t="shared" si="14"/>
        <v>-0.37013205000000227</v>
      </c>
      <c r="M120">
        <f t="shared" si="15"/>
        <v>412862000.09432054</v>
      </c>
      <c r="N120">
        <f t="shared" si="16"/>
        <v>0</v>
      </c>
      <c r="O120">
        <f t="shared" si="17"/>
        <v>3.2430141032484463</v>
      </c>
      <c r="P120" t="str">
        <f>IFERROR(VLOOKUP(A120,Ref_Data!$A:$B,2,0),"Unknown")</f>
        <v>High Income</v>
      </c>
      <c r="Q120" t="str">
        <f>IFERROR(VLOOKUP(A120,Ref_Data!$A:$C,3,0),"Unknown")</f>
        <v>East Asia &amp; Pacific</v>
      </c>
      <c r="R120" t="str">
        <f t="shared" si="18"/>
        <v>Universal Access</v>
      </c>
      <c r="S120">
        <f t="shared" si="19"/>
        <v>19.584672569179688</v>
      </c>
      <c r="T120">
        <f t="shared" si="20"/>
        <v>-21.897370289641142</v>
      </c>
      <c r="U120">
        <f t="shared" si="21"/>
        <v>13.354288306225943</v>
      </c>
      <c r="V120">
        <f t="shared" si="22"/>
        <v>0</v>
      </c>
      <c r="W120">
        <f t="shared" si="23"/>
        <v>-0.37013205000000227</v>
      </c>
    </row>
    <row r="121" spans="1:23" x14ac:dyDescent="0.2">
      <c r="A121" t="s">
        <v>23</v>
      </c>
      <c r="B121" t="s">
        <v>22</v>
      </c>
      <c r="C121">
        <v>2012</v>
      </c>
      <c r="D121">
        <v>100</v>
      </c>
      <c r="E121">
        <v>8.3000000000000007</v>
      </c>
      <c r="F121">
        <v>18.183448940000002</v>
      </c>
      <c r="G121">
        <v>5533.7223379999996</v>
      </c>
      <c r="H121">
        <v>22733465</v>
      </c>
      <c r="I121" t="str">
        <f>Master_Data!$A121 &amp; "-" &amp; Master_Data!$C121</f>
        <v>AUS-2012</v>
      </c>
      <c r="J121">
        <f t="shared" si="12"/>
        <v>0</v>
      </c>
      <c r="K121">
        <f t="shared" si="13"/>
        <v>0</v>
      </c>
      <c r="L121">
        <f t="shared" si="14"/>
        <v>-0.29737274999999741</v>
      </c>
      <c r="M121">
        <f t="shared" si="15"/>
        <v>413372800.05677712</v>
      </c>
      <c r="N121">
        <f t="shared" si="16"/>
        <v>0</v>
      </c>
      <c r="O121">
        <f t="shared" si="17"/>
        <v>3.2859344631613503</v>
      </c>
      <c r="P121" t="str">
        <f>IFERROR(VLOOKUP(A121,Ref_Data!$A:$B,2,0),"Unknown")</f>
        <v>High Income</v>
      </c>
      <c r="Q121" t="str">
        <f>IFERROR(VLOOKUP(A121,Ref_Data!$A:$C,3,0),"Unknown")</f>
        <v>East Asia &amp; Pacific</v>
      </c>
      <c r="R121" t="str">
        <f t="shared" si="18"/>
        <v>Universal Access</v>
      </c>
      <c r="S121">
        <f t="shared" si="19"/>
        <v>18.879195463984374</v>
      </c>
      <c r="T121">
        <f t="shared" si="20"/>
        <v>-21.807129453224881</v>
      </c>
      <c r="U121">
        <f t="shared" si="21"/>
        <v>12.777944876903772</v>
      </c>
      <c r="V121">
        <f t="shared" si="22"/>
        <v>0</v>
      </c>
      <c r="W121">
        <f t="shared" si="23"/>
        <v>-0.66750479999999968</v>
      </c>
    </row>
    <row r="122" spans="1:23" x14ac:dyDescent="0.2">
      <c r="A122" t="s">
        <v>23</v>
      </c>
      <c r="B122" t="s">
        <v>22</v>
      </c>
      <c r="C122">
        <v>2013</v>
      </c>
      <c r="D122">
        <v>100</v>
      </c>
      <c r="E122">
        <v>9.1999999999999993</v>
      </c>
      <c r="F122">
        <v>17.54324355</v>
      </c>
      <c r="G122">
        <v>5533.3814640000001</v>
      </c>
      <c r="H122">
        <v>23128129</v>
      </c>
      <c r="I122" t="str">
        <f>Master_Data!$A122 &amp; "-" &amp; Master_Data!$C122</f>
        <v>AUS-2013</v>
      </c>
      <c r="J122">
        <f t="shared" si="12"/>
        <v>0</v>
      </c>
      <c r="K122">
        <f t="shared" si="13"/>
        <v>0.89999999999999858</v>
      </c>
      <c r="L122">
        <f t="shared" si="14"/>
        <v>-0.64020539000000198</v>
      </c>
      <c r="M122">
        <f t="shared" si="15"/>
        <v>405742399.90281796</v>
      </c>
      <c r="N122">
        <f t="shared" si="16"/>
        <v>0</v>
      </c>
      <c r="O122">
        <f t="shared" si="17"/>
        <v>3.1704381243432742</v>
      </c>
      <c r="P122" t="str">
        <f>IFERROR(VLOOKUP(A122,Ref_Data!$A:$B,2,0),"Unknown")</f>
        <v>High Income</v>
      </c>
      <c r="Q122" t="str">
        <f>IFERROR(VLOOKUP(A122,Ref_Data!$A:$C,3,0),"Unknown")</f>
        <v>East Asia &amp; Pacific</v>
      </c>
      <c r="R122" t="str">
        <f t="shared" si="18"/>
        <v>Universal Access</v>
      </c>
      <c r="S122">
        <f t="shared" si="19"/>
        <v>18.287461823359394</v>
      </c>
      <c r="T122">
        <f t="shared" si="20"/>
        <v>-21.101640083835349</v>
      </c>
      <c r="U122">
        <f t="shared" si="21"/>
        <v>12.574873105999995</v>
      </c>
      <c r="V122">
        <f t="shared" si="22"/>
        <v>0</v>
      </c>
      <c r="W122">
        <f t="shared" si="23"/>
        <v>-1.3077101900000017</v>
      </c>
    </row>
    <row r="123" spans="1:23" x14ac:dyDescent="0.2">
      <c r="A123" t="s">
        <v>23</v>
      </c>
      <c r="B123" t="s">
        <v>22</v>
      </c>
      <c r="C123">
        <v>2014</v>
      </c>
      <c r="D123">
        <v>100</v>
      </c>
      <c r="E123">
        <v>9.3000000000000007</v>
      </c>
      <c r="F123">
        <v>16.88735741</v>
      </c>
      <c r="G123">
        <v>5407.4382260000002</v>
      </c>
      <c r="H123">
        <v>23475686</v>
      </c>
      <c r="I123" t="str">
        <f>Master_Data!$A123 &amp; "-" &amp; Master_Data!$C123</f>
        <v>AUS-2014</v>
      </c>
      <c r="J123">
        <f t="shared" si="12"/>
        <v>0</v>
      </c>
      <c r="K123">
        <f t="shared" si="13"/>
        <v>0.10000000000000142</v>
      </c>
      <c r="L123">
        <f t="shared" si="14"/>
        <v>-0.65588613999999978</v>
      </c>
      <c r="M123">
        <f t="shared" si="15"/>
        <v>396442299.92693323</v>
      </c>
      <c r="N123">
        <f t="shared" si="16"/>
        <v>0</v>
      </c>
      <c r="O123">
        <f t="shared" si="17"/>
        <v>3.122986653606572</v>
      </c>
      <c r="P123" t="str">
        <f>IFERROR(VLOOKUP(A123,Ref_Data!$A:$B,2,0),"Unknown")</f>
        <v>High Income</v>
      </c>
      <c r="Q123" t="str">
        <f>IFERROR(VLOOKUP(A123,Ref_Data!$A:$C,3,0),"Unknown")</f>
        <v>East Asia &amp; Pacific</v>
      </c>
      <c r="R123" t="str">
        <f t="shared" si="18"/>
        <v>Universal Access</v>
      </c>
      <c r="S123">
        <f t="shared" si="19"/>
        <v>17.559097411132853</v>
      </c>
      <c r="T123">
        <f t="shared" si="20"/>
        <v>-20.811726605578301</v>
      </c>
      <c r="U123">
        <f t="shared" si="21"/>
        <v>12.096070511916317</v>
      </c>
      <c r="V123">
        <f t="shared" si="22"/>
        <v>0</v>
      </c>
      <c r="W123">
        <f t="shared" si="23"/>
        <v>-1.9635963300000014</v>
      </c>
    </row>
    <row r="124" spans="1:23" x14ac:dyDescent="0.2">
      <c r="A124" t="s">
        <v>23</v>
      </c>
      <c r="B124" t="s">
        <v>22</v>
      </c>
      <c r="C124">
        <v>2015</v>
      </c>
      <c r="D124">
        <v>100</v>
      </c>
      <c r="E124">
        <v>9.4</v>
      </c>
      <c r="F124">
        <v>16.821955160000002</v>
      </c>
      <c r="G124">
        <v>5318.6667930000003</v>
      </c>
      <c r="H124">
        <v>23815995</v>
      </c>
      <c r="I124" t="str">
        <f>Master_Data!$A124 &amp; "-" &amp; Master_Data!$C124</f>
        <v>AUS-2015</v>
      </c>
      <c r="J124">
        <f t="shared" si="12"/>
        <v>0</v>
      </c>
      <c r="K124">
        <f t="shared" si="13"/>
        <v>9.9999999999999645E-2</v>
      </c>
      <c r="L124">
        <f t="shared" si="14"/>
        <v>-6.5402249999998219E-2</v>
      </c>
      <c r="M124">
        <f t="shared" si="15"/>
        <v>400631599.98078424</v>
      </c>
      <c r="N124">
        <f t="shared" si="16"/>
        <v>0</v>
      </c>
      <c r="O124">
        <f t="shared" si="17"/>
        <v>3.1628142567870019</v>
      </c>
      <c r="P124" t="str">
        <f>IFERROR(VLOOKUP(A124,Ref_Data!$A:$B,2,0),"Unknown")</f>
        <v>High Income</v>
      </c>
      <c r="Q124" t="str">
        <f>IFERROR(VLOOKUP(A124,Ref_Data!$A:$C,3,0),"Unknown")</f>
        <v>East Asia &amp; Pacific</v>
      </c>
      <c r="R124" t="str">
        <f t="shared" si="18"/>
        <v>Universal Access</v>
      </c>
      <c r="S124">
        <f t="shared" si="19"/>
        <v>16.984761441953111</v>
      </c>
      <c r="T124">
        <f t="shared" si="20"/>
        <v>-20.515157191497991</v>
      </c>
      <c r="U124">
        <f t="shared" si="21"/>
        <v>12.112513793995824</v>
      </c>
      <c r="V124">
        <f t="shared" si="22"/>
        <v>0</v>
      </c>
      <c r="W124">
        <f t="shared" si="23"/>
        <v>-2.0289985799999997</v>
      </c>
    </row>
    <row r="125" spans="1:23" x14ac:dyDescent="0.2">
      <c r="A125" t="s">
        <v>23</v>
      </c>
      <c r="B125" t="s">
        <v>22</v>
      </c>
      <c r="C125">
        <v>2016</v>
      </c>
      <c r="D125">
        <v>100</v>
      </c>
      <c r="E125">
        <v>9.6</v>
      </c>
      <c r="F125">
        <v>16.891189740000002</v>
      </c>
      <c r="G125">
        <v>5216.9886720000004</v>
      </c>
      <c r="H125">
        <v>24190907</v>
      </c>
      <c r="I125" t="str">
        <f>Master_Data!$A125 &amp; "-" &amp; Master_Data!$C125</f>
        <v>AUS-2016</v>
      </c>
      <c r="J125">
        <f t="shared" si="12"/>
        <v>0</v>
      </c>
      <c r="K125">
        <f t="shared" si="13"/>
        <v>0.19999999999999929</v>
      </c>
      <c r="L125">
        <f t="shared" si="14"/>
        <v>6.9234579999999823E-2</v>
      </c>
      <c r="M125">
        <f t="shared" si="15"/>
        <v>408613200.11969423</v>
      </c>
      <c r="N125">
        <f t="shared" si="16"/>
        <v>0</v>
      </c>
      <c r="O125">
        <f t="shared" si="17"/>
        <v>3.2377278928467645</v>
      </c>
      <c r="P125" t="str">
        <f>IFERROR(VLOOKUP(A125,Ref_Data!$A:$B,2,0),"Unknown")</f>
        <v>High Income</v>
      </c>
      <c r="Q125" t="str">
        <f>IFERROR(VLOOKUP(A125,Ref_Data!$A:$C,3,0),"Unknown")</f>
        <v>East Asia &amp; Pacific</v>
      </c>
      <c r="R125" t="str">
        <f t="shared" si="18"/>
        <v>Universal Access</v>
      </c>
      <c r="S125">
        <f t="shared" si="19"/>
        <v>15.905248869453033</v>
      </c>
      <c r="T125">
        <f t="shared" si="20"/>
        <v>-20.106057525184724</v>
      </c>
      <c r="U125">
        <f t="shared" si="21"/>
        <v>12.216817944330545</v>
      </c>
      <c r="V125">
        <f t="shared" si="22"/>
        <v>0</v>
      </c>
      <c r="W125">
        <f t="shared" si="23"/>
        <v>-1.9597639999999998</v>
      </c>
    </row>
    <row r="126" spans="1:23" x14ac:dyDescent="0.2">
      <c r="A126" t="s">
        <v>23</v>
      </c>
      <c r="B126" t="s">
        <v>22</v>
      </c>
      <c r="C126">
        <v>2017</v>
      </c>
      <c r="D126">
        <v>100</v>
      </c>
      <c r="E126">
        <v>9.9</v>
      </c>
      <c r="F126">
        <v>16.720944540000001</v>
      </c>
      <c r="G126">
        <v>5162.4589429999996</v>
      </c>
      <c r="H126">
        <v>24592588</v>
      </c>
      <c r="I126" t="str">
        <f>Master_Data!$A126 &amp; "-" &amp; Master_Data!$C126</f>
        <v>AUS-2017</v>
      </c>
      <c r="J126">
        <f t="shared" si="12"/>
        <v>0</v>
      </c>
      <c r="K126">
        <f t="shared" si="13"/>
        <v>0.30000000000000071</v>
      </c>
      <c r="L126">
        <f t="shared" si="14"/>
        <v>-0.1702452000000001</v>
      </c>
      <c r="M126">
        <f t="shared" si="15"/>
        <v>411211300.04306954</v>
      </c>
      <c r="N126">
        <f t="shared" si="16"/>
        <v>0</v>
      </c>
      <c r="O126">
        <f t="shared" si="17"/>
        <v>3.2389496409792566</v>
      </c>
      <c r="P126" t="str">
        <f>IFERROR(VLOOKUP(A126,Ref_Data!$A:$B,2,0),"Unknown")</f>
        <v>High Income</v>
      </c>
      <c r="Q126" t="str">
        <f>IFERROR(VLOOKUP(A126,Ref_Data!$A:$C,3,0),"Unknown")</f>
        <v>East Asia &amp; Pacific</v>
      </c>
      <c r="R126" t="str">
        <f t="shared" si="18"/>
        <v>Universal Access</v>
      </c>
      <c r="S126">
        <f t="shared" si="19"/>
        <v>15.146092309921883</v>
      </c>
      <c r="T126">
        <f t="shared" si="20"/>
        <v>-19.641518871734945</v>
      </c>
      <c r="U126">
        <f t="shared" si="21"/>
        <v>12.043193474426777</v>
      </c>
      <c r="V126">
        <f t="shared" si="22"/>
        <v>0</v>
      </c>
      <c r="W126">
        <f t="shared" si="23"/>
        <v>-2.1300091999999999</v>
      </c>
    </row>
    <row r="127" spans="1:23" x14ac:dyDescent="0.2">
      <c r="A127" t="s">
        <v>23</v>
      </c>
      <c r="B127" t="s">
        <v>22</v>
      </c>
      <c r="C127">
        <v>2018</v>
      </c>
      <c r="D127">
        <v>100</v>
      </c>
      <c r="E127">
        <v>9.8000000000000007</v>
      </c>
      <c r="F127">
        <v>16.393997930000001</v>
      </c>
      <c r="G127">
        <v>5086.3737849999998</v>
      </c>
      <c r="H127">
        <v>24963258</v>
      </c>
      <c r="I127" t="str">
        <f>Master_Data!$A127 &amp; "-" &amp; Master_Data!$C127</f>
        <v>AUS-2018</v>
      </c>
      <c r="J127">
        <f t="shared" si="12"/>
        <v>0</v>
      </c>
      <c r="K127">
        <f t="shared" si="13"/>
        <v>-9.9999999999999645E-2</v>
      </c>
      <c r="L127">
        <f t="shared" si="14"/>
        <v>-0.32694661000000025</v>
      </c>
      <c r="M127">
        <f t="shared" si="15"/>
        <v>409247599.97805595</v>
      </c>
      <c r="N127">
        <f t="shared" si="16"/>
        <v>0</v>
      </c>
      <c r="O127">
        <f t="shared" si="17"/>
        <v>3.2231209547255091</v>
      </c>
      <c r="P127" t="str">
        <f>IFERROR(VLOOKUP(A127,Ref_Data!$A:$B,2,0),"Unknown")</f>
        <v>High Income</v>
      </c>
      <c r="Q127" t="str">
        <f>IFERROR(VLOOKUP(A127,Ref_Data!$A:$C,3,0),"Unknown")</f>
        <v>East Asia &amp; Pacific</v>
      </c>
      <c r="R127" t="str">
        <f t="shared" si="18"/>
        <v>Universal Access</v>
      </c>
      <c r="S127">
        <f t="shared" si="19"/>
        <v>14.516199440312505</v>
      </c>
      <c r="T127">
        <f t="shared" si="20"/>
        <v>-19.763030170325301</v>
      </c>
      <c r="U127">
        <f t="shared" si="21"/>
        <v>11.683128920372386</v>
      </c>
      <c r="V127">
        <f t="shared" si="22"/>
        <v>0</v>
      </c>
      <c r="W127">
        <f t="shared" si="23"/>
        <v>-2.4569558100000002</v>
      </c>
    </row>
    <row r="128" spans="1:23" x14ac:dyDescent="0.2">
      <c r="A128" t="s">
        <v>23</v>
      </c>
      <c r="B128" t="s">
        <v>22</v>
      </c>
      <c r="C128">
        <v>2019</v>
      </c>
      <c r="D128">
        <v>100</v>
      </c>
      <c r="E128">
        <v>10.3</v>
      </c>
      <c r="F128">
        <v>16.100706590000001</v>
      </c>
      <c r="G128">
        <v>5231.5746600000002</v>
      </c>
      <c r="H128">
        <v>25334826</v>
      </c>
      <c r="I128" t="str">
        <f>Master_Data!$A128 &amp; "-" &amp; Master_Data!$C128</f>
        <v>AUS-2019</v>
      </c>
      <c r="J128">
        <f t="shared" si="12"/>
        <v>0</v>
      </c>
      <c r="K128">
        <f t="shared" si="13"/>
        <v>0.5</v>
      </c>
      <c r="L128">
        <f t="shared" si="14"/>
        <v>-0.29329133999999968</v>
      </c>
      <c r="M128">
        <f t="shared" si="15"/>
        <v>407908599.93470335</v>
      </c>
      <c r="N128">
        <f t="shared" si="16"/>
        <v>0</v>
      </c>
      <c r="O128">
        <f t="shared" si="17"/>
        <v>3.0776023733550235</v>
      </c>
      <c r="P128" t="str">
        <f>IFERROR(VLOOKUP(A128,Ref_Data!$A:$B,2,0),"Unknown")</f>
        <v>High Income</v>
      </c>
      <c r="Q128" t="str">
        <f>IFERROR(VLOOKUP(A128,Ref_Data!$A:$C,3,0),"Unknown")</f>
        <v>East Asia &amp; Pacific</v>
      </c>
      <c r="R128" t="str">
        <f t="shared" si="18"/>
        <v>Universal Access</v>
      </c>
      <c r="S128">
        <f t="shared" si="19"/>
        <v>13.958622860585876</v>
      </c>
      <c r="T128">
        <f t="shared" si="20"/>
        <v>-19.162191043827288</v>
      </c>
      <c r="U128">
        <f t="shared" si="21"/>
        <v>11.417305294418414</v>
      </c>
      <c r="V128">
        <f t="shared" si="22"/>
        <v>0</v>
      </c>
      <c r="W128">
        <f t="shared" si="23"/>
        <v>-2.7502471499999999</v>
      </c>
    </row>
    <row r="129" spans="1:23" x14ac:dyDescent="0.2">
      <c r="A129" t="s">
        <v>23</v>
      </c>
      <c r="B129" t="s">
        <v>22</v>
      </c>
      <c r="C129">
        <v>2020</v>
      </c>
      <c r="D129">
        <v>100</v>
      </c>
      <c r="E129">
        <v>11.2</v>
      </c>
      <c r="F129">
        <v>15.304378509999999</v>
      </c>
      <c r="G129">
        <v>5159.036384</v>
      </c>
      <c r="H129">
        <v>25649248</v>
      </c>
      <c r="I129" t="str">
        <f>Master_Data!$A129 &amp; "-" &amp; Master_Data!$C129</f>
        <v>AUS-2020</v>
      </c>
      <c r="J129">
        <f t="shared" si="12"/>
        <v>0</v>
      </c>
      <c r="K129">
        <f t="shared" si="13"/>
        <v>0.89999999999999858</v>
      </c>
      <c r="L129">
        <f t="shared" si="14"/>
        <v>-0.7963280800000021</v>
      </c>
      <c r="M129">
        <f t="shared" si="15"/>
        <v>392545799.88886046</v>
      </c>
      <c r="N129">
        <f t="shared" si="16"/>
        <v>0</v>
      </c>
      <c r="O129">
        <f t="shared" si="17"/>
        <v>2.9665188168597338</v>
      </c>
      <c r="P129" t="str">
        <f>IFERROR(VLOOKUP(A129,Ref_Data!$A:$B,2,0),"Unknown")</f>
        <v>High Income</v>
      </c>
      <c r="Q129" t="str">
        <f>IFERROR(VLOOKUP(A129,Ref_Data!$A:$C,3,0),"Unknown")</f>
        <v>East Asia &amp; Pacific</v>
      </c>
      <c r="R129" t="str">
        <f t="shared" si="18"/>
        <v>Universal Access</v>
      </c>
      <c r="S129">
        <f t="shared" si="19"/>
        <v>13.426165474335917</v>
      </c>
      <c r="T129">
        <f t="shared" si="20"/>
        <v>-19.334853433815262</v>
      </c>
      <c r="U129">
        <f t="shared" si="21"/>
        <v>10.903630873698742</v>
      </c>
      <c r="V129">
        <f t="shared" si="22"/>
        <v>0</v>
      </c>
      <c r="W129">
        <f t="shared" si="23"/>
        <v>-3.546575230000002</v>
      </c>
    </row>
    <row r="130" spans="1:23" x14ac:dyDescent="0.2">
      <c r="A130" t="s">
        <v>23</v>
      </c>
      <c r="B130" t="s">
        <v>22</v>
      </c>
      <c r="C130">
        <v>2021</v>
      </c>
      <c r="D130">
        <v>100</v>
      </c>
      <c r="E130">
        <v>12.3</v>
      </c>
      <c r="F130">
        <v>14.97872411</v>
      </c>
      <c r="G130">
        <v>5006.4430650000004</v>
      </c>
      <c r="H130">
        <v>25685412</v>
      </c>
      <c r="I130" t="str">
        <f>Master_Data!$A130 &amp; "-" &amp; Master_Data!$C130</f>
        <v>AUS-2021</v>
      </c>
      <c r="J130">
        <f t="shared" ref="J130:J193" si="24">IF(C130=2010,"",IF(D130="","",IFERROR(D130-INDEX($D:$D,MATCH(A130&amp;"-"&amp;(C130-1),$I:$I,0)),"")))</f>
        <v>0</v>
      </c>
      <c r="K130">
        <f t="shared" ref="K130:K193" si="25">IF(C130=2010,"",IF(E130="","",IFERROR(E130-INDEX($E:$E,MATCH(A130&amp;"-"&amp;(C130-1),$I:$I,0)),"")))</f>
        <v>1.1000000000000014</v>
      </c>
      <c r="L130">
        <f t="shared" ref="L130:L193" si="26">IF(C130=2010,"",IF(F130="","",IFERROR(F130-INDEX($F:$F,MATCH(A130&amp;"-"&amp;(C130-1),$I:$I,0)),"" )))</f>
        <v>-0.32565439999999946</v>
      </c>
      <c r="M130">
        <f t="shared" ref="M130:M193" si="27">IFERROR(F130*H130,"")</f>
        <v>384734699.99968332</v>
      </c>
      <c r="N130">
        <f t="shared" ref="N130:N193" si="28">IF(D130="","",100-D130)</f>
        <v>0</v>
      </c>
      <c r="O130">
        <f t="shared" ref="O130:O193" si="29">IFERROR(F130/G130*1000,"")</f>
        <v>2.9918894343802944</v>
      </c>
      <c r="P130" t="str">
        <f>IFERROR(VLOOKUP(A130,Ref_Data!$A:$B,2,0),"Unknown")</f>
        <v>High Income</v>
      </c>
      <c r="Q130" t="str">
        <f>IFERROR(VLOOKUP(A130,Ref_Data!$A:$C,3,0),"Unknown")</f>
        <v>East Asia &amp; Pacific</v>
      </c>
      <c r="R130" t="str">
        <f t="shared" ref="R130:R193" si="30">IF(D130="","No Data",IF(D130&gt;=95,"Universal Access",IF(D130&gt;=80,"High Access",IF(D130&gt;=50,"Moderate Access",IF(D130&gt;=20,"Low Access","Critical")))))</f>
        <v>Universal Access</v>
      </c>
      <c r="S130">
        <f t="shared" ref="S130:S193" si="31">IF(D130="","",D130-AVERAGEIF($C:$C,C130,$D:$D))</f>
        <v>12.87483148972656</v>
      </c>
      <c r="T130">
        <f t="shared" ref="T130:T193" si="32">IF(E130="","",E130-AVERAGEIF($C:$C,C130,$E:$E))</f>
        <v>-17.303381642512058</v>
      </c>
      <c r="U130">
        <f t="shared" ref="U130:U193" si="33">IF(F130="","",F130-AVERAGEIF($C:$C,C130,$F:$F))</f>
        <v>10.397989768995814</v>
      </c>
      <c r="V130">
        <f t="shared" ref="V130:V193" si="34">IFERROR(IF(D130="","",D130-INDEX($D:$D,MATCH(A130&amp;"-2010",$I:$I,0))),"")</f>
        <v>0</v>
      </c>
      <c r="W130">
        <f t="shared" ref="W130:W193" si="35">IFERROR(IF(F130="","",F130-INDEX($F:$F,MATCH(A130&amp;"-2010",$I:$I,0))),"")</f>
        <v>-3.8722296300000014</v>
      </c>
    </row>
    <row r="131" spans="1:23" x14ac:dyDescent="0.2">
      <c r="A131" t="s">
        <v>23</v>
      </c>
      <c r="B131" t="s">
        <v>22</v>
      </c>
      <c r="C131">
        <v>2022</v>
      </c>
      <c r="D131">
        <v>100</v>
      </c>
      <c r="F131">
        <v>14.53050286</v>
      </c>
      <c r="G131">
        <v>4942.1637220000002</v>
      </c>
      <c r="H131">
        <v>26018721</v>
      </c>
      <c r="I131" t="str">
        <f>Master_Data!$A131 &amp; "-" &amp; Master_Data!$C131</f>
        <v>AUS-2022</v>
      </c>
      <c r="J131">
        <f t="shared" si="24"/>
        <v>0</v>
      </c>
      <c r="K131" t="str">
        <f t="shared" si="25"/>
        <v/>
      </c>
      <c r="L131">
        <f t="shared" si="26"/>
        <v>-0.44822124999999957</v>
      </c>
      <c r="M131">
        <f t="shared" si="27"/>
        <v>378065099.90404207</v>
      </c>
      <c r="N131">
        <f t="shared" si="28"/>
        <v>0</v>
      </c>
      <c r="O131">
        <f t="shared" si="29"/>
        <v>2.9401095708985903</v>
      </c>
      <c r="P131" t="str">
        <f>IFERROR(VLOOKUP(A131,Ref_Data!$A:$B,2,0),"Unknown")</f>
        <v>High Income</v>
      </c>
      <c r="Q131" t="str">
        <f>IFERROR(VLOOKUP(A131,Ref_Data!$A:$C,3,0),"Unknown")</f>
        <v>East Asia &amp; Pacific</v>
      </c>
      <c r="R131" t="str">
        <f t="shared" si="30"/>
        <v>Universal Access</v>
      </c>
      <c r="S131">
        <f t="shared" si="31"/>
        <v>12.585946336015652</v>
      </c>
      <c r="T131" t="str">
        <f t="shared" si="32"/>
        <v/>
      </c>
      <c r="U131">
        <f t="shared" si="33"/>
        <v>9.9797018077740631</v>
      </c>
      <c r="V131">
        <f t="shared" si="34"/>
        <v>0</v>
      </c>
      <c r="W131">
        <f t="shared" si="35"/>
        <v>-4.320450880000001</v>
      </c>
    </row>
    <row r="132" spans="1:23" x14ac:dyDescent="0.2">
      <c r="A132" t="s">
        <v>25</v>
      </c>
      <c r="B132" t="s">
        <v>24</v>
      </c>
      <c r="C132">
        <v>2010</v>
      </c>
      <c r="D132">
        <v>100</v>
      </c>
      <c r="E132">
        <v>31.1</v>
      </c>
      <c r="F132">
        <v>8.8241342879999998</v>
      </c>
      <c r="G132">
        <v>4065.0418960000002</v>
      </c>
      <c r="H132">
        <v>8363404</v>
      </c>
      <c r="I132" t="str">
        <f>Master_Data!$A132 &amp; "-" &amp; Master_Data!$C132</f>
        <v>AUT-2010</v>
      </c>
      <c r="J132" t="str">
        <f t="shared" si="24"/>
        <v/>
      </c>
      <c r="K132" t="str">
        <f t="shared" si="25"/>
        <v/>
      </c>
      <c r="L132" t="str">
        <f t="shared" si="26"/>
        <v/>
      </c>
      <c r="M132">
        <f t="shared" si="27"/>
        <v>73799800.000796348</v>
      </c>
      <c r="N132">
        <f t="shared" si="28"/>
        <v>0</v>
      </c>
      <c r="O132">
        <f t="shared" si="29"/>
        <v>2.1707363696996445</v>
      </c>
      <c r="P132" t="str">
        <f>IFERROR(VLOOKUP(A132,Ref_Data!$A:$B,2,0),"Unknown")</f>
        <v>High Income</v>
      </c>
      <c r="Q132" t="str">
        <f>IFERROR(VLOOKUP(A132,Ref_Data!$A:$C,3,0),"Unknown")</f>
        <v>Europe &amp; Central Asia</v>
      </c>
      <c r="R132" t="str">
        <f t="shared" si="30"/>
        <v>Universal Access</v>
      </c>
      <c r="S132">
        <f t="shared" si="31"/>
        <v>20.375342560585949</v>
      </c>
      <c r="T132">
        <f t="shared" si="32"/>
        <v>0.68733509326209941</v>
      </c>
      <c r="U132">
        <f t="shared" si="33"/>
        <v>3.7260750740083655</v>
      </c>
      <c r="V132">
        <f t="shared" si="34"/>
        <v>0</v>
      </c>
      <c r="W132">
        <f t="shared" si="35"/>
        <v>0</v>
      </c>
    </row>
    <row r="133" spans="1:23" x14ac:dyDescent="0.2">
      <c r="A133" t="s">
        <v>25</v>
      </c>
      <c r="B133" t="s">
        <v>24</v>
      </c>
      <c r="C133">
        <v>2011</v>
      </c>
      <c r="D133">
        <v>100</v>
      </c>
      <c r="E133">
        <v>31.6</v>
      </c>
      <c r="F133">
        <v>8.6022725229999999</v>
      </c>
      <c r="G133">
        <v>3927.5825650000002</v>
      </c>
      <c r="H133">
        <v>8391643</v>
      </c>
      <c r="I133" t="str">
        <f>Master_Data!$A133 &amp; "-" &amp; Master_Data!$C133</f>
        <v>AUT-2011</v>
      </c>
      <c r="J133">
        <f t="shared" si="24"/>
        <v>0</v>
      </c>
      <c r="K133">
        <f t="shared" si="25"/>
        <v>0.5</v>
      </c>
      <c r="L133">
        <f t="shared" si="26"/>
        <v>-0.22186176499999988</v>
      </c>
      <c r="M133">
        <f t="shared" si="27"/>
        <v>72187200.001725286</v>
      </c>
      <c r="N133">
        <f t="shared" si="28"/>
        <v>0</v>
      </c>
      <c r="O133">
        <f t="shared" si="29"/>
        <v>2.1902206715290276</v>
      </c>
      <c r="P133" t="str">
        <f>IFERROR(VLOOKUP(A133,Ref_Data!$A:$B,2,0),"Unknown")</f>
        <v>High Income</v>
      </c>
      <c r="Q133" t="str">
        <f>IFERROR(VLOOKUP(A133,Ref_Data!$A:$C,3,0),"Unknown")</f>
        <v>Europe &amp; Central Asia</v>
      </c>
      <c r="R133" t="str">
        <f t="shared" si="30"/>
        <v>Universal Access</v>
      </c>
      <c r="S133">
        <f t="shared" si="31"/>
        <v>19.584672569179688</v>
      </c>
      <c r="T133">
        <f t="shared" si="32"/>
        <v>1.402629710358859</v>
      </c>
      <c r="U133">
        <f t="shared" si="33"/>
        <v>3.4757391392259445</v>
      </c>
      <c r="V133">
        <f t="shared" si="34"/>
        <v>0</v>
      </c>
      <c r="W133">
        <f t="shared" si="35"/>
        <v>-0.22186176499999988</v>
      </c>
    </row>
    <row r="134" spans="1:23" x14ac:dyDescent="0.2">
      <c r="A134" t="s">
        <v>25</v>
      </c>
      <c r="B134" t="s">
        <v>24</v>
      </c>
      <c r="C134">
        <v>2012</v>
      </c>
      <c r="D134">
        <v>100</v>
      </c>
      <c r="E134">
        <v>34.4</v>
      </c>
      <c r="F134">
        <v>8.1875176379999992</v>
      </c>
      <c r="G134">
        <v>3899.1648420000001</v>
      </c>
      <c r="H134">
        <v>8429991</v>
      </c>
      <c r="I134" t="str">
        <f>Master_Data!$A134 &amp; "-" &amp; Master_Data!$C134</f>
        <v>AUT-2012</v>
      </c>
      <c r="J134">
        <f t="shared" si="24"/>
        <v>0</v>
      </c>
      <c r="K134">
        <f t="shared" si="25"/>
        <v>2.7999999999999972</v>
      </c>
      <c r="L134">
        <f t="shared" si="26"/>
        <v>-0.41475488500000068</v>
      </c>
      <c r="M134">
        <f t="shared" si="27"/>
        <v>69020700.000681251</v>
      </c>
      <c r="N134">
        <f t="shared" si="28"/>
        <v>0</v>
      </c>
      <c r="O134">
        <f t="shared" si="29"/>
        <v>2.0998131573735601</v>
      </c>
      <c r="P134" t="str">
        <f>IFERROR(VLOOKUP(A134,Ref_Data!$A:$B,2,0),"Unknown")</f>
        <v>High Income</v>
      </c>
      <c r="Q134" t="str">
        <f>IFERROR(VLOOKUP(A134,Ref_Data!$A:$C,3,0),"Unknown")</f>
        <v>Europe &amp; Central Asia</v>
      </c>
      <c r="R134" t="str">
        <f t="shared" si="30"/>
        <v>Universal Access</v>
      </c>
      <c r="S134">
        <f t="shared" si="31"/>
        <v>18.879195463984374</v>
      </c>
      <c r="T134">
        <f t="shared" si="32"/>
        <v>4.2928705467751165</v>
      </c>
      <c r="U134">
        <f t="shared" si="33"/>
        <v>2.78201357490377</v>
      </c>
      <c r="V134">
        <f t="shared" si="34"/>
        <v>0</v>
      </c>
      <c r="W134">
        <f t="shared" si="35"/>
        <v>-0.63661665000000056</v>
      </c>
    </row>
    <row r="135" spans="1:23" x14ac:dyDescent="0.2">
      <c r="A135" t="s">
        <v>25</v>
      </c>
      <c r="B135" t="s">
        <v>24</v>
      </c>
      <c r="C135">
        <v>2013</v>
      </c>
      <c r="D135">
        <v>100</v>
      </c>
      <c r="E135">
        <v>34.6</v>
      </c>
      <c r="F135">
        <v>8.2087562439999999</v>
      </c>
      <c r="G135">
        <v>3924.8213540000002</v>
      </c>
      <c r="H135">
        <v>8479823</v>
      </c>
      <c r="I135" t="str">
        <f>Master_Data!$A135 &amp; "-" &amp; Master_Data!$C135</f>
        <v>AUT-2013</v>
      </c>
      <c r="J135">
        <f t="shared" si="24"/>
        <v>0</v>
      </c>
      <c r="K135">
        <f t="shared" si="25"/>
        <v>0.20000000000000284</v>
      </c>
      <c r="L135">
        <f t="shared" si="26"/>
        <v>2.1238606000000715E-2</v>
      </c>
      <c r="M135">
        <f t="shared" si="27"/>
        <v>69608799.999264807</v>
      </c>
      <c r="N135">
        <f t="shared" si="28"/>
        <v>0</v>
      </c>
      <c r="O135">
        <f t="shared" si="29"/>
        <v>2.0914980590477086</v>
      </c>
      <c r="P135" t="str">
        <f>IFERROR(VLOOKUP(A135,Ref_Data!$A:$B,2,0),"Unknown")</f>
        <v>High Income</v>
      </c>
      <c r="Q135" t="str">
        <f>IFERROR(VLOOKUP(A135,Ref_Data!$A:$C,3,0),"Unknown")</f>
        <v>Europe &amp; Central Asia</v>
      </c>
      <c r="R135" t="str">
        <f t="shared" si="30"/>
        <v>Universal Access</v>
      </c>
      <c r="S135">
        <f t="shared" si="31"/>
        <v>18.287461823359394</v>
      </c>
      <c r="T135">
        <f t="shared" si="32"/>
        <v>4.2983599161646531</v>
      </c>
      <c r="U135">
        <f t="shared" si="33"/>
        <v>3.2403857999999959</v>
      </c>
      <c r="V135">
        <f t="shared" si="34"/>
        <v>0</v>
      </c>
      <c r="W135">
        <f t="shared" si="35"/>
        <v>-0.61537804399999985</v>
      </c>
    </row>
    <row r="136" spans="1:23" x14ac:dyDescent="0.2">
      <c r="A136" t="s">
        <v>25</v>
      </c>
      <c r="B136" t="s">
        <v>24</v>
      </c>
      <c r="C136">
        <v>2014</v>
      </c>
      <c r="D136">
        <v>100</v>
      </c>
      <c r="E136">
        <v>35.700000000000003</v>
      </c>
      <c r="F136">
        <v>7.7139543450000003</v>
      </c>
      <c r="G136">
        <v>3750.3448010000002</v>
      </c>
      <c r="H136">
        <v>8546356</v>
      </c>
      <c r="I136" t="str">
        <f>Master_Data!$A136 &amp; "-" &amp; Master_Data!$C136</f>
        <v>AUT-2014</v>
      </c>
      <c r="J136">
        <f t="shared" si="24"/>
        <v>0</v>
      </c>
      <c r="K136">
        <f t="shared" si="25"/>
        <v>1.1000000000000014</v>
      </c>
      <c r="L136">
        <f t="shared" si="26"/>
        <v>-0.4948018989999996</v>
      </c>
      <c r="M136">
        <f t="shared" si="27"/>
        <v>65926200.000116825</v>
      </c>
      <c r="N136">
        <f t="shared" si="28"/>
        <v>0</v>
      </c>
      <c r="O136">
        <f t="shared" si="29"/>
        <v>2.0568653695369914</v>
      </c>
      <c r="P136" t="str">
        <f>IFERROR(VLOOKUP(A136,Ref_Data!$A:$B,2,0),"Unknown")</f>
        <v>High Income</v>
      </c>
      <c r="Q136" t="str">
        <f>IFERROR(VLOOKUP(A136,Ref_Data!$A:$C,3,0),"Unknown")</f>
        <v>Europe &amp; Central Asia</v>
      </c>
      <c r="R136" t="str">
        <f t="shared" si="30"/>
        <v>Universal Access</v>
      </c>
      <c r="S136">
        <f t="shared" si="31"/>
        <v>17.559097411132853</v>
      </c>
      <c r="T136">
        <f t="shared" si="32"/>
        <v>5.5882733944217016</v>
      </c>
      <c r="U136">
        <f t="shared" si="33"/>
        <v>2.9226674469163161</v>
      </c>
      <c r="V136">
        <f t="shared" si="34"/>
        <v>0</v>
      </c>
      <c r="W136">
        <f t="shared" si="35"/>
        <v>-1.1101799429999994</v>
      </c>
    </row>
    <row r="137" spans="1:23" x14ac:dyDescent="0.2">
      <c r="A137" t="s">
        <v>25</v>
      </c>
      <c r="B137" t="s">
        <v>24</v>
      </c>
      <c r="C137">
        <v>2015</v>
      </c>
      <c r="D137">
        <v>100</v>
      </c>
      <c r="E137">
        <v>34.799999999999997</v>
      </c>
      <c r="F137">
        <v>7.794231871</v>
      </c>
      <c r="G137">
        <v>3795.510374</v>
      </c>
      <c r="H137">
        <v>8642699</v>
      </c>
      <c r="I137" t="str">
        <f>Master_Data!$A137 &amp; "-" &amp; Master_Data!$C137</f>
        <v>AUT-2015</v>
      </c>
      <c r="J137">
        <f t="shared" si="24"/>
        <v>0</v>
      </c>
      <c r="K137">
        <f t="shared" si="25"/>
        <v>-0.90000000000000568</v>
      </c>
      <c r="L137">
        <f t="shared" si="26"/>
        <v>8.027752599999971E-2</v>
      </c>
      <c r="M137">
        <f t="shared" si="27"/>
        <v>67363199.997259825</v>
      </c>
      <c r="N137">
        <f t="shared" si="28"/>
        <v>0</v>
      </c>
      <c r="O137">
        <f t="shared" si="29"/>
        <v>2.053539867626772</v>
      </c>
      <c r="P137" t="str">
        <f>IFERROR(VLOOKUP(A137,Ref_Data!$A:$B,2,0),"Unknown")</f>
        <v>High Income</v>
      </c>
      <c r="Q137" t="str">
        <f>IFERROR(VLOOKUP(A137,Ref_Data!$A:$C,3,0),"Unknown")</f>
        <v>Europe &amp; Central Asia</v>
      </c>
      <c r="R137" t="str">
        <f t="shared" si="30"/>
        <v>Universal Access</v>
      </c>
      <c r="S137">
        <f t="shared" si="31"/>
        <v>16.984761441953111</v>
      </c>
      <c r="T137">
        <f t="shared" si="32"/>
        <v>4.8848428085020075</v>
      </c>
      <c r="U137">
        <f t="shared" si="33"/>
        <v>3.0847905049958211</v>
      </c>
      <c r="V137">
        <f t="shared" si="34"/>
        <v>0</v>
      </c>
      <c r="W137">
        <f t="shared" si="35"/>
        <v>-1.0299024169999997</v>
      </c>
    </row>
    <row r="138" spans="1:23" x14ac:dyDescent="0.2">
      <c r="A138" t="s">
        <v>25</v>
      </c>
      <c r="B138" t="s">
        <v>24</v>
      </c>
      <c r="C138">
        <v>2016</v>
      </c>
      <c r="D138">
        <v>100</v>
      </c>
      <c r="E138">
        <v>34.6</v>
      </c>
      <c r="F138">
        <v>7.7574768780000003</v>
      </c>
      <c r="G138">
        <v>3797.1680219999998</v>
      </c>
      <c r="H138">
        <v>8736668</v>
      </c>
      <c r="I138" t="str">
        <f>Master_Data!$A138 &amp; "-" &amp; Master_Data!$C138</f>
        <v>AUT-2016</v>
      </c>
      <c r="J138">
        <f t="shared" si="24"/>
        <v>0</v>
      </c>
      <c r="K138">
        <f t="shared" si="25"/>
        <v>-0.19999999999999574</v>
      </c>
      <c r="L138">
        <f t="shared" si="26"/>
        <v>-3.6754992999999736E-2</v>
      </c>
      <c r="M138">
        <f t="shared" si="27"/>
        <v>67774500.000762507</v>
      </c>
      <c r="N138">
        <f t="shared" si="28"/>
        <v>0</v>
      </c>
      <c r="O138">
        <f t="shared" si="29"/>
        <v>2.042963817522637</v>
      </c>
      <c r="P138" t="str">
        <f>IFERROR(VLOOKUP(A138,Ref_Data!$A:$B,2,0),"Unknown")</f>
        <v>High Income</v>
      </c>
      <c r="Q138" t="str">
        <f>IFERROR(VLOOKUP(A138,Ref_Data!$A:$C,3,0),"Unknown")</f>
        <v>Europe &amp; Central Asia</v>
      </c>
      <c r="R138" t="str">
        <f t="shared" si="30"/>
        <v>Universal Access</v>
      </c>
      <c r="S138">
        <f t="shared" si="31"/>
        <v>15.905248869453033</v>
      </c>
      <c r="T138">
        <f t="shared" si="32"/>
        <v>4.893942474815276</v>
      </c>
      <c r="U138">
        <f t="shared" si="33"/>
        <v>3.0831050823305439</v>
      </c>
      <c r="V138">
        <f t="shared" si="34"/>
        <v>0</v>
      </c>
      <c r="W138">
        <f t="shared" si="35"/>
        <v>-1.0666574099999995</v>
      </c>
    </row>
    <row r="139" spans="1:23" x14ac:dyDescent="0.2">
      <c r="A139" t="s">
        <v>25</v>
      </c>
      <c r="B139" t="s">
        <v>24</v>
      </c>
      <c r="C139">
        <v>2017</v>
      </c>
      <c r="D139">
        <v>100</v>
      </c>
      <c r="E139">
        <v>34</v>
      </c>
      <c r="F139">
        <v>7.9664193479999996</v>
      </c>
      <c r="G139">
        <v>3839.9480520000002</v>
      </c>
      <c r="H139">
        <v>8797566</v>
      </c>
      <c r="I139" t="str">
        <f>Master_Data!$A139 &amp; "-" &amp; Master_Data!$C139</f>
        <v>AUT-2017</v>
      </c>
      <c r="J139">
        <f t="shared" si="24"/>
        <v>0</v>
      </c>
      <c r="K139">
        <f t="shared" si="25"/>
        <v>-0.60000000000000142</v>
      </c>
      <c r="L139">
        <f t="shared" si="26"/>
        <v>0.20894246999999933</v>
      </c>
      <c r="M139">
        <f t="shared" si="27"/>
        <v>70085099.997706965</v>
      </c>
      <c r="N139">
        <f t="shared" si="28"/>
        <v>0</v>
      </c>
      <c r="O139">
        <f t="shared" si="29"/>
        <v>2.0746164375454939</v>
      </c>
      <c r="P139" t="str">
        <f>IFERROR(VLOOKUP(A139,Ref_Data!$A:$B,2,0),"Unknown")</f>
        <v>High Income</v>
      </c>
      <c r="Q139" t="str">
        <f>IFERROR(VLOOKUP(A139,Ref_Data!$A:$C,3,0),"Unknown")</f>
        <v>Europe &amp; Central Asia</v>
      </c>
      <c r="R139" t="str">
        <f t="shared" si="30"/>
        <v>Universal Access</v>
      </c>
      <c r="S139">
        <f t="shared" si="31"/>
        <v>15.146092309921883</v>
      </c>
      <c r="T139">
        <f t="shared" si="32"/>
        <v>4.4584811282650527</v>
      </c>
      <c r="U139">
        <f t="shared" si="33"/>
        <v>3.2886682824267757</v>
      </c>
      <c r="V139">
        <f t="shared" si="34"/>
        <v>0</v>
      </c>
      <c r="W139">
        <f t="shared" si="35"/>
        <v>-0.85771494000000015</v>
      </c>
    </row>
    <row r="140" spans="1:23" x14ac:dyDescent="0.2">
      <c r="A140" t="s">
        <v>25</v>
      </c>
      <c r="B140" t="s">
        <v>24</v>
      </c>
      <c r="C140">
        <v>2018</v>
      </c>
      <c r="D140">
        <v>100</v>
      </c>
      <c r="E140">
        <v>34.1</v>
      </c>
      <c r="F140">
        <v>7.6071082240000001</v>
      </c>
      <c r="G140">
        <v>3717.625321</v>
      </c>
      <c r="H140">
        <v>8840521</v>
      </c>
      <c r="I140" t="str">
        <f>Master_Data!$A140 &amp; "-" &amp; Master_Data!$C140</f>
        <v>AUT-2018</v>
      </c>
      <c r="J140">
        <f t="shared" si="24"/>
        <v>0</v>
      </c>
      <c r="K140">
        <f t="shared" si="25"/>
        <v>0.10000000000000142</v>
      </c>
      <c r="L140">
        <f t="shared" si="26"/>
        <v>-0.35931112399999954</v>
      </c>
      <c r="M140">
        <f t="shared" si="27"/>
        <v>67250800.003544703</v>
      </c>
      <c r="N140">
        <f t="shared" si="28"/>
        <v>0</v>
      </c>
      <c r="O140">
        <f t="shared" si="29"/>
        <v>2.0462277844486416</v>
      </c>
      <c r="P140" t="str">
        <f>IFERROR(VLOOKUP(A140,Ref_Data!$A:$B,2,0),"Unknown")</f>
        <v>High Income</v>
      </c>
      <c r="Q140" t="str">
        <f>IFERROR(VLOOKUP(A140,Ref_Data!$A:$C,3,0),"Unknown")</f>
        <v>Europe &amp; Central Asia</v>
      </c>
      <c r="R140" t="str">
        <f t="shared" si="30"/>
        <v>Universal Access</v>
      </c>
      <c r="S140">
        <f t="shared" si="31"/>
        <v>14.516199440312505</v>
      </c>
      <c r="T140">
        <f t="shared" si="32"/>
        <v>4.5369698296746996</v>
      </c>
      <c r="U140">
        <f t="shared" si="33"/>
        <v>2.8962392143723852</v>
      </c>
      <c r="V140">
        <f t="shared" si="34"/>
        <v>0</v>
      </c>
      <c r="W140">
        <f t="shared" si="35"/>
        <v>-1.2170260639999997</v>
      </c>
    </row>
    <row r="141" spans="1:23" x14ac:dyDescent="0.2">
      <c r="A141" t="s">
        <v>25</v>
      </c>
      <c r="B141" t="s">
        <v>24</v>
      </c>
      <c r="C141">
        <v>2019</v>
      </c>
      <c r="D141">
        <v>100</v>
      </c>
      <c r="E141">
        <v>34</v>
      </c>
      <c r="F141">
        <v>7.74519365</v>
      </c>
      <c r="G141">
        <v>3765.9801189999998</v>
      </c>
      <c r="H141">
        <v>8879920</v>
      </c>
      <c r="I141" t="str">
        <f>Master_Data!$A141 &amp; "-" &amp; Master_Data!$C141</f>
        <v>AUT-2019</v>
      </c>
      <c r="J141">
        <f t="shared" si="24"/>
        <v>0</v>
      </c>
      <c r="K141">
        <f t="shared" si="25"/>
        <v>-0.10000000000000142</v>
      </c>
      <c r="L141">
        <f t="shared" si="26"/>
        <v>0.13808542599999996</v>
      </c>
      <c r="M141">
        <f t="shared" si="27"/>
        <v>68776699.996508002</v>
      </c>
      <c r="N141">
        <f t="shared" si="28"/>
        <v>0</v>
      </c>
      <c r="O141">
        <f t="shared" si="29"/>
        <v>2.0566209606163883</v>
      </c>
      <c r="P141" t="str">
        <f>IFERROR(VLOOKUP(A141,Ref_Data!$A:$B,2,0),"Unknown")</f>
        <v>High Income</v>
      </c>
      <c r="Q141" t="str">
        <f>IFERROR(VLOOKUP(A141,Ref_Data!$A:$C,3,0),"Unknown")</f>
        <v>Europe &amp; Central Asia</v>
      </c>
      <c r="R141" t="str">
        <f t="shared" si="30"/>
        <v>Universal Access</v>
      </c>
      <c r="S141">
        <f t="shared" si="31"/>
        <v>13.958622860585876</v>
      </c>
      <c r="T141">
        <f t="shared" si="32"/>
        <v>4.5378089561727109</v>
      </c>
      <c r="U141">
        <f t="shared" si="33"/>
        <v>3.0617923544184125</v>
      </c>
      <c r="V141">
        <f t="shared" si="34"/>
        <v>0</v>
      </c>
      <c r="W141">
        <f t="shared" si="35"/>
        <v>-1.0789406379999997</v>
      </c>
    </row>
    <row r="142" spans="1:23" x14ac:dyDescent="0.2">
      <c r="A142" t="s">
        <v>25</v>
      </c>
      <c r="B142" t="s">
        <v>24</v>
      </c>
      <c r="C142">
        <v>2020</v>
      </c>
      <c r="D142">
        <v>100</v>
      </c>
      <c r="E142">
        <v>35.799999999999997</v>
      </c>
      <c r="F142">
        <v>7.0558662779999999</v>
      </c>
      <c r="G142">
        <v>3546.5044990000001</v>
      </c>
      <c r="H142">
        <v>8916864</v>
      </c>
      <c r="I142" t="str">
        <f>Master_Data!$A142 &amp; "-" &amp; Master_Data!$C142</f>
        <v>AUT-2020</v>
      </c>
      <c r="J142">
        <f t="shared" si="24"/>
        <v>0</v>
      </c>
      <c r="K142">
        <f t="shared" si="25"/>
        <v>1.7999999999999972</v>
      </c>
      <c r="L142">
        <f t="shared" si="26"/>
        <v>-0.68932737200000016</v>
      </c>
      <c r="M142">
        <f t="shared" si="27"/>
        <v>62916200.003112189</v>
      </c>
      <c r="N142">
        <f t="shared" si="28"/>
        <v>0</v>
      </c>
      <c r="O142">
        <f t="shared" si="29"/>
        <v>1.9895269497020311</v>
      </c>
      <c r="P142" t="str">
        <f>IFERROR(VLOOKUP(A142,Ref_Data!$A:$B,2,0),"Unknown")</f>
        <v>High Income</v>
      </c>
      <c r="Q142" t="str">
        <f>IFERROR(VLOOKUP(A142,Ref_Data!$A:$C,3,0),"Unknown")</f>
        <v>Europe &amp; Central Asia</v>
      </c>
      <c r="R142" t="str">
        <f t="shared" si="30"/>
        <v>Universal Access</v>
      </c>
      <c r="S142">
        <f t="shared" si="31"/>
        <v>13.426165474335917</v>
      </c>
      <c r="T142">
        <f t="shared" si="32"/>
        <v>5.2651465661847361</v>
      </c>
      <c r="U142">
        <f t="shared" si="33"/>
        <v>2.655118641698742</v>
      </c>
      <c r="V142">
        <f t="shared" si="34"/>
        <v>0</v>
      </c>
      <c r="W142">
        <f t="shared" si="35"/>
        <v>-1.7682680099999999</v>
      </c>
    </row>
    <row r="143" spans="1:23" x14ac:dyDescent="0.2">
      <c r="A143" t="s">
        <v>25</v>
      </c>
      <c r="B143" t="s">
        <v>24</v>
      </c>
      <c r="C143">
        <v>2021</v>
      </c>
      <c r="D143">
        <v>100</v>
      </c>
      <c r="E143">
        <v>36</v>
      </c>
      <c r="F143">
        <v>7.3922399089999997</v>
      </c>
      <c r="G143">
        <v>3728.1339889999999</v>
      </c>
      <c r="H143">
        <v>8955797</v>
      </c>
      <c r="I143" t="str">
        <f>Master_Data!$A143 &amp; "-" &amp; Master_Data!$C143</f>
        <v>AUT-2021</v>
      </c>
      <c r="J143">
        <f t="shared" si="24"/>
        <v>0</v>
      </c>
      <c r="K143">
        <f t="shared" si="25"/>
        <v>0.20000000000000284</v>
      </c>
      <c r="L143">
        <f t="shared" si="26"/>
        <v>0.33637363099999984</v>
      </c>
      <c r="M143">
        <f t="shared" si="27"/>
        <v>66203400.000302471</v>
      </c>
      <c r="N143">
        <f t="shared" si="28"/>
        <v>0</v>
      </c>
      <c r="O143">
        <f t="shared" si="29"/>
        <v>1.9828257060532382</v>
      </c>
      <c r="P143" t="str">
        <f>IFERROR(VLOOKUP(A143,Ref_Data!$A:$B,2,0),"Unknown")</f>
        <v>High Income</v>
      </c>
      <c r="Q143" t="str">
        <f>IFERROR(VLOOKUP(A143,Ref_Data!$A:$C,3,0),"Unknown")</f>
        <v>Europe &amp; Central Asia</v>
      </c>
      <c r="R143" t="str">
        <f t="shared" si="30"/>
        <v>Universal Access</v>
      </c>
      <c r="S143">
        <f t="shared" si="31"/>
        <v>12.87483148972656</v>
      </c>
      <c r="T143">
        <f t="shared" si="32"/>
        <v>6.3966183574879416</v>
      </c>
      <c r="U143">
        <f t="shared" si="33"/>
        <v>2.8115055679958134</v>
      </c>
      <c r="V143">
        <f t="shared" si="34"/>
        <v>0</v>
      </c>
      <c r="W143">
        <f t="shared" si="35"/>
        <v>-1.4318943790000001</v>
      </c>
    </row>
    <row r="144" spans="1:23" x14ac:dyDescent="0.2">
      <c r="A144" t="s">
        <v>25</v>
      </c>
      <c r="B144" t="s">
        <v>24</v>
      </c>
      <c r="C144">
        <v>2022</v>
      </c>
      <c r="D144">
        <v>100</v>
      </c>
      <c r="F144">
        <v>6.9285813269999998</v>
      </c>
      <c r="G144">
        <v>3486.729433</v>
      </c>
      <c r="H144">
        <v>9041851</v>
      </c>
      <c r="I144" t="str">
        <f>Master_Data!$A144 &amp; "-" &amp; Master_Data!$C144</f>
        <v>AUT-2022</v>
      </c>
      <c r="J144">
        <f t="shared" si="24"/>
        <v>0</v>
      </c>
      <c r="K144" t="str">
        <f t="shared" si="25"/>
        <v/>
      </c>
      <c r="L144">
        <f t="shared" si="26"/>
        <v>-0.46365858199999987</v>
      </c>
      <c r="M144">
        <f t="shared" si="27"/>
        <v>62647200.000116274</v>
      </c>
      <c r="N144">
        <f t="shared" si="28"/>
        <v>0</v>
      </c>
      <c r="O144">
        <f t="shared" si="29"/>
        <v>1.9871290446068861</v>
      </c>
      <c r="P144" t="str">
        <f>IFERROR(VLOOKUP(A144,Ref_Data!$A:$B,2,0),"Unknown")</f>
        <v>High Income</v>
      </c>
      <c r="Q144" t="str">
        <f>IFERROR(VLOOKUP(A144,Ref_Data!$A:$C,3,0),"Unknown")</f>
        <v>Europe &amp; Central Asia</v>
      </c>
      <c r="R144" t="str">
        <f t="shared" si="30"/>
        <v>Universal Access</v>
      </c>
      <c r="S144">
        <f t="shared" si="31"/>
        <v>12.585946336015652</v>
      </c>
      <c r="T144" t="str">
        <f t="shared" si="32"/>
        <v/>
      </c>
      <c r="U144">
        <f t="shared" si="33"/>
        <v>2.3777802747740635</v>
      </c>
      <c r="V144">
        <f t="shared" si="34"/>
        <v>0</v>
      </c>
      <c r="W144">
        <f t="shared" si="35"/>
        <v>-1.8955529609999999</v>
      </c>
    </row>
    <row r="145" spans="1:23" x14ac:dyDescent="0.2">
      <c r="A145" t="s">
        <v>27</v>
      </c>
      <c r="B145" t="s">
        <v>26</v>
      </c>
      <c r="C145">
        <v>2010</v>
      </c>
      <c r="D145">
        <v>99.9</v>
      </c>
      <c r="E145">
        <v>4.4000000000000004</v>
      </c>
      <c r="F145">
        <v>2.9418183469999999</v>
      </c>
      <c r="G145">
        <v>1305.9120929999999</v>
      </c>
      <c r="H145">
        <v>9054332</v>
      </c>
      <c r="I145" t="str">
        <f>Master_Data!$A145 &amp; "-" &amp; Master_Data!$C145</f>
        <v>AZE-2010</v>
      </c>
      <c r="J145" t="str">
        <f t="shared" si="24"/>
        <v/>
      </c>
      <c r="K145" t="str">
        <f t="shared" si="25"/>
        <v/>
      </c>
      <c r="L145" t="str">
        <f t="shared" si="26"/>
        <v/>
      </c>
      <c r="M145">
        <f t="shared" si="27"/>
        <v>26636199.997429203</v>
      </c>
      <c r="N145">
        <f t="shared" si="28"/>
        <v>9.9999999999994316E-2</v>
      </c>
      <c r="O145">
        <f t="shared" si="29"/>
        <v>2.2526924765984231</v>
      </c>
      <c r="P145" t="str">
        <f>IFERROR(VLOOKUP(A145,Ref_Data!$A:$B,2,0),"Unknown")</f>
        <v>Upper Middle Income</v>
      </c>
      <c r="Q145" t="str">
        <f>IFERROR(VLOOKUP(A145,Ref_Data!$A:$C,3,0),"Unknown")</f>
        <v>Europe &amp; Central Asia</v>
      </c>
      <c r="R145" t="str">
        <f t="shared" si="30"/>
        <v>Universal Access</v>
      </c>
      <c r="S145">
        <f t="shared" si="31"/>
        <v>20.275342560585955</v>
      </c>
      <c r="T145">
        <f t="shared" si="32"/>
        <v>-26.012664906737903</v>
      </c>
      <c r="U145">
        <f t="shared" si="33"/>
        <v>-2.1562408669916344</v>
      </c>
      <c r="V145">
        <f t="shared" si="34"/>
        <v>0</v>
      </c>
      <c r="W145">
        <f t="shared" si="35"/>
        <v>0</v>
      </c>
    </row>
    <row r="146" spans="1:23" x14ac:dyDescent="0.2">
      <c r="A146" t="s">
        <v>27</v>
      </c>
      <c r="B146" t="s">
        <v>26</v>
      </c>
      <c r="C146">
        <v>2011</v>
      </c>
      <c r="D146">
        <v>99.9</v>
      </c>
      <c r="E146">
        <v>3.5</v>
      </c>
      <c r="F146">
        <v>3.212573484</v>
      </c>
      <c r="G146">
        <v>1396.0447810000001</v>
      </c>
      <c r="H146">
        <v>9173082</v>
      </c>
      <c r="I146" t="str">
        <f>Master_Data!$A146 &amp; "-" &amp; Master_Data!$C146</f>
        <v>AZE-2011</v>
      </c>
      <c r="J146">
        <f t="shared" si="24"/>
        <v>0</v>
      </c>
      <c r="K146">
        <f t="shared" si="25"/>
        <v>-0.90000000000000036</v>
      </c>
      <c r="L146">
        <f t="shared" si="26"/>
        <v>0.27075513700000009</v>
      </c>
      <c r="M146">
        <f t="shared" si="27"/>
        <v>29469199.999757688</v>
      </c>
      <c r="N146">
        <f t="shared" si="28"/>
        <v>9.9999999999994316E-2</v>
      </c>
      <c r="O146">
        <f t="shared" si="29"/>
        <v>2.3011965860427508</v>
      </c>
      <c r="P146" t="str">
        <f>IFERROR(VLOOKUP(A146,Ref_Data!$A:$B,2,0),"Unknown")</f>
        <v>Upper Middle Income</v>
      </c>
      <c r="Q146" t="str">
        <f>IFERROR(VLOOKUP(A146,Ref_Data!$A:$C,3,0),"Unknown")</f>
        <v>Europe &amp; Central Asia</v>
      </c>
      <c r="R146" t="str">
        <f t="shared" si="30"/>
        <v>Universal Access</v>
      </c>
      <c r="S146">
        <f t="shared" si="31"/>
        <v>19.484672569179693</v>
      </c>
      <c r="T146">
        <f t="shared" si="32"/>
        <v>-26.697370289641142</v>
      </c>
      <c r="U146">
        <f t="shared" si="33"/>
        <v>-1.9139598997740555</v>
      </c>
      <c r="V146">
        <f t="shared" si="34"/>
        <v>0</v>
      </c>
      <c r="W146">
        <f t="shared" si="35"/>
        <v>0.27075513700000009</v>
      </c>
    </row>
    <row r="147" spans="1:23" x14ac:dyDescent="0.2">
      <c r="A147" t="s">
        <v>27</v>
      </c>
      <c r="B147" t="s">
        <v>26</v>
      </c>
      <c r="C147">
        <v>2012</v>
      </c>
      <c r="D147">
        <v>100</v>
      </c>
      <c r="E147">
        <v>2.8</v>
      </c>
      <c r="F147">
        <v>3.4726602940000002</v>
      </c>
      <c r="G147">
        <v>1497.2948670000001</v>
      </c>
      <c r="H147">
        <v>9295784</v>
      </c>
      <c r="I147" t="str">
        <f>Master_Data!$A147 &amp; "-" &amp; Master_Data!$C147</f>
        <v>AZE-2012</v>
      </c>
      <c r="J147">
        <f t="shared" si="24"/>
        <v>9.9999999999994316E-2</v>
      </c>
      <c r="K147">
        <f t="shared" si="25"/>
        <v>-0.70000000000000018</v>
      </c>
      <c r="L147">
        <f t="shared" si="26"/>
        <v>0.26008681000000022</v>
      </c>
      <c r="M147">
        <f t="shared" si="27"/>
        <v>32281099.998400498</v>
      </c>
      <c r="N147">
        <f t="shared" si="28"/>
        <v>0</v>
      </c>
      <c r="O147">
        <f t="shared" si="29"/>
        <v>2.3192895204121475</v>
      </c>
      <c r="P147" t="str">
        <f>IFERROR(VLOOKUP(A147,Ref_Data!$A:$B,2,0),"Unknown")</f>
        <v>Upper Middle Income</v>
      </c>
      <c r="Q147" t="str">
        <f>IFERROR(VLOOKUP(A147,Ref_Data!$A:$C,3,0),"Unknown")</f>
        <v>Europe &amp; Central Asia</v>
      </c>
      <c r="R147" t="str">
        <f t="shared" si="30"/>
        <v>Universal Access</v>
      </c>
      <c r="S147">
        <f t="shared" si="31"/>
        <v>18.879195463984374</v>
      </c>
      <c r="T147">
        <f t="shared" si="32"/>
        <v>-27.307129453224881</v>
      </c>
      <c r="U147">
        <f t="shared" si="33"/>
        <v>-1.932843769096229</v>
      </c>
      <c r="V147">
        <f t="shared" si="34"/>
        <v>9.9999999999994316E-2</v>
      </c>
      <c r="W147">
        <f t="shared" si="35"/>
        <v>0.53084194700000031</v>
      </c>
    </row>
    <row r="148" spans="1:23" x14ac:dyDescent="0.2">
      <c r="A148" t="s">
        <v>27</v>
      </c>
      <c r="B148" t="s">
        <v>26</v>
      </c>
      <c r="C148">
        <v>2013</v>
      </c>
      <c r="D148">
        <v>100</v>
      </c>
      <c r="E148">
        <v>2.5</v>
      </c>
      <c r="F148">
        <v>3.5268665019999998</v>
      </c>
      <c r="G148">
        <v>1497.9025750000001</v>
      </c>
      <c r="H148">
        <v>9416801</v>
      </c>
      <c r="I148" t="str">
        <f>Master_Data!$A148 &amp; "-" &amp; Master_Data!$C148</f>
        <v>AZE-2013</v>
      </c>
      <c r="J148">
        <f t="shared" si="24"/>
        <v>0</v>
      </c>
      <c r="K148">
        <f t="shared" si="25"/>
        <v>-0.29999999999999982</v>
      </c>
      <c r="L148">
        <f t="shared" si="26"/>
        <v>5.4206207999999645E-2</v>
      </c>
      <c r="M148">
        <f t="shared" si="27"/>
        <v>33211800.002900101</v>
      </c>
      <c r="N148">
        <f t="shared" si="28"/>
        <v>0</v>
      </c>
      <c r="O148">
        <f t="shared" si="29"/>
        <v>2.3545366440137134</v>
      </c>
      <c r="P148" t="str">
        <f>IFERROR(VLOOKUP(A148,Ref_Data!$A:$B,2,0),"Unknown")</f>
        <v>Upper Middle Income</v>
      </c>
      <c r="Q148" t="str">
        <f>IFERROR(VLOOKUP(A148,Ref_Data!$A:$C,3,0),"Unknown")</f>
        <v>Europe &amp; Central Asia</v>
      </c>
      <c r="R148" t="str">
        <f t="shared" si="30"/>
        <v>Universal Access</v>
      </c>
      <c r="S148">
        <f t="shared" si="31"/>
        <v>18.287461823359394</v>
      </c>
      <c r="T148">
        <f t="shared" si="32"/>
        <v>-27.801640083835348</v>
      </c>
      <c r="U148">
        <f t="shared" si="33"/>
        <v>-1.4415039420000042</v>
      </c>
      <c r="V148">
        <f t="shared" si="34"/>
        <v>9.9999999999994316E-2</v>
      </c>
      <c r="W148">
        <f t="shared" si="35"/>
        <v>0.58504815499999996</v>
      </c>
    </row>
    <row r="149" spans="1:23" x14ac:dyDescent="0.2">
      <c r="A149" t="s">
        <v>27</v>
      </c>
      <c r="B149" t="s">
        <v>26</v>
      </c>
      <c r="C149">
        <v>2014</v>
      </c>
      <c r="D149">
        <v>100</v>
      </c>
      <c r="E149">
        <v>2.1</v>
      </c>
      <c r="F149">
        <v>3.6417841950000001</v>
      </c>
      <c r="G149">
        <v>1526.1587790000001</v>
      </c>
      <c r="H149">
        <v>9535079</v>
      </c>
      <c r="I149" t="str">
        <f>Master_Data!$A149 &amp; "-" &amp; Master_Data!$C149</f>
        <v>AZE-2014</v>
      </c>
      <c r="J149">
        <f t="shared" si="24"/>
        <v>0</v>
      </c>
      <c r="K149">
        <f t="shared" si="25"/>
        <v>-0.39999999999999991</v>
      </c>
      <c r="L149">
        <f t="shared" si="26"/>
        <v>0.11491769300000021</v>
      </c>
      <c r="M149">
        <f t="shared" si="27"/>
        <v>34724700.000276409</v>
      </c>
      <c r="N149">
        <f t="shared" si="28"/>
        <v>0</v>
      </c>
      <c r="O149">
        <f t="shared" si="29"/>
        <v>2.3862420117166585</v>
      </c>
      <c r="P149" t="str">
        <f>IFERROR(VLOOKUP(A149,Ref_Data!$A:$B,2,0),"Unknown")</f>
        <v>Upper Middle Income</v>
      </c>
      <c r="Q149" t="str">
        <f>IFERROR(VLOOKUP(A149,Ref_Data!$A:$C,3,0),"Unknown")</f>
        <v>Europe &amp; Central Asia</v>
      </c>
      <c r="R149" t="str">
        <f t="shared" si="30"/>
        <v>Universal Access</v>
      </c>
      <c r="S149">
        <f t="shared" si="31"/>
        <v>17.559097411132853</v>
      </c>
      <c r="T149">
        <f t="shared" si="32"/>
        <v>-28.0117266055783</v>
      </c>
      <c r="U149">
        <f t="shared" si="33"/>
        <v>-1.1495027030836842</v>
      </c>
      <c r="V149">
        <f t="shared" si="34"/>
        <v>9.9999999999994316E-2</v>
      </c>
      <c r="W149">
        <f t="shared" si="35"/>
        <v>0.69996584800000017</v>
      </c>
    </row>
    <row r="150" spans="1:23" x14ac:dyDescent="0.2">
      <c r="A150" t="s">
        <v>27</v>
      </c>
      <c r="B150" t="s">
        <v>26</v>
      </c>
      <c r="C150">
        <v>2015</v>
      </c>
      <c r="D150">
        <v>100</v>
      </c>
      <c r="E150">
        <v>2.2999999999999998</v>
      </c>
      <c r="F150">
        <v>3.5777469160000002</v>
      </c>
      <c r="G150">
        <v>1510.9185689999999</v>
      </c>
      <c r="H150">
        <v>9649341</v>
      </c>
      <c r="I150" t="str">
        <f>Master_Data!$A150 &amp; "-" &amp; Master_Data!$C150</f>
        <v>AZE-2015</v>
      </c>
      <c r="J150">
        <f t="shared" si="24"/>
        <v>0</v>
      </c>
      <c r="K150">
        <f t="shared" si="25"/>
        <v>0.19999999999999973</v>
      </c>
      <c r="L150">
        <f t="shared" si="26"/>
        <v>-6.4037278999999891E-2</v>
      </c>
      <c r="M150">
        <f t="shared" si="27"/>
        <v>34522900.004182361</v>
      </c>
      <c r="N150">
        <f t="shared" si="28"/>
        <v>0</v>
      </c>
      <c r="O150">
        <f t="shared" si="29"/>
        <v>2.3679283512730462</v>
      </c>
      <c r="P150" t="str">
        <f>IFERROR(VLOOKUP(A150,Ref_Data!$A:$B,2,0),"Unknown")</f>
        <v>Upper Middle Income</v>
      </c>
      <c r="Q150" t="str">
        <f>IFERROR(VLOOKUP(A150,Ref_Data!$A:$C,3,0),"Unknown")</f>
        <v>Europe &amp; Central Asia</v>
      </c>
      <c r="R150" t="str">
        <f t="shared" si="30"/>
        <v>Universal Access</v>
      </c>
      <c r="S150">
        <f t="shared" si="31"/>
        <v>16.984761441953111</v>
      </c>
      <c r="T150">
        <f t="shared" si="32"/>
        <v>-27.615157191497989</v>
      </c>
      <c r="U150">
        <f t="shared" si="33"/>
        <v>-1.1316944500041788</v>
      </c>
      <c r="V150">
        <f t="shared" si="34"/>
        <v>9.9999999999994316E-2</v>
      </c>
      <c r="W150">
        <f t="shared" si="35"/>
        <v>0.63592856900000028</v>
      </c>
    </row>
    <row r="151" spans="1:23" x14ac:dyDescent="0.2">
      <c r="A151" t="s">
        <v>27</v>
      </c>
      <c r="B151" t="s">
        <v>26</v>
      </c>
      <c r="C151">
        <v>2016</v>
      </c>
      <c r="D151">
        <v>100</v>
      </c>
      <c r="E151">
        <v>1.9</v>
      </c>
      <c r="F151">
        <v>3.5269689560000002</v>
      </c>
      <c r="G151">
        <v>1480.9342830000001</v>
      </c>
      <c r="H151">
        <v>9757812</v>
      </c>
      <c r="I151" t="str">
        <f>Master_Data!$A151 &amp; "-" &amp; Master_Data!$C151</f>
        <v>AZE-2016</v>
      </c>
      <c r="J151">
        <f t="shared" si="24"/>
        <v>0</v>
      </c>
      <c r="K151">
        <f t="shared" si="25"/>
        <v>-0.39999999999999991</v>
      </c>
      <c r="L151">
        <f t="shared" si="26"/>
        <v>-5.0777960000000011E-2</v>
      </c>
      <c r="M151">
        <f t="shared" si="27"/>
        <v>34415500.002484277</v>
      </c>
      <c r="N151">
        <f t="shared" si="28"/>
        <v>0</v>
      </c>
      <c r="O151">
        <f t="shared" si="29"/>
        <v>2.3815837046160135</v>
      </c>
      <c r="P151" t="str">
        <f>IFERROR(VLOOKUP(A151,Ref_Data!$A:$B,2,0),"Unknown")</f>
        <v>Upper Middle Income</v>
      </c>
      <c r="Q151" t="str">
        <f>IFERROR(VLOOKUP(A151,Ref_Data!$A:$C,3,0),"Unknown")</f>
        <v>Europe &amp; Central Asia</v>
      </c>
      <c r="R151" t="str">
        <f t="shared" si="30"/>
        <v>Universal Access</v>
      </c>
      <c r="S151">
        <f t="shared" si="31"/>
        <v>15.905248869453033</v>
      </c>
      <c r="T151">
        <f t="shared" si="32"/>
        <v>-27.806057525184727</v>
      </c>
      <c r="U151">
        <f t="shared" si="33"/>
        <v>-1.1474028396694562</v>
      </c>
      <c r="V151">
        <f t="shared" si="34"/>
        <v>9.9999999999994316E-2</v>
      </c>
      <c r="W151">
        <f t="shared" si="35"/>
        <v>0.58515060900000027</v>
      </c>
    </row>
    <row r="152" spans="1:23" x14ac:dyDescent="0.2">
      <c r="A152" t="s">
        <v>27</v>
      </c>
      <c r="B152" t="s">
        <v>26</v>
      </c>
      <c r="C152">
        <v>2017</v>
      </c>
      <c r="D152">
        <v>100</v>
      </c>
      <c r="E152">
        <v>1.9</v>
      </c>
      <c r="F152">
        <v>3.4732986989999999</v>
      </c>
      <c r="G152">
        <v>1478.7841840000001</v>
      </c>
      <c r="H152">
        <v>9854033</v>
      </c>
      <c r="I152" t="str">
        <f>Master_Data!$A152 &amp; "-" &amp; Master_Data!$C152</f>
        <v>AZE-2017</v>
      </c>
      <c r="J152">
        <f t="shared" si="24"/>
        <v>0</v>
      </c>
      <c r="K152">
        <f t="shared" si="25"/>
        <v>0</v>
      </c>
      <c r="L152">
        <f t="shared" si="26"/>
        <v>-5.3670257000000277E-2</v>
      </c>
      <c r="M152">
        <f t="shared" si="27"/>
        <v>34225999.998803064</v>
      </c>
      <c r="N152">
        <f t="shared" si="28"/>
        <v>0</v>
      </c>
      <c r="O152">
        <f t="shared" si="29"/>
        <v>2.3487529394620572</v>
      </c>
      <c r="P152" t="str">
        <f>IFERROR(VLOOKUP(A152,Ref_Data!$A:$B,2,0),"Unknown")</f>
        <v>Upper Middle Income</v>
      </c>
      <c r="Q152" t="str">
        <f>IFERROR(VLOOKUP(A152,Ref_Data!$A:$C,3,0),"Unknown")</f>
        <v>Europe &amp; Central Asia</v>
      </c>
      <c r="R152" t="str">
        <f t="shared" si="30"/>
        <v>Universal Access</v>
      </c>
      <c r="S152">
        <f t="shared" si="31"/>
        <v>15.146092309921883</v>
      </c>
      <c r="T152">
        <f t="shared" si="32"/>
        <v>-27.641518871734949</v>
      </c>
      <c r="U152">
        <f t="shared" si="33"/>
        <v>-1.2044523665732241</v>
      </c>
      <c r="V152">
        <f t="shared" si="34"/>
        <v>9.9999999999994316E-2</v>
      </c>
      <c r="W152">
        <f t="shared" si="35"/>
        <v>0.53148035199999999</v>
      </c>
    </row>
    <row r="153" spans="1:23" x14ac:dyDescent="0.2">
      <c r="A153" t="s">
        <v>27</v>
      </c>
      <c r="B153" t="s">
        <v>26</v>
      </c>
      <c r="C153">
        <v>2018</v>
      </c>
      <c r="D153">
        <v>100</v>
      </c>
      <c r="E153">
        <v>1.9</v>
      </c>
      <c r="F153">
        <v>3.4973139720000002</v>
      </c>
      <c r="G153">
        <v>1471.3702760000001</v>
      </c>
      <c r="H153">
        <v>9939771</v>
      </c>
      <c r="I153" t="str">
        <f>Master_Data!$A153 &amp; "-" &amp; Master_Data!$C153</f>
        <v>AZE-2018</v>
      </c>
      <c r="J153">
        <f t="shared" si="24"/>
        <v>0</v>
      </c>
      <c r="K153">
        <f t="shared" si="25"/>
        <v>0</v>
      </c>
      <c r="L153">
        <f t="shared" si="26"/>
        <v>2.4015273000000281E-2</v>
      </c>
      <c r="M153">
        <f t="shared" si="27"/>
        <v>34762499.99678041</v>
      </c>
      <c r="N153">
        <f t="shared" si="28"/>
        <v>0</v>
      </c>
      <c r="O153">
        <f t="shared" si="29"/>
        <v>2.3769094897768612</v>
      </c>
      <c r="P153" t="str">
        <f>IFERROR(VLOOKUP(A153,Ref_Data!$A:$B,2,0),"Unknown")</f>
        <v>Upper Middle Income</v>
      </c>
      <c r="Q153" t="str">
        <f>IFERROR(VLOOKUP(A153,Ref_Data!$A:$C,3,0),"Unknown")</f>
        <v>Europe &amp; Central Asia</v>
      </c>
      <c r="R153" t="str">
        <f t="shared" si="30"/>
        <v>Universal Access</v>
      </c>
      <c r="S153">
        <f t="shared" si="31"/>
        <v>14.516199440312505</v>
      </c>
      <c r="T153">
        <f t="shared" si="32"/>
        <v>-27.663030170325303</v>
      </c>
      <c r="U153">
        <f t="shared" si="33"/>
        <v>-1.2135550376276147</v>
      </c>
      <c r="V153">
        <f t="shared" si="34"/>
        <v>9.9999999999994316E-2</v>
      </c>
      <c r="W153">
        <f t="shared" si="35"/>
        <v>0.55549562500000027</v>
      </c>
    </row>
    <row r="154" spans="1:23" x14ac:dyDescent="0.2">
      <c r="A154" t="s">
        <v>27</v>
      </c>
      <c r="B154" t="s">
        <v>26</v>
      </c>
      <c r="C154">
        <v>2019</v>
      </c>
      <c r="D154">
        <v>100</v>
      </c>
      <c r="E154">
        <v>1.7</v>
      </c>
      <c r="F154">
        <v>3.6892314389999998</v>
      </c>
      <c r="G154">
        <v>1587.784776</v>
      </c>
      <c r="H154">
        <v>10024283</v>
      </c>
      <c r="I154" t="str">
        <f>Master_Data!$A154 &amp; "-" &amp; Master_Data!$C154</f>
        <v>AZE-2019</v>
      </c>
      <c r="J154">
        <f t="shared" si="24"/>
        <v>0</v>
      </c>
      <c r="K154">
        <f t="shared" si="25"/>
        <v>-0.19999999999999996</v>
      </c>
      <c r="L154">
        <f t="shared" si="26"/>
        <v>0.19191746699999968</v>
      </c>
      <c r="M154">
        <f t="shared" si="27"/>
        <v>36981899.997033238</v>
      </c>
      <c r="N154">
        <f t="shared" si="28"/>
        <v>0</v>
      </c>
      <c r="O154">
        <f t="shared" si="29"/>
        <v>2.3235085099468167</v>
      </c>
      <c r="P154" t="str">
        <f>IFERROR(VLOOKUP(A154,Ref_Data!$A:$B,2,0),"Unknown")</f>
        <v>Upper Middle Income</v>
      </c>
      <c r="Q154" t="str">
        <f>IFERROR(VLOOKUP(A154,Ref_Data!$A:$C,3,0),"Unknown")</f>
        <v>Europe &amp; Central Asia</v>
      </c>
      <c r="R154" t="str">
        <f t="shared" si="30"/>
        <v>Universal Access</v>
      </c>
      <c r="S154">
        <f t="shared" si="31"/>
        <v>13.958622860585876</v>
      </c>
      <c r="T154">
        <f t="shared" si="32"/>
        <v>-27.76219104382729</v>
      </c>
      <c r="U154">
        <f t="shared" si="33"/>
        <v>-0.99416985658158774</v>
      </c>
      <c r="V154">
        <f t="shared" si="34"/>
        <v>9.9999999999994316E-2</v>
      </c>
      <c r="W154">
        <f t="shared" si="35"/>
        <v>0.74741309199999995</v>
      </c>
    </row>
    <row r="155" spans="1:23" x14ac:dyDescent="0.2">
      <c r="A155" t="s">
        <v>27</v>
      </c>
      <c r="B155" t="s">
        <v>26</v>
      </c>
      <c r="C155">
        <v>2020</v>
      </c>
      <c r="D155">
        <v>100</v>
      </c>
      <c r="E155">
        <v>1.3</v>
      </c>
      <c r="F155">
        <v>3.508003124</v>
      </c>
      <c r="G155">
        <v>1536.830563</v>
      </c>
      <c r="H155">
        <v>10093121</v>
      </c>
      <c r="I155" t="str">
        <f>Master_Data!$A155 &amp; "-" &amp; Master_Data!$C155</f>
        <v>AZE-2020</v>
      </c>
      <c r="J155">
        <f t="shared" si="24"/>
        <v>0</v>
      </c>
      <c r="K155">
        <f t="shared" si="25"/>
        <v>-0.39999999999999991</v>
      </c>
      <c r="L155">
        <f t="shared" si="26"/>
        <v>-0.18122831499999981</v>
      </c>
      <c r="M155">
        <f t="shared" si="27"/>
        <v>35406699.998910002</v>
      </c>
      <c r="N155">
        <f t="shared" si="28"/>
        <v>0</v>
      </c>
      <c r="O155">
        <f t="shared" si="29"/>
        <v>2.2826219158162329</v>
      </c>
      <c r="P155" t="str">
        <f>IFERROR(VLOOKUP(A155,Ref_Data!$A:$B,2,0),"Unknown")</f>
        <v>Upper Middle Income</v>
      </c>
      <c r="Q155" t="str">
        <f>IFERROR(VLOOKUP(A155,Ref_Data!$A:$C,3,0),"Unknown")</f>
        <v>Europe &amp; Central Asia</v>
      </c>
      <c r="R155" t="str">
        <f t="shared" si="30"/>
        <v>Universal Access</v>
      </c>
      <c r="S155">
        <f t="shared" si="31"/>
        <v>13.426165474335917</v>
      </c>
      <c r="T155">
        <f t="shared" si="32"/>
        <v>-29.23485343381526</v>
      </c>
      <c r="U155">
        <f t="shared" si="33"/>
        <v>-0.89274451230125784</v>
      </c>
      <c r="V155">
        <f t="shared" si="34"/>
        <v>9.9999999999994316E-2</v>
      </c>
      <c r="W155">
        <f t="shared" si="35"/>
        <v>0.56618477700000014</v>
      </c>
    </row>
    <row r="156" spans="1:23" x14ac:dyDescent="0.2">
      <c r="A156" t="s">
        <v>27</v>
      </c>
      <c r="B156" t="s">
        <v>26</v>
      </c>
      <c r="C156">
        <v>2021</v>
      </c>
      <c r="D156">
        <v>100</v>
      </c>
      <c r="E156">
        <v>1.3</v>
      </c>
      <c r="F156">
        <v>3.691568642</v>
      </c>
      <c r="G156">
        <v>1623.829324</v>
      </c>
      <c r="H156">
        <v>10137750</v>
      </c>
      <c r="I156" t="str">
        <f>Master_Data!$A156 &amp; "-" &amp; Master_Data!$C156</f>
        <v>AZE-2021</v>
      </c>
      <c r="J156">
        <f t="shared" si="24"/>
        <v>0</v>
      </c>
      <c r="K156">
        <f t="shared" si="25"/>
        <v>0</v>
      </c>
      <c r="L156">
        <f t="shared" si="26"/>
        <v>0.18356551799999998</v>
      </c>
      <c r="M156">
        <f t="shared" si="27"/>
        <v>37424200.000435501</v>
      </c>
      <c r="N156">
        <f t="shared" si="28"/>
        <v>0</v>
      </c>
      <c r="O156">
        <f t="shared" si="29"/>
        <v>2.2733723227183202</v>
      </c>
      <c r="P156" t="str">
        <f>IFERROR(VLOOKUP(A156,Ref_Data!$A:$B,2,0),"Unknown")</f>
        <v>Upper Middle Income</v>
      </c>
      <c r="Q156" t="str">
        <f>IFERROR(VLOOKUP(A156,Ref_Data!$A:$C,3,0),"Unknown")</f>
        <v>Europe &amp; Central Asia</v>
      </c>
      <c r="R156" t="str">
        <f t="shared" si="30"/>
        <v>Universal Access</v>
      </c>
      <c r="S156">
        <f t="shared" si="31"/>
        <v>12.87483148972656</v>
      </c>
      <c r="T156">
        <f t="shared" si="32"/>
        <v>-28.303381642512058</v>
      </c>
      <c r="U156">
        <f t="shared" si="33"/>
        <v>-0.88916569900418629</v>
      </c>
      <c r="V156">
        <f t="shared" si="34"/>
        <v>9.9999999999994316E-2</v>
      </c>
      <c r="W156">
        <f t="shared" si="35"/>
        <v>0.74975029500000012</v>
      </c>
    </row>
    <row r="157" spans="1:23" x14ac:dyDescent="0.2">
      <c r="A157" t="s">
        <v>27</v>
      </c>
      <c r="B157" t="s">
        <v>26</v>
      </c>
      <c r="C157">
        <v>2022</v>
      </c>
      <c r="D157">
        <v>100</v>
      </c>
      <c r="F157">
        <v>3.9128924020000002</v>
      </c>
      <c r="G157">
        <v>1714.0372600000001</v>
      </c>
      <c r="H157">
        <v>10141756</v>
      </c>
      <c r="I157" t="str">
        <f>Master_Data!$A157 &amp; "-" &amp; Master_Data!$C157</f>
        <v>AZE-2022</v>
      </c>
      <c r="J157">
        <f t="shared" si="24"/>
        <v>0</v>
      </c>
      <c r="K157" t="str">
        <f t="shared" si="25"/>
        <v/>
      </c>
      <c r="L157">
        <f t="shared" si="26"/>
        <v>0.2213237600000002</v>
      </c>
      <c r="M157">
        <f t="shared" si="27"/>
        <v>39683599.995337911</v>
      </c>
      <c r="N157">
        <f t="shared" si="28"/>
        <v>0</v>
      </c>
      <c r="O157">
        <f t="shared" si="29"/>
        <v>2.2828514252951537</v>
      </c>
      <c r="P157" t="str">
        <f>IFERROR(VLOOKUP(A157,Ref_Data!$A:$B,2,0),"Unknown")</f>
        <v>Upper Middle Income</v>
      </c>
      <c r="Q157" t="str">
        <f>IFERROR(VLOOKUP(A157,Ref_Data!$A:$C,3,0),"Unknown")</f>
        <v>Europe &amp; Central Asia</v>
      </c>
      <c r="R157" t="str">
        <f t="shared" si="30"/>
        <v>Universal Access</v>
      </c>
      <c r="S157">
        <f t="shared" si="31"/>
        <v>12.585946336015652</v>
      </c>
      <c r="T157" t="str">
        <f t="shared" si="32"/>
        <v/>
      </c>
      <c r="U157">
        <f t="shared" si="33"/>
        <v>-0.63790865022593612</v>
      </c>
      <c r="V157">
        <f t="shared" si="34"/>
        <v>9.9999999999994316E-2</v>
      </c>
      <c r="W157">
        <f t="shared" si="35"/>
        <v>0.97107405500000032</v>
      </c>
    </row>
    <row r="158" spans="1:23" x14ac:dyDescent="0.2">
      <c r="A158" t="s">
        <v>29</v>
      </c>
      <c r="B158" t="s">
        <v>28</v>
      </c>
      <c r="C158">
        <v>2010</v>
      </c>
      <c r="D158">
        <v>5.3</v>
      </c>
      <c r="E158">
        <v>93.2</v>
      </c>
      <c r="F158">
        <v>3.4117412E-2</v>
      </c>
      <c r="H158">
        <v>9376444</v>
      </c>
      <c r="I158" t="str">
        <f>Master_Data!$A158 &amp; "-" &amp; Master_Data!$C158</f>
        <v>BDI-2010</v>
      </c>
      <c r="J158" t="str">
        <f t="shared" si="24"/>
        <v/>
      </c>
      <c r="K158" t="str">
        <f t="shared" si="25"/>
        <v/>
      </c>
      <c r="L158" t="str">
        <f t="shared" si="26"/>
        <v/>
      </c>
      <c r="M158">
        <f t="shared" si="27"/>
        <v>319900.003042928</v>
      </c>
      <c r="N158">
        <f t="shared" si="28"/>
        <v>94.7</v>
      </c>
      <c r="O158" t="str">
        <f t="shared" si="29"/>
        <v/>
      </c>
      <c r="P158" t="str">
        <f>IFERROR(VLOOKUP(A158,Ref_Data!$A:$B,2,0),"Unknown")</f>
        <v>Low Income</v>
      </c>
      <c r="Q158" t="str">
        <f>IFERROR(VLOOKUP(A158,Ref_Data!$A:$C,3,0),"Unknown")</f>
        <v>Sub-Saharan Africa</v>
      </c>
      <c r="R158" t="str">
        <f t="shared" si="30"/>
        <v>Critical</v>
      </c>
      <c r="S158">
        <f t="shared" si="31"/>
        <v>-74.324657439414054</v>
      </c>
      <c r="T158">
        <f t="shared" si="32"/>
        <v>62.787335093262101</v>
      </c>
      <c r="U158">
        <f t="shared" si="33"/>
        <v>-5.0639418019916347</v>
      </c>
      <c r="V158">
        <f t="shared" si="34"/>
        <v>0</v>
      </c>
      <c r="W158">
        <f t="shared" si="35"/>
        <v>0</v>
      </c>
    </row>
    <row r="159" spans="1:23" x14ac:dyDescent="0.2">
      <c r="A159" t="s">
        <v>29</v>
      </c>
      <c r="B159" t="s">
        <v>28</v>
      </c>
      <c r="C159">
        <v>2011</v>
      </c>
      <c r="D159">
        <v>6.2</v>
      </c>
      <c r="E159">
        <v>92.1</v>
      </c>
      <c r="F159">
        <v>4.2745518000000003E-2</v>
      </c>
      <c r="H159">
        <v>9717978</v>
      </c>
      <c r="I159" t="str">
        <f>Master_Data!$A159 &amp; "-" &amp; Master_Data!$C159</f>
        <v>BDI-2011</v>
      </c>
      <c r="J159">
        <f t="shared" si="24"/>
        <v>0.90000000000000036</v>
      </c>
      <c r="K159">
        <f t="shared" si="25"/>
        <v>-1.1000000000000085</v>
      </c>
      <c r="L159">
        <f t="shared" si="26"/>
        <v>8.6281060000000034E-3</v>
      </c>
      <c r="M159">
        <f t="shared" si="27"/>
        <v>415400.00352260401</v>
      </c>
      <c r="N159">
        <f t="shared" si="28"/>
        <v>93.8</v>
      </c>
      <c r="O159" t="str">
        <f t="shared" si="29"/>
        <v/>
      </c>
      <c r="P159" t="str">
        <f>IFERROR(VLOOKUP(A159,Ref_Data!$A:$B,2,0),"Unknown")</f>
        <v>Low Income</v>
      </c>
      <c r="Q159" t="str">
        <f>IFERROR(VLOOKUP(A159,Ref_Data!$A:$C,3,0),"Unknown")</f>
        <v>Sub-Saharan Africa</v>
      </c>
      <c r="R159" t="str">
        <f t="shared" si="30"/>
        <v>Critical</v>
      </c>
      <c r="S159">
        <f t="shared" si="31"/>
        <v>-74.215327430820309</v>
      </c>
      <c r="T159">
        <f t="shared" si="32"/>
        <v>61.902629710358852</v>
      </c>
      <c r="U159">
        <f t="shared" si="33"/>
        <v>-5.0837878657740552</v>
      </c>
      <c r="V159">
        <f t="shared" si="34"/>
        <v>0.90000000000000036</v>
      </c>
      <c r="W159">
        <f t="shared" si="35"/>
        <v>8.6281060000000034E-3</v>
      </c>
    </row>
    <row r="160" spans="1:23" x14ac:dyDescent="0.2">
      <c r="A160" t="s">
        <v>29</v>
      </c>
      <c r="B160" t="s">
        <v>28</v>
      </c>
      <c r="C160">
        <v>2012</v>
      </c>
      <c r="D160">
        <v>6.5</v>
      </c>
      <c r="E160">
        <v>91.7</v>
      </c>
      <c r="F160">
        <v>3.9648385000000001E-2</v>
      </c>
      <c r="H160">
        <v>10071028</v>
      </c>
      <c r="I160" t="str">
        <f>Master_Data!$A160 &amp; "-" &amp; Master_Data!$C160</f>
        <v>BDI-2012</v>
      </c>
      <c r="J160">
        <f t="shared" si="24"/>
        <v>0.29999999999999982</v>
      </c>
      <c r="K160">
        <f t="shared" si="25"/>
        <v>-0.39999999999999147</v>
      </c>
      <c r="L160">
        <f t="shared" si="26"/>
        <v>-3.0971330000000019E-3</v>
      </c>
      <c r="M160">
        <f t="shared" si="27"/>
        <v>399299.99548978003</v>
      </c>
      <c r="N160">
        <f t="shared" si="28"/>
        <v>93.5</v>
      </c>
      <c r="O160" t="str">
        <f t="shared" si="29"/>
        <v/>
      </c>
      <c r="P160" t="str">
        <f>IFERROR(VLOOKUP(A160,Ref_Data!$A:$B,2,0),"Unknown")</f>
        <v>Low Income</v>
      </c>
      <c r="Q160" t="str">
        <f>IFERROR(VLOOKUP(A160,Ref_Data!$A:$C,3,0),"Unknown")</f>
        <v>Sub-Saharan Africa</v>
      </c>
      <c r="R160" t="str">
        <f t="shared" si="30"/>
        <v>Critical</v>
      </c>
      <c r="S160">
        <f t="shared" si="31"/>
        <v>-74.620804536015626</v>
      </c>
      <c r="T160">
        <f t="shared" si="32"/>
        <v>61.592870546775117</v>
      </c>
      <c r="U160">
        <f t="shared" si="33"/>
        <v>-5.3658556780962297</v>
      </c>
      <c r="V160">
        <f t="shared" si="34"/>
        <v>1.2000000000000002</v>
      </c>
      <c r="W160">
        <f t="shared" si="35"/>
        <v>5.5309730000000015E-3</v>
      </c>
    </row>
    <row r="161" spans="1:23" x14ac:dyDescent="0.2">
      <c r="A161" t="s">
        <v>29</v>
      </c>
      <c r="B161" t="s">
        <v>28</v>
      </c>
      <c r="C161">
        <v>2013</v>
      </c>
      <c r="D161">
        <v>6.9</v>
      </c>
      <c r="E161">
        <v>90.8</v>
      </c>
      <c r="F161">
        <v>4.3316911E-2</v>
      </c>
      <c r="H161">
        <v>10439341</v>
      </c>
      <c r="I161" t="str">
        <f>Master_Data!$A161 &amp; "-" &amp; Master_Data!$C161</f>
        <v>BDI-2013</v>
      </c>
      <c r="J161">
        <f t="shared" si="24"/>
        <v>0.40000000000000036</v>
      </c>
      <c r="K161">
        <f t="shared" si="25"/>
        <v>-0.90000000000000568</v>
      </c>
      <c r="L161">
        <f t="shared" si="26"/>
        <v>3.6685259999999983E-3</v>
      </c>
      <c r="M161">
        <f t="shared" si="27"/>
        <v>452200.00499565102</v>
      </c>
      <c r="N161">
        <f t="shared" si="28"/>
        <v>93.1</v>
      </c>
      <c r="O161" t="str">
        <f t="shared" si="29"/>
        <v/>
      </c>
      <c r="P161" t="str">
        <f>IFERROR(VLOOKUP(A161,Ref_Data!$A:$B,2,0),"Unknown")</f>
        <v>Low Income</v>
      </c>
      <c r="Q161" t="str">
        <f>IFERROR(VLOOKUP(A161,Ref_Data!$A:$C,3,0),"Unknown")</f>
        <v>Sub-Saharan Africa</v>
      </c>
      <c r="R161" t="str">
        <f t="shared" si="30"/>
        <v>Critical</v>
      </c>
      <c r="S161">
        <f t="shared" si="31"/>
        <v>-74.812538176640601</v>
      </c>
      <c r="T161">
        <f t="shared" si="32"/>
        <v>60.498359916164645</v>
      </c>
      <c r="U161">
        <f t="shared" si="33"/>
        <v>-4.9250535330000043</v>
      </c>
      <c r="V161">
        <f t="shared" si="34"/>
        <v>1.6000000000000005</v>
      </c>
      <c r="W161">
        <f t="shared" si="35"/>
        <v>9.1994989999999999E-3</v>
      </c>
    </row>
    <row r="162" spans="1:23" x14ac:dyDescent="0.2">
      <c r="A162" t="s">
        <v>29</v>
      </c>
      <c r="B162" t="s">
        <v>28</v>
      </c>
      <c r="C162">
        <v>2014</v>
      </c>
      <c r="D162">
        <v>7</v>
      </c>
      <c r="E162">
        <v>91.3</v>
      </c>
      <c r="F162">
        <v>3.7547044000000002E-2</v>
      </c>
      <c r="H162">
        <v>10799785</v>
      </c>
      <c r="I162" t="str">
        <f>Master_Data!$A162 &amp; "-" &amp; Master_Data!$C162</f>
        <v>BDI-2014</v>
      </c>
      <c r="J162">
        <f t="shared" si="24"/>
        <v>9.9999999999999645E-2</v>
      </c>
      <c r="K162">
        <f t="shared" si="25"/>
        <v>0.5</v>
      </c>
      <c r="L162">
        <f t="shared" si="26"/>
        <v>-5.769866999999998E-3</v>
      </c>
      <c r="M162">
        <f t="shared" si="27"/>
        <v>405500.00258554</v>
      </c>
      <c r="N162">
        <f t="shared" si="28"/>
        <v>93</v>
      </c>
      <c r="O162" t="str">
        <f t="shared" si="29"/>
        <v/>
      </c>
      <c r="P162" t="str">
        <f>IFERROR(VLOOKUP(A162,Ref_Data!$A:$B,2,0),"Unknown")</f>
        <v>Low Income</v>
      </c>
      <c r="Q162" t="str">
        <f>IFERROR(VLOOKUP(A162,Ref_Data!$A:$C,3,0),"Unknown")</f>
        <v>Sub-Saharan Africa</v>
      </c>
      <c r="R162" t="str">
        <f t="shared" si="30"/>
        <v>Critical</v>
      </c>
      <c r="S162">
        <f t="shared" si="31"/>
        <v>-75.440902588867147</v>
      </c>
      <c r="T162">
        <f t="shared" si="32"/>
        <v>61.188273394421699</v>
      </c>
      <c r="U162">
        <f t="shared" si="33"/>
        <v>-4.7537398540836842</v>
      </c>
      <c r="V162">
        <f t="shared" si="34"/>
        <v>1.7000000000000002</v>
      </c>
      <c r="W162">
        <f t="shared" si="35"/>
        <v>3.4296320000000019E-3</v>
      </c>
    </row>
    <row r="163" spans="1:23" x14ac:dyDescent="0.2">
      <c r="A163" t="s">
        <v>29</v>
      </c>
      <c r="B163" t="s">
        <v>28</v>
      </c>
      <c r="C163">
        <v>2015</v>
      </c>
      <c r="D163">
        <v>7.9</v>
      </c>
      <c r="E163">
        <v>91.2</v>
      </c>
      <c r="F163">
        <v>3.9375139000000003E-2</v>
      </c>
      <c r="H163">
        <v>11047580</v>
      </c>
      <c r="I163" t="str">
        <f>Master_Data!$A163 &amp; "-" &amp; Master_Data!$C163</f>
        <v>BDI-2015</v>
      </c>
      <c r="J163">
        <f t="shared" si="24"/>
        <v>0.90000000000000036</v>
      </c>
      <c r="K163">
        <f t="shared" si="25"/>
        <v>-9.9999999999994316E-2</v>
      </c>
      <c r="L163">
        <f t="shared" si="26"/>
        <v>1.8280950000000018E-3</v>
      </c>
      <c r="M163">
        <f t="shared" si="27"/>
        <v>434999.99811362004</v>
      </c>
      <c r="N163">
        <f t="shared" si="28"/>
        <v>92.1</v>
      </c>
      <c r="O163" t="str">
        <f t="shared" si="29"/>
        <v/>
      </c>
      <c r="P163" t="str">
        <f>IFERROR(VLOOKUP(A163,Ref_Data!$A:$B,2,0),"Unknown")</f>
        <v>Low Income</v>
      </c>
      <c r="Q163" t="str">
        <f>IFERROR(VLOOKUP(A163,Ref_Data!$A:$C,3,0),"Unknown")</f>
        <v>Sub-Saharan Africa</v>
      </c>
      <c r="R163" t="str">
        <f t="shared" si="30"/>
        <v>Critical</v>
      </c>
      <c r="S163">
        <f t="shared" si="31"/>
        <v>-75.115238558046883</v>
      </c>
      <c r="T163">
        <f t="shared" si="32"/>
        <v>61.284842808502013</v>
      </c>
      <c r="U163">
        <f t="shared" si="33"/>
        <v>-4.6700662270041793</v>
      </c>
      <c r="V163">
        <f t="shared" si="34"/>
        <v>2.6000000000000005</v>
      </c>
      <c r="W163">
        <f t="shared" si="35"/>
        <v>5.2577270000000037E-3</v>
      </c>
    </row>
    <row r="164" spans="1:23" x14ac:dyDescent="0.2">
      <c r="A164" t="s">
        <v>29</v>
      </c>
      <c r="B164" t="s">
        <v>28</v>
      </c>
      <c r="C164">
        <v>2016</v>
      </c>
      <c r="D164">
        <v>8.5</v>
      </c>
      <c r="E164">
        <v>89.6</v>
      </c>
      <c r="F164">
        <v>4.3231648999999997E-2</v>
      </c>
      <c r="H164">
        <v>11239451</v>
      </c>
      <c r="I164" t="str">
        <f>Master_Data!$A164 &amp; "-" &amp; Master_Data!$C164</f>
        <v>BDI-2016</v>
      </c>
      <c r="J164">
        <f t="shared" si="24"/>
        <v>0.59999999999999964</v>
      </c>
      <c r="K164">
        <f t="shared" si="25"/>
        <v>-1.6000000000000085</v>
      </c>
      <c r="L164">
        <f t="shared" si="26"/>
        <v>3.8565099999999936E-3</v>
      </c>
      <c r="M164">
        <f t="shared" si="27"/>
        <v>485900.00058469898</v>
      </c>
      <c r="N164">
        <f t="shared" si="28"/>
        <v>91.5</v>
      </c>
      <c r="O164" t="str">
        <f t="shared" si="29"/>
        <v/>
      </c>
      <c r="P164" t="str">
        <f>IFERROR(VLOOKUP(A164,Ref_Data!$A:$B,2,0),"Unknown")</f>
        <v>Low Income</v>
      </c>
      <c r="Q164" t="str">
        <f>IFERROR(VLOOKUP(A164,Ref_Data!$A:$C,3,0),"Unknown")</f>
        <v>Sub-Saharan Africa</v>
      </c>
      <c r="R164" t="str">
        <f t="shared" si="30"/>
        <v>Critical</v>
      </c>
      <c r="S164">
        <f t="shared" si="31"/>
        <v>-75.594751130546967</v>
      </c>
      <c r="T164">
        <f t="shared" si="32"/>
        <v>59.893942474815269</v>
      </c>
      <c r="U164">
        <f t="shared" si="33"/>
        <v>-4.6311401466694564</v>
      </c>
      <c r="V164">
        <f t="shared" si="34"/>
        <v>3.2</v>
      </c>
      <c r="W164">
        <f t="shared" si="35"/>
        <v>9.1142369999999973E-3</v>
      </c>
    </row>
    <row r="165" spans="1:23" x14ac:dyDescent="0.2">
      <c r="A165" t="s">
        <v>29</v>
      </c>
      <c r="B165" t="s">
        <v>28</v>
      </c>
      <c r="C165">
        <v>2017</v>
      </c>
      <c r="D165">
        <v>9.3000000000000007</v>
      </c>
      <c r="E165">
        <v>88.2</v>
      </c>
      <c r="F165">
        <v>4.7476431999999999E-2</v>
      </c>
      <c r="H165">
        <v>11506762</v>
      </c>
      <c r="I165" t="str">
        <f>Master_Data!$A165 &amp; "-" &amp; Master_Data!$C165</f>
        <v>BDI-2017</v>
      </c>
      <c r="J165">
        <f t="shared" si="24"/>
        <v>0.80000000000000071</v>
      </c>
      <c r="K165">
        <f t="shared" si="25"/>
        <v>-1.3999999999999915</v>
      </c>
      <c r="L165">
        <f t="shared" si="26"/>
        <v>4.244783000000002E-3</v>
      </c>
      <c r="M165">
        <f t="shared" si="27"/>
        <v>546300.00363318401</v>
      </c>
      <c r="N165">
        <f t="shared" si="28"/>
        <v>90.7</v>
      </c>
      <c r="O165" t="str">
        <f t="shared" si="29"/>
        <v/>
      </c>
      <c r="P165" t="str">
        <f>IFERROR(VLOOKUP(A165,Ref_Data!$A:$B,2,0),"Unknown")</f>
        <v>Low Income</v>
      </c>
      <c r="Q165" t="str">
        <f>IFERROR(VLOOKUP(A165,Ref_Data!$A:$C,3,0),"Unknown")</f>
        <v>Sub-Saharan Africa</v>
      </c>
      <c r="R165" t="str">
        <f t="shared" si="30"/>
        <v>Critical</v>
      </c>
      <c r="S165">
        <f t="shared" si="31"/>
        <v>-75.55390769007812</v>
      </c>
      <c r="T165">
        <f t="shared" si="32"/>
        <v>58.658481128265052</v>
      </c>
      <c r="U165">
        <f t="shared" si="33"/>
        <v>-4.6302746335732241</v>
      </c>
      <c r="V165">
        <f t="shared" si="34"/>
        <v>4.0000000000000009</v>
      </c>
      <c r="W165">
        <f t="shared" si="35"/>
        <v>1.3359019999999999E-2</v>
      </c>
    </row>
    <row r="166" spans="1:23" x14ac:dyDescent="0.2">
      <c r="A166" t="s">
        <v>29</v>
      </c>
      <c r="B166" t="s">
        <v>28</v>
      </c>
      <c r="C166">
        <v>2018</v>
      </c>
      <c r="D166">
        <v>9.5</v>
      </c>
      <c r="E166">
        <v>85.7</v>
      </c>
      <c r="F166">
        <v>6.5475233999999993E-2</v>
      </c>
      <c r="H166">
        <v>11859446</v>
      </c>
      <c r="I166" t="str">
        <f>Master_Data!$A166 &amp; "-" &amp; Master_Data!$C166</f>
        <v>BDI-2018</v>
      </c>
      <c r="J166">
        <f t="shared" si="24"/>
        <v>0.19999999999999929</v>
      </c>
      <c r="K166">
        <f t="shared" si="25"/>
        <v>-2.5</v>
      </c>
      <c r="L166">
        <f t="shared" si="26"/>
        <v>1.7998801999999994E-2</v>
      </c>
      <c r="M166">
        <f t="shared" si="27"/>
        <v>776500.00196036394</v>
      </c>
      <c r="N166">
        <f t="shared" si="28"/>
        <v>90.5</v>
      </c>
      <c r="O166" t="str">
        <f t="shared" si="29"/>
        <v/>
      </c>
      <c r="P166" t="str">
        <f>IFERROR(VLOOKUP(A166,Ref_Data!$A:$B,2,0),"Unknown")</f>
        <v>Low Income</v>
      </c>
      <c r="Q166" t="str">
        <f>IFERROR(VLOOKUP(A166,Ref_Data!$A:$C,3,0),"Unknown")</f>
        <v>Sub-Saharan Africa</v>
      </c>
      <c r="R166" t="str">
        <f t="shared" si="30"/>
        <v>Critical</v>
      </c>
      <c r="S166">
        <f t="shared" si="31"/>
        <v>-75.983800559687495</v>
      </c>
      <c r="T166">
        <f t="shared" si="32"/>
        <v>56.136969829674698</v>
      </c>
      <c r="U166">
        <f t="shared" si="33"/>
        <v>-4.6453937756276149</v>
      </c>
      <c r="V166">
        <f t="shared" si="34"/>
        <v>4.2</v>
      </c>
      <c r="W166">
        <f t="shared" si="35"/>
        <v>3.1357821999999994E-2</v>
      </c>
    </row>
    <row r="167" spans="1:23" x14ac:dyDescent="0.2">
      <c r="A167" t="s">
        <v>29</v>
      </c>
      <c r="B167" t="s">
        <v>28</v>
      </c>
      <c r="C167">
        <v>2019</v>
      </c>
      <c r="D167">
        <v>9.8000000000000007</v>
      </c>
      <c r="E167">
        <v>84.8</v>
      </c>
      <c r="F167">
        <v>6.2438108999999999E-2</v>
      </c>
      <c r="H167">
        <v>12255336</v>
      </c>
      <c r="I167" t="str">
        <f>Master_Data!$A167 &amp; "-" &amp; Master_Data!$C167</f>
        <v>BDI-2019</v>
      </c>
      <c r="J167">
        <f t="shared" si="24"/>
        <v>0.30000000000000071</v>
      </c>
      <c r="K167">
        <f t="shared" si="25"/>
        <v>-0.90000000000000568</v>
      </c>
      <c r="L167">
        <f t="shared" si="26"/>
        <v>-3.0371249999999947E-3</v>
      </c>
      <c r="M167">
        <f t="shared" si="27"/>
        <v>765200.00499962398</v>
      </c>
      <c r="N167">
        <f t="shared" si="28"/>
        <v>90.2</v>
      </c>
      <c r="O167" t="str">
        <f t="shared" si="29"/>
        <v/>
      </c>
      <c r="P167" t="str">
        <f>IFERROR(VLOOKUP(A167,Ref_Data!$A:$B,2,0),"Unknown")</f>
        <v>Low Income</v>
      </c>
      <c r="Q167" t="str">
        <f>IFERROR(VLOOKUP(A167,Ref_Data!$A:$C,3,0),"Unknown")</f>
        <v>Sub-Saharan Africa</v>
      </c>
      <c r="R167" t="str">
        <f t="shared" si="30"/>
        <v>Critical</v>
      </c>
      <c r="S167">
        <f t="shared" si="31"/>
        <v>-76.241377139414126</v>
      </c>
      <c r="T167">
        <f t="shared" si="32"/>
        <v>55.337808956172708</v>
      </c>
      <c r="U167">
        <f t="shared" si="33"/>
        <v>-4.6209631865815872</v>
      </c>
      <c r="V167">
        <f t="shared" si="34"/>
        <v>4.5000000000000009</v>
      </c>
      <c r="W167">
        <f t="shared" si="35"/>
        <v>2.8320696999999999E-2</v>
      </c>
    </row>
    <row r="168" spans="1:23" x14ac:dyDescent="0.2">
      <c r="A168" t="s">
        <v>29</v>
      </c>
      <c r="B168" t="s">
        <v>28</v>
      </c>
      <c r="C168">
        <v>2020</v>
      </c>
      <c r="D168">
        <v>9.1</v>
      </c>
      <c r="E168">
        <v>83.4</v>
      </c>
      <c r="F168">
        <v>7.3376979999999994E-2</v>
      </c>
      <c r="H168">
        <v>12617036</v>
      </c>
      <c r="I168" t="str">
        <f>Master_Data!$A168 &amp; "-" &amp; Master_Data!$C168</f>
        <v>BDI-2020</v>
      </c>
      <c r="J168">
        <f t="shared" si="24"/>
        <v>-0.70000000000000107</v>
      </c>
      <c r="K168">
        <f t="shared" si="25"/>
        <v>-1.3999999999999915</v>
      </c>
      <c r="L168">
        <f t="shared" si="26"/>
        <v>1.0938870999999996E-2</v>
      </c>
      <c r="M168">
        <f t="shared" si="27"/>
        <v>925799.9982312799</v>
      </c>
      <c r="N168">
        <f t="shared" si="28"/>
        <v>90.9</v>
      </c>
      <c r="O168" t="str">
        <f t="shared" si="29"/>
        <v/>
      </c>
      <c r="P168" t="str">
        <f>IFERROR(VLOOKUP(A168,Ref_Data!$A:$B,2,0),"Unknown")</f>
        <v>Low Income</v>
      </c>
      <c r="Q168" t="str">
        <f>IFERROR(VLOOKUP(A168,Ref_Data!$A:$C,3,0),"Unknown")</f>
        <v>Sub-Saharan Africa</v>
      </c>
      <c r="R168" t="str">
        <f t="shared" si="30"/>
        <v>Critical</v>
      </c>
      <c r="S168">
        <f t="shared" si="31"/>
        <v>-77.473834525664088</v>
      </c>
      <c r="T168">
        <f t="shared" si="32"/>
        <v>52.865146566184748</v>
      </c>
      <c r="U168">
        <f t="shared" si="33"/>
        <v>-4.3273706563012579</v>
      </c>
      <c r="V168">
        <f t="shared" si="34"/>
        <v>3.8</v>
      </c>
      <c r="W168">
        <f t="shared" si="35"/>
        <v>3.9259567999999995E-2</v>
      </c>
    </row>
    <row r="169" spans="1:23" x14ac:dyDescent="0.2">
      <c r="A169" t="s">
        <v>29</v>
      </c>
      <c r="B169" t="s">
        <v>28</v>
      </c>
      <c r="C169">
        <v>2021</v>
      </c>
      <c r="D169">
        <v>10.199999999999999</v>
      </c>
      <c r="E169">
        <v>83.1</v>
      </c>
      <c r="F169">
        <v>6.9214554999999997E-2</v>
      </c>
      <c r="H169">
        <v>12965481</v>
      </c>
      <c r="I169" t="str">
        <f>Master_Data!$A169 &amp; "-" &amp; Master_Data!$C169</f>
        <v>BDI-2021</v>
      </c>
      <c r="J169">
        <f t="shared" si="24"/>
        <v>1.0999999999999996</v>
      </c>
      <c r="K169">
        <f t="shared" si="25"/>
        <v>-0.30000000000001137</v>
      </c>
      <c r="L169">
        <f t="shared" si="26"/>
        <v>-4.1624249999999974E-3</v>
      </c>
      <c r="M169">
        <f t="shared" si="27"/>
        <v>897399.99777595501</v>
      </c>
      <c r="N169">
        <f t="shared" si="28"/>
        <v>89.8</v>
      </c>
      <c r="O169" t="str">
        <f t="shared" si="29"/>
        <v/>
      </c>
      <c r="P169" t="str">
        <f>IFERROR(VLOOKUP(A169,Ref_Data!$A:$B,2,0),"Unknown")</f>
        <v>Low Income</v>
      </c>
      <c r="Q169" t="str">
        <f>IFERROR(VLOOKUP(A169,Ref_Data!$A:$C,3,0),"Unknown")</f>
        <v>Sub-Saharan Africa</v>
      </c>
      <c r="R169" t="str">
        <f t="shared" si="30"/>
        <v>Critical</v>
      </c>
      <c r="S169">
        <f t="shared" si="31"/>
        <v>-76.925168510273437</v>
      </c>
      <c r="T169">
        <f t="shared" si="32"/>
        <v>53.496618357487932</v>
      </c>
      <c r="U169">
        <f t="shared" si="33"/>
        <v>-4.511519786004186</v>
      </c>
      <c r="V169">
        <f t="shared" si="34"/>
        <v>4.8999999999999995</v>
      </c>
      <c r="W169">
        <f t="shared" si="35"/>
        <v>3.5097142999999997E-2</v>
      </c>
    </row>
    <row r="170" spans="1:23" x14ac:dyDescent="0.2">
      <c r="A170" t="s">
        <v>29</v>
      </c>
      <c r="B170" t="s">
        <v>28</v>
      </c>
      <c r="C170">
        <v>2022</v>
      </c>
      <c r="D170">
        <v>10.3</v>
      </c>
      <c r="E170">
        <v>83</v>
      </c>
      <c r="F170">
        <v>6.9821576999999996E-2</v>
      </c>
      <c r="H170">
        <v>13321097</v>
      </c>
      <c r="I170" t="str">
        <f>Master_Data!$A170 &amp; "-" &amp; Master_Data!$C170</f>
        <v>BDI-2022</v>
      </c>
      <c r="J170">
        <f t="shared" si="24"/>
        <v>0.10000000000000142</v>
      </c>
      <c r="K170">
        <f t="shared" si="25"/>
        <v>-9.9999999999994316E-2</v>
      </c>
      <c r="L170">
        <f t="shared" si="26"/>
        <v>6.0702199999999873E-4</v>
      </c>
      <c r="M170">
        <f t="shared" si="27"/>
        <v>930099.99990996893</v>
      </c>
      <c r="N170">
        <f t="shared" si="28"/>
        <v>89.7</v>
      </c>
      <c r="O170" t="str">
        <f t="shared" si="29"/>
        <v/>
      </c>
      <c r="P170" t="str">
        <f>IFERROR(VLOOKUP(A170,Ref_Data!$A:$B,2,0),"Unknown")</f>
        <v>Low Income</v>
      </c>
      <c r="Q170" t="str">
        <f>IFERROR(VLOOKUP(A170,Ref_Data!$A:$C,3,0),"Unknown")</f>
        <v>Sub-Saharan Africa</v>
      </c>
      <c r="R170" t="str">
        <f t="shared" si="30"/>
        <v>Critical</v>
      </c>
      <c r="S170">
        <f t="shared" si="31"/>
        <v>-77.11405366398435</v>
      </c>
      <c r="T170">
        <f t="shared" si="32"/>
        <v>52.578260869565206</v>
      </c>
      <c r="U170">
        <f t="shared" si="33"/>
        <v>-4.4809794752259364</v>
      </c>
      <c r="V170">
        <f t="shared" si="34"/>
        <v>5.0000000000000009</v>
      </c>
      <c r="W170">
        <f t="shared" si="35"/>
        <v>3.5704164999999996E-2</v>
      </c>
    </row>
    <row r="171" spans="1:23" x14ac:dyDescent="0.2">
      <c r="A171" t="s">
        <v>31</v>
      </c>
      <c r="B171" t="s">
        <v>30</v>
      </c>
      <c r="C171">
        <v>2010</v>
      </c>
      <c r="D171">
        <v>100</v>
      </c>
      <c r="E171">
        <v>6.2</v>
      </c>
      <c r="F171">
        <v>10.545839389999999</v>
      </c>
      <c r="G171">
        <v>5510.3684219999996</v>
      </c>
      <c r="H171">
        <v>10895586</v>
      </c>
      <c r="I171" t="str">
        <f>Master_Data!$A171 &amp; "-" &amp; Master_Data!$C171</f>
        <v>BEL-2010</v>
      </c>
      <c r="J171" t="str">
        <f t="shared" si="24"/>
        <v/>
      </c>
      <c r="K171" t="str">
        <f t="shared" si="25"/>
        <v/>
      </c>
      <c r="L171" t="str">
        <f t="shared" si="26"/>
        <v/>
      </c>
      <c r="M171">
        <f t="shared" si="27"/>
        <v>114903100.01593253</v>
      </c>
      <c r="N171">
        <f t="shared" si="28"/>
        <v>0</v>
      </c>
      <c r="O171">
        <f t="shared" si="29"/>
        <v>1.9138174768670668</v>
      </c>
      <c r="P171" t="str">
        <f>IFERROR(VLOOKUP(A171,Ref_Data!$A:$B,2,0),"Unknown")</f>
        <v>High Income</v>
      </c>
      <c r="Q171" t="str">
        <f>IFERROR(VLOOKUP(A171,Ref_Data!$A:$C,3,0),"Unknown")</f>
        <v>Europe &amp; Central Asia</v>
      </c>
      <c r="R171" t="str">
        <f t="shared" si="30"/>
        <v>Universal Access</v>
      </c>
      <c r="S171">
        <f t="shared" si="31"/>
        <v>20.375342560585949</v>
      </c>
      <c r="T171">
        <f t="shared" si="32"/>
        <v>-24.212664906737903</v>
      </c>
      <c r="U171">
        <f t="shared" si="33"/>
        <v>5.4477801760083651</v>
      </c>
      <c r="V171">
        <f t="shared" si="34"/>
        <v>0</v>
      </c>
      <c r="W171">
        <f t="shared" si="35"/>
        <v>0</v>
      </c>
    </row>
    <row r="172" spans="1:23" x14ac:dyDescent="0.2">
      <c r="A172" t="s">
        <v>31</v>
      </c>
      <c r="B172" t="s">
        <v>30</v>
      </c>
      <c r="C172">
        <v>2011</v>
      </c>
      <c r="D172">
        <v>100</v>
      </c>
      <c r="E172">
        <v>6.7</v>
      </c>
      <c r="F172">
        <v>9.4665972840000006</v>
      </c>
      <c r="G172">
        <v>5063.1673959999998</v>
      </c>
      <c r="H172">
        <v>11038264</v>
      </c>
      <c r="I172" t="str">
        <f>Master_Data!$A172 &amp; "-" &amp; Master_Data!$C172</f>
        <v>BEL-2011</v>
      </c>
      <c r="J172">
        <f t="shared" si="24"/>
        <v>0</v>
      </c>
      <c r="K172">
        <f t="shared" si="25"/>
        <v>0.5</v>
      </c>
      <c r="L172">
        <f t="shared" si="26"/>
        <v>-1.0792421059999988</v>
      </c>
      <c r="M172">
        <f t="shared" si="27"/>
        <v>104494800.00247498</v>
      </c>
      <c r="N172">
        <f t="shared" si="28"/>
        <v>0</v>
      </c>
      <c r="O172">
        <f t="shared" si="29"/>
        <v>1.8696986576977084</v>
      </c>
      <c r="P172" t="str">
        <f>IFERROR(VLOOKUP(A172,Ref_Data!$A:$B,2,0),"Unknown")</f>
        <v>High Income</v>
      </c>
      <c r="Q172" t="str">
        <f>IFERROR(VLOOKUP(A172,Ref_Data!$A:$C,3,0),"Unknown")</f>
        <v>Europe &amp; Central Asia</v>
      </c>
      <c r="R172" t="str">
        <f t="shared" si="30"/>
        <v>Universal Access</v>
      </c>
      <c r="S172">
        <f t="shared" si="31"/>
        <v>19.584672569179688</v>
      </c>
      <c r="T172">
        <f t="shared" si="32"/>
        <v>-23.497370289641143</v>
      </c>
      <c r="U172">
        <f t="shared" si="33"/>
        <v>4.3400639002259451</v>
      </c>
      <c r="V172">
        <f t="shared" si="34"/>
        <v>0</v>
      </c>
      <c r="W172">
        <f t="shared" si="35"/>
        <v>-1.0792421059999988</v>
      </c>
    </row>
    <row r="173" spans="1:23" x14ac:dyDescent="0.2">
      <c r="A173" t="s">
        <v>31</v>
      </c>
      <c r="B173" t="s">
        <v>30</v>
      </c>
      <c r="C173">
        <v>2012</v>
      </c>
      <c r="D173">
        <v>100</v>
      </c>
      <c r="E173">
        <v>7.7</v>
      </c>
      <c r="F173">
        <v>9.2747664249999993</v>
      </c>
      <c r="G173">
        <v>4822.6888019999997</v>
      </c>
      <c r="H173">
        <v>11106932</v>
      </c>
      <c r="I173" t="str">
        <f>Master_Data!$A173 &amp; "-" &amp; Master_Data!$C173</f>
        <v>BEL-2012</v>
      </c>
      <c r="J173">
        <f t="shared" si="24"/>
        <v>0</v>
      </c>
      <c r="K173">
        <f t="shared" si="25"/>
        <v>1</v>
      </c>
      <c r="L173">
        <f t="shared" si="26"/>
        <v>-0.1918308590000013</v>
      </c>
      <c r="M173">
        <f t="shared" si="27"/>
        <v>103014199.99835809</v>
      </c>
      <c r="N173">
        <f t="shared" si="28"/>
        <v>0</v>
      </c>
      <c r="O173">
        <f t="shared" si="29"/>
        <v>1.9231525826741493</v>
      </c>
      <c r="P173" t="str">
        <f>IFERROR(VLOOKUP(A173,Ref_Data!$A:$B,2,0),"Unknown")</f>
        <v>High Income</v>
      </c>
      <c r="Q173" t="str">
        <f>IFERROR(VLOOKUP(A173,Ref_Data!$A:$C,3,0),"Unknown")</f>
        <v>Europe &amp; Central Asia</v>
      </c>
      <c r="R173" t="str">
        <f t="shared" si="30"/>
        <v>Universal Access</v>
      </c>
      <c r="S173">
        <f t="shared" si="31"/>
        <v>18.879195463984374</v>
      </c>
      <c r="T173">
        <f t="shared" si="32"/>
        <v>-22.407129453224883</v>
      </c>
      <c r="U173">
        <f t="shared" si="33"/>
        <v>3.86926236190377</v>
      </c>
      <c r="V173">
        <f t="shared" si="34"/>
        <v>0</v>
      </c>
      <c r="W173">
        <f t="shared" si="35"/>
        <v>-1.2710729650000001</v>
      </c>
    </row>
    <row r="174" spans="1:23" x14ac:dyDescent="0.2">
      <c r="A174" t="s">
        <v>31</v>
      </c>
      <c r="B174" t="s">
        <v>30</v>
      </c>
      <c r="C174">
        <v>2013</v>
      </c>
      <c r="D174">
        <v>100</v>
      </c>
      <c r="E174">
        <v>8.3000000000000007</v>
      </c>
      <c r="F174">
        <v>9.3517065919999993</v>
      </c>
      <c r="G174">
        <v>5000.3461710000001</v>
      </c>
      <c r="H174">
        <v>11159407</v>
      </c>
      <c r="I174" t="str">
        <f>Master_Data!$A174 &amp; "-" &amp; Master_Data!$C174</f>
        <v>BEL-2013</v>
      </c>
      <c r="J174">
        <f t="shared" si="24"/>
        <v>0</v>
      </c>
      <c r="K174">
        <f t="shared" si="25"/>
        <v>0.60000000000000053</v>
      </c>
      <c r="L174">
        <f t="shared" si="26"/>
        <v>7.6940167000000059E-2</v>
      </c>
      <c r="M174">
        <f t="shared" si="27"/>
        <v>104359500.00471094</v>
      </c>
      <c r="N174">
        <f t="shared" si="28"/>
        <v>0</v>
      </c>
      <c r="O174">
        <f t="shared" si="29"/>
        <v>1.8702118357797191</v>
      </c>
      <c r="P174" t="str">
        <f>IFERROR(VLOOKUP(A174,Ref_Data!$A:$B,2,0),"Unknown")</f>
        <v>High Income</v>
      </c>
      <c r="Q174" t="str">
        <f>IFERROR(VLOOKUP(A174,Ref_Data!$A:$C,3,0),"Unknown")</f>
        <v>Europe &amp; Central Asia</v>
      </c>
      <c r="R174" t="str">
        <f t="shared" si="30"/>
        <v>Universal Access</v>
      </c>
      <c r="S174">
        <f t="shared" si="31"/>
        <v>18.287461823359394</v>
      </c>
      <c r="T174">
        <f t="shared" si="32"/>
        <v>-22.001640083835348</v>
      </c>
      <c r="U174">
        <f t="shared" si="33"/>
        <v>4.3833361479999953</v>
      </c>
      <c r="V174">
        <f t="shared" si="34"/>
        <v>0</v>
      </c>
      <c r="W174">
        <f t="shared" si="35"/>
        <v>-1.1941327980000001</v>
      </c>
    </row>
    <row r="175" spans="1:23" x14ac:dyDescent="0.2">
      <c r="A175" t="s">
        <v>31</v>
      </c>
      <c r="B175" t="s">
        <v>30</v>
      </c>
      <c r="C175">
        <v>2014</v>
      </c>
      <c r="D175">
        <v>100</v>
      </c>
      <c r="E175">
        <v>9.1</v>
      </c>
      <c r="F175">
        <v>8.723311872</v>
      </c>
      <c r="G175">
        <v>4701.2577160000001</v>
      </c>
      <c r="H175">
        <v>11209057</v>
      </c>
      <c r="I175" t="str">
        <f>Master_Data!$A175 &amp; "-" &amp; Master_Data!$C175</f>
        <v>BEL-2014</v>
      </c>
      <c r="J175">
        <f t="shared" si="24"/>
        <v>0</v>
      </c>
      <c r="K175">
        <f t="shared" si="25"/>
        <v>0.79999999999999893</v>
      </c>
      <c r="L175">
        <f t="shared" si="26"/>
        <v>-0.6283947199999993</v>
      </c>
      <c r="M175">
        <f t="shared" si="27"/>
        <v>97780100.00202471</v>
      </c>
      <c r="N175">
        <f t="shared" si="28"/>
        <v>0</v>
      </c>
      <c r="O175">
        <f t="shared" si="29"/>
        <v>1.85552726503624</v>
      </c>
      <c r="P175" t="str">
        <f>IFERROR(VLOOKUP(A175,Ref_Data!$A:$B,2,0),"Unknown")</f>
        <v>High Income</v>
      </c>
      <c r="Q175" t="str">
        <f>IFERROR(VLOOKUP(A175,Ref_Data!$A:$C,3,0),"Unknown")</f>
        <v>Europe &amp; Central Asia</v>
      </c>
      <c r="R175" t="str">
        <f t="shared" si="30"/>
        <v>Universal Access</v>
      </c>
      <c r="S175">
        <f t="shared" si="31"/>
        <v>17.559097411132853</v>
      </c>
      <c r="T175">
        <f t="shared" si="32"/>
        <v>-21.011726605578303</v>
      </c>
      <c r="U175">
        <f t="shared" si="33"/>
        <v>3.9320249739163158</v>
      </c>
      <c r="V175">
        <f t="shared" si="34"/>
        <v>0</v>
      </c>
      <c r="W175">
        <f t="shared" si="35"/>
        <v>-1.8225275179999993</v>
      </c>
    </row>
    <row r="176" spans="1:23" x14ac:dyDescent="0.2">
      <c r="A176" t="s">
        <v>31</v>
      </c>
      <c r="B176" t="s">
        <v>30</v>
      </c>
      <c r="C176">
        <v>2015</v>
      </c>
      <c r="D176">
        <v>100</v>
      </c>
      <c r="E176">
        <v>9.4</v>
      </c>
      <c r="F176">
        <v>9.0841510999999997</v>
      </c>
      <c r="G176">
        <v>4661.6637620000001</v>
      </c>
      <c r="H176">
        <v>11274196</v>
      </c>
      <c r="I176" t="str">
        <f>Master_Data!$A176 &amp; "-" &amp; Master_Data!$C176</f>
        <v>BEL-2015</v>
      </c>
      <c r="J176">
        <f t="shared" si="24"/>
        <v>0</v>
      </c>
      <c r="K176">
        <f t="shared" si="25"/>
        <v>0.30000000000000071</v>
      </c>
      <c r="L176">
        <f t="shared" si="26"/>
        <v>0.36083922799999968</v>
      </c>
      <c r="M176">
        <f t="shared" si="27"/>
        <v>102416499.99501559</v>
      </c>
      <c r="N176">
        <f t="shared" si="28"/>
        <v>0</v>
      </c>
      <c r="O176">
        <f t="shared" si="29"/>
        <v>1.9486929053206989</v>
      </c>
      <c r="P176" t="str">
        <f>IFERROR(VLOOKUP(A176,Ref_Data!$A:$B,2,0),"Unknown")</f>
        <v>High Income</v>
      </c>
      <c r="Q176" t="str">
        <f>IFERROR(VLOOKUP(A176,Ref_Data!$A:$C,3,0),"Unknown")</f>
        <v>Europe &amp; Central Asia</v>
      </c>
      <c r="R176" t="str">
        <f t="shared" si="30"/>
        <v>Universal Access</v>
      </c>
      <c r="S176">
        <f t="shared" si="31"/>
        <v>16.984761441953111</v>
      </c>
      <c r="T176">
        <f t="shared" si="32"/>
        <v>-20.515157191497991</v>
      </c>
      <c r="U176">
        <f t="shared" si="33"/>
        <v>4.3747097339958207</v>
      </c>
      <c r="V176">
        <f t="shared" si="34"/>
        <v>0</v>
      </c>
      <c r="W176">
        <f t="shared" si="35"/>
        <v>-1.4616882899999997</v>
      </c>
    </row>
    <row r="177" spans="1:23" x14ac:dyDescent="0.2">
      <c r="A177" t="s">
        <v>31</v>
      </c>
      <c r="B177" t="s">
        <v>30</v>
      </c>
      <c r="C177">
        <v>2016</v>
      </c>
      <c r="D177">
        <v>100</v>
      </c>
      <c r="E177">
        <v>9.1999999999999993</v>
      </c>
      <c r="F177">
        <v>8.9442966649999995</v>
      </c>
      <c r="G177">
        <v>4904.1577079999997</v>
      </c>
      <c r="H177">
        <v>11331422</v>
      </c>
      <c r="I177" t="str">
        <f>Master_Data!$A177 &amp; "-" &amp; Master_Data!$C177</f>
        <v>BEL-2016</v>
      </c>
      <c r="J177">
        <f t="shared" si="24"/>
        <v>0</v>
      </c>
      <c r="K177">
        <f t="shared" si="25"/>
        <v>-0.20000000000000107</v>
      </c>
      <c r="L177">
        <f t="shared" si="26"/>
        <v>-0.13985443500000017</v>
      </c>
      <c r="M177">
        <f t="shared" si="27"/>
        <v>101351600.00430763</v>
      </c>
      <c r="N177">
        <f t="shared" si="28"/>
        <v>0</v>
      </c>
      <c r="O177">
        <f t="shared" si="29"/>
        <v>1.823819134203096</v>
      </c>
      <c r="P177" t="str">
        <f>IFERROR(VLOOKUP(A177,Ref_Data!$A:$B,2,0),"Unknown")</f>
        <v>High Income</v>
      </c>
      <c r="Q177" t="str">
        <f>IFERROR(VLOOKUP(A177,Ref_Data!$A:$C,3,0),"Unknown")</f>
        <v>Europe &amp; Central Asia</v>
      </c>
      <c r="R177" t="str">
        <f t="shared" si="30"/>
        <v>Universal Access</v>
      </c>
      <c r="S177">
        <f t="shared" si="31"/>
        <v>15.905248869453033</v>
      </c>
      <c r="T177">
        <f t="shared" si="32"/>
        <v>-20.506057525184726</v>
      </c>
      <c r="U177">
        <f t="shared" si="33"/>
        <v>4.2699248693305432</v>
      </c>
      <c r="V177">
        <f t="shared" si="34"/>
        <v>0</v>
      </c>
      <c r="W177">
        <f t="shared" si="35"/>
        <v>-1.6015427249999998</v>
      </c>
    </row>
    <row r="178" spans="1:23" x14ac:dyDescent="0.2">
      <c r="A178" t="s">
        <v>31</v>
      </c>
      <c r="B178" t="s">
        <v>30</v>
      </c>
      <c r="C178">
        <v>2017</v>
      </c>
      <c r="D178">
        <v>100</v>
      </c>
      <c r="E178">
        <v>9.6999999999999993</v>
      </c>
      <c r="F178">
        <v>8.7708144360000002</v>
      </c>
      <c r="G178">
        <v>4863.6328020000001</v>
      </c>
      <c r="H178">
        <v>11375158</v>
      </c>
      <c r="I178" t="str">
        <f>Master_Data!$A178 &amp; "-" &amp; Master_Data!$C178</f>
        <v>BEL-2017</v>
      </c>
      <c r="J178">
        <f t="shared" si="24"/>
        <v>0</v>
      </c>
      <c r="K178">
        <f t="shared" si="25"/>
        <v>0.5</v>
      </c>
      <c r="L178">
        <f t="shared" si="26"/>
        <v>-0.17348222899999932</v>
      </c>
      <c r="M178">
        <f t="shared" si="27"/>
        <v>99769399.998180896</v>
      </c>
      <c r="N178">
        <f t="shared" si="28"/>
        <v>0</v>
      </c>
      <c r="O178">
        <f t="shared" si="29"/>
        <v>1.8033463448131419</v>
      </c>
      <c r="P178" t="str">
        <f>IFERROR(VLOOKUP(A178,Ref_Data!$A:$B,2,0),"Unknown")</f>
        <v>High Income</v>
      </c>
      <c r="Q178" t="str">
        <f>IFERROR(VLOOKUP(A178,Ref_Data!$A:$C,3,0),"Unknown")</f>
        <v>Europe &amp; Central Asia</v>
      </c>
      <c r="R178" t="str">
        <f t="shared" si="30"/>
        <v>Universal Access</v>
      </c>
      <c r="S178">
        <f t="shared" si="31"/>
        <v>15.146092309921883</v>
      </c>
      <c r="T178">
        <f t="shared" si="32"/>
        <v>-19.841518871734948</v>
      </c>
      <c r="U178">
        <f t="shared" si="33"/>
        <v>4.0930633704267763</v>
      </c>
      <c r="V178">
        <f t="shared" si="34"/>
        <v>0</v>
      </c>
      <c r="W178">
        <f t="shared" si="35"/>
        <v>-1.7750249539999992</v>
      </c>
    </row>
    <row r="179" spans="1:23" x14ac:dyDescent="0.2">
      <c r="A179" t="s">
        <v>31</v>
      </c>
      <c r="B179" t="s">
        <v>30</v>
      </c>
      <c r="C179">
        <v>2018</v>
      </c>
      <c r="D179">
        <v>100</v>
      </c>
      <c r="E179">
        <v>10.7</v>
      </c>
      <c r="F179">
        <v>8.7912860130000006</v>
      </c>
      <c r="G179">
        <v>4660.2069289999999</v>
      </c>
      <c r="H179">
        <v>11427054</v>
      </c>
      <c r="I179" t="str">
        <f>Master_Data!$A179 &amp; "-" &amp; Master_Data!$C179</f>
        <v>BEL-2018</v>
      </c>
      <c r="J179">
        <f t="shared" si="24"/>
        <v>0</v>
      </c>
      <c r="K179">
        <f t="shared" si="25"/>
        <v>1</v>
      </c>
      <c r="L179">
        <f t="shared" si="26"/>
        <v>2.0471577000000352E-2</v>
      </c>
      <c r="M179">
        <f t="shared" si="27"/>
        <v>100458499.99999571</v>
      </c>
      <c r="N179">
        <f t="shared" si="28"/>
        <v>0</v>
      </c>
      <c r="O179">
        <f t="shared" si="29"/>
        <v>1.8864582940067982</v>
      </c>
      <c r="P179" t="str">
        <f>IFERROR(VLOOKUP(A179,Ref_Data!$A:$B,2,0),"Unknown")</f>
        <v>High Income</v>
      </c>
      <c r="Q179" t="str">
        <f>IFERROR(VLOOKUP(A179,Ref_Data!$A:$C,3,0),"Unknown")</f>
        <v>Europe &amp; Central Asia</v>
      </c>
      <c r="R179" t="str">
        <f t="shared" si="30"/>
        <v>Universal Access</v>
      </c>
      <c r="S179">
        <f t="shared" si="31"/>
        <v>14.516199440312505</v>
      </c>
      <c r="T179">
        <f t="shared" si="32"/>
        <v>-18.863030170325302</v>
      </c>
      <c r="U179">
        <f t="shared" si="33"/>
        <v>4.0804170033723857</v>
      </c>
      <c r="V179">
        <f t="shared" si="34"/>
        <v>0</v>
      </c>
      <c r="W179">
        <f t="shared" si="35"/>
        <v>-1.7545533769999988</v>
      </c>
    </row>
    <row r="180" spans="1:23" x14ac:dyDescent="0.2">
      <c r="A180" t="s">
        <v>31</v>
      </c>
      <c r="B180" t="s">
        <v>30</v>
      </c>
      <c r="C180">
        <v>2019</v>
      </c>
      <c r="D180">
        <v>100</v>
      </c>
      <c r="E180">
        <v>10.199999999999999</v>
      </c>
      <c r="F180">
        <v>8.7312798869999995</v>
      </c>
      <c r="G180">
        <v>4775.9574750000002</v>
      </c>
      <c r="H180">
        <v>11488980</v>
      </c>
      <c r="I180" t="str">
        <f>Master_Data!$A180 &amp; "-" &amp; Master_Data!$C180</f>
        <v>BEL-2019</v>
      </c>
      <c r="J180">
        <f t="shared" si="24"/>
        <v>0</v>
      </c>
      <c r="K180">
        <f t="shared" si="25"/>
        <v>-0.5</v>
      </c>
      <c r="L180">
        <f t="shared" si="26"/>
        <v>-6.0006126000001103E-2</v>
      </c>
      <c r="M180">
        <f t="shared" si="27"/>
        <v>100313499.99614525</v>
      </c>
      <c r="N180">
        <f t="shared" si="28"/>
        <v>0</v>
      </c>
      <c r="O180">
        <f t="shared" si="29"/>
        <v>1.8281737081421563</v>
      </c>
      <c r="P180" t="str">
        <f>IFERROR(VLOOKUP(A180,Ref_Data!$A:$B,2,0),"Unknown")</f>
        <v>High Income</v>
      </c>
      <c r="Q180" t="str">
        <f>IFERROR(VLOOKUP(A180,Ref_Data!$A:$C,3,0),"Unknown")</f>
        <v>Europe &amp; Central Asia</v>
      </c>
      <c r="R180" t="str">
        <f t="shared" si="30"/>
        <v>Universal Access</v>
      </c>
      <c r="S180">
        <f t="shared" si="31"/>
        <v>13.958622860585876</v>
      </c>
      <c r="T180">
        <f t="shared" si="32"/>
        <v>-19.26219104382729</v>
      </c>
      <c r="U180">
        <f t="shared" si="33"/>
        <v>4.0478785914184119</v>
      </c>
      <c r="V180">
        <f t="shared" si="34"/>
        <v>0</v>
      </c>
      <c r="W180">
        <f t="shared" si="35"/>
        <v>-1.8145595029999999</v>
      </c>
    </row>
    <row r="181" spans="1:23" x14ac:dyDescent="0.2">
      <c r="A181" t="s">
        <v>31</v>
      </c>
      <c r="B181" t="s">
        <v>30</v>
      </c>
      <c r="C181">
        <v>2020</v>
      </c>
      <c r="D181">
        <v>100</v>
      </c>
      <c r="E181">
        <v>12.3</v>
      </c>
      <c r="F181">
        <v>7.9669429679999997</v>
      </c>
      <c r="G181">
        <v>4386.4305080000004</v>
      </c>
      <c r="H181">
        <v>11538604</v>
      </c>
      <c r="I181" t="str">
        <f>Master_Data!$A181 &amp; "-" &amp; Master_Data!$C181</f>
        <v>BEL-2020</v>
      </c>
      <c r="J181">
        <f t="shared" si="24"/>
        <v>0</v>
      </c>
      <c r="K181">
        <f t="shared" si="25"/>
        <v>2.1000000000000014</v>
      </c>
      <c r="L181">
        <f t="shared" si="26"/>
        <v>-0.76433691899999978</v>
      </c>
      <c r="M181">
        <f t="shared" si="27"/>
        <v>91927399.998336673</v>
      </c>
      <c r="N181">
        <f t="shared" si="28"/>
        <v>0</v>
      </c>
      <c r="O181">
        <f t="shared" si="29"/>
        <v>1.8162701890454751</v>
      </c>
      <c r="P181" t="str">
        <f>IFERROR(VLOOKUP(A181,Ref_Data!$A:$B,2,0),"Unknown")</f>
        <v>High Income</v>
      </c>
      <c r="Q181" t="str">
        <f>IFERROR(VLOOKUP(A181,Ref_Data!$A:$C,3,0),"Unknown")</f>
        <v>Europe &amp; Central Asia</v>
      </c>
      <c r="R181" t="str">
        <f t="shared" si="30"/>
        <v>Universal Access</v>
      </c>
      <c r="S181">
        <f t="shared" si="31"/>
        <v>13.426165474335917</v>
      </c>
      <c r="T181">
        <f t="shared" si="32"/>
        <v>-18.23485343381526</v>
      </c>
      <c r="U181">
        <f t="shared" si="33"/>
        <v>3.5661953316987418</v>
      </c>
      <c r="V181">
        <f t="shared" si="34"/>
        <v>0</v>
      </c>
      <c r="W181">
        <f t="shared" si="35"/>
        <v>-2.5788964219999997</v>
      </c>
    </row>
    <row r="182" spans="1:23" x14ac:dyDescent="0.2">
      <c r="A182" t="s">
        <v>31</v>
      </c>
      <c r="B182" t="s">
        <v>30</v>
      </c>
      <c r="C182">
        <v>2021</v>
      </c>
      <c r="D182">
        <v>100</v>
      </c>
      <c r="E182">
        <v>11.7</v>
      </c>
      <c r="F182">
        <v>8.2875698189999998</v>
      </c>
      <c r="G182">
        <v>4823.5834219999997</v>
      </c>
      <c r="H182">
        <v>11586195</v>
      </c>
      <c r="I182" t="str">
        <f>Master_Data!$A182 &amp; "-" &amp; Master_Data!$C182</f>
        <v>BEL-2021</v>
      </c>
      <c r="J182">
        <f t="shared" si="24"/>
        <v>0</v>
      </c>
      <c r="K182">
        <f t="shared" si="25"/>
        <v>-0.60000000000000142</v>
      </c>
      <c r="L182">
        <f t="shared" si="26"/>
        <v>0.3206268510000001</v>
      </c>
      <c r="M182">
        <f t="shared" si="27"/>
        <v>96021399.99904871</v>
      </c>
      <c r="N182">
        <f t="shared" si="28"/>
        <v>0</v>
      </c>
      <c r="O182">
        <f t="shared" si="29"/>
        <v>1.7181354801911417</v>
      </c>
      <c r="P182" t="str">
        <f>IFERROR(VLOOKUP(A182,Ref_Data!$A:$B,2,0),"Unknown")</f>
        <v>High Income</v>
      </c>
      <c r="Q182" t="str">
        <f>IFERROR(VLOOKUP(A182,Ref_Data!$A:$C,3,0),"Unknown")</f>
        <v>Europe &amp; Central Asia</v>
      </c>
      <c r="R182" t="str">
        <f t="shared" si="30"/>
        <v>Universal Access</v>
      </c>
      <c r="S182">
        <f t="shared" si="31"/>
        <v>12.87483148972656</v>
      </c>
      <c r="T182">
        <f t="shared" si="32"/>
        <v>-17.903381642512059</v>
      </c>
      <c r="U182">
        <f t="shared" si="33"/>
        <v>3.7068354779958135</v>
      </c>
      <c r="V182">
        <f t="shared" si="34"/>
        <v>0</v>
      </c>
      <c r="W182">
        <f t="shared" si="35"/>
        <v>-2.2582695709999996</v>
      </c>
    </row>
    <row r="183" spans="1:23" x14ac:dyDescent="0.2">
      <c r="A183" t="s">
        <v>31</v>
      </c>
      <c r="B183" t="s">
        <v>30</v>
      </c>
      <c r="C183">
        <v>2022</v>
      </c>
      <c r="D183">
        <v>100</v>
      </c>
      <c r="F183">
        <v>7.677661617</v>
      </c>
      <c r="G183">
        <v>4368.4456259999997</v>
      </c>
      <c r="H183">
        <v>11680210</v>
      </c>
      <c r="I183" t="str">
        <f>Master_Data!$A183 &amp; "-" &amp; Master_Data!$C183</f>
        <v>BEL-2022</v>
      </c>
      <c r="J183">
        <f t="shared" si="24"/>
        <v>0</v>
      </c>
      <c r="K183" t="str">
        <f t="shared" si="25"/>
        <v/>
      </c>
      <c r="L183">
        <f t="shared" si="26"/>
        <v>-0.60990820199999973</v>
      </c>
      <c r="M183">
        <f t="shared" si="27"/>
        <v>89676699.995499566</v>
      </c>
      <c r="N183">
        <f t="shared" si="28"/>
        <v>0</v>
      </c>
      <c r="O183">
        <f t="shared" si="29"/>
        <v>1.7575271101703307</v>
      </c>
      <c r="P183" t="str">
        <f>IFERROR(VLOOKUP(A183,Ref_Data!$A:$B,2,0),"Unknown")</f>
        <v>High Income</v>
      </c>
      <c r="Q183" t="str">
        <f>IFERROR(VLOOKUP(A183,Ref_Data!$A:$C,3,0),"Unknown")</f>
        <v>Europe &amp; Central Asia</v>
      </c>
      <c r="R183" t="str">
        <f t="shared" si="30"/>
        <v>Universal Access</v>
      </c>
      <c r="S183">
        <f t="shared" si="31"/>
        <v>12.585946336015652</v>
      </c>
      <c r="T183" t="str">
        <f t="shared" si="32"/>
        <v/>
      </c>
      <c r="U183">
        <f t="shared" si="33"/>
        <v>3.1268605647740637</v>
      </c>
      <c r="V183">
        <f t="shared" si="34"/>
        <v>0</v>
      </c>
      <c r="W183">
        <f t="shared" si="35"/>
        <v>-2.8681777729999993</v>
      </c>
    </row>
    <row r="184" spans="1:23" x14ac:dyDescent="0.2">
      <c r="A184" t="s">
        <v>33</v>
      </c>
      <c r="B184" t="s">
        <v>32</v>
      </c>
      <c r="C184">
        <v>2010</v>
      </c>
      <c r="D184">
        <v>34.200000000000003</v>
      </c>
      <c r="E184">
        <v>47.2</v>
      </c>
      <c r="F184">
        <v>0.51865356500000004</v>
      </c>
      <c r="G184">
        <v>363.74357479999998</v>
      </c>
      <c r="H184">
        <v>9797484</v>
      </c>
      <c r="I184" t="str">
        <f>Master_Data!$A184 &amp; "-" &amp; Master_Data!$C184</f>
        <v>BEN-2010</v>
      </c>
      <c r="J184" t="str">
        <f t="shared" si="24"/>
        <v/>
      </c>
      <c r="K184" t="str">
        <f t="shared" si="25"/>
        <v/>
      </c>
      <c r="L184" t="str">
        <f t="shared" si="26"/>
        <v/>
      </c>
      <c r="M184">
        <f t="shared" si="27"/>
        <v>5081500.0046304604</v>
      </c>
      <c r="N184">
        <f t="shared" si="28"/>
        <v>65.8</v>
      </c>
      <c r="O184">
        <f t="shared" si="29"/>
        <v>1.42587691146208</v>
      </c>
      <c r="P184" t="str">
        <f>IFERROR(VLOOKUP(A184,Ref_Data!$A:$B,2,0),"Unknown")</f>
        <v>Low Income</v>
      </c>
      <c r="Q184" t="str">
        <f>IFERROR(VLOOKUP(A184,Ref_Data!$A:$C,3,0),"Unknown")</f>
        <v>Sub-Saharan Africa</v>
      </c>
      <c r="R184" t="str">
        <f t="shared" si="30"/>
        <v>Low Access</v>
      </c>
      <c r="S184">
        <f t="shared" si="31"/>
        <v>-45.424657439414048</v>
      </c>
      <c r="T184">
        <f t="shared" si="32"/>
        <v>16.787335093262101</v>
      </c>
      <c r="U184">
        <f t="shared" si="33"/>
        <v>-4.5794056489916342</v>
      </c>
      <c r="V184">
        <f t="shared" si="34"/>
        <v>0</v>
      </c>
      <c r="W184">
        <f t="shared" si="35"/>
        <v>0</v>
      </c>
    </row>
    <row r="185" spans="1:23" x14ac:dyDescent="0.2">
      <c r="A185" t="s">
        <v>33</v>
      </c>
      <c r="B185" t="s">
        <v>32</v>
      </c>
      <c r="C185">
        <v>2011</v>
      </c>
      <c r="D185">
        <v>36.9</v>
      </c>
      <c r="E185">
        <v>48.7</v>
      </c>
      <c r="F185">
        <v>0.49150835100000001</v>
      </c>
      <c r="G185">
        <v>352.90124900000001</v>
      </c>
      <c r="H185">
        <v>10093623</v>
      </c>
      <c r="I185" t="str">
        <f>Master_Data!$A185 &amp; "-" &amp; Master_Data!$C185</f>
        <v>BEN-2011</v>
      </c>
      <c r="J185">
        <f t="shared" si="24"/>
        <v>2.6999999999999957</v>
      </c>
      <c r="K185">
        <f t="shared" si="25"/>
        <v>1.5</v>
      </c>
      <c r="L185">
        <f t="shared" si="26"/>
        <v>-2.7145214000000029E-2</v>
      </c>
      <c r="M185">
        <f t="shared" si="27"/>
        <v>4961099.9963456728</v>
      </c>
      <c r="N185">
        <f t="shared" si="28"/>
        <v>63.1</v>
      </c>
      <c r="O185">
        <f t="shared" si="29"/>
        <v>1.3927645549364436</v>
      </c>
      <c r="P185" t="str">
        <f>IFERROR(VLOOKUP(A185,Ref_Data!$A:$B,2,0),"Unknown")</f>
        <v>Low Income</v>
      </c>
      <c r="Q185" t="str">
        <f>IFERROR(VLOOKUP(A185,Ref_Data!$A:$C,3,0),"Unknown")</f>
        <v>Sub-Saharan Africa</v>
      </c>
      <c r="R185" t="str">
        <f t="shared" si="30"/>
        <v>Low Access</v>
      </c>
      <c r="S185">
        <f t="shared" si="31"/>
        <v>-43.515327430820314</v>
      </c>
      <c r="T185">
        <f t="shared" si="32"/>
        <v>18.50262971035886</v>
      </c>
      <c r="U185">
        <f t="shared" si="33"/>
        <v>-4.6350250327740552</v>
      </c>
      <c r="V185">
        <f t="shared" si="34"/>
        <v>2.6999999999999957</v>
      </c>
      <c r="W185">
        <f t="shared" si="35"/>
        <v>-2.7145214000000029E-2</v>
      </c>
    </row>
    <row r="186" spans="1:23" x14ac:dyDescent="0.2">
      <c r="A186" t="s">
        <v>33</v>
      </c>
      <c r="B186" t="s">
        <v>32</v>
      </c>
      <c r="C186">
        <v>2012</v>
      </c>
      <c r="D186">
        <v>38.4</v>
      </c>
      <c r="E186">
        <v>50.3</v>
      </c>
      <c r="F186">
        <v>0.45441968300000002</v>
      </c>
      <c r="G186">
        <v>346.22082210000002</v>
      </c>
      <c r="H186">
        <v>10397657</v>
      </c>
      <c r="I186" t="str">
        <f>Master_Data!$A186 &amp; "-" &amp; Master_Data!$C186</f>
        <v>BEN-2012</v>
      </c>
      <c r="J186">
        <f t="shared" si="24"/>
        <v>1.5</v>
      </c>
      <c r="K186">
        <f t="shared" si="25"/>
        <v>1.5999999999999943</v>
      </c>
      <c r="L186">
        <f t="shared" si="26"/>
        <v>-3.7088667999999991E-2</v>
      </c>
      <c r="M186">
        <f t="shared" si="27"/>
        <v>4724899.9978827313</v>
      </c>
      <c r="N186">
        <f t="shared" si="28"/>
        <v>61.6</v>
      </c>
      <c r="O186">
        <f t="shared" si="29"/>
        <v>1.3125140199359489</v>
      </c>
      <c r="P186" t="str">
        <f>IFERROR(VLOOKUP(A186,Ref_Data!$A:$B,2,0),"Unknown")</f>
        <v>Low Income</v>
      </c>
      <c r="Q186" t="str">
        <f>IFERROR(VLOOKUP(A186,Ref_Data!$A:$C,3,0),"Unknown")</f>
        <v>Sub-Saharan Africa</v>
      </c>
      <c r="R186" t="str">
        <f t="shared" si="30"/>
        <v>Low Access</v>
      </c>
      <c r="S186">
        <f t="shared" si="31"/>
        <v>-42.720804536015628</v>
      </c>
      <c r="T186">
        <f t="shared" si="32"/>
        <v>20.192870546775115</v>
      </c>
      <c r="U186">
        <f t="shared" si="33"/>
        <v>-4.951084380096229</v>
      </c>
      <c r="V186">
        <f t="shared" si="34"/>
        <v>4.1999999999999957</v>
      </c>
      <c r="W186">
        <f t="shared" si="35"/>
        <v>-6.423388200000002E-2</v>
      </c>
    </row>
    <row r="187" spans="1:23" x14ac:dyDescent="0.2">
      <c r="A187" t="s">
        <v>33</v>
      </c>
      <c r="B187" t="s">
        <v>32</v>
      </c>
      <c r="C187">
        <v>2013</v>
      </c>
      <c r="D187">
        <v>34.700000000000003</v>
      </c>
      <c r="E187">
        <v>52</v>
      </c>
      <c r="F187">
        <v>0.46416818100000001</v>
      </c>
      <c r="G187">
        <v>366.74308780000001</v>
      </c>
      <c r="H187">
        <v>10708834</v>
      </c>
      <c r="I187" t="str">
        <f>Master_Data!$A187 &amp; "-" &amp; Master_Data!$C187</f>
        <v>BEN-2013</v>
      </c>
      <c r="J187">
        <f t="shared" si="24"/>
        <v>-3.6999999999999957</v>
      </c>
      <c r="K187">
        <f t="shared" si="25"/>
        <v>1.7000000000000028</v>
      </c>
      <c r="L187">
        <f t="shared" si="26"/>
        <v>9.7484979999999943E-3</v>
      </c>
      <c r="M187">
        <f t="shared" si="27"/>
        <v>4970699.9984109541</v>
      </c>
      <c r="N187">
        <f t="shared" si="28"/>
        <v>65.3</v>
      </c>
      <c r="O187">
        <f t="shared" si="29"/>
        <v>1.2656494326435128</v>
      </c>
      <c r="P187" t="str">
        <f>IFERROR(VLOOKUP(A187,Ref_Data!$A:$B,2,0),"Unknown")</f>
        <v>Low Income</v>
      </c>
      <c r="Q187" t="str">
        <f>IFERROR(VLOOKUP(A187,Ref_Data!$A:$C,3,0),"Unknown")</f>
        <v>Sub-Saharan Africa</v>
      </c>
      <c r="R187" t="str">
        <f t="shared" si="30"/>
        <v>Low Access</v>
      </c>
      <c r="S187">
        <f t="shared" si="31"/>
        <v>-47.012538176640604</v>
      </c>
      <c r="T187">
        <f t="shared" si="32"/>
        <v>21.698359916164652</v>
      </c>
      <c r="U187">
        <f t="shared" si="33"/>
        <v>-4.5042022630000043</v>
      </c>
      <c r="V187">
        <f t="shared" si="34"/>
        <v>0.5</v>
      </c>
      <c r="W187">
        <f t="shared" si="35"/>
        <v>-5.4485384000000026E-2</v>
      </c>
    </row>
    <row r="188" spans="1:23" x14ac:dyDescent="0.2">
      <c r="A188" t="s">
        <v>33</v>
      </c>
      <c r="B188" t="s">
        <v>32</v>
      </c>
      <c r="C188">
        <v>2014</v>
      </c>
      <c r="D188">
        <v>34.1</v>
      </c>
      <c r="E188">
        <v>51</v>
      </c>
      <c r="F188">
        <v>0.49499528700000001</v>
      </c>
      <c r="G188">
        <v>367.29418500000003</v>
      </c>
      <c r="H188">
        <v>11030004</v>
      </c>
      <c r="I188" t="str">
        <f>Master_Data!$A188 &amp; "-" &amp; Master_Data!$C188</f>
        <v>BEN-2014</v>
      </c>
      <c r="J188">
        <f t="shared" si="24"/>
        <v>-0.60000000000000142</v>
      </c>
      <c r="K188">
        <f t="shared" si="25"/>
        <v>-1</v>
      </c>
      <c r="L188">
        <f t="shared" si="26"/>
        <v>3.0827105999999993E-2</v>
      </c>
      <c r="M188">
        <f t="shared" si="27"/>
        <v>5459799.9955911478</v>
      </c>
      <c r="N188">
        <f t="shared" si="28"/>
        <v>65.900000000000006</v>
      </c>
      <c r="O188">
        <f t="shared" si="29"/>
        <v>1.3476807072238293</v>
      </c>
      <c r="P188" t="str">
        <f>IFERROR(VLOOKUP(A188,Ref_Data!$A:$B,2,0),"Unknown")</f>
        <v>Low Income</v>
      </c>
      <c r="Q188" t="str">
        <f>IFERROR(VLOOKUP(A188,Ref_Data!$A:$C,3,0),"Unknown")</f>
        <v>Sub-Saharan Africa</v>
      </c>
      <c r="R188" t="str">
        <f t="shared" si="30"/>
        <v>Low Access</v>
      </c>
      <c r="S188">
        <f t="shared" si="31"/>
        <v>-48.340902588867145</v>
      </c>
      <c r="T188">
        <f t="shared" si="32"/>
        <v>20.888273394421699</v>
      </c>
      <c r="U188">
        <f t="shared" si="33"/>
        <v>-4.2962916110836842</v>
      </c>
      <c r="V188">
        <f t="shared" si="34"/>
        <v>-0.10000000000000142</v>
      </c>
      <c r="W188">
        <f t="shared" si="35"/>
        <v>-2.3658278000000033E-2</v>
      </c>
    </row>
    <row r="189" spans="1:23" x14ac:dyDescent="0.2">
      <c r="A189" t="s">
        <v>33</v>
      </c>
      <c r="B189" t="s">
        <v>32</v>
      </c>
      <c r="C189">
        <v>2015</v>
      </c>
      <c r="D189">
        <v>29.6</v>
      </c>
      <c r="E189">
        <v>49.9</v>
      </c>
      <c r="F189">
        <v>0.51144821299999998</v>
      </c>
      <c r="G189">
        <v>379.4920267</v>
      </c>
      <c r="H189">
        <v>11360681</v>
      </c>
      <c r="I189" t="str">
        <f>Master_Data!$A189 &amp; "-" &amp; Master_Data!$C189</f>
        <v>BEN-2015</v>
      </c>
      <c r="J189">
        <f t="shared" si="24"/>
        <v>-4.5</v>
      </c>
      <c r="K189">
        <f t="shared" si="25"/>
        <v>-1.1000000000000014</v>
      </c>
      <c r="L189">
        <f t="shared" si="26"/>
        <v>1.6452925999999979E-2</v>
      </c>
      <c r="M189">
        <f t="shared" si="27"/>
        <v>5810399.9959130529</v>
      </c>
      <c r="N189">
        <f t="shared" si="28"/>
        <v>70.400000000000006</v>
      </c>
      <c r="O189">
        <f t="shared" si="29"/>
        <v>1.3477179413951572</v>
      </c>
      <c r="P189" t="str">
        <f>IFERROR(VLOOKUP(A189,Ref_Data!$A:$B,2,0),"Unknown")</f>
        <v>Low Income</v>
      </c>
      <c r="Q189" t="str">
        <f>IFERROR(VLOOKUP(A189,Ref_Data!$A:$C,3,0),"Unknown")</f>
        <v>Sub-Saharan Africa</v>
      </c>
      <c r="R189" t="str">
        <f t="shared" si="30"/>
        <v>Low Access</v>
      </c>
      <c r="S189">
        <f t="shared" si="31"/>
        <v>-53.415238558046887</v>
      </c>
      <c r="T189">
        <f t="shared" si="32"/>
        <v>19.984842808502009</v>
      </c>
      <c r="U189">
        <f t="shared" si="33"/>
        <v>-4.1979931530041785</v>
      </c>
      <c r="V189">
        <f t="shared" si="34"/>
        <v>-4.6000000000000014</v>
      </c>
      <c r="W189">
        <f t="shared" si="35"/>
        <v>-7.2053520000000537E-3</v>
      </c>
    </row>
    <row r="190" spans="1:23" x14ac:dyDescent="0.2">
      <c r="A190" t="s">
        <v>33</v>
      </c>
      <c r="B190" t="s">
        <v>32</v>
      </c>
      <c r="C190">
        <v>2016</v>
      </c>
      <c r="D190">
        <v>37</v>
      </c>
      <c r="E190">
        <v>45.4</v>
      </c>
      <c r="F190">
        <v>0.61099303599999999</v>
      </c>
      <c r="G190">
        <v>409.03882110000001</v>
      </c>
      <c r="H190">
        <v>11697842</v>
      </c>
      <c r="I190" t="str">
        <f>Master_Data!$A190 &amp; "-" &amp; Master_Data!$C190</f>
        <v>BEN-2016</v>
      </c>
      <c r="J190">
        <f t="shared" si="24"/>
        <v>7.3999999999999986</v>
      </c>
      <c r="K190">
        <f t="shared" si="25"/>
        <v>-4.5</v>
      </c>
      <c r="L190">
        <f t="shared" si="26"/>
        <v>9.9544823000000004E-2</v>
      </c>
      <c r="M190">
        <f t="shared" si="27"/>
        <v>7147299.9982283115</v>
      </c>
      <c r="N190">
        <f t="shared" si="28"/>
        <v>63</v>
      </c>
      <c r="O190">
        <f t="shared" si="29"/>
        <v>1.4937287232466061</v>
      </c>
      <c r="P190" t="str">
        <f>IFERROR(VLOOKUP(A190,Ref_Data!$A:$B,2,0),"Unknown")</f>
        <v>Low Income</v>
      </c>
      <c r="Q190" t="str">
        <f>IFERROR(VLOOKUP(A190,Ref_Data!$A:$C,3,0),"Unknown")</f>
        <v>Sub-Saharan Africa</v>
      </c>
      <c r="R190" t="str">
        <f t="shared" si="30"/>
        <v>Low Access</v>
      </c>
      <c r="S190">
        <f t="shared" si="31"/>
        <v>-47.094751130546967</v>
      </c>
      <c r="T190">
        <f t="shared" si="32"/>
        <v>15.693942474815273</v>
      </c>
      <c r="U190">
        <f t="shared" si="33"/>
        <v>-4.0633787596694564</v>
      </c>
      <c r="V190">
        <f t="shared" si="34"/>
        <v>2.7999999999999972</v>
      </c>
      <c r="W190">
        <f t="shared" si="35"/>
        <v>9.2339470999999951E-2</v>
      </c>
    </row>
    <row r="191" spans="1:23" x14ac:dyDescent="0.2">
      <c r="A191" t="s">
        <v>33</v>
      </c>
      <c r="B191" t="s">
        <v>32</v>
      </c>
      <c r="C191">
        <v>2017</v>
      </c>
      <c r="D191">
        <v>34.5</v>
      </c>
      <c r="E191">
        <v>45.4</v>
      </c>
      <c r="F191">
        <v>0.60171365300000001</v>
      </c>
      <c r="G191">
        <v>412.30435210000002</v>
      </c>
      <c r="H191">
        <v>12039780</v>
      </c>
      <c r="I191" t="str">
        <f>Master_Data!$A191 &amp; "-" &amp; Master_Data!$C191</f>
        <v>BEN-2017</v>
      </c>
      <c r="J191">
        <f t="shared" si="24"/>
        <v>-2.5</v>
      </c>
      <c r="K191">
        <f t="shared" si="25"/>
        <v>0</v>
      </c>
      <c r="L191">
        <f t="shared" si="26"/>
        <v>-9.2793829999999744E-3</v>
      </c>
      <c r="M191">
        <f t="shared" si="27"/>
        <v>7244500.0051163398</v>
      </c>
      <c r="N191">
        <f t="shared" si="28"/>
        <v>65.5</v>
      </c>
      <c r="O191">
        <f t="shared" si="29"/>
        <v>1.4593919514438227</v>
      </c>
      <c r="P191" t="str">
        <f>IFERROR(VLOOKUP(A191,Ref_Data!$A:$B,2,0),"Unknown")</f>
        <v>Low Income</v>
      </c>
      <c r="Q191" t="str">
        <f>IFERROR(VLOOKUP(A191,Ref_Data!$A:$C,3,0),"Unknown")</f>
        <v>Sub-Saharan Africa</v>
      </c>
      <c r="R191" t="str">
        <f t="shared" si="30"/>
        <v>Low Access</v>
      </c>
      <c r="S191">
        <f t="shared" si="31"/>
        <v>-50.353907690078117</v>
      </c>
      <c r="T191">
        <f t="shared" si="32"/>
        <v>15.858481128265051</v>
      </c>
      <c r="U191">
        <f t="shared" si="33"/>
        <v>-4.0760374125732239</v>
      </c>
      <c r="V191">
        <f t="shared" si="34"/>
        <v>0.29999999999999716</v>
      </c>
      <c r="W191">
        <f t="shared" si="35"/>
        <v>8.3060087999999976E-2</v>
      </c>
    </row>
    <row r="192" spans="1:23" x14ac:dyDescent="0.2">
      <c r="A192" t="s">
        <v>33</v>
      </c>
      <c r="B192" t="s">
        <v>32</v>
      </c>
      <c r="C192">
        <v>2018</v>
      </c>
      <c r="D192">
        <v>39</v>
      </c>
      <c r="E192">
        <v>44</v>
      </c>
      <c r="F192">
        <v>0.666298053</v>
      </c>
      <c r="G192">
        <v>423.28332380000001</v>
      </c>
      <c r="H192">
        <v>12383347</v>
      </c>
      <c r="I192" t="str">
        <f>Master_Data!$A192 &amp; "-" &amp; Master_Data!$C192</f>
        <v>BEN-2018</v>
      </c>
      <c r="J192">
        <f t="shared" si="24"/>
        <v>4.5</v>
      </c>
      <c r="K192">
        <f t="shared" si="25"/>
        <v>-1.3999999999999986</v>
      </c>
      <c r="L192">
        <f t="shared" si="26"/>
        <v>6.4584399999999986E-2</v>
      </c>
      <c r="M192">
        <f t="shared" si="27"/>
        <v>8250999.995723391</v>
      </c>
      <c r="N192">
        <f t="shared" si="28"/>
        <v>61</v>
      </c>
      <c r="O192">
        <f t="shared" si="29"/>
        <v>1.5741183636018312</v>
      </c>
      <c r="P192" t="str">
        <f>IFERROR(VLOOKUP(A192,Ref_Data!$A:$B,2,0),"Unknown")</f>
        <v>Low Income</v>
      </c>
      <c r="Q192" t="str">
        <f>IFERROR(VLOOKUP(A192,Ref_Data!$A:$C,3,0),"Unknown")</f>
        <v>Sub-Saharan Africa</v>
      </c>
      <c r="R192" t="str">
        <f t="shared" si="30"/>
        <v>Low Access</v>
      </c>
      <c r="S192">
        <f t="shared" si="31"/>
        <v>-46.483800559687495</v>
      </c>
      <c r="T192">
        <f t="shared" si="32"/>
        <v>14.436969829674698</v>
      </c>
      <c r="U192">
        <f t="shared" si="33"/>
        <v>-4.0445709566276147</v>
      </c>
      <c r="V192">
        <f t="shared" si="34"/>
        <v>4.7999999999999972</v>
      </c>
      <c r="W192">
        <f t="shared" si="35"/>
        <v>0.14764448799999996</v>
      </c>
    </row>
    <row r="193" spans="1:23" x14ac:dyDescent="0.2">
      <c r="A193" t="s">
        <v>33</v>
      </c>
      <c r="B193" t="s">
        <v>32</v>
      </c>
      <c r="C193">
        <v>2019</v>
      </c>
      <c r="D193">
        <v>40</v>
      </c>
      <c r="E193">
        <v>46.5</v>
      </c>
      <c r="F193">
        <v>0.63987245800000003</v>
      </c>
      <c r="G193">
        <v>414.5436411</v>
      </c>
      <c r="H193">
        <v>12726755</v>
      </c>
      <c r="I193" t="str">
        <f>Master_Data!$A193 &amp; "-" &amp; Master_Data!$C193</f>
        <v>BEN-2019</v>
      </c>
      <c r="J193">
        <f t="shared" si="24"/>
        <v>1</v>
      </c>
      <c r="K193">
        <f t="shared" si="25"/>
        <v>2.5</v>
      </c>
      <c r="L193">
        <f t="shared" si="26"/>
        <v>-2.6425594999999968E-2</v>
      </c>
      <c r="M193">
        <f t="shared" si="27"/>
        <v>8143500.0042137904</v>
      </c>
      <c r="N193">
        <f t="shared" si="28"/>
        <v>60</v>
      </c>
      <c r="O193">
        <f t="shared" si="29"/>
        <v>1.5435587343761574</v>
      </c>
      <c r="P193" t="str">
        <f>IFERROR(VLOOKUP(A193,Ref_Data!$A:$B,2,0),"Unknown")</f>
        <v>Low Income</v>
      </c>
      <c r="Q193" t="str">
        <f>IFERROR(VLOOKUP(A193,Ref_Data!$A:$C,3,0),"Unknown")</f>
        <v>Sub-Saharan Africa</v>
      </c>
      <c r="R193" t="str">
        <f t="shared" si="30"/>
        <v>Low Access</v>
      </c>
      <c r="S193">
        <f t="shared" si="31"/>
        <v>-46.041377139414124</v>
      </c>
      <c r="T193">
        <f t="shared" si="32"/>
        <v>17.037808956172711</v>
      </c>
      <c r="U193">
        <f t="shared" si="33"/>
        <v>-4.0435288375815874</v>
      </c>
      <c r="V193">
        <f t="shared" si="34"/>
        <v>5.7999999999999972</v>
      </c>
      <c r="W193">
        <f t="shared" si="35"/>
        <v>0.12121889299999999</v>
      </c>
    </row>
    <row r="194" spans="1:23" x14ac:dyDescent="0.2">
      <c r="A194" t="s">
        <v>33</v>
      </c>
      <c r="B194" t="s">
        <v>32</v>
      </c>
      <c r="C194">
        <v>2020</v>
      </c>
      <c r="D194">
        <v>41</v>
      </c>
      <c r="E194">
        <v>46.2</v>
      </c>
      <c r="F194">
        <v>0.66608932099999996</v>
      </c>
      <c r="G194">
        <v>426.18547869999998</v>
      </c>
      <c r="H194">
        <v>13070169</v>
      </c>
      <c r="I194" t="str">
        <f>Master_Data!$A194 &amp; "-" &amp; Master_Data!$C194</f>
        <v>BEN-2020</v>
      </c>
      <c r="J194">
        <f t="shared" ref="J194:J257" si="36">IF(C194=2010,"",IF(D194="","",IFERROR(D194-INDEX($D:$D,MATCH(A194&amp;"-"&amp;(C194-1),$I:$I,0)),"")))</f>
        <v>1</v>
      </c>
      <c r="K194">
        <f t="shared" ref="K194:K257" si="37">IF(C194=2010,"",IF(E194="","",IFERROR(E194-INDEX($E:$E,MATCH(A194&amp;"-"&amp;(C194-1),$I:$I,0)),"")))</f>
        <v>-0.29999999999999716</v>
      </c>
      <c r="L194">
        <f t="shared" ref="L194:L257" si="38">IF(C194=2010,"",IF(F194="","",IFERROR(F194-INDEX($F:$F,MATCH(A194&amp;"-"&amp;(C194-1),$I:$I,0)),"" )))</f>
        <v>2.6216862999999924E-2</v>
      </c>
      <c r="M194">
        <f t="shared" ref="M194:M257" si="39">IFERROR(F194*H194,"")</f>
        <v>8705899.9945652485</v>
      </c>
      <c r="N194">
        <f t="shared" ref="N194:N257" si="40">IF(D194="","",100-D194)</f>
        <v>59</v>
      </c>
      <c r="O194">
        <f t="shared" ref="O194:O257" si="41">IFERROR(F194/G194*1000,"")</f>
        <v>1.5629094708524145</v>
      </c>
      <c r="P194" t="str">
        <f>IFERROR(VLOOKUP(A194,Ref_Data!$A:$B,2,0),"Unknown")</f>
        <v>Low Income</v>
      </c>
      <c r="Q194" t="str">
        <f>IFERROR(VLOOKUP(A194,Ref_Data!$A:$C,3,0),"Unknown")</f>
        <v>Sub-Saharan Africa</v>
      </c>
      <c r="R194" t="str">
        <f t="shared" ref="R194:R257" si="42">IF(D194="","No Data",IF(D194&gt;=95,"Universal Access",IF(D194&gt;=80,"High Access",IF(D194&gt;=50,"Moderate Access",IF(D194&gt;=20,"Low Access","Critical")))))</f>
        <v>Low Access</v>
      </c>
      <c r="S194">
        <f t="shared" ref="S194:S257" si="43">IF(D194="","",D194-AVERAGEIF($C:$C,C194,$D:$D))</f>
        <v>-45.573834525664083</v>
      </c>
      <c r="T194">
        <f t="shared" ref="T194:T257" si="44">IF(E194="","",E194-AVERAGEIF($C:$C,C194,$E:$E))</f>
        <v>15.665146566184742</v>
      </c>
      <c r="U194">
        <f t="shared" ref="U194:U257" si="45">IF(F194="","",F194-AVERAGEIF($C:$C,C194,$F:$F))</f>
        <v>-3.734658315301258</v>
      </c>
      <c r="V194">
        <f t="shared" ref="V194:V257" si="46">IFERROR(IF(D194="","",D194-INDEX($D:$D,MATCH(A194&amp;"-2010",$I:$I,0))),"")</f>
        <v>6.7999999999999972</v>
      </c>
      <c r="W194">
        <f t="shared" ref="W194:W257" si="47">IFERROR(IF(F194="","",F194-INDEX($F:$F,MATCH(A194&amp;"-2010",$I:$I,0))),"")</f>
        <v>0.14743575599999992</v>
      </c>
    </row>
    <row r="195" spans="1:23" x14ac:dyDescent="0.2">
      <c r="A195" t="s">
        <v>33</v>
      </c>
      <c r="B195" t="s">
        <v>32</v>
      </c>
      <c r="C195">
        <v>2021</v>
      </c>
      <c r="D195">
        <v>42</v>
      </c>
      <c r="E195">
        <v>54.5</v>
      </c>
      <c r="F195">
        <v>0.50298145500000002</v>
      </c>
      <c r="G195">
        <v>376.05529530000001</v>
      </c>
      <c r="H195">
        <v>13413417</v>
      </c>
      <c r="I195" t="str">
        <f>Master_Data!$A195 &amp; "-" &amp; Master_Data!$C195</f>
        <v>BEN-2021</v>
      </c>
      <c r="J195">
        <f t="shared" si="36"/>
        <v>1</v>
      </c>
      <c r="K195">
        <f t="shared" si="37"/>
        <v>8.2999999999999972</v>
      </c>
      <c r="L195">
        <f t="shared" si="38"/>
        <v>-0.16310786599999993</v>
      </c>
      <c r="M195">
        <f t="shared" si="39"/>
        <v>6746699.9991817353</v>
      </c>
      <c r="N195">
        <f t="shared" si="40"/>
        <v>58</v>
      </c>
      <c r="O195">
        <f t="shared" si="41"/>
        <v>1.3375199373239621</v>
      </c>
      <c r="P195" t="str">
        <f>IFERROR(VLOOKUP(A195,Ref_Data!$A:$B,2,0),"Unknown")</f>
        <v>Low Income</v>
      </c>
      <c r="Q195" t="str">
        <f>IFERROR(VLOOKUP(A195,Ref_Data!$A:$C,3,0),"Unknown")</f>
        <v>Sub-Saharan Africa</v>
      </c>
      <c r="R195" t="str">
        <f t="shared" si="42"/>
        <v>Low Access</v>
      </c>
      <c r="S195">
        <f t="shared" si="43"/>
        <v>-45.12516851027344</v>
      </c>
      <c r="T195">
        <f t="shared" si="44"/>
        <v>24.896618357487942</v>
      </c>
      <c r="U195">
        <f t="shared" si="45"/>
        <v>-4.0777528860041858</v>
      </c>
      <c r="V195">
        <f t="shared" si="46"/>
        <v>7.7999999999999972</v>
      </c>
      <c r="W195">
        <f t="shared" si="47"/>
        <v>-1.5672110000000017E-2</v>
      </c>
    </row>
    <row r="196" spans="1:23" x14ac:dyDescent="0.2">
      <c r="A196" t="s">
        <v>33</v>
      </c>
      <c r="B196" t="s">
        <v>32</v>
      </c>
      <c r="C196">
        <v>2022</v>
      </c>
      <c r="D196">
        <v>56.5</v>
      </c>
      <c r="F196">
        <v>0.51305639599999997</v>
      </c>
      <c r="G196">
        <v>375.82098359999998</v>
      </c>
      <c r="H196">
        <v>13759501</v>
      </c>
      <c r="I196" t="str">
        <f>Master_Data!$A196 &amp; "-" &amp; Master_Data!$C196</f>
        <v>BEN-2022</v>
      </c>
      <c r="J196">
        <f t="shared" si="36"/>
        <v>14.5</v>
      </c>
      <c r="K196" t="str">
        <f t="shared" si="37"/>
        <v/>
      </c>
      <c r="L196">
        <f t="shared" si="38"/>
        <v>1.0074940999999948E-2</v>
      </c>
      <c r="M196">
        <f t="shared" si="39"/>
        <v>7059399.9938183958</v>
      </c>
      <c r="N196">
        <f t="shared" si="40"/>
        <v>43.5</v>
      </c>
      <c r="O196">
        <f t="shared" si="41"/>
        <v>1.3651616551194614</v>
      </c>
      <c r="P196" t="str">
        <f>IFERROR(VLOOKUP(A196,Ref_Data!$A:$B,2,0),"Unknown")</f>
        <v>Low Income</v>
      </c>
      <c r="Q196" t="str">
        <f>IFERROR(VLOOKUP(A196,Ref_Data!$A:$C,3,0),"Unknown")</f>
        <v>Sub-Saharan Africa</v>
      </c>
      <c r="R196" t="str">
        <f t="shared" si="42"/>
        <v>Moderate Access</v>
      </c>
      <c r="S196">
        <f t="shared" si="43"/>
        <v>-30.914053663984348</v>
      </c>
      <c r="T196" t="str">
        <f t="shared" si="44"/>
        <v/>
      </c>
      <c r="U196">
        <f t="shared" si="45"/>
        <v>-4.0377446562259367</v>
      </c>
      <c r="V196">
        <f t="shared" si="46"/>
        <v>22.299999999999997</v>
      </c>
      <c r="W196">
        <f t="shared" si="47"/>
        <v>-5.5971690000000685E-3</v>
      </c>
    </row>
    <row r="197" spans="1:23" x14ac:dyDescent="0.2">
      <c r="A197" t="s">
        <v>35</v>
      </c>
      <c r="B197" t="s">
        <v>34</v>
      </c>
      <c r="C197">
        <v>2010</v>
      </c>
      <c r="D197">
        <v>13.1</v>
      </c>
      <c r="E197">
        <v>82.1</v>
      </c>
      <c r="F197">
        <v>0.12130561300000001</v>
      </c>
      <c r="G197">
        <v>227.93902510000001</v>
      </c>
      <c r="H197">
        <v>16176498</v>
      </c>
      <c r="I197" t="str">
        <f>Master_Data!$A197 &amp; "-" &amp; Master_Data!$C197</f>
        <v>BFA-2010</v>
      </c>
      <c r="J197" t="str">
        <f t="shared" si="36"/>
        <v/>
      </c>
      <c r="K197" t="str">
        <f t="shared" si="37"/>
        <v/>
      </c>
      <c r="L197" t="str">
        <f t="shared" si="38"/>
        <v/>
      </c>
      <c r="M197">
        <f t="shared" si="39"/>
        <v>1962300.006083274</v>
      </c>
      <c r="N197">
        <f t="shared" si="40"/>
        <v>86.9</v>
      </c>
      <c r="O197">
        <f t="shared" si="41"/>
        <v>0.53218448638525839</v>
      </c>
      <c r="P197" t="str">
        <f>IFERROR(VLOOKUP(A197,Ref_Data!$A:$B,2,0),"Unknown")</f>
        <v>Low Income</v>
      </c>
      <c r="Q197" t="str">
        <f>IFERROR(VLOOKUP(A197,Ref_Data!$A:$C,3,0),"Unknown")</f>
        <v>Sub-Saharan Africa</v>
      </c>
      <c r="R197" t="str">
        <f t="shared" si="42"/>
        <v>Critical</v>
      </c>
      <c r="S197">
        <f t="shared" si="43"/>
        <v>-66.524657439414057</v>
      </c>
      <c r="T197">
        <f t="shared" si="44"/>
        <v>51.687335093262092</v>
      </c>
      <c r="U197">
        <f t="shared" si="45"/>
        <v>-4.9767536009916347</v>
      </c>
      <c r="V197">
        <f t="shared" si="46"/>
        <v>0</v>
      </c>
      <c r="W197">
        <f t="shared" si="47"/>
        <v>0</v>
      </c>
    </row>
    <row r="198" spans="1:23" x14ac:dyDescent="0.2">
      <c r="A198" t="s">
        <v>35</v>
      </c>
      <c r="B198" t="s">
        <v>34</v>
      </c>
      <c r="C198">
        <v>2011</v>
      </c>
      <c r="D198">
        <v>14.8</v>
      </c>
      <c r="E198">
        <v>81.400000000000006</v>
      </c>
      <c r="F198">
        <v>0.13306399199999999</v>
      </c>
      <c r="G198">
        <v>235.67491390000001</v>
      </c>
      <c r="H198">
        <v>16661908</v>
      </c>
      <c r="I198" t="str">
        <f>Master_Data!$A198 &amp; "-" &amp; Master_Data!$C198</f>
        <v>BFA-2011</v>
      </c>
      <c r="J198">
        <f t="shared" si="36"/>
        <v>1.7000000000000011</v>
      </c>
      <c r="K198">
        <f t="shared" si="37"/>
        <v>-0.69999999999998863</v>
      </c>
      <c r="L198">
        <f t="shared" si="38"/>
        <v>1.1758378999999985E-2</v>
      </c>
      <c r="M198">
        <f t="shared" si="39"/>
        <v>2217099.992816736</v>
      </c>
      <c r="N198">
        <f t="shared" si="40"/>
        <v>85.2</v>
      </c>
      <c r="O198">
        <f t="shared" si="41"/>
        <v>0.56460821305937048</v>
      </c>
      <c r="P198" t="str">
        <f>IFERROR(VLOOKUP(A198,Ref_Data!$A:$B,2,0),"Unknown")</f>
        <v>Low Income</v>
      </c>
      <c r="Q198" t="str">
        <f>IFERROR(VLOOKUP(A198,Ref_Data!$A:$C,3,0),"Unknown")</f>
        <v>Sub-Saharan Africa</v>
      </c>
      <c r="R198" t="str">
        <f t="shared" si="42"/>
        <v>Critical</v>
      </c>
      <c r="S198">
        <f t="shared" si="43"/>
        <v>-65.615327430820315</v>
      </c>
      <c r="T198">
        <f t="shared" si="44"/>
        <v>51.202629710358863</v>
      </c>
      <c r="U198">
        <f t="shared" si="45"/>
        <v>-4.9934693917740551</v>
      </c>
      <c r="V198">
        <f t="shared" si="46"/>
        <v>1.7000000000000011</v>
      </c>
      <c r="W198">
        <f t="shared" si="47"/>
        <v>1.1758378999999985E-2</v>
      </c>
    </row>
    <row r="199" spans="1:23" x14ac:dyDescent="0.2">
      <c r="A199" t="s">
        <v>35</v>
      </c>
      <c r="B199" t="s">
        <v>34</v>
      </c>
      <c r="C199">
        <v>2012</v>
      </c>
      <c r="D199">
        <v>15.1</v>
      </c>
      <c r="E199">
        <v>79.2</v>
      </c>
      <c r="F199">
        <v>0.15032942299999999</v>
      </c>
      <c r="G199">
        <v>249.06904510000001</v>
      </c>
      <c r="H199">
        <v>17172287</v>
      </c>
      <c r="I199" t="str">
        <f>Master_Data!$A199 &amp; "-" &amp; Master_Data!$C199</f>
        <v>BFA-2012</v>
      </c>
      <c r="J199">
        <f t="shared" si="36"/>
        <v>0.29999999999999893</v>
      </c>
      <c r="K199">
        <f t="shared" si="37"/>
        <v>-2.2000000000000028</v>
      </c>
      <c r="L199">
        <f t="shared" si="38"/>
        <v>1.7265430999999998E-2</v>
      </c>
      <c r="M199">
        <f t="shared" si="39"/>
        <v>2581499.9963004007</v>
      </c>
      <c r="N199">
        <f t="shared" si="40"/>
        <v>84.9</v>
      </c>
      <c r="O199">
        <f t="shared" si="41"/>
        <v>0.60356526014560929</v>
      </c>
      <c r="P199" t="str">
        <f>IFERROR(VLOOKUP(A199,Ref_Data!$A:$B,2,0),"Unknown")</f>
        <v>Low Income</v>
      </c>
      <c r="Q199" t="str">
        <f>IFERROR(VLOOKUP(A199,Ref_Data!$A:$C,3,0),"Unknown")</f>
        <v>Sub-Saharan Africa</v>
      </c>
      <c r="R199" t="str">
        <f t="shared" si="42"/>
        <v>Critical</v>
      </c>
      <c r="S199">
        <f t="shared" si="43"/>
        <v>-66.020804536015632</v>
      </c>
      <c r="T199">
        <f t="shared" si="44"/>
        <v>49.092870546775117</v>
      </c>
      <c r="U199">
        <f t="shared" si="45"/>
        <v>-5.2551746400962296</v>
      </c>
      <c r="V199">
        <f t="shared" si="46"/>
        <v>2</v>
      </c>
      <c r="W199">
        <f t="shared" si="47"/>
        <v>2.9023809999999983E-2</v>
      </c>
    </row>
    <row r="200" spans="1:23" x14ac:dyDescent="0.2">
      <c r="A200" t="s">
        <v>35</v>
      </c>
      <c r="B200" t="s">
        <v>34</v>
      </c>
      <c r="C200">
        <v>2013</v>
      </c>
      <c r="D200">
        <v>15.4</v>
      </c>
      <c r="E200">
        <v>78.7</v>
      </c>
      <c r="F200">
        <v>0.17182422899999999</v>
      </c>
      <c r="G200">
        <v>258.2297064</v>
      </c>
      <c r="H200">
        <v>17695409</v>
      </c>
      <c r="I200" t="str">
        <f>Master_Data!$A200 &amp; "-" &amp; Master_Data!$C200</f>
        <v>BFA-2013</v>
      </c>
      <c r="J200">
        <f t="shared" si="36"/>
        <v>0.30000000000000071</v>
      </c>
      <c r="K200">
        <f t="shared" si="37"/>
        <v>-0.5</v>
      </c>
      <c r="L200">
        <f t="shared" si="38"/>
        <v>2.1494806000000005E-2</v>
      </c>
      <c r="M200">
        <f t="shared" si="39"/>
        <v>3040500.0082646608</v>
      </c>
      <c r="N200">
        <f t="shared" si="40"/>
        <v>84.6</v>
      </c>
      <c r="O200">
        <f t="shared" si="41"/>
        <v>0.66539296115623048</v>
      </c>
      <c r="P200" t="str">
        <f>IFERROR(VLOOKUP(A200,Ref_Data!$A:$B,2,0),"Unknown")</f>
        <v>Low Income</v>
      </c>
      <c r="Q200" t="str">
        <f>IFERROR(VLOOKUP(A200,Ref_Data!$A:$C,3,0),"Unknown")</f>
        <v>Sub-Saharan Africa</v>
      </c>
      <c r="R200" t="str">
        <f t="shared" si="42"/>
        <v>Critical</v>
      </c>
      <c r="S200">
        <f t="shared" si="43"/>
        <v>-66.312538176640601</v>
      </c>
      <c r="T200">
        <f t="shared" si="44"/>
        <v>48.398359916164651</v>
      </c>
      <c r="U200">
        <f t="shared" si="45"/>
        <v>-4.7965462150000038</v>
      </c>
      <c r="V200">
        <f t="shared" si="46"/>
        <v>2.3000000000000007</v>
      </c>
      <c r="W200">
        <f t="shared" si="47"/>
        <v>5.0518615999999988E-2</v>
      </c>
    </row>
    <row r="201" spans="1:23" x14ac:dyDescent="0.2">
      <c r="A201" t="s">
        <v>35</v>
      </c>
      <c r="B201" t="s">
        <v>34</v>
      </c>
      <c r="C201">
        <v>2014</v>
      </c>
      <c r="D201">
        <v>19.2</v>
      </c>
      <c r="E201">
        <v>78.900000000000006</v>
      </c>
      <c r="F201">
        <v>0.151057675</v>
      </c>
      <c r="G201">
        <v>264.94990460000002</v>
      </c>
      <c r="H201">
        <v>18229461</v>
      </c>
      <c r="I201" t="str">
        <f>Master_Data!$A201 &amp; "-" &amp; Master_Data!$C201</f>
        <v>BFA-2014</v>
      </c>
      <c r="J201">
        <f t="shared" si="36"/>
        <v>3.7999999999999989</v>
      </c>
      <c r="K201">
        <f t="shared" si="37"/>
        <v>0.20000000000000284</v>
      </c>
      <c r="L201">
        <f t="shared" si="38"/>
        <v>-2.0766553999999993E-2</v>
      </c>
      <c r="M201">
        <f t="shared" si="39"/>
        <v>2753699.9951631748</v>
      </c>
      <c r="N201">
        <f t="shared" si="40"/>
        <v>80.8</v>
      </c>
      <c r="O201">
        <f t="shared" si="41"/>
        <v>0.57013674048328</v>
      </c>
      <c r="P201" t="str">
        <f>IFERROR(VLOOKUP(A201,Ref_Data!$A:$B,2,0),"Unknown")</f>
        <v>Low Income</v>
      </c>
      <c r="Q201" t="str">
        <f>IFERROR(VLOOKUP(A201,Ref_Data!$A:$C,3,0),"Unknown")</f>
        <v>Sub-Saharan Africa</v>
      </c>
      <c r="R201" t="str">
        <f t="shared" si="42"/>
        <v>Critical</v>
      </c>
      <c r="S201">
        <f t="shared" si="43"/>
        <v>-63.240902588867144</v>
      </c>
      <c r="T201">
        <f t="shared" si="44"/>
        <v>48.788273394421708</v>
      </c>
      <c r="U201">
        <f t="shared" si="45"/>
        <v>-4.6402292230836846</v>
      </c>
      <c r="V201">
        <f t="shared" si="46"/>
        <v>6.1</v>
      </c>
      <c r="W201">
        <f t="shared" si="47"/>
        <v>2.9752061999999996E-2</v>
      </c>
    </row>
    <row r="202" spans="1:23" x14ac:dyDescent="0.2">
      <c r="A202" t="s">
        <v>35</v>
      </c>
      <c r="B202" t="s">
        <v>34</v>
      </c>
      <c r="C202">
        <v>2015</v>
      </c>
      <c r="D202">
        <v>16.2</v>
      </c>
      <c r="E202">
        <v>78.8</v>
      </c>
      <c r="F202">
        <v>0.20961803900000001</v>
      </c>
      <c r="G202">
        <v>279.21998209999998</v>
      </c>
      <c r="H202">
        <v>18777487</v>
      </c>
      <c r="I202" t="str">
        <f>Master_Data!$A202 &amp; "-" &amp; Master_Data!$C202</f>
        <v>BFA-2015</v>
      </c>
      <c r="J202">
        <f t="shared" si="36"/>
        <v>-3</v>
      </c>
      <c r="K202">
        <f t="shared" si="37"/>
        <v>-0.10000000000000853</v>
      </c>
      <c r="L202">
        <f t="shared" si="38"/>
        <v>5.8560364000000004E-2</v>
      </c>
      <c r="M202">
        <f t="shared" si="39"/>
        <v>3936100.0022879932</v>
      </c>
      <c r="N202">
        <f t="shared" si="40"/>
        <v>83.8</v>
      </c>
      <c r="O202">
        <f t="shared" si="41"/>
        <v>0.75072721308651646</v>
      </c>
      <c r="P202" t="str">
        <f>IFERROR(VLOOKUP(A202,Ref_Data!$A:$B,2,0),"Unknown")</f>
        <v>Low Income</v>
      </c>
      <c r="Q202" t="str">
        <f>IFERROR(VLOOKUP(A202,Ref_Data!$A:$C,3,0),"Unknown")</f>
        <v>Sub-Saharan Africa</v>
      </c>
      <c r="R202" t="str">
        <f t="shared" si="42"/>
        <v>Critical</v>
      </c>
      <c r="S202">
        <f t="shared" si="43"/>
        <v>-66.815238558046886</v>
      </c>
      <c r="T202">
        <f t="shared" si="44"/>
        <v>48.884842808502007</v>
      </c>
      <c r="U202">
        <f t="shared" si="45"/>
        <v>-4.4998233270041785</v>
      </c>
      <c r="V202">
        <f t="shared" si="46"/>
        <v>3.0999999999999996</v>
      </c>
      <c r="W202">
        <f t="shared" si="47"/>
        <v>8.8312425999999999E-2</v>
      </c>
    </row>
    <row r="203" spans="1:23" x14ac:dyDescent="0.2">
      <c r="A203" t="s">
        <v>35</v>
      </c>
      <c r="B203" t="s">
        <v>34</v>
      </c>
      <c r="C203">
        <v>2016</v>
      </c>
      <c r="D203">
        <v>16.600000000000001</v>
      </c>
      <c r="E203">
        <v>77.099999999999994</v>
      </c>
      <c r="F203">
        <v>0.20333226200000001</v>
      </c>
      <c r="G203">
        <v>271.61557529999999</v>
      </c>
      <c r="H203">
        <v>19334856</v>
      </c>
      <c r="I203" t="str">
        <f>Master_Data!$A203 &amp; "-" &amp; Master_Data!$C203</f>
        <v>BFA-2016</v>
      </c>
      <c r="J203">
        <f t="shared" si="36"/>
        <v>0.40000000000000213</v>
      </c>
      <c r="K203">
        <f t="shared" si="37"/>
        <v>-1.7000000000000028</v>
      </c>
      <c r="L203">
        <f t="shared" si="38"/>
        <v>-6.2857769999999924E-3</v>
      </c>
      <c r="M203">
        <f t="shared" si="39"/>
        <v>3931400.0059242724</v>
      </c>
      <c r="N203">
        <f t="shared" si="40"/>
        <v>83.4</v>
      </c>
      <c r="O203">
        <f t="shared" si="41"/>
        <v>0.74860310118600193</v>
      </c>
      <c r="P203" t="str">
        <f>IFERROR(VLOOKUP(A203,Ref_Data!$A:$B,2,0),"Unknown")</f>
        <v>Low Income</v>
      </c>
      <c r="Q203" t="str">
        <f>IFERROR(VLOOKUP(A203,Ref_Data!$A:$C,3,0),"Unknown")</f>
        <v>Sub-Saharan Africa</v>
      </c>
      <c r="R203" t="str">
        <f t="shared" si="42"/>
        <v>Critical</v>
      </c>
      <c r="S203">
        <f t="shared" si="43"/>
        <v>-67.494751130546973</v>
      </c>
      <c r="T203">
        <f t="shared" si="44"/>
        <v>47.393942474815269</v>
      </c>
      <c r="U203">
        <f t="shared" si="45"/>
        <v>-4.4710395336694564</v>
      </c>
      <c r="V203">
        <f t="shared" si="46"/>
        <v>3.5000000000000018</v>
      </c>
      <c r="W203">
        <f t="shared" si="47"/>
        <v>8.2026649000000007E-2</v>
      </c>
    </row>
    <row r="204" spans="1:23" x14ac:dyDescent="0.2">
      <c r="A204" t="s">
        <v>35</v>
      </c>
      <c r="B204" t="s">
        <v>34</v>
      </c>
      <c r="C204">
        <v>2017</v>
      </c>
      <c r="D204">
        <v>17</v>
      </c>
      <c r="E204">
        <v>74.599999999999994</v>
      </c>
      <c r="F204">
        <v>0.228245054</v>
      </c>
      <c r="G204">
        <v>285.31379939999999</v>
      </c>
      <c r="H204">
        <v>19894407</v>
      </c>
      <c r="I204" t="str">
        <f>Master_Data!$A204 &amp; "-" &amp; Master_Data!$C204</f>
        <v>BFA-2017</v>
      </c>
      <c r="J204">
        <f t="shared" si="36"/>
        <v>0.39999999999999858</v>
      </c>
      <c r="K204">
        <f t="shared" si="37"/>
        <v>-2.5</v>
      </c>
      <c r="L204">
        <f t="shared" si="38"/>
        <v>2.4912791999999989E-2</v>
      </c>
      <c r="M204">
        <f t="shared" si="39"/>
        <v>4540800.000012978</v>
      </c>
      <c r="N204">
        <f t="shared" si="40"/>
        <v>83</v>
      </c>
      <c r="O204">
        <f t="shared" si="41"/>
        <v>0.79997902127407583</v>
      </c>
      <c r="P204" t="str">
        <f>IFERROR(VLOOKUP(A204,Ref_Data!$A:$B,2,0),"Unknown")</f>
        <v>Low Income</v>
      </c>
      <c r="Q204" t="str">
        <f>IFERROR(VLOOKUP(A204,Ref_Data!$A:$C,3,0),"Unknown")</f>
        <v>Sub-Saharan Africa</v>
      </c>
      <c r="R204" t="str">
        <f t="shared" si="42"/>
        <v>Critical</v>
      </c>
      <c r="S204">
        <f t="shared" si="43"/>
        <v>-67.853907690078117</v>
      </c>
      <c r="T204">
        <f t="shared" si="44"/>
        <v>45.058481128265043</v>
      </c>
      <c r="U204">
        <f t="shared" si="45"/>
        <v>-4.4495060115732237</v>
      </c>
      <c r="V204">
        <f t="shared" si="46"/>
        <v>3.9000000000000004</v>
      </c>
      <c r="W204">
        <f t="shared" si="47"/>
        <v>0.106939441</v>
      </c>
    </row>
    <row r="205" spans="1:23" x14ac:dyDescent="0.2">
      <c r="A205" t="s">
        <v>35</v>
      </c>
      <c r="B205" t="s">
        <v>34</v>
      </c>
      <c r="C205">
        <v>2018</v>
      </c>
      <c r="D205">
        <v>14.4</v>
      </c>
      <c r="E205">
        <v>73.7</v>
      </c>
      <c r="F205">
        <v>0.26479712999999999</v>
      </c>
      <c r="G205">
        <v>299.9134373</v>
      </c>
      <c r="H205">
        <v>20438288</v>
      </c>
      <c r="I205" t="str">
        <f>Master_Data!$A205 &amp; "-" &amp; Master_Data!$C205</f>
        <v>BFA-2018</v>
      </c>
      <c r="J205">
        <f t="shared" si="36"/>
        <v>-2.5999999999999996</v>
      </c>
      <c r="K205">
        <f t="shared" si="37"/>
        <v>-0.89999999999999147</v>
      </c>
      <c r="L205">
        <f t="shared" si="38"/>
        <v>3.6552075999999989E-2</v>
      </c>
      <c r="M205">
        <f t="shared" si="39"/>
        <v>5412000.0045134397</v>
      </c>
      <c r="N205">
        <f t="shared" si="40"/>
        <v>85.6</v>
      </c>
      <c r="O205">
        <f t="shared" si="41"/>
        <v>0.88291185744747558</v>
      </c>
      <c r="P205" t="str">
        <f>IFERROR(VLOOKUP(A205,Ref_Data!$A:$B,2,0),"Unknown")</f>
        <v>Low Income</v>
      </c>
      <c r="Q205" t="str">
        <f>IFERROR(VLOOKUP(A205,Ref_Data!$A:$C,3,0),"Unknown")</f>
        <v>Sub-Saharan Africa</v>
      </c>
      <c r="R205" t="str">
        <f t="shared" si="42"/>
        <v>Critical</v>
      </c>
      <c r="S205">
        <f t="shared" si="43"/>
        <v>-71.083800559687489</v>
      </c>
      <c r="T205">
        <f t="shared" si="44"/>
        <v>44.136969829674698</v>
      </c>
      <c r="U205">
        <f t="shared" si="45"/>
        <v>-4.4460718796276151</v>
      </c>
      <c r="V205">
        <f t="shared" si="46"/>
        <v>1.3000000000000007</v>
      </c>
      <c r="W205">
        <f t="shared" si="47"/>
        <v>0.14349151699999999</v>
      </c>
    </row>
    <row r="206" spans="1:23" x14ac:dyDescent="0.2">
      <c r="A206" t="s">
        <v>35</v>
      </c>
      <c r="B206" t="s">
        <v>34</v>
      </c>
      <c r="C206">
        <v>2019</v>
      </c>
      <c r="D206">
        <v>17.600000000000001</v>
      </c>
      <c r="E206">
        <v>72.7</v>
      </c>
      <c r="F206">
        <v>0.27188784700000002</v>
      </c>
      <c r="G206">
        <v>302.33069339999997</v>
      </c>
      <c r="H206">
        <v>20961952</v>
      </c>
      <c r="I206" t="str">
        <f>Master_Data!$A206 &amp; "-" &amp; Master_Data!$C206</f>
        <v>BFA-2019</v>
      </c>
      <c r="J206">
        <f t="shared" si="36"/>
        <v>3.2000000000000011</v>
      </c>
      <c r="K206">
        <f t="shared" si="37"/>
        <v>-1</v>
      </c>
      <c r="L206">
        <f t="shared" si="38"/>
        <v>7.0907170000000241E-3</v>
      </c>
      <c r="M206">
        <f t="shared" si="39"/>
        <v>5699299.9981973441</v>
      </c>
      <c r="N206">
        <f t="shared" si="40"/>
        <v>82.4</v>
      </c>
      <c r="O206">
        <f t="shared" si="41"/>
        <v>0.89930613376484936</v>
      </c>
      <c r="P206" t="str">
        <f>IFERROR(VLOOKUP(A206,Ref_Data!$A:$B,2,0),"Unknown")</f>
        <v>Low Income</v>
      </c>
      <c r="Q206" t="str">
        <f>IFERROR(VLOOKUP(A206,Ref_Data!$A:$C,3,0),"Unknown")</f>
        <v>Sub-Saharan Africa</v>
      </c>
      <c r="R206" t="str">
        <f t="shared" si="42"/>
        <v>Critical</v>
      </c>
      <c r="S206">
        <f t="shared" si="43"/>
        <v>-68.441377139414129</v>
      </c>
      <c r="T206">
        <f t="shared" si="44"/>
        <v>43.237808956172714</v>
      </c>
      <c r="U206">
        <f t="shared" si="45"/>
        <v>-4.4115134485815872</v>
      </c>
      <c r="V206">
        <f t="shared" si="46"/>
        <v>4.5000000000000018</v>
      </c>
      <c r="W206">
        <f t="shared" si="47"/>
        <v>0.15058223400000001</v>
      </c>
    </row>
    <row r="207" spans="1:23" x14ac:dyDescent="0.2">
      <c r="A207" t="s">
        <v>35</v>
      </c>
      <c r="B207" t="s">
        <v>34</v>
      </c>
      <c r="C207">
        <v>2020</v>
      </c>
      <c r="D207">
        <v>18.5</v>
      </c>
      <c r="E207">
        <v>73.099999999999994</v>
      </c>
      <c r="F207">
        <v>0.26543052700000003</v>
      </c>
      <c r="G207">
        <v>263.88298800000001</v>
      </c>
      <c r="H207">
        <v>21478690</v>
      </c>
      <c r="I207" t="str">
        <f>Master_Data!$A207 &amp; "-" &amp; Master_Data!$C207</f>
        <v>BFA-2020</v>
      </c>
      <c r="J207">
        <f t="shared" si="36"/>
        <v>0.89999999999999858</v>
      </c>
      <c r="K207">
        <f t="shared" si="37"/>
        <v>0.39999999999999147</v>
      </c>
      <c r="L207">
        <f t="shared" si="38"/>
        <v>-6.4573199999999886E-3</v>
      </c>
      <c r="M207">
        <f t="shared" si="39"/>
        <v>5701100.0059696306</v>
      </c>
      <c r="N207">
        <f t="shared" si="40"/>
        <v>81.5</v>
      </c>
      <c r="O207">
        <f t="shared" si="41"/>
        <v>1.0058644894531814</v>
      </c>
      <c r="P207" t="str">
        <f>IFERROR(VLOOKUP(A207,Ref_Data!$A:$B,2,0),"Unknown")</f>
        <v>Low Income</v>
      </c>
      <c r="Q207" t="str">
        <f>IFERROR(VLOOKUP(A207,Ref_Data!$A:$C,3,0),"Unknown")</f>
        <v>Sub-Saharan Africa</v>
      </c>
      <c r="R207" t="str">
        <f t="shared" si="42"/>
        <v>Critical</v>
      </c>
      <c r="S207">
        <f t="shared" si="43"/>
        <v>-68.073834525664083</v>
      </c>
      <c r="T207">
        <f t="shared" si="44"/>
        <v>42.565146566184737</v>
      </c>
      <c r="U207">
        <f t="shared" si="45"/>
        <v>-4.1353171093012575</v>
      </c>
      <c r="V207">
        <f t="shared" si="46"/>
        <v>5.4</v>
      </c>
      <c r="W207">
        <f t="shared" si="47"/>
        <v>0.14412491400000002</v>
      </c>
    </row>
    <row r="208" spans="1:23" x14ac:dyDescent="0.2">
      <c r="A208" t="s">
        <v>35</v>
      </c>
      <c r="B208" t="s">
        <v>34</v>
      </c>
      <c r="C208">
        <v>2021</v>
      </c>
      <c r="D208">
        <v>19</v>
      </c>
      <c r="E208">
        <v>71.2</v>
      </c>
      <c r="F208">
        <v>0.292658735</v>
      </c>
      <c r="G208">
        <v>303.1718535</v>
      </c>
      <c r="H208">
        <v>21995243</v>
      </c>
      <c r="I208" t="str">
        <f>Master_Data!$A208 &amp; "-" &amp; Master_Data!$C208</f>
        <v>BFA-2021</v>
      </c>
      <c r="J208">
        <f t="shared" si="36"/>
        <v>0.5</v>
      </c>
      <c r="K208">
        <f t="shared" si="37"/>
        <v>-1.8999999999999915</v>
      </c>
      <c r="L208">
        <f t="shared" si="38"/>
        <v>2.7228207999999976E-2</v>
      </c>
      <c r="M208">
        <f t="shared" si="39"/>
        <v>6437099.9923976054</v>
      </c>
      <c r="N208">
        <f t="shared" si="40"/>
        <v>81</v>
      </c>
      <c r="O208">
        <f t="shared" si="41"/>
        <v>0.96532290719395564</v>
      </c>
      <c r="P208" t="str">
        <f>IFERROR(VLOOKUP(A208,Ref_Data!$A:$B,2,0),"Unknown")</f>
        <v>Low Income</v>
      </c>
      <c r="Q208" t="str">
        <f>IFERROR(VLOOKUP(A208,Ref_Data!$A:$C,3,0),"Unknown")</f>
        <v>Sub-Saharan Africa</v>
      </c>
      <c r="R208" t="str">
        <f t="shared" si="42"/>
        <v>Critical</v>
      </c>
      <c r="S208">
        <f t="shared" si="43"/>
        <v>-68.12516851027344</v>
      </c>
      <c r="T208">
        <f t="shared" si="44"/>
        <v>41.596618357487941</v>
      </c>
      <c r="U208">
        <f t="shared" si="45"/>
        <v>-4.2880756060041865</v>
      </c>
      <c r="V208">
        <f t="shared" si="46"/>
        <v>5.9</v>
      </c>
      <c r="W208">
        <f t="shared" si="47"/>
        <v>0.171353122</v>
      </c>
    </row>
    <row r="209" spans="1:23" x14ac:dyDescent="0.2">
      <c r="A209" t="s">
        <v>35</v>
      </c>
      <c r="B209" t="s">
        <v>34</v>
      </c>
      <c r="C209">
        <v>2022</v>
      </c>
      <c r="D209">
        <v>19.5</v>
      </c>
      <c r="E209">
        <v>71.400000000000006</v>
      </c>
      <c r="F209">
        <v>0.28826198600000003</v>
      </c>
      <c r="G209">
        <v>312.9290858</v>
      </c>
      <c r="H209">
        <v>22509038</v>
      </c>
      <c r="I209" t="str">
        <f>Master_Data!$A209 &amp; "-" &amp; Master_Data!$C209</f>
        <v>BFA-2022</v>
      </c>
      <c r="J209">
        <f t="shared" si="36"/>
        <v>0.5</v>
      </c>
      <c r="K209">
        <f t="shared" si="37"/>
        <v>0.20000000000000284</v>
      </c>
      <c r="L209">
        <f t="shared" si="38"/>
        <v>-4.3967489999999776E-3</v>
      </c>
      <c r="M209">
        <f t="shared" si="39"/>
        <v>6488499.9968294688</v>
      </c>
      <c r="N209">
        <f t="shared" si="40"/>
        <v>80.5</v>
      </c>
      <c r="O209">
        <f t="shared" si="41"/>
        <v>0.92117351528082225</v>
      </c>
      <c r="P209" t="str">
        <f>IFERROR(VLOOKUP(A209,Ref_Data!$A:$B,2,0),"Unknown")</f>
        <v>Low Income</v>
      </c>
      <c r="Q209" t="str">
        <f>IFERROR(VLOOKUP(A209,Ref_Data!$A:$C,3,0),"Unknown")</f>
        <v>Sub-Saharan Africa</v>
      </c>
      <c r="R209" t="str">
        <f t="shared" si="42"/>
        <v>Critical</v>
      </c>
      <c r="S209">
        <f t="shared" si="43"/>
        <v>-67.914053663984348</v>
      </c>
      <c r="T209">
        <f t="shared" si="44"/>
        <v>40.978260869565212</v>
      </c>
      <c r="U209">
        <f t="shared" si="45"/>
        <v>-4.2625390662259361</v>
      </c>
      <c r="V209">
        <f t="shared" si="46"/>
        <v>6.4</v>
      </c>
      <c r="W209">
        <f t="shared" si="47"/>
        <v>0.16695637300000002</v>
      </c>
    </row>
    <row r="210" spans="1:23" x14ac:dyDescent="0.2">
      <c r="A210" t="s">
        <v>37</v>
      </c>
      <c r="B210" t="s">
        <v>36</v>
      </c>
      <c r="C210">
        <v>2010</v>
      </c>
      <c r="D210">
        <v>55.3</v>
      </c>
      <c r="E210">
        <v>40.299999999999997</v>
      </c>
      <c r="F210">
        <v>0.39926747099999998</v>
      </c>
      <c r="G210">
        <v>195.59011659999999</v>
      </c>
      <c r="H210">
        <v>152201981</v>
      </c>
      <c r="I210" t="str">
        <f>Master_Data!$A210 &amp; "-" &amp; Master_Data!$C210</f>
        <v>BGD-2010</v>
      </c>
      <c r="J210" t="str">
        <f t="shared" si="36"/>
        <v/>
      </c>
      <c r="K210" t="str">
        <f t="shared" si="37"/>
        <v/>
      </c>
      <c r="L210" t="str">
        <f t="shared" si="38"/>
        <v/>
      </c>
      <c r="M210">
        <f t="shared" si="39"/>
        <v>60769300.035060048</v>
      </c>
      <c r="N210">
        <f t="shared" si="40"/>
        <v>44.7</v>
      </c>
      <c r="O210">
        <f t="shared" si="41"/>
        <v>2.0413478857755329</v>
      </c>
      <c r="P210" t="str">
        <f>IFERROR(VLOOKUP(A210,Ref_Data!$A:$B,2,0),"Unknown")</f>
        <v>Lower Middle Income</v>
      </c>
      <c r="Q210" t="str">
        <f>IFERROR(VLOOKUP(A210,Ref_Data!$A:$C,3,0),"Unknown")</f>
        <v>South Asia</v>
      </c>
      <c r="R210" t="str">
        <f t="shared" si="42"/>
        <v>Moderate Access</v>
      </c>
      <c r="S210">
        <f t="shared" si="43"/>
        <v>-24.324657439414054</v>
      </c>
      <c r="T210">
        <f t="shared" si="44"/>
        <v>9.8873350932620951</v>
      </c>
      <c r="U210">
        <f t="shared" si="45"/>
        <v>-4.6987917429916344</v>
      </c>
      <c r="V210">
        <f t="shared" si="46"/>
        <v>0</v>
      </c>
      <c r="W210">
        <f t="shared" si="47"/>
        <v>0</v>
      </c>
    </row>
    <row r="211" spans="1:23" x14ac:dyDescent="0.2">
      <c r="A211" t="s">
        <v>37</v>
      </c>
      <c r="B211" t="s">
        <v>36</v>
      </c>
      <c r="C211">
        <v>2011</v>
      </c>
      <c r="D211">
        <v>59.6</v>
      </c>
      <c r="E211">
        <v>38.4</v>
      </c>
      <c r="F211">
        <v>0.42520308899999998</v>
      </c>
      <c r="G211">
        <v>200.29962689999999</v>
      </c>
      <c r="H211">
        <v>153591076</v>
      </c>
      <c r="I211" t="str">
        <f>Master_Data!$A211 &amp; "-" &amp; Master_Data!$C211</f>
        <v>BGD-2011</v>
      </c>
      <c r="J211">
        <f t="shared" si="36"/>
        <v>4.3000000000000043</v>
      </c>
      <c r="K211">
        <f t="shared" si="37"/>
        <v>-1.8999999999999986</v>
      </c>
      <c r="L211">
        <f t="shared" si="38"/>
        <v>2.5935617999999994E-2</v>
      </c>
      <c r="M211">
        <f t="shared" si="39"/>
        <v>65307399.958033763</v>
      </c>
      <c r="N211">
        <f t="shared" si="40"/>
        <v>40.4</v>
      </c>
      <c r="O211">
        <f t="shared" si="41"/>
        <v>2.1228351524203464</v>
      </c>
      <c r="P211" t="str">
        <f>IFERROR(VLOOKUP(A211,Ref_Data!$A:$B,2,0),"Unknown")</f>
        <v>Lower Middle Income</v>
      </c>
      <c r="Q211" t="str">
        <f>IFERROR(VLOOKUP(A211,Ref_Data!$A:$C,3,0),"Unknown")</f>
        <v>South Asia</v>
      </c>
      <c r="R211" t="str">
        <f t="shared" si="42"/>
        <v>Moderate Access</v>
      </c>
      <c r="S211">
        <f t="shared" si="43"/>
        <v>-20.815327430820311</v>
      </c>
      <c r="T211">
        <f t="shared" si="44"/>
        <v>8.2026297103588561</v>
      </c>
      <c r="U211">
        <f t="shared" si="45"/>
        <v>-4.7013302947740554</v>
      </c>
      <c r="V211">
        <f t="shared" si="46"/>
        <v>4.3000000000000043</v>
      </c>
      <c r="W211">
        <f t="shared" si="47"/>
        <v>2.5935617999999994E-2</v>
      </c>
    </row>
    <row r="212" spans="1:23" x14ac:dyDescent="0.2">
      <c r="A212" t="s">
        <v>37</v>
      </c>
      <c r="B212" t="s">
        <v>36</v>
      </c>
      <c r="C212">
        <v>2012</v>
      </c>
      <c r="D212">
        <v>65.5</v>
      </c>
      <c r="E212">
        <v>37.299999999999997</v>
      </c>
      <c r="F212">
        <v>0.45058331400000001</v>
      </c>
      <c r="G212">
        <v>208.04053959999999</v>
      </c>
      <c r="H212">
        <v>155070101</v>
      </c>
      <c r="I212" t="str">
        <f>Master_Data!$A212 &amp; "-" &amp; Master_Data!$C212</f>
        <v>BGD-2012</v>
      </c>
      <c r="J212">
        <f t="shared" si="36"/>
        <v>5.8999999999999986</v>
      </c>
      <c r="K212">
        <f t="shared" si="37"/>
        <v>-1.1000000000000014</v>
      </c>
      <c r="L212">
        <f t="shared" si="38"/>
        <v>2.5380225000000034E-2</v>
      </c>
      <c r="M212">
        <f t="shared" si="39"/>
        <v>69872000.010894716</v>
      </c>
      <c r="N212">
        <f t="shared" si="40"/>
        <v>34.5</v>
      </c>
      <c r="O212">
        <f t="shared" si="41"/>
        <v>2.1658438055695179</v>
      </c>
      <c r="P212" t="str">
        <f>IFERROR(VLOOKUP(A212,Ref_Data!$A:$B,2,0),"Unknown")</f>
        <v>Lower Middle Income</v>
      </c>
      <c r="Q212" t="str">
        <f>IFERROR(VLOOKUP(A212,Ref_Data!$A:$C,3,0),"Unknown")</f>
        <v>South Asia</v>
      </c>
      <c r="R212" t="str">
        <f t="shared" si="42"/>
        <v>Moderate Access</v>
      </c>
      <c r="S212">
        <f t="shared" si="43"/>
        <v>-15.620804536015626</v>
      </c>
      <c r="T212">
        <f t="shared" si="44"/>
        <v>7.1928705467751151</v>
      </c>
      <c r="U212">
        <f t="shared" si="45"/>
        <v>-4.954920749096229</v>
      </c>
      <c r="V212">
        <f t="shared" si="46"/>
        <v>10.200000000000003</v>
      </c>
      <c r="W212">
        <f t="shared" si="47"/>
        <v>5.1315843000000028E-2</v>
      </c>
    </row>
    <row r="213" spans="1:23" x14ac:dyDescent="0.2">
      <c r="A213" t="s">
        <v>37</v>
      </c>
      <c r="B213" t="s">
        <v>36</v>
      </c>
      <c r="C213">
        <v>2013</v>
      </c>
      <c r="D213">
        <v>61.5</v>
      </c>
      <c r="E213">
        <v>37</v>
      </c>
      <c r="F213">
        <v>0.46047795400000002</v>
      </c>
      <c r="G213">
        <v>218.93505920000001</v>
      </c>
      <c r="H213">
        <v>156532141</v>
      </c>
      <c r="I213" t="str">
        <f>Master_Data!$A213 &amp; "-" &amp; Master_Data!$C213</f>
        <v>BGD-2013</v>
      </c>
      <c r="J213">
        <f t="shared" si="36"/>
        <v>-4</v>
      </c>
      <c r="K213">
        <f t="shared" si="37"/>
        <v>-0.29999999999999716</v>
      </c>
      <c r="L213">
        <f t="shared" si="38"/>
        <v>9.8946400000000101E-3</v>
      </c>
      <c r="M213">
        <f t="shared" si="39"/>
        <v>72079600.022919521</v>
      </c>
      <c r="N213">
        <f t="shared" si="40"/>
        <v>38.5</v>
      </c>
      <c r="O213">
        <f t="shared" si="41"/>
        <v>2.1032627468739369</v>
      </c>
      <c r="P213" t="str">
        <f>IFERROR(VLOOKUP(A213,Ref_Data!$A:$B,2,0),"Unknown")</f>
        <v>Lower Middle Income</v>
      </c>
      <c r="Q213" t="str">
        <f>IFERROR(VLOOKUP(A213,Ref_Data!$A:$C,3,0),"Unknown")</f>
        <v>South Asia</v>
      </c>
      <c r="R213" t="str">
        <f t="shared" si="42"/>
        <v>Moderate Access</v>
      </c>
      <c r="S213">
        <f t="shared" si="43"/>
        <v>-20.212538176640606</v>
      </c>
      <c r="T213">
        <f t="shared" si="44"/>
        <v>6.6983599161646517</v>
      </c>
      <c r="U213">
        <f t="shared" si="45"/>
        <v>-4.5078924900000041</v>
      </c>
      <c r="V213">
        <f t="shared" si="46"/>
        <v>6.2000000000000028</v>
      </c>
      <c r="W213">
        <f t="shared" si="47"/>
        <v>6.1210483000000038E-2</v>
      </c>
    </row>
    <row r="214" spans="1:23" x14ac:dyDescent="0.2">
      <c r="A214" t="s">
        <v>37</v>
      </c>
      <c r="B214" t="s">
        <v>36</v>
      </c>
      <c r="C214">
        <v>2014</v>
      </c>
      <c r="D214">
        <v>62.4</v>
      </c>
      <c r="E214">
        <v>35.4</v>
      </c>
      <c r="F214">
        <v>0.48526087699999998</v>
      </c>
      <c r="G214">
        <v>224.1071499</v>
      </c>
      <c r="H214">
        <v>157964929</v>
      </c>
      <c r="I214" t="str">
        <f>Master_Data!$A214 &amp; "-" &amp; Master_Data!$C214</f>
        <v>BGD-2014</v>
      </c>
      <c r="J214">
        <f t="shared" si="36"/>
        <v>0.89999999999999858</v>
      </c>
      <c r="K214">
        <f t="shared" si="37"/>
        <v>-1.6000000000000014</v>
      </c>
      <c r="L214">
        <f t="shared" si="38"/>
        <v>2.4782922999999957E-2</v>
      </c>
      <c r="M214">
        <f t="shared" si="39"/>
        <v>76654199.981782734</v>
      </c>
      <c r="N214">
        <f t="shared" si="40"/>
        <v>37.6</v>
      </c>
      <c r="O214">
        <f t="shared" si="41"/>
        <v>2.1653074309165539</v>
      </c>
      <c r="P214" t="str">
        <f>IFERROR(VLOOKUP(A214,Ref_Data!$A:$B,2,0),"Unknown")</f>
        <v>Lower Middle Income</v>
      </c>
      <c r="Q214" t="str">
        <f>IFERROR(VLOOKUP(A214,Ref_Data!$A:$C,3,0),"Unknown")</f>
        <v>South Asia</v>
      </c>
      <c r="R214" t="str">
        <f t="shared" si="42"/>
        <v>Moderate Access</v>
      </c>
      <c r="S214">
        <f t="shared" si="43"/>
        <v>-20.040902588867148</v>
      </c>
      <c r="T214">
        <f t="shared" si="44"/>
        <v>5.2882733944216973</v>
      </c>
      <c r="U214">
        <f t="shared" si="45"/>
        <v>-4.3060260210836843</v>
      </c>
      <c r="V214">
        <f t="shared" si="46"/>
        <v>7.1000000000000014</v>
      </c>
      <c r="W214">
        <f t="shared" si="47"/>
        <v>8.5993405999999994E-2</v>
      </c>
    </row>
    <row r="215" spans="1:23" x14ac:dyDescent="0.2">
      <c r="A215" t="s">
        <v>37</v>
      </c>
      <c r="B215" t="s">
        <v>36</v>
      </c>
      <c r="C215">
        <v>2015</v>
      </c>
      <c r="D215">
        <v>74</v>
      </c>
      <c r="E215">
        <v>33.1</v>
      </c>
      <c r="F215">
        <v>0.53609923299999995</v>
      </c>
      <c r="G215">
        <v>237.7131636</v>
      </c>
      <c r="H215">
        <v>159383179</v>
      </c>
      <c r="I215" t="str">
        <f>Master_Data!$A215 &amp; "-" &amp; Master_Data!$C215</f>
        <v>BGD-2015</v>
      </c>
      <c r="J215">
        <f t="shared" si="36"/>
        <v>11.600000000000001</v>
      </c>
      <c r="K215">
        <f t="shared" si="37"/>
        <v>-2.2999999999999972</v>
      </c>
      <c r="L215">
        <f t="shared" si="38"/>
        <v>5.0838355999999973E-2</v>
      </c>
      <c r="M215">
        <f t="shared" si="39"/>
        <v>85445200.015001699</v>
      </c>
      <c r="N215">
        <f t="shared" si="40"/>
        <v>26</v>
      </c>
      <c r="O215">
        <f t="shared" si="41"/>
        <v>2.2552357845108411</v>
      </c>
      <c r="P215" t="str">
        <f>IFERROR(VLOOKUP(A215,Ref_Data!$A:$B,2,0),"Unknown")</f>
        <v>Lower Middle Income</v>
      </c>
      <c r="Q215" t="str">
        <f>IFERROR(VLOOKUP(A215,Ref_Data!$A:$C,3,0),"Unknown")</f>
        <v>South Asia</v>
      </c>
      <c r="R215" t="str">
        <f t="shared" si="42"/>
        <v>Moderate Access</v>
      </c>
      <c r="S215">
        <f t="shared" si="43"/>
        <v>-9.0152385580468888</v>
      </c>
      <c r="T215">
        <f t="shared" si="44"/>
        <v>3.1848428085020117</v>
      </c>
      <c r="U215">
        <f t="shared" si="45"/>
        <v>-4.1733421330041791</v>
      </c>
      <c r="V215">
        <f t="shared" si="46"/>
        <v>18.700000000000003</v>
      </c>
      <c r="W215">
        <f t="shared" si="47"/>
        <v>0.13683176199999997</v>
      </c>
    </row>
    <row r="216" spans="1:23" x14ac:dyDescent="0.2">
      <c r="A216" t="s">
        <v>37</v>
      </c>
      <c r="B216" t="s">
        <v>36</v>
      </c>
      <c r="C216">
        <v>2016</v>
      </c>
      <c r="D216">
        <v>75.900000000000006</v>
      </c>
      <c r="E216">
        <v>30.2</v>
      </c>
      <c r="F216">
        <v>0.58448461399999996</v>
      </c>
      <c r="G216">
        <v>255.92354879999999</v>
      </c>
      <c r="H216">
        <v>160811932</v>
      </c>
      <c r="I216" t="str">
        <f>Master_Data!$A216 &amp; "-" &amp; Master_Data!$C216</f>
        <v>BGD-2016</v>
      </c>
      <c r="J216">
        <f t="shared" si="36"/>
        <v>1.9000000000000057</v>
      </c>
      <c r="K216">
        <f t="shared" si="37"/>
        <v>-2.9000000000000021</v>
      </c>
      <c r="L216">
        <f t="shared" si="38"/>
        <v>4.8385381000000005E-2</v>
      </c>
      <c r="M216">
        <f t="shared" si="39"/>
        <v>93992100.001614243</v>
      </c>
      <c r="N216">
        <f t="shared" si="40"/>
        <v>24.099999999999994</v>
      </c>
      <c r="O216">
        <f t="shared" si="41"/>
        <v>2.2838250592436298</v>
      </c>
      <c r="P216" t="str">
        <f>IFERROR(VLOOKUP(A216,Ref_Data!$A:$B,2,0),"Unknown")</f>
        <v>Lower Middle Income</v>
      </c>
      <c r="Q216" t="str">
        <f>IFERROR(VLOOKUP(A216,Ref_Data!$A:$C,3,0),"Unknown")</f>
        <v>South Asia</v>
      </c>
      <c r="R216" t="str">
        <f t="shared" si="42"/>
        <v>Moderate Access</v>
      </c>
      <c r="S216">
        <f t="shared" si="43"/>
        <v>-8.1947511305469618</v>
      </c>
      <c r="T216">
        <f t="shared" si="44"/>
        <v>0.49394247481527387</v>
      </c>
      <c r="U216">
        <f t="shared" si="45"/>
        <v>-4.0898871816694564</v>
      </c>
      <c r="V216">
        <f t="shared" si="46"/>
        <v>20.600000000000009</v>
      </c>
      <c r="W216">
        <f t="shared" si="47"/>
        <v>0.18521714299999997</v>
      </c>
    </row>
    <row r="217" spans="1:23" x14ac:dyDescent="0.2">
      <c r="A217" t="s">
        <v>37</v>
      </c>
      <c r="B217" t="s">
        <v>36</v>
      </c>
      <c r="C217">
        <v>2017</v>
      </c>
      <c r="D217">
        <v>88</v>
      </c>
      <c r="E217">
        <v>28.1</v>
      </c>
      <c r="F217">
        <v>0.62299710500000005</v>
      </c>
      <c r="G217">
        <v>260.88028609999998</v>
      </c>
      <c r="H217">
        <v>162186147</v>
      </c>
      <c r="I217" t="str">
        <f>Master_Data!$A217 &amp; "-" &amp; Master_Data!$C217</f>
        <v>BGD-2017</v>
      </c>
      <c r="J217">
        <f t="shared" si="36"/>
        <v>12.099999999999994</v>
      </c>
      <c r="K217">
        <f t="shared" si="37"/>
        <v>-2.0999999999999979</v>
      </c>
      <c r="L217">
        <f t="shared" si="38"/>
        <v>3.8512491000000093E-2</v>
      </c>
      <c r="M217">
        <f t="shared" si="39"/>
        <v>101041500.05210444</v>
      </c>
      <c r="N217">
        <f t="shared" si="40"/>
        <v>12</v>
      </c>
      <c r="O217">
        <f t="shared" si="41"/>
        <v>2.3880574278471713</v>
      </c>
      <c r="P217" t="str">
        <f>IFERROR(VLOOKUP(A217,Ref_Data!$A:$B,2,0),"Unknown")</f>
        <v>Lower Middle Income</v>
      </c>
      <c r="Q217" t="str">
        <f>IFERROR(VLOOKUP(A217,Ref_Data!$A:$C,3,0),"Unknown")</f>
        <v>South Asia</v>
      </c>
      <c r="R217" t="str">
        <f t="shared" si="42"/>
        <v>High Access</v>
      </c>
      <c r="S217">
        <f t="shared" si="43"/>
        <v>3.1460923099218832</v>
      </c>
      <c r="T217">
        <f t="shared" si="44"/>
        <v>-1.4415188717349459</v>
      </c>
      <c r="U217">
        <f t="shared" si="45"/>
        <v>-4.0547539605732243</v>
      </c>
      <c r="V217">
        <f t="shared" si="46"/>
        <v>32.700000000000003</v>
      </c>
      <c r="W217">
        <f t="shared" si="47"/>
        <v>0.22372963400000007</v>
      </c>
    </row>
    <row r="218" spans="1:23" x14ac:dyDescent="0.2">
      <c r="A218" t="s">
        <v>37</v>
      </c>
      <c r="B218" t="s">
        <v>36</v>
      </c>
      <c r="C218">
        <v>2018</v>
      </c>
      <c r="D218">
        <v>86.9</v>
      </c>
      <c r="E218">
        <v>27</v>
      </c>
      <c r="F218">
        <v>0.64322592999999995</v>
      </c>
      <c r="G218">
        <v>257.87388950000002</v>
      </c>
      <c r="H218">
        <v>163523103</v>
      </c>
      <c r="I218" t="str">
        <f>Master_Data!$A218 &amp; "-" &amp; Master_Data!$C218</f>
        <v>BGD-2018</v>
      </c>
      <c r="J218">
        <f t="shared" si="36"/>
        <v>-1.0999999999999943</v>
      </c>
      <c r="K218">
        <f t="shared" si="37"/>
        <v>-1.1000000000000014</v>
      </c>
      <c r="L218">
        <f t="shared" si="38"/>
        <v>2.0228824999999895E-2</v>
      </c>
      <c r="M218">
        <f t="shared" si="39"/>
        <v>105182300.00366078</v>
      </c>
      <c r="N218">
        <f t="shared" si="40"/>
        <v>13.099999999999994</v>
      </c>
      <c r="O218">
        <f t="shared" si="41"/>
        <v>2.4943429955129282</v>
      </c>
      <c r="P218" t="str">
        <f>IFERROR(VLOOKUP(A218,Ref_Data!$A:$B,2,0),"Unknown")</f>
        <v>Lower Middle Income</v>
      </c>
      <c r="Q218" t="str">
        <f>IFERROR(VLOOKUP(A218,Ref_Data!$A:$C,3,0),"Unknown")</f>
        <v>South Asia</v>
      </c>
      <c r="R218" t="str">
        <f t="shared" si="42"/>
        <v>High Access</v>
      </c>
      <c r="S218">
        <f t="shared" si="43"/>
        <v>1.4161994403125107</v>
      </c>
      <c r="T218">
        <f t="shared" si="44"/>
        <v>-2.5630301703253018</v>
      </c>
      <c r="U218">
        <f t="shared" si="45"/>
        <v>-4.0676430796276151</v>
      </c>
      <c r="V218">
        <f t="shared" si="46"/>
        <v>31.600000000000009</v>
      </c>
      <c r="W218">
        <f t="shared" si="47"/>
        <v>0.24395845899999996</v>
      </c>
    </row>
    <row r="219" spans="1:23" x14ac:dyDescent="0.2">
      <c r="A219" t="s">
        <v>37</v>
      </c>
      <c r="B219" t="s">
        <v>36</v>
      </c>
      <c r="C219">
        <v>2019</v>
      </c>
      <c r="D219">
        <v>92.2</v>
      </c>
      <c r="E219">
        <v>26.1</v>
      </c>
      <c r="F219">
        <v>0.6629081</v>
      </c>
      <c r="G219">
        <v>273.34002329999998</v>
      </c>
      <c r="H219">
        <v>164913055</v>
      </c>
      <c r="I219" t="str">
        <f>Master_Data!$A219 &amp; "-" &amp; Master_Data!$C219</f>
        <v>BGD-2019</v>
      </c>
      <c r="J219">
        <f t="shared" si="36"/>
        <v>5.2999999999999972</v>
      </c>
      <c r="K219">
        <f t="shared" si="37"/>
        <v>-0.89999999999999858</v>
      </c>
      <c r="L219">
        <f t="shared" si="38"/>
        <v>1.9682170000000054E-2</v>
      </c>
      <c r="M219">
        <f t="shared" si="39"/>
        <v>109322199.95524549</v>
      </c>
      <c r="N219">
        <f t="shared" si="40"/>
        <v>7.7999999999999972</v>
      </c>
      <c r="O219">
        <f t="shared" si="41"/>
        <v>2.4252141782853212</v>
      </c>
      <c r="P219" t="str">
        <f>IFERROR(VLOOKUP(A219,Ref_Data!$A:$B,2,0),"Unknown")</f>
        <v>Lower Middle Income</v>
      </c>
      <c r="Q219" t="str">
        <f>IFERROR(VLOOKUP(A219,Ref_Data!$A:$C,3,0),"Unknown")</f>
        <v>South Asia</v>
      </c>
      <c r="R219" t="str">
        <f t="shared" si="42"/>
        <v>High Access</v>
      </c>
      <c r="S219">
        <f t="shared" si="43"/>
        <v>6.1586228605858793</v>
      </c>
      <c r="T219">
        <f t="shared" si="44"/>
        <v>-3.3621910438272877</v>
      </c>
      <c r="U219">
        <f t="shared" si="45"/>
        <v>-4.0204931955815875</v>
      </c>
      <c r="V219">
        <f t="shared" si="46"/>
        <v>36.900000000000006</v>
      </c>
      <c r="W219">
        <f t="shared" si="47"/>
        <v>0.26364062900000002</v>
      </c>
    </row>
    <row r="220" spans="1:23" x14ac:dyDescent="0.2">
      <c r="A220" t="s">
        <v>37</v>
      </c>
      <c r="B220" t="s">
        <v>36</v>
      </c>
      <c r="C220">
        <v>2020</v>
      </c>
      <c r="D220">
        <v>96.2</v>
      </c>
      <c r="E220">
        <v>27.2</v>
      </c>
      <c r="F220">
        <v>0.62612229200000002</v>
      </c>
      <c r="G220">
        <v>272.07657210000002</v>
      </c>
      <c r="H220">
        <v>166298024</v>
      </c>
      <c r="I220" t="str">
        <f>Master_Data!$A220 &amp; "-" &amp; Master_Data!$C220</f>
        <v>BGD-2020</v>
      </c>
      <c r="J220">
        <f t="shared" si="36"/>
        <v>4</v>
      </c>
      <c r="K220">
        <f t="shared" si="37"/>
        <v>1.0999999999999979</v>
      </c>
      <c r="L220">
        <f t="shared" si="38"/>
        <v>-3.6785807999999975E-2</v>
      </c>
      <c r="M220">
        <f t="shared" si="39"/>
        <v>104122899.94195101</v>
      </c>
      <c r="N220">
        <f t="shared" si="40"/>
        <v>3.7999999999999972</v>
      </c>
      <c r="O220">
        <f t="shared" si="41"/>
        <v>2.3012723483221214</v>
      </c>
      <c r="P220" t="str">
        <f>IFERROR(VLOOKUP(A220,Ref_Data!$A:$B,2,0),"Unknown")</f>
        <v>Lower Middle Income</v>
      </c>
      <c r="Q220" t="str">
        <f>IFERROR(VLOOKUP(A220,Ref_Data!$A:$C,3,0),"Unknown")</f>
        <v>South Asia</v>
      </c>
      <c r="R220" t="str">
        <f t="shared" si="42"/>
        <v>Universal Access</v>
      </c>
      <c r="S220">
        <f t="shared" si="43"/>
        <v>9.6261654743359202</v>
      </c>
      <c r="T220">
        <f t="shared" si="44"/>
        <v>-3.3348534338152618</v>
      </c>
      <c r="U220">
        <f t="shared" si="45"/>
        <v>-3.7746253443012581</v>
      </c>
      <c r="V220">
        <f t="shared" si="46"/>
        <v>40.900000000000006</v>
      </c>
      <c r="W220">
        <f t="shared" si="47"/>
        <v>0.22685482100000004</v>
      </c>
    </row>
    <row r="221" spans="1:23" x14ac:dyDescent="0.2">
      <c r="A221" t="s">
        <v>37</v>
      </c>
      <c r="B221" t="s">
        <v>36</v>
      </c>
      <c r="C221">
        <v>2021</v>
      </c>
      <c r="D221">
        <v>99</v>
      </c>
      <c r="E221">
        <v>25</v>
      </c>
      <c r="F221">
        <v>0.70242815800000002</v>
      </c>
      <c r="G221">
        <v>292.48721949999998</v>
      </c>
      <c r="H221">
        <v>167658854</v>
      </c>
      <c r="I221" t="str">
        <f>Master_Data!$A221 &amp; "-" &amp; Master_Data!$C221</f>
        <v>BGD-2021</v>
      </c>
      <c r="J221">
        <f t="shared" si="36"/>
        <v>2.7999999999999972</v>
      </c>
      <c r="K221">
        <f t="shared" si="37"/>
        <v>-2.1999999999999993</v>
      </c>
      <c r="L221">
        <f t="shared" si="38"/>
        <v>7.6305866E-2</v>
      </c>
      <c r="M221">
        <f t="shared" si="39"/>
        <v>117768299.98761094</v>
      </c>
      <c r="N221">
        <f t="shared" si="40"/>
        <v>1</v>
      </c>
      <c r="O221">
        <f t="shared" si="41"/>
        <v>2.4015687222189892</v>
      </c>
      <c r="P221" t="str">
        <f>IFERROR(VLOOKUP(A221,Ref_Data!$A:$B,2,0),"Unknown")</f>
        <v>Lower Middle Income</v>
      </c>
      <c r="Q221" t="str">
        <f>IFERROR(VLOOKUP(A221,Ref_Data!$A:$C,3,0),"Unknown")</f>
        <v>South Asia</v>
      </c>
      <c r="R221" t="str">
        <f t="shared" si="42"/>
        <v>Universal Access</v>
      </c>
      <c r="S221">
        <f t="shared" si="43"/>
        <v>11.87483148972656</v>
      </c>
      <c r="T221">
        <f t="shared" si="44"/>
        <v>-4.6033816425120584</v>
      </c>
      <c r="U221">
        <f t="shared" si="45"/>
        <v>-3.8783061830041863</v>
      </c>
      <c r="V221">
        <f t="shared" si="46"/>
        <v>43.7</v>
      </c>
      <c r="W221">
        <f t="shared" si="47"/>
        <v>0.30316068700000004</v>
      </c>
    </row>
    <row r="222" spans="1:23" x14ac:dyDescent="0.2">
      <c r="A222" t="s">
        <v>37</v>
      </c>
      <c r="B222" t="s">
        <v>36</v>
      </c>
      <c r="C222">
        <v>2022</v>
      </c>
      <c r="D222">
        <v>99.4</v>
      </c>
      <c r="F222">
        <v>0.71355653399999996</v>
      </c>
      <c r="G222">
        <v>297.11835630000002</v>
      </c>
      <c r="H222">
        <v>169384897</v>
      </c>
      <c r="I222" t="str">
        <f>Master_Data!$A222 &amp; "-" &amp; Master_Data!$C222</f>
        <v>BGD-2022</v>
      </c>
      <c r="J222">
        <f t="shared" si="36"/>
        <v>0.40000000000000568</v>
      </c>
      <c r="K222" t="str">
        <f t="shared" si="37"/>
        <v/>
      </c>
      <c r="L222">
        <f t="shared" si="38"/>
        <v>1.112837599999994E-2</v>
      </c>
      <c r="M222">
        <f t="shared" si="39"/>
        <v>120865700.01526698</v>
      </c>
      <c r="N222">
        <f t="shared" si="40"/>
        <v>0.59999999999999432</v>
      </c>
      <c r="O222">
        <f t="shared" si="41"/>
        <v>2.4015902042737571</v>
      </c>
      <c r="P222" t="str">
        <f>IFERROR(VLOOKUP(A222,Ref_Data!$A:$B,2,0),"Unknown")</f>
        <v>Lower Middle Income</v>
      </c>
      <c r="Q222" t="str">
        <f>IFERROR(VLOOKUP(A222,Ref_Data!$A:$C,3,0),"Unknown")</f>
        <v>South Asia</v>
      </c>
      <c r="R222" t="str">
        <f t="shared" si="42"/>
        <v>Universal Access</v>
      </c>
      <c r="S222">
        <f t="shared" si="43"/>
        <v>11.985946336015658</v>
      </c>
      <c r="T222" t="str">
        <f t="shared" si="44"/>
        <v/>
      </c>
      <c r="U222">
        <f t="shared" si="45"/>
        <v>-3.8372445182259365</v>
      </c>
      <c r="V222">
        <f t="shared" si="46"/>
        <v>44.100000000000009</v>
      </c>
      <c r="W222">
        <f t="shared" si="47"/>
        <v>0.31428906299999998</v>
      </c>
    </row>
    <row r="223" spans="1:23" x14ac:dyDescent="0.2">
      <c r="A223" t="s">
        <v>39</v>
      </c>
      <c r="B223" t="s">
        <v>38</v>
      </c>
      <c r="C223">
        <v>2010</v>
      </c>
      <c r="D223">
        <v>93.5</v>
      </c>
      <c r="E223">
        <v>14.3</v>
      </c>
      <c r="F223">
        <v>6.6944408419999997</v>
      </c>
      <c r="G223">
        <v>2393.891423</v>
      </c>
      <c r="H223">
        <v>7395599</v>
      </c>
      <c r="I223" t="str">
        <f>Master_Data!$A223 &amp; "-" &amp; Master_Data!$C223</f>
        <v>BGR-2010</v>
      </c>
      <c r="J223" t="str">
        <f t="shared" si="36"/>
        <v/>
      </c>
      <c r="K223" t="str">
        <f t="shared" si="37"/>
        <v/>
      </c>
      <c r="L223" t="str">
        <f t="shared" si="38"/>
        <v/>
      </c>
      <c r="M223">
        <f t="shared" si="39"/>
        <v>49509399.996654354</v>
      </c>
      <c r="N223">
        <f t="shared" si="40"/>
        <v>6.5</v>
      </c>
      <c r="O223">
        <f t="shared" si="41"/>
        <v>2.7964680342981452</v>
      </c>
      <c r="P223" t="str">
        <f>IFERROR(VLOOKUP(A223,Ref_Data!$A:$B,2,0),"Unknown")</f>
        <v>Upper Middle Income</v>
      </c>
      <c r="Q223" t="str">
        <f>IFERROR(VLOOKUP(A223,Ref_Data!$A:$C,3,0),"Unknown")</f>
        <v>Europe &amp; Central Asia</v>
      </c>
      <c r="R223" t="str">
        <f t="shared" si="42"/>
        <v>High Access</v>
      </c>
      <c r="S223">
        <f t="shared" si="43"/>
        <v>13.875342560585949</v>
      </c>
      <c r="T223">
        <f t="shared" si="44"/>
        <v>-16.112664906737901</v>
      </c>
      <c r="U223">
        <f t="shared" si="45"/>
        <v>1.5963816280083654</v>
      </c>
      <c r="V223">
        <f t="shared" si="46"/>
        <v>0</v>
      </c>
      <c r="W223">
        <f t="shared" si="47"/>
        <v>0</v>
      </c>
    </row>
    <row r="224" spans="1:23" x14ac:dyDescent="0.2">
      <c r="A224" t="s">
        <v>39</v>
      </c>
      <c r="B224" t="s">
        <v>38</v>
      </c>
      <c r="C224">
        <v>2011</v>
      </c>
      <c r="D224">
        <v>94.1</v>
      </c>
      <c r="E224">
        <v>13.2</v>
      </c>
      <c r="F224">
        <v>7.4553286139999999</v>
      </c>
      <c r="G224">
        <v>2592.516177</v>
      </c>
      <c r="H224">
        <v>7348328</v>
      </c>
      <c r="I224" t="str">
        <f>Master_Data!$A224 &amp; "-" &amp; Master_Data!$C224</f>
        <v>BGR-2011</v>
      </c>
      <c r="J224">
        <f t="shared" si="36"/>
        <v>0.59999999999999432</v>
      </c>
      <c r="K224">
        <f t="shared" si="37"/>
        <v>-1.1000000000000014</v>
      </c>
      <c r="L224">
        <f t="shared" si="38"/>
        <v>0.76088777200000024</v>
      </c>
      <c r="M224">
        <f t="shared" si="39"/>
        <v>54784200.00345739</v>
      </c>
      <c r="N224">
        <f t="shared" si="40"/>
        <v>5.9000000000000057</v>
      </c>
      <c r="O224">
        <f t="shared" si="41"/>
        <v>2.8757115115197216</v>
      </c>
      <c r="P224" t="str">
        <f>IFERROR(VLOOKUP(A224,Ref_Data!$A:$B,2,0),"Unknown")</f>
        <v>Upper Middle Income</v>
      </c>
      <c r="Q224" t="str">
        <f>IFERROR(VLOOKUP(A224,Ref_Data!$A:$C,3,0),"Unknown")</f>
        <v>Europe &amp; Central Asia</v>
      </c>
      <c r="R224" t="str">
        <f t="shared" si="42"/>
        <v>High Access</v>
      </c>
      <c r="S224">
        <f t="shared" si="43"/>
        <v>13.684672569179682</v>
      </c>
      <c r="T224">
        <f t="shared" si="44"/>
        <v>-16.997370289641143</v>
      </c>
      <c r="U224">
        <f t="shared" si="45"/>
        <v>2.3287952302259445</v>
      </c>
      <c r="V224">
        <f t="shared" si="46"/>
        <v>0.59999999999999432</v>
      </c>
      <c r="W224">
        <f t="shared" si="47"/>
        <v>0.76088777200000024</v>
      </c>
    </row>
    <row r="225" spans="1:23" x14ac:dyDescent="0.2">
      <c r="A225" t="s">
        <v>39</v>
      </c>
      <c r="B225" t="s">
        <v>38</v>
      </c>
      <c r="C225">
        <v>2012</v>
      </c>
      <c r="D225">
        <v>94.7</v>
      </c>
      <c r="E225">
        <v>15.6</v>
      </c>
      <c r="F225">
        <v>6.8323658939999996</v>
      </c>
      <c r="G225">
        <v>2493.0780800000002</v>
      </c>
      <c r="H225">
        <v>7305888</v>
      </c>
      <c r="I225" t="str">
        <f>Master_Data!$A225 &amp; "-" &amp; Master_Data!$C225</f>
        <v>BGR-2012</v>
      </c>
      <c r="J225">
        <f t="shared" si="36"/>
        <v>0.60000000000000853</v>
      </c>
      <c r="K225">
        <f t="shared" si="37"/>
        <v>2.4000000000000004</v>
      </c>
      <c r="L225">
        <f t="shared" si="38"/>
        <v>-0.6229627200000003</v>
      </c>
      <c r="M225">
        <f t="shared" si="39"/>
        <v>49916499.996583872</v>
      </c>
      <c r="N225">
        <f t="shared" si="40"/>
        <v>5.2999999999999972</v>
      </c>
      <c r="O225">
        <f t="shared" si="41"/>
        <v>2.7405342611652177</v>
      </c>
      <c r="P225" t="str">
        <f>IFERROR(VLOOKUP(A225,Ref_Data!$A:$B,2,0),"Unknown")</f>
        <v>Upper Middle Income</v>
      </c>
      <c r="Q225" t="str">
        <f>IFERROR(VLOOKUP(A225,Ref_Data!$A:$C,3,0),"Unknown")</f>
        <v>Europe &amp; Central Asia</v>
      </c>
      <c r="R225" t="str">
        <f t="shared" si="42"/>
        <v>High Access</v>
      </c>
      <c r="S225">
        <f t="shared" si="43"/>
        <v>13.579195463984377</v>
      </c>
      <c r="T225">
        <f t="shared" si="44"/>
        <v>-14.507129453224882</v>
      </c>
      <c r="U225">
        <f t="shared" si="45"/>
        <v>1.4268618309037704</v>
      </c>
      <c r="V225">
        <f t="shared" si="46"/>
        <v>1.2000000000000028</v>
      </c>
      <c r="W225">
        <f t="shared" si="47"/>
        <v>0.13792505199999994</v>
      </c>
    </row>
    <row r="226" spans="1:23" x14ac:dyDescent="0.2">
      <c r="A226" t="s">
        <v>39</v>
      </c>
      <c r="B226" t="s">
        <v>38</v>
      </c>
      <c r="C226">
        <v>2013</v>
      </c>
      <c r="D226">
        <v>95.3</v>
      </c>
      <c r="E226">
        <v>18.2</v>
      </c>
      <c r="F226">
        <v>6.2083755529999998</v>
      </c>
      <c r="G226">
        <v>2353.3076129999999</v>
      </c>
      <c r="H226">
        <v>7160005</v>
      </c>
      <c r="I226" t="str">
        <f>Master_Data!$A226 &amp; "-" &amp; Master_Data!$C226</f>
        <v>BGR-2013</v>
      </c>
      <c r="J226">
        <f t="shared" si="36"/>
        <v>0.59999999999999432</v>
      </c>
      <c r="K226">
        <f t="shared" si="37"/>
        <v>2.5999999999999996</v>
      </c>
      <c r="L226">
        <f t="shared" si="38"/>
        <v>-0.62399034099999984</v>
      </c>
      <c r="M226">
        <f t="shared" si="39"/>
        <v>44452000.001357764</v>
      </c>
      <c r="N226">
        <f t="shared" si="40"/>
        <v>4.7000000000000028</v>
      </c>
      <c r="O226">
        <f t="shared" si="41"/>
        <v>2.6381487565433717</v>
      </c>
      <c r="P226" t="str">
        <f>IFERROR(VLOOKUP(A226,Ref_Data!$A:$B,2,0),"Unknown")</f>
        <v>Upper Middle Income</v>
      </c>
      <c r="Q226" t="str">
        <f>IFERROR(VLOOKUP(A226,Ref_Data!$A:$C,3,0),"Unknown")</f>
        <v>Europe &amp; Central Asia</v>
      </c>
      <c r="R226" t="str">
        <f t="shared" si="42"/>
        <v>Universal Access</v>
      </c>
      <c r="S226">
        <f t="shared" si="43"/>
        <v>13.587461823359391</v>
      </c>
      <c r="T226">
        <f t="shared" si="44"/>
        <v>-12.101640083835349</v>
      </c>
      <c r="U226">
        <f t="shared" si="45"/>
        <v>1.2400051089999957</v>
      </c>
      <c r="V226">
        <f t="shared" si="46"/>
        <v>1.7999999999999972</v>
      </c>
      <c r="W226">
        <f t="shared" si="47"/>
        <v>-0.4860652889999999</v>
      </c>
    </row>
    <row r="227" spans="1:23" x14ac:dyDescent="0.2">
      <c r="A227" t="s">
        <v>39</v>
      </c>
      <c r="B227" t="s">
        <v>38</v>
      </c>
      <c r="C227">
        <v>2014</v>
      </c>
      <c r="D227">
        <v>95.9</v>
      </c>
      <c r="E227">
        <v>17.100000000000001</v>
      </c>
      <c r="F227">
        <v>6.6889825959999998</v>
      </c>
      <c r="G227">
        <v>2499.7069750000001</v>
      </c>
      <c r="H227">
        <v>7073572</v>
      </c>
      <c r="I227" t="str">
        <f>Master_Data!$A227 &amp; "-" &amp; Master_Data!$C227</f>
        <v>BGR-2014</v>
      </c>
      <c r="J227">
        <f t="shared" si="36"/>
        <v>0.60000000000000853</v>
      </c>
      <c r="K227">
        <f t="shared" si="37"/>
        <v>-1.0999999999999979</v>
      </c>
      <c r="L227">
        <f t="shared" si="38"/>
        <v>0.48060704300000001</v>
      </c>
      <c r="M227">
        <f t="shared" si="39"/>
        <v>47314999.999552913</v>
      </c>
      <c r="N227">
        <f t="shared" si="40"/>
        <v>4.0999999999999943</v>
      </c>
      <c r="O227">
        <f t="shared" si="41"/>
        <v>2.6759066814221293</v>
      </c>
      <c r="P227" t="str">
        <f>IFERROR(VLOOKUP(A227,Ref_Data!$A:$B,2,0),"Unknown")</f>
        <v>Upper Middle Income</v>
      </c>
      <c r="Q227" t="str">
        <f>IFERROR(VLOOKUP(A227,Ref_Data!$A:$C,3,0),"Unknown")</f>
        <v>Europe &amp; Central Asia</v>
      </c>
      <c r="R227" t="str">
        <f t="shared" si="42"/>
        <v>Universal Access</v>
      </c>
      <c r="S227">
        <f t="shared" si="43"/>
        <v>13.459097411132859</v>
      </c>
      <c r="T227">
        <f t="shared" si="44"/>
        <v>-13.0117266055783</v>
      </c>
      <c r="U227">
        <f t="shared" si="45"/>
        <v>1.8976956979163155</v>
      </c>
      <c r="V227">
        <f t="shared" si="46"/>
        <v>2.4000000000000057</v>
      </c>
      <c r="W227">
        <f t="shared" si="47"/>
        <v>-5.4582459999998889E-3</v>
      </c>
    </row>
    <row r="228" spans="1:23" x14ac:dyDescent="0.2">
      <c r="A228" t="s">
        <v>39</v>
      </c>
      <c r="B228" t="s">
        <v>38</v>
      </c>
      <c r="C228">
        <v>2015</v>
      </c>
      <c r="D228">
        <v>96.6</v>
      </c>
      <c r="E228">
        <v>17.899999999999999</v>
      </c>
      <c r="F228">
        <v>7.1385443620000002</v>
      </c>
      <c r="G228">
        <v>2637.5035349999998</v>
      </c>
      <c r="H228">
        <v>6984225</v>
      </c>
      <c r="I228" t="str">
        <f>Master_Data!$A228 &amp; "-" &amp; Master_Data!$C228</f>
        <v>BGR-2015</v>
      </c>
      <c r="J228">
        <f t="shared" si="36"/>
        <v>0.69999999999998863</v>
      </c>
      <c r="K228">
        <f t="shared" si="37"/>
        <v>0.79999999999999716</v>
      </c>
      <c r="L228">
        <f t="shared" si="38"/>
        <v>0.44956176600000042</v>
      </c>
      <c r="M228">
        <f t="shared" si="39"/>
        <v>49857199.996689454</v>
      </c>
      <c r="N228">
        <f t="shared" si="40"/>
        <v>3.4000000000000057</v>
      </c>
      <c r="O228">
        <f t="shared" si="41"/>
        <v>2.7065534765245349</v>
      </c>
      <c r="P228" t="str">
        <f>IFERROR(VLOOKUP(A228,Ref_Data!$A:$B,2,0),"Unknown")</f>
        <v>Upper Middle Income</v>
      </c>
      <c r="Q228" t="str">
        <f>IFERROR(VLOOKUP(A228,Ref_Data!$A:$C,3,0),"Unknown")</f>
        <v>Europe &amp; Central Asia</v>
      </c>
      <c r="R228" t="str">
        <f t="shared" si="42"/>
        <v>Universal Access</v>
      </c>
      <c r="S228">
        <f t="shared" si="43"/>
        <v>13.584761441953106</v>
      </c>
      <c r="T228">
        <f t="shared" si="44"/>
        <v>-12.015157191497991</v>
      </c>
      <c r="U228">
        <f t="shared" si="45"/>
        <v>2.4291029959958212</v>
      </c>
      <c r="V228">
        <f t="shared" si="46"/>
        <v>3.0999999999999943</v>
      </c>
      <c r="W228">
        <f t="shared" si="47"/>
        <v>0.44410352000000053</v>
      </c>
    </row>
    <row r="229" spans="1:23" x14ac:dyDescent="0.2">
      <c r="A229" t="s">
        <v>39</v>
      </c>
      <c r="B229" t="s">
        <v>38</v>
      </c>
      <c r="C229">
        <v>2016</v>
      </c>
      <c r="D229">
        <v>97.3</v>
      </c>
      <c r="E229">
        <v>17.7</v>
      </c>
      <c r="F229">
        <v>6.8362561299999998</v>
      </c>
      <c r="G229">
        <v>2606.6105339999999</v>
      </c>
      <c r="H229">
        <v>6894139</v>
      </c>
      <c r="I229" t="str">
        <f>Master_Data!$A229 &amp; "-" &amp; Master_Data!$C229</f>
        <v>BGR-2016</v>
      </c>
      <c r="J229">
        <f t="shared" si="36"/>
        <v>0.70000000000000284</v>
      </c>
      <c r="K229">
        <f t="shared" si="37"/>
        <v>-0.19999999999999929</v>
      </c>
      <c r="L229">
        <f t="shared" si="38"/>
        <v>-0.30228823200000043</v>
      </c>
      <c r="M229">
        <f t="shared" si="39"/>
        <v>47130099.999822065</v>
      </c>
      <c r="N229">
        <f t="shared" si="40"/>
        <v>2.7000000000000028</v>
      </c>
      <c r="O229">
        <f t="shared" si="41"/>
        <v>2.6226611305484737</v>
      </c>
      <c r="P229" t="str">
        <f>IFERROR(VLOOKUP(A229,Ref_Data!$A:$B,2,0),"Unknown")</f>
        <v>Upper Middle Income</v>
      </c>
      <c r="Q229" t="str">
        <f>IFERROR(VLOOKUP(A229,Ref_Data!$A:$C,3,0),"Unknown")</f>
        <v>Europe &amp; Central Asia</v>
      </c>
      <c r="R229" t="str">
        <f t="shared" si="42"/>
        <v>Universal Access</v>
      </c>
      <c r="S229">
        <f t="shared" si="43"/>
        <v>13.20524886945303</v>
      </c>
      <c r="T229">
        <f t="shared" si="44"/>
        <v>-12.006057525184726</v>
      </c>
      <c r="U229">
        <f t="shared" si="45"/>
        <v>2.1618843343305434</v>
      </c>
      <c r="V229">
        <f t="shared" si="46"/>
        <v>3.7999999999999972</v>
      </c>
      <c r="W229">
        <f t="shared" si="47"/>
        <v>0.14181528800000009</v>
      </c>
    </row>
    <row r="230" spans="1:23" x14ac:dyDescent="0.2">
      <c r="A230" t="s">
        <v>39</v>
      </c>
      <c r="B230" t="s">
        <v>38</v>
      </c>
      <c r="C230">
        <v>2017</v>
      </c>
      <c r="D230">
        <v>98.1</v>
      </c>
      <c r="E230">
        <v>17.100000000000001</v>
      </c>
      <c r="F230">
        <v>7.243835056</v>
      </c>
      <c r="G230">
        <v>2732.2224409999999</v>
      </c>
      <c r="H230">
        <v>6803468</v>
      </c>
      <c r="I230" t="str">
        <f>Master_Data!$A230 &amp; "-" &amp; Master_Data!$C230</f>
        <v>BGR-2017</v>
      </c>
      <c r="J230">
        <f t="shared" si="36"/>
        <v>0.79999999999999716</v>
      </c>
      <c r="K230">
        <f t="shared" si="37"/>
        <v>-0.59999999999999787</v>
      </c>
      <c r="L230">
        <f t="shared" si="38"/>
        <v>0.40757892600000023</v>
      </c>
      <c r="M230">
        <f t="shared" si="39"/>
        <v>49283200.000774205</v>
      </c>
      <c r="N230">
        <f t="shared" si="40"/>
        <v>1.9000000000000057</v>
      </c>
      <c r="O230">
        <f t="shared" si="41"/>
        <v>2.6512610932764096</v>
      </c>
      <c r="P230" t="str">
        <f>IFERROR(VLOOKUP(A230,Ref_Data!$A:$B,2,0),"Unknown")</f>
        <v>Upper Middle Income</v>
      </c>
      <c r="Q230" t="str">
        <f>IFERROR(VLOOKUP(A230,Ref_Data!$A:$C,3,0),"Unknown")</f>
        <v>Europe &amp; Central Asia</v>
      </c>
      <c r="R230" t="str">
        <f t="shared" si="42"/>
        <v>Universal Access</v>
      </c>
      <c r="S230">
        <f t="shared" si="43"/>
        <v>13.246092309921877</v>
      </c>
      <c r="T230">
        <f t="shared" si="44"/>
        <v>-12.441518871734946</v>
      </c>
      <c r="U230">
        <f t="shared" si="45"/>
        <v>2.566083990426776</v>
      </c>
      <c r="V230">
        <f t="shared" si="46"/>
        <v>4.5999999999999943</v>
      </c>
      <c r="W230">
        <f t="shared" si="47"/>
        <v>0.54939421400000032</v>
      </c>
    </row>
    <row r="231" spans="1:23" x14ac:dyDescent="0.2">
      <c r="A231" t="s">
        <v>39</v>
      </c>
      <c r="B231" t="s">
        <v>38</v>
      </c>
      <c r="C231">
        <v>2018</v>
      </c>
      <c r="D231">
        <v>98.7</v>
      </c>
      <c r="E231">
        <v>19.600000000000001</v>
      </c>
      <c r="F231">
        <v>6.9013401979999998</v>
      </c>
      <c r="G231">
        <v>2764.2751309999999</v>
      </c>
      <c r="H231">
        <v>6710798</v>
      </c>
      <c r="I231" t="str">
        <f>Master_Data!$A231 &amp; "-" &amp; Master_Data!$C231</f>
        <v>BGR-2018</v>
      </c>
      <c r="J231">
        <f t="shared" si="36"/>
        <v>0.60000000000000853</v>
      </c>
      <c r="K231">
        <f t="shared" si="37"/>
        <v>2.5</v>
      </c>
      <c r="L231">
        <f t="shared" si="38"/>
        <v>-0.34249485800000024</v>
      </c>
      <c r="M231">
        <f t="shared" si="39"/>
        <v>46313499.998057999</v>
      </c>
      <c r="N231">
        <f t="shared" si="40"/>
        <v>1.2999999999999972</v>
      </c>
      <c r="O231">
        <f t="shared" si="41"/>
        <v>2.4966184156579887</v>
      </c>
      <c r="P231" t="str">
        <f>IFERROR(VLOOKUP(A231,Ref_Data!$A:$B,2,0),"Unknown")</f>
        <v>Upper Middle Income</v>
      </c>
      <c r="Q231" t="str">
        <f>IFERROR(VLOOKUP(A231,Ref_Data!$A:$C,3,0),"Unknown")</f>
        <v>Europe &amp; Central Asia</v>
      </c>
      <c r="R231" t="str">
        <f t="shared" si="42"/>
        <v>Universal Access</v>
      </c>
      <c r="S231">
        <f t="shared" si="43"/>
        <v>13.216199440312508</v>
      </c>
      <c r="T231">
        <f t="shared" si="44"/>
        <v>-9.9630301703253004</v>
      </c>
      <c r="U231">
        <f t="shared" si="45"/>
        <v>2.1904711883723849</v>
      </c>
      <c r="V231">
        <f t="shared" si="46"/>
        <v>5.2000000000000028</v>
      </c>
      <c r="W231">
        <f t="shared" si="47"/>
        <v>0.20689935600000009</v>
      </c>
    </row>
    <row r="232" spans="1:23" x14ac:dyDescent="0.2">
      <c r="A232" t="s">
        <v>39</v>
      </c>
      <c r="B232" t="s">
        <v>38</v>
      </c>
      <c r="C232">
        <v>2019</v>
      </c>
      <c r="D232">
        <v>99.2</v>
      </c>
      <c r="E232">
        <v>19.3</v>
      </c>
      <c r="F232">
        <v>6.745904243</v>
      </c>
      <c r="G232">
        <v>2771.1242029999999</v>
      </c>
      <c r="H232">
        <v>6616726</v>
      </c>
      <c r="I232" t="str">
        <f>Master_Data!$A232 &amp; "-" &amp; Master_Data!$C232</f>
        <v>BGR-2019</v>
      </c>
      <c r="J232">
        <f t="shared" si="36"/>
        <v>0.5</v>
      </c>
      <c r="K232">
        <f t="shared" si="37"/>
        <v>-0.30000000000000071</v>
      </c>
      <c r="L232">
        <f t="shared" si="38"/>
        <v>-0.15543595499999974</v>
      </c>
      <c r="M232">
        <f t="shared" si="39"/>
        <v>44635799.998168416</v>
      </c>
      <c r="N232">
        <f t="shared" si="40"/>
        <v>0.79999999999999716</v>
      </c>
      <c r="O232">
        <f t="shared" si="41"/>
        <v>2.4343565097865083</v>
      </c>
      <c r="P232" t="str">
        <f>IFERROR(VLOOKUP(A232,Ref_Data!$A:$B,2,0),"Unknown")</f>
        <v>Upper Middle Income</v>
      </c>
      <c r="Q232" t="str">
        <f>IFERROR(VLOOKUP(A232,Ref_Data!$A:$C,3,0),"Unknown")</f>
        <v>Europe &amp; Central Asia</v>
      </c>
      <c r="R232" t="str">
        <f t="shared" si="42"/>
        <v>Universal Access</v>
      </c>
      <c r="S232">
        <f t="shared" si="43"/>
        <v>13.158622860585879</v>
      </c>
      <c r="T232">
        <f t="shared" si="44"/>
        <v>-10.162191043827288</v>
      </c>
      <c r="U232">
        <f t="shared" si="45"/>
        <v>2.0625029474184124</v>
      </c>
      <c r="V232">
        <f t="shared" si="46"/>
        <v>5.7000000000000028</v>
      </c>
      <c r="W232">
        <f t="shared" si="47"/>
        <v>5.1463401000000353E-2</v>
      </c>
    </row>
    <row r="233" spans="1:23" x14ac:dyDescent="0.2">
      <c r="A233" t="s">
        <v>39</v>
      </c>
      <c r="B233" t="s">
        <v>38</v>
      </c>
      <c r="C233">
        <v>2020</v>
      </c>
      <c r="D233">
        <v>99.7</v>
      </c>
      <c r="E233">
        <v>21.1</v>
      </c>
      <c r="F233">
        <v>6.016933163</v>
      </c>
      <c r="G233">
        <v>2664.5515300000002</v>
      </c>
      <c r="H233">
        <v>6550696</v>
      </c>
      <c r="I233" t="str">
        <f>Master_Data!$A233 &amp; "-" &amp; Master_Data!$C233</f>
        <v>BGR-2020</v>
      </c>
      <c r="J233">
        <f t="shared" si="36"/>
        <v>0.5</v>
      </c>
      <c r="K233">
        <f t="shared" si="37"/>
        <v>1.8000000000000007</v>
      </c>
      <c r="L233">
        <f t="shared" si="38"/>
        <v>-0.72897107999999999</v>
      </c>
      <c r="M233">
        <f t="shared" si="39"/>
        <v>39415100.003131449</v>
      </c>
      <c r="N233">
        <f t="shared" si="40"/>
        <v>0.29999999999999716</v>
      </c>
      <c r="O233">
        <f t="shared" si="41"/>
        <v>2.2581410399670521</v>
      </c>
      <c r="P233" t="str">
        <f>IFERROR(VLOOKUP(A233,Ref_Data!$A:$B,2,0),"Unknown")</f>
        <v>Upper Middle Income</v>
      </c>
      <c r="Q233" t="str">
        <f>IFERROR(VLOOKUP(A233,Ref_Data!$A:$C,3,0),"Unknown")</f>
        <v>Europe &amp; Central Asia</v>
      </c>
      <c r="R233" t="str">
        <f t="shared" si="42"/>
        <v>Universal Access</v>
      </c>
      <c r="S233">
        <f t="shared" si="43"/>
        <v>13.12616547433592</v>
      </c>
      <c r="T233">
        <f t="shared" si="44"/>
        <v>-9.4348534338152596</v>
      </c>
      <c r="U233">
        <f t="shared" si="45"/>
        <v>1.6161855266987422</v>
      </c>
      <c r="V233">
        <f t="shared" si="46"/>
        <v>6.2000000000000028</v>
      </c>
      <c r="W233">
        <f t="shared" si="47"/>
        <v>-0.67750767899999964</v>
      </c>
    </row>
    <row r="234" spans="1:23" x14ac:dyDescent="0.2">
      <c r="A234" t="s">
        <v>39</v>
      </c>
      <c r="B234" t="s">
        <v>38</v>
      </c>
      <c r="C234">
        <v>2021</v>
      </c>
      <c r="D234">
        <v>99.8</v>
      </c>
      <c r="E234">
        <v>20.399999999999999</v>
      </c>
      <c r="F234">
        <v>7.0491744580000004</v>
      </c>
      <c r="G234">
        <v>2918.9164139999998</v>
      </c>
      <c r="H234">
        <v>6507301</v>
      </c>
      <c r="I234" t="str">
        <f>Master_Data!$A234 &amp; "-" &amp; Master_Data!$C234</f>
        <v>BGR-2021</v>
      </c>
      <c r="J234">
        <f t="shared" si="36"/>
        <v>9.9999999999994316E-2</v>
      </c>
      <c r="K234">
        <f t="shared" si="37"/>
        <v>-0.70000000000000284</v>
      </c>
      <c r="L234">
        <f t="shared" si="38"/>
        <v>1.0322412950000004</v>
      </c>
      <c r="M234">
        <f t="shared" si="39"/>
        <v>45871099.999717861</v>
      </c>
      <c r="N234">
        <f t="shared" si="40"/>
        <v>0.20000000000000284</v>
      </c>
      <c r="O234">
        <f t="shared" si="41"/>
        <v>2.4149970256736513</v>
      </c>
      <c r="P234" t="str">
        <f>IFERROR(VLOOKUP(A234,Ref_Data!$A:$B,2,0),"Unknown")</f>
        <v>Upper Middle Income</v>
      </c>
      <c r="Q234" t="str">
        <f>IFERROR(VLOOKUP(A234,Ref_Data!$A:$C,3,0),"Unknown")</f>
        <v>Europe &amp; Central Asia</v>
      </c>
      <c r="R234" t="str">
        <f t="shared" si="42"/>
        <v>Universal Access</v>
      </c>
      <c r="S234">
        <f t="shared" si="43"/>
        <v>12.674831489726557</v>
      </c>
      <c r="T234">
        <f t="shared" si="44"/>
        <v>-9.2033816425120598</v>
      </c>
      <c r="U234">
        <f t="shared" si="45"/>
        <v>2.4684401169958141</v>
      </c>
      <c r="V234">
        <f t="shared" si="46"/>
        <v>6.2999999999999972</v>
      </c>
      <c r="W234">
        <f t="shared" si="47"/>
        <v>0.35473361600000075</v>
      </c>
    </row>
    <row r="235" spans="1:23" x14ac:dyDescent="0.2">
      <c r="A235" t="s">
        <v>39</v>
      </c>
      <c r="B235" t="s">
        <v>38</v>
      </c>
      <c r="C235">
        <v>2022</v>
      </c>
      <c r="D235">
        <v>100</v>
      </c>
      <c r="F235">
        <v>7.6476965469999998</v>
      </c>
      <c r="G235">
        <v>2968.6566339999999</v>
      </c>
      <c r="H235">
        <v>6465097</v>
      </c>
      <c r="I235" t="str">
        <f>Master_Data!$A235 &amp; "-" &amp; Master_Data!$C235</f>
        <v>BGR-2022</v>
      </c>
      <c r="J235">
        <f t="shared" si="36"/>
        <v>0.20000000000000284</v>
      </c>
      <c r="K235" t="str">
        <f t="shared" si="37"/>
        <v/>
      </c>
      <c r="L235">
        <f t="shared" si="38"/>
        <v>0.59852208899999937</v>
      </c>
      <c r="M235">
        <f t="shared" si="39"/>
        <v>49443100.002920061</v>
      </c>
      <c r="N235">
        <f t="shared" si="40"/>
        <v>0</v>
      </c>
      <c r="O235">
        <f t="shared" si="41"/>
        <v>2.5761472241050023</v>
      </c>
      <c r="P235" t="str">
        <f>IFERROR(VLOOKUP(A235,Ref_Data!$A:$B,2,0),"Unknown")</f>
        <v>Upper Middle Income</v>
      </c>
      <c r="Q235" t="str">
        <f>IFERROR(VLOOKUP(A235,Ref_Data!$A:$C,3,0),"Unknown")</f>
        <v>Europe &amp; Central Asia</v>
      </c>
      <c r="R235" t="str">
        <f t="shared" si="42"/>
        <v>Universal Access</v>
      </c>
      <c r="S235">
        <f t="shared" si="43"/>
        <v>12.585946336015652</v>
      </c>
      <c r="T235" t="str">
        <f t="shared" si="44"/>
        <v/>
      </c>
      <c r="U235">
        <f t="shared" si="45"/>
        <v>3.0968954947740635</v>
      </c>
      <c r="V235">
        <f t="shared" si="46"/>
        <v>6.5</v>
      </c>
      <c r="W235">
        <f t="shared" si="47"/>
        <v>0.95325570500000012</v>
      </c>
    </row>
    <row r="236" spans="1:23" x14ac:dyDescent="0.2">
      <c r="A236" t="s">
        <v>41</v>
      </c>
      <c r="B236" t="s">
        <v>40</v>
      </c>
      <c r="C236">
        <v>2010</v>
      </c>
      <c r="D236">
        <v>100</v>
      </c>
      <c r="E236">
        <v>0</v>
      </c>
      <c r="F236">
        <v>23.471136130000001</v>
      </c>
      <c r="G236">
        <v>10317.976000000001</v>
      </c>
      <c r="H236">
        <v>1228543</v>
      </c>
      <c r="I236" t="str">
        <f>Master_Data!$A236 &amp; "-" &amp; Master_Data!$C236</f>
        <v>BHR-2010</v>
      </c>
      <c r="J236" t="str">
        <f t="shared" si="36"/>
        <v/>
      </c>
      <c r="K236" t="str">
        <f t="shared" si="37"/>
        <v/>
      </c>
      <c r="L236" t="str">
        <f t="shared" si="38"/>
        <v/>
      </c>
      <c r="M236">
        <f t="shared" si="39"/>
        <v>28835299.994558591</v>
      </c>
      <c r="N236">
        <f t="shared" si="40"/>
        <v>0</v>
      </c>
      <c r="O236">
        <f t="shared" si="41"/>
        <v>2.2747810355441804</v>
      </c>
      <c r="P236" t="str">
        <f>IFERROR(VLOOKUP(A236,Ref_Data!$A:$B,2,0),"Unknown")</f>
        <v>High Income</v>
      </c>
      <c r="Q236" t="str">
        <f>IFERROR(VLOOKUP(A236,Ref_Data!$A:$C,3,0),"Unknown")</f>
        <v>Middle East &amp; North Africa</v>
      </c>
      <c r="R236" t="str">
        <f t="shared" si="42"/>
        <v>Universal Access</v>
      </c>
      <c r="S236">
        <f t="shared" si="43"/>
        <v>20.375342560585949</v>
      </c>
      <c r="T236">
        <f t="shared" si="44"/>
        <v>-30.412664906737902</v>
      </c>
      <c r="U236">
        <f t="shared" si="45"/>
        <v>18.373076916008365</v>
      </c>
      <c r="V236">
        <f t="shared" si="46"/>
        <v>0</v>
      </c>
      <c r="W236">
        <f t="shared" si="47"/>
        <v>0</v>
      </c>
    </row>
    <row r="237" spans="1:23" x14ac:dyDescent="0.2">
      <c r="A237" t="s">
        <v>41</v>
      </c>
      <c r="B237" t="s">
        <v>40</v>
      </c>
      <c r="C237">
        <v>2011</v>
      </c>
      <c r="D237">
        <v>100</v>
      </c>
      <c r="E237">
        <v>0</v>
      </c>
      <c r="F237">
        <v>24.270305100000002</v>
      </c>
      <c r="G237">
        <v>10624.387220000001</v>
      </c>
      <c r="H237">
        <v>1195020</v>
      </c>
      <c r="I237" t="str">
        <f>Master_Data!$A237 &amp; "-" &amp; Master_Data!$C237</f>
        <v>BHR-2011</v>
      </c>
      <c r="J237">
        <f t="shared" si="36"/>
        <v>0</v>
      </c>
      <c r="K237">
        <f t="shared" si="37"/>
        <v>0</v>
      </c>
      <c r="L237">
        <f t="shared" si="38"/>
        <v>0.7991689700000002</v>
      </c>
      <c r="M237">
        <f t="shared" si="39"/>
        <v>29003500.000602003</v>
      </c>
      <c r="N237">
        <f t="shared" si="40"/>
        <v>0</v>
      </c>
      <c r="O237">
        <f t="shared" si="41"/>
        <v>2.2843957583089671</v>
      </c>
      <c r="P237" t="str">
        <f>IFERROR(VLOOKUP(A237,Ref_Data!$A:$B,2,0),"Unknown")</f>
        <v>High Income</v>
      </c>
      <c r="Q237" t="str">
        <f>IFERROR(VLOOKUP(A237,Ref_Data!$A:$C,3,0),"Unknown")</f>
        <v>Middle East &amp; North Africa</v>
      </c>
      <c r="R237" t="str">
        <f t="shared" si="42"/>
        <v>Universal Access</v>
      </c>
      <c r="S237">
        <f t="shared" si="43"/>
        <v>19.584672569179688</v>
      </c>
      <c r="T237">
        <f t="shared" si="44"/>
        <v>-30.197370289641142</v>
      </c>
      <c r="U237">
        <f t="shared" si="45"/>
        <v>19.143771716225945</v>
      </c>
      <c r="V237">
        <f t="shared" si="46"/>
        <v>0</v>
      </c>
      <c r="W237">
        <f t="shared" si="47"/>
        <v>0.7991689700000002</v>
      </c>
    </row>
    <row r="238" spans="1:23" x14ac:dyDescent="0.2">
      <c r="A238" t="s">
        <v>41</v>
      </c>
      <c r="B238" t="s">
        <v>40</v>
      </c>
      <c r="C238">
        <v>2012</v>
      </c>
      <c r="D238">
        <v>100</v>
      </c>
      <c r="E238">
        <v>0</v>
      </c>
      <c r="F238">
        <v>24.99363091</v>
      </c>
      <c r="G238">
        <v>9996.5219620000007</v>
      </c>
      <c r="H238">
        <v>1208964</v>
      </c>
      <c r="I238" t="str">
        <f>Master_Data!$A238 &amp; "-" &amp; Master_Data!$C238</f>
        <v>BHR-2012</v>
      </c>
      <c r="J238">
        <f t="shared" si="36"/>
        <v>0</v>
      </c>
      <c r="K238">
        <f t="shared" si="37"/>
        <v>0</v>
      </c>
      <c r="L238">
        <f t="shared" si="38"/>
        <v>0.72332580999999863</v>
      </c>
      <c r="M238">
        <f t="shared" si="39"/>
        <v>30216399.999477241</v>
      </c>
      <c r="N238">
        <f t="shared" si="40"/>
        <v>0</v>
      </c>
      <c r="O238">
        <f t="shared" si="41"/>
        <v>2.5002326814274847</v>
      </c>
      <c r="P238" t="str">
        <f>IFERROR(VLOOKUP(A238,Ref_Data!$A:$B,2,0),"Unknown")</f>
        <v>High Income</v>
      </c>
      <c r="Q238" t="str">
        <f>IFERROR(VLOOKUP(A238,Ref_Data!$A:$C,3,0),"Unknown")</f>
        <v>Middle East &amp; North Africa</v>
      </c>
      <c r="R238" t="str">
        <f t="shared" si="42"/>
        <v>Universal Access</v>
      </c>
      <c r="S238">
        <f t="shared" si="43"/>
        <v>18.879195463984374</v>
      </c>
      <c r="T238">
        <f t="shared" si="44"/>
        <v>-30.107129453224882</v>
      </c>
      <c r="U238">
        <f t="shared" si="45"/>
        <v>19.588126846903769</v>
      </c>
      <c r="V238">
        <f t="shared" si="46"/>
        <v>0</v>
      </c>
      <c r="W238">
        <f t="shared" si="47"/>
        <v>1.5224947799999988</v>
      </c>
    </row>
    <row r="239" spans="1:23" x14ac:dyDescent="0.2">
      <c r="A239" t="s">
        <v>41</v>
      </c>
      <c r="B239" t="s">
        <v>40</v>
      </c>
      <c r="C239">
        <v>2013</v>
      </c>
      <c r="D239">
        <v>100</v>
      </c>
      <c r="E239">
        <v>0</v>
      </c>
      <c r="F239">
        <v>25.639188279999999</v>
      </c>
      <c r="G239">
        <v>11219.433929999999</v>
      </c>
      <c r="H239">
        <v>1253191</v>
      </c>
      <c r="I239" t="str">
        <f>Master_Data!$A239 &amp; "-" &amp; Master_Data!$C239</f>
        <v>BHR-2013</v>
      </c>
      <c r="J239">
        <f t="shared" si="36"/>
        <v>0</v>
      </c>
      <c r="K239">
        <f t="shared" si="37"/>
        <v>0</v>
      </c>
      <c r="L239">
        <f t="shared" si="38"/>
        <v>0.6455573699999988</v>
      </c>
      <c r="M239">
        <f t="shared" si="39"/>
        <v>32130799.999801479</v>
      </c>
      <c r="N239">
        <f t="shared" si="40"/>
        <v>0</v>
      </c>
      <c r="O239">
        <f t="shared" si="41"/>
        <v>2.2852479403120833</v>
      </c>
      <c r="P239" t="str">
        <f>IFERROR(VLOOKUP(A239,Ref_Data!$A:$B,2,0),"Unknown")</f>
        <v>High Income</v>
      </c>
      <c r="Q239" t="str">
        <f>IFERROR(VLOOKUP(A239,Ref_Data!$A:$C,3,0),"Unknown")</f>
        <v>Middle East &amp; North Africa</v>
      </c>
      <c r="R239" t="str">
        <f t="shared" si="42"/>
        <v>Universal Access</v>
      </c>
      <c r="S239">
        <f t="shared" si="43"/>
        <v>18.287461823359394</v>
      </c>
      <c r="T239">
        <f t="shared" si="44"/>
        <v>-30.301640083835348</v>
      </c>
      <c r="U239">
        <f t="shared" si="45"/>
        <v>20.670817835999994</v>
      </c>
      <c r="V239">
        <f t="shared" si="46"/>
        <v>0</v>
      </c>
      <c r="W239">
        <f t="shared" si="47"/>
        <v>2.1680521499999976</v>
      </c>
    </row>
    <row r="240" spans="1:23" x14ac:dyDescent="0.2">
      <c r="A240" t="s">
        <v>41</v>
      </c>
      <c r="B240" t="s">
        <v>40</v>
      </c>
      <c r="C240">
        <v>2014</v>
      </c>
      <c r="D240">
        <v>100</v>
      </c>
      <c r="E240">
        <v>0</v>
      </c>
      <c r="F240">
        <v>25.3239482</v>
      </c>
      <c r="G240">
        <v>10257.02534</v>
      </c>
      <c r="H240">
        <v>1314562</v>
      </c>
      <c r="I240" t="str">
        <f>Master_Data!$A240 &amp; "-" &amp; Master_Data!$C240</f>
        <v>BHR-2014</v>
      </c>
      <c r="J240">
        <f t="shared" si="36"/>
        <v>0</v>
      </c>
      <c r="K240">
        <f t="shared" si="37"/>
        <v>0</v>
      </c>
      <c r="L240">
        <f t="shared" si="38"/>
        <v>-0.31524007999999881</v>
      </c>
      <c r="M240">
        <f t="shared" si="39"/>
        <v>33289899.993688401</v>
      </c>
      <c r="N240">
        <f t="shared" si="40"/>
        <v>0</v>
      </c>
      <c r="O240">
        <f t="shared" si="41"/>
        <v>2.4689368857501526</v>
      </c>
      <c r="P240" t="str">
        <f>IFERROR(VLOOKUP(A240,Ref_Data!$A:$B,2,0),"Unknown")</f>
        <v>High Income</v>
      </c>
      <c r="Q240" t="str">
        <f>IFERROR(VLOOKUP(A240,Ref_Data!$A:$C,3,0),"Unknown")</f>
        <v>Middle East &amp; North Africa</v>
      </c>
      <c r="R240" t="str">
        <f t="shared" si="42"/>
        <v>Universal Access</v>
      </c>
      <c r="S240">
        <f t="shared" si="43"/>
        <v>17.559097411132853</v>
      </c>
      <c r="T240">
        <f t="shared" si="44"/>
        <v>-30.111726605578301</v>
      </c>
      <c r="U240">
        <f t="shared" si="45"/>
        <v>20.532661301916317</v>
      </c>
      <c r="V240">
        <f t="shared" si="46"/>
        <v>0</v>
      </c>
      <c r="W240">
        <f t="shared" si="47"/>
        <v>1.8528120699999988</v>
      </c>
    </row>
    <row r="241" spans="1:23" x14ac:dyDescent="0.2">
      <c r="A241" t="s">
        <v>41</v>
      </c>
      <c r="B241" t="s">
        <v>40</v>
      </c>
      <c r="C241">
        <v>2015</v>
      </c>
      <c r="D241">
        <v>100</v>
      </c>
      <c r="E241">
        <v>0</v>
      </c>
      <c r="F241">
        <v>24.424259410000001</v>
      </c>
      <c r="G241">
        <v>10405.639069999999</v>
      </c>
      <c r="H241">
        <v>1370322</v>
      </c>
      <c r="I241" t="str">
        <f>Master_Data!$A241 &amp; "-" &amp; Master_Data!$C241</f>
        <v>BHR-2015</v>
      </c>
      <c r="J241">
        <f t="shared" si="36"/>
        <v>0</v>
      </c>
      <c r="K241">
        <f t="shared" si="37"/>
        <v>0</v>
      </c>
      <c r="L241">
        <f t="shared" si="38"/>
        <v>-0.89968878999999902</v>
      </c>
      <c r="M241">
        <f t="shared" si="39"/>
        <v>33469100.00323002</v>
      </c>
      <c r="N241">
        <f t="shared" si="40"/>
        <v>0</v>
      </c>
      <c r="O241">
        <f t="shared" si="41"/>
        <v>2.3472137795377139</v>
      </c>
      <c r="P241" t="str">
        <f>IFERROR(VLOOKUP(A241,Ref_Data!$A:$B,2,0),"Unknown")</f>
        <v>High Income</v>
      </c>
      <c r="Q241" t="str">
        <f>IFERROR(VLOOKUP(A241,Ref_Data!$A:$C,3,0),"Unknown")</f>
        <v>Middle East &amp; North Africa</v>
      </c>
      <c r="R241" t="str">
        <f t="shared" si="42"/>
        <v>Universal Access</v>
      </c>
      <c r="S241">
        <f t="shared" si="43"/>
        <v>16.984761441953111</v>
      </c>
      <c r="T241">
        <f t="shared" si="44"/>
        <v>-29.91515719149799</v>
      </c>
      <c r="U241">
        <f t="shared" si="45"/>
        <v>19.714818043995823</v>
      </c>
      <c r="V241">
        <f t="shared" si="46"/>
        <v>0</v>
      </c>
      <c r="W241">
        <f t="shared" si="47"/>
        <v>0.9531232799999998</v>
      </c>
    </row>
    <row r="242" spans="1:23" x14ac:dyDescent="0.2">
      <c r="A242" t="s">
        <v>41</v>
      </c>
      <c r="B242" t="s">
        <v>40</v>
      </c>
      <c r="C242">
        <v>2016</v>
      </c>
      <c r="D242">
        <v>100</v>
      </c>
      <c r="E242">
        <v>0</v>
      </c>
      <c r="F242">
        <v>23.4996762</v>
      </c>
      <c r="G242">
        <v>9878.6650499999996</v>
      </c>
      <c r="H242">
        <v>1423726</v>
      </c>
      <c r="I242" t="str">
        <f>Master_Data!$A242 &amp; "-" &amp; Master_Data!$C242</f>
        <v>BHR-2016</v>
      </c>
      <c r="J242">
        <f t="shared" si="36"/>
        <v>0</v>
      </c>
      <c r="K242">
        <f t="shared" si="37"/>
        <v>0</v>
      </c>
      <c r="L242">
        <f t="shared" si="38"/>
        <v>-0.92458321000000154</v>
      </c>
      <c r="M242">
        <f t="shared" si="39"/>
        <v>33457099.997521199</v>
      </c>
      <c r="N242">
        <f t="shared" si="40"/>
        <v>0</v>
      </c>
      <c r="O242">
        <f t="shared" si="41"/>
        <v>2.3788311559363984</v>
      </c>
      <c r="P242" t="str">
        <f>IFERROR(VLOOKUP(A242,Ref_Data!$A:$B,2,0),"Unknown")</f>
        <v>High Income</v>
      </c>
      <c r="Q242" t="str">
        <f>IFERROR(VLOOKUP(A242,Ref_Data!$A:$C,3,0),"Unknown")</f>
        <v>Middle East &amp; North Africa</v>
      </c>
      <c r="R242" t="str">
        <f t="shared" si="42"/>
        <v>Universal Access</v>
      </c>
      <c r="S242">
        <f t="shared" si="43"/>
        <v>15.905248869453033</v>
      </c>
      <c r="T242">
        <f t="shared" si="44"/>
        <v>-29.706057525184725</v>
      </c>
      <c r="U242">
        <f t="shared" si="45"/>
        <v>18.825304404330545</v>
      </c>
      <c r="V242">
        <f t="shared" si="46"/>
        <v>0</v>
      </c>
      <c r="W242">
        <f t="shared" si="47"/>
        <v>2.8540069999998252E-2</v>
      </c>
    </row>
    <row r="243" spans="1:23" x14ac:dyDescent="0.2">
      <c r="A243" t="s">
        <v>41</v>
      </c>
      <c r="B243" t="s">
        <v>40</v>
      </c>
      <c r="C243">
        <v>2017</v>
      </c>
      <c r="D243">
        <v>100</v>
      </c>
      <c r="E243">
        <v>0</v>
      </c>
      <c r="F243">
        <v>22.4846714</v>
      </c>
      <c r="G243">
        <v>9444.4239390000002</v>
      </c>
      <c r="H243">
        <v>1501116</v>
      </c>
      <c r="I243" t="str">
        <f>Master_Data!$A243 &amp; "-" &amp; Master_Data!$C243</f>
        <v>BHR-2017</v>
      </c>
      <c r="J243">
        <f t="shared" si="36"/>
        <v>0</v>
      </c>
      <c r="K243">
        <f t="shared" si="37"/>
        <v>0</v>
      </c>
      <c r="L243">
        <f t="shared" si="38"/>
        <v>-1.0150047999999998</v>
      </c>
      <c r="M243">
        <f t="shared" si="39"/>
        <v>33752099.9932824</v>
      </c>
      <c r="N243">
        <f t="shared" si="40"/>
        <v>0</v>
      </c>
      <c r="O243">
        <f t="shared" si="41"/>
        <v>2.3807350819091599</v>
      </c>
      <c r="P243" t="str">
        <f>IFERROR(VLOOKUP(A243,Ref_Data!$A:$B,2,0),"Unknown")</f>
        <v>High Income</v>
      </c>
      <c r="Q243" t="str">
        <f>IFERROR(VLOOKUP(A243,Ref_Data!$A:$C,3,0),"Unknown")</f>
        <v>Middle East &amp; North Africa</v>
      </c>
      <c r="R243" t="str">
        <f t="shared" si="42"/>
        <v>Universal Access</v>
      </c>
      <c r="S243">
        <f t="shared" si="43"/>
        <v>15.146092309921883</v>
      </c>
      <c r="T243">
        <f t="shared" si="44"/>
        <v>-29.541518871734947</v>
      </c>
      <c r="U243">
        <f t="shared" si="45"/>
        <v>17.806920334426778</v>
      </c>
      <c r="V243">
        <f t="shared" si="46"/>
        <v>0</v>
      </c>
      <c r="W243">
        <f t="shared" si="47"/>
        <v>-0.98646473000000157</v>
      </c>
    </row>
    <row r="244" spans="1:23" x14ac:dyDescent="0.2">
      <c r="A244" t="s">
        <v>41</v>
      </c>
      <c r="B244" t="s">
        <v>40</v>
      </c>
      <c r="C244">
        <v>2018</v>
      </c>
      <c r="D244">
        <v>100</v>
      </c>
      <c r="E244">
        <v>0</v>
      </c>
      <c r="F244">
        <v>22.501631639999999</v>
      </c>
      <c r="G244">
        <v>9533.8553830000001</v>
      </c>
      <c r="H244">
        <v>1503091</v>
      </c>
      <c r="I244" t="str">
        <f>Master_Data!$A244 &amp; "-" &amp; Master_Data!$C244</f>
        <v>BHR-2018</v>
      </c>
      <c r="J244">
        <f t="shared" si="36"/>
        <v>0</v>
      </c>
      <c r="K244">
        <f t="shared" si="37"/>
        <v>0</v>
      </c>
      <c r="L244">
        <f t="shared" si="38"/>
        <v>1.6960239999999516E-2</v>
      </c>
      <c r="M244">
        <f t="shared" si="39"/>
        <v>33822000.003399238</v>
      </c>
      <c r="N244">
        <f t="shared" si="40"/>
        <v>0</v>
      </c>
      <c r="O244">
        <f t="shared" si="41"/>
        <v>2.3601817665624645</v>
      </c>
      <c r="P244" t="str">
        <f>IFERROR(VLOOKUP(A244,Ref_Data!$A:$B,2,0),"Unknown")</f>
        <v>High Income</v>
      </c>
      <c r="Q244" t="str">
        <f>IFERROR(VLOOKUP(A244,Ref_Data!$A:$C,3,0),"Unknown")</f>
        <v>Middle East &amp; North Africa</v>
      </c>
      <c r="R244" t="str">
        <f t="shared" si="42"/>
        <v>Universal Access</v>
      </c>
      <c r="S244">
        <f t="shared" si="43"/>
        <v>14.516199440312505</v>
      </c>
      <c r="T244">
        <f t="shared" si="44"/>
        <v>-29.563030170325302</v>
      </c>
      <c r="U244">
        <f t="shared" si="45"/>
        <v>17.790762630372384</v>
      </c>
      <c r="V244">
        <f t="shared" si="46"/>
        <v>0</v>
      </c>
      <c r="W244">
        <f t="shared" si="47"/>
        <v>-0.96950449000000205</v>
      </c>
    </row>
    <row r="245" spans="1:23" x14ac:dyDescent="0.2">
      <c r="A245" t="s">
        <v>41</v>
      </c>
      <c r="B245" t="s">
        <v>40</v>
      </c>
      <c r="C245">
        <v>2019</v>
      </c>
      <c r="D245">
        <v>100</v>
      </c>
      <c r="E245">
        <v>0</v>
      </c>
      <c r="F245">
        <v>24.833867560000002</v>
      </c>
      <c r="G245">
        <v>10388.18902</v>
      </c>
      <c r="H245">
        <v>1483756</v>
      </c>
      <c r="I245" t="str">
        <f>Master_Data!$A245 &amp; "-" &amp; Master_Data!$C245</f>
        <v>BHR-2019</v>
      </c>
      <c r="J245">
        <f t="shared" si="36"/>
        <v>0</v>
      </c>
      <c r="K245">
        <f t="shared" si="37"/>
        <v>0</v>
      </c>
      <c r="L245">
        <f t="shared" si="38"/>
        <v>2.3322359200000022</v>
      </c>
      <c r="M245">
        <f t="shared" si="39"/>
        <v>36847399.99535536</v>
      </c>
      <c r="N245">
        <f t="shared" si="40"/>
        <v>0</v>
      </c>
      <c r="O245">
        <f t="shared" si="41"/>
        <v>2.3905868012401648</v>
      </c>
      <c r="P245" t="str">
        <f>IFERROR(VLOOKUP(A245,Ref_Data!$A:$B,2,0),"Unknown")</f>
        <v>High Income</v>
      </c>
      <c r="Q245" t="str">
        <f>IFERROR(VLOOKUP(A245,Ref_Data!$A:$C,3,0),"Unknown")</f>
        <v>Middle East &amp; North Africa</v>
      </c>
      <c r="R245" t="str">
        <f t="shared" si="42"/>
        <v>Universal Access</v>
      </c>
      <c r="S245">
        <f t="shared" si="43"/>
        <v>13.958622860585876</v>
      </c>
      <c r="T245">
        <f t="shared" si="44"/>
        <v>-29.462191043827289</v>
      </c>
      <c r="U245">
        <f t="shared" si="45"/>
        <v>20.150466264418412</v>
      </c>
      <c r="V245">
        <f t="shared" si="46"/>
        <v>0</v>
      </c>
      <c r="W245">
        <f t="shared" si="47"/>
        <v>1.3627314300000002</v>
      </c>
    </row>
    <row r="246" spans="1:23" x14ac:dyDescent="0.2">
      <c r="A246" t="s">
        <v>41</v>
      </c>
      <c r="B246" t="s">
        <v>40</v>
      </c>
      <c r="C246">
        <v>2020</v>
      </c>
      <c r="D246">
        <v>100</v>
      </c>
      <c r="E246">
        <v>0</v>
      </c>
      <c r="F246">
        <v>25.0238418</v>
      </c>
      <c r="G246">
        <v>10832.918519999999</v>
      </c>
      <c r="H246">
        <v>1472204</v>
      </c>
      <c r="I246" t="str">
        <f>Master_Data!$A246 &amp; "-" &amp; Master_Data!$C246</f>
        <v>BHR-2020</v>
      </c>
      <c r="J246">
        <f t="shared" si="36"/>
        <v>0</v>
      </c>
      <c r="K246">
        <f t="shared" si="37"/>
        <v>0</v>
      </c>
      <c r="L246">
        <f t="shared" si="38"/>
        <v>0.18997423999999796</v>
      </c>
      <c r="M246">
        <f t="shared" si="39"/>
        <v>36840199.9933272</v>
      </c>
      <c r="N246">
        <f t="shared" si="40"/>
        <v>0</v>
      </c>
      <c r="O246">
        <f t="shared" si="41"/>
        <v>2.3099815394900616</v>
      </c>
      <c r="P246" t="str">
        <f>IFERROR(VLOOKUP(A246,Ref_Data!$A:$B,2,0),"Unknown")</f>
        <v>High Income</v>
      </c>
      <c r="Q246" t="str">
        <f>IFERROR(VLOOKUP(A246,Ref_Data!$A:$C,3,0),"Unknown")</f>
        <v>Middle East &amp; North Africa</v>
      </c>
      <c r="R246" t="str">
        <f t="shared" si="42"/>
        <v>Universal Access</v>
      </c>
      <c r="S246">
        <f t="shared" si="43"/>
        <v>13.426165474335917</v>
      </c>
      <c r="T246">
        <f t="shared" si="44"/>
        <v>-30.534853433815261</v>
      </c>
      <c r="U246">
        <f t="shared" si="45"/>
        <v>20.623094163698742</v>
      </c>
      <c r="V246">
        <f t="shared" si="46"/>
        <v>0</v>
      </c>
      <c r="W246">
        <f t="shared" si="47"/>
        <v>1.5527056699999982</v>
      </c>
    </row>
    <row r="247" spans="1:23" x14ac:dyDescent="0.2">
      <c r="A247" t="s">
        <v>41</v>
      </c>
      <c r="B247" t="s">
        <v>40</v>
      </c>
      <c r="C247">
        <v>2021</v>
      </c>
      <c r="D247">
        <v>100</v>
      </c>
      <c r="E247">
        <v>0</v>
      </c>
      <c r="F247">
        <v>24.832936159999999</v>
      </c>
      <c r="G247">
        <v>10666.057409999999</v>
      </c>
      <c r="H247">
        <v>1504365</v>
      </c>
      <c r="I247" t="str">
        <f>Master_Data!$A247 &amp; "-" &amp; Master_Data!$C247</f>
        <v>BHR-2021</v>
      </c>
      <c r="J247">
        <f t="shared" si="36"/>
        <v>0</v>
      </c>
      <c r="K247">
        <f t="shared" si="37"/>
        <v>0</v>
      </c>
      <c r="L247">
        <f t="shared" si="38"/>
        <v>-0.19090564000000043</v>
      </c>
      <c r="M247">
        <f t="shared" si="39"/>
        <v>37357800.006338395</v>
      </c>
      <c r="N247">
        <f t="shared" si="40"/>
        <v>0</v>
      </c>
      <c r="O247">
        <f t="shared" si="41"/>
        <v>2.3282207478761356</v>
      </c>
      <c r="P247" t="str">
        <f>IFERROR(VLOOKUP(A247,Ref_Data!$A:$B,2,0),"Unknown")</f>
        <v>High Income</v>
      </c>
      <c r="Q247" t="str">
        <f>IFERROR(VLOOKUP(A247,Ref_Data!$A:$C,3,0),"Unknown")</f>
        <v>Middle East &amp; North Africa</v>
      </c>
      <c r="R247" t="str">
        <f t="shared" si="42"/>
        <v>Universal Access</v>
      </c>
      <c r="S247">
        <f t="shared" si="43"/>
        <v>12.87483148972656</v>
      </c>
      <c r="T247">
        <f t="shared" si="44"/>
        <v>-29.603381642512058</v>
      </c>
      <c r="U247">
        <f t="shared" si="45"/>
        <v>20.252201818995815</v>
      </c>
      <c r="V247">
        <f t="shared" si="46"/>
        <v>0</v>
      </c>
      <c r="W247">
        <f t="shared" si="47"/>
        <v>1.3618000299999977</v>
      </c>
    </row>
    <row r="248" spans="1:23" x14ac:dyDescent="0.2">
      <c r="A248" t="s">
        <v>41</v>
      </c>
      <c r="B248" t="s">
        <v>40</v>
      </c>
      <c r="C248">
        <v>2022</v>
      </c>
      <c r="D248">
        <v>100</v>
      </c>
      <c r="F248">
        <v>25.467881080000002</v>
      </c>
      <c r="G248">
        <v>10701.79276</v>
      </c>
      <c r="H248">
        <v>1524693</v>
      </c>
      <c r="I248" t="str">
        <f>Master_Data!$A248 &amp; "-" &amp; Master_Data!$C248</f>
        <v>BHR-2022</v>
      </c>
      <c r="J248">
        <f t="shared" si="36"/>
        <v>0</v>
      </c>
      <c r="K248" t="str">
        <f t="shared" si="37"/>
        <v/>
      </c>
      <c r="L248">
        <f t="shared" si="38"/>
        <v>0.63494492000000236</v>
      </c>
      <c r="M248">
        <f t="shared" si="39"/>
        <v>38830700.007508442</v>
      </c>
      <c r="N248">
        <f t="shared" si="40"/>
        <v>0</v>
      </c>
      <c r="O248">
        <f t="shared" si="41"/>
        <v>2.3797770757803387</v>
      </c>
      <c r="P248" t="str">
        <f>IFERROR(VLOOKUP(A248,Ref_Data!$A:$B,2,0),"Unknown")</f>
        <v>High Income</v>
      </c>
      <c r="Q248" t="str">
        <f>IFERROR(VLOOKUP(A248,Ref_Data!$A:$C,3,0),"Unknown")</f>
        <v>Middle East &amp; North Africa</v>
      </c>
      <c r="R248" t="str">
        <f t="shared" si="42"/>
        <v>Universal Access</v>
      </c>
      <c r="S248">
        <f t="shared" si="43"/>
        <v>12.585946336015652</v>
      </c>
      <c r="T248" t="str">
        <f t="shared" si="44"/>
        <v/>
      </c>
      <c r="U248">
        <f t="shared" si="45"/>
        <v>20.917080027774066</v>
      </c>
      <c r="V248">
        <f t="shared" si="46"/>
        <v>0</v>
      </c>
      <c r="W248">
        <f t="shared" si="47"/>
        <v>1.9967449500000001</v>
      </c>
    </row>
    <row r="249" spans="1:23" x14ac:dyDescent="0.2">
      <c r="A249" t="s">
        <v>43</v>
      </c>
      <c r="B249" t="s">
        <v>42</v>
      </c>
      <c r="C249">
        <v>2010</v>
      </c>
      <c r="D249">
        <v>100</v>
      </c>
      <c r="E249">
        <v>1.3</v>
      </c>
      <c r="F249">
        <v>3.4913654690000002</v>
      </c>
      <c r="H249">
        <v>367478</v>
      </c>
      <c r="I249" t="str">
        <f>Master_Data!$A249 &amp; "-" &amp; Master_Data!$C249</f>
        <v>BHS-2010</v>
      </c>
      <c r="J249" t="str">
        <f t="shared" si="36"/>
        <v/>
      </c>
      <c r="K249" t="str">
        <f t="shared" si="37"/>
        <v/>
      </c>
      <c r="L249" t="str">
        <f t="shared" si="38"/>
        <v/>
      </c>
      <c r="M249">
        <f t="shared" si="39"/>
        <v>1282999.9998171821</v>
      </c>
      <c r="N249">
        <f t="shared" si="40"/>
        <v>0</v>
      </c>
      <c r="O249" t="str">
        <f t="shared" si="41"/>
        <v/>
      </c>
      <c r="P249" t="str">
        <f>IFERROR(VLOOKUP(A249,Ref_Data!$A:$B,2,0),"Unknown")</f>
        <v>High Income</v>
      </c>
      <c r="Q249" t="str">
        <f>IFERROR(VLOOKUP(A249,Ref_Data!$A:$C,3,0),"Unknown")</f>
        <v>Latin America &amp; Caribbean</v>
      </c>
      <c r="R249" t="str">
        <f t="shared" si="42"/>
        <v>Universal Access</v>
      </c>
      <c r="S249">
        <f t="shared" si="43"/>
        <v>20.375342560585949</v>
      </c>
      <c r="T249">
        <f t="shared" si="44"/>
        <v>-29.112664906737901</v>
      </c>
      <c r="U249">
        <f t="shared" si="45"/>
        <v>-1.6066937449916341</v>
      </c>
      <c r="V249">
        <f t="shared" si="46"/>
        <v>0</v>
      </c>
      <c r="W249">
        <f t="shared" si="47"/>
        <v>0</v>
      </c>
    </row>
    <row r="250" spans="1:23" x14ac:dyDescent="0.2">
      <c r="A250" t="s">
        <v>43</v>
      </c>
      <c r="B250" t="s">
        <v>42</v>
      </c>
      <c r="C250">
        <v>2011</v>
      </c>
      <c r="D250">
        <v>100</v>
      </c>
      <c r="E250">
        <v>1.4</v>
      </c>
      <c r="F250">
        <v>2.297910575</v>
      </c>
      <c r="H250">
        <v>371729</v>
      </c>
      <c r="I250" t="str">
        <f>Master_Data!$A250 &amp; "-" &amp; Master_Data!$C250</f>
        <v>BHS-2011</v>
      </c>
      <c r="J250">
        <f t="shared" si="36"/>
        <v>0</v>
      </c>
      <c r="K250">
        <f t="shared" si="37"/>
        <v>9.9999999999999867E-2</v>
      </c>
      <c r="L250">
        <f t="shared" si="38"/>
        <v>-1.1934548940000003</v>
      </c>
      <c r="M250">
        <f t="shared" si="39"/>
        <v>854200.00013417494</v>
      </c>
      <c r="N250">
        <f t="shared" si="40"/>
        <v>0</v>
      </c>
      <c r="O250" t="str">
        <f t="shared" si="41"/>
        <v/>
      </c>
      <c r="P250" t="str">
        <f>IFERROR(VLOOKUP(A250,Ref_Data!$A:$B,2,0),"Unknown")</f>
        <v>High Income</v>
      </c>
      <c r="Q250" t="str">
        <f>IFERROR(VLOOKUP(A250,Ref_Data!$A:$C,3,0),"Unknown")</f>
        <v>Latin America &amp; Caribbean</v>
      </c>
      <c r="R250" t="str">
        <f t="shared" si="42"/>
        <v>Universal Access</v>
      </c>
      <c r="S250">
        <f t="shared" si="43"/>
        <v>19.584672569179688</v>
      </c>
      <c r="T250">
        <f t="shared" si="44"/>
        <v>-28.797370289641144</v>
      </c>
      <c r="U250">
        <f t="shared" si="45"/>
        <v>-2.8286228087740555</v>
      </c>
      <c r="V250">
        <f t="shared" si="46"/>
        <v>0</v>
      </c>
      <c r="W250">
        <f t="shared" si="47"/>
        <v>-1.1934548940000003</v>
      </c>
    </row>
    <row r="251" spans="1:23" x14ac:dyDescent="0.2">
      <c r="A251" t="s">
        <v>43</v>
      </c>
      <c r="B251" t="s">
        <v>42</v>
      </c>
      <c r="C251">
        <v>2012</v>
      </c>
      <c r="D251">
        <v>100</v>
      </c>
      <c r="E251">
        <v>1.4</v>
      </c>
      <c r="F251">
        <v>2.7088787619999999</v>
      </c>
      <c r="H251">
        <v>375469</v>
      </c>
      <c r="I251" t="str">
        <f>Master_Data!$A251 &amp; "-" &amp; Master_Data!$C251</f>
        <v>BHS-2012</v>
      </c>
      <c r="J251">
        <f t="shared" si="36"/>
        <v>0</v>
      </c>
      <c r="K251">
        <f t="shared" si="37"/>
        <v>0</v>
      </c>
      <c r="L251">
        <f t="shared" si="38"/>
        <v>0.41096818699999993</v>
      </c>
      <c r="M251">
        <f t="shared" si="39"/>
        <v>1017099.999889378</v>
      </c>
      <c r="N251">
        <f t="shared" si="40"/>
        <v>0</v>
      </c>
      <c r="O251" t="str">
        <f t="shared" si="41"/>
        <v/>
      </c>
      <c r="P251" t="str">
        <f>IFERROR(VLOOKUP(A251,Ref_Data!$A:$B,2,0),"Unknown")</f>
        <v>High Income</v>
      </c>
      <c r="Q251" t="str">
        <f>IFERROR(VLOOKUP(A251,Ref_Data!$A:$C,3,0),"Unknown")</f>
        <v>Latin America &amp; Caribbean</v>
      </c>
      <c r="R251" t="str">
        <f t="shared" si="42"/>
        <v>Universal Access</v>
      </c>
      <c r="S251">
        <f t="shared" si="43"/>
        <v>18.879195463984374</v>
      </c>
      <c r="T251">
        <f t="shared" si="44"/>
        <v>-28.707129453224884</v>
      </c>
      <c r="U251">
        <f t="shared" si="45"/>
        <v>-2.6966253010962293</v>
      </c>
      <c r="V251">
        <f t="shared" si="46"/>
        <v>0</v>
      </c>
      <c r="W251">
        <f t="shared" si="47"/>
        <v>-0.78248670700000034</v>
      </c>
    </row>
    <row r="252" spans="1:23" x14ac:dyDescent="0.2">
      <c r="A252" t="s">
        <v>43</v>
      </c>
      <c r="B252" t="s">
        <v>42</v>
      </c>
      <c r="C252">
        <v>2013</v>
      </c>
      <c r="D252">
        <v>100</v>
      </c>
      <c r="E252">
        <v>1.4</v>
      </c>
      <c r="F252">
        <v>2.8792488779999998</v>
      </c>
      <c r="H252">
        <v>378953</v>
      </c>
      <c r="I252" t="str">
        <f>Master_Data!$A252 &amp; "-" &amp; Master_Data!$C252</f>
        <v>BHS-2013</v>
      </c>
      <c r="J252">
        <f t="shared" si="36"/>
        <v>0</v>
      </c>
      <c r="K252">
        <f t="shared" si="37"/>
        <v>0</v>
      </c>
      <c r="L252">
        <f t="shared" si="38"/>
        <v>0.17037011599999996</v>
      </c>
      <c r="M252">
        <f t="shared" si="39"/>
        <v>1091100.0000647339</v>
      </c>
      <c r="N252">
        <f t="shared" si="40"/>
        <v>0</v>
      </c>
      <c r="O252" t="str">
        <f t="shared" si="41"/>
        <v/>
      </c>
      <c r="P252" t="str">
        <f>IFERROR(VLOOKUP(A252,Ref_Data!$A:$B,2,0),"Unknown")</f>
        <v>High Income</v>
      </c>
      <c r="Q252" t="str">
        <f>IFERROR(VLOOKUP(A252,Ref_Data!$A:$C,3,0),"Unknown")</f>
        <v>Latin America &amp; Caribbean</v>
      </c>
      <c r="R252" t="str">
        <f t="shared" si="42"/>
        <v>Universal Access</v>
      </c>
      <c r="S252">
        <f t="shared" si="43"/>
        <v>18.287461823359394</v>
      </c>
      <c r="T252">
        <f t="shared" si="44"/>
        <v>-28.90164008383535</v>
      </c>
      <c r="U252">
        <f t="shared" si="45"/>
        <v>-2.0891215660000042</v>
      </c>
      <c r="V252">
        <f t="shared" si="46"/>
        <v>0</v>
      </c>
      <c r="W252">
        <f t="shared" si="47"/>
        <v>-0.61211659100000038</v>
      </c>
    </row>
    <row r="253" spans="1:23" x14ac:dyDescent="0.2">
      <c r="A253" t="s">
        <v>43</v>
      </c>
      <c r="B253" t="s">
        <v>42</v>
      </c>
      <c r="C253">
        <v>2014</v>
      </c>
      <c r="D253">
        <v>100</v>
      </c>
      <c r="E253">
        <v>1.4</v>
      </c>
      <c r="F253">
        <v>2.9722886329999998</v>
      </c>
      <c r="H253">
        <v>382298</v>
      </c>
      <c r="I253" t="str">
        <f>Master_Data!$A253 &amp; "-" &amp; Master_Data!$C253</f>
        <v>BHS-2014</v>
      </c>
      <c r="J253">
        <f t="shared" si="36"/>
        <v>0</v>
      </c>
      <c r="K253">
        <f t="shared" si="37"/>
        <v>0</v>
      </c>
      <c r="L253">
        <f t="shared" si="38"/>
        <v>9.3039754999999946E-2</v>
      </c>
      <c r="M253">
        <f t="shared" si="39"/>
        <v>1136299.999818634</v>
      </c>
      <c r="N253">
        <f t="shared" si="40"/>
        <v>0</v>
      </c>
      <c r="O253" t="str">
        <f t="shared" si="41"/>
        <v/>
      </c>
      <c r="P253" t="str">
        <f>IFERROR(VLOOKUP(A253,Ref_Data!$A:$B,2,0),"Unknown")</f>
        <v>High Income</v>
      </c>
      <c r="Q253" t="str">
        <f>IFERROR(VLOOKUP(A253,Ref_Data!$A:$C,3,0),"Unknown")</f>
        <v>Latin America &amp; Caribbean</v>
      </c>
      <c r="R253" t="str">
        <f t="shared" si="42"/>
        <v>Universal Access</v>
      </c>
      <c r="S253">
        <f t="shared" si="43"/>
        <v>17.559097411132853</v>
      </c>
      <c r="T253">
        <f t="shared" si="44"/>
        <v>-28.711726605578303</v>
      </c>
      <c r="U253">
        <f t="shared" si="45"/>
        <v>-1.8189982650836845</v>
      </c>
      <c r="V253">
        <f t="shared" si="46"/>
        <v>0</v>
      </c>
      <c r="W253">
        <f t="shared" si="47"/>
        <v>-0.51907683600000043</v>
      </c>
    </row>
    <row r="254" spans="1:23" x14ac:dyDescent="0.2">
      <c r="A254" t="s">
        <v>43</v>
      </c>
      <c r="B254" t="s">
        <v>42</v>
      </c>
      <c r="C254">
        <v>2015</v>
      </c>
      <c r="D254">
        <v>100</v>
      </c>
      <c r="E254">
        <v>1.4</v>
      </c>
      <c r="F254">
        <v>2.9075168809999998</v>
      </c>
      <c r="H254">
        <v>385346</v>
      </c>
      <c r="I254" t="str">
        <f>Master_Data!$A254 &amp; "-" &amp; Master_Data!$C254</f>
        <v>BHS-2015</v>
      </c>
      <c r="J254">
        <f t="shared" si="36"/>
        <v>0</v>
      </c>
      <c r="K254">
        <f t="shared" si="37"/>
        <v>0</v>
      </c>
      <c r="L254">
        <f t="shared" si="38"/>
        <v>-6.477175199999996E-2</v>
      </c>
      <c r="M254">
        <f t="shared" si="39"/>
        <v>1120400.000025826</v>
      </c>
      <c r="N254">
        <f t="shared" si="40"/>
        <v>0</v>
      </c>
      <c r="O254" t="str">
        <f t="shared" si="41"/>
        <v/>
      </c>
      <c r="P254" t="str">
        <f>IFERROR(VLOOKUP(A254,Ref_Data!$A:$B,2,0),"Unknown")</f>
        <v>High Income</v>
      </c>
      <c r="Q254" t="str">
        <f>IFERROR(VLOOKUP(A254,Ref_Data!$A:$C,3,0),"Unknown")</f>
        <v>Latin America &amp; Caribbean</v>
      </c>
      <c r="R254" t="str">
        <f t="shared" si="42"/>
        <v>Universal Access</v>
      </c>
      <c r="S254">
        <f t="shared" si="43"/>
        <v>16.984761441953111</v>
      </c>
      <c r="T254">
        <f t="shared" si="44"/>
        <v>-28.515157191497991</v>
      </c>
      <c r="U254">
        <f t="shared" si="45"/>
        <v>-1.8019244850041791</v>
      </c>
      <c r="V254">
        <f t="shared" si="46"/>
        <v>0</v>
      </c>
      <c r="W254">
        <f t="shared" si="47"/>
        <v>-0.58384858800000039</v>
      </c>
    </row>
    <row r="255" spans="1:23" x14ac:dyDescent="0.2">
      <c r="A255" t="s">
        <v>43</v>
      </c>
      <c r="B255" t="s">
        <v>42</v>
      </c>
      <c r="C255">
        <v>2016</v>
      </c>
      <c r="D255">
        <v>100</v>
      </c>
      <c r="E255">
        <v>1.2</v>
      </c>
      <c r="F255">
        <v>3.2095965780000002</v>
      </c>
      <c r="H255">
        <v>388055</v>
      </c>
      <c r="I255" t="str">
        <f>Master_Data!$A255 &amp; "-" &amp; Master_Data!$C255</f>
        <v>BHS-2016</v>
      </c>
      <c r="J255">
        <f t="shared" si="36"/>
        <v>0</v>
      </c>
      <c r="K255">
        <f t="shared" si="37"/>
        <v>-0.19999999999999996</v>
      </c>
      <c r="L255">
        <f t="shared" si="38"/>
        <v>0.30207969700000037</v>
      </c>
      <c r="M255">
        <f t="shared" si="39"/>
        <v>1245500.0000757901</v>
      </c>
      <c r="N255">
        <f t="shared" si="40"/>
        <v>0</v>
      </c>
      <c r="O255" t="str">
        <f t="shared" si="41"/>
        <v/>
      </c>
      <c r="P255" t="str">
        <f>IFERROR(VLOOKUP(A255,Ref_Data!$A:$B,2,0),"Unknown")</f>
        <v>High Income</v>
      </c>
      <c r="Q255" t="str">
        <f>IFERROR(VLOOKUP(A255,Ref_Data!$A:$C,3,0),"Unknown")</f>
        <v>Latin America &amp; Caribbean</v>
      </c>
      <c r="R255" t="str">
        <f t="shared" si="42"/>
        <v>Universal Access</v>
      </c>
      <c r="S255">
        <f t="shared" si="43"/>
        <v>15.905248869453033</v>
      </c>
      <c r="T255">
        <f t="shared" si="44"/>
        <v>-28.506057525184726</v>
      </c>
      <c r="U255">
        <f t="shared" si="45"/>
        <v>-1.4647752176694562</v>
      </c>
      <c r="V255">
        <f t="shared" si="46"/>
        <v>0</v>
      </c>
      <c r="W255">
        <f t="shared" si="47"/>
        <v>-0.28176889100000002</v>
      </c>
    </row>
    <row r="256" spans="1:23" x14ac:dyDescent="0.2">
      <c r="A256" t="s">
        <v>43</v>
      </c>
      <c r="B256" t="s">
        <v>42</v>
      </c>
      <c r="C256">
        <v>2017</v>
      </c>
      <c r="D256">
        <v>100</v>
      </c>
      <c r="E256">
        <v>1.1000000000000001</v>
      </c>
      <c r="F256">
        <v>3.518188919</v>
      </c>
      <c r="H256">
        <v>390485</v>
      </c>
      <c r="I256" t="str">
        <f>Master_Data!$A256 &amp; "-" &amp; Master_Data!$C256</f>
        <v>BHS-2017</v>
      </c>
      <c r="J256">
        <f t="shared" si="36"/>
        <v>0</v>
      </c>
      <c r="K256">
        <f t="shared" si="37"/>
        <v>-9.9999999999999867E-2</v>
      </c>
      <c r="L256">
        <f t="shared" si="38"/>
        <v>0.30859234099999977</v>
      </c>
      <c r="M256">
        <f t="shared" si="39"/>
        <v>1373800.0000357151</v>
      </c>
      <c r="N256">
        <f t="shared" si="40"/>
        <v>0</v>
      </c>
      <c r="O256" t="str">
        <f t="shared" si="41"/>
        <v/>
      </c>
      <c r="P256" t="str">
        <f>IFERROR(VLOOKUP(A256,Ref_Data!$A:$B,2,0),"Unknown")</f>
        <v>High Income</v>
      </c>
      <c r="Q256" t="str">
        <f>IFERROR(VLOOKUP(A256,Ref_Data!$A:$C,3,0),"Unknown")</f>
        <v>Latin America &amp; Caribbean</v>
      </c>
      <c r="R256" t="str">
        <f t="shared" si="42"/>
        <v>Universal Access</v>
      </c>
      <c r="S256">
        <f t="shared" si="43"/>
        <v>15.146092309921883</v>
      </c>
      <c r="T256">
        <f t="shared" si="44"/>
        <v>-28.441518871734946</v>
      </c>
      <c r="U256">
        <f t="shared" si="45"/>
        <v>-1.159562146573224</v>
      </c>
      <c r="V256">
        <f t="shared" si="46"/>
        <v>0</v>
      </c>
      <c r="W256">
        <f t="shared" si="47"/>
        <v>2.6823449999999749E-2</v>
      </c>
    </row>
    <row r="257" spans="1:23" x14ac:dyDescent="0.2">
      <c r="A257" t="s">
        <v>43</v>
      </c>
      <c r="B257" t="s">
        <v>42</v>
      </c>
      <c r="C257">
        <v>2018</v>
      </c>
      <c r="D257">
        <v>100</v>
      </c>
      <c r="E257">
        <v>1.1000000000000001</v>
      </c>
      <c r="F257">
        <v>3.08262693</v>
      </c>
      <c r="H257">
        <v>392717</v>
      </c>
      <c r="I257" t="str">
        <f>Master_Data!$A257 &amp; "-" &amp; Master_Data!$C257</f>
        <v>BHS-2018</v>
      </c>
      <c r="J257">
        <f t="shared" si="36"/>
        <v>0</v>
      </c>
      <c r="K257">
        <f t="shared" si="37"/>
        <v>0</v>
      </c>
      <c r="L257">
        <f t="shared" si="38"/>
        <v>-0.43556198899999998</v>
      </c>
      <c r="M257">
        <f t="shared" si="39"/>
        <v>1210600.0000688101</v>
      </c>
      <c r="N257">
        <f t="shared" si="40"/>
        <v>0</v>
      </c>
      <c r="O257" t="str">
        <f t="shared" si="41"/>
        <v/>
      </c>
      <c r="P257" t="str">
        <f>IFERROR(VLOOKUP(A257,Ref_Data!$A:$B,2,0),"Unknown")</f>
        <v>High Income</v>
      </c>
      <c r="Q257" t="str">
        <f>IFERROR(VLOOKUP(A257,Ref_Data!$A:$C,3,0),"Unknown")</f>
        <v>Latin America &amp; Caribbean</v>
      </c>
      <c r="R257" t="str">
        <f t="shared" si="42"/>
        <v>Universal Access</v>
      </c>
      <c r="S257">
        <f t="shared" si="43"/>
        <v>14.516199440312505</v>
      </c>
      <c r="T257">
        <f t="shared" si="44"/>
        <v>-28.4630301703253</v>
      </c>
      <c r="U257">
        <f t="shared" si="45"/>
        <v>-1.6282420796276149</v>
      </c>
      <c r="V257">
        <f t="shared" si="46"/>
        <v>0</v>
      </c>
      <c r="W257">
        <f t="shared" si="47"/>
        <v>-0.40873853900000023</v>
      </c>
    </row>
    <row r="258" spans="1:23" x14ac:dyDescent="0.2">
      <c r="A258" t="s">
        <v>43</v>
      </c>
      <c r="B258" t="s">
        <v>42</v>
      </c>
      <c r="C258">
        <v>2019</v>
      </c>
      <c r="D258">
        <v>100</v>
      </c>
      <c r="E258">
        <v>1.1000000000000001</v>
      </c>
      <c r="F258">
        <v>3.6751757779999998</v>
      </c>
      <c r="H258">
        <v>394675</v>
      </c>
      <c r="I258" t="str">
        <f>Master_Data!$A258 &amp; "-" &amp; Master_Data!$C258</f>
        <v>BHS-2019</v>
      </c>
      <c r="J258">
        <f t="shared" ref="J258:J321" si="48">IF(C258=2010,"",IF(D258="","",IFERROR(D258-INDEX($D:$D,MATCH(A258&amp;"-"&amp;(C258-1),$I:$I,0)),"")))</f>
        <v>0</v>
      </c>
      <c r="K258">
        <f t="shared" ref="K258:K321" si="49">IF(C258=2010,"",IF(E258="","",IFERROR(E258-INDEX($E:$E,MATCH(A258&amp;"-"&amp;(C258-1),$I:$I,0)),"")))</f>
        <v>0</v>
      </c>
      <c r="L258">
        <f t="shared" ref="L258:L321" si="50">IF(C258=2010,"",IF(F258="","",IFERROR(F258-INDEX($F:$F,MATCH(A258&amp;"-"&amp;(C258-1),$I:$I,0)),"" )))</f>
        <v>0.59254884799999985</v>
      </c>
      <c r="M258">
        <f t="shared" ref="M258:M321" si="51">IFERROR(F258*H258,"")</f>
        <v>1450500.0001821499</v>
      </c>
      <c r="N258">
        <f t="shared" ref="N258:N321" si="52">IF(D258="","",100-D258)</f>
        <v>0</v>
      </c>
      <c r="O258" t="str">
        <f t="shared" ref="O258:O321" si="53">IFERROR(F258/G258*1000,"")</f>
        <v/>
      </c>
      <c r="P258" t="str">
        <f>IFERROR(VLOOKUP(A258,Ref_Data!$A:$B,2,0),"Unknown")</f>
        <v>High Income</v>
      </c>
      <c r="Q258" t="str">
        <f>IFERROR(VLOOKUP(A258,Ref_Data!$A:$C,3,0),"Unknown")</f>
        <v>Latin America &amp; Caribbean</v>
      </c>
      <c r="R258" t="str">
        <f t="shared" ref="R258:R321" si="54">IF(D258="","No Data",IF(D258&gt;=95,"Universal Access",IF(D258&gt;=80,"High Access",IF(D258&gt;=50,"Moderate Access",IF(D258&gt;=20,"Low Access","Critical")))))</f>
        <v>Universal Access</v>
      </c>
      <c r="S258">
        <f t="shared" ref="S258:S321" si="55">IF(D258="","",D258-AVERAGEIF($C:$C,C258,$D:$D))</f>
        <v>13.958622860585876</v>
      </c>
      <c r="T258">
        <f t="shared" ref="T258:T321" si="56">IF(E258="","",E258-AVERAGEIF($C:$C,C258,$E:$E))</f>
        <v>-28.362191043827288</v>
      </c>
      <c r="U258">
        <f t="shared" ref="U258:U321" si="57">IF(F258="","",F258-AVERAGEIF($C:$C,C258,$F:$F))</f>
        <v>-1.0082255175815877</v>
      </c>
      <c r="V258">
        <f t="shared" ref="V258:V321" si="58">IFERROR(IF(D258="","",D258-INDEX($D:$D,MATCH(A258&amp;"-2010",$I:$I,0))),"")</f>
        <v>0</v>
      </c>
      <c r="W258">
        <f t="shared" ref="W258:W321" si="59">IFERROR(IF(F258="","",F258-INDEX($F:$F,MATCH(A258&amp;"-2010",$I:$I,0))),"")</f>
        <v>0.18381030899999962</v>
      </c>
    </row>
    <row r="259" spans="1:23" x14ac:dyDescent="0.2">
      <c r="A259" t="s">
        <v>43</v>
      </c>
      <c r="B259" t="s">
        <v>42</v>
      </c>
      <c r="C259">
        <v>2020</v>
      </c>
      <c r="D259">
        <v>100</v>
      </c>
      <c r="E259">
        <v>1.4</v>
      </c>
      <c r="F259">
        <v>2.963904179</v>
      </c>
      <c r="H259">
        <v>395863</v>
      </c>
      <c r="I259" t="str">
        <f>Master_Data!$A259 &amp; "-" &amp; Master_Data!$C259</f>
        <v>BHS-2020</v>
      </c>
      <c r="J259">
        <f t="shared" si="48"/>
        <v>0</v>
      </c>
      <c r="K259">
        <f t="shared" si="49"/>
        <v>0.29999999999999982</v>
      </c>
      <c r="L259">
        <f t="shared" si="50"/>
        <v>-0.71127159899999981</v>
      </c>
      <c r="M259">
        <f t="shared" si="51"/>
        <v>1173300.0000114769</v>
      </c>
      <c r="N259">
        <f t="shared" si="52"/>
        <v>0</v>
      </c>
      <c r="O259" t="str">
        <f t="shared" si="53"/>
        <v/>
      </c>
      <c r="P259" t="str">
        <f>IFERROR(VLOOKUP(A259,Ref_Data!$A:$B,2,0),"Unknown")</f>
        <v>High Income</v>
      </c>
      <c r="Q259" t="str">
        <f>IFERROR(VLOOKUP(A259,Ref_Data!$A:$C,3,0),"Unknown")</f>
        <v>Latin America &amp; Caribbean</v>
      </c>
      <c r="R259" t="str">
        <f t="shared" si="54"/>
        <v>Universal Access</v>
      </c>
      <c r="S259">
        <f t="shared" si="55"/>
        <v>13.426165474335917</v>
      </c>
      <c r="T259">
        <f t="shared" si="56"/>
        <v>-29.134853433815262</v>
      </c>
      <c r="U259">
        <f t="shared" si="57"/>
        <v>-1.4368434573012578</v>
      </c>
      <c r="V259">
        <f t="shared" si="58"/>
        <v>0</v>
      </c>
      <c r="W259">
        <f t="shared" si="59"/>
        <v>-0.52746129000000019</v>
      </c>
    </row>
    <row r="260" spans="1:23" x14ac:dyDescent="0.2">
      <c r="A260" t="s">
        <v>43</v>
      </c>
      <c r="B260" t="s">
        <v>42</v>
      </c>
      <c r="C260">
        <v>2021</v>
      </c>
      <c r="D260">
        <v>100</v>
      </c>
      <c r="E260">
        <v>1.1000000000000001</v>
      </c>
      <c r="F260">
        <v>3.6551430090000001</v>
      </c>
      <c r="H260">
        <v>396373</v>
      </c>
      <c r="I260" t="str">
        <f>Master_Data!$A260 &amp; "-" &amp; Master_Data!$C260</f>
        <v>BHS-2021</v>
      </c>
      <c r="J260">
        <f t="shared" si="48"/>
        <v>0</v>
      </c>
      <c r="K260">
        <f t="shared" si="49"/>
        <v>-0.29999999999999982</v>
      </c>
      <c r="L260">
        <f t="shared" si="50"/>
        <v>0.69123883000000008</v>
      </c>
      <c r="M260">
        <f t="shared" si="51"/>
        <v>1448799.9999063571</v>
      </c>
      <c r="N260">
        <f t="shared" si="52"/>
        <v>0</v>
      </c>
      <c r="O260" t="str">
        <f t="shared" si="53"/>
        <v/>
      </c>
      <c r="P260" t="str">
        <f>IFERROR(VLOOKUP(A260,Ref_Data!$A:$B,2,0),"Unknown")</f>
        <v>High Income</v>
      </c>
      <c r="Q260" t="str">
        <f>IFERROR(VLOOKUP(A260,Ref_Data!$A:$C,3,0),"Unknown")</f>
        <v>Latin America &amp; Caribbean</v>
      </c>
      <c r="R260" t="str">
        <f t="shared" si="54"/>
        <v>Universal Access</v>
      </c>
      <c r="S260">
        <f t="shared" si="55"/>
        <v>12.87483148972656</v>
      </c>
      <c r="T260">
        <f t="shared" si="56"/>
        <v>-28.503381642512057</v>
      </c>
      <c r="U260">
        <f t="shared" si="57"/>
        <v>-0.9255913320041862</v>
      </c>
      <c r="V260">
        <f t="shared" si="58"/>
        <v>0</v>
      </c>
      <c r="W260">
        <f t="shared" si="59"/>
        <v>0.16377753999999989</v>
      </c>
    </row>
    <row r="261" spans="1:23" x14ac:dyDescent="0.2">
      <c r="A261" t="s">
        <v>43</v>
      </c>
      <c r="B261" t="s">
        <v>42</v>
      </c>
      <c r="C261">
        <v>2022</v>
      </c>
      <c r="D261">
        <v>100</v>
      </c>
      <c r="E261">
        <v>1.1000000000000001</v>
      </c>
      <c r="F261">
        <v>3.5355110710000002</v>
      </c>
      <c r="H261">
        <v>397538</v>
      </c>
      <c r="I261" t="str">
        <f>Master_Data!$A261 &amp; "-" &amp; Master_Data!$C261</f>
        <v>BHS-2022</v>
      </c>
      <c r="J261">
        <f t="shared" si="48"/>
        <v>0</v>
      </c>
      <c r="K261">
        <f t="shared" si="49"/>
        <v>0</v>
      </c>
      <c r="L261">
        <f t="shared" si="50"/>
        <v>-0.11963193799999994</v>
      </c>
      <c r="M261">
        <f t="shared" si="51"/>
        <v>1405500.0001431981</v>
      </c>
      <c r="N261">
        <f t="shared" si="52"/>
        <v>0</v>
      </c>
      <c r="O261" t="str">
        <f t="shared" si="53"/>
        <v/>
      </c>
      <c r="P261" t="str">
        <f>IFERROR(VLOOKUP(A261,Ref_Data!$A:$B,2,0),"Unknown")</f>
        <v>High Income</v>
      </c>
      <c r="Q261" t="str">
        <f>IFERROR(VLOOKUP(A261,Ref_Data!$A:$C,3,0),"Unknown")</f>
        <v>Latin America &amp; Caribbean</v>
      </c>
      <c r="R261" t="str">
        <f t="shared" si="54"/>
        <v>Universal Access</v>
      </c>
      <c r="S261">
        <f t="shared" si="55"/>
        <v>12.585946336015652</v>
      </c>
      <c r="T261">
        <f t="shared" si="56"/>
        <v>-29.321739130434793</v>
      </c>
      <c r="U261">
        <f t="shared" si="57"/>
        <v>-1.0152899812259362</v>
      </c>
      <c r="V261">
        <f t="shared" si="58"/>
        <v>0</v>
      </c>
      <c r="W261">
        <f t="shared" si="59"/>
        <v>4.414560199999995E-2</v>
      </c>
    </row>
    <row r="262" spans="1:23" x14ac:dyDescent="0.2">
      <c r="A262" t="s">
        <v>45</v>
      </c>
      <c r="B262" t="s">
        <v>44</v>
      </c>
      <c r="C262">
        <v>2010</v>
      </c>
      <c r="D262">
        <v>94.4</v>
      </c>
      <c r="E262">
        <v>7.3</v>
      </c>
      <c r="F262">
        <v>6.9719046169999999</v>
      </c>
      <c r="G262">
        <v>2895.6108100000001</v>
      </c>
      <c r="H262">
        <v>9483836</v>
      </c>
      <c r="I262" t="str">
        <f>Master_Data!$A262 &amp; "-" &amp; Master_Data!$C262</f>
        <v>BLR-2010</v>
      </c>
      <c r="J262" t="str">
        <f t="shared" si="48"/>
        <v/>
      </c>
      <c r="K262" t="str">
        <f t="shared" si="49"/>
        <v/>
      </c>
      <c r="L262" t="str">
        <f t="shared" si="50"/>
        <v/>
      </c>
      <c r="M262">
        <f t="shared" si="51"/>
        <v>66120399.995270811</v>
      </c>
      <c r="N262">
        <f t="shared" si="52"/>
        <v>5.5999999999999943</v>
      </c>
      <c r="O262">
        <f t="shared" si="53"/>
        <v>2.4077492019723463</v>
      </c>
      <c r="P262" t="str">
        <f>IFERROR(VLOOKUP(A262,Ref_Data!$A:$B,2,0),"Unknown")</f>
        <v>Upper Middle Income</v>
      </c>
      <c r="Q262" t="str">
        <f>IFERROR(VLOOKUP(A262,Ref_Data!$A:$C,3,0),"Unknown")</f>
        <v>Europe &amp; Central Asia</v>
      </c>
      <c r="R262" t="str">
        <f t="shared" si="54"/>
        <v>High Access</v>
      </c>
      <c r="S262">
        <f t="shared" si="55"/>
        <v>14.775342560585955</v>
      </c>
      <c r="T262">
        <f t="shared" si="56"/>
        <v>-23.112664906737901</v>
      </c>
      <c r="U262">
        <f t="shared" si="57"/>
        <v>1.8738454030083656</v>
      </c>
      <c r="V262">
        <f t="shared" si="58"/>
        <v>0</v>
      </c>
      <c r="W262">
        <f t="shared" si="59"/>
        <v>0</v>
      </c>
    </row>
    <row r="263" spans="1:23" x14ac:dyDescent="0.2">
      <c r="A263" t="s">
        <v>45</v>
      </c>
      <c r="B263" t="s">
        <v>44</v>
      </c>
      <c r="C263">
        <v>2011</v>
      </c>
      <c r="D263">
        <v>95</v>
      </c>
      <c r="E263">
        <v>7.5</v>
      </c>
      <c r="F263">
        <v>6.654341112</v>
      </c>
      <c r="G263">
        <v>3081.6801810000002</v>
      </c>
      <c r="H263">
        <v>9461643</v>
      </c>
      <c r="I263" t="str">
        <f>Master_Data!$A263 &amp; "-" &amp; Master_Data!$C263</f>
        <v>BLR-2011</v>
      </c>
      <c r="J263">
        <f t="shared" si="48"/>
        <v>0.59999999999999432</v>
      </c>
      <c r="K263">
        <f t="shared" si="49"/>
        <v>0.20000000000000018</v>
      </c>
      <c r="L263">
        <f t="shared" si="50"/>
        <v>-0.31756350499999986</v>
      </c>
      <c r="M263">
        <f t="shared" si="51"/>
        <v>62961000.001967013</v>
      </c>
      <c r="N263">
        <f t="shared" si="52"/>
        <v>5</v>
      </c>
      <c r="O263">
        <f t="shared" si="53"/>
        <v>2.15932242191358</v>
      </c>
      <c r="P263" t="str">
        <f>IFERROR(VLOOKUP(A263,Ref_Data!$A:$B,2,0),"Unknown")</f>
        <v>Upper Middle Income</v>
      </c>
      <c r="Q263" t="str">
        <f>IFERROR(VLOOKUP(A263,Ref_Data!$A:$C,3,0),"Unknown")</f>
        <v>Europe &amp; Central Asia</v>
      </c>
      <c r="R263" t="str">
        <f t="shared" si="54"/>
        <v>Universal Access</v>
      </c>
      <c r="S263">
        <f t="shared" si="55"/>
        <v>14.584672569179688</v>
      </c>
      <c r="T263">
        <f t="shared" si="56"/>
        <v>-22.697370289641142</v>
      </c>
      <c r="U263">
        <f t="shared" si="57"/>
        <v>1.5278077282259446</v>
      </c>
      <c r="V263">
        <f t="shared" si="58"/>
        <v>0.59999999999999432</v>
      </c>
      <c r="W263">
        <f t="shared" si="59"/>
        <v>-0.31756350499999986</v>
      </c>
    </row>
    <row r="264" spans="1:23" x14ac:dyDescent="0.2">
      <c r="A264" t="s">
        <v>45</v>
      </c>
      <c r="B264" t="s">
        <v>44</v>
      </c>
      <c r="C264">
        <v>2012</v>
      </c>
      <c r="D264">
        <v>95.6</v>
      </c>
      <c r="E264">
        <v>7.2</v>
      </c>
      <c r="F264">
        <v>6.803230203</v>
      </c>
      <c r="G264">
        <v>3219.4265340000002</v>
      </c>
      <c r="H264">
        <v>9446836</v>
      </c>
      <c r="I264" t="str">
        <f>Master_Data!$A264 &amp; "-" &amp; Master_Data!$C264</f>
        <v>BLR-2012</v>
      </c>
      <c r="J264">
        <f t="shared" si="48"/>
        <v>0.59999999999999432</v>
      </c>
      <c r="K264">
        <f t="shared" si="49"/>
        <v>-0.29999999999999982</v>
      </c>
      <c r="L264">
        <f t="shared" si="50"/>
        <v>0.14888909100000003</v>
      </c>
      <c r="M264">
        <f t="shared" si="51"/>
        <v>64268999.99798771</v>
      </c>
      <c r="N264">
        <f t="shared" si="52"/>
        <v>4.4000000000000057</v>
      </c>
      <c r="O264">
        <f t="shared" si="53"/>
        <v>2.1131807578622634</v>
      </c>
      <c r="P264" t="str">
        <f>IFERROR(VLOOKUP(A264,Ref_Data!$A:$B,2,0),"Unknown")</f>
        <v>Upper Middle Income</v>
      </c>
      <c r="Q264" t="str">
        <f>IFERROR(VLOOKUP(A264,Ref_Data!$A:$C,3,0),"Unknown")</f>
        <v>Europe &amp; Central Asia</v>
      </c>
      <c r="R264" t="str">
        <f t="shared" si="54"/>
        <v>Universal Access</v>
      </c>
      <c r="S264">
        <f t="shared" si="55"/>
        <v>14.479195463984368</v>
      </c>
      <c r="T264">
        <f t="shared" si="56"/>
        <v>-22.907129453224883</v>
      </c>
      <c r="U264">
        <f t="shared" si="57"/>
        <v>1.3977261399037708</v>
      </c>
      <c r="V264">
        <f t="shared" si="58"/>
        <v>1.1999999999999886</v>
      </c>
      <c r="W264">
        <f t="shared" si="59"/>
        <v>-0.16867441399999983</v>
      </c>
    </row>
    <row r="265" spans="1:23" x14ac:dyDescent="0.2">
      <c r="A265" t="s">
        <v>45</v>
      </c>
      <c r="B265" t="s">
        <v>44</v>
      </c>
      <c r="C265">
        <v>2013</v>
      </c>
      <c r="D265">
        <v>96.2</v>
      </c>
      <c r="E265">
        <v>7</v>
      </c>
      <c r="F265">
        <v>6.8228381210000002</v>
      </c>
      <c r="G265">
        <v>2870.3258030000002</v>
      </c>
      <c r="H265">
        <v>9443211</v>
      </c>
      <c r="I265" t="str">
        <f>Master_Data!$A265 &amp; "-" &amp; Master_Data!$C265</f>
        <v>BLR-2013</v>
      </c>
      <c r="J265">
        <f t="shared" si="48"/>
        <v>0.60000000000000853</v>
      </c>
      <c r="K265">
        <f t="shared" si="49"/>
        <v>-0.20000000000000018</v>
      </c>
      <c r="L265">
        <f t="shared" si="50"/>
        <v>1.9607918000000168E-2</v>
      </c>
      <c r="M265">
        <f t="shared" si="51"/>
        <v>64429499.995446533</v>
      </c>
      <c r="N265">
        <f t="shared" si="52"/>
        <v>3.7999999999999972</v>
      </c>
      <c r="O265">
        <f t="shared" si="53"/>
        <v>2.3770256720923189</v>
      </c>
      <c r="P265" t="str">
        <f>IFERROR(VLOOKUP(A265,Ref_Data!$A:$B,2,0),"Unknown")</f>
        <v>Upper Middle Income</v>
      </c>
      <c r="Q265" t="str">
        <f>IFERROR(VLOOKUP(A265,Ref_Data!$A:$C,3,0),"Unknown")</f>
        <v>Europe &amp; Central Asia</v>
      </c>
      <c r="R265" t="str">
        <f t="shared" si="54"/>
        <v>Universal Access</v>
      </c>
      <c r="S265">
        <f t="shared" si="55"/>
        <v>14.487461823359396</v>
      </c>
      <c r="T265">
        <f t="shared" si="56"/>
        <v>-23.301640083835348</v>
      </c>
      <c r="U265">
        <f t="shared" si="57"/>
        <v>1.8544676769999962</v>
      </c>
      <c r="V265">
        <f t="shared" si="58"/>
        <v>1.7999999999999972</v>
      </c>
      <c r="W265">
        <f t="shared" si="59"/>
        <v>-0.14906649599999966</v>
      </c>
    </row>
    <row r="266" spans="1:23" x14ac:dyDescent="0.2">
      <c r="A266" t="s">
        <v>45</v>
      </c>
      <c r="B266" t="s">
        <v>44</v>
      </c>
      <c r="C266">
        <v>2014</v>
      </c>
      <c r="D266">
        <v>96.8</v>
      </c>
      <c r="E266">
        <v>6.7</v>
      </c>
      <c r="F266">
        <v>6.7704713390000002</v>
      </c>
      <c r="G266">
        <v>2923.5768210000001</v>
      </c>
      <c r="H266">
        <v>9448515</v>
      </c>
      <c r="I266" t="str">
        <f>Master_Data!$A266 &amp; "-" &amp; Master_Data!$C266</f>
        <v>BLR-2014</v>
      </c>
      <c r="J266">
        <f t="shared" si="48"/>
        <v>0.59999999999999432</v>
      </c>
      <c r="K266">
        <f t="shared" si="49"/>
        <v>-0.29999999999999982</v>
      </c>
      <c r="L266">
        <f t="shared" si="50"/>
        <v>-5.2366782000000001E-2</v>
      </c>
      <c r="M266">
        <f t="shared" si="51"/>
        <v>63970900.003611587</v>
      </c>
      <c r="N266">
        <f t="shared" si="52"/>
        <v>3.2000000000000028</v>
      </c>
      <c r="O266">
        <f t="shared" si="53"/>
        <v>2.3158178332677375</v>
      </c>
      <c r="P266" t="str">
        <f>IFERROR(VLOOKUP(A266,Ref_Data!$A:$B,2,0),"Unknown")</f>
        <v>Upper Middle Income</v>
      </c>
      <c r="Q266" t="str">
        <f>IFERROR(VLOOKUP(A266,Ref_Data!$A:$C,3,0),"Unknown")</f>
        <v>Europe &amp; Central Asia</v>
      </c>
      <c r="R266" t="str">
        <f t="shared" si="54"/>
        <v>Universal Access</v>
      </c>
      <c r="S266">
        <f t="shared" si="55"/>
        <v>14.359097411132851</v>
      </c>
      <c r="T266">
        <f t="shared" si="56"/>
        <v>-23.411726605578302</v>
      </c>
      <c r="U266">
        <f t="shared" si="57"/>
        <v>1.979184440916316</v>
      </c>
      <c r="V266">
        <f t="shared" si="58"/>
        <v>2.3999999999999915</v>
      </c>
      <c r="W266">
        <f t="shared" si="59"/>
        <v>-0.20143327799999966</v>
      </c>
    </row>
    <row r="267" spans="1:23" x14ac:dyDescent="0.2">
      <c r="A267" t="s">
        <v>45</v>
      </c>
      <c r="B267" t="s">
        <v>44</v>
      </c>
      <c r="C267">
        <v>2015</v>
      </c>
      <c r="D267">
        <v>97.4</v>
      </c>
      <c r="E267">
        <v>6.8</v>
      </c>
      <c r="F267">
        <v>6.2538658390000004</v>
      </c>
      <c r="G267">
        <v>2660.1402680000001</v>
      </c>
      <c r="H267">
        <v>9461076</v>
      </c>
      <c r="I267" t="str">
        <f>Master_Data!$A267 &amp; "-" &amp; Master_Data!$C267</f>
        <v>BLR-2015</v>
      </c>
      <c r="J267">
        <f t="shared" si="48"/>
        <v>0.60000000000000853</v>
      </c>
      <c r="K267">
        <f t="shared" si="49"/>
        <v>9.9999999999999645E-2</v>
      </c>
      <c r="L267">
        <f t="shared" si="50"/>
        <v>-0.51660549999999983</v>
      </c>
      <c r="M267">
        <f t="shared" si="51"/>
        <v>59168299.996582769</v>
      </c>
      <c r="N267">
        <f t="shared" si="52"/>
        <v>2.5999999999999943</v>
      </c>
      <c r="O267">
        <f t="shared" si="53"/>
        <v>2.3509534118296354</v>
      </c>
      <c r="P267" t="str">
        <f>IFERROR(VLOOKUP(A267,Ref_Data!$A:$B,2,0),"Unknown")</f>
        <v>Upper Middle Income</v>
      </c>
      <c r="Q267" t="str">
        <f>IFERROR(VLOOKUP(A267,Ref_Data!$A:$C,3,0),"Unknown")</f>
        <v>Europe &amp; Central Asia</v>
      </c>
      <c r="R267" t="str">
        <f t="shared" si="54"/>
        <v>Universal Access</v>
      </c>
      <c r="S267">
        <f t="shared" si="55"/>
        <v>14.384761441953117</v>
      </c>
      <c r="T267">
        <f t="shared" si="56"/>
        <v>-23.115157191497989</v>
      </c>
      <c r="U267">
        <f t="shared" si="57"/>
        <v>1.5444244729958214</v>
      </c>
      <c r="V267">
        <f t="shared" si="58"/>
        <v>3</v>
      </c>
      <c r="W267">
        <f t="shared" si="59"/>
        <v>-0.71803877799999949</v>
      </c>
    </row>
    <row r="268" spans="1:23" x14ac:dyDescent="0.2">
      <c r="A268" t="s">
        <v>45</v>
      </c>
      <c r="B268" t="s">
        <v>44</v>
      </c>
      <c r="C268">
        <v>2016</v>
      </c>
      <c r="D268">
        <v>98</v>
      </c>
      <c r="E268">
        <v>6.7</v>
      </c>
      <c r="F268">
        <v>6.2372516720000002</v>
      </c>
      <c r="G268">
        <v>2639.0948629999998</v>
      </c>
      <c r="H268">
        <v>9469379</v>
      </c>
      <c r="I268" t="str">
        <f>Master_Data!$A268 &amp; "-" &amp; Master_Data!$C268</f>
        <v>BLR-2016</v>
      </c>
      <c r="J268">
        <f t="shared" si="48"/>
        <v>0.59999999999999432</v>
      </c>
      <c r="K268">
        <f t="shared" si="49"/>
        <v>-9.9999999999999645E-2</v>
      </c>
      <c r="L268">
        <f t="shared" si="50"/>
        <v>-1.661416700000018E-2</v>
      </c>
      <c r="M268">
        <f t="shared" si="51"/>
        <v>59062900.000551693</v>
      </c>
      <c r="N268">
        <f t="shared" si="52"/>
        <v>2</v>
      </c>
      <c r="O268">
        <f t="shared" si="53"/>
        <v>2.3634056355631659</v>
      </c>
      <c r="P268" t="str">
        <f>IFERROR(VLOOKUP(A268,Ref_Data!$A:$B,2,0),"Unknown")</f>
        <v>Upper Middle Income</v>
      </c>
      <c r="Q268" t="str">
        <f>IFERROR(VLOOKUP(A268,Ref_Data!$A:$C,3,0),"Unknown")</f>
        <v>Europe &amp; Central Asia</v>
      </c>
      <c r="R268" t="str">
        <f t="shared" si="54"/>
        <v>Universal Access</v>
      </c>
      <c r="S268">
        <f t="shared" si="55"/>
        <v>13.905248869453033</v>
      </c>
      <c r="T268">
        <f t="shared" si="56"/>
        <v>-23.006057525184726</v>
      </c>
      <c r="U268">
        <f t="shared" si="57"/>
        <v>1.5628798763305438</v>
      </c>
      <c r="V268">
        <f t="shared" si="58"/>
        <v>3.5999999999999943</v>
      </c>
      <c r="W268">
        <f t="shared" si="59"/>
        <v>-0.73465294499999967</v>
      </c>
    </row>
    <row r="269" spans="1:23" x14ac:dyDescent="0.2">
      <c r="A269" t="s">
        <v>45</v>
      </c>
      <c r="B269" t="s">
        <v>44</v>
      </c>
      <c r="C269">
        <v>2017</v>
      </c>
      <c r="D269">
        <v>98.7</v>
      </c>
      <c r="E269">
        <v>7.3</v>
      </c>
      <c r="F269">
        <v>6.366621211</v>
      </c>
      <c r="G269">
        <v>2692.5834490000002</v>
      </c>
      <c r="H269">
        <v>9458989</v>
      </c>
      <c r="I269" t="str">
        <f>Master_Data!$A269 &amp; "-" &amp; Master_Data!$C269</f>
        <v>BLR-2017</v>
      </c>
      <c r="J269">
        <f t="shared" si="48"/>
        <v>0.70000000000000284</v>
      </c>
      <c r="K269">
        <f t="shared" si="49"/>
        <v>0.59999999999999964</v>
      </c>
      <c r="L269">
        <f t="shared" si="50"/>
        <v>0.12936953899999981</v>
      </c>
      <c r="M269">
        <f t="shared" si="51"/>
        <v>60221800.00201568</v>
      </c>
      <c r="N269">
        <f t="shared" si="52"/>
        <v>1.2999999999999972</v>
      </c>
      <c r="O269">
        <f t="shared" si="53"/>
        <v>2.3645028395924004</v>
      </c>
      <c r="P269" t="str">
        <f>IFERROR(VLOOKUP(A269,Ref_Data!$A:$B,2,0),"Unknown")</f>
        <v>Upper Middle Income</v>
      </c>
      <c r="Q269" t="str">
        <f>IFERROR(VLOOKUP(A269,Ref_Data!$A:$C,3,0),"Unknown")</f>
        <v>Europe &amp; Central Asia</v>
      </c>
      <c r="R269" t="str">
        <f t="shared" si="54"/>
        <v>Universal Access</v>
      </c>
      <c r="S269">
        <f t="shared" si="55"/>
        <v>13.846092309921886</v>
      </c>
      <c r="T269">
        <f t="shared" si="56"/>
        <v>-22.241518871734947</v>
      </c>
      <c r="U269">
        <f t="shared" si="57"/>
        <v>1.688870145426776</v>
      </c>
      <c r="V269">
        <f t="shared" si="58"/>
        <v>4.2999999999999972</v>
      </c>
      <c r="W269">
        <f t="shared" si="59"/>
        <v>-0.60528340599999986</v>
      </c>
    </row>
    <row r="270" spans="1:23" x14ac:dyDescent="0.2">
      <c r="A270" t="s">
        <v>45</v>
      </c>
      <c r="B270" t="s">
        <v>44</v>
      </c>
      <c r="C270">
        <v>2018</v>
      </c>
      <c r="D270">
        <v>99.3</v>
      </c>
      <c r="E270">
        <v>7.2</v>
      </c>
      <c r="F270">
        <v>6.722115187</v>
      </c>
      <c r="G270">
        <v>2849.2947730000001</v>
      </c>
      <c r="H270">
        <v>9438785</v>
      </c>
      <c r="I270" t="str">
        <f>Master_Data!$A270 &amp; "-" &amp; Master_Data!$C270</f>
        <v>BLR-2018</v>
      </c>
      <c r="J270">
        <f t="shared" si="48"/>
        <v>0.59999999999999432</v>
      </c>
      <c r="K270">
        <f t="shared" si="49"/>
        <v>-9.9999999999999645E-2</v>
      </c>
      <c r="L270">
        <f t="shared" si="50"/>
        <v>0.35549397599999999</v>
      </c>
      <c r="M270">
        <f t="shared" si="51"/>
        <v>63448599.995327793</v>
      </c>
      <c r="N270">
        <f t="shared" si="52"/>
        <v>0.70000000000000284</v>
      </c>
      <c r="O270">
        <f t="shared" si="53"/>
        <v>2.3592206923267325</v>
      </c>
      <c r="P270" t="str">
        <f>IFERROR(VLOOKUP(A270,Ref_Data!$A:$B,2,0),"Unknown")</f>
        <v>Upper Middle Income</v>
      </c>
      <c r="Q270" t="str">
        <f>IFERROR(VLOOKUP(A270,Ref_Data!$A:$C,3,0),"Unknown")</f>
        <v>Europe &amp; Central Asia</v>
      </c>
      <c r="R270" t="str">
        <f t="shared" si="54"/>
        <v>Universal Access</v>
      </c>
      <c r="S270">
        <f t="shared" si="55"/>
        <v>13.816199440312502</v>
      </c>
      <c r="T270">
        <f t="shared" si="56"/>
        <v>-22.363030170325302</v>
      </c>
      <c r="U270">
        <f t="shared" si="57"/>
        <v>2.0112461773723851</v>
      </c>
      <c r="V270">
        <f t="shared" si="58"/>
        <v>4.8999999999999915</v>
      </c>
      <c r="W270">
        <f t="shared" si="59"/>
        <v>-0.24978942999999987</v>
      </c>
    </row>
    <row r="271" spans="1:23" x14ac:dyDescent="0.2">
      <c r="A271" t="s">
        <v>45</v>
      </c>
      <c r="B271" t="s">
        <v>44</v>
      </c>
      <c r="C271">
        <v>2019</v>
      </c>
      <c r="D271">
        <v>100</v>
      </c>
      <c r="E271">
        <v>7.8</v>
      </c>
      <c r="F271">
        <v>6.5020247869999999</v>
      </c>
      <c r="G271">
        <v>2748.9688369999999</v>
      </c>
      <c r="H271">
        <v>9419758</v>
      </c>
      <c r="I271" t="str">
        <f>Master_Data!$A271 &amp; "-" &amp; Master_Data!$C271</f>
        <v>BLR-2019</v>
      </c>
      <c r="J271">
        <f t="shared" si="48"/>
        <v>0.70000000000000284</v>
      </c>
      <c r="K271">
        <f t="shared" si="49"/>
        <v>0.59999999999999964</v>
      </c>
      <c r="L271">
        <f t="shared" si="50"/>
        <v>-0.22009040000000013</v>
      </c>
      <c r="M271">
        <f t="shared" si="51"/>
        <v>61247500.003541544</v>
      </c>
      <c r="N271">
        <f t="shared" si="52"/>
        <v>0</v>
      </c>
      <c r="O271">
        <f t="shared" si="53"/>
        <v>2.3652595473202158</v>
      </c>
      <c r="P271" t="str">
        <f>IFERROR(VLOOKUP(A271,Ref_Data!$A:$B,2,0),"Unknown")</f>
        <v>Upper Middle Income</v>
      </c>
      <c r="Q271" t="str">
        <f>IFERROR(VLOOKUP(A271,Ref_Data!$A:$C,3,0),"Unknown")</f>
        <v>Europe &amp; Central Asia</v>
      </c>
      <c r="R271" t="str">
        <f t="shared" si="54"/>
        <v>Universal Access</v>
      </c>
      <c r="S271">
        <f t="shared" si="55"/>
        <v>13.958622860585876</v>
      </c>
      <c r="T271">
        <f t="shared" si="56"/>
        <v>-21.662191043827288</v>
      </c>
      <c r="U271">
        <f t="shared" si="57"/>
        <v>1.8186234914184123</v>
      </c>
      <c r="V271">
        <f t="shared" si="58"/>
        <v>5.5999999999999943</v>
      </c>
      <c r="W271">
        <f t="shared" si="59"/>
        <v>-0.46987983</v>
      </c>
    </row>
    <row r="272" spans="1:23" x14ac:dyDescent="0.2">
      <c r="A272" t="s">
        <v>45</v>
      </c>
      <c r="B272" t="s">
        <v>44</v>
      </c>
      <c r="C272">
        <v>2020</v>
      </c>
      <c r="D272">
        <v>100</v>
      </c>
      <c r="E272">
        <v>8.4</v>
      </c>
      <c r="F272">
        <v>6.2004688300000002</v>
      </c>
      <c r="G272">
        <v>2673.8654860000001</v>
      </c>
      <c r="H272">
        <v>9379952</v>
      </c>
      <c r="I272" t="str">
        <f>Master_Data!$A272 &amp; "-" &amp; Master_Data!$C272</f>
        <v>BLR-2020</v>
      </c>
      <c r="J272">
        <f t="shared" si="48"/>
        <v>0</v>
      </c>
      <c r="K272">
        <f t="shared" si="49"/>
        <v>0.60000000000000053</v>
      </c>
      <c r="L272">
        <f t="shared" si="50"/>
        <v>-0.30155595699999971</v>
      </c>
      <c r="M272">
        <f t="shared" si="51"/>
        <v>58160100.00289616</v>
      </c>
      <c r="N272">
        <f t="shared" si="52"/>
        <v>0</v>
      </c>
      <c r="O272">
        <f t="shared" si="53"/>
        <v>2.3189157653834198</v>
      </c>
      <c r="P272" t="str">
        <f>IFERROR(VLOOKUP(A272,Ref_Data!$A:$B,2,0),"Unknown")</f>
        <v>Upper Middle Income</v>
      </c>
      <c r="Q272" t="str">
        <f>IFERROR(VLOOKUP(A272,Ref_Data!$A:$C,3,0),"Unknown")</f>
        <v>Europe &amp; Central Asia</v>
      </c>
      <c r="R272" t="str">
        <f t="shared" si="54"/>
        <v>Universal Access</v>
      </c>
      <c r="S272">
        <f t="shared" si="55"/>
        <v>13.426165474335917</v>
      </c>
      <c r="T272">
        <f t="shared" si="56"/>
        <v>-22.134853433815259</v>
      </c>
      <c r="U272">
        <f t="shared" si="57"/>
        <v>1.7997211936987423</v>
      </c>
      <c r="V272">
        <f t="shared" si="58"/>
        <v>5.5999999999999943</v>
      </c>
      <c r="W272">
        <f t="shared" si="59"/>
        <v>-0.77143578699999971</v>
      </c>
    </row>
    <row r="273" spans="1:23" x14ac:dyDescent="0.2">
      <c r="A273" t="s">
        <v>45</v>
      </c>
      <c r="B273" t="s">
        <v>44</v>
      </c>
      <c r="C273">
        <v>2021</v>
      </c>
      <c r="D273">
        <v>100</v>
      </c>
      <c r="E273">
        <v>8.1999999999999993</v>
      </c>
      <c r="F273">
        <v>6.303871451</v>
      </c>
      <c r="G273">
        <v>2929.275337</v>
      </c>
      <c r="H273">
        <v>9302585</v>
      </c>
      <c r="I273" t="str">
        <f>Master_Data!$A273 &amp; "-" &amp; Master_Data!$C273</f>
        <v>BLR-2021</v>
      </c>
      <c r="J273">
        <f t="shared" si="48"/>
        <v>0</v>
      </c>
      <c r="K273">
        <f t="shared" si="49"/>
        <v>-0.20000000000000107</v>
      </c>
      <c r="L273">
        <f t="shared" si="50"/>
        <v>0.10340262099999986</v>
      </c>
      <c r="M273">
        <f t="shared" si="51"/>
        <v>58642300.002000839</v>
      </c>
      <c r="N273">
        <f t="shared" si="52"/>
        <v>0</v>
      </c>
      <c r="O273">
        <f t="shared" si="53"/>
        <v>2.1520242127379094</v>
      </c>
      <c r="P273" t="str">
        <f>IFERROR(VLOOKUP(A273,Ref_Data!$A:$B,2,0),"Unknown")</f>
        <v>Upper Middle Income</v>
      </c>
      <c r="Q273" t="str">
        <f>IFERROR(VLOOKUP(A273,Ref_Data!$A:$C,3,0),"Unknown")</f>
        <v>Europe &amp; Central Asia</v>
      </c>
      <c r="R273" t="str">
        <f t="shared" si="54"/>
        <v>Universal Access</v>
      </c>
      <c r="S273">
        <f t="shared" si="55"/>
        <v>12.87483148972656</v>
      </c>
      <c r="T273">
        <f t="shared" si="56"/>
        <v>-21.403381642512059</v>
      </c>
      <c r="U273">
        <f t="shared" si="57"/>
        <v>1.7231371099958137</v>
      </c>
      <c r="V273">
        <f t="shared" si="58"/>
        <v>5.5999999999999943</v>
      </c>
      <c r="W273">
        <f t="shared" si="59"/>
        <v>-0.66803316599999985</v>
      </c>
    </row>
    <row r="274" spans="1:23" x14ac:dyDescent="0.2">
      <c r="A274" t="s">
        <v>45</v>
      </c>
      <c r="B274" t="s">
        <v>44</v>
      </c>
      <c r="C274">
        <v>2022</v>
      </c>
      <c r="D274">
        <v>100</v>
      </c>
      <c r="F274">
        <v>6.057008014</v>
      </c>
      <c r="G274">
        <v>2862.4870350000001</v>
      </c>
      <c r="H274">
        <v>9228071</v>
      </c>
      <c r="I274" t="str">
        <f>Master_Data!$A274 &amp; "-" &amp; Master_Data!$C274</f>
        <v>BLR-2022</v>
      </c>
      <c r="J274">
        <f t="shared" si="48"/>
        <v>0</v>
      </c>
      <c r="K274" t="str">
        <f t="shared" si="49"/>
        <v/>
      </c>
      <c r="L274">
        <f t="shared" si="50"/>
        <v>-0.24686343700000002</v>
      </c>
      <c r="M274">
        <f t="shared" si="51"/>
        <v>55894500.000760995</v>
      </c>
      <c r="N274">
        <f t="shared" si="52"/>
        <v>0</v>
      </c>
      <c r="O274">
        <f t="shared" si="53"/>
        <v>2.1159949162878915</v>
      </c>
      <c r="P274" t="str">
        <f>IFERROR(VLOOKUP(A274,Ref_Data!$A:$B,2,0),"Unknown")</f>
        <v>Upper Middle Income</v>
      </c>
      <c r="Q274" t="str">
        <f>IFERROR(VLOOKUP(A274,Ref_Data!$A:$C,3,0),"Unknown")</f>
        <v>Europe &amp; Central Asia</v>
      </c>
      <c r="R274" t="str">
        <f t="shared" si="54"/>
        <v>Universal Access</v>
      </c>
      <c r="S274">
        <f t="shared" si="55"/>
        <v>12.585946336015652</v>
      </c>
      <c r="T274" t="str">
        <f t="shared" si="56"/>
        <v/>
      </c>
      <c r="U274">
        <f t="shared" si="57"/>
        <v>1.5062069617740637</v>
      </c>
      <c r="V274">
        <f t="shared" si="58"/>
        <v>5.5999999999999943</v>
      </c>
      <c r="W274">
        <f t="shared" si="59"/>
        <v>-0.91489660299999986</v>
      </c>
    </row>
    <row r="275" spans="1:23" x14ac:dyDescent="0.2">
      <c r="A275" t="s">
        <v>47</v>
      </c>
      <c r="B275" t="s">
        <v>46</v>
      </c>
      <c r="C275">
        <v>2010</v>
      </c>
      <c r="D275">
        <v>89.9</v>
      </c>
      <c r="E275">
        <v>29.4</v>
      </c>
      <c r="F275">
        <v>0.72850473900000001</v>
      </c>
      <c r="H275">
        <v>320245</v>
      </c>
      <c r="I275" t="str">
        <f>Master_Data!$A275 &amp; "-" &amp; Master_Data!$C275</f>
        <v>BLZ-2010</v>
      </c>
      <c r="J275" t="str">
        <f t="shared" si="48"/>
        <v/>
      </c>
      <c r="K275" t="str">
        <f t="shared" si="49"/>
        <v/>
      </c>
      <c r="L275" t="str">
        <f t="shared" si="50"/>
        <v/>
      </c>
      <c r="M275">
        <f t="shared" si="51"/>
        <v>233300.000141055</v>
      </c>
      <c r="N275">
        <f t="shared" si="52"/>
        <v>10.099999999999994</v>
      </c>
      <c r="O275" t="str">
        <f t="shared" si="53"/>
        <v/>
      </c>
      <c r="P275" t="str">
        <f>IFERROR(VLOOKUP(A275,Ref_Data!$A:$B,2,0),"Unknown")</f>
        <v>Upper Middle Income</v>
      </c>
      <c r="Q275" t="str">
        <f>IFERROR(VLOOKUP(A275,Ref_Data!$A:$C,3,0),"Unknown")</f>
        <v>Latin America &amp; Caribbean</v>
      </c>
      <c r="R275" t="str">
        <f t="shared" si="54"/>
        <v>High Access</v>
      </c>
      <c r="S275">
        <f t="shared" si="55"/>
        <v>10.275342560585955</v>
      </c>
      <c r="T275">
        <f t="shared" si="56"/>
        <v>-1.0126649067379034</v>
      </c>
      <c r="U275">
        <f t="shared" si="57"/>
        <v>-4.3695544749916344</v>
      </c>
      <c r="V275">
        <f t="shared" si="58"/>
        <v>0</v>
      </c>
      <c r="W275">
        <f t="shared" si="59"/>
        <v>0</v>
      </c>
    </row>
    <row r="276" spans="1:23" x14ac:dyDescent="0.2">
      <c r="A276" t="s">
        <v>47</v>
      </c>
      <c r="B276" t="s">
        <v>46</v>
      </c>
      <c r="C276">
        <v>2011</v>
      </c>
      <c r="D276">
        <v>91.7</v>
      </c>
      <c r="E276">
        <v>42.2</v>
      </c>
      <c r="F276">
        <v>0.45829794299999999</v>
      </c>
      <c r="H276">
        <v>327298</v>
      </c>
      <c r="I276" t="str">
        <f>Master_Data!$A276 &amp; "-" &amp; Master_Data!$C276</f>
        <v>BLZ-2011</v>
      </c>
      <c r="J276">
        <f t="shared" si="48"/>
        <v>1.7999999999999972</v>
      </c>
      <c r="K276">
        <f t="shared" si="49"/>
        <v>12.800000000000004</v>
      </c>
      <c r="L276">
        <f t="shared" si="50"/>
        <v>-0.27020679600000003</v>
      </c>
      <c r="M276">
        <f t="shared" si="51"/>
        <v>150000.00014801399</v>
      </c>
      <c r="N276">
        <f t="shared" si="52"/>
        <v>8.2999999999999972</v>
      </c>
      <c r="O276" t="str">
        <f t="shared" si="53"/>
        <v/>
      </c>
      <c r="P276" t="str">
        <f>IFERROR(VLOOKUP(A276,Ref_Data!$A:$B,2,0),"Unknown")</f>
        <v>Upper Middle Income</v>
      </c>
      <c r="Q276" t="str">
        <f>IFERROR(VLOOKUP(A276,Ref_Data!$A:$C,3,0),"Unknown")</f>
        <v>Latin America &amp; Caribbean</v>
      </c>
      <c r="R276" t="str">
        <f t="shared" si="54"/>
        <v>High Access</v>
      </c>
      <c r="S276">
        <f t="shared" si="55"/>
        <v>11.284672569179691</v>
      </c>
      <c r="T276">
        <f t="shared" si="56"/>
        <v>12.00262971035886</v>
      </c>
      <c r="U276">
        <f t="shared" si="57"/>
        <v>-4.6682354407740556</v>
      </c>
      <c r="V276">
        <f t="shared" si="58"/>
        <v>1.7999999999999972</v>
      </c>
      <c r="W276">
        <f t="shared" si="59"/>
        <v>-0.27020679600000003</v>
      </c>
    </row>
    <row r="277" spans="1:23" x14ac:dyDescent="0.2">
      <c r="A277" t="s">
        <v>47</v>
      </c>
      <c r="B277" t="s">
        <v>46</v>
      </c>
      <c r="C277">
        <v>2012</v>
      </c>
      <c r="D277">
        <v>90.9</v>
      </c>
      <c r="E277">
        <v>47.9</v>
      </c>
      <c r="F277">
        <v>0.48712075500000002</v>
      </c>
      <c r="H277">
        <v>334414</v>
      </c>
      <c r="I277" t="str">
        <f>Master_Data!$A277 &amp; "-" &amp; Master_Data!$C277</f>
        <v>BLZ-2012</v>
      </c>
      <c r="J277">
        <f t="shared" si="48"/>
        <v>-0.79999999999999716</v>
      </c>
      <c r="K277">
        <f t="shared" si="49"/>
        <v>5.6999999999999957</v>
      </c>
      <c r="L277">
        <f t="shared" si="50"/>
        <v>2.8822812000000031E-2</v>
      </c>
      <c r="M277">
        <f t="shared" si="51"/>
        <v>162900.00016257001</v>
      </c>
      <c r="N277">
        <f t="shared" si="52"/>
        <v>9.0999999999999943</v>
      </c>
      <c r="O277" t="str">
        <f t="shared" si="53"/>
        <v/>
      </c>
      <c r="P277" t="str">
        <f>IFERROR(VLOOKUP(A277,Ref_Data!$A:$B,2,0),"Unknown")</f>
        <v>Upper Middle Income</v>
      </c>
      <c r="Q277" t="str">
        <f>IFERROR(VLOOKUP(A277,Ref_Data!$A:$C,3,0),"Unknown")</f>
        <v>Latin America &amp; Caribbean</v>
      </c>
      <c r="R277" t="str">
        <f t="shared" si="54"/>
        <v>High Access</v>
      </c>
      <c r="S277">
        <f t="shared" si="55"/>
        <v>9.7791954639843794</v>
      </c>
      <c r="T277">
        <f t="shared" si="56"/>
        <v>17.792870546775116</v>
      </c>
      <c r="U277">
        <f t="shared" si="57"/>
        <v>-4.9183833080962289</v>
      </c>
      <c r="V277">
        <f t="shared" si="58"/>
        <v>1</v>
      </c>
      <c r="W277">
        <f t="shared" si="59"/>
        <v>-0.241383984</v>
      </c>
    </row>
    <row r="278" spans="1:23" x14ac:dyDescent="0.2">
      <c r="A278" t="s">
        <v>47</v>
      </c>
      <c r="B278" t="s">
        <v>46</v>
      </c>
      <c r="C278">
        <v>2013</v>
      </c>
      <c r="D278">
        <v>91.1</v>
      </c>
      <c r="E278">
        <v>38</v>
      </c>
      <c r="F278">
        <v>0.60211868499999999</v>
      </c>
      <c r="H278">
        <v>341627</v>
      </c>
      <c r="I278" t="str">
        <f>Master_Data!$A278 &amp; "-" &amp; Master_Data!$C278</f>
        <v>BLZ-2013</v>
      </c>
      <c r="J278">
        <f t="shared" si="48"/>
        <v>0.19999999999998863</v>
      </c>
      <c r="K278">
        <f t="shared" si="49"/>
        <v>-9.8999999999999986</v>
      </c>
      <c r="L278">
        <f t="shared" si="50"/>
        <v>0.11499792999999997</v>
      </c>
      <c r="M278">
        <f t="shared" si="51"/>
        <v>205700.000000495</v>
      </c>
      <c r="N278">
        <f t="shared" si="52"/>
        <v>8.9000000000000057</v>
      </c>
      <c r="O278" t="str">
        <f t="shared" si="53"/>
        <v/>
      </c>
      <c r="P278" t="str">
        <f>IFERROR(VLOOKUP(A278,Ref_Data!$A:$B,2,0),"Unknown")</f>
        <v>Upper Middle Income</v>
      </c>
      <c r="Q278" t="str">
        <f>IFERROR(VLOOKUP(A278,Ref_Data!$A:$C,3,0),"Unknown")</f>
        <v>Latin America &amp; Caribbean</v>
      </c>
      <c r="R278" t="str">
        <f t="shared" si="54"/>
        <v>High Access</v>
      </c>
      <c r="S278">
        <f t="shared" si="55"/>
        <v>9.3874618233593878</v>
      </c>
      <c r="T278">
        <f t="shared" si="56"/>
        <v>7.6983599161646517</v>
      </c>
      <c r="U278">
        <f t="shared" si="57"/>
        <v>-4.3662517590000043</v>
      </c>
      <c r="V278">
        <f t="shared" si="58"/>
        <v>1.1999999999999886</v>
      </c>
      <c r="W278">
        <f t="shared" si="59"/>
        <v>-0.12638605400000003</v>
      </c>
    </row>
    <row r="279" spans="1:23" x14ac:dyDescent="0.2">
      <c r="A279" t="s">
        <v>47</v>
      </c>
      <c r="B279" t="s">
        <v>46</v>
      </c>
      <c r="C279">
        <v>2014</v>
      </c>
      <c r="D279">
        <v>91.5</v>
      </c>
      <c r="E279">
        <v>37.4</v>
      </c>
      <c r="F279">
        <v>0.58608919400000004</v>
      </c>
      <c r="H279">
        <v>348923</v>
      </c>
      <c r="I279" t="str">
        <f>Master_Data!$A279 &amp; "-" &amp; Master_Data!$C279</f>
        <v>BLZ-2014</v>
      </c>
      <c r="J279">
        <f t="shared" si="48"/>
        <v>0.40000000000000568</v>
      </c>
      <c r="K279">
        <f t="shared" si="49"/>
        <v>-0.60000000000000142</v>
      </c>
      <c r="L279">
        <f t="shared" si="50"/>
        <v>-1.6029490999999951E-2</v>
      </c>
      <c r="M279">
        <f t="shared" si="51"/>
        <v>204499.99983806201</v>
      </c>
      <c r="N279">
        <f t="shared" si="52"/>
        <v>8.5</v>
      </c>
      <c r="O279" t="str">
        <f t="shared" si="53"/>
        <v/>
      </c>
      <c r="P279" t="str">
        <f>IFERROR(VLOOKUP(A279,Ref_Data!$A:$B,2,0),"Unknown")</f>
        <v>Upper Middle Income</v>
      </c>
      <c r="Q279" t="str">
        <f>IFERROR(VLOOKUP(A279,Ref_Data!$A:$C,3,0),"Unknown")</f>
        <v>Latin America &amp; Caribbean</v>
      </c>
      <c r="R279" t="str">
        <f t="shared" si="54"/>
        <v>High Access</v>
      </c>
      <c r="S279">
        <f t="shared" si="55"/>
        <v>9.0590974111328535</v>
      </c>
      <c r="T279">
        <f t="shared" si="56"/>
        <v>7.2882733944216973</v>
      </c>
      <c r="U279">
        <f t="shared" si="57"/>
        <v>-4.2051977040836839</v>
      </c>
      <c r="V279">
        <f t="shared" si="58"/>
        <v>1.5999999999999943</v>
      </c>
      <c r="W279">
        <f t="shared" si="59"/>
        <v>-0.14241554499999998</v>
      </c>
    </row>
    <row r="280" spans="1:23" x14ac:dyDescent="0.2">
      <c r="A280" t="s">
        <v>47</v>
      </c>
      <c r="B280" t="s">
        <v>46</v>
      </c>
      <c r="C280">
        <v>2015</v>
      </c>
      <c r="D280">
        <v>91.8</v>
      </c>
      <c r="E280">
        <v>30.3</v>
      </c>
      <c r="F280">
        <v>0.69373310899999996</v>
      </c>
      <c r="H280">
        <v>356333</v>
      </c>
      <c r="I280" t="str">
        <f>Master_Data!$A280 &amp; "-" &amp; Master_Data!$C280</f>
        <v>BLZ-2015</v>
      </c>
      <c r="J280">
        <f t="shared" si="48"/>
        <v>0.29999999999999716</v>
      </c>
      <c r="K280">
        <f t="shared" si="49"/>
        <v>-7.0999999999999979</v>
      </c>
      <c r="L280">
        <f t="shared" si="50"/>
        <v>0.10764391499999992</v>
      </c>
      <c r="M280">
        <f t="shared" si="51"/>
        <v>247199.99992929699</v>
      </c>
      <c r="N280">
        <f t="shared" si="52"/>
        <v>8.2000000000000028</v>
      </c>
      <c r="O280" t="str">
        <f t="shared" si="53"/>
        <v/>
      </c>
      <c r="P280" t="str">
        <f>IFERROR(VLOOKUP(A280,Ref_Data!$A:$B,2,0),"Unknown")</f>
        <v>Upper Middle Income</v>
      </c>
      <c r="Q280" t="str">
        <f>IFERROR(VLOOKUP(A280,Ref_Data!$A:$C,3,0),"Unknown")</f>
        <v>Latin America &amp; Caribbean</v>
      </c>
      <c r="R280" t="str">
        <f t="shared" si="54"/>
        <v>High Access</v>
      </c>
      <c r="S280">
        <f t="shared" si="55"/>
        <v>8.7847614419531084</v>
      </c>
      <c r="T280">
        <f t="shared" si="56"/>
        <v>0.38484280850201102</v>
      </c>
      <c r="U280">
        <f t="shared" si="57"/>
        <v>-4.0157082570041789</v>
      </c>
      <c r="V280">
        <f t="shared" si="58"/>
        <v>1.8999999999999915</v>
      </c>
      <c r="W280">
        <f t="shared" si="59"/>
        <v>-3.4771630000000053E-2</v>
      </c>
    </row>
    <row r="281" spans="1:23" x14ac:dyDescent="0.2">
      <c r="A281" t="s">
        <v>47</v>
      </c>
      <c r="B281" t="s">
        <v>46</v>
      </c>
      <c r="C281">
        <v>2016</v>
      </c>
      <c r="D281">
        <v>93.3</v>
      </c>
      <c r="E281">
        <v>33.299999999999997</v>
      </c>
      <c r="F281">
        <v>0.71509850399999997</v>
      </c>
      <c r="H281">
        <v>364705</v>
      </c>
      <c r="I281" t="str">
        <f>Master_Data!$A281 &amp; "-" &amp; Master_Data!$C281</f>
        <v>BLZ-2016</v>
      </c>
      <c r="J281">
        <f t="shared" si="48"/>
        <v>1.5</v>
      </c>
      <c r="K281">
        <f t="shared" si="49"/>
        <v>2.9999999999999964</v>
      </c>
      <c r="L281">
        <f t="shared" si="50"/>
        <v>2.1365395000000009E-2</v>
      </c>
      <c r="M281">
        <f t="shared" si="51"/>
        <v>260799.99990132</v>
      </c>
      <c r="N281">
        <f t="shared" si="52"/>
        <v>6.7000000000000028</v>
      </c>
      <c r="O281" t="str">
        <f t="shared" si="53"/>
        <v/>
      </c>
      <c r="P281" t="str">
        <f>IFERROR(VLOOKUP(A281,Ref_Data!$A:$B,2,0),"Unknown")</f>
        <v>Upper Middle Income</v>
      </c>
      <c r="Q281" t="str">
        <f>IFERROR(VLOOKUP(A281,Ref_Data!$A:$C,3,0),"Unknown")</f>
        <v>Latin America &amp; Caribbean</v>
      </c>
      <c r="R281" t="str">
        <f t="shared" si="54"/>
        <v>High Access</v>
      </c>
      <c r="S281">
        <f t="shared" si="55"/>
        <v>9.2052488694530297</v>
      </c>
      <c r="T281">
        <f t="shared" si="56"/>
        <v>3.5939424748152717</v>
      </c>
      <c r="U281">
        <f t="shared" si="57"/>
        <v>-3.9592732916694562</v>
      </c>
      <c r="V281">
        <f t="shared" si="58"/>
        <v>3.3999999999999915</v>
      </c>
      <c r="W281">
        <f t="shared" si="59"/>
        <v>-1.3406235000000044E-2</v>
      </c>
    </row>
    <row r="282" spans="1:23" x14ac:dyDescent="0.2">
      <c r="A282" t="s">
        <v>47</v>
      </c>
      <c r="B282" t="s">
        <v>46</v>
      </c>
      <c r="C282">
        <v>2017</v>
      </c>
      <c r="D282">
        <v>94.2</v>
      </c>
      <c r="E282">
        <v>37.200000000000003</v>
      </c>
      <c r="F282">
        <v>0.762857648</v>
      </c>
      <c r="H282">
        <v>373202</v>
      </c>
      <c r="I282" t="str">
        <f>Master_Data!$A282 &amp; "-" &amp; Master_Data!$C282</f>
        <v>BLZ-2017</v>
      </c>
      <c r="J282">
        <f t="shared" si="48"/>
        <v>0.90000000000000568</v>
      </c>
      <c r="K282">
        <f t="shared" si="49"/>
        <v>3.9000000000000057</v>
      </c>
      <c r="L282">
        <f t="shared" si="50"/>
        <v>4.7759144000000031E-2</v>
      </c>
      <c r="M282">
        <f t="shared" si="51"/>
        <v>284699.999948896</v>
      </c>
      <c r="N282">
        <f t="shared" si="52"/>
        <v>5.7999999999999972</v>
      </c>
      <c r="O282" t="str">
        <f t="shared" si="53"/>
        <v/>
      </c>
      <c r="P282" t="str">
        <f>IFERROR(VLOOKUP(A282,Ref_Data!$A:$B,2,0),"Unknown")</f>
        <v>Upper Middle Income</v>
      </c>
      <c r="Q282" t="str">
        <f>IFERROR(VLOOKUP(A282,Ref_Data!$A:$C,3,0),"Unknown")</f>
        <v>Latin America &amp; Caribbean</v>
      </c>
      <c r="R282" t="str">
        <f t="shared" si="54"/>
        <v>High Access</v>
      </c>
      <c r="S282">
        <f t="shared" si="55"/>
        <v>9.346092309921886</v>
      </c>
      <c r="T282">
        <f t="shared" si="56"/>
        <v>7.6584811282650556</v>
      </c>
      <c r="U282">
        <f t="shared" si="57"/>
        <v>-3.9148934175732242</v>
      </c>
      <c r="V282">
        <f t="shared" si="58"/>
        <v>4.2999999999999972</v>
      </c>
      <c r="W282">
        <f t="shared" si="59"/>
        <v>3.4352908999999987E-2</v>
      </c>
    </row>
    <row r="283" spans="1:23" x14ac:dyDescent="0.2">
      <c r="A283" t="s">
        <v>47</v>
      </c>
      <c r="B283" t="s">
        <v>46</v>
      </c>
      <c r="C283">
        <v>2018</v>
      </c>
      <c r="D283">
        <v>91.7</v>
      </c>
      <c r="E283">
        <v>35.5</v>
      </c>
      <c r="F283">
        <v>0.74850220700000003</v>
      </c>
      <c r="H283">
        <v>380226</v>
      </c>
      <c r="I283" t="str">
        <f>Master_Data!$A283 &amp; "-" &amp; Master_Data!$C283</f>
        <v>BLZ-2018</v>
      </c>
      <c r="J283">
        <f t="shared" si="48"/>
        <v>-2.5</v>
      </c>
      <c r="K283">
        <f t="shared" si="49"/>
        <v>-1.7000000000000028</v>
      </c>
      <c r="L283">
        <f t="shared" si="50"/>
        <v>-1.4355440999999969E-2</v>
      </c>
      <c r="M283">
        <f t="shared" si="51"/>
        <v>284600.000158782</v>
      </c>
      <c r="N283">
        <f t="shared" si="52"/>
        <v>8.2999999999999972</v>
      </c>
      <c r="O283" t="str">
        <f t="shared" si="53"/>
        <v/>
      </c>
      <c r="P283" t="str">
        <f>IFERROR(VLOOKUP(A283,Ref_Data!$A:$B,2,0),"Unknown")</f>
        <v>Upper Middle Income</v>
      </c>
      <c r="Q283" t="str">
        <f>IFERROR(VLOOKUP(A283,Ref_Data!$A:$C,3,0),"Unknown")</f>
        <v>Latin America &amp; Caribbean</v>
      </c>
      <c r="R283" t="str">
        <f t="shared" si="54"/>
        <v>High Access</v>
      </c>
      <c r="S283">
        <f t="shared" si="55"/>
        <v>6.2161994403125078</v>
      </c>
      <c r="T283">
        <f t="shared" si="56"/>
        <v>5.9369698296746982</v>
      </c>
      <c r="U283">
        <f t="shared" si="57"/>
        <v>-3.9623668026276149</v>
      </c>
      <c r="V283">
        <f t="shared" si="58"/>
        <v>1.7999999999999972</v>
      </c>
      <c r="W283">
        <f t="shared" si="59"/>
        <v>1.9997468000000018E-2</v>
      </c>
    </row>
    <row r="284" spans="1:23" x14ac:dyDescent="0.2">
      <c r="A284" t="s">
        <v>47</v>
      </c>
      <c r="B284" t="s">
        <v>46</v>
      </c>
      <c r="C284">
        <v>2019</v>
      </c>
      <c r="D284">
        <v>92.7</v>
      </c>
      <c r="E284">
        <v>30.4</v>
      </c>
      <c r="F284">
        <v>1.032063427</v>
      </c>
      <c r="H284">
        <v>385829</v>
      </c>
      <c r="I284" t="str">
        <f>Master_Data!$A284 &amp; "-" &amp; Master_Data!$C284</f>
        <v>BLZ-2019</v>
      </c>
      <c r="J284">
        <f t="shared" si="48"/>
        <v>1</v>
      </c>
      <c r="K284">
        <f t="shared" si="49"/>
        <v>-5.1000000000000014</v>
      </c>
      <c r="L284">
        <f t="shared" si="50"/>
        <v>0.28356121999999995</v>
      </c>
      <c r="M284">
        <f t="shared" si="51"/>
        <v>398199.999975983</v>
      </c>
      <c r="N284">
        <f t="shared" si="52"/>
        <v>7.2999999999999972</v>
      </c>
      <c r="O284" t="str">
        <f t="shared" si="53"/>
        <v/>
      </c>
      <c r="P284" t="str">
        <f>IFERROR(VLOOKUP(A284,Ref_Data!$A:$B,2,0),"Unknown")</f>
        <v>Upper Middle Income</v>
      </c>
      <c r="Q284" t="str">
        <f>IFERROR(VLOOKUP(A284,Ref_Data!$A:$C,3,0),"Unknown")</f>
        <v>Latin America &amp; Caribbean</v>
      </c>
      <c r="R284" t="str">
        <f t="shared" si="54"/>
        <v>High Access</v>
      </c>
      <c r="S284">
        <f t="shared" si="55"/>
        <v>6.6586228605858793</v>
      </c>
      <c r="T284">
        <f t="shared" si="56"/>
        <v>0.93780895617270943</v>
      </c>
      <c r="U284">
        <f t="shared" si="57"/>
        <v>-3.6513378685815878</v>
      </c>
      <c r="V284">
        <f t="shared" si="58"/>
        <v>2.7999999999999972</v>
      </c>
      <c r="W284">
        <f t="shared" si="59"/>
        <v>0.30355868799999997</v>
      </c>
    </row>
    <row r="285" spans="1:23" x14ac:dyDescent="0.2">
      <c r="A285" t="s">
        <v>47</v>
      </c>
      <c r="B285" t="s">
        <v>46</v>
      </c>
      <c r="C285">
        <v>2020</v>
      </c>
      <c r="D285">
        <v>96.8</v>
      </c>
      <c r="E285">
        <v>31.4</v>
      </c>
      <c r="F285">
        <v>0.81522573499999995</v>
      </c>
      <c r="H285">
        <v>390812</v>
      </c>
      <c r="I285" t="str">
        <f>Master_Data!$A285 &amp; "-" &amp; Master_Data!$C285</f>
        <v>BLZ-2020</v>
      </c>
      <c r="J285">
        <f t="shared" si="48"/>
        <v>4.0999999999999943</v>
      </c>
      <c r="K285">
        <f t="shared" si="49"/>
        <v>1</v>
      </c>
      <c r="L285">
        <f t="shared" si="50"/>
        <v>-0.21683769200000003</v>
      </c>
      <c r="M285">
        <f t="shared" si="51"/>
        <v>318599.99994681997</v>
      </c>
      <c r="N285">
        <f t="shared" si="52"/>
        <v>3.2000000000000028</v>
      </c>
      <c r="O285" t="str">
        <f t="shared" si="53"/>
        <v/>
      </c>
      <c r="P285" t="str">
        <f>IFERROR(VLOOKUP(A285,Ref_Data!$A:$B,2,0),"Unknown")</f>
        <v>Upper Middle Income</v>
      </c>
      <c r="Q285" t="str">
        <f>IFERROR(VLOOKUP(A285,Ref_Data!$A:$C,3,0),"Unknown")</f>
        <v>Latin America &amp; Caribbean</v>
      </c>
      <c r="R285" t="str">
        <f t="shared" si="54"/>
        <v>Universal Access</v>
      </c>
      <c r="S285">
        <f t="shared" si="55"/>
        <v>10.226165474335914</v>
      </c>
      <c r="T285">
        <f t="shared" si="56"/>
        <v>0.86514656618473751</v>
      </c>
      <c r="U285">
        <f t="shared" si="57"/>
        <v>-3.585521901301258</v>
      </c>
      <c r="V285">
        <f t="shared" si="58"/>
        <v>6.8999999999999915</v>
      </c>
      <c r="W285">
        <f t="shared" si="59"/>
        <v>8.6720995999999939E-2</v>
      </c>
    </row>
    <row r="286" spans="1:23" x14ac:dyDescent="0.2">
      <c r="A286" t="s">
        <v>47</v>
      </c>
      <c r="B286" t="s">
        <v>46</v>
      </c>
      <c r="C286">
        <v>2021</v>
      </c>
      <c r="D286">
        <v>97.7</v>
      </c>
      <c r="E286">
        <v>26.6</v>
      </c>
      <c r="F286">
        <v>0.85014139499999997</v>
      </c>
      <c r="H286">
        <v>395346</v>
      </c>
      <c r="I286" t="str">
        <f>Master_Data!$A286 &amp; "-" &amp; Master_Data!$C286</f>
        <v>BLZ-2021</v>
      </c>
      <c r="J286">
        <f t="shared" si="48"/>
        <v>0.90000000000000568</v>
      </c>
      <c r="K286">
        <f t="shared" si="49"/>
        <v>-4.7999999999999972</v>
      </c>
      <c r="L286">
        <f t="shared" si="50"/>
        <v>3.4915660000000015E-2</v>
      </c>
      <c r="M286">
        <f t="shared" si="51"/>
        <v>336099.99994766997</v>
      </c>
      <c r="N286">
        <f t="shared" si="52"/>
        <v>2.2999999999999972</v>
      </c>
      <c r="O286" t="str">
        <f t="shared" si="53"/>
        <v/>
      </c>
      <c r="P286" t="str">
        <f>IFERROR(VLOOKUP(A286,Ref_Data!$A:$B,2,0),"Unknown")</f>
        <v>Upper Middle Income</v>
      </c>
      <c r="Q286" t="str">
        <f>IFERROR(VLOOKUP(A286,Ref_Data!$A:$C,3,0),"Unknown")</f>
        <v>Latin America &amp; Caribbean</v>
      </c>
      <c r="R286" t="str">
        <f t="shared" si="54"/>
        <v>Universal Access</v>
      </c>
      <c r="S286">
        <f t="shared" si="55"/>
        <v>10.574831489726563</v>
      </c>
      <c r="T286">
        <f t="shared" si="56"/>
        <v>-3.003381642512057</v>
      </c>
      <c r="U286">
        <f t="shared" si="57"/>
        <v>-3.7305929460041862</v>
      </c>
      <c r="V286">
        <f t="shared" si="58"/>
        <v>7.7999999999999972</v>
      </c>
      <c r="W286">
        <f t="shared" si="59"/>
        <v>0.12163665599999995</v>
      </c>
    </row>
    <row r="287" spans="1:23" x14ac:dyDescent="0.2">
      <c r="A287" t="s">
        <v>47</v>
      </c>
      <c r="B287" t="s">
        <v>46</v>
      </c>
      <c r="C287">
        <v>2022</v>
      </c>
      <c r="D287">
        <v>98.6</v>
      </c>
      <c r="E287">
        <v>30.8</v>
      </c>
      <c r="F287">
        <v>0.88023578899999999</v>
      </c>
      <c r="H287">
        <v>402733</v>
      </c>
      <c r="I287" t="str">
        <f>Master_Data!$A287 &amp; "-" &amp; Master_Data!$C287</f>
        <v>BLZ-2022</v>
      </c>
      <c r="J287">
        <f t="shared" si="48"/>
        <v>0.89999999999999147</v>
      </c>
      <c r="K287">
        <f t="shared" si="49"/>
        <v>4.1999999999999993</v>
      </c>
      <c r="L287">
        <f t="shared" si="50"/>
        <v>3.0094394000000024E-2</v>
      </c>
      <c r="M287">
        <f t="shared" si="51"/>
        <v>354500.00001133699</v>
      </c>
      <c r="N287">
        <f t="shared" si="52"/>
        <v>1.4000000000000057</v>
      </c>
      <c r="O287" t="str">
        <f t="shared" si="53"/>
        <v/>
      </c>
      <c r="P287" t="str">
        <f>IFERROR(VLOOKUP(A287,Ref_Data!$A:$B,2,0),"Unknown")</f>
        <v>Upper Middle Income</v>
      </c>
      <c r="Q287" t="str">
        <f>IFERROR(VLOOKUP(A287,Ref_Data!$A:$C,3,0),"Unknown")</f>
        <v>Latin America &amp; Caribbean</v>
      </c>
      <c r="R287" t="str">
        <f t="shared" si="54"/>
        <v>Universal Access</v>
      </c>
      <c r="S287">
        <f t="shared" si="55"/>
        <v>11.185946336015647</v>
      </c>
      <c r="T287">
        <f t="shared" si="56"/>
        <v>0.37826086956520655</v>
      </c>
      <c r="U287">
        <f t="shared" si="57"/>
        <v>-3.6705652632259365</v>
      </c>
      <c r="V287">
        <f t="shared" si="58"/>
        <v>8.6999999999999886</v>
      </c>
      <c r="W287">
        <f t="shared" si="59"/>
        <v>0.15173104999999998</v>
      </c>
    </row>
    <row r="288" spans="1:23" x14ac:dyDescent="0.2">
      <c r="A288" t="s">
        <v>49</v>
      </c>
      <c r="B288" t="s">
        <v>48</v>
      </c>
      <c r="C288">
        <v>2010</v>
      </c>
      <c r="D288">
        <v>100</v>
      </c>
      <c r="E288">
        <v>0.4</v>
      </c>
      <c r="F288">
        <v>4.848960377</v>
      </c>
      <c r="H288">
        <v>63725</v>
      </c>
      <c r="I288" t="str">
        <f>Master_Data!$A288 &amp; "-" &amp; Master_Data!$C288</f>
        <v>BMU-2010</v>
      </c>
      <c r="J288" t="str">
        <f t="shared" si="48"/>
        <v/>
      </c>
      <c r="K288" t="str">
        <f t="shared" si="49"/>
        <v/>
      </c>
      <c r="L288" t="str">
        <f t="shared" si="50"/>
        <v/>
      </c>
      <c r="M288">
        <f t="shared" si="51"/>
        <v>309000.00002432498</v>
      </c>
      <c r="N288">
        <f t="shared" si="52"/>
        <v>0</v>
      </c>
      <c r="O288" t="str">
        <f t="shared" si="53"/>
        <v/>
      </c>
      <c r="P288" t="str">
        <f>IFERROR(VLOOKUP(A288,Ref_Data!$A:$B,2,0),"Unknown")</f>
        <v>High Income</v>
      </c>
      <c r="Q288" t="str">
        <f>IFERROR(VLOOKUP(A288,Ref_Data!$A:$C,3,0),"Unknown")</f>
        <v>North America</v>
      </c>
      <c r="R288" t="str">
        <f t="shared" si="54"/>
        <v>Universal Access</v>
      </c>
      <c r="S288">
        <f t="shared" si="55"/>
        <v>20.375342560585949</v>
      </c>
      <c r="T288">
        <f t="shared" si="56"/>
        <v>-30.012664906737903</v>
      </c>
      <c r="U288">
        <f t="shared" si="57"/>
        <v>-0.24909883699163426</v>
      </c>
      <c r="V288">
        <f t="shared" si="58"/>
        <v>0</v>
      </c>
      <c r="W288">
        <f t="shared" si="59"/>
        <v>0</v>
      </c>
    </row>
    <row r="289" spans="1:23" x14ac:dyDescent="0.2">
      <c r="A289" t="s">
        <v>49</v>
      </c>
      <c r="B289" t="s">
        <v>48</v>
      </c>
      <c r="C289">
        <v>2011</v>
      </c>
      <c r="D289">
        <v>100</v>
      </c>
      <c r="E289">
        <v>0.4</v>
      </c>
      <c r="F289">
        <v>2.4069163539999998</v>
      </c>
      <c r="H289">
        <v>63733</v>
      </c>
      <c r="I289" t="str">
        <f>Master_Data!$A289 &amp; "-" &amp; Master_Data!$C289</f>
        <v>BMU-2011</v>
      </c>
      <c r="J289">
        <f t="shared" si="48"/>
        <v>0</v>
      </c>
      <c r="K289">
        <f t="shared" si="49"/>
        <v>0</v>
      </c>
      <c r="L289">
        <f t="shared" si="50"/>
        <v>-2.4420440230000002</v>
      </c>
      <c r="M289">
        <f t="shared" si="51"/>
        <v>153399.99998948199</v>
      </c>
      <c r="N289">
        <f t="shared" si="52"/>
        <v>0</v>
      </c>
      <c r="O289" t="str">
        <f t="shared" si="53"/>
        <v/>
      </c>
      <c r="P289" t="str">
        <f>IFERROR(VLOOKUP(A289,Ref_Data!$A:$B,2,0),"Unknown")</f>
        <v>High Income</v>
      </c>
      <c r="Q289" t="str">
        <f>IFERROR(VLOOKUP(A289,Ref_Data!$A:$C,3,0),"Unknown")</f>
        <v>North America</v>
      </c>
      <c r="R289" t="str">
        <f t="shared" si="54"/>
        <v>Universal Access</v>
      </c>
      <c r="S289">
        <f t="shared" si="55"/>
        <v>19.584672569179688</v>
      </c>
      <c r="T289">
        <f t="shared" si="56"/>
        <v>-29.797370289641144</v>
      </c>
      <c r="U289">
        <f t="shared" si="57"/>
        <v>-2.7196170297740556</v>
      </c>
      <c r="V289">
        <f t="shared" si="58"/>
        <v>0</v>
      </c>
      <c r="W289">
        <f t="shared" si="59"/>
        <v>-2.4420440230000002</v>
      </c>
    </row>
    <row r="290" spans="1:23" x14ac:dyDescent="0.2">
      <c r="A290" t="s">
        <v>49</v>
      </c>
      <c r="B290" t="s">
        <v>48</v>
      </c>
      <c r="C290">
        <v>2012</v>
      </c>
      <c r="D290">
        <v>100</v>
      </c>
      <c r="E290">
        <v>0.4</v>
      </c>
      <c r="F290">
        <v>2.7920057819999999</v>
      </c>
      <c r="H290">
        <v>63646</v>
      </c>
      <c r="I290" t="str">
        <f>Master_Data!$A290 &amp; "-" &amp; Master_Data!$C290</f>
        <v>BMU-2012</v>
      </c>
      <c r="J290">
        <f t="shared" si="48"/>
        <v>0</v>
      </c>
      <c r="K290">
        <f t="shared" si="49"/>
        <v>0</v>
      </c>
      <c r="L290">
        <f t="shared" si="50"/>
        <v>0.38508942800000012</v>
      </c>
      <c r="M290">
        <f t="shared" si="51"/>
        <v>177700.00000117198</v>
      </c>
      <c r="N290">
        <f t="shared" si="52"/>
        <v>0</v>
      </c>
      <c r="O290" t="str">
        <f t="shared" si="53"/>
        <v/>
      </c>
      <c r="P290" t="str">
        <f>IFERROR(VLOOKUP(A290,Ref_Data!$A:$B,2,0),"Unknown")</f>
        <v>High Income</v>
      </c>
      <c r="Q290" t="str">
        <f>IFERROR(VLOOKUP(A290,Ref_Data!$A:$C,3,0),"Unknown")</f>
        <v>North America</v>
      </c>
      <c r="R290" t="str">
        <f t="shared" si="54"/>
        <v>Universal Access</v>
      </c>
      <c r="S290">
        <f t="shared" si="55"/>
        <v>18.879195463984374</v>
      </c>
      <c r="T290">
        <f t="shared" si="56"/>
        <v>-29.707129453224884</v>
      </c>
      <c r="U290">
        <f t="shared" si="57"/>
        <v>-2.6134982810962293</v>
      </c>
      <c r="V290">
        <f t="shared" si="58"/>
        <v>0</v>
      </c>
      <c r="W290">
        <f t="shared" si="59"/>
        <v>-2.0569545950000001</v>
      </c>
    </row>
    <row r="291" spans="1:23" x14ac:dyDescent="0.2">
      <c r="A291" t="s">
        <v>49</v>
      </c>
      <c r="B291" t="s">
        <v>48</v>
      </c>
      <c r="C291">
        <v>2013</v>
      </c>
      <c r="D291">
        <v>100</v>
      </c>
      <c r="E291">
        <v>1.5</v>
      </c>
      <c r="F291">
        <v>3.114480763</v>
      </c>
      <c r="H291">
        <v>63574</v>
      </c>
      <c r="I291" t="str">
        <f>Master_Data!$A291 &amp; "-" &amp; Master_Data!$C291</f>
        <v>BMU-2013</v>
      </c>
      <c r="J291">
        <f t="shared" si="48"/>
        <v>0</v>
      </c>
      <c r="K291">
        <f t="shared" si="49"/>
        <v>1.1000000000000001</v>
      </c>
      <c r="L291">
        <f t="shared" si="50"/>
        <v>0.32247498100000005</v>
      </c>
      <c r="M291">
        <f t="shared" si="51"/>
        <v>198000.00002696199</v>
      </c>
      <c r="N291">
        <f t="shared" si="52"/>
        <v>0</v>
      </c>
      <c r="O291" t="str">
        <f t="shared" si="53"/>
        <v/>
      </c>
      <c r="P291" t="str">
        <f>IFERROR(VLOOKUP(A291,Ref_Data!$A:$B,2,0),"Unknown")</f>
        <v>High Income</v>
      </c>
      <c r="Q291" t="str">
        <f>IFERROR(VLOOKUP(A291,Ref_Data!$A:$C,3,0),"Unknown")</f>
        <v>North America</v>
      </c>
      <c r="R291" t="str">
        <f t="shared" si="54"/>
        <v>Universal Access</v>
      </c>
      <c r="S291">
        <f t="shared" si="55"/>
        <v>18.287461823359394</v>
      </c>
      <c r="T291">
        <f t="shared" si="56"/>
        <v>-28.801640083835348</v>
      </c>
      <c r="U291">
        <f t="shared" si="57"/>
        <v>-1.8538896810000041</v>
      </c>
      <c r="V291">
        <f t="shared" si="58"/>
        <v>0</v>
      </c>
      <c r="W291">
        <f t="shared" si="59"/>
        <v>-1.7344796140000001</v>
      </c>
    </row>
    <row r="292" spans="1:23" x14ac:dyDescent="0.2">
      <c r="A292" t="s">
        <v>49</v>
      </c>
      <c r="B292" t="s">
        <v>48</v>
      </c>
      <c r="C292">
        <v>2014</v>
      </c>
      <c r="D292">
        <v>100</v>
      </c>
      <c r="E292">
        <v>0.4</v>
      </c>
      <c r="F292">
        <v>4.2815092320000003</v>
      </c>
      <c r="H292">
        <v>63529</v>
      </c>
      <c r="I292" t="str">
        <f>Master_Data!$A292 &amp; "-" &amp; Master_Data!$C292</f>
        <v>BMU-2014</v>
      </c>
      <c r="J292">
        <f t="shared" si="48"/>
        <v>0</v>
      </c>
      <c r="K292">
        <f t="shared" si="49"/>
        <v>-1.1000000000000001</v>
      </c>
      <c r="L292">
        <f t="shared" si="50"/>
        <v>1.1670284690000003</v>
      </c>
      <c r="M292">
        <f t="shared" si="51"/>
        <v>271999.999999728</v>
      </c>
      <c r="N292">
        <f t="shared" si="52"/>
        <v>0</v>
      </c>
      <c r="O292" t="str">
        <f t="shared" si="53"/>
        <v/>
      </c>
      <c r="P292" t="str">
        <f>IFERROR(VLOOKUP(A292,Ref_Data!$A:$B,2,0),"Unknown")</f>
        <v>High Income</v>
      </c>
      <c r="Q292" t="str">
        <f>IFERROR(VLOOKUP(A292,Ref_Data!$A:$C,3,0),"Unknown")</f>
        <v>North America</v>
      </c>
      <c r="R292" t="str">
        <f t="shared" si="54"/>
        <v>Universal Access</v>
      </c>
      <c r="S292">
        <f t="shared" si="55"/>
        <v>17.559097411132853</v>
      </c>
      <c r="T292">
        <f t="shared" si="56"/>
        <v>-29.711726605578303</v>
      </c>
      <c r="U292">
        <f t="shared" si="57"/>
        <v>-0.50977766608368391</v>
      </c>
      <c r="V292">
        <f t="shared" si="58"/>
        <v>0</v>
      </c>
      <c r="W292">
        <f t="shared" si="59"/>
        <v>-0.56745114499999971</v>
      </c>
    </row>
    <row r="293" spans="1:23" x14ac:dyDescent="0.2">
      <c r="A293" t="s">
        <v>49</v>
      </c>
      <c r="B293" t="s">
        <v>48</v>
      </c>
      <c r="C293">
        <v>2015</v>
      </c>
      <c r="D293">
        <v>100</v>
      </c>
      <c r="E293">
        <v>0.6</v>
      </c>
      <c r="F293">
        <v>3.6351317280000002</v>
      </c>
      <c r="H293">
        <v>63464</v>
      </c>
      <c r="I293" t="str">
        <f>Master_Data!$A293 &amp; "-" &amp; Master_Data!$C293</f>
        <v>BMU-2015</v>
      </c>
      <c r="J293">
        <f t="shared" si="48"/>
        <v>0</v>
      </c>
      <c r="K293">
        <f t="shared" si="49"/>
        <v>0.19999999999999996</v>
      </c>
      <c r="L293">
        <f t="shared" si="50"/>
        <v>-0.64637750400000016</v>
      </c>
      <c r="M293">
        <f t="shared" si="51"/>
        <v>230699.999985792</v>
      </c>
      <c r="N293">
        <f t="shared" si="52"/>
        <v>0</v>
      </c>
      <c r="O293" t="str">
        <f t="shared" si="53"/>
        <v/>
      </c>
      <c r="P293" t="str">
        <f>IFERROR(VLOOKUP(A293,Ref_Data!$A:$B,2,0),"Unknown")</f>
        <v>High Income</v>
      </c>
      <c r="Q293" t="str">
        <f>IFERROR(VLOOKUP(A293,Ref_Data!$A:$C,3,0),"Unknown")</f>
        <v>North America</v>
      </c>
      <c r="R293" t="str">
        <f t="shared" si="54"/>
        <v>Universal Access</v>
      </c>
      <c r="S293">
        <f t="shared" si="55"/>
        <v>16.984761441953111</v>
      </c>
      <c r="T293">
        <f t="shared" si="56"/>
        <v>-29.315157191497988</v>
      </c>
      <c r="U293">
        <f t="shared" si="57"/>
        <v>-1.0743096380041788</v>
      </c>
      <c r="V293">
        <f t="shared" si="58"/>
        <v>0</v>
      </c>
      <c r="W293">
        <f t="shared" si="59"/>
        <v>-1.2138286489999999</v>
      </c>
    </row>
    <row r="294" spans="1:23" x14ac:dyDescent="0.2">
      <c r="A294" t="s">
        <v>49</v>
      </c>
      <c r="B294" t="s">
        <v>48</v>
      </c>
      <c r="C294">
        <v>2016</v>
      </c>
      <c r="D294">
        <v>100</v>
      </c>
      <c r="E294">
        <v>1.1000000000000001</v>
      </c>
      <c r="F294">
        <v>4.9126069760000002</v>
      </c>
      <c r="H294">
        <v>63449</v>
      </c>
      <c r="I294" t="str">
        <f>Master_Data!$A294 &amp; "-" &amp; Master_Data!$C294</f>
        <v>BMU-2016</v>
      </c>
      <c r="J294">
        <f t="shared" si="48"/>
        <v>0</v>
      </c>
      <c r="K294">
        <f t="shared" si="49"/>
        <v>0.50000000000000011</v>
      </c>
      <c r="L294">
        <f t="shared" si="50"/>
        <v>1.277475248</v>
      </c>
      <c r="M294">
        <f t="shared" si="51"/>
        <v>311700.00002022402</v>
      </c>
      <c r="N294">
        <f t="shared" si="52"/>
        <v>0</v>
      </c>
      <c r="O294" t="str">
        <f t="shared" si="53"/>
        <v/>
      </c>
      <c r="P294" t="str">
        <f>IFERROR(VLOOKUP(A294,Ref_Data!$A:$B,2,0),"Unknown")</f>
        <v>High Income</v>
      </c>
      <c r="Q294" t="str">
        <f>IFERROR(VLOOKUP(A294,Ref_Data!$A:$C,3,0),"Unknown")</f>
        <v>North America</v>
      </c>
      <c r="R294" t="str">
        <f t="shared" si="54"/>
        <v>Universal Access</v>
      </c>
      <c r="S294">
        <f t="shared" si="55"/>
        <v>15.905248869453033</v>
      </c>
      <c r="T294">
        <f t="shared" si="56"/>
        <v>-28.606057525184724</v>
      </c>
      <c r="U294">
        <f t="shared" si="57"/>
        <v>0.23823518033054381</v>
      </c>
      <c r="V294">
        <f t="shared" si="58"/>
        <v>0</v>
      </c>
      <c r="W294">
        <f t="shared" si="59"/>
        <v>6.3646599000000137E-2</v>
      </c>
    </row>
    <row r="295" spans="1:23" x14ac:dyDescent="0.2">
      <c r="A295" t="s">
        <v>49</v>
      </c>
      <c r="B295" t="s">
        <v>48</v>
      </c>
      <c r="C295">
        <v>2017</v>
      </c>
      <c r="D295">
        <v>100</v>
      </c>
      <c r="E295">
        <v>0.6</v>
      </c>
      <c r="F295">
        <v>4.4874013020000003</v>
      </c>
      <c r="H295">
        <v>63578</v>
      </c>
      <c r="I295" t="str">
        <f>Master_Data!$A295 &amp; "-" &amp; Master_Data!$C295</f>
        <v>BMU-2017</v>
      </c>
      <c r="J295">
        <f t="shared" si="48"/>
        <v>0</v>
      </c>
      <c r="K295">
        <f t="shared" si="49"/>
        <v>-0.50000000000000011</v>
      </c>
      <c r="L295">
        <f t="shared" si="50"/>
        <v>-0.42520567399999987</v>
      </c>
      <c r="M295">
        <f t="shared" si="51"/>
        <v>285299.99997855601</v>
      </c>
      <c r="N295">
        <f t="shared" si="52"/>
        <v>0</v>
      </c>
      <c r="O295" t="str">
        <f t="shared" si="53"/>
        <v/>
      </c>
      <c r="P295" t="str">
        <f>IFERROR(VLOOKUP(A295,Ref_Data!$A:$B,2,0),"Unknown")</f>
        <v>High Income</v>
      </c>
      <c r="Q295" t="str">
        <f>IFERROR(VLOOKUP(A295,Ref_Data!$A:$C,3,0),"Unknown")</f>
        <v>North America</v>
      </c>
      <c r="R295" t="str">
        <f t="shared" si="54"/>
        <v>Universal Access</v>
      </c>
      <c r="S295">
        <f t="shared" si="55"/>
        <v>15.146092309921883</v>
      </c>
      <c r="T295">
        <f t="shared" si="56"/>
        <v>-28.941518871734946</v>
      </c>
      <c r="U295">
        <f t="shared" si="57"/>
        <v>-0.19034976357322364</v>
      </c>
      <c r="V295">
        <f t="shared" si="58"/>
        <v>0</v>
      </c>
      <c r="W295">
        <f t="shared" si="59"/>
        <v>-0.36155907499999973</v>
      </c>
    </row>
    <row r="296" spans="1:23" x14ac:dyDescent="0.2">
      <c r="A296" t="s">
        <v>49</v>
      </c>
      <c r="B296" t="s">
        <v>48</v>
      </c>
      <c r="C296">
        <v>2018</v>
      </c>
      <c r="D296">
        <v>100</v>
      </c>
      <c r="E296">
        <v>0.7</v>
      </c>
      <c r="F296">
        <v>4.7140104340000004</v>
      </c>
      <c r="H296">
        <v>63831</v>
      </c>
      <c r="I296" t="str">
        <f>Master_Data!$A296 &amp; "-" &amp; Master_Data!$C296</f>
        <v>BMU-2018</v>
      </c>
      <c r="J296">
        <f t="shared" si="48"/>
        <v>0</v>
      </c>
      <c r="K296">
        <f t="shared" si="49"/>
        <v>9.9999999999999978E-2</v>
      </c>
      <c r="L296">
        <f t="shared" si="50"/>
        <v>0.2266091320000001</v>
      </c>
      <c r="M296">
        <f t="shared" si="51"/>
        <v>300900.00001265405</v>
      </c>
      <c r="N296">
        <f t="shared" si="52"/>
        <v>0</v>
      </c>
      <c r="O296" t="str">
        <f t="shared" si="53"/>
        <v/>
      </c>
      <c r="P296" t="str">
        <f>IFERROR(VLOOKUP(A296,Ref_Data!$A:$B,2,0),"Unknown")</f>
        <v>High Income</v>
      </c>
      <c r="Q296" t="str">
        <f>IFERROR(VLOOKUP(A296,Ref_Data!$A:$C,3,0),"Unknown")</f>
        <v>North America</v>
      </c>
      <c r="R296" t="str">
        <f t="shared" si="54"/>
        <v>Universal Access</v>
      </c>
      <c r="S296">
        <f t="shared" si="55"/>
        <v>14.516199440312505</v>
      </c>
      <c r="T296">
        <f t="shared" si="56"/>
        <v>-28.863030170325302</v>
      </c>
      <c r="U296">
        <f t="shared" si="57"/>
        <v>3.1414243723855151E-3</v>
      </c>
      <c r="V296">
        <f t="shared" si="58"/>
        <v>0</v>
      </c>
      <c r="W296">
        <f t="shared" si="59"/>
        <v>-0.13494994299999963</v>
      </c>
    </row>
    <row r="297" spans="1:23" x14ac:dyDescent="0.2">
      <c r="A297" t="s">
        <v>49</v>
      </c>
      <c r="B297" t="s">
        <v>48</v>
      </c>
      <c r="C297">
        <v>2019</v>
      </c>
      <c r="D297">
        <v>100</v>
      </c>
      <c r="E297">
        <v>0.8</v>
      </c>
      <c r="F297">
        <v>4.7186734680000004</v>
      </c>
      <c r="H297">
        <v>64107</v>
      </c>
      <c r="I297" t="str">
        <f>Master_Data!$A297 &amp; "-" &amp; Master_Data!$C297</f>
        <v>BMU-2019</v>
      </c>
      <c r="J297">
        <f t="shared" si="48"/>
        <v>0</v>
      </c>
      <c r="K297">
        <f t="shared" si="49"/>
        <v>0.10000000000000009</v>
      </c>
      <c r="L297">
        <f t="shared" si="50"/>
        <v>4.6630340000000103E-3</v>
      </c>
      <c r="M297">
        <f t="shared" si="51"/>
        <v>302500.000013076</v>
      </c>
      <c r="N297">
        <f t="shared" si="52"/>
        <v>0</v>
      </c>
      <c r="O297" t="str">
        <f t="shared" si="53"/>
        <v/>
      </c>
      <c r="P297" t="str">
        <f>IFERROR(VLOOKUP(A297,Ref_Data!$A:$B,2,0),"Unknown")</f>
        <v>High Income</v>
      </c>
      <c r="Q297" t="str">
        <f>IFERROR(VLOOKUP(A297,Ref_Data!$A:$C,3,0),"Unknown")</f>
        <v>North America</v>
      </c>
      <c r="R297" t="str">
        <f t="shared" si="54"/>
        <v>Universal Access</v>
      </c>
      <c r="S297">
        <f t="shared" si="55"/>
        <v>13.958622860585876</v>
      </c>
      <c r="T297">
        <f t="shared" si="56"/>
        <v>-28.662191043827288</v>
      </c>
      <c r="U297">
        <f t="shared" si="57"/>
        <v>3.527217241841285E-2</v>
      </c>
      <c r="V297">
        <f t="shared" si="58"/>
        <v>0</v>
      </c>
      <c r="W297">
        <f t="shared" si="59"/>
        <v>-0.13028690899999962</v>
      </c>
    </row>
    <row r="298" spans="1:23" x14ac:dyDescent="0.2">
      <c r="A298" t="s">
        <v>49</v>
      </c>
      <c r="B298" t="s">
        <v>48</v>
      </c>
      <c r="C298">
        <v>2020</v>
      </c>
      <c r="D298">
        <v>100</v>
      </c>
      <c r="E298">
        <v>0.9</v>
      </c>
      <c r="F298">
        <v>3.3270168679999998</v>
      </c>
      <c r="H298">
        <v>64382</v>
      </c>
      <c r="I298" t="str">
        <f>Master_Data!$A298 &amp; "-" &amp; Master_Data!$C298</f>
        <v>BMU-2020</v>
      </c>
      <c r="J298">
        <f t="shared" si="48"/>
        <v>0</v>
      </c>
      <c r="K298">
        <f t="shared" si="49"/>
        <v>9.9999999999999978E-2</v>
      </c>
      <c r="L298">
        <f t="shared" si="50"/>
        <v>-1.3916566000000006</v>
      </c>
      <c r="M298">
        <f t="shared" si="51"/>
        <v>214199.99999557598</v>
      </c>
      <c r="N298">
        <f t="shared" si="52"/>
        <v>0</v>
      </c>
      <c r="O298" t="str">
        <f t="shared" si="53"/>
        <v/>
      </c>
      <c r="P298" t="str">
        <f>IFERROR(VLOOKUP(A298,Ref_Data!$A:$B,2,0),"Unknown")</f>
        <v>High Income</v>
      </c>
      <c r="Q298" t="str">
        <f>IFERROR(VLOOKUP(A298,Ref_Data!$A:$C,3,0),"Unknown")</f>
        <v>North America</v>
      </c>
      <c r="R298" t="str">
        <f t="shared" si="54"/>
        <v>Universal Access</v>
      </c>
      <c r="S298">
        <f t="shared" si="55"/>
        <v>13.426165474335917</v>
      </c>
      <c r="T298">
        <f t="shared" si="56"/>
        <v>-29.634853433815262</v>
      </c>
      <c r="U298">
        <f t="shared" si="57"/>
        <v>-1.073730768301258</v>
      </c>
      <c r="V298">
        <f t="shared" si="58"/>
        <v>0</v>
      </c>
      <c r="W298">
        <f t="shared" si="59"/>
        <v>-1.5219435090000002</v>
      </c>
    </row>
    <row r="299" spans="1:23" x14ac:dyDescent="0.2">
      <c r="A299" t="s">
        <v>49</v>
      </c>
      <c r="B299" t="s">
        <v>48</v>
      </c>
      <c r="C299">
        <v>2021</v>
      </c>
      <c r="D299">
        <v>100</v>
      </c>
      <c r="E299">
        <v>0.9</v>
      </c>
      <c r="F299">
        <v>3.7851132289999998</v>
      </c>
      <c r="H299">
        <v>64648</v>
      </c>
      <c r="I299" t="str">
        <f>Master_Data!$A299 &amp; "-" &amp; Master_Data!$C299</f>
        <v>BMU-2021</v>
      </c>
      <c r="J299">
        <f t="shared" si="48"/>
        <v>0</v>
      </c>
      <c r="K299">
        <f t="shared" si="49"/>
        <v>0</v>
      </c>
      <c r="L299">
        <f t="shared" si="50"/>
        <v>0.45809636099999995</v>
      </c>
      <c r="M299">
        <f t="shared" si="51"/>
        <v>244700.00002839198</v>
      </c>
      <c r="N299">
        <f t="shared" si="52"/>
        <v>0</v>
      </c>
      <c r="O299" t="str">
        <f t="shared" si="53"/>
        <v/>
      </c>
      <c r="P299" t="str">
        <f>IFERROR(VLOOKUP(A299,Ref_Data!$A:$B,2,0),"Unknown")</f>
        <v>High Income</v>
      </c>
      <c r="Q299" t="str">
        <f>IFERROR(VLOOKUP(A299,Ref_Data!$A:$C,3,0),"Unknown")</f>
        <v>North America</v>
      </c>
      <c r="R299" t="str">
        <f t="shared" si="54"/>
        <v>Universal Access</v>
      </c>
      <c r="S299">
        <f t="shared" si="55"/>
        <v>12.87483148972656</v>
      </c>
      <c r="T299">
        <f t="shared" si="56"/>
        <v>-28.70338164251206</v>
      </c>
      <c r="U299">
        <f t="shared" si="57"/>
        <v>-0.7956211120041865</v>
      </c>
      <c r="V299">
        <f t="shared" si="58"/>
        <v>0</v>
      </c>
      <c r="W299">
        <f t="shared" si="59"/>
        <v>-1.0638471480000002</v>
      </c>
    </row>
    <row r="300" spans="1:23" x14ac:dyDescent="0.2">
      <c r="A300" t="s">
        <v>49</v>
      </c>
      <c r="B300" t="s">
        <v>48</v>
      </c>
      <c r="C300">
        <v>2022</v>
      </c>
      <c r="D300">
        <v>100</v>
      </c>
      <c r="E300">
        <v>0.9</v>
      </c>
      <c r="F300">
        <v>3.9768953960000002</v>
      </c>
      <c r="H300">
        <v>64749</v>
      </c>
      <c r="I300" t="str">
        <f>Master_Data!$A300 &amp; "-" &amp; Master_Data!$C300</f>
        <v>BMU-2022</v>
      </c>
      <c r="J300">
        <f t="shared" si="48"/>
        <v>0</v>
      </c>
      <c r="K300">
        <f t="shared" si="49"/>
        <v>0</v>
      </c>
      <c r="L300">
        <f t="shared" si="50"/>
        <v>0.19178216700000039</v>
      </c>
      <c r="M300">
        <f t="shared" si="51"/>
        <v>257499.99999560401</v>
      </c>
      <c r="N300">
        <f t="shared" si="52"/>
        <v>0</v>
      </c>
      <c r="O300" t="str">
        <f t="shared" si="53"/>
        <v/>
      </c>
      <c r="P300" t="str">
        <f>IFERROR(VLOOKUP(A300,Ref_Data!$A:$B,2,0),"Unknown")</f>
        <v>High Income</v>
      </c>
      <c r="Q300" t="str">
        <f>IFERROR(VLOOKUP(A300,Ref_Data!$A:$C,3,0),"Unknown")</f>
        <v>North America</v>
      </c>
      <c r="R300" t="str">
        <f t="shared" si="54"/>
        <v>Universal Access</v>
      </c>
      <c r="S300">
        <f t="shared" si="55"/>
        <v>12.585946336015652</v>
      </c>
      <c r="T300">
        <f t="shared" si="56"/>
        <v>-29.521739130434796</v>
      </c>
      <c r="U300">
        <f t="shared" si="57"/>
        <v>-0.57390565622593614</v>
      </c>
      <c r="V300">
        <f t="shared" si="58"/>
        <v>0</v>
      </c>
      <c r="W300">
        <f t="shared" si="59"/>
        <v>-0.87206498099999985</v>
      </c>
    </row>
    <row r="301" spans="1:23" x14ac:dyDescent="0.2">
      <c r="A301" t="s">
        <v>51</v>
      </c>
      <c r="B301" t="s">
        <v>50</v>
      </c>
      <c r="C301">
        <v>2010</v>
      </c>
      <c r="D301">
        <v>88</v>
      </c>
      <c r="E301">
        <v>19.899999999999999</v>
      </c>
      <c r="F301">
        <v>1.4527792960000001</v>
      </c>
      <c r="G301">
        <v>625.49842839999997</v>
      </c>
      <c r="H301">
        <v>10182345</v>
      </c>
      <c r="I301" t="str">
        <f>Master_Data!$A301 &amp; "-" &amp; Master_Data!$C301</f>
        <v>BOL-2010</v>
      </c>
      <c r="J301" t="str">
        <f t="shared" si="48"/>
        <v/>
      </c>
      <c r="K301" t="str">
        <f t="shared" si="49"/>
        <v/>
      </c>
      <c r="L301" t="str">
        <f t="shared" si="50"/>
        <v/>
      </c>
      <c r="M301">
        <f t="shared" si="51"/>
        <v>14792700.000729121</v>
      </c>
      <c r="N301">
        <f t="shared" si="52"/>
        <v>12</v>
      </c>
      <c r="O301">
        <f t="shared" si="53"/>
        <v>2.3225946381930189</v>
      </c>
      <c r="P301" t="str">
        <f>IFERROR(VLOOKUP(A301,Ref_Data!$A:$B,2,0),"Unknown")</f>
        <v>Lower Middle Income</v>
      </c>
      <c r="Q301" t="str">
        <f>IFERROR(VLOOKUP(A301,Ref_Data!$A:$C,3,0),"Unknown")</f>
        <v>Latin America &amp; Caribbean</v>
      </c>
      <c r="R301" t="str">
        <f t="shared" si="54"/>
        <v>High Access</v>
      </c>
      <c r="S301">
        <f t="shared" si="55"/>
        <v>8.3753425605859491</v>
      </c>
      <c r="T301">
        <f t="shared" si="56"/>
        <v>-10.512664906737903</v>
      </c>
      <c r="U301">
        <f t="shared" si="57"/>
        <v>-3.6452799179916342</v>
      </c>
      <c r="V301">
        <f t="shared" si="58"/>
        <v>0</v>
      </c>
      <c r="W301">
        <f t="shared" si="59"/>
        <v>0</v>
      </c>
    </row>
    <row r="302" spans="1:23" x14ac:dyDescent="0.2">
      <c r="A302" t="s">
        <v>51</v>
      </c>
      <c r="B302" t="s">
        <v>50</v>
      </c>
      <c r="C302">
        <v>2011</v>
      </c>
      <c r="D302">
        <v>88.3</v>
      </c>
      <c r="E302">
        <v>18.100000000000001</v>
      </c>
      <c r="F302">
        <v>1.555214071</v>
      </c>
      <c r="G302">
        <v>660.39993360000005</v>
      </c>
      <c r="H302">
        <v>10348929</v>
      </c>
      <c r="I302" t="str">
        <f>Master_Data!$A302 &amp; "-" &amp; Master_Data!$C302</f>
        <v>BOL-2011</v>
      </c>
      <c r="J302">
        <f t="shared" si="48"/>
        <v>0.29999999999999716</v>
      </c>
      <c r="K302">
        <f t="shared" si="49"/>
        <v>-1.7999999999999972</v>
      </c>
      <c r="L302">
        <f t="shared" si="50"/>
        <v>0.10243477499999987</v>
      </c>
      <c r="M302">
        <f t="shared" si="51"/>
        <v>16094800.000579959</v>
      </c>
      <c r="N302">
        <f t="shared" si="52"/>
        <v>11.700000000000003</v>
      </c>
      <c r="O302">
        <f t="shared" si="53"/>
        <v>2.354957945743803</v>
      </c>
      <c r="P302" t="str">
        <f>IFERROR(VLOOKUP(A302,Ref_Data!$A:$B,2,0),"Unknown")</f>
        <v>Lower Middle Income</v>
      </c>
      <c r="Q302" t="str">
        <f>IFERROR(VLOOKUP(A302,Ref_Data!$A:$C,3,0),"Unknown")</f>
        <v>Latin America &amp; Caribbean</v>
      </c>
      <c r="R302" t="str">
        <f t="shared" si="54"/>
        <v>High Access</v>
      </c>
      <c r="S302">
        <f t="shared" si="55"/>
        <v>7.8846725691796848</v>
      </c>
      <c r="T302">
        <f t="shared" si="56"/>
        <v>-12.097370289641141</v>
      </c>
      <c r="U302">
        <f t="shared" si="57"/>
        <v>-3.5713193127740555</v>
      </c>
      <c r="V302">
        <f t="shared" si="58"/>
        <v>0.29999999999999716</v>
      </c>
      <c r="W302">
        <f t="shared" si="59"/>
        <v>0.10243477499999987</v>
      </c>
    </row>
    <row r="303" spans="1:23" x14ac:dyDescent="0.2">
      <c r="A303" t="s">
        <v>51</v>
      </c>
      <c r="B303" t="s">
        <v>50</v>
      </c>
      <c r="C303">
        <v>2012</v>
      </c>
      <c r="D303">
        <v>90.4</v>
      </c>
      <c r="E303">
        <v>17.399999999999999</v>
      </c>
      <c r="F303">
        <v>1.6205508529999999</v>
      </c>
      <c r="G303">
        <v>703.7634018</v>
      </c>
      <c r="H303">
        <v>10515807</v>
      </c>
      <c r="I303" t="str">
        <f>Master_Data!$A303 &amp; "-" &amp; Master_Data!$C303</f>
        <v>BOL-2012</v>
      </c>
      <c r="J303">
        <f t="shared" si="48"/>
        <v>2.1000000000000085</v>
      </c>
      <c r="K303">
        <f t="shared" si="49"/>
        <v>-0.70000000000000284</v>
      </c>
      <c r="L303">
        <f t="shared" si="50"/>
        <v>6.5336781999999927E-2</v>
      </c>
      <c r="M303">
        <f t="shared" si="51"/>
        <v>17041400.003833368</v>
      </c>
      <c r="N303">
        <f t="shared" si="52"/>
        <v>9.5999999999999943</v>
      </c>
      <c r="O303">
        <f t="shared" si="53"/>
        <v>2.3026927073149199</v>
      </c>
      <c r="P303" t="str">
        <f>IFERROR(VLOOKUP(A303,Ref_Data!$A:$B,2,0),"Unknown")</f>
        <v>Lower Middle Income</v>
      </c>
      <c r="Q303" t="str">
        <f>IFERROR(VLOOKUP(A303,Ref_Data!$A:$C,3,0),"Unknown")</f>
        <v>Latin America &amp; Caribbean</v>
      </c>
      <c r="R303" t="str">
        <f t="shared" si="54"/>
        <v>High Access</v>
      </c>
      <c r="S303">
        <f t="shared" si="55"/>
        <v>9.2791954639843794</v>
      </c>
      <c r="T303">
        <f t="shared" si="56"/>
        <v>-12.707129453224884</v>
      </c>
      <c r="U303">
        <f t="shared" si="57"/>
        <v>-3.7849532100962291</v>
      </c>
      <c r="V303">
        <f t="shared" si="58"/>
        <v>2.4000000000000057</v>
      </c>
      <c r="W303">
        <f t="shared" si="59"/>
        <v>0.16777155699999979</v>
      </c>
    </row>
    <row r="304" spans="1:23" x14ac:dyDescent="0.2">
      <c r="A304" t="s">
        <v>51</v>
      </c>
      <c r="B304" t="s">
        <v>50</v>
      </c>
      <c r="C304">
        <v>2013</v>
      </c>
      <c r="D304">
        <v>89.5</v>
      </c>
      <c r="E304">
        <v>16</v>
      </c>
      <c r="F304">
        <v>1.694501942</v>
      </c>
      <c r="G304">
        <v>699.36367529999995</v>
      </c>
      <c r="H304">
        <v>10682608</v>
      </c>
      <c r="I304" t="str">
        <f>Master_Data!$A304 &amp; "-" &amp; Master_Data!$C304</f>
        <v>BOL-2013</v>
      </c>
      <c r="J304">
        <f t="shared" si="48"/>
        <v>-0.90000000000000568</v>
      </c>
      <c r="K304">
        <f t="shared" si="49"/>
        <v>-1.3999999999999986</v>
      </c>
      <c r="L304">
        <f t="shared" si="50"/>
        <v>7.3951089000000136E-2</v>
      </c>
      <c r="M304">
        <f t="shared" si="51"/>
        <v>18101700.001624737</v>
      </c>
      <c r="N304">
        <f t="shared" si="52"/>
        <v>10.5</v>
      </c>
      <c r="O304">
        <f t="shared" si="53"/>
        <v>2.4229195793921159</v>
      </c>
      <c r="P304" t="str">
        <f>IFERROR(VLOOKUP(A304,Ref_Data!$A:$B,2,0),"Unknown")</f>
        <v>Lower Middle Income</v>
      </c>
      <c r="Q304" t="str">
        <f>IFERROR(VLOOKUP(A304,Ref_Data!$A:$C,3,0),"Unknown")</f>
        <v>Latin America &amp; Caribbean</v>
      </c>
      <c r="R304" t="str">
        <f t="shared" si="54"/>
        <v>High Access</v>
      </c>
      <c r="S304">
        <f t="shared" si="55"/>
        <v>7.7874618233593935</v>
      </c>
      <c r="T304">
        <f t="shared" si="56"/>
        <v>-14.301640083835348</v>
      </c>
      <c r="U304">
        <f t="shared" si="57"/>
        <v>-3.273868502000004</v>
      </c>
      <c r="V304">
        <f t="shared" si="58"/>
        <v>1.5</v>
      </c>
      <c r="W304">
        <f t="shared" si="59"/>
        <v>0.24172264599999993</v>
      </c>
    </row>
    <row r="305" spans="1:23" x14ac:dyDescent="0.2">
      <c r="A305" t="s">
        <v>51</v>
      </c>
      <c r="B305" t="s">
        <v>50</v>
      </c>
      <c r="C305">
        <v>2014</v>
      </c>
      <c r="D305">
        <v>90</v>
      </c>
      <c r="E305">
        <v>15</v>
      </c>
      <c r="F305">
        <v>1.7940087499999999</v>
      </c>
      <c r="G305">
        <v>757.54713249999998</v>
      </c>
      <c r="H305">
        <v>10848888</v>
      </c>
      <c r="I305" t="str">
        <f>Master_Data!$A305 &amp; "-" &amp; Master_Data!$C305</f>
        <v>BOL-2014</v>
      </c>
      <c r="J305">
        <f t="shared" si="48"/>
        <v>0.5</v>
      </c>
      <c r="K305">
        <f t="shared" si="49"/>
        <v>-1</v>
      </c>
      <c r="L305">
        <f t="shared" si="50"/>
        <v>9.9506807999999891E-2</v>
      </c>
      <c r="M305">
        <f t="shared" si="51"/>
        <v>19462999.999770001</v>
      </c>
      <c r="N305">
        <f t="shared" si="52"/>
        <v>10</v>
      </c>
      <c r="O305">
        <f t="shared" si="53"/>
        <v>2.3681810319571106</v>
      </c>
      <c r="P305" t="str">
        <f>IFERROR(VLOOKUP(A305,Ref_Data!$A:$B,2,0),"Unknown")</f>
        <v>Lower Middle Income</v>
      </c>
      <c r="Q305" t="str">
        <f>IFERROR(VLOOKUP(A305,Ref_Data!$A:$C,3,0),"Unknown")</f>
        <v>Latin America &amp; Caribbean</v>
      </c>
      <c r="R305" t="str">
        <f t="shared" si="54"/>
        <v>High Access</v>
      </c>
      <c r="S305">
        <f t="shared" si="55"/>
        <v>7.5590974111328535</v>
      </c>
      <c r="T305">
        <f t="shared" si="56"/>
        <v>-15.111726605578301</v>
      </c>
      <c r="U305">
        <f t="shared" si="57"/>
        <v>-2.9972781480836845</v>
      </c>
      <c r="V305">
        <f t="shared" si="58"/>
        <v>2</v>
      </c>
      <c r="W305">
        <f t="shared" si="59"/>
        <v>0.34122945399999982</v>
      </c>
    </row>
    <row r="306" spans="1:23" x14ac:dyDescent="0.2">
      <c r="A306" t="s">
        <v>51</v>
      </c>
      <c r="B306" t="s">
        <v>50</v>
      </c>
      <c r="C306">
        <v>2015</v>
      </c>
      <c r="D306">
        <v>91.5</v>
      </c>
      <c r="E306">
        <v>14.2</v>
      </c>
      <c r="F306">
        <v>1.81142391</v>
      </c>
      <c r="G306">
        <v>748.85994549999998</v>
      </c>
      <c r="H306">
        <v>11014705</v>
      </c>
      <c r="I306" t="str">
        <f>Master_Data!$A306 &amp; "-" &amp; Master_Data!$C306</f>
        <v>BOL-2015</v>
      </c>
      <c r="J306">
        <f t="shared" si="48"/>
        <v>1.5</v>
      </c>
      <c r="K306">
        <f t="shared" si="49"/>
        <v>-0.80000000000000071</v>
      </c>
      <c r="L306">
        <f t="shared" si="50"/>
        <v>1.7415160000000096E-2</v>
      </c>
      <c r="M306">
        <f t="shared" si="51"/>
        <v>19952299.998596549</v>
      </c>
      <c r="N306">
        <f t="shared" si="52"/>
        <v>8.5</v>
      </c>
      <c r="O306">
        <f t="shared" si="53"/>
        <v>2.4189087971457011</v>
      </c>
      <c r="P306" t="str">
        <f>IFERROR(VLOOKUP(A306,Ref_Data!$A:$B,2,0),"Unknown")</f>
        <v>Lower Middle Income</v>
      </c>
      <c r="Q306" t="str">
        <f>IFERROR(VLOOKUP(A306,Ref_Data!$A:$C,3,0),"Unknown")</f>
        <v>Latin America &amp; Caribbean</v>
      </c>
      <c r="R306" t="str">
        <f t="shared" si="54"/>
        <v>High Access</v>
      </c>
      <c r="S306">
        <f t="shared" si="55"/>
        <v>8.4847614419531112</v>
      </c>
      <c r="T306">
        <f t="shared" si="56"/>
        <v>-15.71515719149799</v>
      </c>
      <c r="U306">
        <f t="shared" si="57"/>
        <v>-2.8980174560041787</v>
      </c>
      <c r="V306">
        <f t="shared" si="58"/>
        <v>3.5</v>
      </c>
      <c r="W306">
        <f t="shared" si="59"/>
        <v>0.35864461399999992</v>
      </c>
    </row>
    <row r="307" spans="1:23" x14ac:dyDescent="0.2">
      <c r="A307" t="s">
        <v>51</v>
      </c>
      <c r="B307" t="s">
        <v>50</v>
      </c>
      <c r="C307">
        <v>2016</v>
      </c>
      <c r="D307">
        <v>91.8</v>
      </c>
      <c r="E307">
        <v>13.6</v>
      </c>
      <c r="F307">
        <v>1.9106137560000001</v>
      </c>
      <c r="G307">
        <v>778.96523009999999</v>
      </c>
      <c r="H307">
        <v>11180020</v>
      </c>
      <c r="I307" t="str">
        <f>Master_Data!$A307 &amp; "-" &amp; Master_Data!$C307</f>
        <v>BOL-2016</v>
      </c>
      <c r="J307">
        <f t="shared" si="48"/>
        <v>0.29999999999999716</v>
      </c>
      <c r="K307">
        <f t="shared" si="49"/>
        <v>-0.59999999999999964</v>
      </c>
      <c r="L307">
        <f t="shared" si="50"/>
        <v>9.9189846000000026E-2</v>
      </c>
      <c r="M307">
        <f t="shared" si="51"/>
        <v>21360700.004355121</v>
      </c>
      <c r="N307">
        <f t="shared" si="52"/>
        <v>8.2000000000000028</v>
      </c>
      <c r="O307">
        <f t="shared" si="53"/>
        <v>2.4527587139604732</v>
      </c>
      <c r="P307" t="str">
        <f>IFERROR(VLOOKUP(A307,Ref_Data!$A:$B,2,0),"Unknown")</f>
        <v>Lower Middle Income</v>
      </c>
      <c r="Q307" t="str">
        <f>IFERROR(VLOOKUP(A307,Ref_Data!$A:$C,3,0),"Unknown")</f>
        <v>Latin America &amp; Caribbean</v>
      </c>
      <c r="R307" t="str">
        <f t="shared" si="54"/>
        <v>High Access</v>
      </c>
      <c r="S307">
        <f t="shared" si="55"/>
        <v>7.7052488694530297</v>
      </c>
      <c r="T307">
        <f t="shared" si="56"/>
        <v>-16.106057525184724</v>
      </c>
      <c r="U307">
        <f t="shared" si="57"/>
        <v>-2.7637580396694563</v>
      </c>
      <c r="V307">
        <f t="shared" si="58"/>
        <v>3.7999999999999972</v>
      </c>
      <c r="W307">
        <f t="shared" si="59"/>
        <v>0.45783445999999994</v>
      </c>
    </row>
    <row r="308" spans="1:23" x14ac:dyDescent="0.2">
      <c r="A308" t="s">
        <v>51</v>
      </c>
      <c r="B308" t="s">
        <v>50</v>
      </c>
      <c r="C308">
        <v>2017</v>
      </c>
      <c r="D308">
        <v>91.8</v>
      </c>
      <c r="E308">
        <v>14.3</v>
      </c>
      <c r="F308">
        <v>1.9201492309999999</v>
      </c>
      <c r="G308">
        <v>800.88818370000001</v>
      </c>
      <c r="H308">
        <v>11344587</v>
      </c>
      <c r="I308" t="str">
        <f>Master_Data!$A308 &amp; "-" &amp; Master_Data!$C308</f>
        <v>BOL-2017</v>
      </c>
      <c r="J308">
        <f t="shared" si="48"/>
        <v>0</v>
      </c>
      <c r="K308">
        <f t="shared" si="49"/>
        <v>0.70000000000000107</v>
      </c>
      <c r="L308">
        <f t="shared" si="50"/>
        <v>9.5354749999998489E-3</v>
      </c>
      <c r="M308">
        <f t="shared" si="51"/>
        <v>21783300.004062597</v>
      </c>
      <c r="N308">
        <f t="shared" si="52"/>
        <v>8.2000000000000028</v>
      </c>
      <c r="O308">
        <f t="shared" si="53"/>
        <v>2.3975247357616869</v>
      </c>
      <c r="P308" t="str">
        <f>IFERROR(VLOOKUP(A308,Ref_Data!$A:$B,2,0),"Unknown")</f>
        <v>Lower Middle Income</v>
      </c>
      <c r="Q308" t="str">
        <f>IFERROR(VLOOKUP(A308,Ref_Data!$A:$C,3,0),"Unknown")</f>
        <v>Latin America &amp; Caribbean</v>
      </c>
      <c r="R308" t="str">
        <f t="shared" si="54"/>
        <v>High Access</v>
      </c>
      <c r="S308">
        <f t="shared" si="55"/>
        <v>6.9460923099218803</v>
      </c>
      <c r="T308">
        <f t="shared" si="56"/>
        <v>-15.241518871734947</v>
      </c>
      <c r="U308">
        <f t="shared" si="57"/>
        <v>-2.7576018345732241</v>
      </c>
      <c r="V308">
        <f t="shared" si="58"/>
        <v>3.7999999999999972</v>
      </c>
      <c r="W308">
        <f t="shared" si="59"/>
        <v>0.46736993499999979</v>
      </c>
    </row>
    <row r="309" spans="1:23" x14ac:dyDescent="0.2">
      <c r="A309" t="s">
        <v>51</v>
      </c>
      <c r="B309" t="s">
        <v>50</v>
      </c>
      <c r="C309">
        <v>2018</v>
      </c>
      <c r="D309">
        <v>92.8</v>
      </c>
      <c r="E309">
        <v>14.3</v>
      </c>
      <c r="F309">
        <v>1.9086546419999999</v>
      </c>
      <c r="G309">
        <v>803.1278906</v>
      </c>
      <c r="H309">
        <v>11508368</v>
      </c>
      <c r="I309" t="str">
        <f>Master_Data!$A309 &amp; "-" &amp; Master_Data!$C309</f>
        <v>BOL-2018</v>
      </c>
      <c r="J309">
        <f t="shared" si="48"/>
        <v>1</v>
      </c>
      <c r="K309">
        <f t="shared" si="49"/>
        <v>0</v>
      </c>
      <c r="L309">
        <f t="shared" si="50"/>
        <v>-1.1494589E-2</v>
      </c>
      <c r="M309">
        <f t="shared" si="51"/>
        <v>21965500.005044255</v>
      </c>
      <c r="N309">
        <f t="shared" si="52"/>
        <v>7.2000000000000028</v>
      </c>
      <c r="O309">
        <f t="shared" si="53"/>
        <v>2.3765264092298972</v>
      </c>
      <c r="P309" t="str">
        <f>IFERROR(VLOOKUP(A309,Ref_Data!$A:$B,2,0),"Unknown")</f>
        <v>Lower Middle Income</v>
      </c>
      <c r="Q309" t="str">
        <f>IFERROR(VLOOKUP(A309,Ref_Data!$A:$C,3,0),"Unknown")</f>
        <v>Latin America &amp; Caribbean</v>
      </c>
      <c r="R309" t="str">
        <f t="shared" si="54"/>
        <v>High Access</v>
      </c>
      <c r="S309">
        <f t="shared" si="55"/>
        <v>7.3161994403125021</v>
      </c>
      <c r="T309">
        <f t="shared" si="56"/>
        <v>-15.263030170325301</v>
      </c>
      <c r="U309">
        <f t="shared" si="57"/>
        <v>-2.8022143676276148</v>
      </c>
      <c r="V309">
        <f t="shared" si="58"/>
        <v>4.7999999999999972</v>
      </c>
      <c r="W309">
        <f t="shared" si="59"/>
        <v>0.45587534599999979</v>
      </c>
    </row>
    <row r="310" spans="1:23" x14ac:dyDescent="0.2">
      <c r="A310" t="s">
        <v>51</v>
      </c>
      <c r="B310" t="s">
        <v>50</v>
      </c>
      <c r="C310">
        <v>2019</v>
      </c>
      <c r="D310">
        <v>95.1</v>
      </c>
      <c r="E310">
        <v>13.5</v>
      </c>
      <c r="F310">
        <v>1.8849260919999999</v>
      </c>
      <c r="G310">
        <v>795.54274550000002</v>
      </c>
      <c r="H310">
        <v>11671386</v>
      </c>
      <c r="I310" t="str">
        <f>Master_Data!$A310 &amp; "-" &amp; Master_Data!$C310</f>
        <v>BOL-2019</v>
      </c>
      <c r="J310">
        <f t="shared" si="48"/>
        <v>2.2999999999999972</v>
      </c>
      <c r="K310">
        <f t="shared" si="49"/>
        <v>-0.80000000000000071</v>
      </c>
      <c r="L310">
        <f t="shared" si="50"/>
        <v>-2.3728549999999959E-2</v>
      </c>
      <c r="M310">
        <f t="shared" si="51"/>
        <v>21999700.001203511</v>
      </c>
      <c r="N310">
        <f t="shared" si="52"/>
        <v>4.9000000000000057</v>
      </c>
      <c r="O310">
        <f t="shared" si="53"/>
        <v>2.3693586581765893</v>
      </c>
      <c r="P310" t="str">
        <f>IFERROR(VLOOKUP(A310,Ref_Data!$A:$B,2,0),"Unknown")</f>
        <v>Lower Middle Income</v>
      </c>
      <c r="Q310" t="str">
        <f>IFERROR(VLOOKUP(A310,Ref_Data!$A:$C,3,0),"Unknown")</f>
        <v>Latin America &amp; Caribbean</v>
      </c>
      <c r="R310" t="str">
        <f t="shared" si="54"/>
        <v>Universal Access</v>
      </c>
      <c r="S310">
        <f t="shared" si="55"/>
        <v>9.0586228605858707</v>
      </c>
      <c r="T310">
        <f t="shared" si="56"/>
        <v>-15.962191043827289</v>
      </c>
      <c r="U310">
        <f t="shared" si="57"/>
        <v>-2.7984752035815879</v>
      </c>
      <c r="V310">
        <f t="shared" si="58"/>
        <v>7.0999999999999943</v>
      </c>
      <c r="W310">
        <f t="shared" si="59"/>
        <v>0.43214679599999983</v>
      </c>
    </row>
    <row r="311" spans="1:23" x14ac:dyDescent="0.2">
      <c r="A311" t="s">
        <v>51</v>
      </c>
      <c r="B311" t="s">
        <v>50</v>
      </c>
      <c r="C311">
        <v>2020</v>
      </c>
      <c r="D311">
        <v>97.2</v>
      </c>
      <c r="E311">
        <v>16.899999999999999</v>
      </c>
      <c r="F311">
        <v>1.571211087</v>
      </c>
      <c r="G311">
        <v>657.7454692</v>
      </c>
      <c r="H311">
        <v>11816299</v>
      </c>
      <c r="I311" t="str">
        <f>Master_Data!$A311 &amp; "-" &amp; Master_Data!$C311</f>
        <v>BOL-2020</v>
      </c>
      <c r="J311">
        <f t="shared" si="48"/>
        <v>2.1000000000000085</v>
      </c>
      <c r="K311">
        <f t="shared" si="49"/>
        <v>3.3999999999999986</v>
      </c>
      <c r="L311">
        <f t="shared" si="50"/>
        <v>-0.31371500499999994</v>
      </c>
      <c r="M311">
        <f t="shared" si="51"/>
        <v>18565899.996107012</v>
      </c>
      <c r="N311">
        <f t="shared" si="52"/>
        <v>2.7999999999999972</v>
      </c>
      <c r="O311">
        <f t="shared" si="53"/>
        <v>2.388782835571678</v>
      </c>
      <c r="P311" t="str">
        <f>IFERROR(VLOOKUP(A311,Ref_Data!$A:$B,2,0),"Unknown")</f>
        <v>Lower Middle Income</v>
      </c>
      <c r="Q311" t="str">
        <f>IFERROR(VLOOKUP(A311,Ref_Data!$A:$C,3,0),"Unknown")</f>
        <v>Latin America &amp; Caribbean</v>
      </c>
      <c r="R311" t="str">
        <f t="shared" si="54"/>
        <v>Universal Access</v>
      </c>
      <c r="S311">
        <f t="shared" si="55"/>
        <v>10.62616547433592</v>
      </c>
      <c r="T311">
        <f t="shared" si="56"/>
        <v>-13.634853433815262</v>
      </c>
      <c r="U311">
        <f t="shared" si="57"/>
        <v>-2.8295365493012579</v>
      </c>
      <c r="V311">
        <f t="shared" si="58"/>
        <v>9.2000000000000028</v>
      </c>
      <c r="W311">
        <f t="shared" si="59"/>
        <v>0.1184317909999999</v>
      </c>
    </row>
    <row r="312" spans="1:23" x14ac:dyDescent="0.2">
      <c r="A312" t="s">
        <v>51</v>
      </c>
      <c r="B312" t="s">
        <v>50</v>
      </c>
      <c r="C312">
        <v>2021</v>
      </c>
      <c r="D312">
        <v>98.6</v>
      </c>
      <c r="E312">
        <v>12.8</v>
      </c>
      <c r="F312">
        <v>1.832029863</v>
      </c>
      <c r="G312">
        <v>757.86316650000003</v>
      </c>
      <c r="H312">
        <v>11937360</v>
      </c>
      <c r="I312" t="str">
        <f>Master_Data!$A312 &amp; "-" &amp; Master_Data!$C312</f>
        <v>BOL-2021</v>
      </c>
      <c r="J312">
        <f t="shared" si="48"/>
        <v>1.3999999999999915</v>
      </c>
      <c r="K312">
        <f t="shared" si="49"/>
        <v>-4.0999999999999979</v>
      </c>
      <c r="L312">
        <f t="shared" si="50"/>
        <v>0.26081877600000003</v>
      </c>
      <c r="M312">
        <f t="shared" si="51"/>
        <v>21869600.005381681</v>
      </c>
      <c r="N312">
        <f t="shared" si="52"/>
        <v>1.4000000000000057</v>
      </c>
      <c r="O312">
        <f t="shared" si="53"/>
        <v>2.417362320774564</v>
      </c>
      <c r="P312" t="str">
        <f>IFERROR(VLOOKUP(A312,Ref_Data!$A:$B,2,0),"Unknown")</f>
        <v>Lower Middle Income</v>
      </c>
      <c r="Q312" t="str">
        <f>IFERROR(VLOOKUP(A312,Ref_Data!$A:$C,3,0),"Unknown")</f>
        <v>Latin America &amp; Caribbean</v>
      </c>
      <c r="R312" t="str">
        <f t="shared" si="54"/>
        <v>Universal Access</v>
      </c>
      <c r="S312">
        <f t="shared" si="55"/>
        <v>11.474831489726554</v>
      </c>
      <c r="T312">
        <f t="shared" si="56"/>
        <v>-16.803381642512058</v>
      </c>
      <c r="U312">
        <f t="shared" si="57"/>
        <v>-2.7487044780041865</v>
      </c>
      <c r="V312">
        <f t="shared" si="58"/>
        <v>10.599999999999994</v>
      </c>
      <c r="W312">
        <f t="shared" si="59"/>
        <v>0.37925056699999993</v>
      </c>
    </row>
    <row r="313" spans="1:23" x14ac:dyDescent="0.2">
      <c r="A313" t="s">
        <v>51</v>
      </c>
      <c r="B313" t="s">
        <v>50</v>
      </c>
      <c r="C313">
        <v>2022</v>
      </c>
      <c r="D313">
        <v>99.9</v>
      </c>
      <c r="F313">
        <v>1.9360769929999999</v>
      </c>
      <c r="G313">
        <v>798.29322009999998</v>
      </c>
      <c r="H313">
        <v>12077154</v>
      </c>
      <c r="I313" t="str">
        <f>Master_Data!$A313 &amp; "-" &amp; Master_Data!$C313</f>
        <v>BOL-2022</v>
      </c>
      <c r="J313">
        <f t="shared" si="48"/>
        <v>1.3000000000000114</v>
      </c>
      <c r="K313" t="str">
        <f t="shared" si="49"/>
        <v/>
      </c>
      <c r="L313">
        <f t="shared" si="50"/>
        <v>0.10404712999999988</v>
      </c>
      <c r="M313">
        <f t="shared" si="51"/>
        <v>23382300.00031792</v>
      </c>
      <c r="N313">
        <f t="shared" si="52"/>
        <v>9.9999999999994316E-2</v>
      </c>
      <c r="O313">
        <f t="shared" si="53"/>
        <v>2.4252704949159822</v>
      </c>
      <c r="P313" t="str">
        <f>IFERROR(VLOOKUP(A313,Ref_Data!$A:$B,2,0),"Unknown")</f>
        <v>Lower Middle Income</v>
      </c>
      <c r="Q313" t="str">
        <f>IFERROR(VLOOKUP(A313,Ref_Data!$A:$C,3,0),"Unknown")</f>
        <v>Latin America &amp; Caribbean</v>
      </c>
      <c r="R313" t="str">
        <f t="shared" si="54"/>
        <v>Universal Access</v>
      </c>
      <c r="S313">
        <f t="shared" si="55"/>
        <v>12.485946336015658</v>
      </c>
      <c r="T313" t="str">
        <f t="shared" si="56"/>
        <v/>
      </c>
      <c r="U313">
        <f t="shared" si="57"/>
        <v>-2.6147240592259364</v>
      </c>
      <c r="V313">
        <f t="shared" si="58"/>
        <v>11.900000000000006</v>
      </c>
      <c r="W313">
        <f t="shared" si="59"/>
        <v>0.4832976969999998</v>
      </c>
    </row>
    <row r="314" spans="1:23" x14ac:dyDescent="0.2">
      <c r="A314" t="s">
        <v>53</v>
      </c>
      <c r="B314" t="s">
        <v>52</v>
      </c>
      <c r="C314">
        <v>2010</v>
      </c>
      <c r="D314">
        <v>98.6</v>
      </c>
      <c r="E314">
        <v>46.8</v>
      </c>
      <c r="F314">
        <v>2.2711281310000002</v>
      </c>
      <c r="G314">
        <v>1384.3689670000001</v>
      </c>
      <c r="H314">
        <v>193701929</v>
      </c>
      <c r="I314" t="str">
        <f>Master_Data!$A314 &amp; "-" &amp; Master_Data!$C314</f>
        <v>BRA-2010</v>
      </c>
      <c r="J314" t="str">
        <f t="shared" si="48"/>
        <v/>
      </c>
      <c r="K314" t="str">
        <f t="shared" si="49"/>
        <v/>
      </c>
      <c r="L314" t="str">
        <f t="shared" si="50"/>
        <v/>
      </c>
      <c r="M314">
        <f t="shared" si="51"/>
        <v>439921899.98086476</v>
      </c>
      <c r="N314">
        <f t="shared" si="52"/>
        <v>1.4000000000000057</v>
      </c>
      <c r="O314">
        <f t="shared" si="53"/>
        <v>1.6405511717888719</v>
      </c>
      <c r="P314" t="str">
        <f>IFERROR(VLOOKUP(A314,Ref_Data!$A:$B,2,0),"Unknown")</f>
        <v>Upper Middle Income</v>
      </c>
      <c r="Q314" t="str">
        <f>IFERROR(VLOOKUP(A314,Ref_Data!$A:$C,3,0),"Unknown")</f>
        <v>Latin America &amp; Caribbean</v>
      </c>
      <c r="R314" t="str">
        <f t="shared" si="54"/>
        <v>Universal Access</v>
      </c>
      <c r="S314">
        <f t="shared" si="55"/>
        <v>18.975342560585943</v>
      </c>
      <c r="T314">
        <f t="shared" si="56"/>
        <v>16.387335093262095</v>
      </c>
      <c r="U314">
        <f t="shared" si="57"/>
        <v>-2.8269310829916341</v>
      </c>
      <c r="V314">
        <f t="shared" si="58"/>
        <v>0</v>
      </c>
      <c r="W314">
        <f t="shared" si="59"/>
        <v>0</v>
      </c>
    </row>
    <row r="315" spans="1:23" x14ac:dyDescent="0.2">
      <c r="A315" t="s">
        <v>53</v>
      </c>
      <c r="B315" t="s">
        <v>52</v>
      </c>
      <c r="C315">
        <v>2011</v>
      </c>
      <c r="D315">
        <v>99.3</v>
      </c>
      <c r="E315">
        <v>45.2</v>
      </c>
      <c r="F315">
        <v>2.3741896790000001</v>
      </c>
      <c r="G315">
        <v>1390.007836</v>
      </c>
      <c r="H315">
        <v>195284734</v>
      </c>
      <c r="I315" t="str">
        <f>Master_Data!$A315 &amp; "-" &amp; Master_Data!$C315</f>
        <v>BRA-2011</v>
      </c>
      <c r="J315">
        <f t="shared" si="48"/>
        <v>0.70000000000000284</v>
      </c>
      <c r="K315">
        <f t="shared" si="49"/>
        <v>-1.5999999999999943</v>
      </c>
      <c r="L315">
        <f t="shared" si="50"/>
        <v>0.10306154799999989</v>
      </c>
      <c r="M315">
        <f t="shared" si="51"/>
        <v>463642999.9290604</v>
      </c>
      <c r="N315">
        <f t="shared" si="52"/>
        <v>0.70000000000000284</v>
      </c>
      <c r="O315">
        <f t="shared" si="53"/>
        <v>1.7080404998522614</v>
      </c>
      <c r="P315" t="str">
        <f>IFERROR(VLOOKUP(A315,Ref_Data!$A:$B,2,0),"Unknown")</f>
        <v>Upper Middle Income</v>
      </c>
      <c r="Q315" t="str">
        <f>IFERROR(VLOOKUP(A315,Ref_Data!$A:$C,3,0),"Unknown")</f>
        <v>Latin America &amp; Caribbean</v>
      </c>
      <c r="R315" t="str">
        <f t="shared" si="54"/>
        <v>Universal Access</v>
      </c>
      <c r="S315">
        <f t="shared" si="55"/>
        <v>18.884672569179685</v>
      </c>
      <c r="T315">
        <f t="shared" si="56"/>
        <v>15.00262971035886</v>
      </c>
      <c r="U315">
        <f t="shared" si="57"/>
        <v>-2.7523437047740553</v>
      </c>
      <c r="V315">
        <f t="shared" si="58"/>
        <v>0.70000000000000284</v>
      </c>
      <c r="W315">
        <f t="shared" si="59"/>
        <v>0.10306154799999989</v>
      </c>
    </row>
    <row r="316" spans="1:23" x14ac:dyDescent="0.2">
      <c r="A316" t="s">
        <v>53</v>
      </c>
      <c r="B316" t="s">
        <v>52</v>
      </c>
      <c r="C316">
        <v>2012</v>
      </c>
      <c r="D316">
        <v>99.5</v>
      </c>
      <c r="E316">
        <v>43.5</v>
      </c>
      <c r="F316">
        <v>2.529019887</v>
      </c>
      <c r="G316">
        <v>1433.1530640000001</v>
      </c>
      <c r="H316">
        <v>196876111</v>
      </c>
      <c r="I316" t="str">
        <f>Master_Data!$A316 &amp; "-" &amp; Master_Data!$C316</f>
        <v>BRA-2012</v>
      </c>
      <c r="J316">
        <f t="shared" si="48"/>
        <v>0.20000000000000284</v>
      </c>
      <c r="K316">
        <f t="shared" si="49"/>
        <v>-1.7000000000000028</v>
      </c>
      <c r="L316">
        <f t="shared" si="50"/>
        <v>0.15483020799999991</v>
      </c>
      <c r="M316">
        <f t="shared" si="51"/>
        <v>497903599.99421948</v>
      </c>
      <c r="N316">
        <f t="shared" si="52"/>
        <v>0.5</v>
      </c>
      <c r="O316">
        <f t="shared" si="53"/>
        <v>1.7646544186574058</v>
      </c>
      <c r="P316" t="str">
        <f>IFERROR(VLOOKUP(A316,Ref_Data!$A:$B,2,0),"Unknown")</f>
        <v>Upper Middle Income</v>
      </c>
      <c r="Q316" t="str">
        <f>IFERROR(VLOOKUP(A316,Ref_Data!$A:$C,3,0),"Unknown")</f>
        <v>Latin America &amp; Caribbean</v>
      </c>
      <c r="R316" t="str">
        <f t="shared" si="54"/>
        <v>Universal Access</v>
      </c>
      <c r="S316">
        <f t="shared" si="55"/>
        <v>18.379195463984374</v>
      </c>
      <c r="T316">
        <f t="shared" si="56"/>
        <v>13.392870546775118</v>
      </c>
      <c r="U316">
        <f t="shared" si="57"/>
        <v>-2.8764841760962292</v>
      </c>
      <c r="V316">
        <f t="shared" si="58"/>
        <v>0.90000000000000568</v>
      </c>
      <c r="W316">
        <f t="shared" si="59"/>
        <v>0.25789175599999981</v>
      </c>
    </row>
    <row r="317" spans="1:23" x14ac:dyDescent="0.2">
      <c r="A317" t="s">
        <v>53</v>
      </c>
      <c r="B317" t="s">
        <v>52</v>
      </c>
      <c r="C317">
        <v>2013</v>
      </c>
      <c r="D317">
        <v>99.6</v>
      </c>
      <c r="E317">
        <v>42.3</v>
      </c>
      <c r="F317">
        <v>2.6374445099999999</v>
      </c>
      <c r="G317">
        <v>1487.4574580000001</v>
      </c>
      <c r="H317">
        <v>198478299</v>
      </c>
      <c r="I317" t="str">
        <f>Master_Data!$A317 &amp; "-" &amp; Master_Data!$C317</f>
        <v>BRA-2013</v>
      </c>
      <c r="J317">
        <f t="shared" si="48"/>
        <v>9.9999999999994316E-2</v>
      </c>
      <c r="K317">
        <f t="shared" si="49"/>
        <v>-1.2000000000000028</v>
      </c>
      <c r="L317">
        <f t="shared" si="50"/>
        <v>0.10842462299999989</v>
      </c>
      <c r="M317">
        <f t="shared" si="51"/>
        <v>523475500.05168849</v>
      </c>
      <c r="N317">
        <f t="shared" si="52"/>
        <v>0.40000000000000568</v>
      </c>
      <c r="O317">
        <f t="shared" si="53"/>
        <v>1.7731226502075865</v>
      </c>
      <c r="P317" t="str">
        <f>IFERROR(VLOOKUP(A317,Ref_Data!$A:$B,2,0),"Unknown")</f>
        <v>Upper Middle Income</v>
      </c>
      <c r="Q317" t="str">
        <f>IFERROR(VLOOKUP(A317,Ref_Data!$A:$C,3,0),"Unknown")</f>
        <v>Latin America &amp; Caribbean</v>
      </c>
      <c r="R317" t="str">
        <f t="shared" si="54"/>
        <v>Universal Access</v>
      </c>
      <c r="S317">
        <f t="shared" si="55"/>
        <v>17.887461823359388</v>
      </c>
      <c r="T317">
        <f t="shared" si="56"/>
        <v>11.998359916164649</v>
      </c>
      <c r="U317">
        <f t="shared" si="57"/>
        <v>-2.3309259340000041</v>
      </c>
      <c r="V317">
        <f t="shared" si="58"/>
        <v>1</v>
      </c>
      <c r="W317">
        <f t="shared" si="59"/>
        <v>0.36631637899999969</v>
      </c>
    </row>
    <row r="318" spans="1:23" x14ac:dyDescent="0.2">
      <c r="A318" t="s">
        <v>53</v>
      </c>
      <c r="B318" t="s">
        <v>52</v>
      </c>
      <c r="C318">
        <v>2014</v>
      </c>
      <c r="D318">
        <v>99.7</v>
      </c>
      <c r="E318">
        <v>41.7</v>
      </c>
      <c r="F318">
        <v>2.7310345759999999</v>
      </c>
      <c r="G318">
        <v>1522.4218900000001</v>
      </c>
      <c r="H318">
        <v>200085127</v>
      </c>
      <c r="I318" t="str">
        <f>Master_Data!$A318 &amp; "-" &amp; Master_Data!$C318</f>
        <v>BRA-2014</v>
      </c>
      <c r="J318">
        <f t="shared" si="48"/>
        <v>0.10000000000000853</v>
      </c>
      <c r="K318">
        <f t="shared" si="49"/>
        <v>-0.59999999999999432</v>
      </c>
      <c r="L318">
        <f t="shared" si="50"/>
        <v>9.3590065999999972E-2</v>
      </c>
      <c r="M318">
        <f t="shared" si="51"/>
        <v>546439399.98035109</v>
      </c>
      <c r="N318">
        <f t="shared" si="52"/>
        <v>0.29999999999999716</v>
      </c>
      <c r="O318">
        <f t="shared" si="53"/>
        <v>1.7938750053048698</v>
      </c>
      <c r="P318" t="str">
        <f>IFERROR(VLOOKUP(A318,Ref_Data!$A:$B,2,0),"Unknown")</f>
        <v>Upper Middle Income</v>
      </c>
      <c r="Q318" t="str">
        <f>IFERROR(VLOOKUP(A318,Ref_Data!$A:$C,3,0),"Unknown")</f>
        <v>Latin America &amp; Caribbean</v>
      </c>
      <c r="R318" t="str">
        <f t="shared" si="54"/>
        <v>Universal Access</v>
      </c>
      <c r="S318">
        <f t="shared" si="55"/>
        <v>17.259097411132856</v>
      </c>
      <c r="T318">
        <f t="shared" si="56"/>
        <v>11.588273394421702</v>
      </c>
      <c r="U318">
        <f t="shared" si="57"/>
        <v>-2.0602523220836844</v>
      </c>
      <c r="V318">
        <f t="shared" si="58"/>
        <v>1.1000000000000085</v>
      </c>
      <c r="W318">
        <f t="shared" si="59"/>
        <v>0.45990644499999966</v>
      </c>
    </row>
    <row r="319" spans="1:23" x14ac:dyDescent="0.2">
      <c r="A319" t="s">
        <v>53</v>
      </c>
      <c r="B319" t="s">
        <v>52</v>
      </c>
      <c r="C319">
        <v>2015</v>
      </c>
      <c r="D319">
        <v>99.7</v>
      </c>
      <c r="E319">
        <v>43.7</v>
      </c>
      <c r="F319">
        <v>2.568188589</v>
      </c>
      <c r="G319">
        <v>1482.020579</v>
      </c>
      <c r="H319">
        <v>201675532</v>
      </c>
      <c r="I319" t="str">
        <f>Master_Data!$A319 &amp; "-" &amp; Master_Data!$C319</f>
        <v>BRA-2015</v>
      </c>
      <c r="J319">
        <f t="shared" si="48"/>
        <v>0</v>
      </c>
      <c r="K319">
        <f t="shared" si="49"/>
        <v>2</v>
      </c>
      <c r="L319">
        <f t="shared" si="50"/>
        <v>-0.16284598699999986</v>
      </c>
      <c r="M319">
        <f t="shared" si="51"/>
        <v>517940799.96290433</v>
      </c>
      <c r="N319">
        <f t="shared" si="52"/>
        <v>0.29999999999999716</v>
      </c>
      <c r="O319">
        <f t="shared" si="53"/>
        <v>1.7328967123606993</v>
      </c>
      <c r="P319" t="str">
        <f>IFERROR(VLOOKUP(A319,Ref_Data!$A:$B,2,0),"Unknown")</f>
        <v>Upper Middle Income</v>
      </c>
      <c r="Q319" t="str">
        <f>IFERROR(VLOOKUP(A319,Ref_Data!$A:$C,3,0),"Unknown")</f>
        <v>Latin America &amp; Caribbean</v>
      </c>
      <c r="R319" t="str">
        <f t="shared" si="54"/>
        <v>Universal Access</v>
      </c>
      <c r="S319">
        <f t="shared" si="55"/>
        <v>16.684761441953114</v>
      </c>
      <c r="T319">
        <f t="shared" si="56"/>
        <v>13.784842808502013</v>
      </c>
      <c r="U319">
        <f t="shared" si="57"/>
        <v>-2.1412527770041789</v>
      </c>
      <c r="V319">
        <f t="shared" si="58"/>
        <v>1.1000000000000085</v>
      </c>
      <c r="W319">
        <f t="shared" si="59"/>
        <v>0.29706045799999981</v>
      </c>
    </row>
    <row r="320" spans="1:23" x14ac:dyDescent="0.2">
      <c r="A320" t="s">
        <v>53</v>
      </c>
      <c r="B320" t="s">
        <v>52</v>
      </c>
      <c r="C320">
        <v>2016</v>
      </c>
      <c r="D320">
        <v>99.7</v>
      </c>
      <c r="E320">
        <v>45.4</v>
      </c>
      <c r="F320">
        <v>2.3753354980000001</v>
      </c>
      <c r="G320">
        <v>1414.897931</v>
      </c>
      <c r="H320">
        <v>203218114</v>
      </c>
      <c r="I320" t="str">
        <f>Master_Data!$A320 &amp; "-" &amp; Master_Data!$C320</f>
        <v>BRA-2016</v>
      </c>
      <c r="J320">
        <f t="shared" si="48"/>
        <v>0</v>
      </c>
      <c r="K320">
        <f t="shared" si="49"/>
        <v>1.6999999999999957</v>
      </c>
      <c r="L320">
        <f t="shared" si="50"/>
        <v>-0.19285309099999992</v>
      </c>
      <c r="M320">
        <f t="shared" si="51"/>
        <v>482711200.02081078</v>
      </c>
      <c r="N320">
        <f t="shared" si="52"/>
        <v>0.29999999999999716</v>
      </c>
      <c r="O320">
        <f t="shared" si="53"/>
        <v>1.6788034288248599</v>
      </c>
      <c r="P320" t="str">
        <f>IFERROR(VLOOKUP(A320,Ref_Data!$A:$B,2,0),"Unknown")</f>
        <v>Upper Middle Income</v>
      </c>
      <c r="Q320" t="str">
        <f>IFERROR(VLOOKUP(A320,Ref_Data!$A:$C,3,0),"Unknown")</f>
        <v>Latin America &amp; Caribbean</v>
      </c>
      <c r="R320" t="str">
        <f t="shared" si="54"/>
        <v>Universal Access</v>
      </c>
      <c r="S320">
        <f t="shared" si="55"/>
        <v>15.605248869453035</v>
      </c>
      <c r="T320">
        <f t="shared" si="56"/>
        <v>15.693942474815273</v>
      </c>
      <c r="U320">
        <f t="shared" si="57"/>
        <v>-2.2990362976694563</v>
      </c>
      <c r="V320">
        <f t="shared" si="58"/>
        <v>1.1000000000000085</v>
      </c>
      <c r="W320">
        <f t="shared" si="59"/>
        <v>0.10420736699999988</v>
      </c>
    </row>
    <row r="321" spans="1:23" x14ac:dyDescent="0.2">
      <c r="A321" t="s">
        <v>53</v>
      </c>
      <c r="B321" t="s">
        <v>52</v>
      </c>
      <c r="C321">
        <v>2017</v>
      </c>
      <c r="D321">
        <v>99.8</v>
      </c>
      <c r="E321">
        <v>45.3</v>
      </c>
      <c r="F321">
        <v>2.4169495539999999</v>
      </c>
      <c r="G321">
        <v>1431.9594970000001</v>
      </c>
      <c r="H321">
        <v>204703445</v>
      </c>
      <c r="I321" t="str">
        <f>Master_Data!$A321 &amp; "-" &amp; Master_Data!$C321</f>
        <v>BRA-2017</v>
      </c>
      <c r="J321">
        <f t="shared" si="48"/>
        <v>9.9999999999994316E-2</v>
      </c>
      <c r="K321">
        <f t="shared" si="49"/>
        <v>-0.10000000000000142</v>
      </c>
      <c r="L321">
        <f t="shared" si="50"/>
        <v>4.1614055999999788E-2</v>
      </c>
      <c r="M321">
        <f t="shared" si="51"/>
        <v>494757900.0950135</v>
      </c>
      <c r="N321">
        <f t="shared" si="52"/>
        <v>0.20000000000000284</v>
      </c>
      <c r="O321">
        <f t="shared" si="53"/>
        <v>1.6878616742048813</v>
      </c>
      <c r="P321" t="str">
        <f>IFERROR(VLOOKUP(A321,Ref_Data!$A:$B,2,0),"Unknown")</f>
        <v>Upper Middle Income</v>
      </c>
      <c r="Q321" t="str">
        <f>IFERROR(VLOOKUP(A321,Ref_Data!$A:$C,3,0),"Unknown")</f>
        <v>Latin America &amp; Caribbean</v>
      </c>
      <c r="R321" t="str">
        <f t="shared" si="54"/>
        <v>Universal Access</v>
      </c>
      <c r="S321">
        <f t="shared" si="55"/>
        <v>14.94609230992188</v>
      </c>
      <c r="T321">
        <f t="shared" si="56"/>
        <v>15.75848112826505</v>
      </c>
      <c r="U321">
        <f t="shared" si="57"/>
        <v>-2.2608015115732241</v>
      </c>
      <c r="V321">
        <f t="shared" si="58"/>
        <v>1.2000000000000028</v>
      </c>
      <c r="W321">
        <f t="shared" si="59"/>
        <v>0.14582142299999967</v>
      </c>
    </row>
    <row r="322" spans="1:23" x14ac:dyDescent="0.2">
      <c r="A322" t="s">
        <v>53</v>
      </c>
      <c r="B322" t="s">
        <v>52</v>
      </c>
      <c r="C322">
        <v>2018</v>
      </c>
      <c r="D322">
        <v>99.7</v>
      </c>
      <c r="E322">
        <v>46.9</v>
      </c>
      <c r="F322">
        <v>2.2856235040000001</v>
      </c>
      <c r="G322">
        <v>1403.402325</v>
      </c>
      <c r="H322">
        <v>206107261</v>
      </c>
      <c r="I322" t="str">
        <f>Master_Data!$A322 &amp; "-" &amp; Master_Data!$C322</f>
        <v>BRA-2018</v>
      </c>
      <c r="J322">
        <f t="shared" ref="J322:J385" si="60">IF(C322=2010,"",IF(D322="","",IFERROR(D322-INDEX($D:$D,MATCH(A322&amp;"-"&amp;(C322-1),$I:$I,0)),"")))</f>
        <v>-9.9999999999994316E-2</v>
      </c>
      <c r="K322">
        <f t="shared" ref="K322:K385" si="61">IF(C322=2010,"",IF(E322="","",IFERROR(E322-INDEX($E:$E,MATCH(A322&amp;"-"&amp;(C322-1),$I:$I,0)),"")))</f>
        <v>1.6000000000000014</v>
      </c>
      <c r="L322">
        <f t="shared" ref="L322:L385" si="62">IF(C322=2010,"",IF(F322="","",IFERROR(F322-INDEX($F:$F,MATCH(A322&amp;"-"&amp;(C322-1),$I:$I,0)),"" )))</f>
        <v>-0.13132604999999975</v>
      </c>
      <c r="M322">
        <f t="shared" ref="M322:M385" si="63">IFERROR(F322*H322,"")</f>
        <v>471083600.08666259</v>
      </c>
      <c r="N322">
        <f t="shared" ref="N322:N385" si="64">IF(D322="","",100-D322)</f>
        <v>0.29999999999999716</v>
      </c>
      <c r="O322">
        <f t="shared" ref="O322:O385" si="65">IFERROR(F322/G322*1000,"")</f>
        <v>1.6286302675179052</v>
      </c>
      <c r="P322" t="str">
        <f>IFERROR(VLOOKUP(A322,Ref_Data!$A:$B,2,0),"Unknown")</f>
        <v>Upper Middle Income</v>
      </c>
      <c r="Q322" t="str">
        <f>IFERROR(VLOOKUP(A322,Ref_Data!$A:$C,3,0),"Unknown")</f>
        <v>Latin America &amp; Caribbean</v>
      </c>
      <c r="R322" t="str">
        <f t="shared" ref="R322:R385" si="66">IF(D322="","No Data",IF(D322&gt;=95,"Universal Access",IF(D322&gt;=80,"High Access",IF(D322&gt;=50,"Moderate Access",IF(D322&gt;=20,"Low Access","Critical")))))</f>
        <v>Universal Access</v>
      </c>
      <c r="S322">
        <f t="shared" ref="S322:S385" si="67">IF(D322="","",D322-AVERAGEIF($C:$C,C322,$D:$D))</f>
        <v>14.216199440312508</v>
      </c>
      <c r="T322">
        <f t="shared" ref="T322:T385" si="68">IF(E322="","",E322-AVERAGEIF($C:$C,C322,$E:$E))</f>
        <v>17.336969829674697</v>
      </c>
      <c r="U322">
        <f t="shared" ref="U322:U385" si="69">IF(F322="","",F322-AVERAGEIF($C:$C,C322,$F:$F))</f>
        <v>-2.4252455056276148</v>
      </c>
      <c r="V322">
        <f t="shared" ref="V322:V385" si="70">IFERROR(IF(D322="","",D322-INDEX($D:$D,MATCH(A322&amp;"-2010",$I:$I,0))),"")</f>
        <v>1.1000000000000085</v>
      </c>
      <c r="W322">
        <f t="shared" ref="W322:W385" si="71">IFERROR(IF(F322="","",F322-INDEX($F:$F,MATCH(A322&amp;"-2010",$I:$I,0))),"")</f>
        <v>1.4495372999999923E-2</v>
      </c>
    </row>
    <row r="323" spans="1:23" x14ac:dyDescent="0.2">
      <c r="A323" t="s">
        <v>53</v>
      </c>
      <c r="B323" t="s">
        <v>52</v>
      </c>
      <c r="C323">
        <v>2019</v>
      </c>
      <c r="D323">
        <v>99.8</v>
      </c>
      <c r="E323">
        <v>47.5</v>
      </c>
      <c r="F323">
        <v>2.2586988180000001</v>
      </c>
      <c r="G323">
        <v>1415.8347699999999</v>
      </c>
      <c r="H323">
        <v>207455459</v>
      </c>
      <c r="I323" t="str">
        <f>Master_Data!$A323 &amp; "-" &amp; Master_Data!$C323</f>
        <v>BRA-2019</v>
      </c>
      <c r="J323">
        <f t="shared" si="60"/>
        <v>9.9999999999994316E-2</v>
      </c>
      <c r="K323">
        <f t="shared" si="61"/>
        <v>0.60000000000000142</v>
      </c>
      <c r="L323">
        <f t="shared" si="62"/>
        <v>-2.6924686000000086E-2</v>
      </c>
      <c r="M323">
        <f t="shared" si="63"/>
        <v>468579400.03094745</v>
      </c>
      <c r="N323">
        <f t="shared" si="64"/>
        <v>0.20000000000000284</v>
      </c>
      <c r="O323">
        <f t="shared" si="65"/>
        <v>1.5953124374816705</v>
      </c>
      <c r="P323" t="str">
        <f>IFERROR(VLOOKUP(A323,Ref_Data!$A:$B,2,0),"Unknown")</f>
        <v>Upper Middle Income</v>
      </c>
      <c r="Q323" t="str">
        <f>IFERROR(VLOOKUP(A323,Ref_Data!$A:$C,3,0),"Unknown")</f>
        <v>Latin America &amp; Caribbean</v>
      </c>
      <c r="R323" t="str">
        <f t="shared" si="66"/>
        <v>Universal Access</v>
      </c>
      <c r="S323">
        <f t="shared" si="67"/>
        <v>13.758622860585874</v>
      </c>
      <c r="T323">
        <f t="shared" si="68"/>
        <v>18.037808956172711</v>
      </c>
      <c r="U323">
        <f t="shared" si="69"/>
        <v>-2.4247024775815875</v>
      </c>
      <c r="V323">
        <f t="shared" si="70"/>
        <v>1.2000000000000028</v>
      </c>
      <c r="W323">
        <f t="shared" si="71"/>
        <v>-1.2429313000000164E-2</v>
      </c>
    </row>
    <row r="324" spans="1:23" x14ac:dyDescent="0.2">
      <c r="A324" t="s">
        <v>53</v>
      </c>
      <c r="B324" t="s">
        <v>52</v>
      </c>
      <c r="C324">
        <v>2020</v>
      </c>
      <c r="D324">
        <v>99.7</v>
      </c>
      <c r="E324">
        <v>50</v>
      </c>
      <c r="F324">
        <v>2.1466461830000001</v>
      </c>
      <c r="G324">
        <v>1379.2464990000001</v>
      </c>
      <c r="H324">
        <v>208660842</v>
      </c>
      <c r="I324" t="str">
        <f>Master_Data!$A324 &amp; "-" &amp; Master_Data!$C324</f>
        <v>BRA-2020</v>
      </c>
      <c r="J324">
        <f t="shared" si="60"/>
        <v>-9.9999999999994316E-2</v>
      </c>
      <c r="K324">
        <f t="shared" si="61"/>
        <v>2.5</v>
      </c>
      <c r="L324">
        <f t="shared" si="62"/>
        <v>-0.11205263499999996</v>
      </c>
      <c r="M324">
        <f t="shared" si="63"/>
        <v>447921000.0208661</v>
      </c>
      <c r="N324">
        <f t="shared" si="64"/>
        <v>0.29999999999999716</v>
      </c>
      <c r="O324">
        <f t="shared" si="65"/>
        <v>1.5563905252298196</v>
      </c>
      <c r="P324" t="str">
        <f>IFERROR(VLOOKUP(A324,Ref_Data!$A:$B,2,0),"Unknown")</f>
        <v>Upper Middle Income</v>
      </c>
      <c r="Q324" t="str">
        <f>IFERROR(VLOOKUP(A324,Ref_Data!$A:$C,3,0),"Unknown")</f>
        <v>Latin America &amp; Caribbean</v>
      </c>
      <c r="R324" t="str">
        <f t="shared" si="66"/>
        <v>Universal Access</v>
      </c>
      <c r="S324">
        <f t="shared" si="67"/>
        <v>13.12616547433592</v>
      </c>
      <c r="T324">
        <f t="shared" si="68"/>
        <v>19.465146566184739</v>
      </c>
      <c r="U324">
        <f t="shared" si="69"/>
        <v>-2.2541014533012578</v>
      </c>
      <c r="V324">
        <f t="shared" si="70"/>
        <v>1.1000000000000085</v>
      </c>
      <c r="W324">
        <f t="shared" si="71"/>
        <v>-0.12448194800000012</v>
      </c>
    </row>
    <row r="325" spans="1:23" x14ac:dyDescent="0.2">
      <c r="A325" t="s">
        <v>53</v>
      </c>
      <c r="B325" t="s">
        <v>52</v>
      </c>
      <c r="C325">
        <v>2021</v>
      </c>
      <c r="D325">
        <v>99.5</v>
      </c>
      <c r="E325">
        <v>46.5</v>
      </c>
      <c r="F325">
        <v>2.4158085890000001</v>
      </c>
      <c r="G325">
        <v>1430.393466</v>
      </c>
      <c r="H325">
        <v>209550294</v>
      </c>
      <c r="I325" t="str">
        <f>Master_Data!$A325 &amp; "-" &amp; Master_Data!$C325</f>
        <v>BRA-2021</v>
      </c>
      <c r="J325">
        <f t="shared" si="60"/>
        <v>-0.20000000000000284</v>
      </c>
      <c r="K325">
        <f t="shared" si="61"/>
        <v>-3.5</v>
      </c>
      <c r="L325">
        <f t="shared" si="62"/>
        <v>0.26916240599999997</v>
      </c>
      <c r="M325">
        <f t="shared" si="63"/>
        <v>506233400.07267517</v>
      </c>
      <c r="N325">
        <f t="shared" si="64"/>
        <v>0.5</v>
      </c>
      <c r="O325">
        <f t="shared" si="65"/>
        <v>1.6889119297752722</v>
      </c>
      <c r="P325" t="str">
        <f>IFERROR(VLOOKUP(A325,Ref_Data!$A:$B,2,0),"Unknown")</f>
        <v>Upper Middle Income</v>
      </c>
      <c r="Q325" t="str">
        <f>IFERROR(VLOOKUP(A325,Ref_Data!$A:$C,3,0),"Unknown")</f>
        <v>Latin America &amp; Caribbean</v>
      </c>
      <c r="R325" t="str">
        <f t="shared" si="66"/>
        <v>Universal Access</v>
      </c>
      <c r="S325">
        <f t="shared" si="67"/>
        <v>12.37483148972656</v>
      </c>
      <c r="T325">
        <f t="shared" si="68"/>
        <v>16.896618357487942</v>
      </c>
      <c r="U325">
        <f t="shared" si="69"/>
        <v>-2.1649257520041862</v>
      </c>
      <c r="V325">
        <f t="shared" si="70"/>
        <v>0.90000000000000568</v>
      </c>
      <c r="W325">
        <f t="shared" si="71"/>
        <v>0.14468045799999985</v>
      </c>
    </row>
    <row r="326" spans="1:23" x14ac:dyDescent="0.2">
      <c r="A326" t="s">
        <v>53</v>
      </c>
      <c r="B326" t="s">
        <v>52</v>
      </c>
      <c r="C326">
        <v>2022</v>
      </c>
      <c r="D326">
        <v>100</v>
      </c>
      <c r="F326">
        <v>2.2788957719999998</v>
      </c>
      <c r="G326">
        <v>1432.7274110000001</v>
      </c>
      <c r="H326">
        <v>210306415</v>
      </c>
      <c r="I326" t="str">
        <f>Master_Data!$A326 &amp; "-" &amp; Master_Data!$C326</f>
        <v>BRA-2022</v>
      </c>
      <c r="J326">
        <f t="shared" si="60"/>
        <v>0.5</v>
      </c>
      <c r="K326" t="str">
        <f t="shared" si="61"/>
        <v/>
      </c>
      <c r="L326">
        <f t="shared" si="62"/>
        <v>-0.13691281700000024</v>
      </c>
      <c r="M326">
        <f t="shared" si="63"/>
        <v>479266399.96797734</v>
      </c>
      <c r="N326">
        <f t="shared" si="64"/>
        <v>0</v>
      </c>
      <c r="O326">
        <f t="shared" si="65"/>
        <v>1.5905996873539261</v>
      </c>
      <c r="P326" t="str">
        <f>IFERROR(VLOOKUP(A326,Ref_Data!$A:$B,2,0),"Unknown")</f>
        <v>Upper Middle Income</v>
      </c>
      <c r="Q326" t="str">
        <f>IFERROR(VLOOKUP(A326,Ref_Data!$A:$C,3,0),"Unknown")</f>
        <v>Latin America &amp; Caribbean</v>
      </c>
      <c r="R326" t="str">
        <f t="shared" si="66"/>
        <v>Universal Access</v>
      </c>
      <c r="S326">
        <f t="shared" si="67"/>
        <v>12.585946336015652</v>
      </c>
      <c r="T326" t="str">
        <f t="shared" si="68"/>
        <v/>
      </c>
      <c r="U326">
        <f t="shared" si="69"/>
        <v>-2.2719052802259365</v>
      </c>
      <c r="V326">
        <f t="shared" si="70"/>
        <v>1.4000000000000057</v>
      </c>
      <c r="W326">
        <f t="shared" si="71"/>
        <v>7.7676409999996032E-3</v>
      </c>
    </row>
    <row r="327" spans="1:23" x14ac:dyDescent="0.2">
      <c r="A327" t="s">
        <v>55</v>
      </c>
      <c r="B327" t="s">
        <v>54</v>
      </c>
      <c r="C327">
        <v>2010</v>
      </c>
      <c r="D327">
        <v>100</v>
      </c>
      <c r="E327">
        <v>8.1999999999999993</v>
      </c>
      <c r="F327">
        <v>2.9806389260000001</v>
      </c>
      <c r="H327">
        <v>275243</v>
      </c>
      <c r="I327" t="str">
        <f>Master_Data!$A327 &amp; "-" &amp; Master_Data!$C327</f>
        <v>BRB-2010</v>
      </c>
      <c r="J327" t="str">
        <f t="shared" si="60"/>
        <v/>
      </c>
      <c r="K327" t="str">
        <f t="shared" si="61"/>
        <v/>
      </c>
      <c r="L327" t="str">
        <f t="shared" si="62"/>
        <v/>
      </c>
      <c r="M327">
        <f t="shared" si="63"/>
        <v>820399.99990901805</v>
      </c>
      <c r="N327">
        <f t="shared" si="64"/>
        <v>0</v>
      </c>
      <c r="O327" t="str">
        <f t="shared" si="65"/>
        <v/>
      </c>
      <c r="P327" t="str">
        <f>IFERROR(VLOOKUP(A327,Ref_Data!$A:$B,2,0),"Unknown")</f>
        <v>High Income</v>
      </c>
      <c r="Q327" t="str">
        <f>IFERROR(VLOOKUP(A327,Ref_Data!$A:$C,3,0),"Unknown")</f>
        <v>Latin America &amp; Caribbean</v>
      </c>
      <c r="R327" t="str">
        <f t="shared" si="66"/>
        <v>Universal Access</v>
      </c>
      <c r="S327">
        <f t="shared" si="67"/>
        <v>20.375342560585949</v>
      </c>
      <c r="T327">
        <f t="shared" si="68"/>
        <v>-22.212664906737903</v>
      </c>
      <c r="U327">
        <f t="shared" si="69"/>
        <v>-2.1174202879916342</v>
      </c>
      <c r="V327">
        <f t="shared" si="70"/>
        <v>0</v>
      </c>
      <c r="W327">
        <f t="shared" si="71"/>
        <v>0</v>
      </c>
    </row>
    <row r="328" spans="1:23" x14ac:dyDescent="0.2">
      <c r="A328" t="s">
        <v>55</v>
      </c>
      <c r="B328" t="s">
        <v>54</v>
      </c>
      <c r="C328">
        <v>2011</v>
      </c>
      <c r="D328">
        <v>100</v>
      </c>
      <c r="E328">
        <v>4.0999999999999996</v>
      </c>
      <c r="F328">
        <v>2.4585444289999998</v>
      </c>
      <c r="H328">
        <v>276139</v>
      </c>
      <c r="I328" t="str">
        <f>Master_Data!$A328 &amp; "-" &amp; Master_Data!$C328</f>
        <v>BRB-2011</v>
      </c>
      <c r="J328">
        <f t="shared" si="60"/>
        <v>0</v>
      </c>
      <c r="K328">
        <f t="shared" si="61"/>
        <v>-4.0999999999999996</v>
      </c>
      <c r="L328">
        <f t="shared" si="62"/>
        <v>-0.52209449700000032</v>
      </c>
      <c r="M328">
        <f t="shared" si="63"/>
        <v>678900.00007963099</v>
      </c>
      <c r="N328">
        <f t="shared" si="64"/>
        <v>0</v>
      </c>
      <c r="O328" t="str">
        <f t="shared" si="65"/>
        <v/>
      </c>
      <c r="P328" t="str">
        <f>IFERROR(VLOOKUP(A328,Ref_Data!$A:$B,2,0),"Unknown")</f>
        <v>High Income</v>
      </c>
      <c r="Q328" t="str">
        <f>IFERROR(VLOOKUP(A328,Ref_Data!$A:$C,3,0),"Unknown")</f>
        <v>Latin America &amp; Caribbean</v>
      </c>
      <c r="R328" t="str">
        <f t="shared" si="66"/>
        <v>Universal Access</v>
      </c>
      <c r="S328">
        <f t="shared" si="67"/>
        <v>19.584672569179688</v>
      </c>
      <c r="T328">
        <f t="shared" si="68"/>
        <v>-26.097370289641141</v>
      </c>
      <c r="U328">
        <f t="shared" si="69"/>
        <v>-2.6679889547740556</v>
      </c>
      <c r="V328">
        <f t="shared" si="70"/>
        <v>0</v>
      </c>
      <c r="W328">
        <f t="shared" si="71"/>
        <v>-0.52209449700000032</v>
      </c>
    </row>
    <row r="329" spans="1:23" x14ac:dyDescent="0.2">
      <c r="A329" t="s">
        <v>55</v>
      </c>
      <c r="B329" t="s">
        <v>54</v>
      </c>
      <c r="C329">
        <v>2012</v>
      </c>
      <c r="D329">
        <v>100</v>
      </c>
      <c r="E329">
        <v>3.8</v>
      </c>
      <c r="F329">
        <v>2.3239858739999999</v>
      </c>
      <c r="H329">
        <v>276938</v>
      </c>
      <c r="I329" t="str">
        <f>Master_Data!$A329 &amp; "-" &amp; Master_Data!$C329</f>
        <v>BRB-2012</v>
      </c>
      <c r="J329">
        <f t="shared" si="60"/>
        <v>0</v>
      </c>
      <c r="K329">
        <f t="shared" si="61"/>
        <v>-0.29999999999999982</v>
      </c>
      <c r="L329">
        <f t="shared" si="62"/>
        <v>-0.13455855499999991</v>
      </c>
      <c r="M329">
        <f t="shared" si="63"/>
        <v>643599.99997381202</v>
      </c>
      <c r="N329">
        <f t="shared" si="64"/>
        <v>0</v>
      </c>
      <c r="O329" t="str">
        <f t="shared" si="65"/>
        <v/>
      </c>
      <c r="P329" t="str">
        <f>IFERROR(VLOOKUP(A329,Ref_Data!$A:$B,2,0),"Unknown")</f>
        <v>High Income</v>
      </c>
      <c r="Q329" t="str">
        <f>IFERROR(VLOOKUP(A329,Ref_Data!$A:$C,3,0),"Unknown")</f>
        <v>Latin America &amp; Caribbean</v>
      </c>
      <c r="R329" t="str">
        <f t="shared" si="66"/>
        <v>Universal Access</v>
      </c>
      <c r="S329">
        <f t="shared" si="67"/>
        <v>18.879195463984374</v>
      </c>
      <c r="T329">
        <f t="shared" si="68"/>
        <v>-26.307129453224881</v>
      </c>
      <c r="U329">
        <f t="shared" si="69"/>
        <v>-3.0815181890962293</v>
      </c>
      <c r="V329">
        <f t="shared" si="70"/>
        <v>0</v>
      </c>
      <c r="W329">
        <f t="shared" si="71"/>
        <v>-0.65665305200000024</v>
      </c>
    </row>
    <row r="330" spans="1:23" x14ac:dyDescent="0.2">
      <c r="A330" t="s">
        <v>55</v>
      </c>
      <c r="B330" t="s">
        <v>54</v>
      </c>
      <c r="C330">
        <v>2013</v>
      </c>
      <c r="D330">
        <v>100</v>
      </c>
      <c r="E330">
        <v>3.1</v>
      </c>
      <c r="F330">
        <v>2.6315884249999999</v>
      </c>
      <c r="H330">
        <v>277665</v>
      </c>
      <c r="I330" t="str">
        <f>Master_Data!$A330 &amp; "-" &amp; Master_Data!$C330</f>
        <v>BRB-2013</v>
      </c>
      <c r="J330">
        <f t="shared" si="60"/>
        <v>0</v>
      </c>
      <c r="K330">
        <f t="shared" si="61"/>
        <v>-0.69999999999999973</v>
      </c>
      <c r="L330">
        <f t="shared" si="62"/>
        <v>0.307602551</v>
      </c>
      <c r="M330">
        <f t="shared" si="63"/>
        <v>730700.00002762501</v>
      </c>
      <c r="N330">
        <f t="shared" si="64"/>
        <v>0</v>
      </c>
      <c r="O330" t="str">
        <f t="shared" si="65"/>
        <v/>
      </c>
      <c r="P330" t="str">
        <f>IFERROR(VLOOKUP(A330,Ref_Data!$A:$B,2,0),"Unknown")</f>
        <v>High Income</v>
      </c>
      <c r="Q330" t="str">
        <f>IFERROR(VLOOKUP(A330,Ref_Data!$A:$C,3,0),"Unknown")</f>
        <v>Latin America &amp; Caribbean</v>
      </c>
      <c r="R330" t="str">
        <f t="shared" si="66"/>
        <v>Universal Access</v>
      </c>
      <c r="S330">
        <f t="shared" si="67"/>
        <v>18.287461823359394</v>
      </c>
      <c r="T330">
        <f t="shared" si="68"/>
        <v>-27.201640083835347</v>
      </c>
      <c r="U330">
        <f t="shared" si="69"/>
        <v>-2.3367820190000042</v>
      </c>
      <c r="V330">
        <f t="shared" si="70"/>
        <v>0</v>
      </c>
      <c r="W330">
        <f t="shared" si="71"/>
        <v>-0.34905050100000024</v>
      </c>
    </row>
    <row r="331" spans="1:23" x14ac:dyDescent="0.2">
      <c r="A331" t="s">
        <v>55</v>
      </c>
      <c r="B331" t="s">
        <v>54</v>
      </c>
      <c r="C331">
        <v>2014</v>
      </c>
      <c r="D331">
        <v>100</v>
      </c>
      <c r="E331">
        <v>3</v>
      </c>
      <c r="F331">
        <v>2.3962809150000002</v>
      </c>
      <c r="H331">
        <v>278348</v>
      </c>
      <c r="I331" t="str">
        <f>Master_Data!$A331 &amp; "-" &amp; Master_Data!$C331</f>
        <v>BRB-2014</v>
      </c>
      <c r="J331">
        <f t="shared" si="60"/>
        <v>0</v>
      </c>
      <c r="K331">
        <f t="shared" si="61"/>
        <v>-0.10000000000000009</v>
      </c>
      <c r="L331">
        <f t="shared" si="62"/>
        <v>-0.23530750999999972</v>
      </c>
      <c r="M331">
        <f t="shared" si="63"/>
        <v>667000.00012842007</v>
      </c>
      <c r="N331">
        <f t="shared" si="64"/>
        <v>0</v>
      </c>
      <c r="O331" t="str">
        <f t="shared" si="65"/>
        <v/>
      </c>
      <c r="P331" t="str">
        <f>IFERROR(VLOOKUP(A331,Ref_Data!$A:$B,2,0),"Unknown")</f>
        <v>High Income</v>
      </c>
      <c r="Q331" t="str">
        <f>IFERROR(VLOOKUP(A331,Ref_Data!$A:$C,3,0),"Unknown")</f>
        <v>Latin America &amp; Caribbean</v>
      </c>
      <c r="R331" t="str">
        <f t="shared" si="66"/>
        <v>Universal Access</v>
      </c>
      <c r="S331">
        <f t="shared" si="67"/>
        <v>17.559097411132853</v>
      </c>
      <c r="T331">
        <f t="shared" si="68"/>
        <v>-27.111726605578301</v>
      </c>
      <c r="U331">
        <f t="shared" si="69"/>
        <v>-2.3950059830836841</v>
      </c>
      <c r="V331">
        <f t="shared" si="70"/>
        <v>0</v>
      </c>
      <c r="W331">
        <f t="shared" si="71"/>
        <v>-0.58435801099999996</v>
      </c>
    </row>
    <row r="332" spans="1:23" x14ac:dyDescent="0.2">
      <c r="A332" t="s">
        <v>55</v>
      </c>
      <c r="B332" t="s">
        <v>54</v>
      </c>
      <c r="C332">
        <v>2015</v>
      </c>
      <c r="D332">
        <v>100</v>
      </c>
      <c r="E332">
        <v>3</v>
      </c>
      <c r="F332">
        <v>2.578945482</v>
      </c>
      <c r="H332">
        <v>278990</v>
      </c>
      <c r="I332" t="str">
        <f>Master_Data!$A332 &amp; "-" &amp; Master_Data!$C332</f>
        <v>BRB-2015</v>
      </c>
      <c r="J332">
        <f t="shared" si="60"/>
        <v>0</v>
      </c>
      <c r="K332">
        <f t="shared" si="61"/>
        <v>0</v>
      </c>
      <c r="L332">
        <f t="shared" si="62"/>
        <v>0.18266456699999978</v>
      </c>
      <c r="M332">
        <f t="shared" si="63"/>
        <v>719500.00002318004</v>
      </c>
      <c r="N332">
        <f t="shared" si="64"/>
        <v>0</v>
      </c>
      <c r="O332" t="str">
        <f t="shared" si="65"/>
        <v/>
      </c>
      <c r="P332" t="str">
        <f>IFERROR(VLOOKUP(A332,Ref_Data!$A:$B,2,0),"Unknown")</f>
        <v>High Income</v>
      </c>
      <c r="Q332" t="str">
        <f>IFERROR(VLOOKUP(A332,Ref_Data!$A:$C,3,0),"Unknown")</f>
        <v>Latin America &amp; Caribbean</v>
      </c>
      <c r="R332" t="str">
        <f t="shared" si="66"/>
        <v>Universal Access</v>
      </c>
      <c r="S332">
        <f t="shared" si="67"/>
        <v>16.984761441953111</v>
      </c>
      <c r="T332">
        <f t="shared" si="68"/>
        <v>-26.91515719149799</v>
      </c>
      <c r="U332">
        <f t="shared" si="69"/>
        <v>-2.130495884004179</v>
      </c>
      <c r="V332">
        <f t="shared" si="70"/>
        <v>0</v>
      </c>
      <c r="W332">
        <f t="shared" si="71"/>
        <v>-0.40169344400000018</v>
      </c>
    </row>
    <row r="333" spans="1:23" x14ac:dyDescent="0.2">
      <c r="A333" t="s">
        <v>55</v>
      </c>
      <c r="B333" t="s">
        <v>54</v>
      </c>
      <c r="C333">
        <v>2016</v>
      </c>
      <c r="D333">
        <v>100</v>
      </c>
      <c r="E333">
        <v>2.8</v>
      </c>
      <c r="F333">
        <v>2.7639682689999998</v>
      </c>
      <c r="H333">
        <v>279598</v>
      </c>
      <c r="I333" t="str">
        <f>Master_Data!$A333 &amp; "-" &amp; Master_Data!$C333</f>
        <v>BRB-2016</v>
      </c>
      <c r="J333">
        <f t="shared" si="60"/>
        <v>0</v>
      </c>
      <c r="K333">
        <f t="shared" si="61"/>
        <v>-0.20000000000000018</v>
      </c>
      <c r="L333">
        <f t="shared" si="62"/>
        <v>0.18502278699999986</v>
      </c>
      <c r="M333">
        <f t="shared" si="63"/>
        <v>772800.00007586193</v>
      </c>
      <c r="N333">
        <f t="shared" si="64"/>
        <v>0</v>
      </c>
      <c r="O333" t="str">
        <f t="shared" si="65"/>
        <v/>
      </c>
      <c r="P333" t="str">
        <f>IFERROR(VLOOKUP(A333,Ref_Data!$A:$B,2,0),"Unknown")</f>
        <v>High Income</v>
      </c>
      <c r="Q333" t="str">
        <f>IFERROR(VLOOKUP(A333,Ref_Data!$A:$C,3,0),"Unknown")</f>
        <v>Latin America &amp; Caribbean</v>
      </c>
      <c r="R333" t="str">
        <f t="shared" si="66"/>
        <v>Universal Access</v>
      </c>
      <c r="S333">
        <f t="shared" si="67"/>
        <v>15.905248869453033</v>
      </c>
      <c r="T333">
        <f t="shared" si="68"/>
        <v>-26.906057525184725</v>
      </c>
      <c r="U333">
        <f t="shared" si="69"/>
        <v>-1.9104035266694566</v>
      </c>
      <c r="V333">
        <f t="shared" si="70"/>
        <v>0</v>
      </c>
      <c r="W333">
        <f t="shared" si="71"/>
        <v>-0.21667065700000032</v>
      </c>
    </row>
    <row r="334" spans="1:23" x14ac:dyDescent="0.2">
      <c r="A334" t="s">
        <v>55</v>
      </c>
      <c r="B334" t="s">
        <v>54</v>
      </c>
      <c r="C334">
        <v>2017</v>
      </c>
      <c r="D334">
        <v>100</v>
      </c>
      <c r="E334">
        <v>4.3</v>
      </c>
      <c r="F334">
        <v>2.4338707429999999</v>
      </c>
      <c r="H334">
        <v>280171</v>
      </c>
      <c r="I334" t="str">
        <f>Master_Data!$A334 &amp; "-" &amp; Master_Data!$C334</f>
        <v>BRB-2017</v>
      </c>
      <c r="J334">
        <f t="shared" si="60"/>
        <v>0</v>
      </c>
      <c r="K334">
        <f t="shared" si="61"/>
        <v>1.5</v>
      </c>
      <c r="L334">
        <f t="shared" si="62"/>
        <v>-0.33009752599999986</v>
      </c>
      <c r="M334">
        <f t="shared" si="63"/>
        <v>681899.99993705295</v>
      </c>
      <c r="N334">
        <f t="shared" si="64"/>
        <v>0</v>
      </c>
      <c r="O334" t="str">
        <f t="shared" si="65"/>
        <v/>
      </c>
      <c r="P334" t="str">
        <f>IFERROR(VLOOKUP(A334,Ref_Data!$A:$B,2,0),"Unknown")</f>
        <v>High Income</v>
      </c>
      <c r="Q334" t="str">
        <f>IFERROR(VLOOKUP(A334,Ref_Data!$A:$C,3,0),"Unknown")</f>
        <v>Latin America &amp; Caribbean</v>
      </c>
      <c r="R334" t="str">
        <f t="shared" si="66"/>
        <v>Universal Access</v>
      </c>
      <c r="S334">
        <f t="shared" si="67"/>
        <v>15.146092309921883</v>
      </c>
      <c r="T334">
        <f t="shared" si="68"/>
        <v>-25.241518871734947</v>
      </c>
      <c r="U334">
        <f t="shared" si="69"/>
        <v>-2.243880322573224</v>
      </c>
      <c r="V334">
        <f t="shared" si="70"/>
        <v>0</v>
      </c>
      <c r="W334">
        <f t="shared" si="71"/>
        <v>-0.54676818300000019</v>
      </c>
    </row>
    <row r="335" spans="1:23" x14ac:dyDescent="0.2">
      <c r="A335" t="s">
        <v>55</v>
      </c>
      <c r="B335" t="s">
        <v>54</v>
      </c>
      <c r="C335">
        <v>2018</v>
      </c>
      <c r="D335">
        <v>100</v>
      </c>
      <c r="E335">
        <v>4.9000000000000004</v>
      </c>
      <c r="F335">
        <v>2.7722461890000001</v>
      </c>
      <c r="H335">
        <v>280711</v>
      </c>
      <c r="I335" t="str">
        <f>Master_Data!$A335 &amp; "-" &amp; Master_Data!$C335</f>
        <v>BRB-2018</v>
      </c>
      <c r="J335">
        <f t="shared" si="60"/>
        <v>0</v>
      </c>
      <c r="K335">
        <f t="shared" si="61"/>
        <v>0.60000000000000053</v>
      </c>
      <c r="L335">
        <f t="shared" si="62"/>
        <v>0.33837544600000014</v>
      </c>
      <c r="M335">
        <f t="shared" si="63"/>
        <v>778199.99996037898</v>
      </c>
      <c r="N335">
        <f t="shared" si="64"/>
        <v>0</v>
      </c>
      <c r="O335" t="str">
        <f t="shared" si="65"/>
        <v/>
      </c>
      <c r="P335" t="str">
        <f>IFERROR(VLOOKUP(A335,Ref_Data!$A:$B,2,0),"Unknown")</f>
        <v>High Income</v>
      </c>
      <c r="Q335" t="str">
        <f>IFERROR(VLOOKUP(A335,Ref_Data!$A:$C,3,0),"Unknown")</f>
        <v>Latin America &amp; Caribbean</v>
      </c>
      <c r="R335" t="str">
        <f t="shared" si="66"/>
        <v>Universal Access</v>
      </c>
      <c r="S335">
        <f t="shared" si="67"/>
        <v>14.516199440312505</v>
      </c>
      <c r="T335">
        <f t="shared" si="68"/>
        <v>-24.6630301703253</v>
      </c>
      <c r="U335">
        <f t="shared" si="69"/>
        <v>-1.9386228206276148</v>
      </c>
      <c r="V335">
        <f t="shared" si="70"/>
        <v>0</v>
      </c>
      <c r="W335">
        <f t="shared" si="71"/>
        <v>-0.20839273700000005</v>
      </c>
    </row>
    <row r="336" spans="1:23" x14ac:dyDescent="0.2">
      <c r="A336" t="s">
        <v>55</v>
      </c>
      <c r="B336" t="s">
        <v>54</v>
      </c>
      <c r="C336">
        <v>2019</v>
      </c>
      <c r="D336">
        <v>100</v>
      </c>
      <c r="E336">
        <v>3.4</v>
      </c>
      <c r="F336">
        <v>3.088827803</v>
      </c>
      <c r="H336">
        <v>281207</v>
      </c>
      <c r="I336" t="str">
        <f>Master_Data!$A336 &amp; "-" &amp; Master_Data!$C336</f>
        <v>BRB-2019</v>
      </c>
      <c r="J336">
        <f t="shared" si="60"/>
        <v>0</v>
      </c>
      <c r="K336">
        <f t="shared" si="61"/>
        <v>-1.5000000000000004</v>
      </c>
      <c r="L336">
        <f t="shared" si="62"/>
        <v>0.31658161399999996</v>
      </c>
      <c r="M336">
        <f t="shared" si="63"/>
        <v>868599.99999822106</v>
      </c>
      <c r="N336">
        <f t="shared" si="64"/>
        <v>0</v>
      </c>
      <c r="O336" t="str">
        <f t="shared" si="65"/>
        <v/>
      </c>
      <c r="P336" t="str">
        <f>IFERROR(VLOOKUP(A336,Ref_Data!$A:$B,2,0),"Unknown")</f>
        <v>High Income</v>
      </c>
      <c r="Q336" t="str">
        <f>IFERROR(VLOOKUP(A336,Ref_Data!$A:$C,3,0),"Unknown")</f>
        <v>Latin America &amp; Caribbean</v>
      </c>
      <c r="R336" t="str">
        <f t="shared" si="66"/>
        <v>Universal Access</v>
      </c>
      <c r="S336">
        <f t="shared" si="67"/>
        <v>13.958622860585876</v>
      </c>
      <c r="T336">
        <f t="shared" si="68"/>
        <v>-26.062191043827291</v>
      </c>
      <c r="U336">
        <f t="shared" si="69"/>
        <v>-1.5945734925815875</v>
      </c>
      <c r="V336">
        <f t="shared" si="70"/>
        <v>0</v>
      </c>
      <c r="W336">
        <f t="shared" si="71"/>
        <v>0.10818887699999991</v>
      </c>
    </row>
    <row r="337" spans="1:23" x14ac:dyDescent="0.2">
      <c r="A337" t="s">
        <v>55</v>
      </c>
      <c r="B337" t="s">
        <v>54</v>
      </c>
      <c r="C337">
        <v>2020</v>
      </c>
      <c r="D337">
        <v>100</v>
      </c>
      <c r="E337">
        <v>4.7</v>
      </c>
      <c r="F337">
        <v>2.3876633840000001</v>
      </c>
      <c r="H337">
        <v>281698</v>
      </c>
      <c r="I337" t="str">
        <f>Master_Data!$A337 &amp; "-" &amp; Master_Data!$C337</f>
        <v>BRB-2020</v>
      </c>
      <c r="J337">
        <f t="shared" si="60"/>
        <v>0</v>
      </c>
      <c r="K337">
        <f t="shared" si="61"/>
        <v>1.3000000000000003</v>
      </c>
      <c r="L337">
        <f t="shared" si="62"/>
        <v>-0.70116441899999993</v>
      </c>
      <c r="M337">
        <f t="shared" si="63"/>
        <v>672599.99994603207</v>
      </c>
      <c r="N337">
        <f t="shared" si="64"/>
        <v>0</v>
      </c>
      <c r="O337" t="str">
        <f t="shared" si="65"/>
        <v/>
      </c>
      <c r="P337" t="str">
        <f>IFERROR(VLOOKUP(A337,Ref_Data!$A:$B,2,0),"Unknown")</f>
        <v>High Income</v>
      </c>
      <c r="Q337" t="str">
        <f>IFERROR(VLOOKUP(A337,Ref_Data!$A:$C,3,0),"Unknown")</f>
        <v>Latin America &amp; Caribbean</v>
      </c>
      <c r="R337" t="str">
        <f t="shared" si="66"/>
        <v>Universal Access</v>
      </c>
      <c r="S337">
        <f t="shared" si="67"/>
        <v>13.426165474335917</v>
      </c>
      <c r="T337">
        <f t="shared" si="68"/>
        <v>-25.834853433815262</v>
      </c>
      <c r="U337">
        <f t="shared" si="69"/>
        <v>-2.0130842523012578</v>
      </c>
      <c r="V337">
        <f t="shared" si="70"/>
        <v>0</v>
      </c>
      <c r="W337">
        <f t="shared" si="71"/>
        <v>-0.59297554200000002</v>
      </c>
    </row>
    <row r="338" spans="1:23" x14ac:dyDescent="0.2">
      <c r="A338" t="s">
        <v>55</v>
      </c>
      <c r="B338" t="s">
        <v>54</v>
      </c>
      <c r="C338">
        <v>2021</v>
      </c>
      <c r="D338">
        <v>100</v>
      </c>
      <c r="E338">
        <v>5.5</v>
      </c>
      <c r="F338">
        <v>2.309080019</v>
      </c>
      <c r="H338">
        <v>282147</v>
      </c>
      <c r="I338" t="str">
        <f>Master_Data!$A338 &amp; "-" &amp; Master_Data!$C338</f>
        <v>BRB-2021</v>
      </c>
      <c r="J338">
        <f t="shared" si="60"/>
        <v>0</v>
      </c>
      <c r="K338">
        <f t="shared" si="61"/>
        <v>0.79999999999999982</v>
      </c>
      <c r="L338">
        <f t="shared" si="62"/>
        <v>-7.8583365000000072E-2</v>
      </c>
      <c r="M338">
        <f t="shared" si="63"/>
        <v>651500.000120793</v>
      </c>
      <c r="N338">
        <f t="shared" si="64"/>
        <v>0</v>
      </c>
      <c r="O338" t="str">
        <f t="shared" si="65"/>
        <v/>
      </c>
      <c r="P338" t="str">
        <f>IFERROR(VLOOKUP(A338,Ref_Data!$A:$B,2,0),"Unknown")</f>
        <v>High Income</v>
      </c>
      <c r="Q338" t="str">
        <f>IFERROR(VLOOKUP(A338,Ref_Data!$A:$C,3,0),"Unknown")</f>
        <v>Latin America &amp; Caribbean</v>
      </c>
      <c r="R338" t="str">
        <f t="shared" si="66"/>
        <v>Universal Access</v>
      </c>
      <c r="S338">
        <f t="shared" si="67"/>
        <v>12.87483148972656</v>
      </c>
      <c r="T338">
        <f t="shared" si="68"/>
        <v>-24.103381642512058</v>
      </c>
      <c r="U338">
        <f t="shared" si="69"/>
        <v>-2.2716543220041863</v>
      </c>
      <c r="V338">
        <f t="shared" si="70"/>
        <v>0</v>
      </c>
      <c r="W338">
        <f t="shared" si="71"/>
        <v>-0.67155890700000009</v>
      </c>
    </row>
    <row r="339" spans="1:23" x14ac:dyDescent="0.2">
      <c r="A339" t="s">
        <v>55</v>
      </c>
      <c r="B339" t="s">
        <v>54</v>
      </c>
      <c r="C339">
        <v>2022</v>
      </c>
      <c r="D339">
        <v>100</v>
      </c>
      <c r="E339">
        <v>5.5</v>
      </c>
      <c r="F339">
        <v>2.4401561360000001</v>
      </c>
      <c r="H339">
        <v>282318</v>
      </c>
      <c r="I339" t="str">
        <f>Master_Data!$A339 &amp; "-" &amp; Master_Data!$C339</f>
        <v>BRB-2022</v>
      </c>
      <c r="J339">
        <f t="shared" si="60"/>
        <v>0</v>
      </c>
      <c r="K339">
        <f t="shared" si="61"/>
        <v>0</v>
      </c>
      <c r="L339">
        <f t="shared" si="62"/>
        <v>0.1310761170000001</v>
      </c>
      <c r="M339">
        <f t="shared" si="63"/>
        <v>688900.00000324799</v>
      </c>
      <c r="N339">
        <f t="shared" si="64"/>
        <v>0</v>
      </c>
      <c r="O339" t="str">
        <f t="shared" si="65"/>
        <v/>
      </c>
      <c r="P339" t="str">
        <f>IFERROR(VLOOKUP(A339,Ref_Data!$A:$B,2,0),"Unknown")</f>
        <v>High Income</v>
      </c>
      <c r="Q339" t="str">
        <f>IFERROR(VLOOKUP(A339,Ref_Data!$A:$C,3,0),"Unknown")</f>
        <v>Latin America &amp; Caribbean</v>
      </c>
      <c r="R339" t="str">
        <f t="shared" si="66"/>
        <v>Universal Access</v>
      </c>
      <c r="S339">
        <f t="shared" si="67"/>
        <v>12.585946336015652</v>
      </c>
      <c r="T339">
        <f t="shared" si="68"/>
        <v>-24.921739130434794</v>
      </c>
      <c r="U339">
        <f t="shared" si="69"/>
        <v>-2.1106449162259362</v>
      </c>
      <c r="V339">
        <f t="shared" si="70"/>
        <v>0</v>
      </c>
      <c r="W339">
        <f t="shared" si="71"/>
        <v>-0.54048278999999999</v>
      </c>
    </row>
    <row r="340" spans="1:23" x14ac:dyDescent="0.2">
      <c r="A340" t="s">
        <v>57</v>
      </c>
      <c r="B340" t="s">
        <v>56</v>
      </c>
      <c r="C340">
        <v>2010</v>
      </c>
      <c r="D340">
        <v>100</v>
      </c>
      <c r="E340">
        <v>0</v>
      </c>
      <c r="F340">
        <v>18.809324759999999</v>
      </c>
      <c r="G340">
        <v>8261.0927690000008</v>
      </c>
      <c r="H340">
        <v>392332</v>
      </c>
      <c r="I340" t="str">
        <f>Master_Data!$A340 &amp; "-" &amp; Master_Data!$C340</f>
        <v>BRN-2010</v>
      </c>
      <c r="J340" t="str">
        <f t="shared" si="60"/>
        <v/>
      </c>
      <c r="K340" t="str">
        <f t="shared" si="61"/>
        <v/>
      </c>
      <c r="L340" t="str">
        <f t="shared" si="62"/>
        <v/>
      </c>
      <c r="M340">
        <f t="shared" si="63"/>
        <v>7379500.0017403197</v>
      </c>
      <c r="N340">
        <f t="shared" si="64"/>
        <v>0</v>
      </c>
      <c r="O340">
        <f t="shared" si="65"/>
        <v>2.2768567411060383</v>
      </c>
      <c r="P340" t="str">
        <f>IFERROR(VLOOKUP(A340,Ref_Data!$A:$B,2,0),"Unknown")</f>
        <v>High Income</v>
      </c>
      <c r="Q340" t="str">
        <f>IFERROR(VLOOKUP(A340,Ref_Data!$A:$C,3,0),"Unknown")</f>
        <v>East Asia &amp; Pacific</v>
      </c>
      <c r="R340" t="str">
        <f t="shared" si="66"/>
        <v>Universal Access</v>
      </c>
      <c r="S340">
        <f t="shared" si="67"/>
        <v>20.375342560585949</v>
      </c>
      <c r="T340">
        <f t="shared" si="68"/>
        <v>-30.412664906737902</v>
      </c>
      <c r="U340">
        <f t="shared" si="69"/>
        <v>13.711265546008365</v>
      </c>
      <c r="V340">
        <f t="shared" si="70"/>
        <v>0</v>
      </c>
      <c r="W340">
        <f t="shared" si="71"/>
        <v>0</v>
      </c>
    </row>
    <row r="341" spans="1:23" x14ac:dyDescent="0.2">
      <c r="A341" t="s">
        <v>57</v>
      </c>
      <c r="B341" t="s">
        <v>56</v>
      </c>
      <c r="C341">
        <v>2011</v>
      </c>
      <c r="D341">
        <v>100</v>
      </c>
      <c r="E341">
        <v>0</v>
      </c>
      <c r="F341">
        <v>19.683065880000001</v>
      </c>
      <c r="G341">
        <v>9699.3002519999991</v>
      </c>
      <c r="H341">
        <v>399389</v>
      </c>
      <c r="I341" t="str">
        <f>Master_Data!$A341 &amp; "-" &amp; Master_Data!$C341</f>
        <v>BRN-2011</v>
      </c>
      <c r="J341">
        <f t="shared" si="60"/>
        <v>0</v>
      </c>
      <c r="K341">
        <f t="shared" si="61"/>
        <v>0</v>
      </c>
      <c r="L341">
        <f t="shared" si="62"/>
        <v>0.87374112000000181</v>
      </c>
      <c r="M341">
        <f t="shared" si="63"/>
        <v>7861199.9987473199</v>
      </c>
      <c r="N341">
        <f t="shared" si="64"/>
        <v>0</v>
      </c>
      <c r="O341">
        <f t="shared" si="65"/>
        <v>2.0293284431463339</v>
      </c>
      <c r="P341" t="str">
        <f>IFERROR(VLOOKUP(A341,Ref_Data!$A:$B,2,0),"Unknown")</f>
        <v>High Income</v>
      </c>
      <c r="Q341" t="str">
        <f>IFERROR(VLOOKUP(A341,Ref_Data!$A:$C,3,0),"Unknown")</f>
        <v>East Asia &amp; Pacific</v>
      </c>
      <c r="R341" t="str">
        <f t="shared" si="66"/>
        <v>Universal Access</v>
      </c>
      <c r="S341">
        <f t="shared" si="67"/>
        <v>19.584672569179688</v>
      </c>
      <c r="T341">
        <f t="shared" si="68"/>
        <v>-30.197370289641142</v>
      </c>
      <c r="U341">
        <f t="shared" si="69"/>
        <v>14.556532496225945</v>
      </c>
      <c r="V341">
        <f t="shared" si="70"/>
        <v>0</v>
      </c>
      <c r="W341">
        <f t="shared" si="71"/>
        <v>0.87374112000000181</v>
      </c>
    </row>
    <row r="342" spans="1:23" x14ac:dyDescent="0.2">
      <c r="A342" t="s">
        <v>57</v>
      </c>
      <c r="B342" t="s">
        <v>56</v>
      </c>
      <c r="C342">
        <v>2012</v>
      </c>
      <c r="D342">
        <v>100</v>
      </c>
      <c r="E342">
        <v>0</v>
      </c>
      <c r="F342">
        <v>18.794891960000001</v>
      </c>
      <c r="G342">
        <v>9446.0729069999998</v>
      </c>
      <c r="H342">
        <v>405557</v>
      </c>
      <c r="I342" t="str">
        <f>Master_Data!$A342 &amp; "-" &amp; Master_Data!$C342</f>
        <v>BRN-2012</v>
      </c>
      <c r="J342">
        <f t="shared" si="60"/>
        <v>0</v>
      </c>
      <c r="K342">
        <f t="shared" si="61"/>
        <v>0</v>
      </c>
      <c r="L342">
        <f t="shared" si="62"/>
        <v>-0.88817391999999984</v>
      </c>
      <c r="M342">
        <f t="shared" si="63"/>
        <v>7622399.9986217208</v>
      </c>
      <c r="N342">
        <f t="shared" si="64"/>
        <v>0</v>
      </c>
      <c r="O342">
        <f t="shared" si="65"/>
        <v>1.9897043083451191</v>
      </c>
      <c r="P342" t="str">
        <f>IFERROR(VLOOKUP(A342,Ref_Data!$A:$B,2,0),"Unknown")</f>
        <v>High Income</v>
      </c>
      <c r="Q342" t="str">
        <f>IFERROR(VLOOKUP(A342,Ref_Data!$A:$C,3,0),"Unknown")</f>
        <v>East Asia &amp; Pacific</v>
      </c>
      <c r="R342" t="str">
        <f t="shared" si="66"/>
        <v>Universal Access</v>
      </c>
      <c r="S342">
        <f t="shared" si="67"/>
        <v>18.879195463984374</v>
      </c>
      <c r="T342">
        <f t="shared" si="68"/>
        <v>-30.107129453224882</v>
      </c>
      <c r="U342">
        <f t="shared" si="69"/>
        <v>13.389387896903772</v>
      </c>
      <c r="V342">
        <f t="shared" si="70"/>
        <v>0</v>
      </c>
      <c r="W342">
        <f t="shared" si="71"/>
        <v>-1.4432799999998025E-2</v>
      </c>
    </row>
    <row r="343" spans="1:23" x14ac:dyDescent="0.2">
      <c r="A343" t="s">
        <v>57</v>
      </c>
      <c r="B343" t="s">
        <v>56</v>
      </c>
      <c r="C343">
        <v>2013</v>
      </c>
      <c r="D343">
        <v>100</v>
      </c>
      <c r="E343">
        <v>0</v>
      </c>
      <c r="F343">
        <v>18.94251487</v>
      </c>
      <c r="G343">
        <v>7399.8885069999997</v>
      </c>
      <c r="H343">
        <v>411202</v>
      </c>
      <c r="I343" t="str">
        <f>Master_Data!$A343 &amp; "-" &amp; Master_Data!$C343</f>
        <v>BRN-2013</v>
      </c>
      <c r="J343">
        <f t="shared" si="60"/>
        <v>0</v>
      </c>
      <c r="K343">
        <f t="shared" si="61"/>
        <v>0</v>
      </c>
      <c r="L343">
        <f t="shared" si="62"/>
        <v>0.14762290999999905</v>
      </c>
      <c r="M343">
        <f t="shared" si="63"/>
        <v>7789199.9995737402</v>
      </c>
      <c r="N343">
        <f t="shared" si="64"/>
        <v>0</v>
      </c>
      <c r="O343">
        <f t="shared" si="65"/>
        <v>2.5598378748654302</v>
      </c>
      <c r="P343" t="str">
        <f>IFERROR(VLOOKUP(A343,Ref_Data!$A:$B,2,0),"Unknown")</f>
        <v>High Income</v>
      </c>
      <c r="Q343" t="str">
        <f>IFERROR(VLOOKUP(A343,Ref_Data!$A:$C,3,0),"Unknown")</f>
        <v>East Asia &amp; Pacific</v>
      </c>
      <c r="R343" t="str">
        <f t="shared" si="66"/>
        <v>Universal Access</v>
      </c>
      <c r="S343">
        <f t="shared" si="67"/>
        <v>18.287461823359394</v>
      </c>
      <c r="T343">
        <f t="shared" si="68"/>
        <v>-30.301640083835348</v>
      </c>
      <c r="U343">
        <f t="shared" si="69"/>
        <v>13.974144425999995</v>
      </c>
      <c r="V343">
        <f t="shared" si="70"/>
        <v>0</v>
      </c>
      <c r="W343">
        <f t="shared" si="71"/>
        <v>0.13319011000000103</v>
      </c>
    </row>
    <row r="344" spans="1:23" x14ac:dyDescent="0.2">
      <c r="A344" t="s">
        <v>57</v>
      </c>
      <c r="B344" t="s">
        <v>56</v>
      </c>
      <c r="C344">
        <v>2014</v>
      </c>
      <c r="D344">
        <v>100</v>
      </c>
      <c r="E344">
        <v>0</v>
      </c>
      <c r="F344">
        <v>19.452429510000002</v>
      </c>
      <c r="G344">
        <v>8529.7930379999998</v>
      </c>
      <c r="H344">
        <v>416750</v>
      </c>
      <c r="I344" t="str">
        <f>Master_Data!$A344 &amp; "-" &amp; Master_Data!$C344</f>
        <v>BRN-2014</v>
      </c>
      <c r="J344">
        <f t="shared" si="60"/>
        <v>0</v>
      </c>
      <c r="K344">
        <f t="shared" si="61"/>
        <v>0</v>
      </c>
      <c r="L344">
        <f t="shared" si="62"/>
        <v>0.50991464000000164</v>
      </c>
      <c r="M344">
        <f t="shared" si="63"/>
        <v>8106799.9982925011</v>
      </c>
      <c r="N344">
        <f t="shared" si="64"/>
        <v>0</v>
      </c>
      <c r="O344">
        <f t="shared" si="65"/>
        <v>2.2805277248041014</v>
      </c>
      <c r="P344" t="str">
        <f>IFERROR(VLOOKUP(A344,Ref_Data!$A:$B,2,0),"Unknown")</f>
        <v>High Income</v>
      </c>
      <c r="Q344" t="str">
        <f>IFERROR(VLOOKUP(A344,Ref_Data!$A:$C,3,0),"Unknown")</f>
        <v>East Asia &amp; Pacific</v>
      </c>
      <c r="R344" t="str">
        <f t="shared" si="66"/>
        <v>Universal Access</v>
      </c>
      <c r="S344">
        <f t="shared" si="67"/>
        <v>17.559097411132853</v>
      </c>
      <c r="T344">
        <f t="shared" si="68"/>
        <v>-30.111726605578301</v>
      </c>
      <c r="U344">
        <f t="shared" si="69"/>
        <v>14.661142611916318</v>
      </c>
      <c r="V344">
        <f t="shared" si="70"/>
        <v>0</v>
      </c>
      <c r="W344">
        <f t="shared" si="71"/>
        <v>0.64310475000000267</v>
      </c>
    </row>
    <row r="345" spans="1:23" x14ac:dyDescent="0.2">
      <c r="A345" t="s">
        <v>57</v>
      </c>
      <c r="B345" t="s">
        <v>56</v>
      </c>
      <c r="C345">
        <v>2015</v>
      </c>
      <c r="D345">
        <v>100</v>
      </c>
      <c r="E345">
        <v>0</v>
      </c>
      <c r="F345">
        <v>17.444553920000001</v>
      </c>
      <c r="G345">
        <v>6437.0024739999999</v>
      </c>
      <c r="H345">
        <v>422212</v>
      </c>
      <c r="I345" t="str">
        <f>Master_Data!$A345 &amp; "-" &amp; Master_Data!$C345</f>
        <v>BRN-2015</v>
      </c>
      <c r="J345">
        <f t="shared" si="60"/>
        <v>0</v>
      </c>
      <c r="K345">
        <f t="shared" si="61"/>
        <v>0</v>
      </c>
      <c r="L345">
        <f t="shared" si="62"/>
        <v>-2.0078755900000012</v>
      </c>
      <c r="M345">
        <f t="shared" si="63"/>
        <v>7365299.9996710401</v>
      </c>
      <c r="N345">
        <f t="shared" si="64"/>
        <v>0</v>
      </c>
      <c r="O345">
        <f t="shared" si="65"/>
        <v>2.7100430659241042</v>
      </c>
      <c r="P345" t="str">
        <f>IFERROR(VLOOKUP(A345,Ref_Data!$A:$B,2,0),"Unknown")</f>
        <v>High Income</v>
      </c>
      <c r="Q345" t="str">
        <f>IFERROR(VLOOKUP(A345,Ref_Data!$A:$C,3,0),"Unknown")</f>
        <v>East Asia &amp; Pacific</v>
      </c>
      <c r="R345" t="str">
        <f t="shared" si="66"/>
        <v>Universal Access</v>
      </c>
      <c r="S345">
        <f t="shared" si="67"/>
        <v>16.984761441953111</v>
      </c>
      <c r="T345">
        <f t="shared" si="68"/>
        <v>-29.91515719149799</v>
      </c>
      <c r="U345">
        <f t="shared" si="69"/>
        <v>12.735112553995823</v>
      </c>
      <c r="V345">
        <f t="shared" si="70"/>
        <v>0</v>
      </c>
      <c r="W345">
        <f t="shared" si="71"/>
        <v>-1.3647708399999985</v>
      </c>
    </row>
    <row r="346" spans="1:23" x14ac:dyDescent="0.2">
      <c r="A346" t="s">
        <v>57</v>
      </c>
      <c r="B346" t="s">
        <v>56</v>
      </c>
      <c r="C346">
        <v>2016</v>
      </c>
      <c r="D346">
        <v>100</v>
      </c>
      <c r="E346">
        <v>0</v>
      </c>
      <c r="F346">
        <v>18.475362749999999</v>
      </c>
      <c r="G346">
        <v>7008.28172</v>
      </c>
      <c r="H346">
        <v>427564</v>
      </c>
      <c r="I346" t="str">
        <f>Master_Data!$A346 &amp; "-" &amp; Master_Data!$C346</f>
        <v>BRN-2016</v>
      </c>
      <c r="J346">
        <f t="shared" si="60"/>
        <v>0</v>
      </c>
      <c r="K346">
        <f t="shared" si="61"/>
        <v>0</v>
      </c>
      <c r="L346">
        <f t="shared" si="62"/>
        <v>1.030808829999998</v>
      </c>
      <c r="M346">
        <f t="shared" si="63"/>
        <v>7899399.9988409998</v>
      </c>
      <c r="N346">
        <f t="shared" si="64"/>
        <v>0</v>
      </c>
      <c r="O346">
        <f t="shared" si="65"/>
        <v>2.6362186179353531</v>
      </c>
      <c r="P346" t="str">
        <f>IFERROR(VLOOKUP(A346,Ref_Data!$A:$B,2,0),"Unknown")</f>
        <v>High Income</v>
      </c>
      <c r="Q346" t="str">
        <f>IFERROR(VLOOKUP(A346,Ref_Data!$A:$C,3,0),"Unknown")</f>
        <v>East Asia &amp; Pacific</v>
      </c>
      <c r="R346" t="str">
        <f t="shared" si="66"/>
        <v>Universal Access</v>
      </c>
      <c r="S346">
        <f t="shared" si="67"/>
        <v>15.905248869453033</v>
      </c>
      <c r="T346">
        <f t="shared" si="68"/>
        <v>-29.706057525184725</v>
      </c>
      <c r="U346">
        <f t="shared" si="69"/>
        <v>13.800990954330542</v>
      </c>
      <c r="V346">
        <f t="shared" si="70"/>
        <v>0</v>
      </c>
      <c r="W346">
        <f t="shared" si="71"/>
        <v>-0.33396201000000048</v>
      </c>
    </row>
    <row r="347" spans="1:23" x14ac:dyDescent="0.2">
      <c r="A347" t="s">
        <v>57</v>
      </c>
      <c r="B347" t="s">
        <v>56</v>
      </c>
      <c r="C347">
        <v>2017</v>
      </c>
      <c r="D347">
        <v>100</v>
      </c>
      <c r="E347">
        <v>0</v>
      </c>
      <c r="F347">
        <v>18.188792249999999</v>
      </c>
      <c r="G347">
        <v>8385.2585899999995</v>
      </c>
      <c r="H347">
        <v>432772</v>
      </c>
      <c r="I347" t="str">
        <f>Master_Data!$A347 &amp; "-" &amp; Master_Data!$C347</f>
        <v>BRN-2017</v>
      </c>
      <c r="J347">
        <f t="shared" si="60"/>
        <v>0</v>
      </c>
      <c r="K347">
        <f t="shared" si="61"/>
        <v>0</v>
      </c>
      <c r="L347">
        <f t="shared" si="62"/>
        <v>-0.28657049999999984</v>
      </c>
      <c r="M347">
        <f t="shared" si="63"/>
        <v>7871599.9996169992</v>
      </c>
      <c r="N347">
        <f t="shared" si="64"/>
        <v>0</v>
      </c>
      <c r="O347">
        <f t="shared" si="65"/>
        <v>2.1691390974741545</v>
      </c>
      <c r="P347" t="str">
        <f>IFERROR(VLOOKUP(A347,Ref_Data!$A:$B,2,0),"Unknown")</f>
        <v>High Income</v>
      </c>
      <c r="Q347" t="str">
        <f>IFERROR(VLOOKUP(A347,Ref_Data!$A:$C,3,0),"Unknown")</f>
        <v>East Asia &amp; Pacific</v>
      </c>
      <c r="R347" t="str">
        <f t="shared" si="66"/>
        <v>Universal Access</v>
      </c>
      <c r="S347">
        <f t="shared" si="67"/>
        <v>15.146092309921883</v>
      </c>
      <c r="T347">
        <f t="shared" si="68"/>
        <v>-29.541518871734947</v>
      </c>
      <c r="U347">
        <f t="shared" si="69"/>
        <v>13.511041184426775</v>
      </c>
      <c r="V347">
        <f t="shared" si="70"/>
        <v>0</v>
      </c>
      <c r="W347">
        <f t="shared" si="71"/>
        <v>-0.62053251000000031</v>
      </c>
    </row>
    <row r="348" spans="1:23" x14ac:dyDescent="0.2">
      <c r="A348" t="s">
        <v>57</v>
      </c>
      <c r="B348" t="s">
        <v>56</v>
      </c>
      <c r="C348">
        <v>2018</v>
      </c>
      <c r="D348">
        <v>100</v>
      </c>
      <c r="E348">
        <v>0</v>
      </c>
      <c r="F348">
        <v>18.341974830000002</v>
      </c>
      <c r="G348">
        <v>8304.0424280000007</v>
      </c>
      <c r="H348">
        <v>437810</v>
      </c>
      <c r="I348" t="str">
        <f>Master_Data!$A348 &amp; "-" &amp; Master_Data!$C348</f>
        <v>BRN-2018</v>
      </c>
      <c r="J348">
        <f t="shared" si="60"/>
        <v>0</v>
      </c>
      <c r="K348">
        <f t="shared" si="61"/>
        <v>0</v>
      </c>
      <c r="L348">
        <f t="shared" si="62"/>
        <v>0.15318258000000284</v>
      </c>
      <c r="M348">
        <f t="shared" si="63"/>
        <v>8030300.0003223009</v>
      </c>
      <c r="N348">
        <f t="shared" si="64"/>
        <v>0</v>
      </c>
      <c r="O348">
        <f t="shared" si="65"/>
        <v>2.2088007123077289</v>
      </c>
      <c r="P348" t="str">
        <f>IFERROR(VLOOKUP(A348,Ref_Data!$A:$B,2,0),"Unknown")</f>
        <v>High Income</v>
      </c>
      <c r="Q348" t="str">
        <f>IFERROR(VLOOKUP(A348,Ref_Data!$A:$C,3,0),"Unknown")</f>
        <v>East Asia &amp; Pacific</v>
      </c>
      <c r="R348" t="str">
        <f t="shared" si="66"/>
        <v>Universal Access</v>
      </c>
      <c r="S348">
        <f t="shared" si="67"/>
        <v>14.516199440312505</v>
      </c>
      <c r="T348">
        <f t="shared" si="68"/>
        <v>-29.563030170325302</v>
      </c>
      <c r="U348">
        <f t="shared" si="69"/>
        <v>13.631105820372387</v>
      </c>
      <c r="V348">
        <f t="shared" si="70"/>
        <v>0</v>
      </c>
      <c r="W348">
        <f t="shared" si="71"/>
        <v>-0.46734992999999747</v>
      </c>
    </row>
    <row r="349" spans="1:23" x14ac:dyDescent="0.2">
      <c r="A349" t="s">
        <v>57</v>
      </c>
      <c r="B349" t="s">
        <v>56</v>
      </c>
      <c r="C349">
        <v>2019</v>
      </c>
      <c r="D349">
        <v>100</v>
      </c>
      <c r="E349">
        <v>0</v>
      </c>
      <c r="F349">
        <v>17.176063970000001</v>
      </c>
      <c r="G349">
        <v>9219.8033930000001</v>
      </c>
      <c r="H349">
        <v>442680</v>
      </c>
      <c r="I349" t="str">
        <f>Master_Data!$A349 &amp; "-" &amp; Master_Data!$C349</f>
        <v>BRN-2019</v>
      </c>
      <c r="J349">
        <f t="shared" si="60"/>
        <v>0</v>
      </c>
      <c r="K349">
        <f t="shared" si="61"/>
        <v>0</v>
      </c>
      <c r="L349">
        <f t="shared" si="62"/>
        <v>-1.1659108600000003</v>
      </c>
      <c r="M349">
        <f t="shared" si="63"/>
        <v>7603499.998239601</v>
      </c>
      <c r="N349">
        <f t="shared" si="64"/>
        <v>0</v>
      </c>
      <c r="O349">
        <f t="shared" si="65"/>
        <v>1.8629533882512803</v>
      </c>
      <c r="P349" t="str">
        <f>IFERROR(VLOOKUP(A349,Ref_Data!$A:$B,2,0),"Unknown")</f>
        <v>High Income</v>
      </c>
      <c r="Q349" t="str">
        <f>IFERROR(VLOOKUP(A349,Ref_Data!$A:$C,3,0),"Unknown")</f>
        <v>East Asia &amp; Pacific</v>
      </c>
      <c r="R349" t="str">
        <f t="shared" si="66"/>
        <v>Universal Access</v>
      </c>
      <c r="S349">
        <f t="shared" si="67"/>
        <v>13.958622860585876</v>
      </c>
      <c r="T349">
        <f t="shared" si="68"/>
        <v>-29.462191043827289</v>
      </c>
      <c r="U349">
        <f t="shared" si="69"/>
        <v>12.492662674418414</v>
      </c>
      <c r="V349">
        <f t="shared" si="70"/>
        <v>0</v>
      </c>
      <c r="W349">
        <f t="shared" si="71"/>
        <v>-1.6332607899999978</v>
      </c>
    </row>
    <row r="350" spans="1:23" x14ac:dyDescent="0.2">
      <c r="A350" t="s">
        <v>57</v>
      </c>
      <c r="B350" t="s">
        <v>56</v>
      </c>
      <c r="C350">
        <v>2020</v>
      </c>
      <c r="D350">
        <v>100</v>
      </c>
      <c r="E350">
        <v>0</v>
      </c>
      <c r="F350">
        <v>22.637034979999999</v>
      </c>
      <c r="G350">
        <v>9175.8925720000007</v>
      </c>
      <c r="H350">
        <v>447404</v>
      </c>
      <c r="I350" t="str">
        <f>Master_Data!$A350 &amp; "-" &amp; Master_Data!$C350</f>
        <v>BRN-2020</v>
      </c>
      <c r="J350">
        <f t="shared" si="60"/>
        <v>0</v>
      </c>
      <c r="K350">
        <f t="shared" si="61"/>
        <v>0</v>
      </c>
      <c r="L350">
        <f t="shared" si="62"/>
        <v>5.460971009999998</v>
      </c>
      <c r="M350">
        <f t="shared" si="63"/>
        <v>10127899.998191919</v>
      </c>
      <c r="N350">
        <f t="shared" si="64"/>
        <v>0</v>
      </c>
      <c r="O350">
        <f t="shared" si="65"/>
        <v>2.4670117705035399</v>
      </c>
      <c r="P350" t="str">
        <f>IFERROR(VLOOKUP(A350,Ref_Data!$A:$B,2,0),"Unknown")</f>
        <v>High Income</v>
      </c>
      <c r="Q350" t="str">
        <f>IFERROR(VLOOKUP(A350,Ref_Data!$A:$C,3,0),"Unknown")</f>
        <v>East Asia &amp; Pacific</v>
      </c>
      <c r="R350" t="str">
        <f t="shared" si="66"/>
        <v>Universal Access</v>
      </c>
      <c r="S350">
        <f t="shared" si="67"/>
        <v>13.426165474335917</v>
      </c>
      <c r="T350">
        <f t="shared" si="68"/>
        <v>-30.534853433815261</v>
      </c>
      <c r="U350">
        <f t="shared" si="69"/>
        <v>18.236287343698741</v>
      </c>
      <c r="V350">
        <f t="shared" si="70"/>
        <v>0</v>
      </c>
      <c r="W350">
        <f t="shared" si="71"/>
        <v>3.8277102200000002</v>
      </c>
    </row>
    <row r="351" spans="1:23" x14ac:dyDescent="0.2">
      <c r="A351" t="s">
        <v>57</v>
      </c>
      <c r="B351" t="s">
        <v>56</v>
      </c>
      <c r="C351">
        <v>2021</v>
      </c>
      <c r="D351">
        <v>100</v>
      </c>
      <c r="E351">
        <v>0</v>
      </c>
      <c r="F351">
        <v>22.107008530000002</v>
      </c>
      <c r="G351">
        <v>8962.6232560000008</v>
      </c>
      <c r="H351">
        <v>451721</v>
      </c>
      <c r="I351" t="str">
        <f>Master_Data!$A351 &amp; "-" &amp; Master_Data!$C351</f>
        <v>BRN-2021</v>
      </c>
      <c r="J351">
        <f t="shared" si="60"/>
        <v>0</v>
      </c>
      <c r="K351">
        <f t="shared" si="61"/>
        <v>0</v>
      </c>
      <c r="L351">
        <f t="shared" si="62"/>
        <v>-0.5300264499999976</v>
      </c>
      <c r="M351">
        <f t="shared" si="63"/>
        <v>9986200.0001801308</v>
      </c>
      <c r="N351">
        <f t="shared" si="64"/>
        <v>0</v>
      </c>
      <c r="O351">
        <f t="shared" si="65"/>
        <v>2.4665779090067779</v>
      </c>
      <c r="P351" t="str">
        <f>IFERROR(VLOOKUP(A351,Ref_Data!$A:$B,2,0),"Unknown")</f>
        <v>High Income</v>
      </c>
      <c r="Q351" t="str">
        <f>IFERROR(VLOOKUP(A351,Ref_Data!$A:$C,3,0),"Unknown")</f>
        <v>East Asia &amp; Pacific</v>
      </c>
      <c r="R351" t="str">
        <f t="shared" si="66"/>
        <v>Universal Access</v>
      </c>
      <c r="S351">
        <f t="shared" si="67"/>
        <v>12.87483148972656</v>
      </c>
      <c r="T351">
        <f t="shared" si="68"/>
        <v>-29.603381642512058</v>
      </c>
      <c r="U351">
        <f t="shared" si="69"/>
        <v>17.526274188995814</v>
      </c>
      <c r="V351">
        <f t="shared" si="70"/>
        <v>0</v>
      </c>
      <c r="W351">
        <f t="shared" si="71"/>
        <v>3.2976837700000026</v>
      </c>
    </row>
    <row r="352" spans="1:23" x14ac:dyDescent="0.2">
      <c r="A352" t="s">
        <v>57</v>
      </c>
      <c r="B352" t="s">
        <v>56</v>
      </c>
      <c r="C352">
        <v>2022</v>
      </c>
      <c r="D352">
        <v>100</v>
      </c>
      <c r="F352">
        <v>20.943628260000001</v>
      </c>
      <c r="G352">
        <v>9537.0515610000002</v>
      </c>
      <c r="H352">
        <v>455370</v>
      </c>
      <c r="I352" t="str">
        <f>Master_Data!$A352 &amp; "-" &amp; Master_Data!$C352</f>
        <v>BRN-2022</v>
      </c>
      <c r="J352">
        <f t="shared" si="60"/>
        <v>0</v>
      </c>
      <c r="K352" t="str">
        <f t="shared" si="61"/>
        <v/>
      </c>
      <c r="L352">
        <f t="shared" si="62"/>
        <v>-1.1633802700000011</v>
      </c>
      <c r="M352">
        <f t="shared" si="63"/>
        <v>9537100.0007562004</v>
      </c>
      <c r="N352">
        <f t="shared" si="64"/>
        <v>0</v>
      </c>
      <c r="O352">
        <f t="shared" si="65"/>
        <v>2.1960275800169806</v>
      </c>
      <c r="P352" t="str">
        <f>IFERROR(VLOOKUP(A352,Ref_Data!$A:$B,2,0),"Unknown")</f>
        <v>High Income</v>
      </c>
      <c r="Q352" t="str">
        <f>IFERROR(VLOOKUP(A352,Ref_Data!$A:$C,3,0),"Unknown")</f>
        <v>East Asia &amp; Pacific</v>
      </c>
      <c r="R352" t="str">
        <f t="shared" si="66"/>
        <v>Universal Access</v>
      </c>
      <c r="S352">
        <f t="shared" si="67"/>
        <v>12.585946336015652</v>
      </c>
      <c r="T352" t="str">
        <f t="shared" si="68"/>
        <v/>
      </c>
      <c r="U352">
        <f t="shared" si="69"/>
        <v>16.392827207774065</v>
      </c>
      <c r="V352">
        <f t="shared" si="70"/>
        <v>0</v>
      </c>
      <c r="W352">
        <f t="shared" si="71"/>
        <v>2.1343035000000015</v>
      </c>
    </row>
    <row r="353" spans="1:23" x14ac:dyDescent="0.2">
      <c r="A353" t="s">
        <v>59</v>
      </c>
      <c r="B353" t="s">
        <v>58</v>
      </c>
      <c r="C353">
        <v>2010</v>
      </c>
      <c r="D353">
        <v>73.3</v>
      </c>
      <c r="E353">
        <v>84.8</v>
      </c>
      <c r="F353">
        <v>1.28984995</v>
      </c>
      <c r="H353">
        <v>701632</v>
      </c>
      <c r="I353" t="str">
        <f>Master_Data!$A353 &amp; "-" &amp; Master_Data!$C353</f>
        <v>BTN-2010</v>
      </c>
      <c r="J353" t="str">
        <f t="shared" si="60"/>
        <v/>
      </c>
      <c r="K353" t="str">
        <f t="shared" si="61"/>
        <v/>
      </c>
      <c r="L353" t="str">
        <f t="shared" si="62"/>
        <v/>
      </c>
      <c r="M353">
        <f t="shared" si="63"/>
        <v>905000.00011839997</v>
      </c>
      <c r="N353">
        <f t="shared" si="64"/>
        <v>26.700000000000003</v>
      </c>
      <c r="O353" t="str">
        <f t="shared" si="65"/>
        <v/>
      </c>
      <c r="P353" t="str">
        <f>IFERROR(VLOOKUP(A353,Ref_Data!$A:$B,2,0),"Unknown")</f>
        <v>Lower Middle Income</v>
      </c>
      <c r="Q353" t="str">
        <f>IFERROR(VLOOKUP(A353,Ref_Data!$A:$C,3,0),"Unknown")</f>
        <v>South Asia</v>
      </c>
      <c r="R353" t="str">
        <f t="shared" si="66"/>
        <v>Moderate Access</v>
      </c>
      <c r="S353">
        <f t="shared" si="67"/>
        <v>-6.3246574394140538</v>
      </c>
      <c r="T353">
        <f t="shared" si="68"/>
        <v>54.387335093262095</v>
      </c>
      <c r="U353">
        <f t="shared" si="69"/>
        <v>-3.8082092639916345</v>
      </c>
      <c r="V353">
        <f t="shared" si="70"/>
        <v>0</v>
      </c>
      <c r="W353">
        <f t="shared" si="71"/>
        <v>0</v>
      </c>
    </row>
    <row r="354" spans="1:23" x14ac:dyDescent="0.2">
      <c r="A354" t="s">
        <v>59</v>
      </c>
      <c r="B354" t="s">
        <v>58</v>
      </c>
      <c r="C354">
        <v>2011</v>
      </c>
      <c r="D354">
        <v>81.8</v>
      </c>
      <c r="E354">
        <v>84.9</v>
      </c>
      <c r="F354">
        <v>1.5593964849999999</v>
      </c>
      <c r="H354">
        <v>709377</v>
      </c>
      <c r="I354" t="str">
        <f>Master_Data!$A354 &amp; "-" &amp; Master_Data!$C354</f>
        <v>BTN-2011</v>
      </c>
      <c r="J354">
        <f t="shared" si="60"/>
        <v>8.5</v>
      </c>
      <c r="K354">
        <f t="shared" si="61"/>
        <v>0.10000000000000853</v>
      </c>
      <c r="L354">
        <f t="shared" si="62"/>
        <v>0.26954653499999992</v>
      </c>
      <c r="M354">
        <f t="shared" si="63"/>
        <v>1106200.000339845</v>
      </c>
      <c r="N354">
        <f t="shared" si="64"/>
        <v>18.200000000000003</v>
      </c>
      <c r="O354" t="str">
        <f t="shared" si="65"/>
        <v/>
      </c>
      <c r="P354" t="str">
        <f>IFERROR(VLOOKUP(A354,Ref_Data!$A:$B,2,0),"Unknown")</f>
        <v>Lower Middle Income</v>
      </c>
      <c r="Q354" t="str">
        <f>IFERROR(VLOOKUP(A354,Ref_Data!$A:$C,3,0),"Unknown")</f>
        <v>South Asia</v>
      </c>
      <c r="R354" t="str">
        <f t="shared" si="66"/>
        <v>High Access</v>
      </c>
      <c r="S354">
        <f t="shared" si="67"/>
        <v>1.3846725691796848</v>
      </c>
      <c r="T354">
        <f t="shared" si="68"/>
        <v>54.702629710358863</v>
      </c>
      <c r="U354">
        <f t="shared" si="69"/>
        <v>-3.5671368987740557</v>
      </c>
      <c r="V354">
        <f t="shared" si="70"/>
        <v>8.5</v>
      </c>
      <c r="W354">
        <f t="shared" si="71"/>
        <v>0.26954653499999992</v>
      </c>
    </row>
    <row r="355" spans="1:23" x14ac:dyDescent="0.2">
      <c r="A355" t="s">
        <v>59</v>
      </c>
      <c r="B355" t="s">
        <v>58</v>
      </c>
      <c r="C355">
        <v>2012</v>
      </c>
      <c r="D355">
        <v>91.5</v>
      </c>
      <c r="E355">
        <v>82.8</v>
      </c>
      <c r="F355">
        <v>1.4709757290000001</v>
      </c>
      <c r="H355">
        <v>717279</v>
      </c>
      <c r="I355" t="str">
        <f>Master_Data!$A355 &amp; "-" &amp; Master_Data!$C355</f>
        <v>BTN-2012</v>
      </c>
      <c r="J355">
        <f t="shared" si="60"/>
        <v>9.7000000000000028</v>
      </c>
      <c r="K355">
        <f t="shared" si="61"/>
        <v>-2.1000000000000085</v>
      </c>
      <c r="L355">
        <f t="shared" si="62"/>
        <v>-8.8420755999999878E-2</v>
      </c>
      <c r="M355">
        <f t="shared" si="63"/>
        <v>1055099.999921391</v>
      </c>
      <c r="N355">
        <f t="shared" si="64"/>
        <v>8.5</v>
      </c>
      <c r="O355" t="str">
        <f t="shared" si="65"/>
        <v/>
      </c>
      <c r="P355" t="str">
        <f>IFERROR(VLOOKUP(A355,Ref_Data!$A:$B,2,0),"Unknown")</f>
        <v>Lower Middle Income</v>
      </c>
      <c r="Q355" t="str">
        <f>IFERROR(VLOOKUP(A355,Ref_Data!$A:$C,3,0),"Unknown")</f>
        <v>South Asia</v>
      </c>
      <c r="R355" t="str">
        <f t="shared" si="66"/>
        <v>High Access</v>
      </c>
      <c r="S355">
        <f t="shared" si="67"/>
        <v>10.379195463984374</v>
      </c>
      <c r="T355">
        <f t="shared" si="68"/>
        <v>52.692870546775112</v>
      </c>
      <c r="U355">
        <f t="shared" si="69"/>
        <v>-3.9345283340962292</v>
      </c>
      <c r="V355">
        <f t="shared" si="70"/>
        <v>18.200000000000003</v>
      </c>
      <c r="W355">
        <f t="shared" si="71"/>
        <v>0.18112577900000004</v>
      </c>
    </row>
    <row r="356" spans="1:23" x14ac:dyDescent="0.2">
      <c r="A356" t="s">
        <v>59</v>
      </c>
      <c r="B356" t="s">
        <v>58</v>
      </c>
      <c r="C356">
        <v>2013</v>
      </c>
      <c r="D356">
        <v>87.4</v>
      </c>
      <c r="E356">
        <v>81.7</v>
      </c>
      <c r="F356">
        <v>1.526046054</v>
      </c>
      <c r="H356">
        <v>725273</v>
      </c>
      <c r="I356" t="str">
        <f>Master_Data!$A356 &amp; "-" &amp; Master_Data!$C356</f>
        <v>BTN-2013</v>
      </c>
      <c r="J356">
        <f t="shared" si="60"/>
        <v>-4.0999999999999943</v>
      </c>
      <c r="K356">
        <f t="shared" si="61"/>
        <v>-1.0999999999999943</v>
      </c>
      <c r="L356">
        <f t="shared" si="62"/>
        <v>5.5070324999999976E-2</v>
      </c>
      <c r="M356">
        <f t="shared" si="63"/>
        <v>1106799.999722742</v>
      </c>
      <c r="N356">
        <f t="shared" si="64"/>
        <v>12.599999999999994</v>
      </c>
      <c r="O356" t="str">
        <f t="shared" si="65"/>
        <v/>
      </c>
      <c r="P356" t="str">
        <f>IFERROR(VLOOKUP(A356,Ref_Data!$A:$B,2,0),"Unknown")</f>
        <v>Lower Middle Income</v>
      </c>
      <c r="Q356" t="str">
        <f>IFERROR(VLOOKUP(A356,Ref_Data!$A:$C,3,0),"Unknown")</f>
        <v>South Asia</v>
      </c>
      <c r="R356" t="str">
        <f t="shared" si="66"/>
        <v>High Access</v>
      </c>
      <c r="S356">
        <f t="shared" si="67"/>
        <v>5.6874618233593992</v>
      </c>
      <c r="T356">
        <f t="shared" si="68"/>
        <v>51.398359916164651</v>
      </c>
      <c r="U356">
        <f t="shared" si="69"/>
        <v>-3.442324390000004</v>
      </c>
      <c r="V356">
        <f t="shared" si="70"/>
        <v>14.100000000000009</v>
      </c>
      <c r="W356">
        <f t="shared" si="71"/>
        <v>0.23619610400000002</v>
      </c>
    </row>
    <row r="357" spans="1:23" x14ac:dyDescent="0.2">
      <c r="A357" t="s">
        <v>59</v>
      </c>
      <c r="B357" t="s">
        <v>58</v>
      </c>
      <c r="C357">
        <v>2014</v>
      </c>
      <c r="D357">
        <v>91.4</v>
      </c>
      <c r="E357">
        <v>82.1</v>
      </c>
      <c r="F357">
        <v>1.5403627419999999</v>
      </c>
      <c r="H357">
        <v>733139</v>
      </c>
      <c r="I357" t="str">
        <f>Master_Data!$A357 &amp; "-" &amp; Master_Data!$C357</f>
        <v>BTN-2014</v>
      </c>
      <c r="J357">
        <f t="shared" si="60"/>
        <v>4</v>
      </c>
      <c r="K357">
        <f t="shared" si="61"/>
        <v>0.39999999999999147</v>
      </c>
      <c r="L357">
        <f t="shared" si="62"/>
        <v>1.4316687999999855E-2</v>
      </c>
      <c r="M357">
        <f t="shared" si="63"/>
        <v>1129300.0003071378</v>
      </c>
      <c r="N357">
        <f t="shared" si="64"/>
        <v>8.5999999999999943</v>
      </c>
      <c r="O357" t="str">
        <f t="shared" si="65"/>
        <v/>
      </c>
      <c r="P357" t="str">
        <f>IFERROR(VLOOKUP(A357,Ref_Data!$A:$B,2,0),"Unknown")</f>
        <v>Lower Middle Income</v>
      </c>
      <c r="Q357" t="str">
        <f>IFERROR(VLOOKUP(A357,Ref_Data!$A:$C,3,0),"Unknown")</f>
        <v>South Asia</v>
      </c>
      <c r="R357" t="str">
        <f t="shared" si="66"/>
        <v>High Access</v>
      </c>
      <c r="S357">
        <f t="shared" si="67"/>
        <v>8.9590974111328592</v>
      </c>
      <c r="T357">
        <f t="shared" si="68"/>
        <v>51.988273394421697</v>
      </c>
      <c r="U357">
        <f t="shared" si="69"/>
        <v>-3.2509241560836841</v>
      </c>
      <c r="V357">
        <f t="shared" si="70"/>
        <v>18.100000000000009</v>
      </c>
      <c r="W357">
        <f t="shared" si="71"/>
        <v>0.25051279199999987</v>
      </c>
    </row>
    <row r="358" spans="1:23" x14ac:dyDescent="0.2">
      <c r="A358" t="s">
        <v>59</v>
      </c>
      <c r="B358" t="s">
        <v>58</v>
      </c>
      <c r="C358">
        <v>2015</v>
      </c>
      <c r="D358">
        <v>95.4</v>
      </c>
      <c r="E358">
        <v>81.599999999999994</v>
      </c>
      <c r="F358">
        <v>1.7682530000000001</v>
      </c>
      <c r="H358">
        <v>740618</v>
      </c>
      <c r="I358" t="str">
        <f>Master_Data!$A358 &amp; "-" &amp; Master_Data!$C358</f>
        <v>BTN-2015</v>
      </c>
      <c r="J358">
        <f t="shared" si="60"/>
        <v>4</v>
      </c>
      <c r="K358">
        <f t="shared" si="61"/>
        <v>-0.5</v>
      </c>
      <c r="L358">
        <f t="shared" si="62"/>
        <v>0.22789025800000018</v>
      </c>
      <c r="M358">
        <f t="shared" si="63"/>
        <v>1309600.0003540001</v>
      </c>
      <c r="N358">
        <f t="shared" si="64"/>
        <v>4.5999999999999943</v>
      </c>
      <c r="O358" t="str">
        <f t="shared" si="65"/>
        <v/>
      </c>
      <c r="P358" t="str">
        <f>IFERROR(VLOOKUP(A358,Ref_Data!$A:$B,2,0),"Unknown")</f>
        <v>Lower Middle Income</v>
      </c>
      <c r="Q358" t="str">
        <f>IFERROR(VLOOKUP(A358,Ref_Data!$A:$C,3,0),"Unknown")</f>
        <v>South Asia</v>
      </c>
      <c r="R358" t="str">
        <f t="shared" si="66"/>
        <v>Universal Access</v>
      </c>
      <c r="S358">
        <f t="shared" si="67"/>
        <v>12.384761441953117</v>
      </c>
      <c r="T358">
        <f t="shared" si="68"/>
        <v>51.684842808502005</v>
      </c>
      <c r="U358">
        <f t="shared" si="69"/>
        <v>-2.9411883660041789</v>
      </c>
      <c r="V358">
        <f t="shared" si="70"/>
        <v>22.100000000000009</v>
      </c>
      <c r="W358">
        <f t="shared" si="71"/>
        <v>0.47840305000000005</v>
      </c>
    </row>
    <row r="359" spans="1:23" x14ac:dyDescent="0.2">
      <c r="A359" t="s">
        <v>59</v>
      </c>
      <c r="B359" t="s">
        <v>58</v>
      </c>
      <c r="C359">
        <v>2016</v>
      </c>
      <c r="D359">
        <v>99.3</v>
      </c>
      <c r="E359">
        <v>80.8</v>
      </c>
      <c r="F359">
        <v>1.9046192770000001</v>
      </c>
      <c r="H359">
        <v>747866</v>
      </c>
      <c r="I359" t="str">
        <f>Master_Data!$A359 &amp; "-" &amp; Master_Data!$C359</f>
        <v>BTN-2016</v>
      </c>
      <c r="J359">
        <f t="shared" si="60"/>
        <v>3.8999999999999915</v>
      </c>
      <c r="K359">
        <f t="shared" si="61"/>
        <v>-0.79999999999999716</v>
      </c>
      <c r="L359">
        <f t="shared" si="62"/>
        <v>0.13636627700000004</v>
      </c>
      <c r="M359">
        <f t="shared" si="63"/>
        <v>1424400.0002128822</v>
      </c>
      <c r="N359">
        <f t="shared" si="64"/>
        <v>0.70000000000000284</v>
      </c>
      <c r="O359" t="str">
        <f t="shared" si="65"/>
        <v/>
      </c>
      <c r="P359" t="str">
        <f>IFERROR(VLOOKUP(A359,Ref_Data!$A:$B,2,0),"Unknown")</f>
        <v>Lower Middle Income</v>
      </c>
      <c r="Q359" t="str">
        <f>IFERROR(VLOOKUP(A359,Ref_Data!$A:$C,3,0),"Unknown")</f>
        <v>South Asia</v>
      </c>
      <c r="R359" t="str">
        <f t="shared" si="66"/>
        <v>Universal Access</v>
      </c>
      <c r="S359">
        <f t="shared" si="67"/>
        <v>15.20524886945303</v>
      </c>
      <c r="T359">
        <f t="shared" si="68"/>
        <v>51.093942474815272</v>
      </c>
      <c r="U359">
        <f t="shared" si="69"/>
        <v>-2.7697525186694563</v>
      </c>
      <c r="V359">
        <f t="shared" si="70"/>
        <v>26</v>
      </c>
      <c r="W359">
        <f t="shared" si="71"/>
        <v>0.61476932700000009</v>
      </c>
    </row>
    <row r="360" spans="1:23" x14ac:dyDescent="0.2">
      <c r="A360" t="s">
        <v>59</v>
      </c>
      <c r="B360" t="s">
        <v>58</v>
      </c>
      <c r="C360">
        <v>2017</v>
      </c>
      <c r="D360">
        <v>97.7</v>
      </c>
      <c r="E360">
        <v>79.7</v>
      </c>
      <c r="F360">
        <v>1.9535087200000001</v>
      </c>
      <c r="H360">
        <v>754335</v>
      </c>
      <c r="I360" t="str">
        <f>Master_Data!$A360 &amp; "-" &amp; Master_Data!$C360</f>
        <v>BTN-2017</v>
      </c>
      <c r="J360">
        <f t="shared" si="60"/>
        <v>-1.5999999999999943</v>
      </c>
      <c r="K360">
        <f t="shared" si="61"/>
        <v>-1.0999999999999943</v>
      </c>
      <c r="L360">
        <f t="shared" si="62"/>
        <v>4.8889442999999977E-2</v>
      </c>
      <c r="M360">
        <f t="shared" si="63"/>
        <v>1473600.0003012</v>
      </c>
      <c r="N360">
        <f t="shared" si="64"/>
        <v>2.2999999999999972</v>
      </c>
      <c r="O360" t="str">
        <f t="shared" si="65"/>
        <v/>
      </c>
      <c r="P360" t="str">
        <f>IFERROR(VLOOKUP(A360,Ref_Data!$A:$B,2,0),"Unknown")</f>
        <v>Lower Middle Income</v>
      </c>
      <c r="Q360" t="str">
        <f>IFERROR(VLOOKUP(A360,Ref_Data!$A:$C,3,0),"Unknown")</f>
        <v>South Asia</v>
      </c>
      <c r="R360" t="str">
        <f t="shared" si="66"/>
        <v>Universal Access</v>
      </c>
      <c r="S360">
        <f t="shared" si="67"/>
        <v>12.846092309921886</v>
      </c>
      <c r="T360">
        <f t="shared" si="68"/>
        <v>50.158481128265052</v>
      </c>
      <c r="U360">
        <f t="shared" si="69"/>
        <v>-2.7242423455732236</v>
      </c>
      <c r="V360">
        <f t="shared" si="70"/>
        <v>24.400000000000006</v>
      </c>
      <c r="W360">
        <f t="shared" si="71"/>
        <v>0.66365877000000006</v>
      </c>
    </row>
    <row r="361" spans="1:23" x14ac:dyDescent="0.2">
      <c r="A361" t="s">
        <v>59</v>
      </c>
      <c r="B361" t="s">
        <v>58</v>
      </c>
      <c r="C361">
        <v>2018</v>
      </c>
      <c r="D361">
        <v>100</v>
      </c>
      <c r="E361">
        <v>80</v>
      </c>
      <c r="F361">
        <v>2.3040200909999999</v>
      </c>
      <c r="H361">
        <v>759759</v>
      </c>
      <c r="I361" t="str">
        <f>Master_Data!$A361 &amp; "-" &amp; Master_Data!$C361</f>
        <v>BTN-2018</v>
      </c>
      <c r="J361">
        <f t="shared" si="60"/>
        <v>2.2999999999999972</v>
      </c>
      <c r="K361">
        <f t="shared" si="61"/>
        <v>0.29999999999999716</v>
      </c>
      <c r="L361">
        <f t="shared" si="62"/>
        <v>0.35051137099999985</v>
      </c>
      <c r="M361">
        <f t="shared" si="63"/>
        <v>1750500.000318069</v>
      </c>
      <c r="N361">
        <f t="shared" si="64"/>
        <v>0</v>
      </c>
      <c r="O361" t="str">
        <f t="shared" si="65"/>
        <v/>
      </c>
      <c r="P361" t="str">
        <f>IFERROR(VLOOKUP(A361,Ref_Data!$A:$B,2,0),"Unknown")</f>
        <v>Lower Middle Income</v>
      </c>
      <c r="Q361" t="str">
        <f>IFERROR(VLOOKUP(A361,Ref_Data!$A:$C,3,0),"Unknown")</f>
        <v>South Asia</v>
      </c>
      <c r="R361" t="str">
        <f t="shared" si="66"/>
        <v>Universal Access</v>
      </c>
      <c r="S361">
        <f t="shared" si="67"/>
        <v>14.516199440312505</v>
      </c>
      <c r="T361">
        <f t="shared" si="68"/>
        <v>50.436969829674695</v>
      </c>
      <c r="U361">
        <f t="shared" si="69"/>
        <v>-2.406848918627615</v>
      </c>
      <c r="V361">
        <f t="shared" si="70"/>
        <v>26.700000000000003</v>
      </c>
      <c r="W361">
        <f t="shared" si="71"/>
        <v>1.0141701409999999</v>
      </c>
    </row>
    <row r="362" spans="1:23" x14ac:dyDescent="0.2">
      <c r="A362" t="s">
        <v>59</v>
      </c>
      <c r="B362" t="s">
        <v>58</v>
      </c>
      <c r="C362">
        <v>2019</v>
      </c>
      <c r="D362">
        <v>100</v>
      </c>
      <c r="E362">
        <v>81</v>
      </c>
      <c r="F362">
        <v>2.3617198209999999</v>
      </c>
      <c r="H362">
        <v>764824</v>
      </c>
      <c r="I362" t="str">
        <f>Master_Data!$A362 &amp; "-" &amp; Master_Data!$C362</f>
        <v>BTN-2019</v>
      </c>
      <c r="J362">
        <f t="shared" si="60"/>
        <v>0</v>
      </c>
      <c r="K362">
        <f t="shared" si="61"/>
        <v>1</v>
      </c>
      <c r="L362">
        <f t="shared" si="62"/>
        <v>5.7699729999999949E-2</v>
      </c>
      <c r="M362">
        <f t="shared" si="63"/>
        <v>1806300.0003765039</v>
      </c>
      <c r="N362">
        <f t="shared" si="64"/>
        <v>0</v>
      </c>
      <c r="O362" t="str">
        <f t="shared" si="65"/>
        <v/>
      </c>
      <c r="P362" t="str">
        <f>IFERROR(VLOOKUP(A362,Ref_Data!$A:$B,2,0),"Unknown")</f>
        <v>Lower Middle Income</v>
      </c>
      <c r="Q362" t="str">
        <f>IFERROR(VLOOKUP(A362,Ref_Data!$A:$C,3,0),"Unknown")</f>
        <v>South Asia</v>
      </c>
      <c r="R362" t="str">
        <f t="shared" si="66"/>
        <v>Universal Access</v>
      </c>
      <c r="S362">
        <f t="shared" si="67"/>
        <v>13.958622860585876</v>
      </c>
      <c r="T362">
        <f t="shared" si="68"/>
        <v>51.537808956172711</v>
      </c>
      <c r="U362">
        <f t="shared" si="69"/>
        <v>-2.3216814745815877</v>
      </c>
      <c r="V362">
        <f t="shared" si="70"/>
        <v>26.700000000000003</v>
      </c>
      <c r="W362">
        <f t="shared" si="71"/>
        <v>1.0718698709999999</v>
      </c>
    </row>
    <row r="363" spans="1:23" x14ac:dyDescent="0.2">
      <c r="A363" t="s">
        <v>59</v>
      </c>
      <c r="B363" t="s">
        <v>58</v>
      </c>
      <c r="C363">
        <v>2020</v>
      </c>
      <c r="D363">
        <v>100</v>
      </c>
      <c r="E363">
        <v>83.9</v>
      </c>
      <c r="F363">
        <v>1.8351805050000001</v>
      </c>
      <c r="H363">
        <v>770006</v>
      </c>
      <c r="I363" t="str">
        <f>Master_Data!$A363 &amp; "-" &amp; Master_Data!$C363</f>
        <v>BTN-2020</v>
      </c>
      <c r="J363">
        <f t="shared" si="60"/>
        <v>0</v>
      </c>
      <c r="K363">
        <f t="shared" si="61"/>
        <v>2.9000000000000057</v>
      </c>
      <c r="L363">
        <f t="shared" si="62"/>
        <v>-0.52653931599999981</v>
      </c>
      <c r="M363">
        <f t="shared" si="63"/>
        <v>1413099.99993303</v>
      </c>
      <c r="N363">
        <f t="shared" si="64"/>
        <v>0</v>
      </c>
      <c r="O363" t="str">
        <f t="shared" si="65"/>
        <v/>
      </c>
      <c r="P363" t="str">
        <f>IFERROR(VLOOKUP(A363,Ref_Data!$A:$B,2,0),"Unknown")</f>
        <v>Lower Middle Income</v>
      </c>
      <c r="Q363" t="str">
        <f>IFERROR(VLOOKUP(A363,Ref_Data!$A:$C,3,0),"Unknown")</f>
        <v>South Asia</v>
      </c>
      <c r="R363" t="str">
        <f t="shared" si="66"/>
        <v>Universal Access</v>
      </c>
      <c r="S363">
        <f t="shared" si="67"/>
        <v>13.426165474335917</v>
      </c>
      <c r="T363">
        <f t="shared" si="68"/>
        <v>53.365146566184748</v>
      </c>
      <c r="U363">
        <f t="shared" si="69"/>
        <v>-2.5655671313012576</v>
      </c>
      <c r="V363">
        <f t="shared" si="70"/>
        <v>26.700000000000003</v>
      </c>
      <c r="W363">
        <f t="shared" si="71"/>
        <v>0.54533055500000005</v>
      </c>
    </row>
    <row r="364" spans="1:23" x14ac:dyDescent="0.2">
      <c r="A364" t="s">
        <v>59</v>
      </c>
      <c r="B364" t="s">
        <v>58</v>
      </c>
      <c r="C364">
        <v>2021</v>
      </c>
      <c r="D364">
        <v>100</v>
      </c>
      <c r="E364">
        <v>81.8</v>
      </c>
      <c r="F364">
        <v>1.991767276</v>
      </c>
      <c r="H364">
        <v>775442</v>
      </c>
      <c r="I364" t="str">
        <f>Master_Data!$A364 &amp; "-" &amp; Master_Data!$C364</f>
        <v>BTN-2021</v>
      </c>
      <c r="J364">
        <f t="shared" si="60"/>
        <v>0</v>
      </c>
      <c r="K364">
        <f t="shared" si="61"/>
        <v>-2.1000000000000085</v>
      </c>
      <c r="L364">
        <f t="shared" si="62"/>
        <v>0.15658677099999996</v>
      </c>
      <c r="M364">
        <f t="shared" si="63"/>
        <v>1544500.0000359921</v>
      </c>
      <c r="N364">
        <f t="shared" si="64"/>
        <v>0</v>
      </c>
      <c r="O364" t="str">
        <f t="shared" si="65"/>
        <v/>
      </c>
      <c r="P364" t="str">
        <f>IFERROR(VLOOKUP(A364,Ref_Data!$A:$B,2,0),"Unknown")</f>
        <v>Lower Middle Income</v>
      </c>
      <c r="Q364" t="str">
        <f>IFERROR(VLOOKUP(A364,Ref_Data!$A:$C,3,0),"Unknown")</f>
        <v>South Asia</v>
      </c>
      <c r="R364" t="str">
        <f t="shared" si="66"/>
        <v>Universal Access</v>
      </c>
      <c r="S364">
        <f t="shared" si="67"/>
        <v>12.87483148972656</v>
      </c>
      <c r="T364">
        <f t="shared" si="68"/>
        <v>52.196618357487935</v>
      </c>
      <c r="U364">
        <f t="shared" si="69"/>
        <v>-2.5889670650041863</v>
      </c>
      <c r="V364">
        <f t="shared" si="70"/>
        <v>26.700000000000003</v>
      </c>
      <c r="W364">
        <f t="shared" si="71"/>
        <v>0.70191732600000001</v>
      </c>
    </row>
    <row r="365" spans="1:23" x14ac:dyDescent="0.2">
      <c r="A365" t="s">
        <v>59</v>
      </c>
      <c r="B365" t="s">
        <v>58</v>
      </c>
      <c r="C365">
        <v>2022</v>
      </c>
      <c r="D365">
        <v>100</v>
      </c>
      <c r="E365">
        <v>82.5</v>
      </c>
      <c r="F365">
        <v>1.9428515820000001</v>
      </c>
      <c r="H365">
        <v>780914</v>
      </c>
      <c r="I365" t="str">
        <f>Master_Data!$A365 &amp; "-" &amp; Master_Data!$C365</f>
        <v>BTN-2022</v>
      </c>
      <c r="J365">
        <f t="shared" si="60"/>
        <v>0</v>
      </c>
      <c r="K365">
        <f t="shared" si="61"/>
        <v>0.70000000000000284</v>
      </c>
      <c r="L365">
        <f t="shared" si="62"/>
        <v>-4.8915693999999954E-2</v>
      </c>
      <c r="M365">
        <f t="shared" si="63"/>
        <v>1517200.0003059481</v>
      </c>
      <c r="N365">
        <f t="shared" si="64"/>
        <v>0</v>
      </c>
      <c r="O365" t="str">
        <f t="shared" si="65"/>
        <v/>
      </c>
      <c r="P365" t="str">
        <f>IFERROR(VLOOKUP(A365,Ref_Data!$A:$B,2,0),"Unknown")</f>
        <v>Lower Middle Income</v>
      </c>
      <c r="Q365" t="str">
        <f>IFERROR(VLOOKUP(A365,Ref_Data!$A:$C,3,0),"Unknown")</f>
        <v>South Asia</v>
      </c>
      <c r="R365" t="str">
        <f t="shared" si="66"/>
        <v>Universal Access</v>
      </c>
      <c r="S365">
        <f t="shared" si="67"/>
        <v>12.585946336015652</v>
      </c>
      <c r="T365">
        <f t="shared" si="68"/>
        <v>52.078260869565206</v>
      </c>
      <c r="U365">
        <f t="shared" si="69"/>
        <v>-2.607949470225936</v>
      </c>
      <c r="V365">
        <f t="shared" si="70"/>
        <v>26.700000000000003</v>
      </c>
      <c r="W365">
        <f t="shared" si="71"/>
        <v>0.65300163200000005</v>
      </c>
    </row>
    <row r="366" spans="1:23" x14ac:dyDescent="0.2">
      <c r="A366" t="s">
        <v>61</v>
      </c>
      <c r="B366" t="s">
        <v>60</v>
      </c>
      <c r="C366">
        <v>2010</v>
      </c>
      <c r="D366">
        <v>52</v>
      </c>
      <c r="E366">
        <v>29.9</v>
      </c>
      <c r="F366">
        <v>1.6635589500000001</v>
      </c>
      <c r="G366">
        <v>1130.5499239999999</v>
      </c>
      <c r="H366">
        <v>2033111</v>
      </c>
      <c r="I366" t="str">
        <f>Master_Data!$A366 &amp; "-" &amp; Master_Data!$C366</f>
        <v>BWA-2010</v>
      </c>
      <c r="J366" t="str">
        <f t="shared" si="60"/>
        <v/>
      </c>
      <c r="K366" t="str">
        <f t="shared" si="61"/>
        <v/>
      </c>
      <c r="L366" t="str">
        <f t="shared" si="62"/>
        <v/>
      </c>
      <c r="M366">
        <f t="shared" si="63"/>
        <v>3382200.0003934503</v>
      </c>
      <c r="N366">
        <f t="shared" si="64"/>
        <v>48</v>
      </c>
      <c r="O366">
        <f t="shared" si="65"/>
        <v>1.4714599635849432</v>
      </c>
      <c r="P366" t="str">
        <f>IFERROR(VLOOKUP(A366,Ref_Data!$A:$B,2,0),"Unknown")</f>
        <v>Upper Middle Income</v>
      </c>
      <c r="Q366" t="str">
        <f>IFERROR(VLOOKUP(A366,Ref_Data!$A:$C,3,0),"Unknown")</f>
        <v>Sub-Saharan Africa</v>
      </c>
      <c r="R366" t="str">
        <f t="shared" si="66"/>
        <v>Moderate Access</v>
      </c>
      <c r="S366">
        <f t="shared" si="67"/>
        <v>-27.624657439414051</v>
      </c>
      <c r="T366">
        <f t="shared" si="68"/>
        <v>-0.51266490673790344</v>
      </c>
      <c r="U366">
        <f t="shared" si="69"/>
        <v>-3.4345002639916342</v>
      </c>
      <c r="V366">
        <f t="shared" si="70"/>
        <v>0</v>
      </c>
      <c r="W366">
        <f t="shared" si="71"/>
        <v>0</v>
      </c>
    </row>
    <row r="367" spans="1:23" x14ac:dyDescent="0.2">
      <c r="A367" t="s">
        <v>61</v>
      </c>
      <c r="B367" t="s">
        <v>60</v>
      </c>
      <c r="C367">
        <v>2011</v>
      </c>
      <c r="D367">
        <v>53.2</v>
      </c>
      <c r="E367">
        <v>28.9</v>
      </c>
      <c r="F367">
        <v>1.935486982</v>
      </c>
      <c r="G367">
        <v>1069.645258</v>
      </c>
      <c r="H367">
        <v>2073535</v>
      </c>
      <c r="I367" t="str">
        <f>Master_Data!$A367 &amp; "-" &amp; Master_Data!$C367</f>
        <v>BWA-2011</v>
      </c>
      <c r="J367">
        <f t="shared" si="60"/>
        <v>1.2000000000000028</v>
      </c>
      <c r="K367">
        <f t="shared" si="61"/>
        <v>-1</v>
      </c>
      <c r="L367">
        <f t="shared" si="62"/>
        <v>0.27192803199999993</v>
      </c>
      <c r="M367">
        <f t="shared" si="63"/>
        <v>4013299.9992213701</v>
      </c>
      <c r="N367">
        <f t="shared" si="64"/>
        <v>46.8</v>
      </c>
      <c r="O367">
        <f t="shared" si="65"/>
        <v>1.8094662389462954</v>
      </c>
      <c r="P367" t="str">
        <f>IFERROR(VLOOKUP(A367,Ref_Data!$A:$B,2,0),"Unknown")</f>
        <v>Upper Middle Income</v>
      </c>
      <c r="Q367" t="str">
        <f>IFERROR(VLOOKUP(A367,Ref_Data!$A:$C,3,0),"Unknown")</f>
        <v>Sub-Saharan Africa</v>
      </c>
      <c r="R367" t="str">
        <f t="shared" si="66"/>
        <v>Moderate Access</v>
      </c>
      <c r="S367">
        <f t="shared" si="67"/>
        <v>-27.215327430820309</v>
      </c>
      <c r="T367">
        <f t="shared" si="68"/>
        <v>-1.2973702896411439</v>
      </c>
      <c r="U367">
        <f t="shared" si="69"/>
        <v>-3.1910464017740554</v>
      </c>
      <c r="V367">
        <f t="shared" si="70"/>
        <v>1.2000000000000028</v>
      </c>
      <c r="W367">
        <f t="shared" si="71"/>
        <v>0.27192803199999993</v>
      </c>
    </row>
    <row r="368" spans="1:23" x14ac:dyDescent="0.2">
      <c r="A368" t="s">
        <v>61</v>
      </c>
      <c r="B368" t="s">
        <v>60</v>
      </c>
      <c r="C368">
        <v>2012</v>
      </c>
      <c r="D368">
        <v>56</v>
      </c>
      <c r="E368">
        <v>27.8</v>
      </c>
      <c r="F368">
        <v>1.6715695639999999</v>
      </c>
      <c r="G368">
        <v>1197.221546</v>
      </c>
      <c r="H368">
        <v>2108617</v>
      </c>
      <c r="I368" t="str">
        <f>Master_Data!$A368 &amp; "-" &amp; Master_Data!$C368</f>
        <v>BWA-2012</v>
      </c>
      <c r="J368">
        <f t="shared" si="60"/>
        <v>2.7999999999999972</v>
      </c>
      <c r="K368">
        <f t="shared" si="61"/>
        <v>-1.0999999999999979</v>
      </c>
      <c r="L368">
        <f t="shared" si="62"/>
        <v>-0.26391741800000013</v>
      </c>
      <c r="M368">
        <f t="shared" si="63"/>
        <v>3524699.9993329877</v>
      </c>
      <c r="N368">
        <f t="shared" si="64"/>
        <v>44</v>
      </c>
      <c r="O368">
        <f t="shared" si="65"/>
        <v>1.3962073849947234</v>
      </c>
      <c r="P368" t="str">
        <f>IFERROR(VLOOKUP(A368,Ref_Data!$A:$B,2,0),"Unknown")</f>
        <v>Upper Middle Income</v>
      </c>
      <c r="Q368" t="str">
        <f>IFERROR(VLOOKUP(A368,Ref_Data!$A:$C,3,0),"Unknown")</f>
        <v>Sub-Saharan Africa</v>
      </c>
      <c r="R368" t="str">
        <f t="shared" si="66"/>
        <v>Moderate Access</v>
      </c>
      <c r="S368">
        <f t="shared" si="67"/>
        <v>-25.120804536015626</v>
      </c>
      <c r="T368">
        <f t="shared" si="68"/>
        <v>-2.3071294532248814</v>
      </c>
      <c r="U368">
        <f t="shared" si="69"/>
        <v>-3.7339344990962293</v>
      </c>
      <c r="V368">
        <f t="shared" si="70"/>
        <v>4</v>
      </c>
      <c r="W368">
        <f t="shared" si="71"/>
        <v>8.0106139999998049E-3</v>
      </c>
    </row>
    <row r="369" spans="1:23" x14ac:dyDescent="0.2">
      <c r="A369" t="s">
        <v>61</v>
      </c>
      <c r="B369" t="s">
        <v>60</v>
      </c>
      <c r="C369">
        <v>2013</v>
      </c>
      <c r="D369">
        <v>58</v>
      </c>
      <c r="E369">
        <v>26.7</v>
      </c>
      <c r="F369">
        <v>2.5794583219999998</v>
      </c>
      <c r="G369">
        <v>1240.3533379999999</v>
      </c>
      <c r="H369">
        <v>2140682</v>
      </c>
      <c r="I369" t="str">
        <f>Master_Data!$A369 &amp; "-" &amp; Master_Data!$C369</f>
        <v>BWA-2013</v>
      </c>
      <c r="J369">
        <f t="shared" si="60"/>
        <v>2</v>
      </c>
      <c r="K369">
        <f t="shared" si="61"/>
        <v>-1.1000000000000014</v>
      </c>
      <c r="L369">
        <f t="shared" si="62"/>
        <v>0.90788875799999991</v>
      </c>
      <c r="M369">
        <f t="shared" si="63"/>
        <v>5521799.9996556034</v>
      </c>
      <c r="N369">
        <f t="shared" si="64"/>
        <v>42</v>
      </c>
      <c r="O369">
        <f t="shared" si="65"/>
        <v>2.0796157376890938</v>
      </c>
      <c r="P369" t="str">
        <f>IFERROR(VLOOKUP(A369,Ref_Data!$A:$B,2,0),"Unknown")</f>
        <v>Upper Middle Income</v>
      </c>
      <c r="Q369" t="str">
        <f>IFERROR(VLOOKUP(A369,Ref_Data!$A:$C,3,0),"Unknown")</f>
        <v>Sub-Saharan Africa</v>
      </c>
      <c r="R369" t="str">
        <f t="shared" si="66"/>
        <v>Moderate Access</v>
      </c>
      <c r="S369">
        <f t="shared" si="67"/>
        <v>-23.712538176640606</v>
      </c>
      <c r="T369">
        <f t="shared" si="68"/>
        <v>-3.6016400838353491</v>
      </c>
      <c r="U369">
        <f t="shared" si="69"/>
        <v>-2.3889121220000042</v>
      </c>
      <c r="V369">
        <f t="shared" si="70"/>
        <v>6</v>
      </c>
      <c r="W369">
        <f t="shared" si="71"/>
        <v>0.91589937199999971</v>
      </c>
    </row>
    <row r="370" spans="1:23" x14ac:dyDescent="0.2">
      <c r="A370" t="s">
        <v>61</v>
      </c>
      <c r="B370" t="s">
        <v>60</v>
      </c>
      <c r="C370">
        <v>2014</v>
      </c>
      <c r="D370">
        <v>60</v>
      </c>
      <c r="E370">
        <v>25.8</v>
      </c>
      <c r="F370">
        <v>3.2909554320000001</v>
      </c>
      <c r="G370">
        <v>1333.1663619999999</v>
      </c>
      <c r="H370">
        <v>2172044</v>
      </c>
      <c r="I370" t="str">
        <f>Master_Data!$A370 &amp; "-" &amp; Master_Data!$C370</f>
        <v>BWA-2014</v>
      </c>
      <c r="J370">
        <f t="shared" si="60"/>
        <v>2</v>
      </c>
      <c r="K370">
        <f t="shared" si="61"/>
        <v>-0.89999999999999858</v>
      </c>
      <c r="L370">
        <f t="shared" si="62"/>
        <v>0.71149711000000027</v>
      </c>
      <c r="M370">
        <f t="shared" si="63"/>
        <v>7148100.000343008</v>
      </c>
      <c r="N370">
        <f t="shared" si="64"/>
        <v>40</v>
      </c>
      <c r="O370">
        <f t="shared" si="65"/>
        <v>2.4685257037710948</v>
      </c>
      <c r="P370" t="str">
        <f>IFERROR(VLOOKUP(A370,Ref_Data!$A:$B,2,0),"Unknown")</f>
        <v>Upper Middle Income</v>
      </c>
      <c r="Q370" t="str">
        <f>IFERROR(VLOOKUP(A370,Ref_Data!$A:$C,3,0),"Unknown")</f>
        <v>Sub-Saharan Africa</v>
      </c>
      <c r="R370" t="str">
        <f t="shared" si="66"/>
        <v>Moderate Access</v>
      </c>
      <c r="S370">
        <f t="shared" si="67"/>
        <v>-22.440902588867147</v>
      </c>
      <c r="T370">
        <f t="shared" si="68"/>
        <v>-4.3117266055783006</v>
      </c>
      <c r="U370">
        <f t="shared" si="69"/>
        <v>-1.5003314660836842</v>
      </c>
      <c r="V370">
        <f t="shared" si="70"/>
        <v>8</v>
      </c>
      <c r="W370">
        <f t="shared" si="71"/>
        <v>1.627396482</v>
      </c>
    </row>
    <row r="371" spans="1:23" x14ac:dyDescent="0.2">
      <c r="A371" t="s">
        <v>61</v>
      </c>
      <c r="B371" t="s">
        <v>60</v>
      </c>
      <c r="C371">
        <v>2015</v>
      </c>
      <c r="D371">
        <v>62.1</v>
      </c>
      <c r="E371">
        <v>26.1</v>
      </c>
      <c r="F371">
        <v>3.218393726</v>
      </c>
      <c r="G371">
        <v>1308.134452</v>
      </c>
      <c r="H371">
        <v>2203273</v>
      </c>
      <c r="I371" t="str">
        <f>Master_Data!$A371 &amp; "-" &amp; Master_Data!$C371</f>
        <v>BWA-2015</v>
      </c>
      <c r="J371">
        <f t="shared" si="60"/>
        <v>2.1000000000000014</v>
      </c>
      <c r="K371">
        <f t="shared" si="61"/>
        <v>0.30000000000000071</v>
      </c>
      <c r="L371">
        <f t="shared" si="62"/>
        <v>-7.2561706000000115E-2</v>
      </c>
      <c r="M371">
        <f t="shared" si="63"/>
        <v>7090999.9998651976</v>
      </c>
      <c r="N371">
        <f t="shared" si="64"/>
        <v>37.9</v>
      </c>
      <c r="O371">
        <f t="shared" si="65"/>
        <v>2.4602927635453788</v>
      </c>
      <c r="P371" t="str">
        <f>IFERROR(VLOOKUP(A371,Ref_Data!$A:$B,2,0),"Unknown")</f>
        <v>Upper Middle Income</v>
      </c>
      <c r="Q371" t="str">
        <f>IFERROR(VLOOKUP(A371,Ref_Data!$A:$C,3,0),"Unknown")</f>
        <v>Sub-Saharan Africa</v>
      </c>
      <c r="R371" t="str">
        <f t="shared" si="66"/>
        <v>Moderate Access</v>
      </c>
      <c r="S371">
        <f t="shared" si="67"/>
        <v>-20.915238558046887</v>
      </c>
      <c r="T371">
        <f t="shared" si="68"/>
        <v>-3.8151571914979883</v>
      </c>
      <c r="U371">
        <f t="shared" si="69"/>
        <v>-1.491047640004179</v>
      </c>
      <c r="V371">
        <f t="shared" si="70"/>
        <v>10.100000000000001</v>
      </c>
      <c r="W371">
        <f t="shared" si="71"/>
        <v>1.5548347759999999</v>
      </c>
    </row>
    <row r="372" spans="1:23" x14ac:dyDescent="0.2">
      <c r="A372" t="s">
        <v>61</v>
      </c>
      <c r="B372" t="s">
        <v>60</v>
      </c>
      <c r="C372">
        <v>2016</v>
      </c>
      <c r="D372">
        <v>64.2</v>
      </c>
      <c r="E372">
        <v>26.7</v>
      </c>
      <c r="F372">
        <v>3.0215108810000002</v>
      </c>
      <c r="G372">
        <v>1245.1157049999999</v>
      </c>
      <c r="H372">
        <v>2234776</v>
      </c>
      <c r="I372" t="str">
        <f>Master_Data!$A372 &amp; "-" &amp; Master_Data!$C372</f>
        <v>BWA-2016</v>
      </c>
      <c r="J372">
        <f t="shared" si="60"/>
        <v>2.1000000000000014</v>
      </c>
      <c r="K372">
        <f t="shared" si="61"/>
        <v>0.59999999999999787</v>
      </c>
      <c r="L372">
        <f t="shared" si="62"/>
        <v>-0.19688284499999975</v>
      </c>
      <c r="M372">
        <f t="shared" si="63"/>
        <v>6752400.0005976567</v>
      </c>
      <c r="N372">
        <f t="shared" si="64"/>
        <v>35.799999999999997</v>
      </c>
      <c r="O372">
        <f t="shared" si="65"/>
        <v>2.426690843964578</v>
      </c>
      <c r="P372" t="str">
        <f>IFERROR(VLOOKUP(A372,Ref_Data!$A:$B,2,0),"Unknown")</f>
        <v>Upper Middle Income</v>
      </c>
      <c r="Q372" t="str">
        <f>IFERROR(VLOOKUP(A372,Ref_Data!$A:$C,3,0),"Unknown")</f>
        <v>Sub-Saharan Africa</v>
      </c>
      <c r="R372" t="str">
        <f t="shared" si="66"/>
        <v>Moderate Access</v>
      </c>
      <c r="S372">
        <f t="shared" si="67"/>
        <v>-19.894751130546965</v>
      </c>
      <c r="T372">
        <f t="shared" si="68"/>
        <v>-3.0060575251847261</v>
      </c>
      <c r="U372">
        <f t="shared" si="69"/>
        <v>-1.6528609146694562</v>
      </c>
      <c r="V372">
        <f t="shared" si="70"/>
        <v>12.200000000000003</v>
      </c>
      <c r="W372">
        <f t="shared" si="71"/>
        <v>1.3579519310000001</v>
      </c>
    </row>
    <row r="373" spans="1:23" x14ac:dyDescent="0.2">
      <c r="A373" t="s">
        <v>61</v>
      </c>
      <c r="B373" t="s">
        <v>60</v>
      </c>
      <c r="C373">
        <v>2017</v>
      </c>
      <c r="D373">
        <v>67.400000000000006</v>
      </c>
      <c r="E373">
        <v>26.7</v>
      </c>
      <c r="F373">
        <v>3.2825895439999999</v>
      </c>
      <c r="G373">
        <v>1280.407473</v>
      </c>
      <c r="H373">
        <v>2266747</v>
      </c>
      <c r="I373" t="str">
        <f>Master_Data!$A373 &amp; "-" &amp; Master_Data!$C373</f>
        <v>BWA-2017</v>
      </c>
      <c r="J373">
        <f t="shared" si="60"/>
        <v>3.2000000000000028</v>
      </c>
      <c r="K373">
        <f t="shared" si="61"/>
        <v>0</v>
      </c>
      <c r="L373">
        <f t="shared" si="62"/>
        <v>0.26107866299999971</v>
      </c>
      <c r="M373">
        <f t="shared" si="63"/>
        <v>7440800.001093368</v>
      </c>
      <c r="N373">
        <f t="shared" si="64"/>
        <v>32.599999999999994</v>
      </c>
      <c r="O373">
        <f t="shared" si="65"/>
        <v>2.5637069551842577</v>
      </c>
      <c r="P373" t="str">
        <f>IFERROR(VLOOKUP(A373,Ref_Data!$A:$B,2,0),"Unknown")</f>
        <v>Upper Middle Income</v>
      </c>
      <c r="Q373" t="str">
        <f>IFERROR(VLOOKUP(A373,Ref_Data!$A:$C,3,0),"Unknown")</f>
        <v>Sub-Saharan Africa</v>
      </c>
      <c r="R373" t="str">
        <f t="shared" si="66"/>
        <v>Moderate Access</v>
      </c>
      <c r="S373">
        <f t="shared" si="67"/>
        <v>-17.453907690078111</v>
      </c>
      <c r="T373">
        <f t="shared" si="68"/>
        <v>-2.841518871734948</v>
      </c>
      <c r="U373">
        <f t="shared" si="69"/>
        <v>-1.395161521573224</v>
      </c>
      <c r="V373">
        <f t="shared" si="70"/>
        <v>15.400000000000006</v>
      </c>
      <c r="W373">
        <f t="shared" si="71"/>
        <v>1.6190305939999998</v>
      </c>
    </row>
    <row r="374" spans="1:23" x14ac:dyDescent="0.2">
      <c r="A374" t="s">
        <v>61</v>
      </c>
      <c r="B374" t="s">
        <v>60</v>
      </c>
      <c r="C374">
        <v>2018</v>
      </c>
      <c r="D374">
        <v>68.3</v>
      </c>
      <c r="E374">
        <v>25.6</v>
      </c>
      <c r="F374">
        <v>3.5703769360000002</v>
      </c>
      <c r="G374">
        <v>1343.6984729999999</v>
      </c>
      <c r="H374">
        <v>2299141</v>
      </c>
      <c r="I374" t="str">
        <f>Master_Data!$A374 &amp; "-" &amp; Master_Data!$C374</f>
        <v>BWA-2018</v>
      </c>
      <c r="J374">
        <f t="shared" si="60"/>
        <v>0.89999999999999147</v>
      </c>
      <c r="K374">
        <f t="shared" si="61"/>
        <v>-1.0999999999999979</v>
      </c>
      <c r="L374">
        <f t="shared" si="62"/>
        <v>0.28778739200000025</v>
      </c>
      <c r="M374">
        <f t="shared" si="63"/>
        <v>8208799.9990119766</v>
      </c>
      <c r="N374">
        <f t="shared" si="64"/>
        <v>31.700000000000003</v>
      </c>
      <c r="O374">
        <f t="shared" si="65"/>
        <v>2.6571265858690909</v>
      </c>
      <c r="P374" t="str">
        <f>IFERROR(VLOOKUP(A374,Ref_Data!$A:$B,2,0),"Unknown")</f>
        <v>Upper Middle Income</v>
      </c>
      <c r="Q374" t="str">
        <f>IFERROR(VLOOKUP(A374,Ref_Data!$A:$C,3,0),"Unknown")</f>
        <v>Sub-Saharan Africa</v>
      </c>
      <c r="R374" t="str">
        <f t="shared" si="66"/>
        <v>Moderate Access</v>
      </c>
      <c r="S374">
        <f t="shared" si="67"/>
        <v>-17.183800559687498</v>
      </c>
      <c r="T374">
        <f t="shared" si="68"/>
        <v>-3.9630301703253004</v>
      </c>
      <c r="U374">
        <f t="shared" si="69"/>
        <v>-1.1404920736276147</v>
      </c>
      <c r="V374">
        <f t="shared" si="70"/>
        <v>16.299999999999997</v>
      </c>
      <c r="W374">
        <f t="shared" si="71"/>
        <v>1.9068179860000001</v>
      </c>
    </row>
    <row r="375" spans="1:23" x14ac:dyDescent="0.2">
      <c r="A375" t="s">
        <v>61</v>
      </c>
      <c r="B375" t="s">
        <v>60</v>
      </c>
      <c r="C375">
        <v>2019</v>
      </c>
      <c r="D375">
        <v>70.099999999999994</v>
      </c>
      <c r="E375">
        <v>26.2</v>
      </c>
      <c r="F375">
        <v>3.1482584450000002</v>
      </c>
      <c r="G375">
        <v>1241.6779320000001</v>
      </c>
      <c r="H375">
        <v>2332083</v>
      </c>
      <c r="I375" t="str">
        <f>Master_Data!$A375 &amp; "-" &amp; Master_Data!$C375</f>
        <v>BWA-2019</v>
      </c>
      <c r="J375">
        <f t="shared" si="60"/>
        <v>1.7999999999999972</v>
      </c>
      <c r="K375">
        <f t="shared" si="61"/>
        <v>0.59999999999999787</v>
      </c>
      <c r="L375">
        <f t="shared" si="62"/>
        <v>-0.42211849099999998</v>
      </c>
      <c r="M375">
        <f t="shared" si="63"/>
        <v>7341999.9991909359</v>
      </c>
      <c r="N375">
        <f t="shared" si="64"/>
        <v>29.900000000000006</v>
      </c>
      <c r="O375">
        <f t="shared" si="65"/>
        <v>2.5354871532016565</v>
      </c>
      <c r="P375" t="str">
        <f>IFERROR(VLOOKUP(A375,Ref_Data!$A:$B,2,0),"Unknown")</f>
        <v>Upper Middle Income</v>
      </c>
      <c r="Q375" t="str">
        <f>IFERROR(VLOOKUP(A375,Ref_Data!$A:$C,3,0),"Unknown")</f>
        <v>Sub-Saharan Africa</v>
      </c>
      <c r="R375" t="str">
        <f t="shared" si="66"/>
        <v>Moderate Access</v>
      </c>
      <c r="S375">
        <f t="shared" si="67"/>
        <v>-15.941377139414129</v>
      </c>
      <c r="T375">
        <f t="shared" si="68"/>
        <v>-3.2621910438272899</v>
      </c>
      <c r="U375">
        <f t="shared" si="69"/>
        <v>-1.5351428505815874</v>
      </c>
      <c r="V375">
        <f t="shared" si="70"/>
        <v>18.099999999999994</v>
      </c>
      <c r="W375">
        <f t="shared" si="71"/>
        <v>1.4846994950000001</v>
      </c>
    </row>
    <row r="376" spans="1:23" x14ac:dyDescent="0.2">
      <c r="A376" t="s">
        <v>61</v>
      </c>
      <c r="B376" t="s">
        <v>60</v>
      </c>
      <c r="C376">
        <v>2020</v>
      </c>
      <c r="D376">
        <v>71.8</v>
      </c>
      <c r="E376">
        <v>27.7</v>
      </c>
      <c r="F376">
        <v>2.5748828979999998</v>
      </c>
      <c r="G376">
        <v>1119.8295900000001</v>
      </c>
      <c r="H376">
        <v>2365894</v>
      </c>
      <c r="I376" t="str">
        <f>Master_Data!$A376 &amp; "-" &amp; Master_Data!$C376</f>
        <v>BWA-2020</v>
      </c>
      <c r="J376">
        <f t="shared" si="60"/>
        <v>1.7000000000000028</v>
      </c>
      <c r="K376">
        <f t="shared" si="61"/>
        <v>1.5</v>
      </c>
      <c r="L376">
        <f t="shared" si="62"/>
        <v>-0.57337554700000037</v>
      </c>
      <c r="M376">
        <f t="shared" si="63"/>
        <v>6091899.9990808116</v>
      </c>
      <c r="N376">
        <f t="shared" si="64"/>
        <v>28.200000000000003</v>
      </c>
      <c r="O376">
        <f t="shared" si="65"/>
        <v>2.2993524380794401</v>
      </c>
      <c r="P376" t="str">
        <f>IFERROR(VLOOKUP(A376,Ref_Data!$A:$B,2,0),"Unknown")</f>
        <v>Upper Middle Income</v>
      </c>
      <c r="Q376" t="str">
        <f>IFERROR(VLOOKUP(A376,Ref_Data!$A:$C,3,0),"Unknown")</f>
        <v>Sub-Saharan Africa</v>
      </c>
      <c r="R376" t="str">
        <f t="shared" si="66"/>
        <v>Moderate Access</v>
      </c>
      <c r="S376">
        <f t="shared" si="67"/>
        <v>-14.773834525664086</v>
      </c>
      <c r="T376">
        <f t="shared" si="68"/>
        <v>-2.8348534338152618</v>
      </c>
      <c r="U376">
        <f t="shared" si="69"/>
        <v>-1.8258647383012581</v>
      </c>
      <c r="V376">
        <f t="shared" si="70"/>
        <v>19.799999999999997</v>
      </c>
      <c r="W376">
        <f t="shared" si="71"/>
        <v>0.91132394799999972</v>
      </c>
    </row>
    <row r="377" spans="1:23" x14ac:dyDescent="0.2">
      <c r="A377" t="s">
        <v>61</v>
      </c>
      <c r="B377" t="s">
        <v>60</v>
      </c>
      <c r="C377">
        <v>2021</v>
      </c>
      <c r="D377">
        <v>73.7</v>
      </c>
      <c r="E377">
        <v>27.4</v>
      </c>
      <c r="F377">
        <v>2.7260299130000001</v>
      </c>
      <c r="G377">
        <v>1142.8979859999999</v>
      </c>
      <c r="H377">
        <v>2401441</v>
      </c>
      <c r="I377" t="str">
        <f>Master_Data!$A377 &amp; "-" &amp; Master_Data!$C377</f>
        <v>BWA-2021</v>
      </c>
      <c r="J377">
        <f t="shared" si="60"/>
        <v>1.9000000000000057</v>
      </c>
      <c r="K377">
        <f t="shared" si="61"/>
        <v>-0.30000000000000071</v>
      </c>
      <c r="L377">
        <f t="shared" si="62"/>
        <v>0.15114701500000027</v>
      </c>
      <c r="M377">
        <f t="shared" si="63"/>
        <v>6546400.0003046328</v>
      </c>
      <c r="N377">
        <f t="shared" si="64"/>
        <v>26.299999999999997</v>
      </c>
      <c r="O377">
        <f t="shared" si="65"/>
        <v>2.3851909325177516</v>
      </c>
      <c r="P377" t="str">
        <f>IFERROR(VLOOKUP(A377,Ref_Data!$A:$B,2,0),"Unknown")</f>
        <v>Upper Middle Income</v>
      </c>
      <c r="Q377" t="str">
        <f>IFERROR(VLOOKUP(A377,Ref_Data!$A:$C,3,0),"Unknown")</f>
        <v>Sub-Saharan Africa</v>
      </c>
      <c r="R377" t="str">
        <f t="shared" si="66"/>
        <v>Moderate Access</v>
      </c>
      <c r="S377">
        <f t="shared" si="67"/>
        <v>-13.425168510273437</v>
      </c>
      <c r="T377">
        <f t="shared" si="68"/>
        <v>-2.2033816425120598</v>
      </c>
      <c r="U377">
        <f t="shared" si="69"/>
        <v>-1.8547044280041862</v>
      </c>
      <c r="V377">
        <f t="shared" si="70"/>
        <v>21.700000000000003</v>
      </c>
      <c r="W377">
        <f t="shared" si="71"/>
        <v>1.062470963</v>
      </c>
    </row>
    <row r="378" spans="1:23" x14ac:dyDescent="0.2">
      <c r="A378" t="s">
        <v>61</v>
      </c>
      <c r="B378" t="s">
        <v>60</v>
      </c>
      <c r="C378">
        <v>2022</v>
      </c>
      <c r="D378">
        <v>75.900000000000006</v>
      </c>
      <c r="F378">
        <v>2.8024601090000001</v>
      </c>
      <c r="G378">
        <v>1165.1496870000001</v>
      </c>
      <c r="H378">
        <v>2439892</v>
      </c>
      <c r="I378" t="str">
        <f>Master_Data!$A378 &amp; "-" &amp; Master_Data!$C378</f>
        <v>BWA-2022</v>
      </c>
      <c r="J378">
        <f t="shared" si="60"/>
        <v>2.2000000000000028</v>
      </c>
      <c r="K378" t="str">
        <f t="shared" si="61"/>
        <v/>
      </c>
      <c r="L378">
        <f t="shared" si="62"/>
        <v>7.6430196000000006E-2</v>
      </c>
      <c r="M378">
        <f t="shared" si="63"/>
        <v>6837700.0002682284</v>
      </c>
      <c r="N378">
        <f t="shared" si="64"/>
        <v>24.099999999999994</v>
      </c>
      <c r="O378">
        <f t="shared" si="65"/>
        <v>2.4052361170998622</v>
      </c>
      <c r="P378" t="str">
        <f>IFERROR(VLOOKUP(A378,Ref_Data!$A:$B,2,0),"Unknown")</f>
        <v>Upper Middle Income</v>
      </c>
      <c r="Q378" t="str">
        <f>IFERROR(VLOOKUP(A378,Ref_Data!$A:$C,3,0),"Unknown")</f>
        <v>Sub-Saharan Africa</v>
      </c>
      <c r="R378" t="str">
        <f t="shared" si="66"/>
        <v>Moderate Access</v>
      </c>
      <c r="S378">
        <f t="shared" si="67"/>
        <v>-11.514053663984342</v>
      </c>
      <c r="T378" t="str">
        <f t="shared" si="68"/>
        <v/>
      </c>
      <c r="U378">
        <f t="shared" si="69"/>
        <v>-1.7483409432259363</v>
      </c>
      <c r="V378">
        <f t="shared" si="70"/>
        <v>23.900000000000006</v>
      </c>
      <c r="W378">
        <f t="shared" si="71"/>
        <v>1.138901159</v>
      </c>
    </row>
    <row r="379" spans="1:23" x14ac:dyDescent="0.2">
      <c r="A379" t="s">
        <v>63</v>
      </c>
      <c r="B379" t="s">
        <v>62</v>
      </c>
      <c r="C379">
        <v>2010</v>
      </c>
      <c r="D379">
        <v>9.8000000000000007</v>
      </c>
      <c r="E379">
        <v>93.8</v>
      </c>
      <c r="F379">
        <v>4.4491480999999999E-2</v>
      </c>
      <c r="H379">
        <v>4492995</v>
      </c>
      <c r="I379" t="str">
        <f>Master_Data!$A379 &amp; "-" &amp; Master_Data!$C379</f>
        <v>CAF-2010</v>
      </c>
      <c r="J379" t="str">
        <f t="shared" si="60"/>
        <v/>
      </c>
      <c r="K379" t="str">
        <f t="shared" si="61"/>
        <v/>
      </c>
      <c r="L379" t="str">
        <f t="shared" si="62"/>
        <v/>
      </c>
      <c r="M379">
        <f t="shared" si="63"/>
        <v>199900.00167559501</v>
      </c>
      <c r="N379">
        <f t="shared" si="64"/>
        <v>90.2</v>
      </c>
      <c r="O379" t="str">
        <f t="shared" si="65"/>
        <v/>
      </c>
      <c r="P379" t="str">
        <f>IFERROR(VLOOKUP(A379,Ref_Data!$A:$B,2,0),"Unknown")</f>
        <v>Low Income</v>
      </c>
      <c r="Q379" t="str">
        <f>IFERROR(VLOOKUP(A379,Ref_Data!$A:$C,3,0),"Unknown")</f>
        <v>Sub-Saharan Africa</v>
      </c>
      <c r="R379" t="str">
        <f t="shared" si="66"/>
        <v>Critical</v>
      </c>
      <c r="S379">
        <f t="shared" si="67"/>
        <v>-69.824657439414054</v>
      </c>
      <c r="T379">
        <f t="shared" si="68"/>
        <v>63.387335093262095</v>
      </c>
      <c r="U379">
        <f t="shared" si="69"/>
        <v>-5.0535677329916346</v>
      </c>
      <c r="V379">
        <f t="shared" si="70"/>
        <v>0</v>
      </c>
      <c r="W379">
        <f t="shared" si="71"/>
        <v>0</v>
      </c>
    </row>
    <row r="380" spans="1:23" x14ac:dyDescent="0.2">
      <c r="A380" t="s">
        <v>63</v>
      </c>
      <c r="B380" t="s">
        <v>62</v>
      </c>
      <c r="C380">
        <v>2011</v>
      </c>
      <c r="D380">
        <v>10.4</v>
      </c>
      <c r="E380">
        <v>93.3</v>
      </c>
      <c r="F380">
        <v>4.7644907E-2</v>
      </c>
      <c r="H380">
        <v>4565021</v>
      </c>
      <c r="I380" t="str">
        <f>Master_Data!$A380 &amp; "-" &amp; Master_Data!$C380</f>
        <v>CAF-2011</v>
      </c>
      <c r="J380">
        <f t="shared" si="60"/>
        <v>0.59999999999999964</v>
      </c>
      <c r="K380">
        <f t="shared" si="61"/>
        <v>-0.5</v>
      </c>
      <c r="L380">
        <f t="shared" si="62"/>
        <v>3.1534260000000008E-3</v>
      </c>
      <c r="M380">
        <f t="shared" si="63"/>
        <v>217500.00099804701</v>
      </c>
      <c r="N380">
        <f t="shared" si="64"/>
        <v>89.6</v>
      </c>
      <c r="O380" t="str">
        <f t="shared" si="65"/>
        <v/>
      </c>
      <c r="P380" t="str">
        <f>IFERROR(VLOOKUP(A380,Ref_Data!$A:$B,2,0),"Unknown")</f>
        <v>Low Income</v>
      </c>
      <c r="Q380" t="str">
        <f>IFERROR(VLOOKUP(A380,Ref_Data!$A:$C,3,0),"Unknown")</f>
        <v>Sub-Saharan Africa</v>
      </c>
      <c r="R380" t="str">
        <f t="shared" si="66"/>
        <v>Critical</v>
      </c>
      <c r="S380">
        <f t="shared" si="67"/>
        <v>-70.015327430820307</v>
      </c>
      <c r="T380">
        <f t="shared" si="68"/>
        <v>63.102629710358855</v>
      </c>
      <c r="U380">
        <f t="shared" si="69"/>
        <v>-5.0788884767740559</v>
      </c>
      <c r="V380">
        <f t="shared" si="70"/>
        <v>0.59999999999999964</v>
      </c>
      <c r="W380">
        <f t="shared" si="71"/>
        <v>3.1534260000000008E-3</v>
      </c>
    </row>
    <row r="381" spans="1:23" x14ac:dyDescent="0.2">
      <c r="A381" t="s">
        <v>63</v>
      </c>
      <c r="B381" t="s">
        <v>62</v>
      </c>
      <c r="C381">
        <v>2012</v>
      </c>
      <c r="D381">
        <v>11</v>
      </c>
      <c r="E381">
        <v>93.1</v>
      </c>
      <c r="F381">
        <v>4.7952134E-2</v>
      </c>
      <c r="H381">
        <v>4610848</v>
      </c>
      <c r="I381" t="str">
        <f>Master_Data!$A381 &amp; "-" &amp; Master_Data!$C381</f>
        <v>CAF-2012</v>
      </c>
      <c r="J381">
        <f t="shared" si="60"/>
        <v>0.59999999999999964</v>
      </c>
      <c r="K381">
        <f t="shared" si="61"/>
        <v>-0.20000000000000284</v>
      </c>
      <c r="L381">
        <f t="shared" si="62"/>
        <v>3.0722700000000019E-4</v>
      </c>
      <c r="M381">
        <f t="shared" si="63"/>
        <v>221100.00114963201</v>
      </c>
      <c r="N381">
        <f t="shared" si="64"/>
        <v>89</v>
      </c>
      <c r="O381" t="str">
        <f t="shared" si="65"/>
        <v/>
      </c>
      <c r="P381" t="str">
        <f>IFERROR(VLOOKUP(A381,Ref_Data!$A:$B,2,0),"Unknown")</f>
        <v>Low Income</v>
      </c>
      <c r="Q381" t="str">
        <f>IFERROR(VLOOKUP(A381,Ref_Data!$A:$C,3,0),"Unknown")</f>
        <v>Sub-Saharan Africa</v>
      </c>
      <c r="R381" t="str">
        <f t="shared" si="66"/>
        <v>Critical</v>
      </c>
      <c r="S381">
        <f t="shared" si="67"/>
        <v>-70.120804536015626</v>
      </c>
      <c r="T381">
        <f t="shared" si="68"/>
        <v>62.992870546775109</v>
      </c>
      <c r="U381">
        <f t="shared" si="69"/>
        <v>-5.3575519290962292</v>
      </c>
      <c r="V381">
        <f t="shared" si="70"/>
        <v>1.1999999999999993</v>
      </c>
      <c r="W381">
        <f t="shared" si="71"/>
        <v>3.460653000000001E-3</v>
      </c>
    </row>
    <row r="382" spans="1:23" x14ac:dyDescent="0.2">
      <c r="A382" t="s">
        <v>63</v>
      </c>
      <c r="B382" t="s">
        <v>62</v>
      </c>
      <c r="C382">
        <v>2013</v>
      </c>
      <c r="D382">
        <v>11.5</v>
      </c>
      <c r="E382">
        <v>95.1</v>
      </c>
      <c r="F382">
        <v>3.2052256000000001E-2</v>
      </c>
      <c r="H382">
        <v>4642419</v>
      </c>
      <c r="I382" t="str">
        <f>Master_Data!$A382 &amp; "-" &amp; Master_Data!$C382</f>
        <v>CAF-2013</v>
      </c>
      <c r="J382">
        <f t="shared" si="60"/>
        <v>0.5</v>
      </c>
      <c r="K382">
        <f t="shared" si="61"/>
        <v>2</v>
      </c>
      <c r="L382">
        <f t="shared" si="62"/>
        <v>-1.5899877999999999E-2</v>
      </c>
      <c r="M382">
        <f t="shared" si="63"/>
        <v>148800.002247264</v>
      </c>
      <c r="N382">
        <f t="shared" si="64"/>
        <v>88.5</v>
      </c>
      <c r="O382" t="str">
        <f t="shared" si="65"/>
        <v/>
      </c>
      <c r="P382" t="str">
        <f>IFERROR(VLOOKUP(A382,Ref_Data!$A:$B,2,0),"Unknown")</f>
        <v>Low Income</v>
      </c>
      <c r="Q382" t="str">
        <f>IFERROR(VLOOKUP(A382,Ref_Data!$A:$C,3,0),"Unknown")</f>
        <v>Sub-Saharan Africa</v>
      </c>
      <c r="R382" t="str">
        <f t="shared" si="66"/>
        <v>Critical</v>
      </c>
      <c r="S382">
        <f t="shared" si="67"/>
        <v>-70.212538176640606</v>
      </c>
      <c r="T382">
        <f t="shared" si="68"/>
        <v>64.798359916164642</v>
      </c>
      <c r="U382">
        <f t="shared" si="69"/>
        <v>-4.936318188000004</v>
      </c>
      <c r="V382">
        <f t="shared" si="70"/>
        <v>1.6999999999999993</v>
      </c>
      <c r="W382">
        <f t="shared" si="71"/>
        <v>-1.2439224999999998E-2</v>
      </c>
    </row>
    <row r="383" spans="1:23" x14ac:dyDescent="0.2">
      <c r="A383" t="s">
        <v>63</v>
      </c>
      <c r="B383" t="s">
        <v>62</v>
      </c>
      <c r="C383">
        <v>2014</v>
      </c>
      <c r="D383">
        <v>12</v>
      </c>
      <c r="E383">
        <v>94.8</v>
      </c>
      <c r="F383">
        <v>3.4975910999999998E-2</v>
      </c>
      <c r="H383">
        <v>4623182</v>
      </c>
      <c r="I383" t="str">
        <f>Master_Data!$A383 &amp; "-" &amp; Master_Data!$C383</f>
        <v>CAF-2014</v>
      </c>
      <c r="J383">
        <f t="shared" si="60"/>
        <v>0.5</v>
      </c>
      <c r="K383">
        <f t="shared" si="61"/>
        <v>-0.29999999999999716</v>
      </c>
      <c r="L383">
        <f t="shared" si="62"/>
        <v>2.9236549999999972E-3</v>
      </c>
      <c r="M383">
        <f t="shared" si="63"/>
        <v>161700.00216880199</v>
      </c>
      <c r="N383">
        <f t="shared" si="64"/>
        <v>88</v>
      </c>
      <c r="O383" t="str">
        <f t="shared" si="65"/>
        <v/>
      </c>
      <c r="P383" t="str">
        <f>IFERROR(VLOOKUP(A383,Ref_Data!$A:$B,2,0),"Unknown")</f>
        <v>Low Income</v>
      </c>
      <c r="Q383" t="str">
        <f>IFERROR(VLOOKUP(A383,Ref_Data!$A:$C,3,0),"Unknown")</f>
        <v>Sub-Saharan Africa</v>
      </c>
      <c r="R383" t="str">
        <f t="shared" si="66"/>
        <v>Critical</v>
      </c>
      <c r="S383">
        <f t="shared" si="67"/>
        <v>-70.440902588867147</v>
      </c>
      <c r="T383">
        <f t="shared" si="68"/>
        <v>64.688273394421699</v>
      </c>
      <c r="U383">
        <f t="shared" si="69"/>
        <v>-4.7563109870836842</v>
      </c>
      <c r="V383">
        <f t="shared" si="70"/>
        <v>2.1999999999999993</v>
      </c>
      <c r="W383">
        <f t="shared" si="71"/>
        <v>-9.515570000000001E-3</v>
      </c>
    </row>
    <row r="384" spans="1:23" x14ac:dyDescent="0.2">
      <c r="A384" t="s">
        <v>63</v>
      </c>
      <c r="B384" t="s">
        <v>62</v>
      </c>
      <c r="C384">
        <v>2015</v>
      </c>
      <c r="D384">
        <v>12.7</v>
      </c>
      <c r="E384">
        <v>92.9</v>
      </c>
      <c r="F384">
        <v>5.0417772E-2</v>
      </c>
      <c r="H384">
        <v>4629320</v>
      </c>
      <c r="I384" t="str">
        <f>Master_Data!$A384 &amp; "-" &amp; Master_Data!$C384</f>
        <v>CAF-2015</v>
      </c>
      <c r="J384">
        <f t="shared" si="60"/>
        <v>0.69999999999999929</v>
      </c>
      <c r="K384">
        <f t="shared" si="61"/>
        <v>-1.8999999999999915</v>
      </c>
      <c r="L384">
        <f t="shared" si="62"/>
        <v>1.5441861000000001E-2</v>
      </c>
      <c r="M384">
        <f t="shared" si="63"/>
        <v>233400.00027503999</v>
      </c>
      <c r="N384">
        <f t="shared" si="64"/>
        <v>87.3</v>
      </c>
      <c r="O384" t="str">
        <f t="shared" si="65"/>
        <v/>
      </c>
      <c r="P384" t="str">
        <f>IFERROR(VLOOKUP(A384,Ref_Data!$A:$B,2,0),"Unknown")</f>
        <v>Low Income</v>
      </c>
      <c r="Q384" t="str">
        <f>IFERROR(VLOOKUP(A384,Ref_Data!$A:$C,3,0),"Unknown")</f>
        <v>Sub-Saharan Africa</v>
      </c>
      <c r="R384" t="str">
        <f t="shared" si="66"/>
        <v>Critical</v>
      </c>
      <c r="S384">
        <f t="shared" si="67"/>
        <v>-70.315238558046886</v>
      </c>
      <c r="T384">
        <f t="shared" si="68"/>
        <v>62.984842808502016</v>
      </c>
      <c r="U384">
        <f t="shared" si="69"/>
        <v>-4.6590235940041786</v>
      </c>
      <c r="V384">
        <f t="shared" si="70"/>
        <v>2.8999999999999986</v>
      </c>
      <c r="W384">
        <f t="shared" si="71"/>
        <v>5.9262910000000002E-3</v>
      </c>
    </row>
    <row r="385" spans="1:23" x14ac:dyDescent="0.2">
      <c r="A385" t="s">
        <v>63</v>
      </c>
      <c r="B385" t="s">
        <v>62</v>
      </c>
      <c r="C385">
        <v>2016</v>
      </c>
      <c r="D385">
        <v>13.4</v>
      </c>
      <c r="E385">
        <v>92.1</v>
      </c>
      <c r="F385">
        <v>5.3355532999999997E-2</v>
      </c>
      <c r="H385">
        <v>4713663</v>
      </c>
      <c r="I385" t="str">
        <f>Master_Data!$A385 &amp; "-" &amp; Master_Data!$C385</f>
        <v>CAF-2016</v>
      </c>
      <c r="J385">
        <f t="shared" si="60"/>
        <v>0.70000000000000107</v>
      </c>
      <c r="K385">
        <f t="shared" si="61"/>
        <v>-0.80000000000001137</v>
      </c>
      <c r="L385">
        <f t="shared" si="62"/>
        <v>2.9377609999999971E-3</v>
      </c>
      <c r="M385">
        <f t="shared" si="63"/>
        <v>251500.00174737899</v>
      </c>
      <c r="N385">
        <f t="shared" si="64"/>
        <v>86.6</v>
      </c>
      <c r="O385" t="str">
        <f t="shared" si="65"/>
        <v/>
      </c>
      <c r="P385" t="str">
        <f>IFERROR(VLOOKUP(A385,Ref_Data!$A:$B,2,0),"Unknown")</f>
        <v>Low Income</v>
      </c>
      <c r="Q385" t="str">
        <f>IFERROR(VLOOKUP(A385,Ref_Data!$A:$C,3,0),"Unknown")</f>
        <v>Sub-Saharan Africa</v>
      </c>
      <c r="R385" t="str">
        <f t="shared" si="66"/>
        <v>Critical</v>
      </c>
      <c r="S385">
        <f t="shared" si="67"/>
        <v>-70.694751130546962</v>
      </c>
      <c r="T385">
        <f t="shared" si="68"/>
        <v>62.393942474815269</v>
      </c>
      <c r="U385">
        <f t="shared" si="69"/>
        <v>-4.621016262669456</v>
      </c>
      <c r="V385">
        <f t="shared" si="70"/>
        <v>3.5999999999999996</v>
      </c>
      <c r="W385">
        <f t="shared" si="71"/>
        <v>8.8640519999999973E-3</v>
      </c>
    </row>
    <row r="386" spans="1:23" x14ac:dyDescent="0.2">
      <c r="A386" t="s">
        <v>63</v>
      </c>
      <c r="B386" t="s">
        <v>62</v>
      </c>
      <c r="C386">
        <v>2017</v>
      </c>
      <c r="D386">
        <v>14.1</v>
      </c>
      <c r="E386">
        <v>91.6</v>
      </c>
      <c r="F386">
        <v>5.5220485E-2</v>
      </c>
      <c r="H386">
        <v>4793511</v>
      </c>
      <c r="I386" t="str">
        <f>Master_Data!$A386 &amp; "-" &amp; Master_Data!$C386</f>
        <v>CAF-2017</v>
      </c>
      <c r="J386">
        <f t="shared" ref="J386:J449" si="72">IF(C386=2010,"",IF(D386="","",IFERROR(D386-INDEX($D:$D,MATCH(A386&amp;"-"&amp;(C386-1),$I:$I,0)),"")))</f>
        <v>0.69999999999999929</v>
      </c>
      <c r="K386">
        <f t="shared" ref="K386:K449" si="73">IF(C386=2010,"",IF(E386="","",IFERROR(E386-INDEX($E:$E,MATCH(A386&amp;"-"&amp;(C386-1),$I:$I,0)),"")))</f>
        <v>-0.5</v>
      </c>
      <c r="L386">
        <f t="shared" ref="L386:L449" si="74">IF(C386=2010,"",IF(F386="","",IFERROR(F386-INDEX($F:$F,MATCH(A386&amp;"-"&amp;(C386-1),$I:$I,0)),"" )))</f>
        <v>1.8649520000000031E-3</v>
      </c>
      <c r="M386">
        <f t="shared" ref="M386:M449" si="75">IFERROR(F386*H386,"")</f>
        <v>264700.002272835</v>
      </c>
      <c r="N386">
        <f t="shared" ref="N386:N449" si="76">IF(D386="","",100-D386)</f>
        <v>85.9</v>
      </c>
      <c r="O386" t="str">
        <f t="shared" ref="O386:O449" si="77">IFERROR(F386/G386*1000,"")</f>
        <v/>
      </c>
      <c r="P386" t="str">
        <f>IFERROR(VLOOKUP(A386,Ref_Data!$A:$B,2,0),"Unknown")</f>
        <v>Low Income</v>
      </c>
      <c r="Q386" t="str">
        <f>IFERROR(VLOOKUP(A386,Ref_Data!$A:$C,3,0),"Unknown")</f>
        <v>Sub-Saharan Africa</v>
      </c>
      <c r="R386" t="str">
        <f t="shared" ref="R386:R449" si="78">IF(D386="","No Data",IF(D386&gt;=95,"Universal Access",IF(D386&gt;=80,"High Access",IF(D386&gt;=50,"Moderate Access",IF(D386&gt;=20,"Low Access","Critical")))))</f>
        <v>Critical</v>
      </c>
      <c r="S386">
        <f t="shared" ref="S386:S449" si="79">IF(D386="","",D386-AVERAGEIF($C:$C,C386,$D:$D))</f>
        <v>-70.753907690078123</v>
      </c>
      <c r="T386">
        <f t="shared" ref="T386:T449" si="80">IF(E386="","",E386-AVERAGEIF($C:$C,C386,$E:$E))</f>
        <v>62.058481128265043</v>
      </c>
      <c r="U386">
        <f t="shared" ref="U386:U449" si="81">IF(F386="","",F386-AVERAGEIF($C:$C,C386,$F:$F))</f>
        <v>-4.6225305805732235</v>
      </c>
      <c r="V386">
        <f t="shared" ref="V386:V449" si="82">IFERROR(IF(D386="","",D386-INDEX($D:$D,MATCH(A386&amp;"-2010",$I:$I,0))),"")</f>
        <v>4.2999999999999989</v>
      </c>
      <c r="W386">
        <f t="shared" ref="W386:W449" si="83">IFERROR(IF(F386="","",F386-INDEX($F:$F,MATCH(A386&amp;"-2010",$I:$I,0))),"")</f>
        <v>1.0729004E-2</v>
      </c>
    </row>
    <row r="387" spans="1:23" x14ac:dyDescent="0.2">
      <c r="A387" t="s">
        <v>63</v>
      </c>
      <c r="B387" t="s">
        <v>62</v>
      </c>
      <c r="C387">
        <v>2018</v>
      </c>
      <c r="D387">
        <v>14.6</v>
      </c>
      <c r="E387">
        <v>91.4</v>
      </c>
      <c r="F387">
        <v>6.0159998999999999E-2</v>
      </c>
      <c r="H387">
        <v>4878657</v>
      </c>
      <c r="I387" t="str">
        <f>Master_Data!$A387 &amp; "-" &amp; Master_Data!$C387</f>
        <v>CAF-2018</v>
      </c>
      <c r="J387">
        <f t="shared" si="72"/>
        <v>0.5</v>
      </c>
      <c r="K387">
        <f t="shared" si="73"/>
        <v>-0.19999999999998863</v>
      </c>
      <c r="L387">
        <f t="shared" si="74"/>
        <v>4.939513999999999E-3</v>
      </c>
      <c r="M387">
        <f t="shared" si="75"/>
        <v>293500.00024134299</v>
      </c>
      <c r="N387">
        <f t="shared" si="76"/>
        <v>85.4</v>
      </c>
      <c r="O387" t="str">
        <f t="shared" si="77"/>
        <v/>
      </c>
      <c r="P387" t="str">
        <f>IFERROR(VLOOKUP(A387,Ref_Data!$A:$B,2,0),"Unknown")</f>
        <v>Low Income</v>
      </c>
      <c r="Q387" t="str">
        <f>IFERROR(VLOOKUP(A387,Ref_Data!$A:$C,3,0),"Unknown")</f>
        <v>Sub-Saharan Africa</v>
      </c>
      <c r="R387" t="str">
        <f t="shared" si="78"/>
        <v>Critical</v>
      </c>
      <c r="S387">
        <f t="shared" si="79"/>
        <v>-70.883800559687501</v>
      </c>
      <c r="T387">
        <f t="shared" si="80"/>
        <v>61.8369698296747</v>
      </c>
      <c r="U387">
        <f t="shared" si="81"/>
        <v>-4.6507090106276152</v>
      </c>
      <c r="V387">
        <f t="shared" si="82"/>
        <v>4.7999999999999989</v>
      </c>
      <c r="W387">
        <f t="shared" si="83"/>
        <v>1.5668517999999999E-2</v>
      </c>
    </row>
    <row r="388" spans="1:23" x14ac:dyDescent="0.2">
      <c r="A388" t="s">
        <v>63</v>
      </c>
      <c r="B388" t="s">
        <v>62</v>
      </c>
      <c r="C388">
        <v>2019</v>
      </c>
      <c r="D388">
        <v>14.3</v>
      </c>
      <c r="E388">
        <v>91.3</v>
      </c>
      <c r="F388">
        <v>6.1156352999999997E-2</v>
      </c>
      <c r="H388">
        <v>4944703</v>
      </c>
      <c r="I388" t="str">
        <f>Master_Data!$A388 &amp; "-" &amp; Master_Data!$C388</f>
        <v>CAF-2019</v>
      </c>
      <c r="J388">
        <f t="shared" si="72"/>
        <v>-0.29999999999999893</v>
      </c>
      <c r="K388">
        <f t="shared" si="73"/>
        <v>-0.10000000000000853</v>
      </c>
      <c r="L388">
        <f t="shared" si="74"/>
        <v>9.9635399999999791E-4</v>
      </c>
      <c r="M388">
        <f t="shared" si="75"/>
        <v>302400.00214815896</v>
      </c>
      <c r="N388">
        <f t="shared" si="76"/>
        <v>85.7</v>
      </c>
      <c r="O388" t="str">
        <f t="shared" si="77"/>
        <v/>
      </c>
      <c r="P388" t="str">
        <f>IFERROR(VLOOKUP(A388,Ref_Data!$A:$B,2,0),"Unknown")</f>
        <v>Low Income</v>
      </c>
      <c r="Q388" t="str">
        <f>IFERROR(VLOOKUP(A388,Ref_Data!$A:$C,3,0),"Unknown")</f>
        <v>Sub-Saharan Africa</v>
      </c>
      <c r="R388" t="str">
        <f t="shared" si="78"/>
        <v>Critical</v>
      </c>
      <c r="S388">
        <f t="shared" si="79"/>
        <v>-71.741377139414126</v>
      </c>
      <c r="T388">
        <f t="shared" si="80"/>
        <v>61.837808956172708</v>
      </c>
      <c r="U388">
        <f t="shared" si="81"/>
        <v>-4.6222449425815872</v>
      </c>
      <c r="V388">
        <f t="shared" si="82"/>
        <v>4.5</v>
      </c>
      <c r="W388">
        <f t="shared" si="83"/>
        <v>1.6664871999999997E-2</v>
      </c>
    </row>
    <row r="389" spans="1:23" x14ac:dyDescent="0.2">
      <c r="A389" t="s">
        <v>63</v>
      </c>
      <c r="B389" t="s">
        <v>62</v>
      </c>
      <c r="C389">
        <v>2020</v>
      </c>
      <c r="D389">
        <v>15.4</v>
      </c>
      <c r="E389">
        <v>90.9</v>
      </c>
      <c r="F389">
        <v>6.3342661999999994E-2</v>
      </c>
      <c r="H389">
        <v>5026628</v>
      </c>
      <c r="I389" t="str">
        <f>Master_Data!$A389 &amp; "-" &amp; Master_Data!$C389</f>
        <v>CAF-2020</v>
      </c>
      <c r="J389">
        <f t="shared" si="72"/>
        <v>1.0999999999999996</v>
      </c>
      <c r="K389">
        <f t="shared" si="73"/>
        <v>-0.39999999999999147</v>
      </c>
      <c r="L389">
        <f t="shared" si="74"/>
        <v>2.1863089999999974E-3</v>
      </c>
      <c r="M389">
        <f t="shared" si="75"/>
        <v>318399.99840373598</v>
      </c>
      <c r="N389">
        <f t="shared" si="76"/>
        <v>84.6</v>
      </c>
      <c r="O389" t="str">
        <f t="shared" si="77"/>
        <v/>
      </c>
      <c r="P389" t="str">
        <f>IFERROR(VLOOKUP(A389,Ref_Data!$A:$B,2,0),"Unknown")</f>
        <v>Low Income</v>
      </c>
      <c r="Q389" t="str">
        <f>IFERROR(VLOOKUP(A389,Ref_Data!$A:$C,3,0),"Unknown")</f>
        <v>Sub-Saharan Africa</v>
      </c>
      <c r="R389" t="str">
        <f t="shared" si="78"/>
        <v>Critical</v>
      </c>
      <c r="S389">
        <f t="shared" si="79"/>
        <v>-71.173834525664077</v>
      </c>
      <c r="T389">
        <f t="shared" si="80"/>
        <v>60.365146566184748</v>
      </c>
      <c r="U389">
        <f t="shared" si="81"/>
        <v>-4.3374049743012577</v>
      </c>
      <c r="V389">
        <f t="shared" si="82"/>
        <v>5.6</v>
      </c>
      <c r="W389">
        <f t="shared" si="83"/>
        <v>1.8851180999999995E-2</v>
      </c>
    </row>
    <row r="390" spans="1:23" x14ac:dyDescent="0.2">
      <c r="A390" t="s">
        <v>63</v>
      </c>
      <c r="B390" t="s">
        <v>62</v>
      </c>
      <c r="C390">
        <v>2021</v>
      </c>
      <c r="D390">
        <v>15.7</v>
      </c>
      <c r="E390">
        <v>90.9</v>
      </c>
      <c r="F390">
        <v>6.3124742999999997E-2</v>
      </c>
      <c r="H390">
        <v>5112100</v>
      </c>
      <c r="I390" t="str">
        <f>Master_Data!$A390 &amp; "-" &amp; Master_Data!$C390</f>
        <v>CAF-2021</v>
      </c>
      <c r="J390">
        <f t="shared" si="72"/>
        <v>0.29999999999999893</v>
      </c>
      <c r="K390">
        <f t="shared" si="73"/>
        <v>0</v>
      </c>
      <c r="L390">
        <f t="shared" si="74"/>
        <v>-2.1791899999999698E-4</v>
      </c>
      <c r="M390">
        <f t="shared" si="75"/>
        <v>322699.99869029998</v>
      </c>
      <c r="N390">
        <f t="shared" si="76"/>
        <v>84.3</v>
      </c>
      <c r="O390" t="str">
        <f t="shared" si="77"/>
        <v/>
      </c>
      <c r="P390" t="str">
        <f>IFERROR(VLOOKUP(A390,Ref_Data!$A:$B,2,0),"Unknown")</f>
        <v>Low Income</v>
      </c>
      <c r="Q390" t="str">
        <f>IFERROR(VLOOKUP(A390,Ref_Data!$A:$C,3,0),"Unknown")</f>
        <v>Sub-Saharan Africa</v>
      </c>
      <c r="R390" t="str">
        <f t="shared" si="78"/>
        <v>Critical</v>
      </c>
      <c r="S390">
        <f t="shared" si="79"/>
        <v>-71.425168510273437</v>
      </c>
      <c r="T390">
        <f t="shared" si="80"/>
        <v>61.296618357487944</v>
      </c>
      <c r="U390">
        <f t="shared" si="81"/>
        <v>-4.5176095980041859</v>
      </c>
      <c r="V390">
        <f t="shared" si="82"/>
        <v>5.8999999999999986</v>
      </c>
      <c r="W390">
        <f t="shared" si="83"/>
        <v>1.8633261999999998E-2</v>
      </c>
    </row>
    <row r="391" spans="1:23" x14ac:dyDescent="0.2">
      <c r="A391" t="s">
        <v>63</v>
      </c>
      <c r="B391" t="s">
        <v>62</v>
      </c>
      <c r="C391">
        <v>2022</v>
      </c>
      <c r="D391">
        <v>15.7</v>
      </c>
      <c r="E391">
        <v>90.9</v>
      </c>
      <c r="F391">
        <v>6.3259618000000004E-2</v>
      </c>
      <c r="H391">
        <v>5098039</v>
      </c>
      <c r="I391" t="str">
        <f>Master_Data!$A391 &amp; "-" &amp; Master_Data!$C391</f>
        <v>CAF-2022</v>
      </c>
      <c r="J391">
        <f t="shared" si="72"/>
        <v>0</v>
      </c>
      <c r="K391">
        <f t="shared" si="73"/>
        <v>0</v>
      </c>
      <c r="L391">
        <f t="shared" si="74"/>
        <v>1.3487500000000652E-4</v>
      </c>
      <c r="M391">
        <f t="shared" si="75"/>
        <v>322499.999689102</v>
      </c>
      <c r="N391">
        <f t="shared" si="76"/>
        <v>84.3</v>
      </c>
      <c r="O391" t="str">
        <f t="shared" si="77"/>
        <v/>
      </c>
      <c r="P391" t="str">
        <f>IFERROR(VLOOKUP(A391,Ref_Data!$A:$B,2,0),"Unknown")</f>
        <v>Low Income</v>
      </c>
      <c r="Q391" t="str">
        <f>IFERROR(VLOOKUP(A391,Ref_Data!$A:$C,3,0),"Unknown")</f>
        <v>Sub-Saharan Africa</v>
      </c>
      <c r="R391" t="str">
        <f t="shared" si="78"/>
        <v>Critical</v>
      </c>
      <c r="S391">
        <f t="shared" si="79"/>
        <v>-71.714053663984345</v>
      </c>
      <c r="T391">
        <f t="shared" si="80"/>
        <v>60.478260869565212</v>
      </c>
      <c r="U391">
        <f t="shared" si="81"/>
        <v>-4.4875414342259363</v>
      </c>
      <c r="V391">
        <f t="shared" si="82"/>
        <v>5.8999999999999986</v>
      </c>
      <c r="W391">
        <f t="shared" si="83"/>
        <v>1.8768137000000004E-2</v>
      </c>
    </row>
    <row r="392" spans="1:23" x14ac:dyDescent="0.2">
      <c r="A392" t="s">
        <v>65</v>
      </c>
      <c r="B392" t="s">
        <v>64</v>
      </c>
      <c r="C392">
        <v>2010</v>
      </c>
      <c r="D392">
        <v>100</v>
      </c>
      <c r="E392">
        <v>21.4</v>
      </c>
      <c r="F392">
        <v>16.529774740000001</v>
      </c>
      <c r="G392">
        <v>7660.7545209999998</v>
      </c>
      <c r="H392">
        <v>34005902</v>
      </c>
      <c r="I392" t="str">
        <f>Master_Data!$A392 &amp; "-" &amp; Master_Data!$C392</f>
        <v>CAN-2010</v>
      </c>
      <c r="J392" t="str">
        <f t="shared" si="72"/>
        <v/>
      </c>
      <c r="K392" t="str">
        <f t="shared" si="73"/>
        <v/>
      </c>
      <c r="L392" t="str">
        <f t="shared" si="74"/>
        <v/>
      </c>
      <c r="M392">
        <f t="shared" si="75"/>
        <v>562109899.89051545</v>
      </c>
      <c r="N392">
        <f t="shared" si="76"/>
        <v>0</v>
      </c>
      <c r="O392">
        <f t="shared" si="77"/>
        <v>2.1577215004981358</v>
      </c>
      <c r="P392" t="str">
        <f>IFERROR(VLOOKUP(A392,Ref_Data!$A:$B,2,0),"Unknown")</f>
        <v>High Income</v>
      </c>
      <c r="Q392" t="str">
        <f>IFERROR(VLOOKUP(A392,Ref_Data!$A:$C,3,0),"Unknown")</f>
        <v>North America</v>
      </c>
      <c r="R392" t="str">
        <f t="shared" si="78"/>
        <v>Universal Access</v>
      </c>
      <c r="S392">
        <f t="shared" si="79"/>
        <v>20.375342560585949</v>
      </c>
      <c r="T392">
        <f t="shared" si="80"/>
        <v>-9.0126649067379034</v>
      </c>
      <c r="U392">
        <f t="shared" si="81"/>
        <v>11.431715526008366</v>
      </c>
      <c r="V392">
        <f t="shared" si="82"/>
        <v>0</v>
      </c>
      <c r="W392">
        <f t="shared" si="83"/>
        <v>0</v>
      </c>
    </row>
    <row r="393" spans="1:23" x14ac:dyDescent="0.2">
      <c r="A393" t="s">
        <v>65</v>
      </c>
      <c r="B393" t="s">
        <v>64</v>
      </c>
      <c r="C393">
        <v>2011</v>
      </c>
      <c r="D393">
        <v>100</v>
      </c>
      <c r="E393">
        <v>21.5</v>
      </c>
      <c r="F393">
        <v>16.76749452</v>
      </c>
      <c r="G393">
        <v>7716.2482280000004</v>
      </c>
      <c r="H393">
        <v>34339221</v>
      </c>
      <c r="I393" t="str">
        <f>Master_Data!$A393 &amp; "-" &amp; Master_Data!$C393</f>
        <v>CAN-2011</v>
      </c>
      <c r="J393">
        <f t="shared" si="72"/>
        <v>0</v>
      </c>
      <c r="K393">
        <f t="shared" si="73"/>
        <v>0.10000000000000142</v>
      </c>
      <c r="L393">
        <f t="shared" si="74"/>
        <v>0.23771977999999905</v>
      </c>
      <c r="M393">
        <f t="shared" si="75"/>
        <v>575782699.93856895</v>
      </c>
      <c r="N393">
        <f t="shared" si="76"/>
        <v>0</v>
      </c>
      <c r="O393">
        <f t="shared" si="77"/>
        <v>2.1730112905330965</v>
      </c>
      <c r="P393" t="str">
        <f>IFERROR(VLOOKUP(A393,Ref_Data!$A:$B,2,0),"Unknown")</f>
        <v>High Income</v>
      </c>
      <c r="Q393" t="str">
        <f>IFERROR(VLOOKUP(A393,Ref_Data!$A:$C,3,0),"Unknown")</f>
        <v>North America</v>
      </c>
      <c r="R393" t="str">
        <f t="shared" si="78"/>
        <v>Universal Access</v>
      </c>
      <c r="S393">
        <f t="shared" si="79"/>
        <v>19.584672569179688</v>
      </c>
      <c r="T393">
        <f t="shared" si="80"/>
        <v>-8.6973702896411424</v>
      </c>
      <c r="U393">
        <f t="shared" si="81"/>
        <v>11.640961136225943</v>
      </c>
      <c r="V393">
        <f t="shared" si="82"/>
        <v>0</v>
      </c>
      <c r="W393">
        <f t="shared" si="83"/>
        <v>0.23771977999999905</v>
      </c>
    </row>
    <row r="394" spans="1:23" x14ac:dyDescent="0.2">
      <c r="A394" t="s">
        <v>65</v>
      </c>
      <c r="B394" t="s">
        <v>64</v>
      </c>
      <c r="C394">
        <v>2012</v>
      </c>
      <c r="D394">
        <v>100</v>
      </c>
      <c r="E394">
        <v>21.8</v>
      </c>
      <c r="F394">
        <v>16.339052980000002</v>
      </c>
      <c r="G394">
        <v>7637.7848720000002</v>
      </c>
      <c r="H394">
        <v>34713395</v>
      </c>
      <c r="I394" t="str">
        <f>Master_Data!$A394 &amp; "-" &amp; Master_Data!$C394</f>
        <v>CAN-2012</v>
      </c>
      <c r="J394">
        <f t="shared" si="72"/>
        <v>0</v>
      </c>
      <c r="K394">
        <f t="shared" si="73"/>
        <v>0.30000000000000071</v>
      </c>
      <c r="L394">
        <f t="shared" si="74"/>
        <v>-0.4284415399999979</v>
      </c>
      <c r="M394">
        <f t="shared" si="75"/>
        <v>567184000.0206672</v>
      </c>
      <c r="N394">
        <f t="shared" si="76"/>
        <v>0</v>
      </c>
      <c r="O394">
        <f t="shared" si="77"/>
        <v>2.1392397473642801</v>
      </c>
      <c r="P394" t="str">
        <f>IFERROR(VLOOKUP(A394,Ref_Data!$A:$B,2,0),"Unknown")</f>
        <v>High Income</v>
      </c>
      <c r="Q394" t="str">
        <f>IFERROR(VLOOKUP(A394,Ref_Data!$A:$C,3,0),"Unknown")</f>
        <v>North America</v>
      </c>
      <c r="R394" t="str">
        <f t="shared" si="78"/>
        <v>Universal Access</v>
      </c>
      <c r="S394">
        <f t="shared" si="79"/>
        <v>18.879195463984374</v>
      </c>
      <c r="T394">
        <f t="shared" si="80"/>
        <v>-8.3071294532248814</v>
      </c>
      <c r="U394">
        <f t="shared" si="81"/>
        <v>10.933548916903773</v>
      </c>
      <c r="V394">
        <f t="shared" si="82"/>
        <v>0</v>
      </c>
      <c r="W394">
        <f t="shared" si="83"/>
        <v>-0.19072175999999885</v>
      </c>
    </row>
    <row r="395" spans="1:23" x14ac:dyDescent="0.2">
      <c r="A395" t="s">
        <v>65</v>
      </c>
      <c r="B395" t="s">
        <v>64</v>
      </c>
      <c r="C395">
        <v>2013</v>
      </c>
      <c r="D395">
        <v>100</v>
      </c>
      <c r="E395">
        <v>22.2</v>
      </c>
      <c r="F395">
        <v>16.39676837</v>
      </c>
      <c r="G395">
        <v>7668.7946629999997</v>
      </c>
      <c r="H395">
        <v>35080992</v>
      </c>
      <c r="I395" t="str">
        <f>Master_Data!$A395 &amp; "-" &amp; Master_Data!$C395</f>
        <v>CAN-2013</v>
      </c>
      <c r="J395">
        <f t="shared" si="72"/>
        <v>0</v>
      </c>
      <c r="K395">
        <f t="shared" si="73"/>
        <v>0.39999999999999858</v>
      </c>
      <c r="L395">
        <f t="shared" si="74"/>
        <v>5.7715389999998479E-2</v>
      </c>
      <c r="M395">
        <f t="shared" si="75"/>
        <v>575214900.01382303</v>
      </c>
      <c r="N395">
        <f t="shared" si="76"/>
        <v>0</v>
      </c>
      <c r="O395">
        <f t="shared" si="77"/>
        <v>2.1381154523683197</v>
      </c>
      <c r="P395" t="str">
        <f>IFERROR(VLOOKUP(A395,Ref_Data!$A:$B,2,0),"Unknown")</f>
        <v>High Income</v>
      </c>
      <c r="Q395" t="str">
        <f>IFERROR(VLOOKUP(A395,Ref_Data!$A:$C,3,0),"Unknown")</f>
        <v>North America</v>
      </c>
      <c r="R395" t="str">
        <f t="shared" si="78"/>
        <v>Universal Access</v>
      </c>
      <c r="S395">
        <f t="shared" si="79"/>
        <v>18.287461823359394</v>
      </c>
      <c r="T395">
        <f t="shared" si="80"/>
        <v>-8.1016400838353491</v>
      </c>
      <c r="U395">
        <f t="shared" si="81"/>
        <v>11.428397925999995</v>
      </c>
      <c r="V395">
        <f t="shared" si="82"/>
        <v>0</v>
      </c>
      <c r="W395">
        <f t="shared" si="83"/>
        <v>-0.13300637000000037</v>
      </c>
    </row>
    <row r="396" spans="1:23" x14ac:dyDescent="0.2">
      <c r="A396" t="s">
        <v>65</v>
      </c>
      <c r="B396" t="s">
        <v>64</v>
      </c>
      <c r="C396">
        <v>2014</v>
      </c>
      <c r="D396">
        <v>100</v>
      </c>
      <c r="E396">
        <v>22.2</v>
      </c>
      <c r="F396">
        <v>16.377454400000001</v>
      </c>
      <c r="G396">
        <v>7780.1475929999997</v>
      </c>
      <c r="H396">
        <v>35434066</v>
      </c>
      <c r="I396" t="str">
        <f>Master_Data!$A396 &amp; "-" &amp; Master_Data!$C396</f>
        <v>CAN-2014</v>
      </c>
      <c r="J396">
        <f t="shared" si="72"/>
        <v>0</v>
      </c>
      <c r="K396">
        <f t="shared" si="73"/>
        <v>0</v>
      </c>
      <c r="L396">
        <f t="shared" si="74"/>
        <v>-1.9313969999998903E-2</v>
      </c>
      <c r="M396">
        <f t="shared" si="75"/>
        <v>580319800.1215905</v>
      </c>
      <c r="N396">
        <f t="shared" si="76"/>
        <v>0</v>
      </c>
      <c r="O396">
        <f t="shared" si="77"/>
        <v>2.1050313254642137</v>
      </c>
      <c r="P396" t="str">
        <f>IFERROR(VLOOKUP(A396,Ref_Data!$A:$B,2,0),"Unknown")</f>
        <v>High Income</v>
      </c>
      <c r="Q396" t="str">
        <f>IFERROR(VLOOKUP(A396,Ref_Data!$A:$C,3,0),"Unknown")</f>
        <v>North America</v>
      </c>
      <c r="R396" t="str">
        <f t="shared" si="78"/>
        <v>Universal Access</v>
      </c>
      <c r="S396">
        <f t="shared" si="79"/>
        <v>17.559097411132853</v>
      </c>
      <c r="T396">
        <f t="shared" si="80"/>
        <v>-7.911726605578302</v>
      </c>
      <c r="U396">
        <f t="shared" si="81"/>
        <v>11.586167501916318</v>
      </c>
      <c r="V396">
        <f t="shared" si="82"/>
        <v>0</v>
      </c>
      <c r="W396">
        <f t="shared" si="83"/>
        <v>-0.15232033999999928</v>
      </c>
    </row>
    <row r="397" spans="1:23" x14ac:dyDescent="0.2">
      <c r="A397" t="s">
        <v>65</v>
      </c>
      <c r="B397" t="s">
        <v>64</v>
      </c>
      <c r="C397">
        <v>2015</v>
      </c>
      <c r="D397">
        <v>100</v>
      </c>
      <c r="E397">
        <v>22.3</v>
      </c>
      <c r="F397">
        <v>16.087029149999999</v>
      </c>
      <c r="G397">
        <v>7690.4081660000002</v>
      </c>
      <c r="H397">
        <v>35704498</v>
      </c>
      <c r="I397" t="str">
        <f>Master_Data!$A397 &amp; "-" &amp; Master_Data!$C397</f>
        <v>CAN-2015</v>
      </c>
      <c r="J397">
        <f t="shared" si="72"/>
        <v>0</v>
      </c>
      <c r="K397">
        <f t="shared" si="73"/>
        <v>0.10000000000000142</v>
      </c>
      <c r="L397">
        <f t="shared" si="74"/>
        <v>-0.29042525000000197</v>
      </c>
      <c r="M397">
        <f t="shared" si="75"/>
        <v>574379300.11211669</v>
      </c>
      <c r="N397">
        <f t="shared" si="76"/>
        <v>0</v>
      </c>
      <c r="O397">
        <f t="shared" si="77"/>
        <v>2.0918303427797542</v>
      </c>
      <c r="P397" t="str">
        <f>IFERROR(VLOOKUP(A397,Ref_Data!$A:$B,2,0),"Unknown")</f>
        <v>High Income</v>
      </c>
      <c r="Q397" t="str">
        <f>IFERROR(VLOOKUP(A397,Ref_Data!$A:$C,3,0),"Unknown")</f>
        <v>North America</v>
      </c>
      <c r="R397" t="str">
        <f t="shared" si="78"/>
        <v>Universal Access</v>
      </c>
      <c r="S397">
        <f t="shared" si="79"/>
        <v>16.984761441953111</v>
      </c>
      <c r="T397">
        <f t="shared" si="80"/>
        <v>-7.615157191497989</v>
      </c>
      <c r="U397">
        <f t="shared" si="81"/>
        <v>11.377587783995821</v>
      </c>
      <c r="V397">
        <f t="shared" si="82"/>
        <v>0</v>
      </c>
      <c r="W397">
        <f t="shared" si="83"/>
        <v>-0.44274559000000124</v>
      </c>
    </row>
    <row r="398" spans="1:23" x14ac:dyDescent="0.2">
      <c r="A398" t="s">
        <v>65</v>
      </c>
      <c r="B398" t="s">
        <v>64</v>
      </c>
      <c r="C398">
        <v>2016</v>
      </c>
      <c r="D398">
        <v>100</v>
      </c>
      <c r="E398">
        <v>22.1</v>
      </c>
      <c r="F398">
        <v>15.898242420000001</v>
      </c>
      <c r="G398">
        <v>7944.507893</v>
      </c>
      <c r="H398">
        <v>36110803</v>
      </c>
      <c r="I398" t="str">
        <f>Master_Data!$A398 &amp; "-" &amp; Master_Data!$C398</f>
        <v>CAN-2016</v>
      </c>
      <c r="J398">
        <f t="shared" si="72"/>
        <v>0</v>
      </c>
      <c r="K398">
        <f t="shared" si="73"/>
        <v>-0.19999999999999929</v>
      </c>
      <c r="L398">
        <f t="shared" si="74"/>
        <v>-0.18878672999999857</v>
      </c>
      <c r="M398">
        <f t="shared" si="75"/>
        <v>574098300.07486331</v>
      </c>
      <c r="N398">
        <f t="shared" si="76"/>
        <v>0</v>
      </c>
      <c r="O398">
        <f t="shared" si="77"/>
        <v>2.0011613852140711</v>
      </c>
      <c r="P398" t="str">
        <f>IFERROR(VLOOKUP(A398,Ref_Data!$A:$B,2,0),"Unknown")</f>
        <v>High Income</v>
      </c>
      <c r="Q398" t="str">
        <f>IFERROR(VLOOKUP(A398,Ref_Data!$A:$C,3,0),"Unknown")</f>
        <v>North America</v>
      </c>
      <c r="R398" t="str">
        <f t="shared" si="78"/>
        <v>Universal Access</v>
      </c>
      <c r="S398">
        <f t="shared" si="79"/>
        <v>15.905248869453033</v>
      </c>
      <c r="T398">
        <f t="shared" si="80"/>
        <v>-7.606057525184724</v>
      </c>
      <c r="U398">
        <f t="shared" si="81"/>
        <v>11.223870624330544</v>
      </c>
      <c r="V398">
        <f t="shared" si="82"/>
        <v>0</v>
      </c>
      <c r="W398">
        <f t="shared" si="83"/>
        <v>-0.63153231999999981</v>
      </c>
    </row>
    <row r="399" spans="1:23" x14ac:dyDescent="0.2">
      <c r="A399" t="s">
        <v>65</v>
      </c>
      <c r="B399" t="s">
        <v>64</v>
      </c>
      <c r="C399">
        <v>2017</v>
      </c>
      <c r="D399">
        <v>100</v>
      </c>
      <c r="E399">
        <v>22.8</v>
      </c>
      <c r="F399">
        <v>16.196245319999999</v>
      </c>
      <c r="G399">
        <v>8175.1903759999996</v>
      </c>
      <c r="H399">
        <v>36545075</v>
      </c>
      <c r="I399" t="str">
        <f>Master_Data!$A399 &amp; "-" &amp; Master_Data!$C399</f>
        <v>CAN-2017</v>
      </c>
      <c r="J399">
        <f t="shared" si="72"/>
        <v>0</v>
      </c>
      <c r="K399">
        <f t="shared" si="73"/>
        <v>0.69999999999999929</v>
      </c>
      <c r="L399">
        <f t="shared" si="74"/>
        <v>0.29800289999999841</v>
      </c>
      <c r="M399">
        <f t="shared" si="75"/>
        <v>591892999.93779898</v>
      </c>
      <c r="N399">
        <f t="shared" si="76"/>
        <v>0</v>
      </c>
      <c r="O399">
        <f t="shared" si="77"/>
        <v>1.981145951970428</v>
      </c>
      <c r="P399" t="str">
        <f>IFERROR(VLOOKUP(A399,Ref_Data!$A:$B,2,0),"Unknown")</f>
        <v>High Income</v>
      </c>
      <c r="Q399" t="str">
        <f>IFERROR(VLOOKUP(A399,Ref_Data!$A:$C,3,0),"Unknown")</f>
        <v>North America</v>
      </c>
      <c r="R399" t="str">
        <f t="shared" si="78"/>
        <v>Universal Access</v>
      </c>
      <c r="S399">
        <f t="shared" si="79"/>
        <v>15.146092309921883</v>
      </c>
      <c r="T399">
        <f t="shared" si="80"/>
        <v>-6.7415188717349466</v>
      </c>
      <c r="U399">
        <f t="shared" si="81"/>
        <v>11.518494254426775</v>
      </c>
      <c r="V399">
        <f t="shared" si="82"/>
        <v>0</v>
      </c>
      <c r="W399">
        <f t="shared" si="83"/>
        <v>-0.33352942000000141</v>
      </c>
    </row>
    <row r="400" spans="1:23" x14ac:dyDescent="0.2">
      <c r="A400" t="s">
        <v>65</v>
      </c>
      <c r="B400" t="s">
        <v>64</v>
      </c>
      <c r="C400">
        <v>2018</v>
      </c>
      <c r="D400">
        <v>100</v>
      </c>
      <c r="E400">
        <v>22.3</v>
      </c>
      <c r="F400">
        <v>16.523882050000001</v>
      </c>
      <c r="G400">
        <v>8161.7796749999998</v>
      </c>
      <c r="H400">
        <v>37072620</v>
      </c>
      <c r="I400" t="str">
        <f>Master_Data!$A400 &amp; "-" &amp; Master_Data!$C400</f>
        <v>CAN-2018</v>
      </c>
      <c r="J400">
        <f t="shared" si="72"/>
        <v>0</v>
      </c>
      <c r="K400">
        <f t="shared" si="73"/>
        <v>-0.5</v>
      </c>
      <c r="L400">
        <f t="shared" si="74"/>
        <v>0.32763673000000182</v>
      </c>
      <c r="M400">
        <f t="shared" si="75"/>
        <v>612583600.16447103</v>
      </c>
      <c r="N400">
        <f t="shared" si="76"/>
        <v>0</v>
      </c>
      <c r="O400">
        <f t="shared" si="77"/>
        <v>2.0245439975075046</v>
      </c>
      <c r="P400" t="str">
        <f>IFERROR(VLOOKUP(A400,Ref_Data!$A:$B,2,0),"Unknown")</f>
        <v>High Income</v>
      </c>
      <c r="Q400" t="str">
        <f>IFERROR(VLOOKUP(A400,Ref_Data!$A:$C,3,0),"Unknown")</f>
        <v>North America</v>
      </c>
      <c r="R400" t="str">
        <f t="shared" si="78"/>
        <v>Universal Access</v>
      </c>
      <c r="S400">
        <f t="shared" si="79"/>
        <v>14.516199440312505</v>
      </c>
      <c r="T400">
        <f t="shared" si="80"/>
        <v>-7.2630301703253011</v>
      </c>
      <c r="U400">
        <f t="shared" si="81"/>
        <v>11.813013040372386</v>
      </c>
      <c r="V400">
        <f t="shared" si="82"/>
        <v>0</v>
      </c>
      <c r="W400">
        <f t="shared" si="83"/>
        <v>-5.8926899999995896E-3</v>
      </c>
    </row>
    <row r="401" spans="1:23" x14ac:dyDescent="0.2">
      <c r="A401" t="s">
        <v>65</v>
      </c>
      <c r="B401" t="s">
        <v>64</v>
      </c>
      <c r="C401">
        <v>2019</v>
      </c>
      <c r="D401">
        <v>100</v>
      </c>
      <c r="E401">
        <v>22.4</v>
      </c>
      <c r="F401">
        <v>16.190860369999999</v>
      </c>
      <c r="G401">
        <v>8125.5812130000004</v>
      </c>
      <c r="H401">
        <v>37618495</v>
      </c>
      <c r="I401" t="str">
        <f>Master_Data!$A401 &amp; "-" &amp; Master_Data!$C401</f>
        <v>CAN-2019</v>
      </c>
      <c r="J401">
        <f t="shared" si="72"/>
        <v>0</v>
      </c>
      <c r="K401">
        <f t="shared" si="73"/>
        <v>9.9999999999997868E-2</v>
      </c>
      <c r="L401">
        <f t="shared" si="74"/>
        <v>-0.33302168000000165</v>
      </c>
      <c r="M401">
        <f t="shared" si="75"/>
        <v>609075799.87454307</v>
      </c>
      <c r="N401">
        <f t="shared" si="76"/>
        <v>0</v>
      </c>
      <c r="O401">
        <f t="shared" si="77"/>
        <v>1.9925787393640808</v>
      </c>
      <c r="P401" t="str">
        <f>IFERROR(VLOOKUP(A401,Ref_Data!$A:$B,2,0),"Unknown")</f>
        <v>High Income</v>
      </c>
      <c r="Q401" t="str">
        <f>IFERROR(VLOOKUP(A401,Ref_Data!$A:$C,3,0),"Unknown")</f>
        <v>North America</v>
      </c>
      <c r="R401" t="str">
        <f t="shared" si="78"/>
        <v>Universal Access</v>
      </c>
      <c r="S401">
        <f t="shared" si="79"/>
        <v>13.958622860585876</v>
      </c>
      <c r="T401">
        <f t="shared" si="80"/>
        <v>-7.0621910438272906</v>
      </c>
      <c r="U401">
        <f t="shared" si="81"/>
        <v>11.507459074418412</v>
      </c>
      <c r="V401">
        <f t="shared" si="82"/>
        <v>0</v>
      </c>
      <c r="W401">
        <f t="shared" si="83"/>
        <v>-0.33891437000000124</v>
      </c>
    </row>
    <row r="402" spans="1:23" x14ac:dyDescent="0.2">
      <c r="A402" t="s">
        <v>65</v>
      </c>
      <c r="B402" t="s">
        <v>64</v>
      </c>
      <c r="C402">
        <v>2020</v>
      </c>
      <c r="D402">
        <v>100</v>
      </c>
      <c r="E402">
        <v>23.9</v>
      </c>
      <c r="F402">
        <v>14.42190488</v>
      </c>
      <c r="G402">
        <v>7495.0793229999999</v>
      </c>
      <c r="H402">
        <v>38028638</v>
      </c>
      <c r="I402" t="str">
        <f>Master_Data!$A402 &amp; "-" &amp; Master_Data!$C402</f>
        <v>CAN-2020</v>
      </c>
      <c r="J402">
        <f t="shared" si="72"/>
        <v>0</v>
      </c>
      <c r="K402">
        <f t="shared" si="73"/>
        <v>1.5</v>
      </c>
      <c r="L402">
        <f t="shared" si="74"/>
        <v>-1.7689554899999997</v>
      </c>
      <c r="M402">
        <f t="shared" si="75"/>
        <v>548445399.95195341</v>
      </c>
      <c r="N402">
        <f t="shared" si="76"/>
        <v>0</v>
      </c>
      <c r="O402">
        <f t="shared" si="77"/>
        <v>1.9241830884622915</v>
      </c>
      <c r="P402" t="str">
        <f>IFERROR(VLOOKUP(A402,Ref_Data!$A:$B,2,0),"Unknown")</f>
        <v>High Income</v>
      </c>
      <c r="Q402" t="str">
        <f>IFERROR(VLOOKUP(A402,Ref_Data!$A:$C,3,0),"Unknown")</f>
        <v>North America</v>
      </c>
      <c r="R402" t="str">
        <f t="shared" si="78"/>
        <v>Universal Access</v>
      </c>
      <c r="S402">
        <f t="shared" si="79"/>
        <v>13.426165474335917</v>
      </c>
      <c r="T402">
        <f t="shared" si="80"/>
        <v>-6.6348534338152625</v>
      </c>
      <c r="U402">
        <f t="shared" si="81"/>
        <v>10.021157243698742</v>
      </c>
      <c r="V402">
        <f t="shared" si="82"/>
        <v>0</v>
      </c>
      <c r="W402">
        <f t="shared" si="83"/>
        <v>-2.107869860000001</v>
      </c>
    </row>
    <row r="403" spans="1:23" x14ac:dyDescent="0.2">
      <c r="A403" t="s">
        <v>65</v>
      </c>
      <c r="B403" t="s">
        <v>64</v>
      </c>
      <c r="C403">
        <v>2021</v>
      </c>
      <c r="D403">
        <v>100</v>
      </c>
      <c r="E403">
        <v>23.8</v>
      </c>
      <c r="F403">
        <v>14.68975936</v>
      </c>
      <c r="G403">
        <v>7524.8636120000001</v>
      </c>
      <c r="H403">
        <v>38239864</v>
      </c>
      <c r="I403" t="str">
        <f>Master_Data!$A403 &amp; "-" &amp; Master_Data!$C403</f>
        <v>CAN-2021</v>
      </c>
      <c r="J403">
        <f t="shared" si="72"/>
        <v>0</v>
      </c>
      <c r="K403">
        <f t="shared" si="73"/>
        <v>-9.9999999999997868E-2</v>
      </c>
      <c r="L403">
        <f t="shared" si="74"/>
        <v>0.26785448000000045</v>
      </c>
      <c r="M403">
        <f t="shared" si="75"/>
        <v>561734400.11912704</v>
      </c>
      <c r="N403">
        <f t="shared" si="76"/>
        <v>0</v>
      </c>
      <c r="O403">
        <f t="shared" si="77"/>
        <v>1.9521628719720641</v>
      </c>
      <c r="P403" t="str">
        <f>IFERROR(VLOOKUP(A403,Ref_Data!$A:$B,2,0),"Unknown")</f>
        <v>High Income</v>
      </c>
      <c r="Q403" t="str">
        <f>IFERROR(VLOOKUP(A403,Ref_Data!$A:$C,3,0),"Unknown")</f>
        <v>North America</v>
      </c>
      <c r="R403" t="str">
        <f t="shared" si="78"/>
        <v>Universal Access</v>
      </c>
      <c r="S403">
        <f t="shared" si="79"/>
        <v>12.87483148972656</v>
      </c>
      <c r="T403">
        <f t="shared" si="80"/>
        <v>-5.8033816425120577</v>
      </c>
      <c r="U403">
        <f t="shared" si="81"/>
        <v>10.109025018995814</v>
      </c>
      <c r="V403">
        <f t="shared" si="82"/>
        <v>0</v>
      </c>
      <c r="W403">
        <f t="shared" si="83"/>
        <v>-1.8400153800000005</v>
      </c>
    </row>
    <row r="404" spans="1:23" x14ac:dyDescent="0.2">
      <c r="A404" t="s">
        <v>65</v>
      </c>
      <c r="B404" t="s">
        <v>64</v>
      </c>
      <c r="C404">
        <v>2022</v>
      </c>
      <c r="D404">
        <v>100</v>
      </c>
      <c r="F404">
        <v>14.78929978</v>
      </c>
      <c r="G404">
        <v>7578.0209359999999</v>
      </c>
      <c r="H404">
        <v>38935934</v>
      </c>
      <c r="I404" t="str">
        <f>Master_Data!$A404 &amp; "-" &amp; Master_Data!$C404</f>
        <v>CAN-2022</v>
      </c>
      <c r="J404">
        <f t="shared" si="72"/>
        <v>0</v>
      </c>
      <c r="K404" t="str">
        <f t="shared" si="73"/>
        <v/>
      </c>
      <c r="L404">
        <f t="shared" si="74"/>
        <v>9.9540420000000296E-2</v>
      </c>
      <c r="M404">
        <f t="shared" si="75"/>
        <v>575835200.14029455</v>
      </c>
      <c r="N404">
        <f t="shared" si="76"/>
        <v>0</v>
      </c>
      <c r="O404">
        <f t="shared" si="77"/>
        <v>1.9516045026666842</v>
      </c>
      <c r="P404" t="str">
        <f>IFERROR(VLOOKUP(A404,Ref_Data!$A:$B,2,0),"Unknown")</f>
        <v>High Income</v>
      </c>
      <c r="Q404" t="str">
        <f>IFERROR(VLOOKUP(A404,Ref_Data!$A:$C,3,0),"Unknown")</f>
        <v>North America</v>
      </c>
      <c r="R404" t="str">
        <f t="shared" si="78"/>
        <v>Universal Access</v>
      </c>
      <c r="S404">
        <f t="shared" si="79"/>
        <v>12.585946336015652</v>
      </c>
      <c r="T404" t="str">
        <f t="shared" si="80"/>
        <v/>
      </c>
      <c r="U404">
        <f t="shared" si="81"/>
        <v>10.238498727774065</v>
      </c>
      <c r="V404">
        <f t="shared" si="82"/>
        <v>0</v>
      </c>
      <c r="W404">
        <f t="shared" si="83"/>
        <v>-1.7404749600000002</v>
      </c>
    </row>
    <row r="405" spans="1:23" x14ac:dyDescent="0.2">
      <c r="A405" t="s">
        <v>67</v>
      </c>
      <c r="B405" t="s">
        <v>66</v>
      </c>
      <c r="C405">
        <v>2010</v>
      </c>
      <c r="D405">
        <v>98.964427150000006</v>
      </c>
      <c r="E405">
        <v>14.571653270000001</v>
      </c>
      <c r="F405">
        <v>7.2660102100000001</v>
      </c>
      <c r="G405">
        <v>2657.4819739999998</v>
      </c>
      <c r="H405">
        <v>104421447</v>
      </c>
      <c r="I405" t="str">
        <f>Master_Data!$A405 &amp; "-" &amp; Master_Data!$C405</f>
        <v>CEB-2010</v>
      </c>
      <c r="J405" t="str">
        <f t="shared" si="72"/>
        <v/>
      </c>
      <c r="K405" t="str">
        <f t="shared" si="73"/>
        <v/>
      </c>
      <c r="L405" t="str">
        <f t="shared" si="74"/>
        <v/>
      </c>
      <c r="M405">
        <f t="shared" si="75"/>
        <v>758727300.04497385</v>
      </c>
      <c r="N405">
        <f t="shared" si="76"/>
        <v>1.0355728499999941</v>
      </c>
      <c r="O405">
        <f t="shared" si="77"/>
        <v>2.7341710239574328</v>
      </c>
      <c r="P405" t="str">
        <f>IFERROR(VLOOKUP(A405,Ref_Data!$A:$B,2,0),"Unknown")</f>
        <v>Unknown</v>
      </c>
      <c r="Q405" t="str">
        <f>IFERROR(VLOOKUP(A405,Ref_Data!$A:$C,3,0),"Unknown")</f>
        <v>Unknown</v>
      </c>
      <c r="R405" t="str">
        <f t="shared" si="78"/>
        <v>Universal Access</v>
      </c>
      <c r="S405">
        <f t="shared" si="79"/>
        <v>19.339769710585955</v>
      </c>
      <c r="T405">
        <f t="shared" si="80"/>
        <v>-15.841011636737901</v>
      </c>
      <c r="U405">
        <f t="shared" si="81"/>
        <v>2.1679509960083658</v>
      </c>
      <c r="V405">
        <f t="shared" si="82"/>
        <v>0</v>
      </c>
      <c r="W405">
        <f t="shared" si="83"/>
        <v>0</v>
      </c>
    </row>
    <row r="406" spans="1:23" x14ac:dyDescent="0.2">
      <c r="A406" t="s">
        <v>67</v>
      </c>
      <c r="B406" t="s">
        <v>66</v>
      </c>
      <c r="C406">
        <v>2011</v>
      </c>
      <c r="D406">
        <v>99.068298720000001</v>
      </c>
      <c r="E406">
        <v>14.74996007</v>
      </c>
      <c r="F406">
        <v>7.2994568949999996</v>
      </c>
      <c r="G406">
        <v>2658.754359</v>
      </c>
      <c r="H406">
        <v>104174038</v>
      </c>
      <c r="I406" t="str">
        <f>Master_Data!$A406 &amp; "-" &amp; Master_Data!$C406</f>
        <v>CEB-2011</v>
      </c>
      <c r="J406">
        <f t="shared" si="72"/>
        <v>0.10387156999999547</v>
      </c>
      <c r="K406">
        <f t="shared" si="73"/>
        <v>0.17830679999999965</v>
      </c>
      <c r="L406">
        <f t="shared" si="74"/>
        <v>3.3446684999999476E-2</v>
      </c>
      <c r="M406">
        <f t="shared" si="75"/>
        <v>760413899.95909202</v>
      </c>
      <c r="N406">
        <f t="shared" si="76"/>
        <v>0.93170127999999863</v>
      </c>
      <c r="O406">
        <f t="shared" si="77"/>
        <v>2.7454423799216419</v>
      </c>
      <c r="P406" t="str">
        <f>IFERROR(VLOOKUP(A406,Ref_Data!$A:$B,2,0),"Unknown")</f>
        <v>Unknown</v>
      </c>
      <c r="Q406" t="str">
        <f>IFERROR(VLOOKUP(A406,Ref_Data!$A:$C,3,0),"Unknown")</f>
        <v>Unknown</v>
      </c>
      <c r="R406" t="str">
        <f t="shared" si="78"/>
        <v>Universal Access</v>
      </c>
      <c r="S406">
        <f t="shared" si="79"/>
        <v>18.652971289179689</v>
      </c>
      <c r="T406">
        <f t="shared" si="80"/>
        <v>-15.447410219641142</v>
      </c>
      <c r="U406">
        <f t="shared" si="81"/>
        <v>2.1729235112259442</v>
      </c>
      <c r="V406">
        <f t="shared" si="82"/>
        <v>0.10387156999999547</v>
      </c>
      <c r="W406">
        <f t="shared" si="83"/>
        <v>3.3446684999999476E-2</v>
      </c>
    </row>
    <row r="407" spans="1:23" x14ac:dyDescent="0.2">
      <c r="A407" t="s">
        <v>67</v>
      </c>
      <c r="B407" t="s">
        <v>66</v>
      </c>
      <c r="C407">
        <v>2012</v>
      </c>
      <c r="D407">
        <v>99.202835690000001</v>
      </c>
      <c r="E407">
        <v>15.69260448</v>
      </c>
      <c r="F407">
        <v>7.0539947009999997</v>
      </c>
      <c r="G407">
        <v>2585.095984</v>
      </c>
      <c r="H407">
        <v>103929494</v>
      </c>
      <c r="I407" t="str">
        <f>Master_Data!$A407 &amp; "-" &amp; Master_Data!$C407</f>
        <v>CEB-2012</v>
      </c>
      <c r="J407">
        <f t="shared" si="72"/>
        <v>0.1345369699999992</v>
      </c>
      <c r="K407">
        <f t="shared" si="73"/>
        <v>0.94264440999999977</v>
      </c>
      <c r="L407">
        <f t="shared" si="74"/>
        <v>-0.24546219399999991</v>
      </c>
      <c r="M407">
        <f t="shared" si="75"/>
        <v>733118099.95361125</v>
      </c>
      <c r="N407">
        <f t="shared" si="76"/>
        <v>0.79716430999999943</v>
      </c>
      <c r="O407">
        <f t="shared" si="77"/>
        <v>2.72871674578409</v>
      </c>
      <c r="P407" t="str">
        <f>IFERROR(VLOOKUP(A407,Ref_Data!$A:$B,2,0),"Unknown")</f>
        <v>Unknown</v>
      </c>
      <c r="Q407" t="str">
        <f>IFERROR(VLOOKUP(A407,Ref_Data!$A:$C,3,0),"Unknown")</f>
        <v>Unknown</v>
      </c>
      <c r="R407" t="str">
        <f t="shared" si="78"/>
        <v>Universal Access</v>
      </c>
      <c r="S407">
        <f t="shared" si="79"/>
        <v>18.082031153984374</v>
      </c>
      <c r="T407">
        <f t="shared" si="80"/>
        <v>-14.414524973224882</v>
      </c>
      <c r="U407">
        <f t="shared" si="81"/>
        <v>1.6484906379037705</v>
      </c>
      <c r="V407">
        <f t="shared" si="82"/>
        <v>0.23840853999999467</v>
      </c>
      <c r="W407">
        <f t="shared" si="83"/>
        <v>-0.21201550900000043</v>
      </c>
    </row>
    <row r="408" spans="1:23" x14ac:dyDescent="0.2">
      <c r="A408" t="s">
        <v>67</v>
      </c>
      <c r="B408" t="s">
        <v>66</v>
      </c>
      <c r="C408">
        <v>2013</v>
      </c>
      <c r="D408">
        <v>99.308477379999999</v>
      </c>
      <c r="E408">
        <v>16.661211399999999</v>
      </c>
      <c r="F408">
        <v>6.8403502549999997</v>
      </c>
      <c r="G408">
        <v>2544.1996349999999</v>
      </c>
      <c r="H408">
        <v>103570062</v>
      </c>
      <c r="I408" t="str">
        <f>Master_Data!$A408 &amp; "-" &amp; Master_Data!$C408</f>
        <v>CEB-2013</v>
      </c>
      <c r="J408">
        <f t="shared" si="72"/>
        <v>0.10564168999999879</v>
      </c>
      <c r="K408">
        <f t="shared" si="73"/>
        <v>0.96860691999999915</v>
      </c>
      <c r="L408">
        <f t="shared" si="74"/>
        <v>-0.21364444599999999</v>
      </c>
      <c r="M408">
        <f t="shared" si="75"/>
        <v>708455500.01206577</v>
      </c>
      <c r="N408">
        <f t="shared" si="76"/>
        <v>0.69152262000000064</v>
      </c>
      <c r="O408">
        <f t="shared" si="77"/>
        <v>2.6886059414909078</v>
      </c>
      <c r="P408" t="str">
        <f>IFERROR(VLOOKUP(A408,Ref_Data!$A:$B,2,0),"Unknown")</f>
        <v>Unknown</v>
      </c>
      <c r="Q408" t="str">
        <f>IFERROR(VLOOKUP(A408,Ref_Data!$A:$C,3,0),"Unknown")</f>
        <v>Unknown</v>
      </c>
      <c r="R408" t="str">
        <f t="shared" si="78"/>
        <v>Universal Access</v>
      </c>
      <c r="S408">
        <f t="shared" si="79"/>
        <v>17.595939203359393</v>
      </c>
      <c r="T408">
        <f t="shared" si="80"/>
        <v>-13.640428683835349</v>
      </c>
      <c r="U408">
        <f t="shared" si="81"/>
        <v>1.8719798109999957</v>
      </c>
      <c r="V408">
        <f t="shared" si="82"/>
        <v>0.34405022999999346</v>
      </c>
      <c r="W408">
        <f t="shared" si="83"/>
        <v>-0.42565995500000042</v>
      </c>
    </row>
    <row r="409" spans="1:23" x14ac:dyDescent="0.2">
      <c r="A409" t="s">
        <v>67</v>
      </c>
      <c r="B409" t="s">
        <v>66</v>
      </c>
      <c r="C409">
        <v>2014</v>
      </c>
      <c r="D409">
        <v>99.410769459999997</v>
      </c>
      <c r="E409">
        <v>17.070295770000001</v>
      </c>
      <c r="F409">
        <v>6.6835196100000003</v>
      </c>
      <c r="G409">
        <v>2486.6911019999998</v>
      </c>
      <c r="H409">
        <v>103280478</v>
      </c>
      <c r="I409" t="str">
        <f>Master_Data!$A409 &amp; "-" &amp; Master_Data!$C409</f>
        <v>CEB-2014</v>
      </c>
      <c r="J409">
        <f t="shared" si="72"/>
        <v>0.10229207999999801</v>
      </c>
      <c r="K409">
        <f t="shared" si="73"/>
        <v>0.4090843700000022</v>
      </c>
      <c r="L409">
        <f t="shared" si="74"/>
        <v>-0.15683064499999944</v>
      </c>
      <c r="M409">
        <f t="shared" si="75"/>
        <v>690277100.04317355</v>
      </c>
      <c r="N409">
        <f t="shared" si="76"/>
        <v>0.58923054000000263</v>
      </c>
      <c r="O409">
        <f t="shared" si="77"/>
        <v>2.6877160595558367</v>
      </c>
      <c r="P409" t="str">
        <f>IFERROR(VLOOKUP(A409,Ref_Data!$A:$B,2,0),"Unknown")</f>
        <v>Unknown</v>
      </c>
      <c r="Q409" t="str">
        <f>IFERROR(VLOOKUP(A409,Ref_Data!$A:$C,3,0),"Unknown")</f>
        <v>Unknown</v>
      </c>
      <c r="R409" t="str">
        <f t="shared" si="78"/>
        <v>Universal Access</v>
      </c>
      <c r="S409">
        <f t="shared" si="79"/>
        <v>16.969866871132851</v>
      </c>
      <c r="T409">
        <f t="shared" si="80"/>
        <v>-13.0414308355783</v>
      </c>
      <c r="U409">
        <f t="shared" si="81"/>
        <v>1.892232711916316</v>
      </c>
      <c r="V409">
        <f t="shared" si="82"/>
        <v>0.44634230999999147</v>
      </c>
      <c r="W409">
        <f t="shared" si="83"/>
        <v>-0.58249059999999986</v>
      </c>
    </row>
    <row r="410" spans="1:23" x14ac:dyDescent="0.2">
      <c r="A410" t="s">
        <v>67</v>
      </c>
      <c r="B410" t="s">
        <v>66</v>
      </c>
      <c r="C410">
        <v>2015</v>
      </c>
      <c r="D410">
        <v>99.538470989999993</v>
      </c>
      <c r="E410">
        <v>17.159498209999999</v>
      </c>
      <c r="F410">
        <v>6.8072510580000003</v>
      </c>
      <c r="G410">
        <v>2528.2200630000002</v>
      </c>
      <c r="H410">
        <v>102973167</v>
      </c>
      <c r="I410" t="str">
        <f>Master_Data!$A410 &amp; "-" &amp; Master_Data!$C410</f>
        <v>CEB-2015</v>
      </c>
      <c r="J410">
        <f t="shared" si="72"/>
        <v>0.12770152999999596</v>
      </c>
      <c r="K410">
        <f t="shared" si="73"/>
        <v>8.9202439999997551E-2</v>
      </c>
      <c r="L410">
        <f t="shared" si="74"/>
        <v>0.12373144800000002</v>
      </c>
      <c r="M410">
        <f t="shared" si="75"/>
        <v>700964200.00636077</v>
      </c>
      <c r="N410">
        <f t="shared" si="76"/>
        <v>0.46152901000000668</v>
      </c>
      <c r="O410">
        <f t="shared" si="77"/>
        <v>2.6925073325786673</v>
      </c>
      <c r="P410" t="str">
        <f>IFERROR(VLOOKUP(A410,Ref_Data!$A:$B,2,0),"Unknown")</f>
        <v>Unknown</v>
      </c>
      <c r="Q410" t="str">
        <f>IFERROR(VLOOKUP(A410,Ref_Data!$A:$C,3,0),"Unknown")</f>
        <v>Unknown</v>
      </c>
      <c r="R410" t="str">
        <f t="shared" si="78"/>
        <v>Universal Access</v>
      </c>
      <c r="S410">
        <f t="shared" si="79"/>
        <v>16.523232431953105</v>
      </c>
      <c r="T410">
        <f t="shared" si="80"/>
        <v>-12.755658981497991</v>
      </c>
      <c r="U410">
        <f t="shared" si="81"/>
        <v>2.0978096919958213</v>
      </c>
      <c r="V410">
        <f t="shared" si="82"/>
        <v>0.57404383999998743</v>
      </c>
      <c r="W410">
        <f t="shared" si="83"/>
        <v>-0.45875915199999984</v>
      </c>
    </row>
    <row r="411" spans="1:23" x14ac:dyDescent="0.2">
      <c r="A411" t="s">
        <v>67</v>
      </c>
      <c r="B411" t="s">
        <v>66</v>
      </c>
      <c r="C411">
        <v>2016</v>
      </c>
      <c r="D411">
        <v>99.645913829999998</v>
      </c>
      <c r="E411">
        <v>16.857762739999998</v>
      </c>
      <c r="F411">
        <v>6.9263056509999998</v>
      </c>
      <c r="G411">
        <v>2589.299031</v>
      </c>
      <c r="H411">
        <v>102647939</v>
      </c>
      <c r="I411" t="str">
        <f>Master_Data!$A411 &amp; "-" &amp; Master_Data!$C411</f>
        <v>CEB-2016</v>
      </c>
      <c r="J411">
        <f t="shared" si="72"/>
        <v>0.10744284000000448</v>
      </c>
      <c r="K411">
        <f t="shared" si="73"/>
        <v>-0.30173547000000056</v>
      </c>
      <c r="L411">
        <f t="shared" si="74"/>
        <v>0.11905459299999954</v>
      </c>
      <c r="M411">
        <f t="shared" si="75"/>
        <v>710970999.95920324</v>
      </c>
      <c r="N411">
        <f t="shared" si="76"/>
        <v>0.3540861700000022</v>
      </c>
      <c r="O411">
        <f t="shared" si="77"/>
        <v>2.674973252635493</v>
      </c>
      <c r="P411" t="str">
        <f>IFERROR(VLOOKUP(A411,Ref_Data!$A:$B,2,0),"Unknown")</f>
        <v>Unknown</v>
      </c>
      <c r="Q411" t="str">
        <f>IFERROR(VLOOKUP(A411,Ref_Data!$A:$C,3,0),"Unknown")</f>
        <v>Unknown</v>
      </c>
      <c r="R411" t="str">
        <f t="shared" si="78"/>
        <v>Universal Access</v>
      </c>
      <c r="S411">
        <f t="shared" si="79"/>
        <v>15.55116269945303</v>
      </c>
      <c r="T411">
        <f t="shared" si="80"/>
        <v>-12.848294785184727</v>
      </c>
      <c r="U411">
        <f t="shared" si="81"/>
        <v>2.2519338553305435</v>
      </c>
      <c r="V411">
        <f t="shared" si="82"/>
        <v>0.68148667999999191</v>
      </c>
      <c r="W411">
        <f t="shared" si="83"/>
        <v>-0.33970455900000029</v>
      </c>
    </row>
    <row r="412" spans="1:23" x14ac:dyDescent="0.2">
      <c r="A412" t="s">
        <v>67</v>
      </c>
      <c r="B412" t="s">
        <v>66</v>
      </c>
      <c r="C412">
        <v>2017</v>
      </c>
      <c r="D412">
        <v>99.873686680000006</v>
      </c>
      <c r="E412">
        <v>16.470398700000001</v>
      </c>
      <c r="F412">
        <v>7.2119232230000003</v>
      </c>
      <c r="G412">
        <v>2707.9633899999999</v>
      </c>
      <c r="H412">
        <v>102337501</v>
      </c>
      <c r="I412" t="str">
        <f>Master_Data!$A412 &amp; "-" &amp; Master_Data!$C412</f>
        <v>CEB-2017</v>
      </c>
      <c r="J412">
        <f t="shared" si="72"/>
        <v>0.22777285000000802</v>
      </c>
      <c r="K412">
        <f t="shared" si="73"/>
        <v>-0.3873640399999978</v>
      </c>
      <c r="L412">
        <f t="shared" si="74"/>
        <v>0.28561757200000049</v>
      </c>
      <c r="M412">
        <f t="shared" si="75"/>
        <v>738050200.04568577</v>
      </c>
      <c r="N412">
        <f t="shared" si="76"/>
        <v>0.12631331999999418</v>
      </c>
      <c r="O412">
        <f t="shared" si="77"/>
        <v>2.6632277414208323</v>
      </c>
      <c r="P412" t="str">
        <f>IFERROR(VLOOKUP(A412,Ref_Data!$A:$B,2,0),"Unknown")</f>
        <v>Unknown</v>
      </c>
      <c r="Q412" t="str">
        <f>IFERROR(VLOOKUP(A412,Ref_Data!$A:$C,3,0),"Unknown")</f>
        <v>Unknown</v>
      </c>
      <c r="R412" t="str">
        <f t="shared" si="78"/>
        <v>Universal Access</v>
      </c>
      <c r="S412">
        <f t="shared" si="79"/>
        <v>15.019778989921889</v>
      </c>
      <c r="T412">
        <f t="shared" si="80"/>
        <v>-13.071120171734947</v>
      </c>
      <c r="U412">
        <f t="shared" si="81"/>
        <v>2.5341721574267764</v>
      </c>
      <c r="V412">
        <f t="shared" si="82"/>
        <v>0.90925952999999993</v>
      </c>
      <c r="W412">
        <f t="shared" si="83"/>
        <v>-5.4086986999999809E-2</v>
      </c>
    </row>
    <row r="413" spans="1:23" x14ac:dyDescent="0.2">
      <c r="A413" t="s">
        <v>67</v>
      </c>
      <c r="B413" t="s">
        <v>66</v>
      </c>
      <c r="C413">
        <v>2018</v>
      </c>
      <c r="D413">
        <v>99.876375899999999</v>
      </c>
      <c r="E413">
        <v>18.147686329999999</v>
      </c>
      <c r="F413">
        <v>7.2083493460000003</v>
      </c>
      <c r="G413">
        <v>2762.1027239999999</v>
      </c>
      <c r="H413">
        <v>102074201</v>
      </c>
      <c r="I413" t="str">
        <f>Master_Data!$A413 &amp; "-" &amp; Master_Data!$C413</f>
        <v>CEB-2018</v>
      </c>
      <c r="J413">
        <f t="shared" si="72"/>
        <v>2.6892199999934974E-3</v>
      </c>
      <c r="K413">
        <f t="shared" si="73"/>
        <v>1.6772876299999986</v>
      </c>
      <c r="L413">
        <f t="shared" si="74"/>
        <v>-3.5738770000000031E-3</v>
      </c>
      <c r="M413">
        <f t="shared" si="75"/>
        <v>735786500.02182257</v>
      </c>
      <c r="N413">
        <f t="shared" si="76"/>
        <v>0.12362410000000068</v>
      </c>
      <c r="O413">
        <f t="shared" si="77"/>
        <v>2.6097325357838503</v>
      </c>
      <c r="P413" t="str">
        <f>IFERROR(VLOOKUP(A413,Ref_Data!$A:$B,2,0),"Unknown")</f>
        <v>Unknown</v>
      </c>
      <c r="Q413" t="str">
        <f>IFERROR(VLOOKUP(A413,Ref_Data!$A:$C,3,0),"Unknown")</f>
        <v>Unknown</v>
      </c>
      <c r="R413" t="str">
        <f t="shared" si="78"/>
        <v>Universal Access</v>
      </c>
      <c r="S413">
        <f t="shared" si="79"/>
        <v>14.392575340312504</v>
      </c>
      <c r="T413">
        <f t="shared" si="80"/>
        <v>-11.415343840325303</v>
      </c>
      <c r="U413">
        <f t="shared" si="81"/>
        <v>2.4974803363723854</v>
      </c>
      <c r="V413">
        <f t="shared" si="82"/>
        <v>0.91194874999999342</v>
      </c>
      <c r="W413">
        <f t="shared" si="83"/>
        <v>-5.7660863999999812E-2</v>
      </c>
    </row>
    <row r="414" spans="1:23" x14ac:dyDescent="0.2">
      <c r="A414" t="s">
        <v>67</v>
      </c>
      <c r="B414" t="s">
        <v>66</v>
      </c>
      <c r="C414">
        <v>2019</v>
      </c>
      <c r="D414">
        <v>99.948034960000001</v>
      </c>
      <c r="E414">
        <v>18.860153960000002</v>
      </c>
      <c r="F414">
        <v>6.8563164749999999</v>
      </c>
      <c r="G414">
        <v>2699.5066080000001</v>
      </c>
      <c r="H414">
        <v>101864274</v>
      </c>
      <c r="I414" t="str">
        <f>Master_Data!$A414 &amp; "-" &amp; Master_Data!$C414</f>
        <v>CEB-2019</v>
      </c>
      <c r="J414">
        <f t="shared" si="72"/>
        <v>7.1659060000001773E-2</v>
      </c>
      <c r="K414">
        <f t="shared" si="73"/>
        <v>0.71246763000000257</v>
      </c>
      <c r="L414">
        <f t="shared" si="74"/>
        <v>-0.35203287100000047</v>
      </c>
      <c r="M414">
        <f t="shared" si="75"/>
        <v>698413700.04011416</v>
      </c>
      <c r="N414">
        <f t="shared" si="76"/>
        <v>5.1965039999998908E-2</v>
      </c>
      <c r="O414">
        <f t="shared" si="77"/>
        <v>2.5398405970488365</v>
      </c>
      <c r="P414" t="str">
        <f>IFERROR(VLOOKUP(A414,Ref_Data!$A:$B,2,0),"Unknown")</f>
        <v>Unknown</v>
      </c>
      <c r="Q414" t="str">
        <f>IFERROR(VLOOKUP(A414,Ref_Data!$A:$C,3,0),"Unknown")</f>
        <v>Unknown</v>
      </c>
      <c r="R414" t="str">
        <f t="shared" si="78"/>
        <v>Universal Access</v>
      </c>
      <c r="S414">
        <f t="shared" si="79"/>
        <v>13.906657820585878</v>
      </c>
      <c r="T414">
        <f t="shared" si="80"/>
        <v>-10.602037083827287</v>
      </c>
      <c r="U414">
        <f t="shared" si="81"/>
        <v>2.1729151794184123</v>
      </c>
      <c r="V414">
        <f t="shared" si="82"/>
        <v>0.9836078099999952</v>
      </c>
      <c r="W414">
        <f t="shared" si="83"/>
        <v>-0.40969373500000028</v>
      </c>
    </row>
    <row r="415" spans="1:23" x14ac:dyDescent="0.2">
      <c r="A415" t="s">
        <v>67</v>
      </c>
      <c r="B415" t="s">
        <v>66</v>
      </c>
      <c r="C415">
        <v>2020</v>
      </c>
      <c r="D415">
        <v>99.980583960000004</v>
      </c>
      <c r="E415">
        <v>19.697783820000001</v>
      </c>
      <c r="F415">
        <v>6.4569774569999998</v>
      </c>
      <c r="G415">
        <v>2621.6360049999998</v>
      </c>
      <c r="H415">
        <v>101215763</v>
      </c>
      <c r="I415" t="str">
        <f>Master_Data!$A415 &amp; "-" &amp; Master_Data!$C415</f>
        <v>CEB-2020</v>
      </c>
      <c r="J415">
        <f t="shared" si="72"/>
        <v>3.2549000000003048E-2</v>
      </c>
      <c r="K415">
        <f t="shared" si="73"/>
        <v>0.83762985999999984</v>
      </c>
      <c r="L415">
        <f t="shared" si="74"/>
        <v>-0.39933901800000005</v>
      </c>
      <c r="M415">
        <f t="shared" si="75"/>
        <v>653547899.98405468</v>
      </c>
      <c r="N415">
        <f t="shared" si="76"/>
        <v>1.941603999999586E-2</v>
      </c>
      <c r="O415">
        <f t="shared" si="77"/>
        <v>2.4629572696916022</v>
      </c>
      <c r="P415" t="str">
        <f>IFERROR(VLOOKUP(A415,Ref_Data!$A:$B,2,0),"Unknown")</f>
        <v>Unknown</v>
      </c>
      <c r="Q415" t="str">
        <f>IFERROR(VLOOKUP(A415,Ref_Data!$A:$C,3,0),"Unknown")</f>
        <v>Unknown</v>
      </c>
      <c r="R415" t="str">
        <f t="shared" si="78"/>
        <v>Universal Access</v>
      </c>
      <c r="S415">
        <f t="shared" si="79"/>
        <v>13.406749434335921</v>
      </c>
      <c r="T415">
        <f t="shared" si="80"/>
        <v>-10.83706961381526</v>
      </c>
      <c r="U415">
        <f t="shared" si="81"/>
        <v>2.0562298206987419</v>
      </c>
      <c r="V415">
        <f t="shared" si="82"/>
        <v>1.0161568099999982</v>
      </c>
      <c r="W415">
        <f t="shared" si="83"/>
        <v>-0.80903275300000033</v>
      </c>
    </row>
    <row r="416" spans="1:23" x14ac:dyDescent="0.2">
      <c r="A416" t="s">
        <v>67</v>
      </c>
      <c r="B416" t="s">
        <v>66</v>
      </c>
      <c r="C416">
        <v>2021</v>
      </c>
      <c r="D416">
        <v>99.987012120000003</v>
      </c>
      <c r="F416">
        <v>7.0248875579999996</v>
      </c>
      <c r="G416">
        <v>2806.9754640000001</v>
      </c>
      <c r="H416">
        <v>100205732</v>
      </c>
      <c r="I416" t="str">
        <f>Master_Data!$A416 &amp; "-" &amp; Master_Data!$C416</f>
        <v>CEB-2021</v>
      </c>
      <c r="J416">
        <f t="shared" si="72"/>
        <v>6.4281599999986838E-3</v>
      </c>
      <c r="K416" t="str">
        <f t="shared" si="73"/>
        <v/>
      </c>
      <c r="L416">
        <f t="shared" si="74"/>
        <v>0.56791010099999983</v>
      </c>
      <c r="M416">
        <f t="shared" si="75"/>
        <v>703933999.96708238</v>
      </c>
      <c r="N416">
        <f t="shared" si="76"/>
        <v>1.2987879999997176E-2</v>
      </c>
      <c r="O416">
        <f t="shared" si="77"/>
        <v>2.5026537096941293</v>
      </c>
      <c r="P416" t="str">
        <f>IFERROR(VLOOKUP(A416,Ref_Data!$A:$B,2,0),"Unknown")</f>
        <v>Unknown</v>
      </c>
      <c r="Q416" t="str">
        <f>IFERROR(VLOOKUP(A416,Ref_Data!$A:$C,3,0),"Unknown")</f>
        <v>Unknown</v>
      </c>
      <c r="R416" t="str">
        <f t="shared" si="78"/>
        <v>Universal Access</v>
      </c>
      <c r="S416">
        <f t="shared" si="79"/>
        <v>12.861843609726563</v>
      </c>
      <c r="T416" t="str">
        <f t="shared" si="80"/>
        <v/>
      </c>
      <c r="U416">
        <f t="shared" si="81"/>
        <v>2.4441532169958133</v>
      </c>
      <c r="V416">
        <f t="shared" si="82"/>
        <v>1.0225849699999969</v>
      </c>
      <c r="W416">
        <f t="shared" si="83"/>
        <v>-0.24112265200000049</v>
      </c>
    </row>
    <row r="417" spans="1:23" x14ac:dyDescent="0.2">
      <c r="A417" t="s">
        <v>67</v>
      </c>
      <c r="B417" t="s">
        <v>66</v>
      </c>
      <c r="C417">
        <v>2022</v>
      </c>
      <c r="D417">
        <v>100</v>
      </c>
      <c r="F417">
        <v>6.7718350139999997</v>
      </c>
      <c r="G417">
        <v>2683.157095</v>
      </c>
      <c r="H417">
        <v>100071871</v>
      </c>
      <c r="I417" t="str">
        <f>Master_Data!$A417 &amp; "-" &amp; Master_Data!$C417</f>
        <v>CEB-2022</v>
      </c>
      <c r="J417">
        <f t="shared" si="72"/>
        <v>1.2987879999997176E-2</v>
      </c>
      <c r="K417" t="str">
        <f t="shared" si="73"/>
        <v/>
      </c>
      <c r="L417">
        <f t="shared" si="74"/>
        <v>-0.25305254399999999</v>
      </c>
      <c r="M417">
        <f t="shared" si="75"/>
        <v>677670199.95429111</v>
      </c>
      <c r="N417">
        <f t="shared" si="76"/>
        <v>0</v>
      </c>
      <c r="O417">
        <f t="shared" si="77"/>
        <v>2.5238309850061165</v>
      </c>
      <c r="P417" t="str">
        <f>IFERROR(VLOOKUP(A417,Ref_Data!$A:$B,2,0),"Unknown")</f>
        <v>Unknown</v>
      </c>
      <c r="Q417" t="str">
        <f>IFERROR(VLOOKUP(A417,Ref_Data!$A:$C,3,0),"Unknown")</f>
        <v>Unknown</v>
      </c>
      <c r="R417" t="str">
        <f t="shared" si="78"/>
        <v>Universal Access</v>
      </c>
      <c r="S417">
        <f t="shared" si="79"/>
        <v>12.585946336015652</v>
      </c>
      <c r="T417" t="str">
        <f t="shared" si="80"/>
        <v/>
      </c>
      <c r="U417">
        <f t="shared" si="81"/>
        <v>2.2210339617740633</v>
      </c>
      <c r="V417">
        <f t="shared" si="82"/>
        <v>1.0355728499999941</v>
      </c>
      <c r="W417">
        <f t="shared" si="83"/>
        <v>-0.49417519600000048</v>
      </c>
    </row>
    <row r="418" spans="1:23" x14ac:dyDescent="0.2">
      <c r="A418" t="s">
        <v>69</v>
      </c>
      <c r="B418" t="s">
        <v>68</v>
      </c>
      <c r="C418">
        <v>2010</v>
      </c>
      <c r="D418">
        <v>100</v>
      </c>
      <c r="E418">
        <v>20.6</v>
      </c>
      <c r="F418">
        <v>5.9201455249999997</v>
      </c>
      <c r="G418">
        <v>3323.4121850000001</v>
      </c>
      <c r="H418">
        <v>7824909</v>
      </c>
      <c r="I418" t="str">
        <f>Master_Data!$A418 &amp; "-" &amp; Master_Data!$C418</f>
        <v>CHE-2010</v>
      </c>
      <c r="J418" t="str">
        <f t="shared" si="72"/>
        <v/>
      </c>
      <c r="K418" t="str">
        <f t="shared" si="73"/>
        <v/>
      </c>
      <c r="L418" t="str">
        <f t="shared" si="74"/>
        <v/>
      </c>
      <c r="M418">
        <f t="shared" si="75"/>
        <v>46324599.999882221</v>
      </c>
      <c r="N418">
        <f t="shared" si="76"/>
        <v>0</v>
      </c>
      <c r="O418">
        <f t="shared" si="77"/>
        <v>1.7813455555468511</v>
      </c>
      <c r="P418" t="str">
        <f>IFERROR(VLOOKUP(A418,Ref_Data!$A:$B,2,0),"Unknown")</f>
        <v>High Income</v>
      </c>
      <c r="Q418" t="str">
        <f>IFERROR(VLOOKUP(A418,Ref_Data!$A:$C,3,0),"Unknown")</f>
        <v>Europe &amp; Central Asia</v>
      </c>
      <c r="R418" t="str">
        <f t="shared" si="78"/>
        <v>Universal Access</v>
      </c>
      <c r="S418">
        <f t="shared" si="79"/>
        <v>20.375342560585949</v>
      </c>
      <c r="T418">
        <f t="shared" si="80"/>
        <v>-9.8126649067379006</v>
      </c>
      <c r="U418">
        <f t="shared" si="81"/>
        <v>0.82208631100836538</v>
      </c>
      <c r="V418">
        <f t="shared" si="82"/>
        <v>0</v>
      </c>
      <c r="W418">
        <f t="shared" si="83"/>
        <v>0</v>
      </c>
    </row>
    <row r="419" spans="1:23" x14ac:dyDescent="0.2">
      <c r="A419" t="s">
        <v>69</v>
      </c>
      <c r="B419" t="s">
        <v>68</v>
      </c>
      <c r="C419">
        <v>2011</v>
      </c>
      <c r="D419">
        <v>100</v>
      </c>
      <c r="E419">
        <v>20.6</v>
      </c>
      <c r="F419">
        <v>5.3444606810000002</v>
      </c>
      <c r="G419">
        <v>3181.0668780000001</v>
      </c>
      <c r="H419">
        <v>7912398</v>
      </c>
      <c r="I419" t="str">
        <f>Master_Data!$A419 &amp; "-" &amp; Master_Data!$C419</f>
        <v>CHE-2011</v>
      </c>
      <c r="J419">
        <f t="shared" si="72"/>
        <v>0</v>
      </c>
      <c r="K419">
        <f t="shared" si="73"/>
        <v>0</v>
      </c>
      <c r="L419">
        <f t="shared" si="74"/>
        <v>-0.57568484399999953</v>
      </c>
      <c r="M419">
        <f t="shared" si="75"/>
        <v>42287500.003423043</v>
      </c>
      <c r="N419">
        <f t="shared" si="76"/>
        <v>0</v>
      </c>
      <c r="O419">
        <f t="shared" si="77"/>
        <v>1.6800843509332848</v>
      </c>
      <c r="P419" t="str">
        <f>IFERROR(VLOOKUP(A419,Ref_Data!$A:$B,2,0),"Unknown")</f>
        <v>High Income</v>
      </c>
      <c r="Q419" t="str">
        <f>IFERROR(VLOOKUP(A419,Ref_Data!$A:$C,3,0),"Unknown")</f>
        <v>Europe &amp; Central Asia</v>
      </c>
      <c r="R419" t="str">
        <f t="shared" si="78"/>
        <v>Universal Access</v>
      </c>
      <c r="S419">
        <f t="shared" si="79"/>
        <v>19.584672569179688</v>
      </c>
      <c r="T419">
        <f t="shared" si="80"/>
        <v>-9.597370289641141</v>
      </c>
      <c r="U419">
        <f t="shared" si="81"/>
        <v>0.21792729722594473</v>
      </c>
      <c r="V419">
        <f t="shared" si="82"/>
        <v>0</v>
      </c>
      <c r="W419">
        <f t="shared" si="83"/>
        <v>-0.57568484399999953</v>
      </c>
    </row>
    <row r="420" spans="1:23" x14ac:dyDescent="0.2">
      <c r="A420" t="s">
        <v>69</v>
      </c>
      <c r="B420" t="s">
        <v>68</v>
      </c>
      <c r="C420">
        <v>2012</v>
      </c>
      <c r="D420">
        <v>100</v>
      </c>
      <c r="E420">
        <v>21.9</v>
      </c>
      <c r="F420">
        <v>5.4521642930000001</v>
      </c>
      <c r="G420">
        <v>3175.970902</v>
      </c>
      <c r="H420">
        <v>7996861</v>
      </c>
      <c r="I420" t="str">
        <f>Master_Data!$A420 &amp; "-" &amp; Master_Data!$C420</f>
        <v>CHE-2012</v>
      </c>
      <c r="J420">
        <f t="shared" si="72"/>
        <v>0</v>
      </c>
      <c r="K420">
        <f t="shared" si="73"/>
        <v>1.2999999999999972</v>
      </c>
      <c r="L420">
        <f t="shared" si="74"/>
        <v>0.10770361199999989</v>
      </c>
      <c r="M420">
        <f t="shared" si="75"/>
        <v>43600200.000284277</v>
      </c>
      <c r="N420">
        <f t="shared" si="76"/>
        <v>0</v>
      </c>
      <c r="O420">
        <f t="shared" si="77"/>
        <v>1.7166921427292094</v>
      </c>
      <c r="P420" t="str">
        <f>IFERROR(VLOOKUP(A420,Ref_Data!$A:$B,2,0),"Unknown")</f>
        <v>High Income</v>
      </c>
      <c r="Q420" t="str">
        <f>IFERROR(VLOOKUP(A420,Ref_Data!$A:$C,3,0),"Unknown")</f>
        <v>Europe &amp; Central Asia</v>
      </c>
      <c r="R420" t="str">
        <f t="shared" si="78"/>
        <v>Universal Access</v>
      </c>
      <c r="S420">
        <f t="shared" si="79"/>
        <v>18.879195463984374</v>
      </c>
      <c r="T420">
        <f t="shared" si="80"/>
        <v>-8.2071294532248835</v>
      </c>
      <c r="U420">
        <f t="shared" si="81"/>
        <v>4.6660229903770833E-2</v>
      </c>
      <c r="V420">
        <f t="shared" si="82"/>
        <v>0</v>
      </c>
      <c r="W420">
        <f t="shared" si="83"/>
        <v>-0.46798123199999964</v>
      </c>
    </row>
    <row r="421" spans="1:23" x14ac:dyDescent="0.2">
      <c r="A421" t="s">
        <v>69</v>
      </c>
      <c r="B421" t="s">
        <v>68</v>
      </c>
      <c r="C421">
        <v>2013</v>
      </c>
      <c r="D421">
        <v>100</v>
      </c>
      <c r="E421">
        <v>21.8</v>
      </c>
      <c r="F421">
        <v>5.514252945</v>
      </c>
      <c r="G421">
        <v>3274.4994809999998</v>
      </c>
      <c r="H421">
        <v>8089346</v>
      </c>
      <c r="I421" t="str">
        <f>Master_Data!$A421 &amp; "-" &amp; Master_Data!$C421</f>
        <v>CHE-2013</v>
      </c>
      <c r="J421">
        <f t="shared" si="72"/>
        <v>0</v>
      </c>
      <c r="K421">
        <f t="shared" si="73"/>
        <v>-9.9999999999997868E-2</v>
      </c>
      <c r="L421">
        <f t="shared" si="74"/>
        <v>6.2088651999999911E-2</v>
      </c>
      <c r="M421">
        <f t="shared" si="75"/>
        <v>44606700.00362397</v>
      </c>
      <c r="N421">
        <f t="shared" si="76"/>
        <v>0</v>
      </c>
      <c r="O421">
        <f t="shared" si="77"/>
        <v>1.6839987231624178</v>
      </c>
      <c r="P421" t="str">
        <f>IFERROR(VLOOKUP(A421,Ref_Data!$A:$B,2,0),"Unknown")</f>
        <v>High Income</v>
      </c>
      <c r="Q421" t="str">
        <f>IFERROR(VLOOKUP(A421,Ref_Data!$A:$C,3,0),"Unknown")</f>
        <v>Europe &amp; Central Asia</v>
      </c>
      <c r="R421" t="str">
        <f t="shared" si="78"/>
        <v>Universal Access</v>
      </c>
      <c r="S421">
        <f t="shared" si="79"/>
        <v>18.287461823359394</v>
      </c>
      <c r="T421">
        <f t="shared" si="80"/>
        <v>-8.5016400838353476</v>
      </c>
      <c r="U421">
        <f t="shared" si="81"/>
        <v>0.54588250099999591</v>
      </c>
      <c r="V421">
        <f t="shared" si="82"/>
        <v>0</v>
      </c>
      <c r="W421">
        <f t="shared" si="83"/>
        <v>-0.40589257999999973</v>
      </c>
    </row>
    <row r="422" spans="1:23" x14ac:dyDescent="0.2">
      <c r="A422" t="s">
        <v>69</v>
      </c>
      <c r="B422" t="s">
        <v>68</v>
      </c>
      <c r="C422">
        <v>2014</v>
      </c>
      <c r="D422">
        <v>100</v>
      </c>
      <c r="E422">
        <v>22.2</v>
      </c>
      <c r="F422">
        <v>4.9941693679999997</v>
      </c>
      <c r="G422">
        <v>3031.174477</v>
      </c>
      <c r="H422">
        <v>8188649</v>
      </c>
      <c r="I422" t="str">
        <f>Master_Data!$A422 &amp; "-" &amp; Master_Data!$C422</f>
        <v>CHE-2014</v>
      </c>
      <c r="J422">
        <f t="shared" si="72"/>
        <v>0</v>
      </c>
      <c r="K422">
        <f t="shared" si="73"/>
        <v>0.39999999999999858</v>
      </c>
      <c r="L422">
        <f t="shared" si="74"/>
        <v>-0.5200835770000003</v>
      </c>
      <c r="M422">
        <f t="shared" si="75"/>
        <v>40895500.001103826</v>
      </c>
      <c r="N422">
        <f t="shared" si="76"/>
        <v>0</v>
      </c>
      <c r="O422">
        <f t="shared" si="77"/>
        <v>1.6476020783016112</v>
      </c>
      <c r="P422" t="str">
        <f>IFERROR(VLOOKUP(A422,Ref_Data!$A:$B,2,0),"Unknown")</f>
        <v>High Income</v>
      </c>
      <c r="Q422" t="str">
        <f>IFERROR(VLOOKUP(A422,Ref_Data!$A:$C,3,0),"Unknown")</f>
        <v>Europe &amp; Central Asia</v>
      </c>
      <c r="R422" t="str">
        <f t="shared" si="78"/>
        <v>Universal Access</v>
      </c>
      <c r="S422">
        <f t="shared" si="79"/>
        <v>17.559097411132853</v>
      </c>
      <c r="T422">
        <f t="shared" si="80"/>
        <v>-7.911726605578302</v>
      </c>
      <c r="U422">
        <f t="shared" si="81"/>
        <v>0.20288246991631542</v>
      </c>
      <c r="V422">
        <f t="shared" si="82"/>
        <v>0</v>
      </c>
      <c r="W422">
        <f t="shared" si="83"/>
        <v>-0.92597615700000002</v>
      </c>
    </row>
    <row r="423" spans="1:23" x14ac:dyDescent="0.2">
      <c r="A423" t="s">
        <v>69</v>
      </c>
      <c r="B423" t="s">
        <v>68</v>
      </c>
      <c r="C423">
        <v>2015</v>
      </c>
      <c r="D423">
        <v>100</v>
      </c>
      <c r="E423">
        <v>23.9</v>
      </c>
      <c r="F423">
        <v>4.8562879629999998</v>
      </c>
      <c r="G423">
        <v>2927.960153</v>
      </c>
      <c r="H423">
        <v>8282396</v>
      </c>
      <c r="I423" t="str">
        <f>Master_Data!$A423 &amp; "-" &amp; Master_Data!$C423</f>
        <v>CHE-2015</v>
      </c>
      <c r="J423">
        <f t="shared" si="72"/>
        <v>0</v>
      </c>
      <c r="K423">
        <f t="shared" si="73"/>
        <v>1.6999999999999993</v>
      </c>
      <c r="L423">
        <f t="shared" si="74"/>
        <v>-0.1378814049999999</v>
      </c>
      <c r="M423">
        <f t="shared" si="75"/>
        <v>40221699.999599345</v>
      </c>
      <c r="N423">
        <f t="shared" si="76"/>
        <v>0</v>
      </c>
      <c r="O423">
        <f t="shared" si="77"/>
        <v>1.6585908650512977</v>
      </c>
      <c r="P423" t="str">
        <f>IFERROR(VLOOKUP(A423,Ref_Data!$A:$B,2,0),"Unknown")</f>
        <v>High Income</v>
      </c>
      <c r="Q423" t="str">
        <f>IFERROR(VLOOKUP(A423,Ref_Data!$A:$C,3,0),"Unknown")</f>
        <v>Europe &amp; Central Asia</v>
      </c>
      <c r="R423" t="str">
        <f t="shared" si="78"/>
        <v>Universal Access</v>
      </c>
      <c r="S423">
        <f t="shared" si="79"/>
        <v>16.984761441953111</v>
      </c>
      <c r="T423">
        <f t="shared" si="80"/>
        <v>-6.0151571914979911</v>
      </c>
      <c r="U423">
        <f t="shared" si="81"/>
        <v>0.14684659699582081</v>
      </c>
      <c r="V423">
        <f t="shared" si="82"/>
        <v>0</v>
      </c>
      <c r="W423">
        <f t="shared" si="83"/>
        <v>-1.0638575619999999</v>
      </c>
    </row>
    <row r="424" spans="1:23" x14ac:dyDescent="0.2">
      <c r="A424" t="s">
        <v>69</v>
      </c>
      <c r="B424" t="s">
        <v>68</v>
      </c>
      <c r="C424">
        <v>2016</v>
      </c>
      <c r="D424">
        <v>100</v>
      </c>
      <c r="E424">
        <v>24.1</v>
      </c>
      <c r="F424">
        <v>4.8712353420000003</v>
      </c>
      <c r="G424">
        <v>2819.8309589999999</v>
      </c>
      <c r="H424">
        <v>8373338</v>
      </c>
      <c r="I424" t="str">
        <f>Master_Data!$A424 &amp; "-" &amp; Master_Data!$C424</f>
        <v>CHE-2016</v>
      </c>
      <c r="J424">
        <f t="shared" si="72"/>
        <v>0</v>
      </c>
      <c r="K424">
        <f t="shared" si="73"/>
        <v>0.20000000000000284</v>
      </c>
      <c r="L424">
        <f t="shared" si="74"/>
        <v>1.4947379000000538E-2</v>
      </c>
      <c r="M424">
        <f t="shared" si="75"/>
        <v>40788499.996111602</v>
      </c>
      <c r="N424">
        <f t="shared" si="76"/>
        <v>0</v>
      </c>
      <c r="O424">
        <f t="shared" si="77"/>
        <v>1.7274919712660692</v>
      </c>
      <c r="P424" t="str">
        <f>IFERROR(VLOOKUP(A424,Ref_Data!$A:$B,2,0),"Unknown")</f>
        <v>High Income</v>
      </c>
      <c r="Q424" t="str">
        <f>IFERROR(VLOOKUP(A424,Ref_Data!$A:$C,3,0),"Unknown")</f>
        <v>Europe &amp; Central Asia</v>
      </c>
      <c r="R424" t="str">
        <f t="shared" si="78"/>
        <v>Universal Access</v>
      </c>
      <c r="S424">
        <f t="shared" si="79"/>
        <v>15.905248869453033</v>
      </c>
      <c r="T424">
        <f t="shared" si="80"/>
        <v>-5.606057525184724</v>
      </c>
      <c r="U424">
        <f t="shared" si="81"/>
        <v>0.19686354633054393</v>
      </c>
      <c r="V424">
        <f t="shared" si="82"/>
        <v>0</v>
      </c>
      <c r="W424">
        <f t="shared" si="83"/>
        <v>-1.0489101829999994</v>
      </c>
    </row>
    <row r="425" spans="1:23" x14ac:dyDescent="0.2">
      <c r="A425" t="s">
        <v>69</v>
      </c>
      <c r="B425" t="s">
        <v>68</v>
      </c>
      <c r="C425">
        <v>2017</v>
      </c>
      <c r="D425">
        <v>100</v>
      </c>
      <c r="E425">
        <v>25</v>
      </c>
      <c r="F425">
        <v>4.711198982</v>
      </c>
      <c r="G425">
        <v>2809.4794569999999</v>
      </c>
      <c r="H425">
        <v>8451840</v>
      </c>
      <c r="I425" t="str">
        <f>Master_Data!$A425 &amp; "-" &amp; Master_Data!$C425</f>
        <v>CHE-2017</v>
      </c>
      <c r="J425">
        <f t="shared" si="72"/>
        <v>0</v>
      </c>
      <c r="K425">
        <f t="shared" si="73"/>
        <v>0.89999999999999858</v>
      </c>
      <c r="L425">
        <f t="shared" si="74"/>
        <v>-0.16003636000000032</v>
      </c>
      <c r="M425">
        <f t="shared" si="75"/>
        <v>39818300.004026882</v>
      </c>
      <c r="N425">
        <f t="shared" si="76"/>
        <v>0</v>
      </c>
      <c r="O425">
        <f t="shared" si="77"/>
        <v>1.6768939065426312</v>
      </c>
      <c r="P425" t="str">
        <f>IFERROR(VLOOKUP(A425,Ref_Data!$A:$B,2,0),"Unknown")</f>
        <v>High Income</v>
      </c>
      <c r="Q425" t="str">
        <f>IFERROR(VLOOKUP(A425,Ref_Data!$A:$C,3,0),"Unknown")</f>
        <v>Europe &amp; Central Asia</v>
      </c>
      <c r="R425" t="str">
        <f t="shared" si="78"/>
        <v>Universal Access</v>
      </c>
      <c r="S425">
        <f t="shared" si="79"/>
        <v>15.146092309921883</v>
      </c>
      <c r="T425">
        <f t="shared" si="80"/>
        <v>-4.5415188717349473</v>
      </c>
      <c r="U425">
        <f t="shared" si="81"/>
        <v>3.3447916426776025E-2</v>
      </c>
      <c r="V425">
        <f t="shared" si="82"/>
        <v>0</v>
      </c>
      <c r="W425">
        <f t="shared" si="83"/>
        <v>-1.2089465429999997</v>
      </c>
    </row>
    <row r="426" spans="1:23" x14ac:dyDescent="0.2">
      <c r="A426" t="s">
        <v>69</v>
      </c>
      <c r="B426" t="s">
        <v>68</v>
      </c>
      <c r="C426">
        <v>2018</v>
      </c>
      <c r="D426">
        <v>100</v>
      </c>
      <c r="E426">
        <v>24.2</v>
      </c>
      <c r="F426">
        <v>4.523891431</v>
      </c>
      <c r="G426">
        <v>2806.4991559999999</v>
      </c>
      <c r="H426">
        <v>8514329</v>
      </c>
      <c r="I426" t="str">
        <f>Master_Data!$A426 &amp; "-" &amp; Master_Data!$C426</f>
        <v>CHE-2018</v>
      </c>
      <c r="J426">
        <f t="shared" si="72"/>
        <v>0</v>
      </c>
      <c r="K426">
        <f t="shared" si="73"/>
        <v>-0.80000000000000071</v>
      </c>
      <c r="L426">
        <f t="shared" si="74"/>
        <v>-0.18730755099999996</v>
      </c>
      <c r="M426">
        <f t="shared" si="75"/>
        <v>38517900.003814802</v>
      </c>
      <c r="N426">
        <f t="shared" si="76"/>
        <v>0</v>
      </c>
      <c r="O426">
        <f t="shared" si="77"/>
        <v>1.6119340072946027</v>
      </c>
      <c r="P426" t="str">
        <f>IFERROR(VLOOKUP(A426,Ref_Data!$A:$B,2,0),"Unknown")</f>
        <v>High Income</v>
      </c>
      <c r="Q426" t="str">
        <f>IFERROR(VLOOKUP(A426,Ref_Data!$A:$C,3,0),"Unknown")</f>
        <v>Europe &amp; Central Asia</v>
      </c>
      <c r="R426" t="str">
        <f t="shared" si="78"/>
        <v>Universal Access</v>
      </c>
      <c r="S426">
        <f t="shared" si="79"/>
        <v>14.516199440312505</v>
      </c>
      <c r="T426">
        <f t="shared" si="80"/>
        <v>-5.3630301703253025</v>
      </c>
      <c r="U426">
        <f t="shared" si="81"/>
        <v>-0.18697757862761488</v>
      </c>
      <c r="V426">
        <f t="shared" si="82"/>
        <v>0</v>
      </c>
      <c r="W426">
        <f t="shared" si="83"/>
        <v>-1.3962540939999997</v>
      </c>
    </row>
    <row r="427" spans="1:23" x14ac:dyDescent="0.2">
      <c r="A427" t="s">
        <v>69</v>
      </c>
      <c r="B427" t="s">
        <v>68</v>
      </c>
      <c r="C427">
        <v>2019</v>
      </c>
      <c r="D427">
        <v>100</v>
      </c>
      <c r="E427">
        <v>24.8</v>
      </c>
      <c r="F427">
        <v>4.4774514649999997</v>
      </c>
      <c r="G427">
        <v>2857.1581919999999</v>
      </c>
      <c r="H427">
        <v>8575280</v>
      </c>
      <c r="I427" t="str">
        <f>Master_Data!$A427 &amp; "-" &amp; Master_Data!$C427</f>
        <v>CHE-2019</v>
      </c>
      <c r="J427">
        <f t="shared" si="72"/>
        <v>0</v>
      </c>
      <c r="K427">
        <f t="shared" si="73"/>
        <v>0.60000000000000142</v>
      </c>
      <c r="L427">
        <f t="shared" si="74"/>
        <v>-4.6439966000000332E-2</v>
      </c>
      <c r="M427">
        <f t="shared" si="75"/>
        <v>38395399.998785198</v>
      </c>
      <c r="N427">
        <f t="shared" si="76"/>
        <v>0</v>
      </c>
      <c r="O427">
        <f t="shared" si="77"/>
        <v>1.5670996018130172</v>
      </c>
      <c r="P427" t="str">
        <f>IFERROR(VLOOKUP(A427,Ref_Data!$A:$B,2,0),"Unknown")</f>
        <v>High Income</v>
      </c>
      <c r="Q427" t="str">
        <f>IFERROR(VLOOKUP(A427,Ref_Data!$A:$C,3,0),"Unknown")</f>
        <v>Europe &amp; Central Asia</v>
      </c>
      <c r="R427" t="str">
        <f t="shared" si="78"/>
        <v>Universal Access</v>
      </c>
      <c r="S427">
        <f t="shared" si="79"/>
        <v>13.958622860585876</v>
      </c>
      <c r="T427">
        <f t="shared" si="80"/>
        <v>-4.6621910438272884</v>
      </c>
      <c r="U427">
        <f t="shared" si="81"/>
        <v>-0.20594983058158789</v>
      </c>
      <c r="V427">
        <f t="shared" si="82"/>
        <v>0</v>
      </c>
      <c r="W427">
        <f t="shared" si="83"/>
        <v>-1.44269406</v>
      </c>
    </row>
    <row r="428" spans="1:23" x14ac:dyDescent="0.2">
      <c r="A428" t="s">
        <v>69</v>
      </c>
      <c r="B428" t="s">
        <v>68</v>
      </c>
      <c r="C428">
        <v>2020</v>
      </c>
      <c r="D428">
        <v>100</v>
      </c>
      <c r="E428">
        <v>26.4</v>
      </c>
      <c r="F428">
        <v>4.1606164830000001</v>
      </c>
      <c r="G428">
        <v>2690.3902330000001</v>
      </c>
      <c r="H428">
        <v>8638167</v>
      </c>
      <c r="I428" t="str">
        <f>Master_Data!$A428 &amp; "-" &amp; Master_Data!$C428</f>
        <v>CHE-2020</v>
      </c>
      <c r="J428">
        <f t="shared" si="72"/>
        <v>0</v>
      </c>
      <c r="K428">
        <f t="shared" si="73"/>
        <v>1.5999999999999979</v>
      </c>
      <c r="L428">
        <f t="shared" si="74"/>
        <v>-0.3168349819999996</v>
      </c>
      <c r="M428">
        <f t="shared" si="75"/>
        <v>35940100.003106661</v>
      </c>
      <c r="N428">
        <f t="shared" si="76"/>
        <v>0</v>
      </c>
      <c r="O428">
        <f t="shared" si="77"/>
        <v>1.5464732334983913</v>
      </c>
      <c r="P428" t="str">
        <f>IFERROR(VLOOKUP(A428,Ref_Data!$A:$B,2,0),"Unknown")</f>
        <v>High Income</v>
      </c>
      <c r="Q428" t="str">
        <f>IFERROR(VLOOKUP(A428,Ref_Data!$A:$C,3,0),"Unknown")</f>
        <v>Europe &amp; Central Asia</v>
      </c>
      <c r="R428" t="str">
        <f t="shared" si="78"/>
        <v>Universal Access</v>
      </c>
      <c r="S428">
        <f t="shared" si="79"/>
        <v>13.426165474335917</v>
      </c>
      <c r="T428">
        <f t="shared" si="80"/>
        <v>-4.1348534338152625</v>
      </c>
      <c r="U428">
        <f t="shared" si="81"/>
        <v>-0.24013115330125778</v>
      </c>
      <c r="V428">
        <f t="shared" si="82"/>
        <v>0</v>
      </c>
      <c r="W428">
        <f t="shared" si="83"/>
        <v>-1.7595290419999996</v>
      </c>
    </row>
    <row r="429" spans="1:23" x14ac:dyDescent="0.2">
      <c r="A429" t="s">
        <v>69</v>
      </c>
      <c r="B429" t="s">
        <v>68</v>
      </c>
      <c r="C429">
        <v>2021</v>
      </c>
      <c r="D429">
        <v>100</v>
      </c>
      <c r="E429">
        <v>27.7</v>
      </c>
      <c r="F429">
        <v>4.323039938</v>
      </c>
      <c r="G429">
        <v>2619.8055610000001</v>
      </c>
      <c r="H429">
        <v>8704546</v>
      </c>
      <c r="I429" t="str">
        <f>Master_Data!$A429 &amp; "-" &amp; Master_Data!$C429</f>
        <v>CHE-2021</v>
      </c>
      <c r="J429">
        <f t="shared" si="72"/>
        <v>0</v>
      </c>
      <c r="K429">
        <f t="shared" si="73"/>
        <v>1.3000000000000007</v>
      </c>
      <c r="L429">
        <f t="shared" si="74"/>
        <v>0.16242345499999988</v>
      </c>
      <c r="M429">
        <f t="shared" si="75"/>
        <v>37630100.000158146</v>
      </c>
      <c r="N429">
        <f t="shared" si="76"/>
        <v>0</v>
      </c>
      <c r="O429">
        <f t="shared" si="77"/>
        <v>1.6501377057730429</v>
      </c>
      <c r="P429" t="str">
        <f>IFERROR(VLOOKUP(A429,Ref_Data!$A:$B,2,0),"Unknown")</f>
        <v>High Income</v>
      </c>
      <c r="Q429" t="str">
        <f>IFERROR(VLOOKUP(A429,Ref_Data!$A:$C,3,0),"Unknown")</f>
        <v>Europe &amp; Central Asia</v>
      </c>
      <c r="R429" t="str">
        <f t="shared" si="78"/>
        <v>Universal Access</v>
      </c>
      <c r="S429">
        <f t="shared" si="79"/>
        <v>12.87483148972656</v>
      </c>
      <c r="T429">
        <f t="shared" si="80"/>
        <v>-1.9033816425120591</v>
      </c>
      <c r="U429">
        <f t="shared" si="81"/>
        <v>-0.25769440300418633</v>
      </c>
      <c r="V429">
        <f t="shared" si="82"/>
        <v>0</v>
      </c>
      <c r="W429">
        <f t="shared" si="83"/>
        <v>-1.5971055869999997</v>
      </c>
    </row>
    <row r="430" spans="1:23" x14ac:dyDescent="0.2">
      <c r="A430" t="s">
        <v>69</v>
      </c>
      <c r="B430" t="s">
        <v>68</v>
      </c>
      <c r="C430">
        <v>2022</v>
      </c>
      <c r="D430">
        <v>100</v>
      </c>
      <c r="F430">
        <v>3.928466936</v>
      </c>
      <c r="G430">
        <v>2591.9214099999999</v>
      </c>
      <c r="H430">
        <v>8777088</v>
      </c>
      <c r="I430" t="str">
        <f>Master_Data!$A430 &amp; "-" &amp; Master_Data!$C430</f>
        <v>CHE-2022</v>
      </c>
      <c r="J430">
        <f t="shared" si="72"/>
        <v>0</v>
      </c>
      <c r="K430" t="str">
        <f t="shared" si="73"/>
        <v/>
      </c>
      <c r="L430">
        <f t="shared" si="74"/>
        <v>-0.39457300200000001</v>
      </c>
      <c r="M430">
        <f t="shared" si="75"/>
        <v>34480500.00236237</v>
      </c>
      <c r="N430">
        <f t="shared" si="76"/>
        <v>0</v>
      </c>
      <c r="O430">
        <f t="shared" si="77"/>
        <v>1.5156581989112086</v>
      </c>
      <c r="P430" t="str">
        <f>IFERROR(VLOOKUP(A430,Ref_Data!$A:$B,2,0),"Unknown")</f>
        <v>High Income</v>
      </c>
      <c r="Q430" t="str">
        <f>IFERROR(VLOOKUP(A430,Ref_Data!$A:$C,3,0),"Unknown")</f>
        <v>Europe &amp; Central Asia</v>
      </c>
      <c r="R430" t="str">
        <f t="shared" si="78"/>
        <v>Universal Access</v>
      </c>
      <c r="S430">
        <f t="shared" si="79"/>
        <v>12.585946336015652</v>
      </c>
      <c r="T430" t="str">
        <f t="shared" si="80"/>
        <v/>
      </c>
      <c r="U430">
        <f t="shared" si="81"/>
        <v>-0.62233411622593637</v>
      </c>
      <c r="V430">
        <f t="shared" si="82"/>
        <v>0</v>
      </c>
      <c r="W430">
        <f t="shared" si="83"/>
        <v>-1.9916785889999997</v>
      </c>
    </row>
    <row r="431" spans="1:23" x14ac:dyDescent="0.2">
      <c r="A431" t="s">
        <v>71</v>
      </c>
      <c r="B431" t="s">
        <v>70</v>
      </c>
      <c r="C431">
        <v>2010</v>
      </c>
      <c r="D431">
        <v>100</v>
      </c>
      <c r="H431">
        <v>158621</v>
      </c>
      <c r="I431" t="str">
        <f>Master_Data!$A431 &amp; "-" &amp; Master_Data!$C431</f>
        <v>CHI-2010</v>
      </c>
      <c r="J431" t="str">
        <f t="shared" si="72"/>
        <v/>
      </c>
      <c r="K431" t="str">
        <f t="shared" si="73"/>
        <v/>
      </c>
      <c r="L431" t="str">
        <f t="shared" si="74"/>
        <v/>
      </c>
      <c r="M431">
        <f t="shared" si="75"/>
        <v>0</v>
      </c>
      <c r="N431">
        <f t="shared" si="76"/>
        <v>0</v>
      </c>
      <c r="O431" t="str">
        <f t="shared" si="77"/>
        <v/>
      </c>
      <c r="P431" t="str">
        <f>IFERROR(VLOOKUP(A431,Ref_Data!$A:$B,2,0),"Unknown")</f>
        <v>High Income</v>
      </c>
      <c r="Q431" t="str">
        <f>IFERROR(VLOOKUP(A431,Ref_Data!$A:$C,3,0),"Unknown")</f>
        <v>Europe &amp; Central Asia</v>
      </c>
      <c r="R431" t="str">
        <f t="shared" si="78"/>
        <v>Universal Access</v>
      </c>
      <c r="S431">
        <f t="shared" si="79"/>
        <v>20.375342560585949</v>
      </c>
      <c r="T431" t="str">
        <f t="shared" si="80"/>
        <v/>
      </c>
      <c r="U431" t="str">
        <f t="shared" si="81"/>
        <v/>
      </c>
      <c r="V431">
        <f t="shared" si="82"/>
        <v>0</v>
      </c>
      <c r="W431" t="str">
        <f t="shared" si="83"/>
        <v/>
      </c>
    </row>
    <row r="432" spans="1:23" x14ac:dyDescent="0.2">
      <c r="A432" t="s">
        <v>71</v>
      </c>
      <c r="B432" t="s">
        <v>70</v>
      </c>
      <c r="C432">
        <v>2011</v>
      </c>
      <c r="D432">
        <v>100</v>
      </c>
      <c r="H432">
        <v>159706</v>
      </c>
      <c r="I432" t="str">
        <f>Master_Data!$A432 &amp; "-" &amp; Master_Data!$C432</f>
        <v>CHI-2011</v>
      </c>
      <c r="J432">
        <f t="shared" si="72"/>
        <v>0</v>
      </c>
      <c r="K432" t="str">
        <f t="shared" si="73"/>
        <v/>
      </c>
      <c r="L432" t="str">
        <f t="shared" si="74"/>
        <v/>
      </c>
      <c r="M432">
        <f t="shared" si="75"/>
        <v>0</v>
      </c>
      <c r="N432">
        <f t="shared" si="76"/>
        <v>0</v>
      </c>
      <c r="O432" t="str">
        <f t="shared" si="77"/>
        <v/>
      </c>
      <c r="P432" t="str">
        <f>IFERROR(VLOOKUP(A432,Ref_Data!$A:$B,2,0),"Unknown")</f>
        <v>High Income</v>
      </c>
      <c r="Q432" t="str">
        <f>IFERROR(VLOOKUP(A432,Ref_Data!$A:$C,3,0),"Unknown")</f>
        <v>Europe &amp; Central Asia</v>
      </c>
      <c r="R432" t="str">
        <f t="shared" si="78"/>
        <v>Universal Access</v>
      </c>
      <c r="S432">
        <f t="shared" si="79"/>
        <v>19.584672569179688</v>
      </c>
      <c r="T432" t="str">
        <f t="shared" si="80"/>
        <v/>
      </c>
      <c r="U432" t="str">
        <f t="shared" si="81"/>
        <v/>
      </c>
      <c r="V432">
        <f t="shared" si="82"/>
        <v>0</v>
      </c>
      <c r="W432" t="str">
        <f t="shared" si="83"/>
        <v/>
      </c>
    </row>
    <row r="433" spans="1:23" x14ac:dyDescent="0.2">
      <c r="A433" t="s">
        <v>71</v>
      </c>
      <c r="B433" t="s">
        <v>70</v>
      </c>
      <c r="C433">
        <v>2012</v>
      </c>
      <c r="D433">
        <v>100</v>
      </c>
      <c r="H433">
        <v>160767</v>
      </c>
      <c r="I433" t="str">
        <f>Master_Data!$A433 &amp; "-" &amp; Master_Data!$C433</f>
        <v>CHI-2012</v>
      </c>
      <c r="J433">
        <f t="shared" si="72"/>
        <v>0</v>
      </c>
      <c r="K433" t="str">
        <f t="shared" si="73"/>
        <v/>
      </c>
      <c r="L433" t="str">
        <f t="shared" si="74"/>
        <v/>
      </c>
      <c r="M433">
        <f t="shared" si="75"/>
        <v>0</v>
      </c>
      <c r="N433">
        <f t="shared" si="76"/>
        <v>0</v>
      </c>
      <c r="O433" t="str">
        <f t="shared" si="77"/>
        <v/>
      </c>
      <c r="P433" t="str">
        <f>IFERROR(VLOOKUP(A433,Ref_Data!$A:$B,2,0),"Unknown")</f>
        <v>High Income</v>
      </c>
      <c r="Q433" t="str">
        <f>IFERROR(VLOOKUP(A433,Ref_Data!$A:$C,3,0),"Unknown")</f>
        <v>Europe &amp; Central Asia</v>
      </c>
      <c r="R433" t="str">
        <f t="shared" si="78"/>
        <v>Universal Access</v>
      </c>
      <c r="S433">
        <f t="shared" si="79"/>
        <v>18.879195463984374</v>
      </c>
      <c r="T433" t="str">
        <f t="shared" si="80"/>
        <v/>
      </c>
      <c r="U433" t="str">
        <f t="shared" si="81"/>
        <v/>
      </c>
      <c r="V433">
        <f t="shared" si="82"/>
        <v>0</v>
      </c>
      <c r="W433" t="str">
        <f t="shared" si="83"/>
        <v/>
      </c>
    </row>
    <row r="434" spans="1:23" x14ac:dyDescent="0.2">
      <c r="A434" t="s">
        <v>71</v>
      </c>
      <c r="B434" t="s">
        <v>70</v>
      </c>
      <c r="C434">
        <v>2013</v>
      </c>
      <c r="D434">
        <v>100</v>
      </c>
      <c r="H434">
        <v>161777</v>
      </c>
      <c r="I434" t="str">
        <f>Master_Data!$A434 &amp; "-" &amp; Master_Data!$C434</f>
        <v>CHI-2013</v>
      </c>
      <c r="J434">
        <f t="shared" si="72"/>
        <v>0</v>
      </c>
      <c r="K434" t="str">
        <f t="shared" si="73"/>
        <v/>
      </c>
      <c r="L434" t="str">
        <f t="shared" si="74"/>
        <v/>
      </c>
      <c r="M434">
        <f t="shared" si="75"/>
        <v>0</v>
      </c>
      <c r="N434">
        <f t="shared" si="76"/>
        <v>0</v>
      </c>
      <c r="O434" t="str">
        <f t="shared" si="77"/>
        <v/>
      </c>
      <c r="P434" t="str">
        <f>IFERROR(VLOOKUP(A434,Ref_Data!$A:$B,2,0),"Unknown")</f>
        <v>High Income</v>
      </c>
      <c r="Q434" t="str">
        <f>IFERROR(VLOOKUP(A434,Ref_Data!$A:$C,3,0),"Unknown")</f>
        <v>Europe &amp; Central Asia</v>
      </c>
      <c r="R434" t="str">
        <f t="shared" si="78"/>
        <v>Universal Access</v>
      </c>
      <c r="S434">
        <f t="shared" si="79"/>
        <v>18.287461823359394</v>
      </c>
      <c r="T434" t="str">
        <f t="shared" si="80"/>
        <v/>
      </c>
      <c r="U434" t="str">
        <f t="shared" si="81"/>
        <v/>
      </c>
      <c r="V434">
        <f t="shared" si="82"/>
        <v>0</v>
      </c>
      <c r="W434" t="str">
        <f t="shared" si="83"/>
        <v/>
      </c>
    </row>
    <row r="435" spans="1:23" x14ac:dyDescent="0.2">
      <c r="A435" t="s">
        <v>71</v>
      </c>
      <c r="B435" t="s">
        <v>70</v>
      </c>
      <c r="C435">
        <v>2014</v>
      </c>
      <c r="D435">
        <v>100</v>
      </c>
      <c r="H435">
        <v>162726</v>
      </c>
      <c r="I435" t="str">
        <f>Master_Data!$A435 &amp; "-" &amp; Master_Data!$C435</f>
        <v>CHI-2014</v>
      </c>
      <c r="J435">
        <f t="shared" si="72"/>
        <v>0</v>
      </c>
      <c r="K435" t="str">
        <f t="shared" si="73"/>
        <v/>
      </c>
      <c r="L435" t="str">
        <f t="shared" si="74"/>
        <v/>
      </c>
      <c r="M435">
        <f t="shared" si="75"/>
        <v>0</v>
      </c>
      <c r="N435">
        <f t="shared" si="76"/>
        <v>0</v>
      </c>
      <c r="O435" t="str">
        <f t="shared" si="77"/>
        <v/>
      </c>
      <c r="P435" t="str">
        <f>IFERROR(VLOOKUP(A435,Ref_Data!$A:$B,2,0),"Unknown")</f>
        <v>High Income</v>
      </c>
      <c r="Q435" t="str">
        <f>IFERROR(VLOOKUP(A435,Ref_Data!$A:$C,3,0),"Unknown")</f>
        <v>Europe &amp; Central Asia</v>
      </c>
      <c r="R435" t="str">
        <f t="shared" si="78"/>
        <v>Universal Access</v>
      </c>
      <c r="S435">
        <f t="shared" si="79"/>
        <v>17.559097411132853</v>
      </c>
      <c r="T435" t="str">
        <f t="shared" si="80"/>
        <v/>
      </c>
      <c r="U435" t="str">
        <f t="shared" si="81"/>
        <v/>
      </c>
      <c r="V435">
        <f t="shared" si="82"/>
        <v>0</v>
      </c>
      <c r="W435" t="str">
        <f t="shared" si="83"/>
        <v/>
      </c>
    </row>
    <row r="436" spans="1:23" x14ac:dyDescent="0.2">
      <c r="A436" t="s">
        <v>71</v>
      </c>
      <c r="B436" t="s">
        <v>70</v>
      </c>
      <c r="C436">
        <v>2015</v>
      </c>
      <c r="D436">
        <v>100</v>
      </c>
      <c r="H436">
        <v>163454</v>
      </c>
      <c r="I436" t="str">
        <f>Master_Data!$A436 &amp; "-" &amp; Master_Data!$C436</f>
        <v>CHI-2015</v>
      </c>
      <c r="J436">
        <f t="shared" si="72"/>
        <v>0</v>
      </c>
      <c r="K436" t="str">
        <f t="shared" si="73"/>
        <v/>
      </c>
      <c r="L436" t="str">
        <f t="shared" si="74"/>
        <v/>
      </c>
      <c r="M436">
        <f t="shared" si="75"/>
        <v>0</v>
      </c>
      <c r="N436">
        <f t="shared" si="76"/>
        <v>0</v>
      </c>
      <c r="O436" t="str">
        <f t="shared" si="77"/>
        <v/>
      </c>
      <c r="P436" t="str">
        <f>IFERROR(VLOOKUP(A436,Ref_Data!$A:$B,2,0),"Unknown")</f>
        <v>High Income</v>
      </c>
      <c r="Q436" t="str">
        <f>IFERROR(VLOOKUP(A436,Ref_Data!$A:$C,3,0),"Unknown")</f>
        <v>Europe &amp; Central Asia</v>
      </c>
      <c r="R436" t="str">
        <f t="shared" si="78"/>
        <v>Universal Access</v>
      </c>
      <c r="S436">
        <f t="shared" si="79"/>
        <v>16.984761441953111</v>
      </c>
      <c r="T436" t="str">
        <f t="shared" si="80"/>
        <v/>
      </c>
      <c r="U436" t="str">
        <f t="shared" si="81"/>
        <v/>
      </c>
      <c r="V436">
        <f t="shared" si="82"/>
        <v>0</v>
      </c>
      <c r="W436" t="str">
        <f t="shared" si="83"/>
        <v/>
      </c>
    </row>
    <row r="437" spans="1:23" x14ac:dyDescent="0.2">
      <c r="A437" t="s">
        <v>71</v>
      </c>
      <c r="B437" t="s">
        <v>70</v>
      </c>
      <c r="C437">
        <v>2016</v>
      </c>
      <c r="D437">
        <v>100</v>
      </c>
      <c r="H437">
        <v>163883</v>
      </c>
      <c r="I437" t="str">
        <f>Master_Data!$A437 &amp; "-" &amp; Master_Data!$C437</f>
        <v>CHI-2016</v>
      </c>
      <c r="J437">
        <f t="shared" si="72"/>
        <v>0</v>
      </c>
      <c r="K437" t="str">
        <f t="shared" si="73"/>
        <v/>
      </c>
      <c r="L437" t="str">
        <f t="shared" si="74"/>
        <v/>
      </c>
      <c r="M437">
        <f t="shared" si="75"/>
        <v>0</v>
      </c>
      <c r="N437">
        <f t="shared" si="76"/>
        <v>0</v>
      </c>
      <c r="O437" t="str">
        <f t="shared" si="77"/>
        <v/>
      </c>
      <c r="P437" t="str">
        <f>IFERROR(VLOOKUP(A437,Ref_Data!$A:$B,2,0),"Unknown")</f>
        <v>High Income</v>
      </c>
      <c r="Q437" t="str">
        <f>IFERROR(VLOOKUP(A437,Ref_Data!$A:$C,3,0),"Unknown")</f>
        <v>Europe &amp; Central Asia</v>
      </c>
      <c r="R437" t="str">
        <f t="shared" si="78"/>
        <v>Universal Access</v>
      </c>
      <c r="S437">
        <f t="shared" si="79"/>
        <v>15.905248869453033</v>
      </c>
      <c r="T437" t="str">
        <f t="shared" si="80"/>
        <v/>
      </c>
      <c r="U437" t="str">
        <f t="shared" si="81"/>
        <v/>
      </c>
      <c r="V437">
        <f t="shared" si="82"/>
        <v>0</v>
      </c>
      <c r="W437" t="str">
        <f t="shared" si="83"/>
        <v/>
      </c>
    </row>
    <row r="438" spans="1:23" x14ac:dyDescent="0.2">
      <c r="A438" t="s">
        <v>71</v>
      </c>
      <c r="B438" t="s">
        <v>70</v>
      </c>
      <c r="C438">
        <v>2017</v>
      </c>
      <c r="D438">
        <v>100</v>
      </c>
      <c r="H438">
        <v>164319</v>
      </c>
      <c r="I438" t="str">
        <f>Master_Data!$A438 &amp; "-" &amp; Master_Data!$C438</f>
        <v>CHI-2017</v>
      </c>
      <c r="J438">
        <f t="shared" si="72"/>
        <v>0</v>
      </c>
      <c r="K438" t="str">
        <f t="shared" si="73"/>
        <v/>
      </c>
      <c r="L438" t="str">
        <f t="shared" si="74"/>
        <v/>
      </c>
      <c r="M438">
        <f t="shared" si="75"/>
        <v>0</v>
      </c>
      <c r="N438">
        <f t="shared" si="76"/>
        <v>0</v>
      </c>
      <c r="O438" t="str">
        <f t="shared" si="77"/>
        <v/>
      </c>
      <c r="P438" t="str">
        <f>IFERROR(VLOOKUP(A438,Ref_Data!$A:$B,2,0),"Unknown")</f>
        <v>High Income</v>
      </c>
      <c r="Q438" t="str">
        <f>IFERROR(VLOOKUP(A438,Ref_Data!$A:$C,3,0),"Unknown")</f>
        <v>Europe &amp; Central Asia</v>
      </c>
      <c r="R438" t="str">
        <f t="shared" si="78"/>
        <v>Universal Access</v>
      </c>
      <c r="S438">
        <f t="shared" si="79"/>
        <v>15.146092309921883</v>
      </c>
      <c r="T438" t="str">
        <f t="shared" si="80"/>
        <v/>
      </c>
      <c r="U438" t="str">
        <f t="shared" si="81"/>
        <v/>
      </c>
      <c r="V438">
        <f t="shared" si="82"/>
        <v>0</v>
      </c>
      <c r="W438" t="str">
        <f t="shared" si="83"/>
        <v/>
      </c>
    </row>
    <row r="439" spans="1:23" x14ac:dyDescent="0.2">
      <c r="A439" t="s">
        <v>71</v>
      </c>
      <c r="B439" t="s">
        <v>70</v>
      </c>
      <c r="C439">
        <v>2018</v>
      </c>
      <c r="D439">
        <v>100</v>
      </c>
      <c r="H439">
        <v>164949</v>
      </c>
      <c r="I439" t="str">
        <f>Master_Data!$A439 &amp; "-" &amp; Master_Data!$C439</f>
        <v>CHI-2018</v>
      </c>
      <c r="J439">
        <f t="shared" si="72"/>
        <v>0</v>
      </c>
      <c r="K439" t="str">
        <f t="shared" si="73"/>
        <v/>
      </c>
      <c r="L439" t="str">
        <f t="shared" si="74"/>
        <v/>
      </c>
      <c r="M439">
        <f t="shared" si="75"/>
        <v>0</v>
      </c>
      <c r="N439">
        <f t="shared" si="76"/>
        <v>0</v>
      </c>
      <c r="O439" t="str">
        <f t="shared" si="77"/>
        <v/>
      </c>
      <c r="P439" t="str">
        <f>IFERROR(VLOOKUP(A439,Ref_Data!$A:$B,2,0),"Unknown")</f>
        <v>High Income</v>
      </c>
      <c r="Q439" t="str">
        <f>IFERROR(VLOOKUP(A439,Ref_Data!$A:$C,3,0),"Unknown")</f>
        <v>Europe &amp; Central Asia</v>
      </c>
      <c r="R439" t="str">
        <f t="shared" si="78"/>
        <v>Universal Access</v>
      </c>
      <c r="S439">
        <f t="shared" si="79"/>
        <v>14.516199440312505</v>
      </c>
      <c r="T439" t="str">
        <f t="shared" si="80"/>
        <v/>
      </c>
      <c r="U439" t="str">
        <f t="shared" si="81"/>
        <v/>
      </c>
      <c r="V439">
        <f t="shared" si="82"/>
        <v>0</v>
      </c>
      <c r="W439" t="str">
        <f t="shared" si="83"/>
        <v/>
      </c>
    </row>
    <row r="440" spans="1:23" x14ac:dyDescent="0.2">
      <c r="A440" t="s">
        <v>71</v>
      </c>
      <c r="B440" t="s">
        <v>70</v>
      </c>
      <c r="C440">
        <v>2019</v>
      </c>
      <c r="D440">
        <v>100</v>
      </c>
      <c r="H440">
        <v>165639</v>
      </c>
      <c r="I440" t="str">
        <f>Master_Data!$A440 &amp; "-" &amp; Master_Data!$C440</f>
        <v>CHI-2019</v>
      </c>
      <c r="J440">
        <f t="shared" si="72"/>
        <v>0</v>
      </c>
      <c r="K440" t="str">
        <f t="shared" si="73"/>
        <v/>
      </c>
      <c r="L440" t="str">
        <f t="shared" si="74"/>
        <v/>
      </c>
      <c r="M440">
        <f t="shared" si="75"/>
        <v>0</v>
      </c>
      <c r="N440">
        <f t="shared" si="76"/>
        <v>0</v>
      </c>
      <c r="O440" t="str">
        <f t="shared" si="77"/>
        <v/>
      </c>
      <c r="P440" t="str">
        <f>IFERROR(VLOOKUP(A440,Ref_Data!$A:$B,2,0),"Unknown")</f>
        <v>High Income</v>
      </c>
      <c r="Q440" t="str">
        <f>IFERROR(VLOOKUP(A440,Ref_Data!$A:$C,3,0),"Unknown")</f>
        <v>Europe &amp; Central Asia</v>
      </c>
      <c r="R440" t="str">
        <f t="shared" si="78"/>
        <v>Universal Access</v>
      </c>
      <c r="S440">
        <f t="shared" si="79"/>
        <v>13.958622860585876</v>
      </c>
      <c r="T440" t="str">
        <f t="shared" si="80"/>
        <v/>
      </c>
      <c r="U440" t="str">
        <f t="shared" si="81"/>
        <v/>
      </c>
      <c r="V440">
        <f t="shared" si="82"/>
        <v>0</v>
      </c>
      <c r="W440" t="str">
        <f t="shared" si="83"/>
        <v/>
      </c>
    </row>
    <row r="441" spans="1:23" x14ac:dyDescent="0.2">
      <c r="A441" t="s">
        <v>71</v>
      </c>
      <c r="B441" t="s">
        <v>70</v>
      </c>
      <c r="C441">
        <v>2020</v>
      </c>
      <c r="D441">
        <v>100</v>
      </c>
      <c r="H441">
        <v>166235</v>
      </c>
      <c r="I441" t="str">
        <f>Master_Data!$A441 &amp; "-" &amp; Master_Data!$C441</f>
        <v>CHI-2020</v>
      </c>
      <c r="J441">
        <f t="shared" si="72"/>
        <v>0</v>
      </c>
      <c r="K441" t="str">
        <f t="shared" si="73"/>
        <v/>
      </c>
      <c r="L441" t="str">
        <f t="shared" si="74"/>
        <v/>
      </c>
      <c r="M441">
        <f t="shared" si="75"/>
        <v>0</v>
      </c>
      <c r="N441">
        <f t="shared" si="76"/>
        <v>0</v>
      </c>
      <c r="O441" t="str">
        <f t="shared" si="77"/>
        <v/>
      </c>
      <c r="P441" t="str">
        <f>IFERROR(VLOOKUP(A441,Ref_Data!$A:$B,2,0),"Unknown")</f>
        <v>High Income</v>
      </c>
      <c r="Q441" t="str">
        <f>IFERROR(VLOOKUP(A441,Ref_Data!$A:$C,3,0),"Unknown")</f>
        <v>Europe &amp; Central Asia</v>
      </c>
      <c r="R441" t="str">
        <f t="shared" si="78"/>
        <v>Universal Access</v>
      </c>
      <c r="S441">
        <f t="shared" si="79"/>
        <v>13.426165474335917</v>
      </c>
      <c r="T441" t="str">
        <f t="shared" si="80"/>
        <v/>
      </c>
      <c r="U441" t="str">
        <f t="shared" si="81"/>
        <v/>
      </c>
      <c r="V441">
        <f t="shared" si="82"/>
        <v>0</v>
      </c>
      <c r="W441" t="str">
        <f t="shared" si="83"/>
        <v/>
      </c>
    </row>
    <row r="442" spans="1:23" x14ac:dyDescent="0.2">
      <c r="A442" t="s">
        <v>71</v>
      </c>
      <c r="B442" t="s">
        <v>70</v>
      </c>
      <c r="C442">
        <v>2021</v>
      </c>
      <c r="D442">
        <v>100</v>
      </c>
      <c r="H442">
        <v>166741</v>
      </c>
      <c r="I442" t="str">
        <f>Master_Data!$A442 &amp; "-" &amp; Master_Data!$C442</f>
        <v>CHI-2021</v>
      </c>
      <c r="J442">
        <f t="shared" si="72"/>
        <v>0</v>
      </c>
      <c r="K442" t="str">
        <f t="shared" si="73"/>
        <v/>
      </c>
      <c r="L442" t="str">
        <f t="shared" si="74"/>
        <v/>
      </c>
      <c r="M442">
        <f t="shared" si="75"/>
        <v>0</v>
      </c>
      <c r="N442">
        <f t="shared" si="76"/>
        <v>0</v>
      </c>
      <c r="O442" t="str">
        <f t="shared" si="77"/>
        <v/>
      </c>
      <c r="P442" t="str">
        <f>IFERROR(VLOOKUP(A442,Ref_Data!$A:$B,2,0),"Unknown")</f>
        <v>High Income</v>
      </c>
      <c r="Q442" t="str">
        <f>IFERROR(VLOOKUP(A442,Ref_Data!$A:$C,3,0),"Unknown")</f>
        <v>Europe &amp; Central Asia</v>
      </c>
      <c r="R442" t="str">
        <f t="shared" si="78"/>
        <v>Universal Access</v>
      </c>
      <c r="S442">
        <f t="shared" si="79"/>
        <v>12.87483148972656</v>
      </c>
      <c r="T442" t="str">
        <f t="shared" si="80"/>
        <v/>
      </c>
      <c r="U442" t="str">
        <f t="shared" si="81"/>
        <v/>
      </c>
      <c r="V442">
        <f t="shared" si="82"/>
        <v>0</v>
      </c>
      <c r="W442" t="str">
        <f t="shared" si="83"/>
        <v/>
      </c>
    </row>
    <row r="443" spans="1:23" x14ac:dyDescent="0.2">
      <c r="A443" t="s">
        <v>71</v>
      </c>
      <c r="B443" t="s">
        <v>70</v>
      </c>
      <c r="C443">
        <v>2022</v>
      </c>
      <c r="D443">
        <v>100</v>
      </c>
      <c r="H443">
        <v>167215</v>
      </c>
      <c r="I443" t="str">
        <f>Master_Data!$A443 &amp; "-" &amp; Master_Data!$C443</f>
        <v>CHI-2022</v>
      </c>
      <c r="J443">
        <f t="shared" si="72"/>
        <v>0</v>
      </c>
      <c r="K443" t="str">
        <f t="shared" si="73"/>
        <v/>
      </c>
      <c r="L443" t="str">
        <f t="shared" si="74"/>
        <v/>
      </c>
      <c r="M443">
        <f t="shared" si="75"/>
        <v>0</v>
      </c>
      <c r="N443">
        <f t="shared" si="76"/>
        <v>0</v>
      </c>
      <c r="O443" t="str">
        <f t="shared" si="77"/>
        <v/>
      </c>
      <c r="P443" t="str">
        <f>IFERROR(VLOOKUP(A443,Ref_Data!$A:$B,2,0),"Unknown")</f>
        <v>High Income</v>
      </c>
      <c r="Q443" t="str">
        <f>IFERROR(VLOOKUP(A443,Ref_Data!$A:$C,3,0),"Unknown")</f>
        <v>Europe &amp; Central Asia</v>
      </c>
      <c r="R443" t="str">
        <f t="shared" si="78"/>
        <v>Universal Access</v>
      </c>
      <c r="S443">
        <f t="shared" si="79"/>
        <v>12.585946336015652</v>
      </c>
      <c r="T443" t="str">
        <f t="shared" si="80"/>
        <v/>
      </c>
      <c r="U443" t="str">
        <f t="shared" si="81"/>
        <v/>
      </c>
      <c r="V443">
        <f t="shared" si="82"/>
        <v>0</v>
      </c>
      <c r="W443" t="str">
        <f t="shared" si="83"/>
        <v/>
      </c>
    </row>
    <row r="444" spans="1:23" x14ac:dyDescent="0.2">
      <c r="A444" t="s">
        <v>73</v>
      </c>
      <c r="B444" t="s">
        <v>72</v>
      </c>
      <c r="C444">
        <v>2010</v>
      </c>
      <c r="D444">
        <v>99.5</v>
      </c>
      <c r="E444">
        <v>27</v>
      </c>
      <c r="F444">
        <v>4.2093619029999996</v>
      </c>
      <c r="G444">
        <v>1795.68173</v>
      </c>
      <c r="H444">
        <v>17181464</v>
      </c>
      <c r="I444" t="str">
        <f>Master_Data!$A444 &amp; "-" &amp; Master_Data!$C444</f>
        <v>CHL-2010</v>
      </c>
      <c r="J444" t="str">
        <f t="shared" si="72"/>
        <v/>
      </c>
      <c r="K444" t="str">
        <f t="shared" si="73"/>
        <v/>
      </c>
      <c r="L444" t="str">
        <f t="shared" si="74"/>
        <v/>
      </c>
      <c r="M444">
        <f t="shared" si="75"/>
        <v>72322999.999365985</v>
      </c>
      <c r="N444">
        <f t="shared" si="76"/>
        <v>0.5</v>
      </c>
      <c r="O444">
        <f t="shared" si="77"/>
        <v>2.3441581170400387</v>
      </c>
      <c r="P444" t="str">
        <f>IFERROR(VLOOKUP(A444,Ref_Data!$A:$B,2,0),"Unknown")</f>
        <v>High Income</v>
      </c>
      <c r="Q444" t="str">
        <f>IFERROR(VLOOKUP(A444,Ref_Data!$A:$C,3,0),"Unknown")</f>
        <v>Latin America &amp; Caribbean</v>
      </c>
      <c r="R444" t="str">
        <f t="shared" si="78"/>
        <v>Universal Access</v>
      </c>
      <c r="S444">
        <f t="shared" si="79"/>
        <v>19.875342560585949</v>
      </c>
      <c r="T444">
        <f t="shared" si="80"/>
        <v>-3.412664906737902</v>
      </c>
      <c r="U444">
        <f t="shared" si="81"/>
        <v>-0.88869731099163474</v>
      </c>
      <c r="V444">
        <f t="shared" si="82"/>
        <v>0</v>
      </c>
      <c r="W444">
        <f t="shared" si="83"/>
        <v>0</v>
      </c>
    </row>
    <row r="445" spans="1:23" x14ac:dyDescent="0.2">
      <c r="A445" t="s">
        <v>73</v>
      </c>
      <c r="B445" t="s">
        <v>72</v>
      </c>
      <c r="C445">
        <v>2011</v>
      </c>
      <c r="D445">
        <v>99.6</v>
      </c>
      <c r="E445">
        <v>28.8</v>
      </c>
      <c r="F445">
        <v>4.5571771849999996</v>
      </c>
      <c r="G445">
        <v>1937.323396</v>
      </c>
      <c r="H445">
        <v>17351816</v>
      </c>
      <c r="I445" t="str">
        <f>Master_Data!$A445 &amp; "-" &amp; Master_Data!$C445</f>
        <v>CHL-2011</v>
      </c>
      <c r="J445">
        <f t="shared" si="72"/>
        <v>9.9999999999994316E-2</v>
      </c>
      <c r="K445">
        <f t="shared" si="73"/>
        <v>1.8000000000000007</v>
      </c>
      <c r="L445">
        <f t="shared" si="74"/>
        <v>0.347815282</v>
      </c>
      <c r="M445">
        <f t="shared" si="75"/>
        <v>79075299.99351795</v>
      </c>
      <c r="N445">
        <f t="shared" si="76"/>
        <v>0.40000000000000568</v>
      </c>
      <c r="O445">
        <f t="shared" si="77"/>
        <v>2.3523058640644212</v>
      </c>
      <c r="P445" t="str">
        <f>IFERROR(VLOOKUP(A445,Ref_Data!$A:$B,2,0),"Unknown")</f>
        <v>High Income</v>
      </c>
      <c r="Q445" t="str">
        <f>IFERROR(VLOOKUP(A445,Ref_Data!$A:$C,3,0),"Unknown")</f>
        <v>Latin America &amp; Caribbean</v>
      </c>
      <c r="R445" t="str">
        <f t="shared" si="78"/>
        <v>Universal Access</v>
      </c>
      <c r="S445">
        <f t="shared" si="79"/>
        <v>19.184672569179682</v>
      </c>
      <c r="T445">
        <f t="shared" si="80"/>
        <v>-1.3973702896411417</v>
      </c>
      <c r="U445">
        <f t="shared" si="81"/>
        <v>-0.56935619877405585</v>
      </c>
      <c r="V445">
        <f t="shared" si="82"/>
        <v>9.9999999999994316E-2</v>
      </c>
      <c r="W445">
        <f t="shared" si="83"/>
        <v>0.347815282</v>
      </c>
    </row>
    <row r="446" spans="1:23" x14ac:dyDescent="0.2">
      <c r="A446" t="s">
        <v>73</v>
      </c>
      <c r="B446" t="s">
        <v>72</v>
      </c>
      <c r="C446">
        <v>2012</v>
      </c>
      <c r="D446">
        <v>100</v>
      </c>
      <c r="E446">
        <v>30.3</v>
      </c>
      <c r="F446">
        <v>4.6434127199999997</v>
      </c>
      <c r="G446">
        <v>2123.49179</v>
      </c>
      <c r="H446">
        <v>17519119</v>
      </c>
      <c r="I446" t="str">
        <f>Master_Data!$A446 &amp; "-" &amp; Master_Data!$C446</f>
        <v>CHL-2012</v>
      </c>
      <c r="J446">
        <f t="shared" si="72"/>
        <v>0.40000000000000568</v>
      </c>
      <c r="K446">
        <f t="shared" si="73"/>
        <v>1.5</v>
      </c>
      <c r="L446">
        <f t="shared" si="74"/>
        <v>8.6235535000000141E-2</v>
      </c>
      <c r="M446">
        <f t="shared" si="75"/>
        <v>81348500.00779368</v>
      </c>
      <c r="N446">
        <f t="shared" si="76"/>
        <v>0</v>
      </c>
      <c r="O446">
        <f t="shared" si="77"/>
        <v>2.1866873900181174</v>
      </c>
      <c r="P446" t="str">
        <f>IFERROR(VLOOKUP(A446,Ref_Data!$A:$B,2,0),"Unknown")</f>
        <v>High Income</v>
      </c>
      <c r="Q446" t="str">
        <f>IFERROR(VLOOKUP(A446,Ref_Data!$A:$C,3,0),"Unknown")</f>
        <v>Latin America &amp; Caribbean</v>
      </c>
      <c r="R446" t="str">
        <f t="shared" si="78"/>
        <v>Universal Access</v>
      </c>
      <c r="S446">
        <f t="shared" si="79"/>
        <v>18.879195463984374</v>
      </c>
      <c r="T446">
        <f t="shared" si="80"/>
        <v>0.19287054677511861</v>
      </c>
      <c r="U446">
        <f t="shared" si="81"/>
        <v>-0.7620913430962295</v>
      </c>
      <c r="V446">
        <f t="shared" si="82"/>
        <v>0.5</v>
      </c>
      <c r="W446">
        <f t="shared" si="83"/>
        <v>0.43405081700000014</v>
      </c>
    </row>
    <row r="447" spans="1:23" x14ac:dyDescent="0.2">
      <c r="A447" t="s">
        <v>73</v>
      </c>
      <c r="B447" t="s">
        <v>72</v>
      </c>
      <c r="C447">
        <v>2013</v>
      </c>
      <c r="D447">
        <v>99.6</v>
      </c>
      <c r="E447">
        <v>30.2</v>
      </c>
      <c r="F447">
        <v>4.8290196769999998</v>
      </c>
      <c r="G447">
        <v>2177.504919</v>
      </c>
      <c r="H447">
        <v>17687006</v>
      </c>
      <c r="I447" t="str">
        <f>Master_Data!$A447 &amp; "-" &amp; Master_Data!$C447</f>
        <v>CHL-2013</v>
      </c>
      <c r="J447">
        <f t="shared" si="72"/>
        <v>-0.40000000000000568</v>
      </c>
      <c r="K447">
        <f t="shared" si="73"/>
        <v>-0.10000000000000142</v>
      </c>
      <c r="L447">
        <f t="shared" si="74"/>
        <v>0.18560695700000007</v>
      </c>
      <c r="M447">
        <f t="shared" si="75"/>
        <v>85410900.001217052</v>
      </c>
      <c r="N447">
        <f t="shared" si="76"/>
        <v>0.40000000000000568</v>
      </c>
      <c r="O447">
        <f t="shared" si="77"/>
        <v>2.217684853367718</v>
      </c>
      <c r="P447" t="str">
        <f>IFERROR(VLOOKUP(A447,Ref_Data!$A:$B,2,0),"Unknown")</f>
        <v>High Income</v>
      </c>
      <c r="Q447" t="str">
        <f>IFERROR(VLOOKUP(A447,Ref_Data!$A:$C,3,0),"Unknown")</f>
        <v>Latin America &amp; Caribbean</v>
      </c>
      <c r="R447" t="str">
        <f t="shared" si="78"/>
        <v>Universal Access</v>
      </c>
      <c r="S447">
        <f t="shared" si="79"/>
        <v>17.887461823359388</v>
      </c>
      <c r="T447">
        <f t="shared" si="80"/>
        <v>-0.10164008383534906</v>
      </c>
      <c r="U447">
        <f t="shared" si="81"/>
        <v>-0.13935076700000426</v>
      </c>
      <c r="V447">
        <f t="shared" si="82"/>
        <v>9.9999999999994316E-2</v>
      </c>
      <c r="W447">
        <f t="shared" si="83"/>
        <v>0.61965777400000022</v>
      </c>
    </row>
    <row r="448" spans="1:23" x14ac:dyDescent="0.2">
      <c r="A448" t="s">
        <v>73</v>
      </c>
      <c r="B448" t="s">
        <v>72</v>
      </c>
      <c r="C448">
        <v>2014</v>
      </c>
      <c r="D448">
        <v>100</v>
      </c>
      <c r="E448">
        <v>27</v>
      </c>
      <c r="F448">
        <v>4.4057176939999998</v>
      </c>
      <c r="G448">
        <v>1946.2118170000001</v>
      </c>
      <c r="H448">
        <v>17864195</v>
      </c>
      <c r="I448" t="str">
        <f>Master_Data!$A448 &amp; "-" &amp; Master_Data!$C448</f>
        <v>CHL-2014</v>
      </c>
      <c r="J448">
        <f t="shared" si="72"/>
        <v>0.40000000000000568</v>
      </c>
      <c r="K448">
        <f t="shared" si="73"/>
        <v>-3.1999999999999993</v>
      </c>
      <c r="L448">
        <f t="shared" si="74"/>
        <v>-0.42330198299999999</v>
      </c>
      <c r="M448">
        <f t="shared" si="75"/>
        <v>78704600.000566334</v>
      </c>
      <c r="N448">
        <f t="shared" si="76"/>
        <v>0</v>
      </c>
      <c r="O448">
        <f t="shared" si="77"/>
        <v>2.2637400798394181</v>
      </c>
      <c r="P448" t="str">
        <f>IFERROR(VLOOKUP(A448,Ref_Data!$A:$B,2,0),"Unknown")</f>
        <v>High Income</v>
      </c>
      <c r="Q448" t="str">
        <f>IFERROR(VLOOKUP(A448,Ref_Data!$A:$C,3,0),"Unknown")</f>
        <v>Latin America &amp; Caribbean</v>
      </c>
      <c r="R448" t="str">
        <f t="shared" si="78"/>
        <v>Universal Access</v>
      </c>
      <c r="S448">
        <f t="shared" si="79"/>
        <v>17.559097411132853</v>
      </c>
      <c r="T448">
        <f t="shared" si="80"/>
        <v>-3.1117266055783013</v>
      </c>
      <c r="U448">
        <f t="shared" si="81"/>
        <v>-0.38556920408368445</v>
      </c>
      <c r="V448">
        <f t="shared" si="82"/>
        <v>0.5</v>
      </c>
      <c r="W448">
        <f t="shared" si="83"/>
        <v>0.19635579100000022</v>
      </c>
    </row>
    <row r="449" spans="1:23" x14ac:dyDescent="0.2">
      <c r="A449" t="s">
        <v>73</v>
      </c>
      <c r="B449" t="s">
        <v>72</v>
      </c>
      <c r="C449">
        <v>2015</v>
      </c>
      <c r="D449">
        <v>99.7</v>
      </c>
      <c r="E449">
        <v>25.1</v>
      </c>
      <c r="F449">
        <v>4.6753963470000004</v>
      </c>
      <c r="G449">
        <v>1968.302862</v>
      </c>
      <c r="H449">
        <v>18047625</v>
      </c>
      <c r="I449" t="str">
        <f>Master_Data!$A449 &amp; "-" &amp; Master_Data!$C449</f>
        <v>CHL-2015</v>
      </c>
      <c r="J449">
        <f t="shared" si="72"/>
        <v>-0.29999999999999716</v>
      </c>
      <c r="K449">
        <f t="shared" si="73"/>
        <v>-1.8999999999999986</v>
      </c>
      <c r="L449">
        <f t="shared" si="74"/>
        <v>0.2696786530000006</v>
      </c>
      <c r="M449">
        <f t="shared" si="75"/>
        <v>84379799.997025877</v>
      </c>
      <c r="N449">
        <f t="shared" si="76"/>
        <v>0.29999999999999716</v>
      </c>
      <c r="O449">
        <f t="shared" si="77"/>
        <v>2.3753439764088502</v>
      </c>
      <c r="P449" t="str">
        <f>IFERROR(VLOOKUP(A449,Ref_Data!$A:$B,2,0),"Unknown")</f>
        <v>High Income</v>
      </c>
      <c r="Q449" t="str">
        <f>IFERROR(VLOOKUP(A449,Ref_Data!$A:$C,3,0),"Unknown")</f>
        <v>Latin America &amp; Caribbean</v>
      </c>
      <c r="R449" t="str">
        <f t="shared" si="78"/>
        <v>Universal Access</v>
      </c>
      <c r="S449">
        <f t="shared" si="79"/>
        <v>16.684761441953114</v>
      </c>
      <c r="T449">
        <f t="shared" si="80"/>
        <v>-4.8151571914979883</v>
      </c>
      <c r="U449">
        <f t="shared" si="81"/>
        <v>-3.4045019004178556E-2</v>
      </c>
      <c r="V449">
        <f t="shared" si="82"/>
        <v>0.20000000000000284</v>
      </c>
      <c r="W449">
        <f t="shared" si="83"/>
        <v>0.46603444400000082</v>
      </c>
    </row>
    <row r="450" spans="1:23" x14ac:dyDescent="0.2">
      <c r="A450" t="s">
        <v>73</v>
      </c>
      <c r="B450" t="s">
        <v>72</v>
      </c>
      <c r="C450">
        <v>2016</v>
      </c>
      <c r="D450">
        <v>100</v>
      </c>
      <c r="E450">
        <v>24.6</v>
      </c>
      <c r="F450">
        <v>4.8647410569999998</v>
      </c>
      <c r="G450">
        <v>2070.4695820000002</v>
      </c>
      <c r="H450">
        <v>18267221</v>
      </c>
      <c r="I450" t="str">
        <f>Master_Data!$A450 &amp; "-" &amp; Master_Data!$C450</f>
        <v>CHL-2016</v>
      </c>
      <c r="J450">
        <f t="shared" ref="J450:J513" si="84">IF(C450=2010,"",IF(D450="","",IFERROR(D450-INDEX($D:$D,MATCH(A450&amp;"-"&amp;(C450-1),$I:$I,0)),"")))</f>
        <v>0.29999999999999716</v>
      </c>
      <c r="K450">
        <f t="shared" ref="K450:K513" si="85">IF(C450=2010,"",IF(E450="","",IFERROR(E450-INDEX($E:$E,MATCH(A450&amp;"-"&amp;(C450-1),$I:$I,0)),"")))</f>
        <v>-0.5</v>
      </c>
      <c r="L450">
        <f t="shared" ref="L450:L513" si="86">IF(C450=2010,"",IF(F450="","",IFERROR(F450-INDEX($F:$F,MATCH(A450&amp;"-"&amp;(C450-1),$I:$I,0)),"" )))</f>
        <v>0.18934470999999942</v>
      </c>
      <c r="M450">
        <f t="shared" ref="M450:M513" si="87">IFERROR(F450*H450,"")</f>
        <v>88865299.995992601</v>
      </c>
      <c r="N450">
        <f t="shared" ref="N450:N513" si="88">IF(D450="","",100-D450)</f>
        <v>0</v>
      </c>
      <c r="O450">
        <f t="shared" ref="O450:O513" si="89">IFERROR(F450/G450*1000,"")</f>
        <v>2.3495834468144339</v>
      </c>
      <c r="P450" t="str">
        <f>IFERROR(VLOOKUP(A450,Ref_Data!$A:$B,2,0),"Unknown")</f>
        <v>High Income</v>
      </c>
      <c r="Q450" t="str">
        <f>IFERROR(VLOOKUP(A450,Ref_Data!$A:$C,3,0),"Unknown")</f>
        <v>Latin America &amp; Caribbean</v>
      </c>
      <c r="R450" t="str">
        <f t="shared" ref="R450:R513" si="90">IF(D450="","No Data",IF(D450&gt;=95,"Universal Access",IF(D450&gt;=80,"High Access",IF(D450&gt;=50,"Moderate Access",IF(D450&gt;=20,"Low Access","Critical")))))</f>
        <v>Universal Access</v>
      </c>
      <c r="S450">
        <f t="shared" ref="S450:S513" si="91">IF(D450="","",D450-AVERAGEIF($C:$C,C450,$D:$D))</f>
        <v>15.905248869453033</v>
      </c>
      <c r="T450">
        <f t="shared" ref="T450:T513" si="92">IF(E450="","",E450-AVERAGEIF($C:$C,C450,$E:$E))</f>
        <v>-5.106057525184724</v>
      </c>
      <c r="U450">
        <f t="shared" ref="U450:U513" si="93">IF(F450="","",F450-AVERAGEIF($C:$C,C450,$F:$F))</f>
        <v>0.19036926133054344</v>
      </c>
      <c r="V450">
        <f t="shared" ref="V450:V513" si="94">IFERROR(IF(D450="","",D450-INDEX($D:$D,MATCH(A450&amp;"-2010",$I:$I,0))),"")</f>
        <v>0.5</v>
      </c>
      <c r="W450">
        <f t="shared" ref="W450:W513" si="95">IFERROR(IF(F450="","",F450-INDEX($F:$F,MATCH(A450&amp;"-2010",$I:$I,0))),"")</f>
        <v>0.65537915400000024</v>
      </c>
    </row>
    <row r="451" spans="1:23" x14ac:dyDescent="0.2">
      <c r="A451" t="s">
        <v>73</v>
      </c>
      <c r="B451" t="s">
        <v>72</v>
      </c>
      <c r="C451">
        <v>2017</v>
      </c>
      <c r="D451">
        <v>99.7</v>
      </c>
      <c r="E451">
        <v>24.1</v>
      </c>
      <c r="F451">
        <v>4.8360977619999996</v>
      </c>
      <c r="G451">
        <v>2065.9757169999998</v>
      </c>
      <c r="H451">
        <v>18558868</v>
      </c>
      <c r="I451" t="str">
        <f>Master_Data!$A451 &amp; "-" &amp; Master_Data!$C451</f>
        <v>CHL-2017</v>
      </c>
      <c r="J451">
        <f t="shared" si="84"/>
        <v>-0.29999999999999716</v>
      </c>
      <c r="K451">
        <f t="shared" si="85"/>
        <v>-0.5</v>
      </c>
      <c r="L451">
        <f t="shared" si="86"/>
        <v>-2.864329500000018E-2</v>
      </c>
      <c r="M451">
        <f t="shared" si="87"/>
        <v>89752500.000053406</v>
      </c>
      <c r="N451">
        <f t="shared" si="88"/>
        <v>0.29999999999999716</v>
      </c>
      <c r="O451">
        <f t="shared" si="89"/>
        <v>2.3408299149916876</v>
      </c>
      <c r="P451" t="str">
        <f>IFERROR(VLOOKUP(A451,Ref_Data!$A:$B,2,0),"Unknown")</f>
        <v>High Income</v>
      </c>
      <c r="Q451" t="str">
        <f>IFERROR(VLOOKUP(A451,Ref_Data!$A:$C,3,0),"Unknown")</f>
        <v>Latin America &amp; Caribbean</v>
      </c>
      <c r="R451" t="str">
        <f t="shared" si="90"/>
        <v>Universal Access</v>
      </c>
      <c r="S451">
        <f t="shared" si="91"/>
        <v>14.846092309921886</v>
      </c>
      <c r="T451">
        <f t="shared" si="92"/>
        <v>-5.4415188717349459</v>
      </c>
      <c r="U451">
        <f t="shared" si="93"/>
        <v>0.15834669642677568</v>
      </c>
      <c r="V451">
        <f t="shared" si="94"/>
        <v>0.20000000000000284</v>
      </c>
      <c r="W451">
        <f t="shared" si="95"/>
        <v>0.62673585900000006</v>
      </c>
    </row>
    <row r="452" spans="1:23" x14ac:dyDescent="0.2">
      <c r="A452" t="s">
        <v>73</v>
      </c>
      <c r="B452" t="s">
        <v>72</v>
      </c>
      <c r="C452">
        <v>2018</v>
      </c>
      <c r="D452">
        <v>100</v>
      </c>
      <c r="E452">
        <v>25.5</v>
      </c>
      <c r="F452">
        <v>4.7540619260000003</v>
      </c>
      <c r="G452">
        <v>2067.9764740000001</v>
      </c>
      <c r="H452">
        <v>18893191</v>
      </c>
      <c r="I452" t="str">
        <f>Master_Data!$A452 &amp; "-" &amp; Master_Data!$C452</f>
        <v>CHL-2018</v>
      </c>
      <c r="J452">
        <f t="shared" si="84"/>
        <v>0.29999999999999716</v>
      </c>
      <c r="K452">
        <f t="shared" si="85"/>
        <v>1.3999999999999986</v>
      </c>
      <c r="L452">
        <f t="shared" si="86"/>
        <v>-8.2035835999999307E-2</v>
      </c>
      <c r="M452">
        <f t="shared" si="87"/>
        <v>89819399.993745878</v>
      </c>
      <c r="N452">
        <f t="shared" si="88"/>
        <v>0</v>
      </c>
      <c r="O452">
        <f t="shared" si="89"/>
        <v>2.2988955560042799</v>
      </c>
      <c r="P452" t="str">
        <f>IFERROR(VLOOKUP(A452,Ref_Data!$A:$B,2,0),"Unknown")</f>
        <v>High Income</v>
      </c>
      <c r="Q452" t="str">
        <f>IFERROR(VLOOKUP(A452,Ref_Data!$A:$C,3,0),"Unknown")</f>
        <v>Latin America &amp; Caribbean</v>
      </c>
      <c r="R452" t="str">
        <f t="shared" si="90"/>
        <v>Universal Access</v>
      </c>
      <c r="S452">
        <f t="shared" si="91"/>
        <v>14.516199440312505</v>
      </c>
      <c r="T452">
        <f t="shared" si="92"/>
        <v>-4.0630301703253018</v>
      </c>
      <c r="U452">
        <f t="shared" si="93"/>
        <v>4.3192916372385426E-2</v>
      </c>
      <c r="V452">
        <f t="shared" si="94"/>
        <v>0.5</v>
      </c>
      <c r="W452">
        <f t="shared" si="95"/>
        <v>0.54470002300000075</v>
      </c>
    </row>
    <row r="453" spans="1:23" x14ac:dyDescent="0.2">
      <c r="A453" t="s">
        <v>73</v>
      </c>
      <c r="B453" t="s">
        <v>72</v>
      </c>
      <c r="C453">
        <v>2019</v>
      </c>
      <c r="D453">
        <v>100</v>
      </c>
      <c r="E453">
        <v>25.3</v>
      </c>
      <c r="F453">
        <v>4.9613954639999998</v>
      </c>
      <c r="G453">
        <v>2154.354519</v>
      </c>
      <c r="H453">
        <v>19197744</v>
      </c>
      <c r="I453" t="str">
        <f>Master_Data!$A453 &amp; "-" &amp; Master_Data!$C453</f>
        <v>CHL-2019</v>
      </c>
      <c r="J453">
        <f t="shared" si="84"/>
        <v>0</v>
      </c>
      <c r="K453">
        <f t="shared" si="85"/>
        <v>-0.19999999999999929</v>
      </c>
      <c r="L453">
        <f t="shared" si="86"/>
        <v>0.20733353799999943</v>
      </c>
      <c r="M453">
        <f t="shared" si="87"/>
        <v>95247600.00063321</v>
      </c>
      <c r="N453">
        <f t="shared" si="88"/>
        <v>0</v>
      </c>
      <c r="O453">
        <f t="shared" si="89"/>
        <v>2.3029614765089641</v>
      </c>
      <c r="P453" t="str">
        <f>IFERROR(VLOOKUP(A453,Ref_Data!$A:$B,2,0),"Unknown")</f>
        <v>High Income</v>
      </c>
      <c r="Q453" t="str">
        <f>IFERROR(VLOOKUP(A453,Ref_Data!$A:$C,3,0),"Unknown")</f>
        <v>Latin America &amp; Caribbean</v>
      </c>
      <c r="R453" t="str">
        <f t="shared" si="90"/>
        <v>Universal Access</v>
      </c>
      <c r="S453">
        <f t="shared" si="91"/>
        <v>13.958622860585876</v>
      </c>
      <c r="T453">
        <f t="shared" si="92"/>
        <v>-4.1621910438272884</v>
      </c>
      <c r="U453">
        <f t="shared" si="93"/>
        <v>0.27799416841841218</v>
      </c>
      <c r="V453">
        <f t="shared" si="94"/>
        <v>0.5</v>
      </c>
      <c r="W453">
        <f t="shared" si="95"/>
        <v>0.75203356100000018</v>
      </c>
    </row>
    <row r="454" spans="1:23" x14ac:dyDescent="0.2">
      <c r="A454" t="s">
        <v>73</v>
      </c>
      <c r="B454" t="s">
        <v>72</v>
      </c>
      <c r="C454">
        <v>2020</v>
      </c>
      <c r="D454">
        <v>100</v>
      </c>
      <c r="E454">
        <v>26.7</v>
      </c>
      <c r="F454">
        <v>4.5177068120000001</v>
      </c>
      <c r="G454">
        <v>1946.167606</v>
      </c>
      <c r="H454">
        <v>19370624</v>
      </c>
      <c r="I454" t="str">
        <f>Master_Data!$A454 &amp; "-" &amp; Master_Data!$C454</f>
        <v>CHL-2020</v>
      </c>
      <c r="J454">
        <f t="shared" si="84"/>
        <v>0</v>
      </c>
      <c r="K454">
        <f t="shared" si="85"/>
        <v>1.3999999999999986</v>
      </c>
      <c r="L454">
        <f t="shared" si="86"/>
        <v>-0.44368865199999963</v>
      </c>
      <c r="M454">
        <f t="shared" si="87"/>
        <v>87510799.997490689</v>
      </c>
      <c r="N454">
        <f t="shared" si="88"/>
        <v>0</v>
      </c>
      <c r="O454">
        <f t="shared" si="89"/>
        <v>2.3213349138440034</v>
      </c>
      <c r="P454" t="str">
        <f>IFERROR(VLOOKUP(A454,Ref_Data!$A:$B,2,0),"Unknown")</f>
        <v>High Income</v>
      </c>
      <c r="Q454" t="str">
        <f>IFERROR(VLOOKUP(A454,Ref_Data!$A:$C,3,0),"Unknown")</f>
        <v>Latin America &amp; Caribbean</v>
      </c>
      <c r="R454" t="str">
        <f t="shared" si="90"/>
        <v>Universal Access</v>
      </c>
      <c r="S454">
        <f t="shared" si="91"/>
        <v>13.426165474335917</v>
      </c>
      <c r="T454">
        <f t="shared" si="92"/>
        <v>-3.8348534338152618</v>
      </c>
      <c r="U454">
        <f t="shared" si="93"/>
        <v>0.11695917569874226</v>
      </c>
      <c r="V454">
        <f t="shared" si="94"/>
        <v>0.5</v>
      </c>
      <c r="W454">
        <f t="shared" si="95"/>
        <v>0.30834490900000056</v>
      </c>
    </row>
    <row r="455" spans="1:23" x14ac:dyDescent="0.2">
      <c r="A455" t="s">
        <v>73</v>
      </c>
      <c r="B455" t="s">
        <v>72</v>
      </c>
      <c r="C455">
        <v>2021</v>
      </c>
      <c r="D455">
        <v>100</v>
      </c>
      <c r="E455">
        <v>24.2</v>
      </c>
      <c r="F455">
        <v>4.5799172649999997</v>
      </c>
      <c r="G455">
        <v>2032.9812039999999</v>
      </c>
      <c r="H455">
        <v>19456334</v>
      </c>
      <c r="I455" t="str">
        <f>Master_Data!$A455 &amp; "-" &amp; Master_Data!$C455</f>
        <v>CHL-2021</v>
      </c>
      <c r="J455">
        <f t="shared" si="84"/>
        <v>0</v>
      </c>
      <c r="K455">
        <f t="shared" si="85"/>
        <v>-2.5</v>
      </c>
      <c r="L455">
        <f t="shared" si="86"/>
        <v>6.221045299999961E-2</v>
      </c>
      <c r="M455">
        <f t="shared" si="87"/>
        <v>89108400.0002065</v>
      </c>
      <c r="N455">
        <f t="shared" si="88"/>
        <v>0</v>
      </c>
      <c r="O455">
        <f t="shared" si="89"/>
        <v>2.2528084647259727</v>
      </c>
      <c r="P455" t="str">
        <f>IFERROR(VLOOKUP(A455,Ref_Data!$A:$B,2,0),"Unknown")</f>
        <v>High Income</v>
      </c>
      <c r="Q455" t="str">
        <f>IFERROR(VLOOKUP(A455,Ref_Data!$A:$C,3,0),"Unknown")</f>
        <v>Latin America &amp; Caribbean</v>
      </c>
      <c r="R455" t="str">
        <f t="shared" si="90"/>
        <v>Universal Access</v>
      </c>
      <c r="S455">
        <f t="shared" si="91"/>
        <v>12.87483148972656</v>
      </c>
      <c r="T455">
        <f t="shared" si="92"/>
        <v>-5.4033816425120591</v>
      </c>
      <c r="U455">
        <f t="shared" si="93"/>
        <v>-8.1707600418656767E-4</v>
      </c>
      <c r="V455">
        <f t="shared" si="94"/>
        <v>0.5</v>
      </c>
      <c r="W455">
        <f t="shared" si="95"/>
        <v>0.37055536200000017</v>
      </c>
    </row>
    <row r="456" spans="1:23" x14ac:dyDescent="0.2">
      <c r="A456" t="s">
        <v>73</v>
      </c>
      <c r="B456" t="s">
        <v>72</v>
      </c>
      <c r="C456">
        <v>2022</v>
      </c>
      <c r="D456">
        <v>100</v>
      </c>
      <c r="F456">
        <v>4.6247498340000002</v>
      </c>
      <c r="G456">
        <v>2124.6984819999998</v>
      </c>
      <c r="H456">
        <v>19553036</v>
      </c>
      <c r="I456" t="str">
        <f>Master_Data!$A456 &amp; "-" &amp; Master_Data!$C456</f>
        <v>CHL-2022</v>
      </c>
      <c r="J456">
        <f t="shared" si="84"/>
        <v>0</v>
      </c>
      <c r="K456" t="str">
        <f t="shared" si="85"/>
        <v/>
      </c>
      <c r="L456">
        <f t="shared" si="86"/>
        <v>4.4832569000000433E-2</v>
      </c>
      <c r="M456">
        <f t="shared" si="87"/>
        <v>90427899.99519603</v>
      </c>
      <c r="N456">
        <f t="shared" si="88"/>
        <v>0</v>
      </c>
      <c r="O456">
        <f t="shared" si="89"/>
        <v>2.1766617113815969</v>
      </c>
      <c r="P456" t="str">
        <f>IFERROR(VLOOKUP(A456,Ref_Data!$A:$B,2,0),"Unknown")</f>
        <v>High Income</v>
      </c>
      <c r="Q456" t="str">
        <f>IFERROR(VLOOKUP(A456,Ref_Data!$A:$C,3,0),"Unknown")</f>
        <v>Latin America &amp; Caribbean</v>
      </c>
      <c r="R456" t="str">
        <f t="shared" si="90"/>
        <v>Universal Access</v>
      </c>
      <c r="S456">
        <f t="shared" si="91"/>
        <v>12.585946336015652</v>
      </c>
      <c r="T456" t="str">
        <f t="shared" si="92"/>
        <v/>
      </c>
      <c r="U456">
        <f t="shared" si="93"/>
        <v>7.3948781774063832E-2</v>
      </c>
      <c r="V456">
        <f t="shared" si="94"/>
        <v>0.5</v>
      </c>
      <c r="W456">
        <f t="shared" si="95"/>
        <v>0.4153879310000006</v>
      </c>
    </row>
    <row r="457" spans="1:23" x14ac:dyDescent="0.2">
      <c r="A457" t="s">
        <v>75</v>
      </c>
      <c r="B457" t="s">
        <v>74</v>
      </c>
      <c r="C457">
        <v>2010</v>
      </c>
      <c r="D457">
        <v>99.7</v>
      </c>
      <c r="E457">
        <v>12.3</v>
      </c>
      <c r="F457">
        <v>6.8071847679999999</v>
      </c>
      <c r="G457">
        <v>1899.7999609999999</v>
      </c>
      <c r="H457">
        <v>1337705000</v>
      </c>
      <c r="I457" t="str">
        <f>Master_Data!$A457 &amp; "-" &amp; Master_Data!$C457</f>
        <v>CHN-2010</v>
      </c>
      <c r="J457" t="str">
        <f t="shared" si="84"/>
        <v/>
      </c>
      <c r="K457" t="str">
        <f t="shared" si="85"/>
        <v/>
      </c>
      <c r="L457" t="str">
        <f t="shared" si="86"/>
        <v/>
      </c>
      <c r="M457">
        <f t="shared" si="87"/>
        <v>9106005100.0774403</v>
      </c>
      <c r="N457">
        <f t="shared" si="88"/>
        <v>0.29999999999999716</v>
      </c>
      <c r="O457">
        <f t="shared" si="89"/>
        <v>3.5831060678709008</v>
      </c>
      <c r="P457" t="str">
        <f>IFERROR(VLOOKUP(A457,Ref_Data!$A:$B,2,0),"Unknown")</f>
        <v>Upper Middle Income</v>
      </c>
      <c r="Q457" t="str">
        <f>IFERROR(VLOOKUP(A457,Ref_Data!$A:$C,3,0),"Unknown")</f>
        <v>East Asia &amp; Pacific</v>
      </c>
      <c r="R457" t="str">
        <f t="shared" si="90"/>
        <v>Universal Access</v>
      </c>
      <c r="S457">
        <f t="shared" si="91"/>
        <v>20.075342560585952</v>
      </c>
      <c r="T457">
        <f t="shared" si="92"/>
        <v>-18.112664906737901</v>
      </c>
      <c r="U457">
        <f t="shared" si="93"/>
        <v>1.7091255540083656</v>
      </c>
      <c r="V457">
        <f t="shared" si="94"/>
        <v>0</v>
      </c>
      <c r="W457">
        <f t="shared" si="95"/>
        <v>0</v>
      </c>
    </row>
    <row r="458" spans="1:23" x14ac:dyDescent="0.2">
      <c r="A458" t="s">
        <v>75</v>
      </c>
      <c r="B458" t="s">
        <v>74</v>
      </c>
      <c r="C458">
        <v>2011</v>
      </c>
      <c r="D458">
        <v>99.9</v>
      </c>
      <c r="E458">
        <v>11.3</v>
      </c>
      <c r="F458">
        <v>7.4018506579999999</v>
      </c>
      <c r="G458">
        <v>2027.465254</v>
      </c>
      <c r="H458">
        <v>1345035000</v>
      </c>
      <c r="I458" t="str">
        <f>Master_Data!$A458 &amp; "-" &amp; Master_Data!$C458</f>
        <v>CHN-2011</v>
      </c>
      <c r="J458">
        <f t="shared" si="84"/>
        <v>0.20000000000000284</v>
      </c>
      <c r="K458">
        <f t="shared" si="85"/>
        <v>-1</v>
      </c>
      <c r="L458">
        <f t="shared" si="86"/>
        <v>0.59466588999999992</v>
      </c>
      <c r="M458">
        <f t="shared" si="87"/>
        <v>9955748199.7830296</v>
      </c>
      <c r="N458">
        <f t="shared" si="88"/>
        <v>9.9999999999994316E-2</v>
      </c>
      <c r="O458">
        <f t="shared" si="89"/>
        <v>3.6507903863688114</v>
      </c>
      <c r="P458" t="str">
        <f>IFERROR(VLOOKUP(A458,Ref_Data!$A:$B,2,0),"Unknown")</f>
        <v>Upper Middle Income</v>
      </c>
      <c r="Q458" t="str">
        <f>IFERROR(VLOOKUP(A458,Ref_Data!$A:$C,3,0),"Unknown")</f>
        <v>East Asia &amp; Pacific</v>
      </c>
      <c r="R458" t="str">
        <f t="shared" si="90"/>
        <v>Universal Access</v>
      </c>
      <c r="S458">
        <f t="shared" si="91"/>
        <v>19.484672569179693</v>
      </c>
      <c r="T458">
        <f t="shared" si="92"/>
        <v>-18.897370289641142</v>
      </c>
      <c r="U458">
        <f t="shared" si="93"/>
        <v>2.2753172742259444</v>
      </c>
      <c r="V458">
        <f t="shared" si="94"/>
        <v>0.20000000000000284</v>
      </c>
      <c r="W458">
        <f t="shared" si="95"/>
        <v>0.59466588999999992</v>
      </c>
    </row>
    <row r="459" spans="1:23" x14ac:dyDescent="0.2">
      <c r="A459" t="s">
        <v>75</v>
      </c>
      <c r="B459" t="s">
        <v>74</v>
      </c>
      <c r="C459">
        <v>2012</v>
      </c>
      <c r="D459">
        <v>99.9</v>
      </c>
      <c r="E459">
        <v>11.5</v>
      </c>
      <c r="F459">
        <v>7.584416515</v>
      </c>
      <c r="G459">
        <v>2085.2187210000002</v>
      </c>
      <c r="H459">
        <v>1354190000</v>
      </c>
      <c r="I459" t="str">
        <f>Master_Data!$A459 &amp; "-" &amp; Master_Data!$C459</f>
        <v>CHN-2012</v>
      </c>
      <c r="J459">
        <f t="shared" si="84"/>
        <v>0</v>
      </c>
      <c r="K459">
        <f t="shared" si="85"/>
        <v>0.19999999999999929</v>
      </c>
      <c r="L459">
        <f t="shared" si="86"/>
        <v>0.18256585700000016</v>
      </c>
      <c r="M459">
        <f t="shared" si="87"/>
        <v>10270741000.447849</v>
      </c>
      <c r="N459">
        <f t="shared" si="88"/>
        <v>9.9999999999994316E-2</v>
      </c>
      <c r="O459">
        <f t="shared" si="89"/>
        <v>3.6372282862311782</v>
      </c>
      <c r="P459" t="str">
        <f>IFERROR(VLOOKUP(A459,Ref_Data!$A:$B,2,0),"Unknown")</f>
        <v>Upper Middle Income</v>
      </c>
      <c r="Q459" t="str">
        <f>IFERROR(VLOOKUP(A459,Ref_Data!$A:$C,3,0),"Unknown")</f>
        <v>East Asia &amp; Pacific</v>
      </c>
      <c r="R459" t="str">
        <f t="shared" si="90"/>
        <v>Universal Access</v>
      </c>
      <c r="S459">
        <f t="shared" si="91"/>
        <v>18.779195463984379</v>
      </c>
      <c r="T459">
        <f t="shared" si="92"/>
        <v>-18.607129453224882</v>
      </c>
      <c r="U459">
        <f t="shared" si="93"/>
        <v>2.1789124519037708</v>
      </c>
      <c r="V459">
        <f t="shared" si="94"/>
        <v>0.20000000000000284</v>
      </c>
      <c r="W459">
        <f t="shared" si="95"/>
        <v>0.77723174700000008</v>
      </c>
    </row>
    <row r="460" spans="1:23" x14ac:dyDescent="0.2">
      <c r="A460" t="s">
        <v>75</v>
      </c>
      <c r="B460" t="s">
        <v>74</v>
      </c>
      <c r="C460">
        <v>2013</v>
      </c>
      <c r="D460">
        <v>100</v>
      </c>
      <c r="E460">
        <v>11.5</v>
      </c>
      <c r="F460">
        <v>7.8932763120000002</v>
      </c>
      <c r="G460">
        <v>2137.3257269999999</v>
      </c>
      <c r="H460">
        <v>1363240000</v>
      </c>
      <c r="I460" t="str">
        <f>Master_Data!$A460 &amp; "-" &amp; Master_Data!$C460</f>
        <v>CHN-2013</v>
      </c>
      <c r="J460">
        <f t="shared" si="84"/>
        <v>9.9999999999994316E-2</v>
      </c>
      <c r="K460">
        <f t="shared" si="85"/>
        <v>0</v>
      </c>
      <c r="L460">
        <f t="shared" si="86"/>
        <v>0.30885979700000021</v>
      </c>
      <c r="M460">
        <f t="shared" si="87"/>
        <v>10760429999.570881</v>
      </c>
      <c r="N460">
        <f t="shared" si="88"/>
        <v>0</v>
      </c>
      <c r="O460">
        <f t="shared" si="89"/>
        <v>3.6930619475952251</v>
      </c>
      <c r="P460" t="str">
        <f>IFERROR(VLOOKUP(A460,Ref_Data!$A:$B,2,0),"Unknown")</f>
        <v>Upper Middle Income</v>
      </c>
      <c r="Q460" t="str">
        <f>IFERROR(VLOOKUP(A460,Ref_Data!$A:$C,3,0),"Unknown")</f>
        <v>East Asia &amp; Pacific</v>
      </c>
      <c r="R460" t="str">
        <f t="shared" si="90"/>
        <v>Universal Access</v>
      </c>
      <c r="S460">
        <f t="shared" si="91"/>
        <v>18.287461823359394</v>
      </c>
      <c r="T460">
        <f t="shared" si="92"/>
        <v>-18.801640083835348</v>
      </c>
      <c r="U460">
        <f t="shared" si="93"/>
        <v>2.9249058679999962</v>
      </c>
      <c r="V460">
        <f t="shared" si="94"/>
        <v>0.29999999999999716</v>
      </c>
      <c r="W460">
        <f t="shared" si="95"/>
        <v>1.0860915440000003</v>
      </c>
    </row>
    <row r="461" spans="1:23" x14ac:dyDescent="0.2">
      <c r="A461" t="s">
        <v>75</v>
      </c>
      <c r="B461" t="s">
        <v>74</v>
      </c>
      <c r="C461">
        <v>2014</v>
      </c>
      <c r="D461">
        <v>100</v>
      </c>
      <c r="E461">
        <v>11.9</v>
      </c>
      <c r="F461">
        <v>7.9316433159999997</v>
      </c>
      <c r="G461">
        <v>2177.5501140000001</v>
      </c>
      <c r="H461">
        <v>1371860000</v>
      </c>
      <c r="I461" t="str">
        <f>Master_Data!$A461 &amp; "-" &amp; Master_Data!$C461</f>
        <v>CHN-2014</v>
      </c>
      <c r="J461">
        <f t="shared" si="84"/>
        <v>0</v>
      </c>
      <c r="K461">
        <f t="shared" si="85"/>
        <v>0.40000000000000036</v>
      </c>
      <c r="L461">
        <f t="shared" si="86"/>
        <v>3.8367003999999483E-2</v>
      </c>
      <c r="M461">
        <f t="shared" si="87"/>
        <v>10881104199.487761</v>
      </c>
      <c r="N461">
        <f t="shared" si="88"/>
        <v>0</v>
      </c>
      <c r="O461">
        <f t="shared" si="89"/>
        <v>3.6424618955979624</v>
      </c>
      <c r="P461" t="str">
        <f>IFERROR(VLOOKUP(A461,Ref_Data!$A:$B,2,0),"Unknown")</f>
        <v>Upper Middle Income</v>
      </c>
      <c r="Q461" t="str">
        <f>IFERROR(VLOOKUP(A461,Ref_Data!$A:$C,3,0),"Unknown")</f>
        <v>East Asia &amp; Pacific</v>
      </c>
      <c r="R461" t="str">
        <f t="shared" si="90"/>
        <v>Universal Access</v>
      </c>
      <c r="S461">
        <f t="shared" si="91"/>
        <v>17.559097411132853</v>
      </c>
      <c r="T461">
        <f t="shared" si="92"/>
        <v>-18.211726605578299</v>
      </c>
      <c r="U461">
        <f t="shared" si="93"/>
        <v>3.1403564179163155</v>
      </c>
      <c r="V461">
        <f t="shared" si="94"/>
        <v>0.29999999999999716</v>
      </c>
      <c r="W461">
        <f t="shared" si="95"/>
        <v>1.1244585479999998</v>
      </c>
    </row>
    <row r="462" spans="1:23" x14ac:dyDescent="0.2">
      <c r="A462" t="s">
        <v>75</v>
      </c>
      <c r="B462" t="s">
        <v>74</v>
      </c>
      <c r="C462">
        <v>2015</v>
      </c>
      <c r="D462">
        <v>100</v>
      </c>
      <c r="E462">
        <v>12.2</v>
      </c>
      <c r="F462">
        <v>7.7905704929999997</v>
      </c>
      <c r="G462">
        <v>2175.1544490000001</v>
      </c>
      <c r="H462">
        <v>1379860000</v>
      </c>
      <c r="I462" t="str">
        <f>Master_Data!$A462 &amp; "-" &amp; Master_Data!$C462</f>
        <v>CHN-2015</v>
      </c>
      <c r="J462">
        <f t="shared" si="84"/>
        <v>0</v>
      </c>
      <c r="K462">
        <f t="shared" si="85"/>
        <v>0.29999999999999893</v>
      </c>
      <c r="L462">
        <f t="shared" si="86"/>
        <v>-0.14107282300000001</v>
      </c>
      <c r="M462">
        <f t="shared" si="87"/>
        <v>10749896600.47098</v>
      </c>
      <c r="N462">
        <f t="shared" si="88"/>
        <v>0</v>
      </c>
      <c r="O462">
        <f t="shared" si="89"/>
        <v>3.5816171566950645</v>
      </c>
      <c r="P462" t="str">
        <f>IFERROR(VLOOKUP(A462,Ref_Data!$A:$B,2,0),"Unknown")</f>
        <v>Upper Middle Income</v>
      </c>
      <c r="Q462" t="str">
        <f>IFERROR(VLOOKUP(A462,Ref_Data!$A:$C,3,0),"Unknown")</f>
        <v>East Asia &amp; Pacific</v>
      </c>
      <c r="R462" t="str">
        <f t="shared" si="90"/>
        <v>Universal Access</v>
      </c>
      <c r="S462">
        <f t="shared" si="91"/>
        <v>16.984761441953111</v>
      </c>
      <c r="T462">
        <f t="shared" si="92"/>
        <v>-17.71515719149799</v>
      </c>
      <c r="U462">
        <f t="shared" si="93"/>
        <v>3.0811291269958208</v>
      </c>
      <c r="V462">
        <f t="shared" si="94"/>
        <v>0.29999999999999716</v>
      </c>
      <c r="W462">
        <f t="shared" si="95"/>
        <v>0.98338572499999977</v>
      </c>
    </row>
    <row r="463" spans="1:23" x14ac:dyDescent="0.2">
      <c r="A463" t="s">
        <v>75</v>
      </c>
      <c r="B463" t="s">
        <v>74</v>
      </c>
      <c r="C463">
        <v>2016</v>
      </c>
      <c r="D463">
        <v>100</v>
      </c>
      <c r="E463">
        <v>12.6</v>
      </c>
      <c r="F463">
        <v>7.7632248390000003</v>
      </c>
      <c r="G463">
        <v>2149.2047499999999</v>
      </c>
      <c r="H463">
        <v>1387790000</v>
      </c>
      <c r="I463" t="str">
        <f>Master_Data!$A463 &amp; "-" &amp; Master_Data!$C463</f>
        <v>CHN-2016</v>
      </c>
      <c r="J463">
        <f t="shared" si="84"/>
        <v>0</v>
      </c>
      <c r="K463">
        <f t="shared" si="85"/>
        <v>0.40000000000000036</v>
      </c>
      <c r="L463">
        <f t="shared" si="86"/>
        <v>-2.7345653999999442E-2</v>
      </c>
      <c r="M463">
        <f t="shared" si="87"/>
        <v>10773725799.315811</v>
      </c>
      <c r="N463">
        <f t="shared" si="88"/>
        <v>0</v>
      </c>
      <c r="O463">
        <f t="shared" si="89"/>
        <v>3.6121383218606793</v>
      </c>
      <c r="P463" t="str">
        <f>IFERROR(VLOOKUP(A463,Ref_Data!$A:$B,2,0),"Unknown")</f>
        <v>Upper Middle Income</v>
      </c>
      <c r="Q463" t="str">
        <f>IFERROR(VLOOKUP(A463,Ref_Data!$A:$C,3,0),"Unknown")</f>
        <v>East Asia &amp; Pacific</v>
      </c>
      <c r="R463" t="str">
        <f t="shared" si="90"/>
        <v>Universal Access</v>
      </c>
      <c r="S463">
        <f t="shared" si="91"/>
        <v>15.905248869453033</v>
      </c>
      <c r="T463">
        <f t="shared" si="92"/>
        <v>-17.106057525184724</v>
      </c>
      <c r="U463">
        <f t="shared" si="93"/>
        <v>3.0888530433305439</v>
      </c>
      <c r="V463">
        <f t="shared" si="94"/>
        <v>0.29999999999999716</v>
      </c>
      <c r="W463">
        <f t="shared" si="95"/>
        <v>0.95604007100000032</v>
      </c>
    </row>
    <row r="464" spans="1:23" x14ac:dyDescent="0.2">
      <c r="A464" t="s">
        <v>75</v>
      </c>
      <c r="B464" t="s">
        <v>74</v>
      </c>
      <c r="C464">
        <v>2017</v>
      </c>
      <c r="D464">
        <v>100</v>
      </c>
      <c r="E464">
        <v>13.1</v>
      </c>
      <c r="F464">
        <v>7.8780265219999999</v>
      </c>
      <c r="G464">
        <v>2215.9113900000002</v>
      </c>
      <c r="H464">
        <v>1396215000</v>
      </c>
      <c r="I464" t="str">
        <f>Master_Data!$A464 &amp; "-" &amp; Master_Data!$C464</f>
        <v>CHN-2017</v>
      </c>
      <c r="J464">
        <f t="shared" si="84"/>
        <v>0</v>
      </c>
      <c r="K464">
        <f t="shared" si="85"/>
        <v>0.5</v>
      </c>
      <c r="L464">
        <f t="shared" si="86"/>
        <v>0.1148016829999996</v>
      </c>
      <c r="M464">
        <f t="shared" si="87"/>
        <v>10999418800.41423</v>
      </c>
      <c r="N464">
        <f t="shared" si="88"/>
        <v>0</v>
      </c>
      <c r="O464">
        <f t="shared" si="89"/>
        <v>3.5552082802372342</v>
      </c>
      <c r="P464" t="str">
        <f>IFERROR(VLOOKUP(A464,Ref_Data!$A:$B,2,0),"Unknown")</f>
        <v>Upper Middle Income</v>
      </c>
      <c r="Q464" t="str">
        <f>IFERROR(VLOOKUP(A464,Ref_Data!$A:$C,3,0),"Unknown")</f>
        <v>East Asia &amp; Pacific</v>
      </c>
      <c r="R464" t="str">
        <f t="shared" si="90"/>
        <v>Universal Access</v>
      </c>
      <c r="S464">
        <f t="shared" si="91"/>
        <v>15.146092309921883</v>
      </c>
      <c r="T464">
        <f t="shared" si="92"/>
        <v>-16.441518871734949</v>
      </c>
      <c r="U464">
        <f t="shared" si="93"/>
        <v>3.2002754564267759</v>
      </c>
      <c r="V464">
        <f t="shared" si="94"/>
        <v>0.29999999999999716</v>
      </c>
      <c r="W464">
        <f t="shared" si="95"/>
        <v>1.0708417539999999</v>
      </c>
    </row>
    <row r="465" spans="1:23" x14ac:dyDescent="0.2">
      <c r="A465" t="s">
        <v>75</v>
      </c>
      <c r="B465" t="s">
        <v>74</v>
      </c>
      <c r="C465">
        <v>2018</v>
      </c>
      <c r="D465">
        <v>100</v>
      </c>
      <c r="E465">
        <v>13.5</v>
      </c>
      <c r="F465">
        <v>8.2177362489999997</v>
      </c>
      <c r="G465">
        <v>2310.877571</v>
      </c>
      <c r="H465">
        <v>1402760000</v>
      </c>
      <c r="I465" t="str">
        <f>Master_Data!$A465 &amp; "-" &amp; Master_Data!$C465</f>
        <v>CHN-2018</v>
      </c>
      <c r="J465">
        <f t="shared" si="84"/>
        <v>0</v>
      </c>
      <c r="K465">
        <f t="shared" si="85"/>
        <v>0.40000000000000036</v>
      </c>
      <c r="L465">
        <f t="shared" si="86"/>
        <v>0.33970972699999979</v>
      </c>
      <c r="M465">
        <f t="shared" si="87"/>
        <v>11527511700.64724</v>
      </c>
      <c r="N465">
        <f t="shared" si="88"/>
        <v>0</v>
      </c>
      <c r="O465">
        <f t="shared" si="89"/>
        <v>3.5561106101539983</v>
      </c>
      <c r="P465" t="str">
        <f>IFERROR(VLOOKUP(A465,Ref_Data!$A:$B,2,0),"Unknown")</f>
        <v>Upper Middle Income</v>
      </c>
      <c r="Q465" t="str">
        <f>IFERROR(VLOOKUP(A465,Ref_Data!$A:$C,3,0),"Unknown")</f>
        <v>East Asia &amp; Pacific</v>
      </c>
      <c r="R465" t="str">
        <f t="shared" si="90"/>
        <v>Universal Access</v>
      </c>
      <c r="S465">
        <f t="shared" si="91"/>
        <v>14.516199440312505</v>
      </c>
      <c r="T465">
        <f t="shared" si="92"/>
        <v>-16.063030170325302</v>
      </c>
      <c r="U465">
        <f t="shared" si="93"/>
        <v>3.5068672393723848</v>
      </c>
      <c r="V465">
        <f t="shared" si="94"/>
        <v>0.29999999999999716</v>
      </c>
      <c r="W465">
        <f t="shared" si="95"/>
        <v>1.4105514809999997</v>
      </c>
    </row>
    <row r="466" spans="1:23" x14ac:dyDescent="0.2">
      <c r="A466" t="s">
        <v>75</v>
      </c>
      <c r="B466" t="s">
        <v>74</v>
      </c>
      <c r="C466">
        <v>2019</v>
      </c>
      <c r="D466">
        <v>100</v>
      </c>
      <c r="E466">
        <v>14.3</v>
      </c>
      <c r="F466">
        <v>8.3914758710000008</v>
      </c>
      <c r="G466">
        <v>2397.9686889999998</v>
      </c>
      <c r="H466">
        <v>1407745000</v>
      </c>
      <c r="I466" t="str">
        <f>Master_Data!$A466 &amp; "-" &amp; Master_Data!$C466</f>
        <v>CHN-2019</v>
      </c>
      <c r="J466">
        <f t="shared" si="84"/>
        <v>0</v>
      </c>
      <c r="K466">
        <f t="shared" si="85"/>
        <v>0.80000000000000071</v>
      </c>
      <c r="L466">
        <f t="shared" si="86"/>
        <v>0.17373962200000115</v>
      </c>
      <c r="M466">
        <f t="shared" si="87"/>
        <v>11813058200.020897</v>
      </c>
      <c r="N466">
        <f t="shared" si="88"/>
        <v>0</v>
      </c>
      <c r="O466">
        <f t="shared" si="89"/>
        <v>3.4994101088531773</v>
      </c>
      <c r="P466" t="str">
        <f>IFERROR(VLOOKUP(A466,Ref_Data!$A:$B,2,0),"Unknown")</f>
        <v>Upper Middle Income</v>
      </c>
      <c r="Q466" t="str">
        <f>IFERROR(VLOOKUP(A466,Ref_Data!$A:$C,3,0),"Unknown")</f>
        <v>East Asia &amp; Pacific</v>
      </c>
      <c r="R466" t="str">
        <f t="shared" si="90"/>
        <v>Universal Access</v>
      </c>
      <c r="S466">
        <f t="shared" si="91"/>
        <v>13.958622860585876</v>
      </c>
      <c r="T466">
        <f t="shared" si="92"/>
        <v>-15.162191043827288</v>
      </c>
      <c r="U466">
        <f t="shared" si="93"/>
        <v>3.7080745754184132</v>
      </c>
      <c r="V466">
        <f t="shared" si="94"/>
        <v>0.29999999999999716</v>
      </c>
      <c r="W466">
        <f t="shared" si="95"/>
        <v>1.5842911030000009</v>
      </c>
    </row>
    <row r="467" spans="1:23" x14ac:dyDescent="0.2">
      <c r="A467" t="s">
        <v>75</v>
      </c>
      <c r="B467" t="s">
        <v>74</v>
      </c>
      <c r="C467">
        <v>2020</v>
      </c>
      <c r="D467">
        <v>100</v>
      </c>
      <c r="E467">
        <v>14.9</v>
      </c>
      <c r="F467">
        <v>8.4785830200000003</v>
      </c>
      <c r="G467">
        <v>2465.9695459999998</v>
      </c>
      <c r="H467">
        <v>1411100000</v>
      </c>
      <c r="I467" t="str">
        <f>Master_Data!$A467 &amp; "-" &amp; Master_Data!$C467</f>
        <v>CHN-2020</v>
      </c>
      <c r="J467">
        <f t="shared" si="84"/>
        <v>0</v>
      </c>
      <c r="K467">
        <f t="shared" si="85"/>
        <v>0.59999999999999964</v>
      </c>
      <c r="L467">
        <f t="shared" si="86"/>
        <v>8.7107148999999495E-2</v>
      </c>
      <c r="M467">
        <f t="shared" si="87"/>
        <v>11964128499.522001</v>
      </c>
      <c r="N467">
        <f t="shared" si="88"/>
        <v>0</v>
      </c>
      <c r="O467">
        <f t="shared" si="89"/>
        <v>3.4382350884068869</v>
      </c>
      <c r="P467" t="str">
        <f>IFERROR(VLOOKUP(A467,Ref_Data!$A:$B,2,0),"Unknown")</f>
        <v>Upper Middle Income</v>
      </c>
      <c r="Q467" t="str">
        <f>IFERROR(VLOOKUP(A467,Ref_Data!$A:$C,3,0),"Unknown")</f>
        <v>East Asia &amp; Pacific</v>
      </c>
      <c r="R467" t="str">
        <f t="shared" si="90"/>
        <v>Universal Access</v>
      </c>
      <c r="S467">
        <f t="shared" si="91"/>
        <v>13.426165474335917</v>
      </c>
      <c r="T467">
        <f t="shared" si="92"/>
        <v>-15.634853433815261</v>
      </c>
      <c r="U467">
        <f t="shared" si="93"/>
        <v>4.0778353836987424</v>
      </c>
      <c r="V467">
        <f t="shared" si="94"/>
        <v>0.29999999999999716</v>
      </c>
      <c r="W467">
        <f t="shared" si="95"/>
        <v>1.6713982520000004</v>
      </c>
    </row>
    <row r="468" spans="1:23" x14ac:dyDescent="0.2">
      <c r="A468" t="s">
        <v>75</v>
      </c>
      <c r="B468" t="s">
        <v>74</v>
      </c>
      <c r="C468">
        <v>2021</v>
      </c>
      <c r="D468">
        <v>100</v>
      </c>
      <c r="E468">
        <v>15.2</v>
      </c>
      <c r="F468">
        <v>8.8871566029999993</v>
      </c>
      <c r="G468">
        <v>2623.7995940000001</v>
      </c>
      <c r="H468">
        <v>1412360000</v>
      </c>
      <c r="I468" t="str">
        <f>Master_Data!$A468 &amp; "-" &amp; Master_Data!$C468</f>
        <v>CHN-2021</v>
      </c>
      <c r="J468">
        <f t="shared" si="84"/>
        <v>0</v>
      </c>
      <c r="K468">
        <f t="shared" si="85"/>
        <v>0.29999999999999893</v>
      </c>
      <c r="L468">
        <f t="shared" si="86"/>
        <v>0.40857358299999902</v>
      </c>
      <c r="M468">
        <f t="shared" si="87"/>
        <v>12551864499.81308</v>
      </c>
      <c r="N468">
        <f t="shared" si="88"/>
        <v>0</v>
      </c>
      <c r="O468">
        <f t="shared" si="89"/>
        <v>3.3871323950666024</v>
      </c>
      <c r="P468" t="str">
        <f>IFERROR(VLOOKUP(A468,Ref_Data!$A:$B,2,0),"Unknown")</f>
        <v>Upper Middle Income</v>
      </c>
      <c r="Q468" t="str">
        <f>IFERROR(VLOOKUP(A468,Ref_Data!$A:$C,3,0),"Unknown")</f>
        <v>East Asia &amp; Pacific</v>
      </c>
      <c r="R468" t="str">
        <f t="shared" si="90"/>
        <v>Universal Access</v>
      </c>
      <c r="S468">
        <f t="shared" si="91"/>
        <v>12.87483148972656</v>
      </c>
      <c r="T468">
        <f t="shared" si="92"/>
        <v>-14.403381642512059</v>
      </c>
      <c r="U468">
        <f t="shared" si="93"/>
        <v>4.306422261995813</v>
      </c>
      <c r="V468">
        <f t="shared" si="94"/>
        <v>0.29999999999999716</v>
      </c>
      <c r="W468">
        <f t="shared" si="95"/>
        <v>2.0799718349999994</v>
      </c>
    </row>
    <row r="469" spans="1:23" x14ac:dyDescent="0.2">
      <c r="A469" t="s">
        <v>75</v>
      </c>
      <c r="B469" t="s">
        <v>74</v>
      </c>
      <c r="C469">
        <v>2022</v>
      </c>
      <c r="D469">
        <v>100</v>
      </c>
      <c r="F469">
        <v>8.86482511</v>
      </c>
      <c r="G469">
        <v>2676.4820100000002</v>
      </c>
      <c r="H469">
        <v>1412175000</v>
      </c>
      <c r="I469" t="str">
        <f>Master_Data!$A469 &amp; "-" &amp; Master_Data!$C469</f>
        <v>CHN-2022</v>
      </c>
      <c r="J469">
        <f t="shared" si="84"/>
        <v>0</v>
      </c>
      <c r="K469" t="str">
        <f t="shared" si="85"/>
        <v/>
      </c>
      <c r="L469">
        <f t="shared" si="86"/>
        <v>-2.2331492999999369E-2</v>
      </c>
      <c r="M469">
        <f t="shared" si="87"/>
        <v>12518684399.714251</v>
      </c>
      <c r="N469">
        <f t="shared" si="88"/>
        <v>0</v>
      </c>
      <c r="O469">
        <f t="shared" si="89"/>
        <v>3.3121183243073613</v>
      </c>
      <c r="P469" t="str">
        <f>IFERROR(VLOOKUP(A469,Ref_Data!$A:$B,2,0),"Unknown")</f>
        <v>Upper Middle Income</v>
      </c>
      <c r="Q469" t="str">
        <f>IFERROR(VLOOKUP(A469,Ref_Data!$A:$C,3,0),"Unknown")</f>
        <v>East Asia &amp; Pacific</v>
      </c>
      <c r="R469" t="str">
        <f t="shared" si="90"/>
        <v>Universal Access</v>
      </c>
      <c r="S469">
        <f t="shared" si="91"/>
        <v>12.585946336015652</v>
      </c>
      <c r="T469" t="str">
        <f t="shared" si="92"/>
        <v/>
      </c>
      <c r="U469">
        <f t="shared" si="93"/>
        <v>4.3140240577740636</v>
      </c>
      <c r="V469">
        <f t="shared" si="94"/>
        <v>0.29999999999999716</v>
      </c>
      <c r="W469">
        <f t="shared" si="95"/>
        <v>2.057640342</v>
      </c>
    </row>
    <row r="470" spans="1:23" x14ac:dyDescent="0.2">
      <c r="A470" t="s">
        <v>77</v>
      </c>
      <c r="B470" t="s">
        <v>76</v>
      </c>
      <c r="C470">
        <v>2010</v>
      </c>
      <c r="D470">
        <v>58.4</v>
      </c>
      <c r="E470">
        <v>75.400000000000006</v>
      </c>
      <c r="F470">
        <v>0.32527920900000001</v>
      </c>
      <c r="G470">
        <v>369.59298919999998</v>
      </c>
      <c r="H470">
        <v>22488065</v>
      </c>
      <c r="I470" t="str">
        <f>Master_Data!$A470 &amp; "-" &amp; Master_Data!$C470</f>
        <v>CIV-2010</v>
      </c>
      <c r="J470" t="str">
        <f t="shared" si="84"/>
        <v/>
      </c>
      <c r="K470" t="str">
        <f t="shared" si="85"/>
        <v/>
      </c>
      <c r="L470" t="str">
        <f t="shared" si="86"/>
        <v/>
      </c>
      <c r="M470">
        <f t="shared" si="87"/>
        <v>7314899.9951405851</v>
      </c>
      <c r="N470">
        <f t="shared" si="88"/>
        <v>41.6</v>
      </c>
      <c r="O470">
        <f t="shared" si="89"/>
        <v>0.88010113423439373</v>
      </c>
      <c r="P470" t="str">
        <f>IFERROR(VLOOKUP(A470,Ref_Data!$A:$B,2,0),"Unknown")</f>
        <v>Lower Middle Income</v>
      </c>
      <c r="Q470" t="str">
        <f>IFERROR(VLOOKUP(A470,Ref_Data!$A:$C,3,0),"Unknown")</f>
        <v>Sub-Saharan Africa</v>
      </c>
      <c r="R470" t="str">
        <f t="shared" si="90"/>
        <v>Moderate Access</v>
      </c>
      <c r="S470">
        <f t="shared" si="91"/>
        <v>-21.224657439414052</v>
      </c>
      <c r="T470">
        <f t="shared" si="92"/>
        <v>44.987335093262104</v>
      </c>
      <c r="U470">
        <f t="shared" si="93"/>
        <v>-4.7727800049916347</v>
      </c>
      <c r="V470">
        <f t="shared" si="94"/>
        <v>0</v>
      </c>
      <c r="W470">
        <f t="shared" si="95"/>
        <v>0</v>
      </c>
    </row>
    <row r="471" spans="1:23" x14ac:dyDescent="0.2">
      <c r="A471" t="s">
        <v>77</v>
      </c>
      <c r="B471" t="s">
        <v>76</v>
      </c>
      <c r="C471">
        <v>2011</v>
      </c>
      <c r="D471">
        <v>55.8</v>
      </c>
      <c r="E471">
        <v>79.099999999999994</v>
      </c>
      <c r="F471">
        <v>0.30799756299999997</v>
      </c>
      <c r="G471">
        <v>412.20299619999997</v>
      </c>
      <c r="H471">
        <v>22982000</v>
      </c>
      <c r="I471" t="str">
        <f>Master_Data!$A471 &amp; "-" &amp; Master_Data!$C471</f>
        <v>CIV-2011</v>
      </c>
      <c r="J471">
        <f t="shared" si="84"/>
        <v>-2.6000000000000014</v>
      </c>
      <c r="K471">
        <f t="shared" si="85"/>
        <v>3.6999999999999886</v>
      </c>
      <c r="L471">
        <f t="shared" si="86"/>
        <v>-1.7281646000000039E-2</v>
      </c>
      <c r="M471">
        <f t="shared" si="87"/>
        <v>7078399.9928659992</v>
      </c>
      <c r="N471">
        <f t="shared" si="88"/>
        <v>44.2</v>
      </c>
      <c r="O471">
        <f t="shared" si="89"/>
        <v>0.74719874877027881</v>
      </c>
      <c r="P471" t="str">
        <f>IFERROR(VLOOKUP(A471,Ref_Data!$A:$B,2,0),"Unknown")</f>
        <v>Lower Middle Income</v>
      </c>
      <c r="Q471" t="str">
        <f>IFERROR(VLOOKUP(A471,Ref_Data!$A:$C,3,0),"Unknown")</f>
        <v>Sub-Saharan Africa</v>
      </c>
      <c r="R471" t="str">
        <f t="shared" si="90"/>
        <v>Moderate Access</v>
      </c>
      <c r="S471">
        <f t="shared" si="91"/>
        <v>-24.615327430820315</v>
      </c>
      <c r="T471">
        <f t="shared" si="92"/>
        <v>48.902629710358852</v>
      </c>
      <c r="U471">
        <f t="shared" si="93"/>
        <v>-4.8185358207740556</v>
      </c>
      <c r="V471">
        <f t="shared" si="94"/>
        <v>-2.6000000000000014</v>
      </c>
      <c r="W471">
        <f t="shared" si="95"/>
        <v>-1.7281646000000039E-2</v>
      </c>
    </row>
    <row r="472" spans="1:23" x14ac:dyDescent="0.2">
      <c r="A472" t="s">
        <v>77</v>
      </c>
      <c r="B472" t="s">
        <v>76</v>
      </c>
      <c r="C472">
        <v>2012</v>
      </c>
      <c r="D472">
        <v>55.8</v>
      </c>
      <c r="E472">
        <v>74.900000000000006</v>
      </c>
      <c r="F472">
        <v>0.384376785</v>
      </c>
      <c r="G472">
        <v>442.1845533</v>
      </c>
      <c r="H472">
        <v>23467078</v>
      </c>
      <c r="I472" t="str">
        <f>Master_Data!$A472 &amp; "-" &amp; Master_Data!$C472</f>
        <v>CIV-2012</v>
      </c>
      <c r="J472">
        <f t="shared" si="84"/>
        <v>0</v>
      </c>
      <c r="K472">
        <f t="shared" si="85"/>
        <v>-4.1999999999999886</v>
      </c>
      <c r="L472">
        <f t="shared" si="86"/>
        <v>7.6379222000000024E-2</v>
      </c>
      <c r="M472">
        <f t="shared" si="87"/>
        <v>9020199.99498423</v>
      </c>
      <c r="N472">
        <f t="shared" si="88"/>
        <v>44.2</v>
      </c>
      <c r="O472">
        <f t="shared" si="89"/>
        <v>0.86926778000591909</v>
      </c>
      <c r="P472" t="str">
        <f>IFERROR(VLOOKUP(A472,Ref_Data!$A:$B,2,0),"Unknown")</f>
        <v>Lower Middle Income</v>
      </c>
      <c r="Q472" t="str">
        <f>IFERROR(VLOOKUP(A472,Ref_Data!$A:$C,3,0),"Unknown")</f>
        <v>Sub-Saharan Africa</v>
      </c>
      <c r="R472" t="str">
        <f t="shared" si="90"/>
        <v>Moderate Access</v>
      </c>
      <c r="S472">
        <f t="shared" si="91"/>
        <v>-25.320804536015629</v>
      </c>
      <c r="T472">
        <f t="shared" si="92"/>
        <v>44.79287054677512</v>
      </c>
      <c r="U472">
        <f t="shared" si="93"/>
        <v>-5.0211272780962295</v>
      </c>
      <c r="V472">
        <f t="shared" si="94"/>
        <v>-2.6000000000000014</v>
      </c>
      <c r="W472">
        <f t="shared" si="95"/>
        <v>5.9097575999999985E-2</v>
      </c>
    </row>
    <row r="473" spans="1:23" x14ac:dyDescent="0.2">
      <c r="A473" t="s">
        <v>77</v>
      </c>
      <c r="B473" t="s">
        <v>76</v>
      </c>
      <c r="C473">
        <v>2013</v>
      </c>
      <c r="D473">
        <v>61.5</v>
      </c>
      <c r="E473">
        <v>72.2</v>
      </c>
      <c r="F473">
        <v>0.40940234399999997</v>
      </c>
      <c r="G473">
        <v>446.3098013</v>
      </c>
      <c r="H473">
        <v>23939775</v>
      </c>
      <c r="I473" t="str">
        <f>Master_Data!$A473 &amp; "-" &amp; Master_Data!$C473</f>
        <v>CIV-2013</v>
      </c>
      <c r="J473">
        <f t="shared" si="84"/>
        <v>5.7000000000000028</v>
      </c>
      <c r="K473">
        <f t="shared" si="85"/>
        <v>-2.7000000000000028</v>
      </c>
      <c r="L473">
        <f t="shared" si="86"/>
        <v>2.5025558999999975E-2</v>
      </c>
      <c r="M473">
        <f t="shared" si="87"/>
        <v>9800999.9998325985</v>
      </c>
      <c r="N473">
        <f t="shared" si="88"/>
        <v>38.5</v>
      </c>
      <c r="O473">
        <f t="shared" si="89"/>
        <v>0.9173052951279651</v>
      </c>
      <c r="P473" t="str">
        <f>IFERROR(VLOOKUP(A473,Ref_Data!$A:$B,2,0),"Unknown")</f>
        <v>Lower Middle Income</v>
      </c>
      <c r="Q473" t="str">
        <f>IFERROR(VLOOKUP(A473,Ref_Data!$A:$C,3,0),"Unknown")</f>
        <v>Sub-Saharan Africa</v>
      </c>
      <c r="R473" t="str">
        <f t="shared" si="90"/>
        <v>Moderate Access</v>
      </c>
      <c r="S473">
        <f t="shared" si="91"/>
        <v>-20.212538176640606</v>
      </c>
      <c r="T473">
        <f t="shared" si="92"/>
        <v>41.898359916164651</v>
      </c>
      <c r="U473">
        <f t="shared" si="93"/>
        <v>-4.558968100000004</v>
      </c>
      <c r="V473">
        <f t="shared" si="94"/>
        <v>3.1000000000000014</v>
      </c>
      <c r="W473">
        <f t="shared" si="95"/>
        <v>8.412313499999996E-2</v>
      </c>
    </row>
    <row r="474" spans="1:23" x14ac:dyDescent="0.2">
      <c r="A474" t="s">
        <v>77</v>
      </c>
      <c r="B474" t="s">
        <v>76</v>
      </c>
      <c r="C474">
        <v>2014</v>
      </c>
      <c r="D474">
        <v>61.9</v>
      </c>
      <c r="E474">
        <v>71.900000000000006</v>
      </c>
      <c r="F474">
        <v>0.42642522799999999</v>
      </c>
      <c r="G474">
        <v>438.71877310000002</v>
      </c>
      <c r="H474">
        <v>24527395</v>
      </c>
      <c r="I474" t="str">
        <f>Master_Data!$A474 &amp; "-" &amp; Master_Data!$C474</f>
        <v>CIV-2014</v>
      </c>
      <c r="J474">
        <f t="shared" si="84"/>
        <v>0.39999999999999858</v>
      </c>
      <c r="K474">
        <f t="shared" si="85"/>
        <v>-0.29999999999999716</v>
      </c>
      <c r="L474">
        <f t="shared" si="86"/>
        <v>1.7022884000000016E-2</v>
      </c>
      <c r="M474">
        <f t="shared" si="87"/>
        <v>10459100.00512106</v>
      </c>
      <c r="N474">
        <f t="shared" si="88"/>
        <v>38.1</v>
      </c>
      <c r="O474">
        <f t="shared" si="89"/>
        <v>0.97197852963269959</v>
      </c>
      <c r="P474" t="str">
        <f>IFERROR(VLOOKUP(A474,Ref_Data!$A:$B,2,0),"Unknown")</f>
        <v>Lower Middle Income</v>
      </c>
      <c r="Q474" t="str">
        <f>IFERROR(VLOOKUP(A474,Ref_Data!$A:$C,3,0),"Unknown")</f>
        <v>Sub-Saharan Africa</v>
      </c>
      <c r="R474" t="str">
        <f t="shared" si="90"/>
        <v>Moderate Access</v>
      </c>
      <c r="S474">
        <f t="shared" si="91"/>
        <v>-20.540902588867148</v>
      </c>
      <c r="T474">
        <f t="shared" si="92"/>
        <v>41.788273394421708</v>
      </c>
      <c r="U474">
        <f t="shared" si="93"/>
        <v>-4.364861670083684</v>
      </c>
      <c r="V474">
        <f t="shared" si="94"/>
        <v>3.5</v>
      </c>
      <c r="W474">
        <f t="shared" si="95"/>
        <v>0.10114601899999998</v>
      </c>
    </row>
    <row r="475" spans="1:23" x14ac:dyDescent="0.2">
      <c r="A475" t="s">
        <v>77</v>
      </c>
      <c r="B475" t="s">
        <v>76</v>
      </c>
      <c r="C475">
        <v>2015</v>
      </c>
      <c r="D475">
        <v>62.6</v>
      </c>
      <c r="E475">
        <v>64.5</v>
      </c>
      <c r="F475">
        <v>0.44620325599999999</v>
      </c>
      <c r="G475">
        <v>383.89279499999998</v>
      </c>
      <c r="H475">
        <v>25246342</v>
      </c>
      <c r="I475" t="str">
        <f>Master_Data!$A475 &amp; "-" &amp; Master_Data!$C475</f>
        <v>CIV-2015</v>
      </c>
      <c r="J475">
        <f t="shared" si="84"/>
        <v>0.70000000000000284</v>
      </c>
      <c r="K475">
        <f t="shared" si="85"/>
        <v>-7.4000000000000057</v>
      </c>
      <c r="L475">
        <f t="shared" si="86"/>
        <v>1.9778028000000003E-2</v>
      </c>
      <c r="M475">
        <f t="shared" si="87"/>
        <v>11265000.002489552</v>
      </c>
      <c r="N475">
        <f t="shared" si="88"/>
        <v>37.4</v>
      </c>
      <c r="O475">
        <f t="shared" si="89"/>
        <v>1.1623121397732927</v>
      </c>
      <c r="P475" t="str">
        <f>IFERROR(VLOOKUP(A475,Ref_Data!$A:$B,2,0),"Unknown")</f>
        <v>Lower Middle Income</v>
      </c>
      <c r="Q475" t="str">
        <f>IFERROR(VLOOKUP(A475,Ref_Data!$A:$C,3,0),"Unknown")</f>
        <v>Sub-Saharan Africa</v>
      </c>
      <c r="R475" t="str">
        <f t="shared" si="90"/>
        <v>Moderate Access</v>
      </c>
      <c r="S475">
        <f t="shared" si="91"/>
        <v>-20.415238558046887</v>
      </c>
      <c r="T475">
        <f t="shared" si="92"/>
        <v>34.58484280850201</v>
      </c>
      <c r="U475">
        <f t="shared" si="93"/>
        <v>-4.2632381100041794</v>
      </c>
      <c r="V475">
        <f t="shared" si="94"/>
        <v>4.2000000000000028</v>
      </c>
      <c r="W475">
        <f t="shared" si="95"/>
        <v>0.12092404699999998</v>
      </c>
    </row>
    <row r="476" spans="1:23" x14ac:dyDescent="0.2">
      <c r="A476" t="s">
        <v>77</v>
      </c>
      <c r="B476" t="s">
        <v>76</v>
      </c>
      <c r="C476">
        <v>2016</v>
      </c>
      <c r="D476">
        <v>64.3</v>
      </c>
      <c r="E476">
        <v>64</v>
      </c>
      <c r="F476">
        <v>0.43877495500000002</v>
      </c>
      <c r="G476">
        <v>391.65558340000001</v>
      </c>
      <c r="H476">
        <v>25989405</v>
      </c>
      <c r="I476" t="str">
        <f>Master_Data!$A476 &amp; "-" &amp; Master_Data!$C476</f>
        <v>CIV-2016</v>
      </c>
      <c r="J476">
        <f t="shared" si="84"/>
        <v>1.6999999999999957</v>
      </c>
      <c r="K476">
        <f t="shared" si="85"/>
        <v>-0.5</v>
      </c>
      <c r="L476">
        <f t="shared" si="86"/>
        <v>-7.4283009999999705E-3</v>
      </c>
      <c r="M476">
        <f t="shared" si="87"/>
        <v>11403500.009351775</v>
      </c>
      <c r="N476">
        <f t="shared" si="88"/>
        <v>35.700000000000003</v>
      </c>
      <c r="O476">
        <f t="shared" si="89"/>
        <v>1.1203081829983175</v>
      </c>
      <c r="P476" t="str">
        <f>IFERROR(VLOOKUP(A476,Ref_Data!$A:$B,2,0),"Unknown")</f>
        <v>Lower Middle Income</v>
      </c>
      <c r="Q476" t="str">
        <f>IFERROR(VLOOKUP(A476,Ref_Data!$A:$C,3,0),"Unknown")</f>
        <v>Sub-Saharan Africa</v>
      </c>
      <c r="R476" t="str">
        <f t="shared" si="90"/>
        <v>Moderate Access</v>
      </c>
      <c r="S476">
        <f t="shared" si="91"/>
        <v>-19.79475113054697</v>
      </c>
      <c r="T476">
        <f t="shared" si="92"/>
        <v>34.293942474815275</v>
      </c>
      <c r="U476">
        <f t="shared" si="93"/>
        <v>-4.235596840669456</v>
      </c>
      <c r="V476">
        <f t="shared" si="94"/>
        <v>5.8999999999999986</v>
      </c>
      <c r="W476">
        <f t="shared" si="95"/>
        <v>0.11349574600000001</v>
      </c>
    </row>
    <row r="477" spans="1:23" x14ac:dyDescent="0.2">
      <c r="A477" t="s">
        <v>77</v>
      </c>
      <c r="B477" t="s">
        <v>76</v>
      </c>
      <c r="C477">
        <v>2017</v>
      </c>
      <c r="D477">
        <v>65.599999999999994</v>
      </c>
      <c r="E477">
        <v>62.5</v>
      </c>
      <c r="F477">
        <v>0.46122127800000001</v>
      </c>
      <c r="G477">
        <v>392.58525049999997</v>
      </c>
      <c r="H477">
        <v>26733372</v>
      </c>
      <c r="I477" t="str">
        <f>Master_Data!$A477 &amp; "-" &amp; Master_Data!$C477</f>
        <v>CIV-2017</v>
      </c>
      <c r="J477">
        <f t="shared" si="84"/>
        <v>1.2999999999999972</v>
      </c>
      <c r="K477">
        <f t="shared" si="85"/>
        <v>-1.5</v>
      </c>
      <c r="L477">
        <f t="shared" si="86"/>
        <v>2.244632299999999E-2</v>
      </c>
      <c r="M477">
        <f t="shared" si="87"/>
        <v>12329999.999089416</v>
      </c>
      <c r="N477">
        <f t="shared" si="88"/>
        <v>34.400000000000006</v>
      </c>
      <c r="O477">
        <f t="shared" si="89"/>
        <v>1.1748308868267072</v>
      </c>
      <c r="P477" t="str">
        <f>IFERROR(VLOOKUP(A477,Ref_Data!$A:$B,2,0),"Unknown")</f>
        <v>Lower Middle Income</v>
      </c>
      <c r="Q477" t="str">
        <f>IFERROR(VLOOKUP(A477,Ref_Data!$A:$C,3,0),"Unknown")</f>
        <v>Sub-Saharan Africa</v>
      </c>
      <c r="R477" t="str">
        <f t="shared" si="90"/>
        <v>Moderate Access</v>
      </c>
      <c r="S477">
        <f t="shared" si="91"/>
        <v>-19.253907690078123</v>
      </c>
      <c r="T477">
        <f t="shared" si="92"/>
        <v>32.958481128265049</v>
      </c>
      <c r="U477">
        <f t="shared" si="93"/>
        <v>-4.2165297875732239</v>
      </c>
      <c r="V477">
        <f t="shared" si="94"/>
        <v>7.1999999999999957</v>
      </c>
      <c r="W477">
        <f t="shared" si="95"/>
        <v>0.135942069</v>
      </c>
    </row>
    <row r="478" spans="1:23" x14ac:dyDescent="0.2">
      <c r="A478" t="s">
        <v>77</v>
      </c>
      <c r="B478" t="s">
        <v>76</v>
      </c>
      <c r="C478">
        <v>2018</v>
      </c>
      <c r="D478">
        <v>67.099999999999994</v>
      </c>
      <c r="E478">
        <v>60.5</v>
      </c>
      <c r="F478">
        <v>0.44942915300000003</v>
      </c>
      <c r="G478">
        <v>358.54140180000002</v>
      </c>
      <c r="H478">
        <v>27464173</v>
      </c>
      <c r="I478" t="str">
        <f>Master_Data!$A478 &amp; "-" &amp; Master_Data!$C478</f>
        <v>CIV-2018</v>
      </c>
      <c r="J478">
        <f t="shared" si="84"/>
        <v>1.5</v>
      </c>
      <c r="K478">
        <f t="shared" si="85"/>
        <v>-2</v>
      </c>
      <c r="L478">
        <f t="shared" si="86"/>
        <v>-1.1792124999999987E-2</v>
      </c>
      <c r="M478">
        <f t="shared" si="87"/>
        <v>12343200.00923547</v>
      </c>
      <c r="N478">
        <f t="shared" si="88"/>
        <v>32.900000000000006</v>
      </c>
      <c r="O478">
        <f t="shared" si="89"/>
        <v>1.2534930436030889</v>
      </c>
      <c r="P478" t="str">
        <f>IFERROR(VLOOKUP(A478,Ref_Data!$A:$B,2,0),"Unknown")</f>
        <v>Lower Middle Income</v>
      </c>
      <c r="Q478" t="str">
        <f>IFERROR(VLOOKUP(A478,Ref_Data!$A:$C,3,0),"Unknown")</f>
        <v>Sub-Saharan Africa</v>
      </c>
      <c r="R478" t="str">
        <f t="shared" si="90"/>
        <v>Moderate Access</v>
      </c>
      <c r="S478">
        <f t="shared" si="91"/>
        <v>-18.383800559687501</v>
      </c>
      <c r="T478">
        <f t="shared" si="92"/>
        <v>30.936969829674698</v>
      </c>
      <c r="U478">
        <f t="shared" si="93"/>
        <v>-4.2614398566276153</v>
      </c>
      <c r="V478">
        <f t="shared" si="94"/>
        <v>8.6999999999999957</v>
      </c>
      <c r="W478">
        <f t="shared" si="95"/>
        <v>0.12414994400000001</v>
      </c>
    </row>
    <row r="479" spans="1:23" x14ac:dyDescent="0.2">
      <c r="A479" t="s">
        <v>77</v>
      </c>
      <c r="B479" t="s">
        <v>76</v>
      </c>
      <c r="C479">
        <v>2019</v>
      </c>
      <c r="D479">
        <v>68.599999999999994</v>
      </c>
      <c r="E479">
        <v>61.1</v>
      </c>
      <c r="F479">
        <v>0.46760528499999998</v>
      </c>
      <c r="G479">
        <v>364.1498631</v>
      </c>
      <c r="H479">
        <v>28193009</v>
      </c>
      <c r="I479" t="str">
        <f>Master_Data!$A479 &amp; "-" &amp; Master_Data!$C479</f>
        <v>CIV-2019</v>
      </c>
      <c r="J479">
        <f t="shared" si="84"/>
        <v>1.5</v>
      </c>
      <c r="K479">
        <f t="shared" si="85"/>
        <v>0.60000000000000142</v>
      </c>
      <c r="L479">
        <f t="shared" si="86"/>
        <v>1.8176131999999956E-2</v>
      </c>
      <c r="M479">
        <f t="shared" si="87"/>
        <v>13183200.008452564</v>
      </c>
      <c r="N479">
        <f t="shared" si="88"/>
        <v>31.400000000000006</v>
      </c>
      <c r="O479">
        <f t="shared" si="89"/>
        <v>1.2841012242028218</v>
      </c>
      <c r="P479" t="str">
        <f>IFERROR(VLOOKUP(A479,Ref_Data!$A:$B,2,0),"Unknown")</f>
        <v>Lower Middle Income</v>
      </c>
      <c r="Q479" t="str">
        <f>IFERROR(VLOOKUP(A479,Ref_Data!$A:$C,3,0),"Unknown")</f>
        <v>Sub-Saharan Africa</v>
      </c>
      <c r="R479" t="str">
        <f t="shared" si="90"/>
        <v>Moderate Access</v>
      </c>
      <c r="S479">
        <f t="shared" si="91"/>
        <v>-17.441377139414129</v>
      </c>
      <c r="T479">
        <f t="shared" si="92"/>
        <v>31.637808956172712</v>
      </c>
      <c r="U479">
        <f t="shared" si="93"/>
        <v>-4.2157960105815873</v>
      </c>
      <c r="V479">
        <f t="shared" si="94"/>
        <v>10.199999999999996</v>
      </c>
      <c r="W479">
        <f t="shared" si="95"/>
        <v>0.14232607599999997</v>
      </c>
    </row>
    <row r="480" spans="1:23" x14ac:dyDescent="0.2">
      <c r="A480" t="s">
        <v>77</v>
      </c>
      <c r="B480" t="s">
        <v>76</v>
      </c>
      <c r="C480">
        <v>2020</v>
      </c>
      <c r="D480">
        <v>69.900000000000006</v>
      </c>
      <c r="E480">
        <v>61.8</v>
      </c>
      <c r="F480">
        <v>0.459550187</v>
      </c>
      <c r="G480">
        <v>375.31718389999997</v>
      </c>
      <c r="H480">
        <v>28915449</v>
      </c>
      <c r="I480" t="str">
        <f>Master_Data!$A480 &amp; "-" &amp; Master_Data!$C480</f>
        <v>CIV-2020</v>
      </c>
      <c r="J480">
        <f t="shared" si="84"/>
        <v>1.3000000000000114</v>
      </c>
      <c r="K480">
        <f t="shared" si="85"/>
        <v>0.69999999999999574</v>
      </c>
      <c r="L480">
        <f t="shared" si="86"/>
        <v>-8.0550979999999828E-3</v>
      </c>
      <c r="M480">
        <f t="shared" si="87"/>
        <v>13288099.995138964</v>
      </c>
      <c r="N480">
        <f t="shared" si="88"/>
        <v>30.099999999999994</v>
      </c>
      <c r="O480">
        <f t="shared" si="89"/>
        <v>1.2244315121005576</v>
      </c>
      <c r="P480" t="str">
        <f>IFERROR(VLOOKUP(A480,Ref_Data!$A:$B,2,0),"Unknown")</f>
        <v>Lower Middle Income</v>
      </c>
      <c r="Q480" t="str">
        <f>IFERROR(VLOOKUP(A480,Ref_Data!$A:$C,3,0),"Unknown")</f>
        <v>Sub-Saharan Africa</v>
      </c>
      <c r="R480" t="str">
        <f t="shared" si="90"/>
        <v>Moderate Access</v>
      </c>
      <c r="S480">
        <f t="shared" si="91"/>
        <v>-16.673834525664077</v>
      </c>
      <c r="T480">
        <f t="shared" si="92"/>
        <v>31.265146566184736</v>
      </c>
      <c r="U480">
        <f t="shared" si="93"/>
        <v>-3.9411974493012578</v>
      </c>
      <c r="V480">
        <f t="shared" si="94"/>
        <v>11.500000000000007</v>
      </c>
      <c r="W480">
        <f t="shared" si="95"/>
        <v>0.13427097799999999</v>
      </c>
    </row>
    <row r="481" spans="1:23" x14ac:dyDescent="0.2">
      <c r="A481" t="s">
        <v>77</v>
      </c>
      <c r="B481" t="s">
        <v>76</v>
      </c>
      <c r="C481">
        <v>2021</v>
      </c>
      <c r="D481">
        <v>71.099999999999994</v>
      </c>
      <c r="E481">
        <v>58.2</v>
      </c>
      <c r="F481">
        <v>0.58032230799999995</v>
      </c>
      <c r="G481">
        <v>468.4144976</v>
      </c>
      <c r="H481">
        <v>29639736</v>
      </c>
      <c r="I481" t="str">
        <f>Master_Data!$A481 &amp; "-" &amp; Master_Data!$C481</f>
        <v>CIV-2021</v>
      </c>
      <c r="J481">
        <f t="shared" si="84"/>
        <v>1.1999999999999886</v>
      </c>
      <c r="K481">
        <f t="shared" si="85"/>
        <v>-3.5999999999999943</v>
      </c>
      <c r="L481">
        <f t="shared" si="86"/>
        <v>0.12077212099999995</v>
      </c>
      <c r="M481">
        <f t="shared" si="87"/>
        <v>17200600.004030686</v>
      </c>
      <c r="N481">
        <f t="shared" si="88"/>
        <v>28.900000000000006</v>
      </c>
      <c r="O481">
        <f t="shared" si="89"/>
        <v>1.2389076575839952</v>
      </c>
      <c r="P481" t="str">
        <f>IFERROR(VLOOKUP(A481,Ref_Data!$A:$B,2,0),"Unknown")</f>
        <v>Lower Middle Income</v>
      </c>
      <c r="Q481" t="str">
        <f>IFERROR(VLOOKUP(A481,Ref_Data!$A:$C,3,0),"Unknown")</f>
        <v>Sub-Saharan Africa</v>
      </c>
      <c r="R481" t="str">
        <f t="shared" si="90"/>
        <v>Moderate Access</v>
      </c>
      <c r="S481">
        <f t="shared" si="91"/>
        <v>-16.025168510273446</v>
      </c>
      <c r="T481">
        <f t="shared" si="92"/>
        <v>28.596618357487944</v>
      </c>
      <c r="U481">
        <f t="shared" si="93"/>
        <v>-4.0004120330041868</v>
      </c>
      <c r="V481">
        <f t="shared" si="94"/>
        <v>12.699999999999996</v>
      </c>
      <c r="W481">
        <f t="shared" si="95"/>
        <v>0.25504309899999994</v>
      </c>
    </row>
    <row r="482" spans="1:23" x14ac:dyDescent="0.2">
      <c r="A482" t="s">
        <v>77</v>
      </c>
      <c r="B482" t="s">
        <v>76</v>
      </c>
      <c r="C482">
        <v>2022</v>
      </c>
      <c r="D482">
        <v>72</v>
      </c>
      <c r="F482">
        <v>0.60570155599999997</v>
      </c>
      <c r="G482">
        <v>471.7754248</v>
      </c>
      <c r="H482">
        <v>30395002</v>
      </c>
      <c r="I482" t="str">
        <f>Master_Data!$A482 &amp; "-" &amp; Master_Data!$C482</f>
        <v>CIV-2022</v>
      </c>
      <c r="J482">
        <f t="shared" si="84"/>
        <v>0.90000000000000568</v>
      </c>
      <c r="K482" t="str">
        <f t="shared" si="85"/>
        <v/>
      </c>
      <c r="L482">
        <f t="shared" si="86"/>
        <v>2.5379248000000021E-2</v>
      </c>
      <c r="M482">
        <f t="shared" si="87"/>
        <v>18410300.006023113</v>
      </c>
      <c r="N482">
        <f t="shared" si="88"/>
        <v>28</v>
      </c>
      <c r="O482">
        <f t="shared" si="89"/>
        <v>1.2838768705614019</v>
      </c>
      <c r="P482" t="str">
        <f>IFERROR(VLOOKUP(A482,Ref_Data!$A:$B,2,0),"Unknown")</f>
        <v>Lower Middle Income</v>
      </c>
      <c r="Q482" t="str">
        <f>IFERROR(VLOOKUP(A482,Ref_Data!$A:$C,3,0),"Unknown")</f>
        <v>Sub-Saharan Africa</v>
      </c>
      <c r="R482" t="str">
        <f t="shared" si="90"/>
        <v>Moderate Access</v>
      </c>
      <c r="S482">
        <f t="shared" si="91"/>
        <v>-15.414053663984348</v>
      </c>
      <c r="T482" t="str">
        <f t="shared" si="92"/>
        <v/>
      </c>
      <c r="U482">
        <f t="shared" si="93"/>
        <v>-3.9450994962259363</v>
      </c>
      <c r="V482">
        <f t="shared" si="94"/>
        <v>13.600000000000001</v>
      </c>
      <c r="W482">
        <f t="shared" si="95"/>
        <v>0.28042234699999996</v>
      </c>
    </row>
    <row r="483" spans="1:23" x14ac:dyDescent="0.2">
      <c r="A483" t="s">
        <v>79</v>
      </c>
      <c r="B483" t="s">
        <v>78</v>
      </c>
      <c r="C483">
        <v>2010</v>
      </c>
      <c r="D483">
        <v>52.8</v>
      </c>
      <c r="E483">
        <v>78.7</v>
      </c>
      <c r="F483">
        <v>0.398005579</v>
      </c>
      <c r="G483">
        <v>356.14125589999998</v>
      </c>
      <c r="H483">
        <v>19668066</v>
      </c>
      <c r="I483" t="str">
        <f>Master_Data!$A483 &amp; "-" &amp; Master_Data!$C483</f>
        <v>CMR-2010</v>
      </c>
      <c r="J483" t="str">
        <f t="shared" si="84"/>
        <v/>
      </c>
      <c r="K483" t="str">
        <f t="shared" si="85"/>
        <v/>
      </c>
      <c r="L483" t="str">
        <f t="shared" si="86"/>
        <v/>
      </c>
      <c r="M483">
        <f t="shared" si="87"/>
        <v>7827999.9961402137</v>
      </c>
      <c r="N483">
        <f t="shared" si="88"/>
        <v>47.2</v>
      </c>
      <c r="O483">
        <f t="shared" si="89"/>
        <v>1.1175497710710467</v>
      </c>
      <c r="P483" t="str">
        <f>IFERROR(VLOOKUP(A483,Ref_Data!$A:$B,2,0),"Unknown")</f>
        <v>Lower Middle Income</v>
      </c>
      <c r="Q483" t="str">
        <f>IFERROR(VLOOKUP(A483,Ref_Data!$A:$C,3,0),"Unknown")</f>
        <v>Sub-Saharan Africa</v>
      </c>
      <c r="R483" t="str">
        <f t="shared" si="90"/>
        <v>Moderate Access</v>
      </c>
      <c r="S483">
        <f t="shared" si="91"/>
        <v>-26.824657439414054</v>
      </c>
      <c r="T483">
        <f t="shared" si="92"/>
        <v>48.287335093262101</v>
      </c>
      <c r="U483">
        <f t="shared" si="93"/>
        <v>-4.700053634991634</v>
      </c>
      <c r="V483">
        <f t="shared" si="94"/>
        <v>0</v>
      </c>
      <c r="W483">
        <f t="shared" si="95"/>
        <v>0</v>
      </c>
    </row>
    <row r="484" spans="1:23" x14ac:dyDescent="0.2">
      <c r="A484" t="s">
        <v>79</v>
      </c>
      <c r="B484" t="s">
        <v>78</v>
      </c>
      <c r="C484">
        <v>2011</v>
      </c>
      <c r="D484">
        <v>53.7</v>
      </c>
      <c r="E484">
        <v>78.599999999999994</v>
      </c>
      <c r="F484">
        <v>0.36720978500000001</v>
      </c>
      <c r="G484">
        <v>363.16969269999998</v>
      </c>
      <c r="H484">
        <v>20232304</v>
      </c>
      <c r="I484" t="str">
        <f>Master_Data!$A484 &amp; "-" &amp; Master_Data!$C484</f>
        <v>CMR-2011</v>
      </c>
      <c r="J484">
        <f t="shared" si="84"/>
        <v>0.90000000000000568</v>
      </c>
      <c r="K484">
        <f t="shared" si="85"/>
        <v>-0.10000000000000853</v>
      </c>
      <c r="L484">
        <f t="shared" si="86"/>
        <v>-3.0795793999999987E-2</v>
      </c>
      <c r="M484">
        <f t="shared" si="87"/>
        <v>7429500.0018946398</v>
      </c>
      <c r="N484">
        <f t="shared" si="88"/>
        <v>46.3</v>
      </c>
      <c r="O484">
        <f t="shared" si="89"/>
        <v>1.0111245304363472</v>
      </c>
      <c r="P484" t="str">
        <f>IFERROR(VLOOKUP(A484,Ref_Data!$A:$B,2,0),"Unknown")</f>
        <v>Lower Middle Income</v>
      </c>
      <c r="Q484" t="str">
        <f>IFERROR(VLOOKUP(A484,Ref_Data!$A:$C,3,0),"Unknown")</f>
        <v>Sub-Saharan Africa</v>
      </c>
      <c r="R484" t="str">
        <f t="shared" si="90"/>
        <v>Moderate Access</v>
      </c>
      <c r="S484">
        <f t="shared" si="91"/>
        <v>-26.715327430820309</v>
      </c>
      <c r="T484">
        <f t="shared" si="92"/>
        <v>48.402629710358852</v>
      </c>
      <c r="U484">
        <f t="shared" si="93"/>
        <v>-4.7593235987740554</v>
      </c>
      <c r="V484">
        <f t="shared" si="94"/>
        <v>0.90000000000000568</v>
      </c>
      <c r="W484">
        <f t="shared" si="95"/>
        <v>-3.0795793999999987E-2</v>
      </c>
    </row>
    <row r="485" spans="1:23" x14ac:dyDescent="0.2">
      <c r="A485" t="s">
        <v>79</v>
      </c>
      <c r="B485" t="s">
        <v>78</v>
      </c>
      <c r="C485">
        <v>2012</v>
      </c>
      <c r="D485">
        <v>55.2</v>
      </c>
      <c r="E485">
        <v>78.599999999999994</v>
      </c>
      <c r="F485">
        <v>0.36094521899999998</v>
      </c>
      <c r="G485">
        <v>368.67461830000002</v>
      </c>
      <c r="H485">
        <v>20809529</v>
      </c>
      <c r="I485" t="str">
        <f>Master_Data!$A485 &amp; "-" &amp; Master_Data!$C485</f>
        <v>CMR-2012</v>
      </c>
      <c r="J485">
        <f t="shared" si="84"/>
        <v>1.5</v>
      </c>
      <c r="K485">
        <f t="shared" si="85"/>
        <v>0</v>
      </c>
      <c r="L485">
        <f t="shared" si="86"/>
        <v>-6.2645660000000269E-3</v>
      </c>
      <c r="M485">
        <f t="shared" si="87"/>
        <v>7511100.0021918509</v>
      </c>
      <c r="N485">
        <f t="shared" si="88"/>
        <v>44.8</v>
      </c>
      <c r="O485">
        <f t="shared" si="89"/>
        <v>0.97903463130811352</v>
      </c>
      <c r="P485" t="str">
        <f>IFERROR(VLOOKUP(A485,Ref_Data!$A:$B,2,0),"Unknown")</f>
        <v>Lower Middle Income</v>
      </c>
      <c r="Q485" t="str">
        <f>IFERROR(VLOOKUP(A485,Ref_Data!$A:$C,3,0),"Unknown")</f>
        <v>Sub-Saharan Africa</v>
      </c>
      <c r="R485" t="str">
        <f t="shared" si="90"/>
        <v>Moderate Access</v>
      </c>
      <c r="S485">
        <f t="shared" si="91"/>
        <v>-25.920804536015623</v>
      </c>
      <c r="T485">
        <f t="shared" si="92"/>
        <v>48.492870546775109</v>
      </c>
      <c r="U485">
        <f t="shared" si="93"/>
        <v>-5.0445588440962297</v>
      </c>
      <c r="V485">
        <f t="shared" si="94"/>
        <v>2.4000000000000057</v>
      </c>
      <c r="W485">
        <f t="shared" si="95"/>
        <v>-3.7060360000000014E-2</v>
      </c>
    </row>
    <row r="486" spans="1:23" x14ac:dyDescent="0.2">
      <c r="A486" t="s">
        <v>79</v>
      </c>
      <c r="B486" t="s">
        <v>78</v>
      </c>
      <c r="C486">
        <v>2013</v>
      </c>
      <c r="D486">
        <v>56.3</v>
      </c>
      <c r="E486">
        <v>77.7</v>
      </c>
      <c r="F486">
        <v>0.38215850400000001</v>
      </c>
      <c r="G486">
        <v>375.37161589999999</v>
      </c>
      <c r="H486">
        <v>21402376</v>
      </c>
      <c r="I486" t="str">
        <f>Master_Data!$A486 &amp; "-" &amp; Master_Data!$C486</f>
        <v>CMR-2013</v>
      </c>
      <c r="J486">
        <f t="shared" si="84"/>
        <v>1.0999999999999943</v>
      </c>
      <c r="K486">
        <f t="shared" si="85"/>
        <v>-0.89999999999999147</v>
      </c>
      <c r="L486">
        <f t="shared" si="86"/>
        <v>2.1213285000000026E-2</v>
      </c>
      <c r="M486">
        <f t="shared" si="87"/>
        <v>8179099.9942055047</v>
      </c>
      <c r="N486">
        <f t="shared" si="88"/>
        <v>43.7</v>
      </c>
      <c r="O486">
        <f t="shared" si="89"/>
        <v>1.0180804509784993</v>
      </c>
      <c r="P486" t="str">
        <f>IFERROR(VLOOKUP(A486,Ref_Data!$A:$B,2,0),"Unknown")</f>
        <v>Lower Middle Income</v>
      </c>
      <c r="Q486" t="str">
        <f>IFERROR(VLOOKUP(A486,Ref_Data!$A:$C,3,0),"Unknown")</f>
        <v>Sub-Saharan Africa</v>
      </c>
      <c r="R486" t="str">
        <f t="shared" si="90"/>
        <v>Moderate Access</v>
      </c>
      <c r="S486">
        <f t="shared" si="91"/>
        <v>-25.412538176640609</v>
      </c>
      <c r="T486">
        <f t="shared" si="92"/>
        <v>47.398359916164651</v>
      </c>
      <c r="U486">
        <f t="shared" si="93"/>
        <v>-4.5862119400000037</v>
      </c>
      <c r="V486">
        <f t="shared" si="94"/>
        <v>3.5</v>
      </c>
      <c r="W486">
        <f t="shared" si="95"/>
        <v>-1.5847074999999988E-2</v>
      </c>
    </row>
    <row r="487" spans="1:23" x14ac:dyDescent="0.2">
      <c r="A487" t="s">
        <v>79</v>
      </c>
      <c r="B487" t="s">
        <v>78</v>
      </c>
      <c r="C487">
        <v>2014</v>
      </c>
      <c r="D487">
        <v>56.8</v>
      </c>
      <c r="E487">
        <v>76.900000000000006</v>
      </c>
      <c r="F487">
        <v>0.402109838</v>
      </c>
      <c r="G487">
        <v>395.0926566</v>
      </c>
      <c r="H487">
        <v>22059893</v>
      </c>
      <c r="I487" t="str">
        <f>Master_Data!$A487 &amp; "-" &amp; Master_Data!$C487</f>
        <v>CMR-2014</v>
      </c>
      <c r="J487">
        <f t="shared" si="84"/>
        <v>0.5</v>
      </c>
      <c r="K487">
        <f t="shared" si="85"/>
        <v>-0.79999999999999716</v>
      </c>
      <c r="L487">
        <f t="shared" si="86"/>
        <v>1.9951333999999987E-2</v>
      </c>
      <c r="M487">
        <f t="shared" si="87"/>
        <v>8870500.0005273335</v>
      </c>
      <c r="N487">
        <f t="shared" si="88"/>
        <v>43.2</v>
      </c>
      <c r="O487">
        <f t="shared" si="89"/>
        <v>1.017760849974755</v>
      </c>
      <c r="P487" t="str">
        <f>IFERROR(VLOOKUP(A487,Ref_Data!$A:$B,2,0),"Unknown")</f>
        <v>Lower Middle Income</v>
      </c>
      <c r="Q487" t="str">
        <f>IFERROR(VLOOKUP(A487,Ref_Data!$A:$C,3,0),"Unknown")</f>
        <v>Sub-Saharan Africa</v>
      </c>
      <c r="R487" t="str">
        <f t="shared" si="90"/>
        <v>Moderate Access</v>
      </c>
      <c r="S487">
        <f t="shared" si="91"/>
        <v>-25.640902588867149</v>
      </c>
      <c r="T487">
        <f t="shared" si="92"/>
        <v>46.788273394421708</v>
      </c>
      <c r="U487">
        <f t="shared" si="93"/>
        <v>-4.3891770600836839</v>
      </c>
      <c r="V487">
        <f t="shared" si="94"/>
        <v>4</v>
      </c>
      <c r="W487">
        <f t="shared" si="95"/>
        <v>4.104258999999999E-3</v>
      </c>
    </row>
    <row r="488" spans="1:23" x14ac:dyDescent="0.2">
      <c r="A488" t="s">
        <v>79</v>
      </c>
      <c r="B488" t="s">
        <v>78</v>
      </c>
      <c r="C488">
        <v>2015</v>
      </c>
      <c r="D488">
        <v>58.6</v>
      </c>
      <c r="E488">
        <v>78.099999999999994</v>
      </c>
      <c r="F488">
        <v>0.403515923</v>
      </c>
      <c r="G488">
        <v>402.98360769999999</v>
      </c>
      <c r="H488">
        <v>22763414</v>
      </c>
      <c r="I488" t="str">
        <f>Master_Data!$A488 &amp; "-" &amp; Master_Data!$C488</f>
        <v>CMR-2015</v>
      </c>
      <c r="J488">
        <f t="shared" si="84"/>
        <v>1.8000000000000043</v>
      </c>
      <c r="K488">
        <f t="shared" si="85"/>
        <v>1.1999999999999886</v>
      </c>
      <c r="L488">
        <f t="shared" si="86"/>
        <v>1.4060850000000014E-3</v>
      </c>
      <c r="M488">
        <f t="shared" si="87"/>
        <v>9185400.0108411219</v>
      </c>
      <c r="N488">
        <f t="shared" si="88"/>
        <v>41.4</v>
      </c>
      <c r="O488">
        <f t="shared" si="89"/>
        <v>1.0013209353676646</v>
      </c>
      <c r="P488" t="str">
        <f>IFERROR(VLOOKUP(A488,Ref_Data!$A:$B,2,0),"Unknown")</f>
        <v>Lower Middle Income</v>
      </c>
      <c r="Q488" t="str">
        <f>IFERROR(VLOOKUP(A488,Ref_Data!$A:$C,3,0),"Unknown")</f>
        <v>Sub-Saharan Africa</v>
      </c>
      <c r="R488" t="str">
        <f t="shared" si="90"/>
        <v>Moderate Access</v>
      </c>
      <c r="S488">
        <f t="shared" si="91"/>
        <v>-24.415238558046887</v>
      </c>
      <c r="T488">
        <f t="shared" si="92"/>
        <v>48.184842808502005</v>
      </c>
      <c r="U488">
        <f t="shared" si="93"/>
        <v>-4.3059254430041793</v>
      </c>
      <c r="V488">
        <f t="shared" si="94"/>
        <v>5.8000000000000043</v>
      </c>
      <c r="W488">
        <f t="shared" si="95"/>
        <v>5.5103440000000004E-3</v>
      </c>
    </row>
    <row r="489" spans="1:23" x14ac:dyDescent="0.2">
      <c r="A489" t="s">
        <v>79</v>
      </c>
      <c r="B489" t="s">
        <v>78</v>
      </c>
      <c r="C489">
        <v>2016</v>
      </c>
      <c r="D489">
        <v>59.8</v>
      </c>
      <c r="E489">
        <v>78.8</v>
      </c>
      <c r="F489">
        <v>0.413632361</v>
      </c>
      <c r="G489">
        <v>400.08297010000001</v>
      </c>
      <c r="H489">
        <v>23454161</v>
      </c>
      <c r="I489" t="str">
        <f>Master_Data!$A489 &amp; "-" &amp; Master_Data!$C489</f>
        <v>CMR-2016</v>
      </c>
      <c r="J489">
        <f t="shared" si="84"/>
        <v>1.1999999999999957</v>
      </c>
      <c r="K489">
        <f t="shared" si="85"/>
        <v>0.70000000000000284</v>
      </c>
      <c r="L489">
        <f t="shared" si="86"/>
        <v>1.0116438000000005E-2</v>
      </c>
      <c r="M489">
        <f t="shared" si="87"/>
        <v>9701399.9897041209</v>
      </c>
      <c r="N489">
        <f t="shared" si="88"/>
        <v>40.200000000000003</v>
      </c>
      <c r="O489">
        <f t="shared" si="89"/>
        <v>1.0338664524926251</v>
      </c>
      <c r="P489" t="str">
        <f>IFERROR(VLOOKUP(A489,Ref_Data!$A:$B,2,0),"Unknown")</f>
        <v>Lower Middle Income</v>
      </c>
      <c r="Q489" t="str">
        <f>IFERROR(VLOOKUP(A489,Ref_Data!$A:$C,3,0),"Unknown")</f>
        <v>Sub-Saharan Africa</v>
      </c>
      <c r="R489" t="str">
        <f t="shared" si="90"/>
        <v>Moderate Access</v>
      </c>
      <c r="S489">
        <f t="shared" si="91"/>
        <v>-24.29475113054697</v>
      </c>
      <c r="T489">
        <f t="shared" si="92"/>
        <v>49.093942474815272</v>
      </c>
      <c r="U489">
        <f t="shared" si="93"/>
        <v>-4.260739434669456</v>
      </c>
      <c r="V489">
        <f t="shared" si="94"/>
        <v>7</v>
      </c>
      <c r="W489">
        <f t="shared" si="95"/>
        <v>1.5626782000000006E-2</v>
      </c>
    </row>
    <row r="490" spans="1:23" x14ac:dyDescent="0.2">
      <c r="A490" t="s">
        <v>79</v>
      </c>
      <c r="B490" t="s">
        <v>78</v>
      </c>
      <c r="C490">
        <v>2017</v>
      </c>
      <c r="D490">
        <v>60.9</v>
      </c>
      <c r="E490">
        <v>79.2</v>
      </c>
      <c r="F490">
        <v>0.40878043400000003</v>
      </c>
      <c r="G490">
        <v>392.7762927</v>
      </c>
      <c r="H490">
        <v>24128601</v>
      </c>
      <c r="I490" t="str">
        <f>Master_Data!$A490 &amp; "-" &amp; Master_Data!$C490</f>
        <v>CMR-2017</v>
      </c>
      <c r="J490">
        <f t="shared" si="84"/>
        <v>1.1000000000000014</v>
      </c>
      <c r="K490">
        <f t="shared" si="85"/>
        <v>0.40000000000000568</v>
      </c>
      <c r="L490">
        <f t="shared" si="86"/>
        <v>-4.8519269999999781E-3</v>
      </c>
      <c r="M490">
        <f t="shared" si="87"/>
        <v>9863299.9885928351</v>
      </c>
      <c r="N490">
        <f t="shared" si="88"/>
        <v>39.1</v>
      </c>
      <c r="O490">
        <f t="shared" si="89"/>
        <v>1.0407461998023997</v>
      </c>
      <c r="P490" t="str">
        <f>IFERROR(VLOOKUP(A490,Ref_Data!$A:$B,2,0),"Unknown")</f>
        <v>Lower Middle Income</v>
      </c>
      <c r="Q490" t="str">
        <f>IFERROR(VLOOKUP(A490,Ref_Data!$A:$C,3,0),"Unknown")</f>
        <v>Sub-Saharan Africa</v>
      </c>
      <c r="R490" t="str">
        <f t="shared" si="90"/>
        <v>Moderate Access</v>
      </c>
      <c r="S490">
        <f t="shared" si="91"/>
        <v>-23.953907690078118</v>
      </c>
      <c r="T490">
        <f t="shared" si="92"/>
        <v>49.658481128265052</v>
      </c>
      <c r="U490">
        <f t="shared" si="93"/>
        <v>-4.2689706315732243</v>
      </c>
      <c r="V490">
        <f t="shared" si="94"/>
        <v>8.1000000000000014</v>
      </c>
      <c r="W490">
        <f t="shared" si="95"/>
        <v>1.0774855000000028E-2</v>
      </c>
    </row>
    <row r="491" spans="1:23" x14ac:dyDescent="0.2">
      <c r="A491" t="s">
        <v>79</v>
      </c>
      <c r="B491" t="s">
        <v>78</v>
      </c>
      <c r="C491">
        <v>2018</v>
      </c>
      <c r="D491">
        <v>62.2</v>
      </c>
      <c r="E491">
        <v>78.7</v>
      </c>
      <c r="F491">
        <v>0.42522926500000002</v>
      </c>
      <c r="G491">
        <v>392.392157</v>
      </c>
      <c r="H491">
        <v>24806383</v>
      </c>
      <c r="I491" t="str">
        <f>Master_Data!$A491 &amp; "-" &amp; Master_Data!$C491</f>
        <v>CMR-2018</v>
      </c>
      <c r="J491">
        <f t="shared" si="84"/>
        <v>1.3000000000000043</v>
      </c>
      <c r="K491">
        <f t="shared" si="85"/>
        <v>-0.5</v>
      </c>
      <c r="L491">
        <f t="shared" si="86"/>
        <v>1.6448830999999997E-2</v>
      </c>
      <c r="M491">
        <f t="shared" si="87"/>
        <v>10548400.010398496</v>
      </c>
      <c r="N491">
        <f t="shared" si="88"/>
        <v>37.799999999999997</v>
      </c>
      <c r="O491">
        <f t="shared" si="89"/>
        <v>1.0836844147218774</v>
      </c>
      <c r="P491" t="str">
        <f>IFERROR(VLOOKUP(A491,Ref_Data!$A:$B,2,0),"Unknown")</f>
        <v>Lower Middle Income</v>
      </c>
      <c r="Q491" t="str">
        <f>IFERROR(VLOOKUP(A491,Ref_Data!$A:$C,3,0),"Unknown")</f>
        <v>Sub-Saharan Africa</v>
      </c>
      <c r="R491" t="str">
        <f t="shared" si="90"/>
        <v>Moderate Access</v>
      </c>
      <c r="S491">
        <f t="shared" si="91"/>
        <v>-23.283800559687492</v>
      </c>
      <c r="T491">
        <f t="shared" si="92"/>
        <v>49.136969829674698</v>
      </c>
      <c r="U491">
        <f t="shared" si="93"/>
        <v>-4.2856397446276144</v>
      </c>
      <c r="V491">
        <f t="shared" si="94"/>
        <v>9.4000000000000057</v>
      </c>
      <c r="W491">
        <f t="shared" si="95"/>
        <v>2.7223686000000025E-2</v>
      </c>
    </row>
    <row r="492" spans="1:23" x14ac:dyDescent="0.2">
      <c r="A492" t="s">
        <v>79</v>
      </c>
      <c r="B492" t="s">
        <v>78</v>
      </c>
      <c r="C492">
        <v>2019</v>
      </c>
      <c r="D492">
        <v>63.2</v>
      </c>
      <c r="E492">
        <v>78.900000000000006</v>
      </c>
      <c r="F492">
        <v>0.402691984</v>
      </c>
      <c r="G492">
        <v>387.41941170000001</v>
      </c>
      <c r="H492">
        <v>25506095</v>
      </c>
      <c r="I492" t="str">
        <f>Master_Data!$A492 &amp; "-" &amp; Master_Data!$C492</f>
        <v>CMR-2019</v>
      </c>
      <c r="J492">
        <f t="shared" si="84"/>
        <v>1</v>
      </c>
      <c r="K492">
        <f t="shared" si="85"/>
        <v>0.20000000000000284</v>
      </c>
      <c r="L492">
        <f t="shared" si="86"/>
        <v>-2.253728100000002E-2</v>
      </c>
      <c r="M492">
        <f t="shared" si="87"/>
        <v>10271099.99964248</v>
      </c>
      <c r="N492">
        <f t="shared" si="88"/>
        <v>36.799999999999997</v>
      </c>
      <c r="O492">
        <f t="shared" si="89"/>
        <v>1.0394212882441378</v>
      </c>
      <c r="P492" t="str">
        <f>IFERROR(VLOOKUP(A492,Ref_Data!$A:$B,2,0),"Unknown")</f>
        <v>Lower Middle Income</v>
      </c>
      <c r="Q492" t="str">
        <f>IFERROR(VLOOKUP(A492,Ref_Data!$A:$C,3,0),"Unknown")</f>
        <v>Sub-Saharan Africa</v>
      </c>
      <c r="R492" t="str">
        <f t="shared" si="90"/>
        <v>Moderate Access</v>
      </c>
      <c r="S492">
        <f t="shared" si="91"/>
        <v>-22.841377139414121</v>
      </c>
      <c r="T492">
        <f t="shared" si="92"/>
        <v>49.437808956172717</v>
      </c>
      <c r="U492">
        <f t="shared" si="93"/>
        <v>-4.280709311581588</v>
      </c>
      <c r="V492">
        <f t="shared" si="94"/>
        <v>10.400000000000006</v>
      </c>
      <c r="W492">
        <f t="shared" si="95"/>
        <v>4.6864050000000046E-3</v>
      </c>
    </row>
    <row r="493" spans="1:23" x14ac:dyDescent="0.2">
      <c r="A493" t="s">
        <v>79</v>
      </c>
      <c r="B493" t="s">
        <v>78</v>
      </c>
      <c r="C493">
        <v>2020</v>
      </c>
      <c r="D493">
        <v>64.3</v>
      </c>
      <c r="E493">
        <v>78.900000000000006</v>
      </c>
      <c r="F493">
        <v>0.39632883800000002</v>
      </c>
      <c r="G493">
        <v>386.88384230000003</v>
      </c>
      <c r="H493">
        <v>26210558</v>
      </c>
      <c r="I493" t="str">
        <f>Master_Data!$A493 &amp; "-" &amp; Master_Data!$C493</f>
        <v>CMR-2020</v>
      </c>
      <c r="J493">
        <f t="shared" si="84"/>
        <v>1.0999999999999943</v>
      </c>
      <c r="K493">
        <f t="shared" si="85"/>
        <v>0</v>
      </c>
      <c r="L493">
        <f t="shared" si="86"/>
        <v>-6.3631459999999862E-3</v>
      </c>
      <c r="M493">
        <f t="shared" si="87"/>
        <v>10387999.995471604</v>
      </c>
      <c r="N493">
        <f t="shared" si="88"/>
        <v>35.700000000000003</v>
      </c>
      <c r="O493">
        <f t="shared" si="89"/>
        <v>1.0244130011836372</v>
      </c>
      <c r="P493" t="str">
        <f>IFERROR(VLOOKUP(A493,Ref_Data!$A:$B,2,0),"Unknown")</f>
        <v>Lower Middle Income</v>
      </c>
      <c r="Q493" t="str">
        <f>IFERROR(VLOOKUP(A493,Ref_Data!$A:$C,3,0),"Unknown")</f>
        <v>Sub-Saharan Africa</v>
      </c>
      <c r="R493" t="str">
        <f t="shared" si="90"/>
        <v>Moderate Access</v>
      </c>
      <c r="S493">
        <f t="shared" si="91"/>
        <v>-22.273834525664086</v>
      </c>
      <c r="T493">
        <f t="shared" si="92"/>
        <v>48.365146566184748</v>
      </c>
      <c r="U493">
        <f t="shared" si="93"/>
        <v>-4.0044187983012582</v>
      </c>
      <c r="V493">
        <f t="shared" si="94"/>
        <v>11.5</v>
      </c>
      <c r="W493">
        <f t="shared" si="95"/>
        <v>-1.6767409999999816E-3</v>
      </c>
    </row>
    <row r="494" spans="1:23" x14ac:dyDescent="0.2">
      <c r="A494" t="s">
        <v>79</v>
      </c>
      <c r="B494" t="s">
        <v>78</v>
      </c>
      <c r="C494">
        <v>2021</v>
      </c>
      <c r="D494">
        <v>65.400000000000006</v>
      </c>
      <c r="E494">
        <v>79.2</v>
      </c>
      <c r="F494">
        <v>0.38449966699999999</v>
      </c>
      <c r="G494">
        <v>385.08168540000003</v>
      </c>
      <c r="H494">
        <v>26915758</v>
      </c>
      <c r="I494" t="str">
        <f>Master_Data!$A494 &amp; "-" &amp; Master_Data!$C494</f>
        <v>CMR-2021</v>
      </c>
      <c r="J494">
        <f t="shared" si="84"/>
        <v>1.1000000000000085</v>
      </c>
      <c r="K494">
        <f t="shared" si="85"/>
        <v>0.29999999999999716</v>
      </c>
      <c r="L494">
        <f t="shared" si="86"/>
        <v>-1.1829171000000027E-2</v>
      </c>
      <c r="M494">
        <f t="shared" si="87"/>
        <v>10349099.988052586</v>
      </c>
      <c r="N494">
        <f t="shared" si="88"/>
        <v>34.599999999999994</v>
      </c>
      <c r="O494">
        <f t="shared" si="89"/>
        <v>0.99848858457291878</v>
      </c>
      <c r="P494" t="str">
        <f>IFERROR(VLOOKUP(A494,Ref_Data!$A:$B,2,0),"Unknown")</f>
        <v>Lower Middle Income</v>
      </c>
      <c r="Q494" t="str">
        <f>IFERROR(VLOOKUP(A494,Ref_Data!$A:$C,3,0),"Unknown")</f>
        <v>Sub-Saharan Africa</v>
      </c>
      <c r="R494" t="str">
        <f t="shared" si="90"/>
        <v>Moderate Access</v>
      </c>
      <c r="S494">
        <f t="shared" si="91"/>
        <v>-21.725168510273434</v>
      </c>
      <c r="T494">
        <f t="shared" si="92"/>
        <v>49.596618357487941</v>
      </c>
      <c r="U494">
        <f t="shared" si="93"/>
        <v>-4.1962346740041863</v>
      </c>
      <c r="V494">
        <f t="shared" si="94"/>
        <v>12.600000000000009</v>
      </c>
      <c r="W494">
        <f t="shared" si="95"/>
        <v>-1.3505912000000009E-2</v>
      </c>
    </row>
    <row r="495" spans="1:23" x14ac:dyDescent="0.2">
      <c r="A495" t="s">
        <v>79</v>
      </c>
      <c r="B495" t="s">
        <v>78</v>
      </c>
      <c r="C495">
        <v>2022</v>
      </c>
      <c r="D495">
        <v>71</v>
      </c>
      <c r="F495">
        <v>0.37759152000000001</v>
      </c>
      <c r="G495">
        <v>384.10486320000001</v>
      </c>
      <c r="H495">
        <v>27632771</v>
      </c>
      <c r="I495" t="str">
        <f>Master_Data!$A495 &amp; "-" &amp; Master_Data!$C495</f>
        <v>CMR-2022</v>
      </c>
      <c r="J495">
        <f t="shared" si="84"/>
        <v>5.5999999999999943</v>
      </c>
      <c r="K495" t="str">
        <f t="shared" si="85"/>
        <v/>
      </c>
      <c r="L495">
        <f t="shared" si="86"/>
        <v>-6.9081469999999756E-3</v>
      </c>
      <c r="M495">
        <f t="shared" si="87"/>
        <v>10433900.00370192</v>
      </c>
      <c r="N495">
        <f t="shared" si="88"/>
        <v>29</v>
      </c>
      <c r="O495">
        <f t="shared" si="89"/>
        <v>0.98304279944352457</v>
      </c>
      <c r="P495" t="str">
        <f>IFERROR(VLOOKUP(A495,Ref_Data!$A:$B,2,0),"Unknown")</f>
        <v>Lower Middle Income</v>
      </c>
      <c r="Q495" t="str">
        <f>IFERROR(VLOOKUP(A495,Ref_Data!$A:$C,3,0),"Unknown")</f>
        <v>Sub-Saharan Africa</v>
      </c>
      <c r="R495" t="str">
        <f t="shared" si="90"/>
        <v>Moderate Access</v>
      </c>
      <c r="S495">
        <f t="shared" si="91"/>
        <v>-16.414053663984348</v>
      </c>
      <c r="T495" t="str">
        <f t="shared" si="92"/>
        <v/>
      </c>
      <c r="U495">
        <f t="shared" si="93"/>
        <v>-4.1732095322259362</v>
      </c>
      <c r="V495">
        <f t="shared" si="94"/>
        <v>18.200000000000003</v>
      </c>
      <c r="W495">
        <f t="shared" si="95"/>
        <v>-2.0414058999999984E-2</v>
      </c>
    </row>
    <row r="496" spans="1:23" x14ac:dyDescent="0.2">
      <c r="A496" t="s">
        <v>81</v>
      </c>
      <c r="B496" t="s">
        <v>80</v>
      </c>
      <c r="C496">
        <v>2010</v>
      </c>
      <c r="D496">
        <v>13</v>
      </c>
      <c r="E496">
        <v>96.8</v>
      </c>
      <c r="F496">
        <v>4.2961923999999999E-2</v>
      </c>
      <c r="G496">
        <v>289.77384160000003</v>
      </c>
      <c r="H496">
        <v>68563038</v>
      </c>
      <c r="I496" t="str">
        <f>Master_Data!$A496 &amp; "-" &amp; Master_Data!$C496</f>
        <v>COD-2010</v>
      </c>
      <c r="J496" t="str">
        <f t="shared" si="84"/>
        <v/>
      </c>
      <c r="K496" t="str">
        <f t="shared" si="85"/>
        <v/>
      </c>
      <c r="L496" t="str">
        <f t="shared" si="86"/>
        <v/>
      </c>
      <c r="M496">
        <f t="shared" si="87"/>
        <v>2945600.027765112</v>
      </c>
      <c r="N496">
        <f t="shared" si="88"/>
        <v>87</v>
      </c>
      <c r="O496">
        <f t="shared" si="89"/>
        <v>0.14826018719558567</v>
      </c>
      <c r="P496" t="str">
        <f>IFERROR(VLOOKUP(A496,Ref_Data!$A:$B,2,0),"Unknown")</f>
        <v>Low Income</v>
      </c>
      <c r="Q496" t="str">
        <f>IFERROR(VLOOKUP(A496,Ref_Data!$A:$C,3,0),"Unknown")</f>
        <v>Sub-Saharan Africa</v>
      </c>
      <c r="R496" t="str">
        <f t="shared" si="90"/>
        <v>Critical</v>
      </c>
      <c r="S496">
        <f t="shared" si="91"/>
        <v>-66.624657439414051</v>
      </c>
      <c r="T496">
        <f t="shared" si="92"/>
        <v>66.387335093262095</v>
      </c>
      <c r="U496">
        <f t="shared" si="93"/>
        <v>-5.0550972899916342</v>
      </c>
      <c r="V496">
        <f t="shared" si="94"/>
        <v>0</v>
      </c>
      <c r="W496">
        <f t="shared" si="95"/>
        <v>0</v>
      </c>
    </row>
    <row r="497" spans="1:23" x14ac:dyDescent="0.2">
      <c r="A497" t="s">
        <v>81</v>
      </c>
      <c r="B497" t="s">
        <v>80</v>
      </c>
      <c r="C497">
        <v>2011</v>
      </c>
      <c r="D497">
        <v>13.7</v>
      </c>
      <c r="E497">
        <v>96.2</v>
      </c>
      <c r="F497">
        <v>4.7551626999999999E-2</v>
      </c>
      <c r="G497">
        <v>297.44542439999998</v>
      </c>
      <c r="H497">
        <v>70849311</v>
      </c>
      <c r="I497" t="str">
        <f>Master_Data!$A497 &amp; "-" &amp; Master_Data!$C497</f>
        <v>COD-2011</v>
      </c>
      <c r="J497">
        <f t="shared" si="84"/>
        <v>0.69999999999999929</v>
      </c>
      <c r="K497">
        <f t="shared" si="85"/>
        <v>-0.59999999999999432</v>
      </c>
      <c r="L497">
        <f t="shared" si="86"/>
        <v>4.5897030000000005E-3</v>
      </c>
      <c r="M497">
        <f t="shared" si="87"/>
        <v>3369000.0098789968</v>
      </c>
      <c r="N497">
        <f t="shared" si="88"/>
        <v>86.3</v>
      </c>
      <c r="O497">
        <f t="shared" si="89"/>
        <v>0.15986672881561395</v>
      </c>
      <c r="P497" t="str">
        <f>IFERROR(VLOOKUP(A497,Ref_Data!$A:$B,2,0),"Unknown")</f>
        <v>Low Income</v>
      </c>
      <c r="Q497" t="str">
        <f>IFERROR(VLOOKUP(A497,Ref_Data!$A:$C,3,0),"Unknown")</f>
        <v>Sub-Saharan Africa</v>
      </c>
      <c r="R497" t="str">
        <f t="shared" si="90"/>
        <v>Critical</v>
      </c>
      <c r="S497">
        <f t="shared" si="91"/>
        <v>-66.715327430820309</v>
      </c>
      <c r="T497">
        <f t="shared" si="92"/>
        <v>66.00262971035886</v>
      </c>
      <c r="U497">
        <f t="shared" si="93"/>
        <v>-5.0789817567740556</v>
      </c>
      <c r="V497">
        <f t="shared" si="94"/>
        <v>0.69999999999999929</v>
      </c>
      <c r="W497">
        <f t="shared" si="95"/>
        <v>4.5897030000000005E-3</v>
      </c>
    </row>
    <row r="498" spans="1:23" x14ac:dyDescent="0.2">
      <c r="A498" t="s">
        <v>81</v>
      </c>
      <c r="B498" t="s">
        <v>80</v>
      </c>
      <c r="C498">
        <v>2012</v>
      </c>
      <c r="D498">
        <v>15.4</v>
      </c>
      <c r="E498">
        <v>95.5</v>
      </c>
      <c r="F498">
        <v>4.1176926000000003E-2</v>
      </c>
      <c r="G498">
        <v>355.43995640000003</v>
      </c>
      <c r="H498">
        <v>73254618</v>
      </c>
      <c r="I498" t="str">
        <f>Master_Data!$A498 &amp; "-" &amp; Master_Data!$C498</f>
        <v>COD-2012</v>
      </c>
      <c r="J498">
        <f t="shared" si="84"/>
        <v>1.7000000000000011</v>
      </c>
      <c r="K498">
        <f t="shared" si="85"/>
        <v>-0.70000000000000284</v>
      </c>
      <c r="L498">
        <f t="shared" si="86"/>
        <v>-6.3747009999999965E-3</v>
      </c>
      <c r="M498">
        <f t="shared" si="87"/>
        <v>3016399.9845442683</v>
      </c>
      <c r="N498">
        <f t="shared" si="88"/>
        <v>84.6</v>
      </c>
      <c r="O498">
        <f t="shared" si="89"/>
        <v>0.11584776910579206</v>
      </c>
      <c r="P498" t="str">
        <f>IFERROR(VLOOKUP(A498,Ref_Data!$A:$B,2,0),"Unknown")</f>
        <v>Low Income</v>
      </c>
      <c r="Q498" t="str">
        <f>IFERROR(VLOOKUP(A498,Ref_Data!$A:$C,3,0),"Unknown")</f>
        <v>Sub-Saharan Africa</v>
      </c>
      <c r="R498" t="str">
        <f t="shared" si="90"/>
        <v>Critical</v>
      </c>
      <c r="S498">
        <f t="shared" si="91"/>
        <v>-65.720804536015621</v>
      </c>
      <c r="T498">
        <f t="shared" si="92"/>
        <v>65.392870546775114</v>
      </c>
      <c r="U498">
        <f t="shared" si="93"/>
        <v>-5.3643271370962289</v>
      </c>
      <c r="V498">
        <f t="shared" si="94"/>
        <v>2.4000000000000004</v>
      </c>
      <c r="W498">
        <f t="shared" si="95"/>
        <v>-1.784997999999996E-3</v>
      </c>
    </row>
    <row r="499" spans="1:23" x14ac:dyDescent="0.2">
      <c r="A499" t="s">
        <v>81</v>
      </c>
      <c r="B499" t="s">
        <v>80</v>
      </c>
      <c r="C499">
        <v>2013</v>
      </c>
      <c r="D499">
        <v>15.2</v>
      </c>
      <c r="E499">
        <v>93.9</v>
      </c>
      <c r="F499">
        <v>4.3941503999999999E-2</v>
      </c>
      <c r="G499">
        <v>357.44161500000001</v>
      </c>
      <c r="H499">
        <v>75789395</v>
      </c>
      <c r="I499" t="str">
        <f>Master_Data!$A499 &amp; "-" &amp; Master_Data!$C499</f>
        <v>COD-2013</v>
      </c>
      <c r="J499">
        <f t="shared" si="84"/>
        <v>-0.20000000000000107</v>
      </c>
      <c r="K499">
        <f t="shared" si="85"/>
        <v>-1.5999999999999943</v>
      </c>
      <c r="L499">
        <f t="shared" si="86"/>
        <v>2.7645779999999967E-3</v>
      </c>
      <c r="M499">
        <f t="shared" si="87"/>
        <v>3330300.0035500801</v>
      </c>
      <c r="N499">
        <f t="shared" si="88"/>
        <v>84.8</v>
      </c>
      <c r="O499">
        <f t="shared" si="89"/>
        <v>0.12293337472750619</v>
      </c>
      <c r="P499" t="str">
        <f>IFERROR(VLOOKUP(A499,Ref_Data!$A:$B,2,0),"Unknown")</f>
        <v>Low Income</v>
      </c>
      <c r="Q499" t="str">
        <f>IFERROR(VLOOKUP(A499,Ref_Data!$A:$C,3,0),"Unknown")</f>
        <v>Sub-Saharan Africa</v>
      </c>
      <c r="R499" t="str">
        <f t="shared" si="90"/>
        <v>Critical</v>
      </c>
      <c r="S499">
        <f t="shared" si="91"/>
        <v>-66.512538176640604</v>
      </c>
      <c r="T499">
        <f t="shared" si="92"/>
        <v>63.598359916164654</v>
      </c>
      <c r="U499">
        <f t="shared" si="93"/>
        <v>-4.9244289400000039</v>
      </c>
      <c r="V499">
        <f t="shared" si="94"/>
        <v>2.1999999999999993</v>
      </c>
      <c r="W499">
        <f t="shared" si="95"/>
        <v>9.7958000000000073E-4</v>
      </c>
    </row>
    <row r="500" spans="1:23" x14ac:dyDescent="0.2">
      <c r="A500" t="s">
        <v>81</v>
      </c>
      <c r="B500" t="s">
        <v>80</v>
      </c>
      <c r="C500">
        <v>2014</v>
      </c>
      <c r="D500">
        <v>13.5</v>
      </c>
      <c r="E500">
        <v>92.9</v>
      </c>
      <c r="F500">
        <v>4.7398549999999998E-2</v>
      </c>
      <c r="G500">
        <v>359.36687219999999</v>
      </c>
      <c r="H500">
        <v>78403242</v>
      </c>
      <c r="I500" t="str">
        <f>Master_Data!$A500 &amp; "-" &amp; Master_Data!$C500</f>
        <v>COD-2014</v>
      </c>
      <c r="J500">
        <f t="shared" si="84"/>
        <v>-1.6999999999999993</v>
      </c>
      <c r="K500">
        <f t="shared" si="85"/>
        <v>-1</v>
      </c>
      <c r="L500">
        <f t="shared" si="86"/>
        <v>3.4570459999999983E-3</v>
      </c>
      <c r="M500">
        <f t="shared" si="87"/>
        <v>3716199.9860990997</v>
      </c>
      <c r="N500">
        <f t="shared" si="88"/>
        <v>86.5</v>
      </c>
      <c r="O500">
        <f t="shared" si="89"/>
        <v>0.13189460038381356</v>
      </c>
      <c r="P500" t="str">
        <f>IFERROR(VLOOKUP(A500,Ref_Data!$A:$B,2,0),"Unknown")</f>
        <v>Low Income</v>
      </c>
      <c r="Q500" t="str">
        <f>IFERROR(VLOOKUP(A500,Ref_Data!$A:$C,3,0),"Unknown")</f>
        <v>Sub-Saharan Africa</v>
      </c>
      <c r="R500" t="str">
        <f t="shared" si="90"/>
        <v>Critical</v>
      </c>
      <c r="S500">
        <f t="shared" si="91"/>
        <v>-68.940902588867147</v>
      </c>
      <c r="T500">
        <f t="shared" si="92"/>
        <v>62.788273394421708</v>
      </c>
      <c r="U500">
        <f t="shared" si="93"/>
        <v>-4.7438883480836846</v>
      </c>
      <c r="V500">
        <f t="shared" si="94"/>
        <v>0.5</v>
      </c>
      <c r="W500">
        <f t="shared" si="95"/>
        <v>4.4366259999999991E-3</v>
      </c>
    </row>
    <row r="501" spans="1:23" x14ac:dyDescent="0.2">
      <c r="A501" t="s">
        <v>81</v>
      </c>
      <c r="B501" t="s">
        <v>80</v>
      </c>
      <c r="C501">
        <v>2015</v>
      </c>
      <c r="D501">
        <v>16.600000000000001</v>
      </c>
      <c r="E501">
        <v>95.8</v>
      </c>
      <c r="F501">
        <v>4.4334872999999997E-2</v>
      </c>
      <c r="G501">
        <v>358.54208130000001</v>
      </c>
      <c r="H501">
        <v>81035531</v>
      </c>
      <c r="I501" t="str">
        <f>Master_Data!$A501 &amp; "-" &amp; Master_Data!$C501</f>
        <v>COD-2015</v>
      </c>
      <c r="J501">
        <f t="shared" si="84"/>
        <v>3.1000000000000014</v>
      </c>
      <c r="K501">
        <f t="shared" si="85"/>
        <v>2.8999999999999915</v>
      </c>
      <c r="L501">
        <f t="shared" si="86"/>
        <v>-3.0636770000000008E-3</v>
      </c>
      <c r="M501">
        <f t="shared" si="87"/>
        <v>3592699.9753725627</v>
      </c>
      <c r="N501">
        <f t="shared" si="88"/>
        <v>83.4</v>
      </c>
      <c r="O501">
        <f t="shared" si="89"/>
        <v>0.1236531925046311</v>
      </c>
      <c r="P501" t="str">
        <f>IFERROR(VLOOKUP(A501,Ref_Data!$A:$B,2,0),"Unknown")</f>
        <v>Low Income</v>
      </c>
      <c r="Q501" t="str">
        <f>IFERROR(VLOOKUP(A501,Ref_Data!$A:$C,3,0),"Unknown")</f>
        <v>Sub-Saharan Africa</v>
      </c>
      <c r="R501" t="str">
        <f t="shared" si="90"/>
        <v>Critical</v>
      </c>
      <c r="S501">
        <f t="shared" si="91"/>
        <v>-66.415238558046894</v>
      </c>
      <c r="T501">
        <f t="shared" si="92"/>
        <v>65.884842808502015</v>
      </c>
      <c r="U501">
        <f t="shared" si="93"/>
        <v>-4.6651064930041786</v>
      </c>
      <c r="V501">
        <f t="shared" si="94"/>
        <v>3.6000000000000014</v>
      </c>
      <c r="W501">
        <f t="shared" si="95"/>
        <v>1.3729489999999983E-3</v>
      </c>
    </row>
    <row r="502" spans="1:23" x14ac:dyDescent="0.2">
      <c r="A502" t="s">
        <v>81</v>
      </c>
      <c r="B502" t="s">
        <v>80</v>
      </c>
      <c r="C502">
        <v>2016</v>
      </c>
      <c r="D502">
        <v>17.3</v>
      </c>
      <c r="E502">
        <v>97</v>
      </c>
      <c r="F502">
        <v>3.5620864000000002E-2</v>
      </c>
      <c r="G502">
        <v>355.06544639999998</v>
      </c>
      <c r="H502">
        <v>83956415</v>
      </c>
      <c r="I502" t="str">
        <f>Master_Data!$A502 &amp; "-" &amp; Master_Data!$C502</f>
        <v>COD-2016</v>
      </c>
      <c r="J502">
        <f t="shared" si="84"/>
        <v>0.69999999999999929</v>
      </c>
      <c r="K502">
        <f t="shared" si="85"/>
        <v>1.2000000000000028</v>
      </c>
      <c r="L502">
        <f t="shared" si="86"/>
        <v>-8.7140089999999948E-3</v>
      </c>
      <c r="M502">
        <f t="shared" si="87"/>
        <v>2990600.04064256</v>
      </c>
      <c r="N502">
        <f t="shared" si="88"/>
        <v>82.7</v>
      </c>
      <c r="O502">
        <f t="shared" si="89"/>
        <v>0.10032196700962903</v>
      </c>
      <c r="P502" t="str">
        <f>IFERROR(VLOOKUP(A502,Ref_Data!$A:$B,2,0),"Unknown")</f>
        <v>Low Income</v>
      </c>
      <c r="Q502" t="str">
        <f>IFERROR(VLOOKUP(A502,Ref_Data!$A:$C,3,0),"Unknown")</f>
        <v>Sub-Saharan Africa</v>
      </c>
      <c r="R502" t="str">
        <f t="shared" si="90"/>
        <v>Critical</v>
      </c>
      <c r="S502">
        <f t="shared" si="91"/>
        <v>-66.79475113054697</v>
      </c>
      <c r="T502">
        <f t="shared" si="92"/>
        <v>67.293942474815282</v>
      </c>
      <c r="U502">
        <f t="shared" si="93"/>
        <v>-4.6387509316694562</v>
      </c>
      <c r="V502">
        <f t="shared" si="94"/>
        <v>4.3000000000000007</v>
      </c>
      <c r="W502">
        <f t="shared" si="95"/>
        <v>-7.3410599999999965E-3</v>
      </c>
    </row>
    <row r="503" spans="1:23" x14ac:dyDescent="0.2">
      <c r="A503" t="s">
        <v>81</v>
      </c>
      <c r="B503" t="s">
        <v>80</v>
      </c>
      <c r="C503">
        <v>2017</v>
      </c>
      <c r="D503">
        <v>18</v>
      </c>
      <c r="E503">
        <v>96.7</v>
      </c>
      <c r="F503">
        <v>3.7374518000000002E-2</v>
      </c>
      <c r="G503">
        <v>342.47376860000003</v>
      </c>
      <c r="H503">
        <v>87083398</v>
      </c>
      <c r="I503" t="str">
        <f>Master_Data!$A503 &amp; "-" &amp; Master_Data!$C503</f>
        <v>COD-2017</v>
      </c>
      <c r="J503">
        <f t="shared" si="84"/>
        <v>0.69999999999999929</v>
      </c>
      <c r="K503">
        <f t="shared" si="85"/>
        <v>-0.29999999999999716</v>
      </c>
      <c r="L503">
        <f t="shared" si="86"/>
        <v>1.7536540000000003E-3</v>
      </c>
      <c r="M503">
        <f t="shared" si="87"/>
        <v>3254700.0260521644</v>
      </c>
      <c r="N503">
        <f t="shared" si="88"/>
        <v>82</v>
      </c>
      <c r="O503">
        <f t="shared" si="89"/>
        <v>0.10913103842312787</v>
      </c>
      <c r="P503" t="str">
        <f>IFERROR(VLOOKUP(A503,Ref_Data!$A:$B,2,0),"Unknown")</f>
        <v>Low Income</v>
      </c>
      <c r="Q503" t="str">
        <f>IFERROR(VLOOKUP(A503,Ref_Data!$A:$C,3,0),"Unknown")</f>
        <v>Sub-Saharan Africa</v>
      </c>
      <c r="R503" t="str">
        <f t="shared" si="90"/>
        <v>Critical</v>
      </c>
      <c r="S503">
        <f t="shared" si="91"/>
        <v>-66.853907690078117</v>
      </c>
      <c r="T503">
        <f t="shared" si="92"/>
        <v>67.158481128265052</v>
      </c>
      <c r="U503">
        <f t="shared" si="93"/>
        <v>-4.6403765475732239</v>
      </c>
      <c r="V503">
        <f t="shared" si="94"/>
        <v>5</v>
      </c>
      <c r="W503">
        <f t="shared" si="95"/>
        <v>-5.5874059999999962E-3</v>
      </c>
    </row>
    <row r="504" spans="1:23" x14ac:dyDescent="0.2">
      <c r="A504" t="s">
        <v>81</v>
      </c>
      <c r="B504" t="s">
        <v>80</v>
      </c>
      <c r="C504">
        <v>2018</v>
      </c>
      <c r="D504">
        <v>18.7</v>
      </c>
      <c r="E504">
        <v>96.4</v>
      </c>
      <c r="F504">
        <v>4.6218865999999997E-2</v>
      </c>
      <c r="G504">
        <v>339.76021470000001</v>
      </c>
      <c r="H504">
        <v>90047644</v>
      </c>
      <c r="I504" t="str">
        <f>Master_Data!$A504 &amp; "-" &amp; Master_Data!$C504</f>
        <v>COD-2018</v>
      </c>
      <c r="J504">
        <f t="shared" si="84"/>
        <v>0.69999999999999929</v>
      </c>
      <c r="K504">
        <f t="shared" si="85"/>
        <v>-0.29999999999999716</v>
      </c>
      <c r="L504">
        <f t="shared" si="86"/>
        <v>8.8443479999999949E-3</v>
      </c>
      <c r="M504">
        <f t="shared" si="87"/>
        <v>4161899.9916517036</v>
      </c>
      <c r="N504">
        <f t="shared" si="88"/>
        <v>81.3</v>
      </c>
      <c r="O504">
        <f t="shared" si="89"/>
        <v>0.13603377911922421</v>
      </c>
      <c r="P504" t="str">
        <f>IFERROR(VLOOKUP(A504,Ref_Data!$A:$B,2,0),"Unknown")</f>
        <v>Low Income</v>
      </c>
      <c r="Q504" t="str">
        <f>IFERROR(VLOOKUP(A504,Ref_Data!$A:$C,3,0),"Unknown")</f>
        <v>Sub-Saharan Africa</v>
      </c>
      <c r="R504" t="str">
        <f t="shared" si="90"/>
        <v>Critical</v>
      </c>
      <c r="S504">
        <f t="shared" si="91"/>
        <v>-66.783800559687492</v>
      </c>
      <c r="T504">
        <f t="shared" si="92"/>
        <v>66.8369698296747</v>
      </c>
      <c r="U504">
        <f t="shared" si="93"/>
        <v>-4.6646501436276147</v>
      </c>
      <c r="V504">
        <f t="shared" si="94"/>
        <v>5.6999999999999993</v>
      </c>
      <c r="W504">
        <f t="shared" si="95"/>
        <v>3.2569419999999988E-3</v>
      </c>
    </row>
    <row r="505" spans="1:23" x14ac:dyDescent="0.2">
      <c r="A505" t="s">
        <v>81</v>
      </c>
      <c r="B505" t="s">
        <v>80</v>
      </c>
      <c r="C505">
        <v>2019</v>
      </c>
      <c r="D505">
        <v>19.100000000000001</v>
      </c>
      <c r="E505">
        <v>96.3</v>
      </c>
      <c r="F505">
        <v>4.7832408E-2</v>
      </c>
      <c r="G505">
        <v>334.54172879999999</v>
      </c>
      <c r="H505">
        <v>92947442</v>
      </c>
      <c r="I505" t="str">
        <f>Master_Data!$A505 &amp; "-" &amp; Master_Data!$C505</f>
        <v>COD-2019</v>
      </c>
      <c r="J505">
        <f t="shared" si="84"/>
        <v>0.40000000000000213</v>
      </c>
      <c r="K505">
        <f t="shared" si="85"/>
        <v>-0.10000000000000853</v>
      </c>
      <c r="L505">
        <f t="shared" si="86"/>
        <v>1.6135420000000025E-3</v>
      </c>
      <c r="M505">
        <f t="shared" si="87"/>
        <v>4445899.968300336</v>
      </c>
      <c r="N505">
        <f t="shared" si="88"/>
        <v>80.900000000000006</v>
      </c>
      <c r="O505">
        <f t="shared" si="89"/>
        <v>0.14297889884043669</v>
      </c>
      <c r="P505" t="str">
        <f>IFERROR(VLOOKUP(A505,Ref_Data!$A:$B,2,0),"Unknown")</f>
        <v>Low Income</v>
      </c>
      <c r="Q505" t="str">
        <f>IFERROR(VLOOKUP(A505,Ref_Data!$A:$C,3,0),"Unknown")</f>
        <v>Sub-Saharan Africa</v>
      </c>
      <c r="R505" t="str">
        <f t="shared" si="90"/>
        <v>Critical</v>
      </c>
      <c r="S505">
        <f t="shared" si="91"/>
        <v>-66.941377139414129</v>
      </c>
      <c r="T505">
        <f t="shared" si="92"/>
        <v>66.837808956172708</v>
      </c>
      <c r="U505">
        <f t="shared" si="93"/>
        <v>-4.6355688875815879</v>
      </c>
      <c r="V505">
        <f t="shared" si="94"/>
        <v>6.1000000000000014</v>
      </c>
      <c r="W505">
        <f t="shared" si="95"/>
        <v>4.8704840000000013E-3</v>
      </c>
    </row>
    <row r="506" spans="1:23" x14ac:dyDescent="0.2">
      <c r="A506" t="s">
        <v>81</v>
      </c>
      <c r="B506" t="s">
        <v>80</v>
      </c>
      <c r="C506">
        <v>2020</v>
      </c>
      <c r="D506">
        <v>20.100000000000001</v>
      </c>
      <c r="E506">
        <v>96.2</v>
      </c>
      <c r="F506">
        <v>4.8248777E-2</v>
      </c>
      <c r="G506">
        <v>372.06637719999998</v>
      </c>
      <c r="H506">
        <v>95989998</v>
      </c>
      <c r="I506" t="str">
        <f>Master_Data!$A506 &amp; "-" &amp; Master_Data!$C506</f>
        <v>COD-2020</v>
      </c>
      <c r="J506">
        <f t="shared" si="84"/>
        <v>1</v>
      </c>
      <c r="K506">
        <f t="shared" si="85"/>
        <v>-9.9999999999994316E-2</v>
      </c>
      <c r="L506">
        <f t="shared" si="86"/>
        <v>4.1636899999999977E-4</v>
      </c>
      <c r="M506">
        <f t="shared" si="87"/>
        <v>4631400.0077324463</v>
      </c>
      <c r="N506">
        <f t="shared" si="88"/>
        <v>79.900000000000006</v>
      </c>
      <c r="O506">
        <f t="shared" si="89"/>
        <v>0.12967787458543836</v>
      </c>
      <c r="P506" t="str">
        <f>IFERROR(VLOOKUP(A506,Ref_Data!$A:$B,2,0),"Unknown")</f>
        <v>Low Income</v>
      </c>
      <c r="Q506" t="str">
        <f>IFERROR(VLOOKUP(A506,Ref_Data!$A:$C,3,0),"Unknown")</f>
        <v>Sub-Saharan Africa</v>
      </c>
      <c r="R506" t="str">
        <f t="shared" si="90"/>
        <v>Low Access</v>
      </c>
      <c r="S506">
        <f t="shared" si="91"/>
        <v>-66.473834525664074</v>
      </c>
      <c r="T506">
        <f t="shared" si="92"/>
        <v>65.665146566184745</v>
      </c>
      <c r="U506">
        <f t="shared" si="93"/>
        <v>-4.3524988593012575</v>
      </c>
      <c r="V506">
        <f t="shared" si="94"/>
        <v>7.1000000000000014</v>
      </c>
      <c r="W506">
        <f t="shared" si="95"/>
        <v>5.2868530000000011E-3</v>
      </c>
    </row>
    <row r="507" spans="1:23" x14ac:dyDescent="0.2">
      <c r="A507" t="s">
        <v>81</v>
      </c>
      <c r="B507" t="s">
        <v>80</v>
      </c>
      <c r="C507">
        <v>2021</v>
      </c>
      <c r="D507">
        <v>20.8</v>
      </c>
      <c r="E507">
        <v>96.3</v>
      </c>
      <c r="F507">
        <v>4.6674228999999998E-2</v>
      </c>
      <c r="G507">
        <v>394.03324629999997</v>
      </c>
      <c r="H507">
        <v>99148932</v>
      </c>
      <c r="I507" t="str">
        <f>Master_Data!$A507 &amp; "-" &amp; Master_Data!$C507</f>
        <v>COD-2021</v>
      </c>
      <c r="J507">
        <f t="shared" si="84"/>
        <v>0.69999999999999929</v>
      </c>
      <c r="K507">
        <f t="shared" si="85"/>
        <v>9.9999999999994316E-2</v>
      </c>
      <c r="L507">
        <f t="shared" si="86"/>
        <v>-1.574548000000002E-3</v>
      </c>
      <c r="M507">
        <f t="shared" si="87"/>
        <v>4627699.9572734274</v>
      </c>
      <c r="N507">
        <f t="shared" si="88"/>
        <v>79.2</v>
      </c>
      <c r="O507">
        <f t="shared" si="89"/>
        <v>0.11845251495470066</v>
      </c>
      <c r="P507" t="str">
        <f>IFERROR(VLOOKUP(A507,Ref_Data!$A:$B,2,0),"Unknown")</f>
        <v>Low Income</v>
      </c>
      <c r="Q507" t="str">
        <f>IFERROR(VLOOKUP(A507,Ref_Data!$A:$C,3,0),"Unknown")</f>
        <v>Sub-Saharan Africa</v>
      </c>
      <c r="R507" t="str">
        <f t="shared" si="90"/>
        <v>Low Access</v>
      </c>
      <c r="S507">
        <f t="shared" si="91"/>
        <v>-66.325168510273443</v>
      </c>
      <c r="T507">
        <f t="shared" si="92"/>
        <v>66.696618357487935</v>
      </c>
      <c r="U507">
        <f t="shared" si="93"/>
        <v>-4.5340601120041866</v>
      </c>
      <c r="V507">
        <f t="shared" si="94"/>
        <v>7.8000000000000007</v>
      </c>
      <c r="W507">
        <f t="shared" si="95"/>
        <v>3.7123049999999991E-3</v>
      </c>
    </row>
    <row r="508" spans="1:23" x14ac:dyDescent="0.2">
      <c r="A508" t="s">
        <v>81</v>
      </c>
      <c r="B508" t="s">
        <v>80</v>
      </c>
      <c r="C508">
        <v>2022</v>
      </c>
      <c r="D508">
        <v>21.5</v>
      </c>
      <c r="F508">
        <v>6.1012548999999999E-2</v>
      </c>
      <c r="G508">
        <v>390.89991120000002</v>
      </c>
      <c r="H508">
        <v>102396968</v>
      </c>
      <c r="I508" t="str">
        <f>Master_Data!$A508 &amp; "-" &amp; Master_Data!$C508</f>
        <v>COD-2022</v>
      </c>
      <c r="J508">
        <f t="shared" si="84"/>
        <v>0.69999999999999929</v>
      </c>
      <c r="K508" t="str">
        <f t="shared" si="85"/>
        <v/>
      </c>
      <c r="L508">
        <f t="shared" si="86"/>
        <v>1.4338320000000002E-2</v>
      </c>
      <c r="M508">
        <f t="shared" si="87"/>
        <v>6247500.0275514321</v>
      </c>
      <c r="N508">
        <f t="shared" si="88"/>
        <v>78.5</v>
      </c>
      <c r="O508">
        <f t="shared" si="89"/>
        <v>0.15608227899745811</v>
      </c>
      <c r="P508" t="str">
        <f>IFERROR(VLOOKUP(A508,Ref_Data!$A:$B,2,0),"Unknown")</f>
        <v>Low Income</v>
      </c>
      <c r="Q508" t="str">
        <f>IFERROR(VLOOKUP(A508,Ref_Data!$A:$C,3,0),"Unknown")</f>
        <v>Sub-Saharan Africa</v>
      </c>
      <c r="R508" t="str">
        <f t="shared" si="90"/>
        <v>Low Access</v>
      </c>
      <c r="S508">
        <f t="shared" si="91"/>
        <v>-65.914053663984348</v>
      </c>
      <c r="T508" t="str">
        <f t="shared" si="92"/>
        <v/>
      </c>
      <c r="U508">
        <f t="shared" si="93"/>
        <v>-4.4897885032259364</v>
      </c>
      <c r="V508">
        <f t="shared" si="94"/>
        <v>8.5</v>
      </c>
      <c r="W508">
        <f t="shared" si="95"/>
        <v>1.8050625000000001E-2</v>
      </c>
    </row>
    <row r="509" spans="1:23" x14ac:dyDescent="0.2">
      <c r="A509" t="s">
        <v>83</v>
      </c>
      <c r="B509" t="s">
        <v>82</v>
      </c>
      <c r="C509">
        <v>2010</v>
      </c>
      <c r="D509">
        <v>40</v>
      </c>
      <c r="E509">
        <v>54.5</v>
      </c>
      <c r="F509">
        <v>1.1858485219999999</v>
      </c>
      <c r="G509">
        <v>375.61990909999997</v>
      </c>
      <c r="H509">
        <v>4462290</v>
      </c>
      <c r="I509" t="str">
        <f>Master_Data!$A509 &amp; "-" &amp; Master_Data!$C509</f>
        <v>COG-2010</v>
      </c>
      <c r="J509" t="str">
        <f t="shared" si="84"/>
        <v/>
      </c>
      <c r="K509" t="str">
        <f t="shared" si="85"/>
        <v/>
      </c>
      <c r="L509" t="str">
        <f t="shared" si="86"/>
        <v/>
      </c>
      <c r="M509">
        <f t="shared" si="87"/>
        <v>5291600.0012353798</v>
      </c>
      <c r="N509">
        <f t="shared" si="88"/>
        <v>60</v>
      </c>
      <c r="O509">
        <f t="shared" si="89"/>
        <v>3.1570438447773959</v>
      </c>
      <c r="P509" t="str">
        <f>IFERROR(VLOOKUP(A509,Ref_Data!$A:$B,2,0),"Unknown")</f>
        <v>Lower Middle Income</v>
      </c>
      <c r="Q509" t="str">
        <f>IFERROR(VLOOKUP(A509,Ref_Data!$A:$C,3,0),"Unknown")</f>
        <v>Sub-Saharan Africa</v>
      </c>
      <c r="R509" t="str">
        <f t="shared" si="90"/>
        <v>Low Access</v>
      </c>
      <c r="S509">
        <f t="shared" si="91"/>
        <v>-39.624657439414051</v>
      </c>
      <c r="T509">
        <f t="shared" si="92"/>
        <v>24.087335093262098</v>
      </c>
      <c r="U509">
        <f t="shared" si="93"/>
        <v>-3.9122106919916346</v>
      </c>
      <c r="V509">
        <f t="shared" si="94"/>
        <v>0</v>
      </c>
      <c r="W509">
        <f t="shared" si="95"/>
        <v>0</v>
      </c>
    </row>
    <row r="510" spans="1:23" x14ac:dyDescent="0.2">
      <c r="A510" t="s">
        <v>83</v>
      </c>
      <c r="B510" t="s">
        <v>82</v>
      </c>
      <c r="C510">
        <v>2011</v>
      </c>
      <c r="D510">
        <v>40.799999999999997</v>
      </c>
      <c r="E510">
        <v>64.3</v>
      </c>
      <c r="F510">
        <v>1.0524274339999999</v>
      </c>
      <c r="G510">
        <v>484.21262480000001</v>
      </c>
      <c r="H510">
        <v>4609724</v>
      </c>
      <c r="I510" t="str">
        <f>Master_Data!$A510 &amp; "-" &amp; Master_Data!$C510</f>
        <v>COG-2011</v>
      </c>
      <c r="J510">
        <f t="shared" si="84"/>
        <v>0.79999999999999716</v>
      </c>
      <c r="K510">
        <f t="shared" si="85"/>
        <v>9.7999999999999972</v>
      </c>
      <c r="L510">
        <f t="shared" si="86"/>
        <v>-0.13342108799999997</v>
      </c>
      <c r="M510">
        <f t="shared" si="87"/>
        <v>4851400.0007682154</v>
      </c>
      <c r="N510">
        <f t="shared" si="88"/>
        <v>59.2</v>
      </c>
      <c r="O510">
        <f t="shared" si="89"/>
        <v>2.1734820202895295</v>
      </c>
      <c r="P510" t="str">
        <f>IFERROR(VLOOKUP(A510,Ref_Data!$A:$B,2,0),"Unknown")</f>
        <v>Lower Middle Income</v>
      </c>
      <c r="Q510" t="str">
        <f>IFERROR(VLOOKUP(A510,Ref_Data!$A:$C,3,0),"Unknown")</f>
        <v>Sub-Saharan Africa</v>
      </c>
      <c r="R510" t="str">
        <f t="shared" si="90"/>
        <v>Low Access</v>
      </c>
      <c r="S510">
        <f t="shared" si="91"/>
        <v>-39.615327430820315</v>
      </c>
      <c r="T510">
        <f t="shared" si="92"/>
        <v>34.102629710358855</v>
      </c>
      <c r="U510">
        <f t="shared" si="93"/>
        <v>-4.0741059497740553</v>
      </c>
      <c r="V510">
        <f t="shared" si="94"/>
        <v>0.79999999999999716</v>
      </c>
      <c r="W510">
        <f t="shared" si="95"/>
        <v>-0.13342108799999997</v>
      </c>
    </row>
    <row r="511" spans="1:23" x14ac:dyDescent="0.2">
      <c r="A511" t="s">
        <v>83</v>
      </c>
      <c r="B511" t="s">
        <v>82</v>
      </c>
      <c r="C511">
        <v>2012</v>
      </c>
      <c r="D511">
        <v>41.6</v>
      </c>
      <c r="E511">
        <v>65.099999999999994</v>
      </c>
      <c r="F511">
        <v>0.94493138799999998</v>
      </c>
      <c r="G511">
        <v>539.86644679999995</v>
      </c>
      <c r="H511">
        <v>4740450</v>
      </c>
      <c r="I511" t="str">
        <f>Master_Data!$A511 &amp; "-" &amp; Master_Data!$C511</f>
        <v>COG-2012</v>
      </c>
      <c r="J511">
        <f t="shared" si="84"/>
        <v>0.80000000000000426</v>
      </c>
      <c r="K511">
        <f t="shared" si="85"/>
        <v>0.79999999999999716</v>
      </c>
      <c r="L511">
        <f t="shared" si="86"/>
        <v>-0.10749604599999996</v>
      </c>
      <c r="M511">
        <f t="shared" si="87"/>
        <v>4479399.9982446004</v>
      </c>
      <c r="N511">
        <f t="shared" si="88"/>
        <v>58.4</v>
      </c>
      <c r="O511">
        <f t="shared" si="89"/>
        <v>1.7503058276745642</v>
      </c>
      <c r="P511" t="str">
        <f>IFERROR(VLOOKUP(A511,Ref_Data!$A:$B,2,0),"Unknown")</f>
        <v>Lower Middle Income</v>
      </c>
      <c r="Q511" t="str">
        <f>IFERROR(VLOOKUP(A511,Ref_Data!$A:$C,3,0),"Unknown")</f>
        <v>Sub-Saharan Africa</v>
      </c>
      <c r="R511" t="str">
        <f t="shared" si="90"/>
        <v>Low Access</v>
      </c>
      <c r="S511">
        <f t="shared" si="91"/>
        <v>-39.520804536015625</v>
      </c>
      <c r="T511">
        <f t="shared" si="92"/>
        <v>34.992870546775109</v>
      </c>
      <c r="U511">
        <f t="shared" si="93"/>
        <v>-4.4605726750962296</v>
      </c>
      <c r="V511">
        <f t="shared" si="94"/>
        <v>1.6000000000000014</v>
      </c>
      <c r="W511">
        <f t="shared" si="95"/>
        <v>-0.24091713399999992</v>
      </c>
    </row>
    <row r="512" spans="1:23" x14ac:dyDescent="0.2">
      <c r="A512" t="s">
        <v>83</v>
      </c>
      <c r="B512" t="s">
        <v>82</v>
      </c>
      <c r="C512">
        <v>2013</v>
      </c>
      <c r="D512">
        <v>42.5</v>
      </c>
      <c r="E512">
        <v>62.3</v>
      </c>
      <c r="F512">
        <v>1.119845406</v>
      </c>
      <c r="G512">
        <v>553.99119970000004</v>
      </c>
      <c r="H512">
        <v>4857099</v>
      </c>
      <c r="I512" t="str">
        <f>Master_Data!$A512 &amp; "-" &amp; Master_Data!$C512</f>
        <v>COG-2013</v>
      </c>
      <c r="J512">
        <f t="shared" si="84"/>
        <v>0.89999999999999858</v>
      </c>
      <c r="K512">
        <f t="shared" si="85"/>
        <v>-2.7999999999999972</v>
      </c>
      <c r="L512">
        <f t="shared" si="86"/>
        <v>0.17491401800000006</v>
      </c>
      <c r="M512">
        <f t="shared" si="87"/>
        <v>5439200.0016371943</v>
      </c>
      <c r="N512">
        <f t="shared" si="88"/>
        <v>57.5</v>
      </c>
      <c r="O512">
        <f t="shared" si="89"/>
        <v>2.0214137094712408</v>
      </c>
      <c r="P512" t="str">
        <f>IFERROR(VLOOKUP(A512,Ref_Data!$A:$B,2,0),"Unknown")</f>
        <v>Lower Middle Income</v>
      </c>
      <c r="Q512" t="str">
        <f>IFERROR(VLOOKUP(A512,Ref_Data!$A:$C,3,0),"Unknown")</f>
        <v>Sub-Saharan Africa</v>
      </c>
      <c r="R512" t="str">
        <f t="shared" si="90"/>
        <v>Low Access</v>
      </c>
      <c r="S512">
        <f t="shared" si="91"/>
        <v>-39.212538176640606</v>
      </c>
      <c r="T512">
        <f t="shared" si="92"/>
        <v>31.998359916164649</v>
      </c>
      <c r="U512">
        <f t="shared" si="93"/>
        <v>-3.848525038000004</v>
      </c>
      <c r="V512">
        <f t="shared" si="94"/>
        <v>2.5</v>
      </c>
      <c r="W512">
        <f t="shared" si="95"/>
        <v>-6.6003115999999862E-2</v>
      </c>
    </row>
    <row r="513" spans="1:23" x14ac:dyDescent="0.2">
      <c r="A513" t="s">
        <v>83</v>
      </c>
      <c r="B513" t="s">
        <v>82</v>
      </c>
      <c r="C513">
        <v>2014</v>
      </c>
      <c r="D513">
        <v>43.4</v>
      </c>
      <c r="E513">
        <v>62.1</v>
      </c>
      <c r="F513">
        <v>1.0605360260000001</v>
      </c>
      <c r="G513">
        <v>535.52499869999997</v>
      </c>
      <c r="H513">
        <v>4975880</v>
      </c>
      <c r="I513" t="str">
        <f>Master_Data!$A513 &amp; "-" &amp; Master_Data!$C513</f>
        <v>COG-2014</v>
      </c>
      <c r="J513">
        <f t="shared" si="84"/>
        <v>0.89999999999999858</v>
      </c>
      <c r="K513">
        <f t="shared" si="85"/>
        <v>-0.19999999999999574</v>
      </c>
      <c r="L513">
        <f t="shared" si="86"/>
        <v>-5.9309379999999967E-2</v>
      </c>
      <c r="M513">
        <f t="shared" si="87"/>
        <v>5277100.0010528807</v>
      </c>
      <c r="N513">
        <f t="shared" si="88"/>
        <v>56.6</v>
      </c>
      <c r="O513">
        <f t="shared" si="89"/>
        <v>1.9803669830063528</v>
      </c>
      <c r="P513" t="str">
        <f>IFERROR(VLOOKUP(A513,Ref_Data!$A:$B,2,0),"Unknown")</f>
        <v>Lower Middle Income</v>
      </c>
      <c r="Q513" t="str">
        <f>IFERROR(VLOOKUP(A513,Ref_Data!$A:$C,3,0),"Unknown")</f>
        <v>Sub-Saharan Africa</v>
      </c>
      <c r="R513" t="str">
        <f t="shared" si="90"/>
        <v>Low Access</v>
      </c>
      <c r="S513">
        <f t="shared" si="91"/>
        <v>-39.040902588867148</v>
      </c>
      <c r="T513">
        <f t="shared" si="92"/>
        <v>31.9882733944217</v>
      </c>
      <c r="U513">
        <f t="shared" si="93"/>
        <v>-3.7307508720836839</v>
      </c>
      <c r="V513">
        <f t="shared" si="94"/>
        <v>3.3999999999999986</v>
      </c>
      <c r="W513">
        <f t="shared" si="95"/>
        <v>-0.12531249599999983</v>
      </c>
    </row>
    <row r="514" spans="1:23" x14ac:dyDescent="0.2">
      <c r="A514" t="s">
        <v>83</v>
      </c>
      <c r="B514" t="s">
        <v>82</v>
      </c>
      <c r="C514">
        <v>2015</v>
      </c>
      <c r="D514">
        <v>44.3</v>
      </c>
      <c r="E514">
        <v>64.2</v>
      </c>
      <c r="F514">
        <v>1.1281037030000001</v>
      </c>
      <c r="G514">
        <v>552.35662200000002</v>
      </c>
      <c r="H514">
        <v>5097581</v>
      </c>
      <c r="I514" t="str">
        <f>Master_Data!$A514 &amp; "-" &amp; Master_Data!$C514</f>
        <v>COG-2015</v>
      </c>
      <c r="J514">
        <f t="shared" ref="J514:J577" si="96">IF(C514=2010,"",IF(D514="","",IFERROR(D514-INDEX($D:$D,MATCH(A514&amp;"-"&amp;(C514-1),$I:$I,0)),"")))</f>
        <v>0.89999999999999858</v>
      </c>
      <c r="K514">
        <f t="shared" ref="K514:K577" si="97">IF(C514=2010,"",IF(E514="","",IFERROR(E514-INDEX($E:$E,MATCH(A514&amp;"-"&amp;(C514-1),$I:$I,0)),"")))</f>
        <v>2.1000000000000014</v>
      </c>
      <c r="L514">
        <f t="shared" ref="L514:L577" si="98">IF(C514=2010,"",IF(F514="","",IFERROR(F514-INDEX($F:$F,MATCH(A514&amp;"-"&amp;(C514-1),$I:$I,0)),"" )))</f>
        <v>6.7567676999999993E-2</v>
      </c>
      <c r="M514">
        <f t="shared" ref="M514:M577" si="99">IFERROR(F514*H514,"")</f>
        <v>5750600.0024424437</v>
      </c>
      <c r="N514">
        <f t="shared" ref="N514:N577" si="100">IF(D514="","",100-D514)</f>
        <v>55.7</v>
      </c>
      <c r="O514">
        <f t="shared" ref="O514:O577" si="101">IFERROR(F514/G514*1000,"")</f>
        <v>2.04234666168264</v>
      </c>
      <c r="P514" t="str">
        <f>IFERROR(VLOOKUP(A514,Ref_Data!$A:$B,2,0),"Unknown")</f>
        <v>Lower Middle Income</v>
      </c>
      <c r="Q514" t="str">
        <f>IFERROR(VLOOKUP(A514,Ref_Data!$A:$C,3,0),"Unknown")</f>
        <v>Sub-Saharan Africa</v>
      </c>
      <c r="R514" t="str">
        <f t="shared" ref="R514:R577" si="102">IF(D514="","No Data",IF(D514&gt;=95,"Universal Access",IF(D514&gt;=80,"High Access",IF(D514&gt;=50,"Moderate Access",IF(D514&gt;=20,"Low Access","Critical")))))</f>
        <v>Low Access</v>
      </c>
      <c r="S514">
        <f t="shared" ref="S514:S577" si="103">IF(D514="","",D514-AVERAGEIF($C:$C,C514,$D:$D))</f>
        <v>-38.715238558046892</v>
      </c>
      <c r="T514">
        <f t="shared" ref="T514:T577" si="104">IF(E514="","",E514-AVERAGEIF($C:$C,C514,$E:$E))</f>
        <v>34.284842808502013</v>
      </c>
      <c r="U514">
        <f t="shared" ref="U514:U577" si="105">IF(F514="","",F514-AVERAGEIF($C:$C,C514,$F:$F))</f>
        <v>-3.5813376630041791</v>
      </c>
      <c r="V514">
        <f t="shared" ref="V514:V577" si="106">IFERROR(IF(D514="","",D514-INDEX($D:$D,MATCH(A514&amp;"-2010",$I:$I,0))),"")</f>
        <v>4.2999999999999972</v>
      </c>
      <c r="W514">
        <f t="shared" ref="W514:W577" si="107">IFERROR(IF(F514="","",F514-INDEX($F:$F,MATCH(A514&amp;"-2010",$I:$I,0))),"")</f>
        <v>-5.7744818999999836E-2</v>
      </c>
    </row>
    <row r="515" spans="1:23" x14ac:dyDescent="0.2">
      <c r="A515" t="s">
        <v>83</v>
      </c>
      <c r="B515" t="s">
        <v>82</v>
      </c>
      <c r="C515">
        <v>2016</v>
      </c>
      <c r="D515">
        <v>45.3</v>
      </c>
      <c r="E515">
        <v>67.7</v>
      </c>
      <c r="F515">
        <v>1.07043781</v>
      </c>
      <c r="G515">
        <v>561.32171830000004</v>
      </c>
      <c r="H515">
        <v>5222536</v>
      </c>
      <c r="I515" t="str">
        <f>Master_Data!$A515 &amp; "-" &amp; Master_Data!$C515</f>
        <v>COG-2016</v>
      </c>
      <c r="J515">
        <f t="shared" si="96"/>
        <v>1</v>
      </c>
      <c r="K515">
        <f t="shared" si="97"/>
        <v>3.5</v>
      </c>
      <c r="L515">
        <f t="shared" si="98"/>
        <v>-5.7665893000000024E-2</v>
      </c>
      <c r="M515">
        <f t="shared" si="99"/>
        <v>5590399.9984861603</v>
      </c>
      <c r="N515">
        <f t="shared" si="100"/>
        <v>54.7</v>
      </c>
      <c r="O515">
        <f t="shared" si="101"/>
        <v>1.9069951778133434</v>
      </c>
      <c r="P515" t="str">
        <f>IFERROR(VLOOKUP(A515,Ref_Data!$A:$B,2,0),"Unknown")</f>
        <v>Lower Middle Income</v>
      </c>
      <c r="Q515" t="str">
        <f>IFERROR(VLOOKUP(A515,Ref_Data!$A:$C,3,0),"Unknown")</f>
        <v>Sub-Saharan Africa</v>
      </c>
      <c r="R515" t="str">
        <f t="shared" si="102"/>
        <v>Low Access</v>
      </c>
      <c r="S515">
        <f t="shared" si="103"/>
        <v>-38.79475113054697</v>
      </c>
      <c r="T515">
        <f t="shared" si="104"/>
        <v>37.993942474815277</v>
      </c>
      <c r="U515">
        <f t="shared" si="105"/>
        <v>-3.6039339856694563</v>
      </c>
      <c r="V515">
        <f t="shared" si="106"/>
        <v>5.2999999999999972</v>
      </c>
      <c r="W515">
        <f t="shared" si="107"/>
        <v>-0.11541071199999986</v>
      </c>
    </row>
    <row r="516" spans="1:23" x14ac:dyDescent="0.2">
      <c r="A516" t="s">
        <v>83</v>
      </c>
      <c r="B516" t="s">
        <v>82</v>
      </c>
      <c r="C516">
        <v>2017</v>
      </c>
      <c r="D516">
        <v>46.2</v>
      </c>
      <c r="E516">
        <v>69.8</v>
      </c>
      <c r="F516">
        <v>1.0336738240000001</v>
      </c>
      <c r="G516">
        <v>548.01875389999998</v>
      </c>
      <c r="H516">
        <v>5351011</v>
      </c>
      <c r="I516" t="str">
        <f>Master_Data!$A516 &amp; "-" &amp; Master_Data!$C516</f>
        <v>COG-2017</v>
      </c>
      <c r="J516">
        <f t="shared" si="96"/>
        <v>0.90000000000000568</v>
      </c>
      <c r="K516">
        <f t="shared" si="97"/>
        <v>2.0999999999999943</v>
      </c>
      <c r="L516">
        <f t="shared" si="98"/>
        <v>-3.6763985999999971E-2</v>
      </c>
      <c r="M516">
        <f t="shared" si="99"/>
        <v>5531200.0026360648</v>
      </c>
      <c r="N516">
        <f t="shared" si="100"/>
        <v>53.8</v>
      </c>
      <c r="O516">
        <f t="shared" si="101"/>
        <v>1.8862015517604354</v>
      </c>
      <c r="P516" t="str">
        <f>IFERROR(VLOOKUP(A516,Ref_Data!$A:$B,2,0),"Unknown")</f>
        <v>Lower Middle Income</v>
      </c>
      <c r="Q516" t="str">
        <f>IFERROR(VLOOKUP(A516,Ref_Data!$A:$C,3,0),"Unknown")</f>
        <v>Sub-Saharan Africa</v>
      </c>
      <c r="R516" t="str">
        <f t="shared" si="102"/>
        <v>Low Access</v>
      </c>
      <c r="S516">
        <f t="shared" si="103"/>
        <v>-38.653907690078114</v>
      </c>
      <c r="T516">
        <f t="shared" si="104"/>
        <v>40.258481128265046</v>
      </c>
      <c r="U516">
        <f t="shared" si="105"/>
        <v>-3.6440772415732239</v>
      </c>
      <c r="V516">
        <f t="shared" si="106"/>
        <v>6.2000000000000028</v>
      </c>
      <c r="W516">
        <f t="shared" si="107"/>
        <v>-0.15217469799999983</v>
      </c>
    </row>
    <row r="517" spans="1:23" x14ac:dyDescent="0.2">
      <c r="A517" t="s">
        <v>83</v>
      </c>
      <c r="B517" t="s">
        <v>82</v>
      </c>
      <c r="C517">
        <v>2018</v>
      </c>
      <c r="D517">
        <v>47</v>
      </c>
      <c r="E517">
        <v>70.599999999999994</v>
      </c>
      <c r="F517">
        <v>1.1712314049999999</v>
      </c>
      <c r="G517">
        <v>552.16515509999999</v>
      </c>
      <c r="H517">
        <v>5483118</v>
      </c>
      <c r="I517" t="str">
        <f>Master_Data!$A517 &amp; "-" &amp; Master_Data!$C517</f>
        <v>COG-2018</v>
      </c>
      <c r="J517">
        <f t="shared" si="96"/>
        <v>0.79999999999999716</v>
      </c>
      <c r="K517">
        <f t="shared" si="97"/>
        <v>0.79999999999999716</v>
      </c>
      <c r="L517">
        <f t="shared" si="98"/>
        <v>0.13755758099999982</v>
      </c>
      <c r="M517">
        <f t="shared" si="99"/>
        <v>6421999.998920789</v>
      </c>
      <c r="N517">
        <f t="shared" si="100"/>
        <v>53</v>
      </c>
      <c r="O517">
        <f t="shared" si="101"/>
        <v>2.1211613847452644</v>
      </c>
      <c r="P517" t="str">
        <f>IFERROR(VLOOKUP(A517,Ref_Data!$A:$B,2,0),"Unknown")</f>
        <v>Lower Middle Income</v>
      </c>
      <c r="Q517" t="str">
        <f>IFERROR(VLOOKUP(A517,Ref_Data!$A:$C,3,0),"Unknown")</f>
        <v>Sub-Saharan Africa</v>
      </c>
      <c r="R517" t="str">
        <f t="shared" si="102"/>
        <v>Low Access</v>
      </c>
      <c r="S517">
        <f t="shared" si="103"/>
        <v>-38.483800559687495</v>
      </c>
      <c r="T517">
        <f t="shared" si="104"/>
        <v>41.036969829674689</v>
      </c>
      <c r="U517">
        <f t="shared" si="105"/>
        <v>-3.539637604627615</v>
      </c>
      <c r="V517">
        <f t="shared" si="106"/>
        <v>7</v>
      </c>
      <c r="W517">
        <f t="shared" si="107"/>
        <v>-1.4617117000000013E-2</v>
      </c>
    </row>
    <row r="518" spans="1:23" x14ac:dyDescent="0.2">
      <c r="A518" t="s">
        <v>83</v>
      </c>
      <c r="B518" t="s">
        <v>82</v>
      </c>
      <c r="C518">
        <v>2019</v>
      </c>
      <c r="D518">
        <v>47.7</v>
      </c>
      <c r="E518">
        <v>69.8</v>
      </c>
      <c r="F518">
        <v>1.288915247</v>
      </c>
      <c r="G518">
        <v>582.58612789999995</v>
      </c>
      <c r="H518">
        <v>5616661</v>
      </c>
      <c r="I518" t="str">
        <f>Master_Data!$A518 &amp; "-" &amp; Master_Data!$C518</f>
        <v>COG-2019</v>
      </c>
      <c r="J518">
        <f t="shared" si="96"/>
        <v>0.70000000000000284</v>
      </c>
      <c r="K518">
        <f t="shared" si="97"/>
        <v>-0.79999999999999716</v>
      </c>
      <c r="L518">
        <f t="shared" si="98"/>
        <v>0.11768384200000015</v>
      </c>
      <c r="M518">
        <f t="shared" si="99"/>
        <v>7239400.0001302669</v>
      </c>
      <c r="N518">
        <f t="shared" si="100"/>
        <v>52.3</v>
      </c>
      <c r="O518">
        <f t="shared" si="101"/>
        <v>2.2124029139623462</v>
      </c>
      <c r="P518" t="str">
        <f>IFERROR(VLOOKUP(A518,Ref_Data!$A:$B,2,0),"Unknown")</f>
        <v>Lower Middle Income</v>
      </c>
      <c r="Q518" t="str">
        <f>IFERROR(VLOOKUP(A518,Ref_Data!$A:$C,3,0),"Unknown")</f>
        <v>Sub-Saharan Africa</v>
      </c>
      <c r="R518" t="str">
        <f t="shared" si="102"/>
        <v>Low Access</v>
      </c>
      <c r="S518">
        <f t="shared" si="103"/>
        <v>-38.341377139414121</v>
      </c>
      <c r="T518">
        <f t="shared" si="104"/>
        <v>40.337808956172708</v>
      </c>
      <c r="U518">
        <f t="shared" si="105"/>
        <v>-3.3944860485815873</v>
      </c>
      <c r="V518">
        <f t="shared" si="106"/>
        <v>7.7000000000000028</v>
      </c>
      <c r="W518">
        <f t="shared" si="107"/>
        <v>0.10306672500000014</v>
      </c>
    </row>
    <row r="519" spans="1:23" x14ac:dyDescent="0.2">
      <c r="A519" t="s">
        <v>83</v>
      </c>
      <c r="B519" t="s">
        <v>82</v>
      </c>
      <c r="C519">
        <v>2020</v>
      </c>
      <c r="D519">
        <v>48.7</v>
      </c>
      <c r="E519">
        <v>71.400000000000006</v>
      </c>
      <c r="F519">
        <v>1.286853633</v>
      </c>
      <c r="G519">
        <v>586.73610970000004</v>
      </c>
      <c r="H519">
        <v>5752791</v>
      </c>
      <c r="I519" t="str">
        <f>Master_Data!$A519 &amp; "-" &amp; Master_Data!$C519</f>
        <v>COG-2020</v>
      </c>
      <c r="J519">
        <f t="shared" si="96"/>
        <v>1</v>
      </c>
      <c r="K519">
        <f t="shared" si="97"/>
        <v>1.6000000000000085</v>
      </c>
      <c r="L519">
        <f t="shared" si="98"/>
        <v>-2.0616140000000449E-3</v>
      </c>
      <c r="M519">
        <f t="shared" si="99"/>
        <v>7402999.9982397025</v>
      </c>
      <c r="N519">
        <f t="shared" si="100"/>
        <v>51.3</v>
      </c>
      <c r="O519">
        <f t="shared" si="101"/>
        <v>2.1932408994871171</v>
      </c>
      <c r="P519" t="str">
        <f>IFERROR(VLOOKUP(A519,Ref_Data!$A:$B,2,0),"Unknown")</f>
        <v>Lower Middle Income</v>
      </c>
      <c r="Q519" t="str">
        <f>IFERROR(VLOOKUP(A519,Ref_Data!$A:$C,3,0),"Unknown")</f>
        <v>Sub-Saharan Africa</v>
      </c>
      <c r="R519" t="str">
        <f t="shared" si="102"/>
        <v>Low Access</v>
      </c>
      <c r="S519">
        <f t="shared" si="103"/>
        <v>-37.87383452566408</v>
      </c>
      <c r="T519">
        <f t="shared" si="104"/>
        <v>40.865146566184748</v>
      </c>
      <c r="U519">
        <f t="shared" si="105"/>
        <v>-3.1138940033012581</v>
      </c>
      <c r="V519">
        <f t="shared" si="106"/>
        <v>8.7000000000000028</v>
      </c>
      <c r="W519">
        <f t="shared" si="107"/>
        <v>0.10100511100000009</v>
      </c>
    </row>
    <row r="520" spans="1:23" x14ac:dyDescent="0.2">
      <c r="A520" t="s">
        <v>83</v>
      </c>
      <c r="B520" t="s">
        <v>82</v>
      </c>
      <c r="C520">
        <v>2021</v>
      </c>
      <c r="D520">
        <v>49.7</v>
      </c>
      <c r="E520">
        <v>71.400000000000006</v>
      </c>
      <c r="F520">
        <v>1.206344066</v>
      </c>
      <c r="G520">
        <v>588.29176359999997</v>
      </c>
      <c r="H520">
        <v>5892183</v>
      </c>
      <c r="I520" t="str">
        <f>Master_Data!$A520 &amp; "-" &amp; Master_Data!$C520</f>
        <v>COG-2021</v>
      </c>
      <c r="J520">
        <f t="shared" si="96"/>
        <v>1</v>
      </c>
      <c r="K520">
        <f t="shared" si="97"/>
        <v>0</v>
      </c>
      <c r="L520">
        <f t="shared" si="98"/>
        <v>-8.0509567000000004E-2</v>
      </c>
      <c r="M520">
        <f t="shared" si="99"/>
        <v>7107999.9978360776</v>
      </c>
      <c r="N520">
        <f t="shared" si="100"/>
        <v>50.3</v>
      </c>
      <c r="O520">
        <f t="shared" si="101"/>
        <v>2.0505880596013841</v>
      </c>
      <c r="P520" t="str">
        <f>IFERROR(VLOOKUP(A520,Ref_Data!$A:$B,2,0),"Unknown")</f>
        <v>Lower Middle Income</v>
      </c>
      <c r="Q520" t="str">
        <f>IFERROR(VLOOKUP(A520,Ref_Data!$A:$C,3,0),"Unknown")</f>
        <v>Sub-Saharan Africa</v>
      </c>
      <c r="R520" t="str">
        <f t="shared" si="102"/>
        <v>Low Access</v>
      </c>
      <c r="S520">
        <f t="shared" si="103"/>
        <v>-37.425168510273437</v>
      </c>
      <c r="T520">
        <f t="shared" si="104"/>
        <v>41.796618357487944</v>
      </c>
      <c r="U520">
        <f t="shared" si="105"/>
        <v>-3.3743902750041865</v>
      </c>
      <c r="V520">
        <f t="shared" si="106"/>
        <v>9.7000000000000028</v>
      </c>
      <c r="W520">
        <f t="shared" si="107"/>
        <v>2.0495544000000088E-2</v>
      </c>
    </row>
    <row r="521" spans="1:23" x14ac:dyDescent="0.2">
      <c r="A521" t="s">
        <v>83</v>
      </c>
      <c r="B521" t="s">
        <v>82</v>
      </c>
      <c r="C521">
        <v>2022</v>
      </c>
      <c r="D521">
        <v>50.6</v>
      </c>
      <c r="F521">
        <v>1.384930566</v>
      </c>
      <c r="G521">
        <v>627.58596620000003</v>
      </c>
      <c r="H521">
        <v>6035104</v>
      </c>
      <c r="I521" t="str">
        <f>Master_Data!$A521 &amp; "-" &amp; Master_Data!$C521</f>
        <v>COG-2022</v>
      </c>
      <c r="J521">
        <f t="shared" si="96"/>
        <v>0.89999999999999858</v>
      </c>
      <c r="K521" t="str">
        <f t="shared" si="97"/>
        <v/>
      </c>
      <c r="L521">
        <f t="shared" si="98"/>
        <v>0.17858649999999998</v>
      </c>
      <c r="M521">
        <f t="shared" si="99"/>
        <v>8358199.9985888638</v>
      </c>
      <c r="N521">
        <f t="shared" si="100"/>
        <v>49.4</v>
      </c>
      <c r="O521">
        <f t="shared" si="101"/>
        <v>2.2067583416271743</v>
      </c>
      <c r="P521" t="str">
        <f>IFERROR(VLOOKUP(A521,Ref_Data!$A:$B,2,0),"Unknown")</f>
        <v>Lower Middle Income</v>
      </c>
      <c r="Q521" t="str">
        <f>IFERROR(VLOOKUP(A521,Ref_Data!$A:$C,3,0),"Unknown")</f>
        <v>Sub-Saharan Africa</v>
      </c>
      <c r="R521" t="str">
        <f t="shared" si="102"/>
        <v>Moderate Access</v>
      </c>
      <c r="S521">
        <f t="shared" si="103"/>
        <v>-36.814053663984346</v>
      </c>
      <c r="T521" t="str">
        <f t="shared" si="104"/>
        <v/>
      </c>
      <c r="U521">
        <f t="shared" si="105"/>
        <v>-3.1658704862259364</v>
      </c>
      <c r="V521">
        <f t="shared" si="106"/>
        <v>10.600000000000001</v>
      </c>
      <c r="W521">
        <f t="shared" si="107"/>
        <v>0.19908204400000007</v>
      </c>
    </row>
    <row r="522" spans="1:23" x14ac:dyDescent="0.2">
      <c r="A522" t="s">
        <v>85</v>
      </c>
      <c r="B522" t="s">
        <v>84</v>
      </c>
      <c r="C522">
        <v>2010</v>
      </c>
      <c r="D522">
        <v>96.8</v>
      </c>
      <c r="E522">
        <v>30.6</v>
      </c>
      <c r="F522">
        <v>1.5220004570000001</v>
      </c>
      <c r="G522">
        <v>700.69676219999997</v>
      </c>
      <c r="H522">
        <v>44777319</v>
      </c>
      <c r="I522" t="str">
        <f>Master_Data!$A522 &amp; "-" &amp; Master_Data!$C522</f>
        <v>COL-2010</v>
      </c>
      <c r="J522" t="str">
        <f t="shared" si="96"/>
        <v/>
      </c>
      <c r="K522" t="str">
        <f t="shared" si="97"/>
        <v/>
      </c>
      <c r="L522" t="str">
        <f t="shared" si="98"/>
        <v/>
      </c>
      <c r="M522">
        <f t="shared" si="99"/>
        <v>68151099.981234789</v>
      </c>
      <c r="N522">
        <f t="shared" si="100"/>
        <v>3.2000000000000028</v>
      </c>
      <c r="O522">
        <f t="shared" si="101"/>
        <v>2.1721242898587496</v>
      </c>
      <c r="P522" t="str">
        <f>IFERROR(VLOOKUP(A522,Ref_Data!$A:$B,2,0),"Unknown")</f>
        <v>Upper Middle Income</v>
      </c>
      <c r="Q522" t="str">
        <f>IFERROR(VLOOKUP(A522,Ref_Data!$A:$C,3,0),"Unknown")</f>
        <v>Latin America &amp; Caribbean</v>
      </c>
      <c r="R522" t="str">
        <f t="shared" si="102"/>
        <v>Universal Access</v>
      </c>
      <c r="S522">
        <f t="shared" si="103"/>
        <v>17.175342560585946</v>
      </c>
      <c r="T522">
        <f t="shared" si="104"/>
        <v>0.18733509326209941</v>
      </c>
      <c r="U522">
        <f t="shared" si="105"/>
        <v>-3.5760587569916344</v>
      </c>
      <c r="V522">
        <f t="shared" si="106"/>
        <v>0</v>
      </c>
      <c r="W522">
        <f t="shared" si="107"/>
        <v>0</v>
      </c>
    </row>
    <row r="523" spans="1:23" x14ac:dyDescent="0.2">
      <c r="A523" t="s">
        <v>85</v>
      </c>
      <c r="B523" t="s">
        <v>84</v>
      </c>
      <c r="C523">
        <v>2011</v>
      </c>
      <c r="D523">
        <v>96.7</v>
      </c>
      <c r="E523">
        <v>29.6</v>
      </c>
      <c r="F523">
        <v>1.6166355290000001</v>
      </c>
      <c r="G523">
        <v>710.26124540000001</v>
      </c>
      <c r="H523">
        <v>45259614</v>
      </c>
      <c r="I523" t="str">
        <f>Master_Data!$A523 &amp; "-" &amp; Master_Data!$C523</f>
        <v>COL-2011</v>
      </c>
      <c r="J523">
        <f t="shared" si="96"/>
        <v>-9.9999999999994316E-2</v>
      </c>
      <c r="K523">
        <f t="shared" si="97"/>
        <v>-1</v>
      </c>
      <c r="L523">
        <f t="shared" si="98"/>
        <v>9.4635071999999987E-2</v>
      </c>
      <c r="M523">
        <f t="shared" si="99"/>
        <v>73168300.02122581</v>
      </c>
      <c r="N523">
        <f t="shared" si="100"/>
        <v>3.2999999999999972</v>
      </c>
      <c r="O523">
        <f t="shared" si="101"/>
        <v>2.2761139502825531</v>
      </c>
      <c r="P523" t="str">
        <f>IFERROR(VLOOKUP(A523,Ref_Data!$A:$B,2,0),"Unknown")</f>
        <v>Upper Middle Income</v>
      </c>
      <c r="Q523" t="str">
        <f>IFERROR(VLOOKUP(A523,Ref_Data!$A:$C,3,0),"Unknown")</f>
        <v>Latin America &amp; Caribbean</v>
      </c>
      <c r="R523" t="str">
        <f t="shared" si="102"/>
        <v>Universal Access</v>
      </c>
      <c r="S523">
        <f t="shared" si="103"/>
        <v>16.284672569179691</v>
      </c>
      <c r="T523">
        <f t="shared" si="104"/>
        <v>-0.59737028964114103</v>
      </c>
      <c r="U523">
        <f t="shared" si="105"/>
        <v>-3.5098978547740556</v>
      </c>
      <c r="V523">
        <f t="shared" si="106"/>
        <v>-9.9999999999994316E-2</v>
      </c>
      <c r="W523">
        <f t="shared" si="107"/>
        <v>9.4635071999999987E-2</v>
      </c>
    </row>
    <row r="524" spans="1:23" x14ac:dyDescent="0.2">
      <c r="A524" t="s">
        <v>85</v>
      </c>
      <c r="B524" t="s">
        <v>84</v>
      </c>
      <c r="C524">
        <v>2012</v>
      </c>
      <c r="D524">
        <v>97</v>
      </c>
      <c r="E524">
        <v>29.6</v>
      </c>
      <c r="F524">
        <v>1.610005379</v>
      </c>
      <c r="G524">
        <v>681.23557000000005</v>
      </c>
      <c r="H524">
        <v>45715810</v>
      </c>
      <c r="I524" t="str">
        <f>Master_Data!$A524 &amp; "-" &amp; Master_Data!$C524</f>
        <v>COL-2012</v>
      </c>
      <c r="J524">
        <f t="shared" si="96"/>
        <v>0.29999999999999716</v>
      </c>
      <c r="K524">
        <f t="shared" si="97"/>
        <v>0</v>
      </c>
      <c r="L524">
        <f t="shared" si="98"/>
        <v>-6.6301500000001123E-3</v>
      </c>
      <c r="M524">
        <f t="shared" si="99"/>
        <v>73602700.005341992</v>
      </c>
      <c r="N524">
        <f t="shared" si="100"/>
        <v>3</v>
      </c>
      <c r="O524">
        <f t="shared" si="101"/>
        <v>2.363360707955986</v>
      </c>
      <c r="P524" t="str">
        <f>IFERROR(VLOOKUP(A524,Ref_Data!$A:$B,2,0),"Unknown")</f>
        <v>Upper Middle Income</v>
      </c>
      <c r="Q524" t="str">
        <f>IFERROR(VLOOKUP(A524,Ref_Data!$A:$C,3,0),"Unknown")</f>
        <v>Latin America &amp; Caribbean</v>
      </c>
      <c r="R524" t="str">
        <f t="shared" si="102"/>
        <v>Universal Access</v>
      </c>
      <c r="S524">
        <f t="shared" si="103"/>
        <v>15.879195463984374</v>
      </c>
      <c r="T524">
        <f t="shared" si="104"/>
        <v>-0.50712945322488068</v>
      </c>
      <c r="U524">
        <f t="shared" si="105"/>
        <v>-3.7954986840962293</v>
      </c>
      <c r="V524">
        <f t="shared" si="106"/>
        <v>0.20000000000000284</v>
      </c>
      <c r="W524">
        <f t="shared" si="107"/>
        <v>8.8004921999999874E-2</v>
      </c>
    </row>
    <row r="525" spans="1:23" x14ac:dyDescent="0.2">
      <c r="A525" t="s">
        <v>85</v>
      </c>
      <c r="B525" t="s">
        <v>84</v>
      </c>
      <c r="C525">
        <v>2013</v>
      </c>
      <c r="D525">
        <v>97.8</v>
      </c>
      <c r="E525">
        <v>32</v>
      </c>
      <c r="F525">
        <v>1.812178321</v>
      </c>
      <c r="G525">
        <v>881.62835210000003</v>
      </c>
      <c r="H525">
        <v>46151584</v>
      </c>
      <c r="I525" t="str">
        <f>Master_Data!$A525 &amp; "-" &amp; Master_Data!$C525</f>
        <v>COL-2013</v>
      </c>
      <c r="J525">
        <f t="shared" si="96"/>
        <v>0.79999999999999716</v>
      </c>
      <c r="K525">
        <f t="shared" si="97"/>
        <v>2.3999999999999986</v>
      </c>
      <c r="L525">
        <f t="shared" si="98"/>
        <v>0.20217294200000002</v>
      </c>
      <c r="M525">
        <f t="shared" si="99"/>
        <v>83634900.004610464</v>
      </c>
      <c r="N525">
        <f t="shared" si="100"/>
        <v>2.2000000000000028</v>
      </c>
      <c r="O525">
        <f t="shared" si="101"/>
        <v>2.0554900675363612</v>
      </c>
      <c r="P525" t="str">
        <f>IFERROR(VLOOKUP(A525,Ref_Data!$A:$B,2,0),"Unknown")</f>
        <v>Upper Middle Income</v>
      </c>
      <c r="Q525" t="str">
        <f>IFERROR(VLOOKUP(A525,Ref_Data!$A:$C,3,0),"Unknown")</f>
        <v>Latin America &amp; Caribbean</v>
      </c>
      <c r="R525" t="str">
        <f t="shared" si="102"/>
        <v>Universal Access</v>
      </c>
      <c r="S525">
        <f t="shared" si="103"/>
        <v>16.087461823359391</v>
      </c>
      <c r="T525">
        <f t="shared" si="104"/>
        <v>1.6983599161646517</v>
      </c>
      <c r="U525">
        <f t="shared" si="105"/>
        <v>-3.1561921230000038</v>
      </c>
      <c r="V525">
        <f t="shared" si="106"/>
        <v>1</v>
      </c>
      <c r="W525">
        <f t="shared" si="107"/>
        <v>0.2901778639999999</v>
      </c>
    </row>
    <row r="526" spans="1:23" x14ac:dyDescent="0.2">
      <c r="A526" t="s">
        <v>85</v>
      </c>
      <c r="B526" t="s">
        <v>84</v>
      </c>
      <c r="C526">
        <v>2014</v>
      </c>
      <c r="D526">
        <v>97.8</v>
      </c>
      <c r="E526">
        <v>32.1</v>
      </c>
      <c r="F526">
        <v>1.8236447469999999</v>
      </c>
      <c r="G526">
        <v>885.24352539999995</v>
      </c>
      <c r="H526">
        <v>46565429</v>
      </c>
      <c r="I526" t="str">
        <f>Master_Data!$A526 &amp; "-" &amp; Master_Data!$C526</f>
        <v>COL-2014</v>
      </c>
      <c r="J526">
        <f t="shared" si="96"/>
        <v>0</v>
      </c>
      <c r="K526">
        <f t="shared" si="97"/>
        <v>0.10000000000000142</v>
      </c>
      <c r="L526">
        <f t="shared" si="98"/>
        <v>1.1466425999999919E-2</v>
      </c>
      <c r="M526">
        <f t="shared" si="99"/>
        <v>84918799.987651452</v>
      </c>
      <c r="N526">
        <f t="shared" si="100"/>
        <v>2.2000000000000028</v>
      </c>
      <c r="O526">
        <f t="shared" si="101"/>
        <v>2.0600486698572356</v>
      </c>
      <c r="P526" t="str">
        <f>IFERROR(VLOOKUP(A526,Ref_Data!$A:$B,2,0),"Unknown")</f>
        <v>Upper Middle Income</v>
      </c>
      <c r="Q526" t="str">
        <f>IFERROR(VLOOKUP(A526,Ref_Data!$A:$C,3,0),"Unknown")</f>
        <v>Latin America &amp; Caribbean</v>
      </c>
      <c r="R526" t="str">
        <f t="shared" si="102"/>
        <v>Universal Access</v>
      </c>
      <c r="S526">
        <f t="shared" si="103"/>
        <v>15.359097411132851</v>
      </c>
      <c r="T526">
        <f t="shared" si="104"/>
        <v>1.9882733944217001</v>
      </c>
      <c r="U526">
        <f t="shared" si="105"/>
        <v>-2.9676421510836843</v>
      </c>
      <c r="V526">
        <f t="shared" si="106"/>
        <v>1</v>
      </c>
      <c r="W526">
        <f t="shared" si="107"/>
        <v>0.30164428999999982</v>
      </c>
    </row>
    <row r="527" spans="1:23" x14ac:dyDescent="0.2">
      <c r="A527" t="s">
        <v>85</v>
      </c>
      <c r="B527" t="s">
        <v>84</v>
      </c>
      <c r="C527">
        <v>2015</v>
      </c>
      <c r="D527">
        <v>98.2</v>
      </c>
      <c r="E527">
        <v>31.1</v>
      </c>
      <c r="F527">
        <v>1.835567599</v>
      </c>
      <c r="G527">
        <v>887.26202590000003</v>
      </c>
      <c r="H527">
        <v>46969940</v>
      </c>
      <c r="I527" t="str">
        <f>Master_Data!$A527 &amp; "-" &amp; Master_Data!$C527</f>
        <v>COL-2015</v>
      </c>
      <c r="J527">
        <f t="shared" si="96"/>
        <v>0.40000000000000568</v>
      </c>
      <c r="K527">
        <f t="shared" si="97"/>
        <v>-1</v>
      </c>
      <c r="L527">
        <f t="shared" si="98"/>
        <v>1.1922852000000095E-2</v>
      </c>
      <c r="M527">
        <f t="shared" si="99"/>
        <v>86216499.990974054</v>
      </c>
      <c r="N527">
        <f t="shared" si="100"/>
        <v>1.7999999999999972</v>
      </c>
      <c r="O527">
        <f t="shared" si="101"/>
        <v>2.0687999096299428</v>
      </c>
      <c r="P527" t="str">
        <f>IFERROR(VLOOKUP(A527,Ref_Data!$A:$B,2,0),"Unknown")</f>
        <v>Upper Middle Income</v>
      </c>
      <c r="Q527" t="str">
        <f>IFERROR(VLOOKUP(A527,Ref_Data!$A:$C,3,0),"Unknown")</f>
        <v>Latin America &amp; Caribbean</v>
      </c>
      <c r="R527" t="str">
        <f t="shared" si="102"/>
        <v>Universal Access</v>
      </c>
      <c r="S527">
        <f t="shared" si="103"/>
        <v>15.184761441953114</v>
      </c>
      <c r="T527">
        <f t="shared" si="104"/>
        <v>1.1848428085020117</v>
      </c>
      <c r="U527">
        <f t="shared" si="105"/>
        <v>-2.873873767004179</v>
      </c>
      <c r="V527">
        <f t="shared" si="106"/>
        <v>1.4000000000000057</v>
      </c>
      <c r="W527">
        <f t="shared" si="107"/>
        <v>0.31356714199999991</v>
      </c>
    </row>
    <row r="528" spans="1:23" x14ac:dyDescent="0.2">
      <c r="A528" t="s">
        <v>85</v>
      </c>
      <c r="B528" t="s">
        <v>84</v>
      </c>
      <c r="C528">
        <v>2016</v>
      </c>
      <c r="D528">
        <v>98.4</v>
      </c>
      <c r="E528">
        <v>30.5</v>
      </c>
      <c r="F528">
        <v>1.8654751540000001</v>
      </c>
      <c r="G528">
        <v>910.97752979999996</v>
      </c>
      <c r="H528">
        <v>47437512</v>
      </c>
      <c r="I528" t="str">
        <f>Master_Data!$A528 &amp; "-" &amp; Master_Data!$C528</f>
        <v>COL-2016</v>
      </c>
      <c r="J528">
        <f t="shared" si="96"/>
        <v>0.20000000000000284</v>
      </c>
      <c r="K528">
        <f t="shared" si="97"/>
        <v>-0.60000000000000142</v>
      </c>
      <c r="L528">
        <f t="shared" si="98"/>
        <v>2.9907555000000086E-2</v>
      </c>
      <c r="M528">
        <f t="shared" si="99"/>
        <v>88493500.003576845</v>
      </c>
      <c r="N528">
        <f t="shared" si="100"/>
        <v>1.5999999999999943</v>
      </c>
      <c r="O528">
        <f t="shared" si="101"/>
        <v>2.0477729614357827</v>
      </c>
      <c r="P528" t="str">
        <f>IFERROR(VLOOKUP(A528,Ref_Data!$A:$B,2,0),"Unknown")</f>
        <v>Upper Middle Income</v>
      </c>
      <c r="Q528" t="str">
        <f>IFERROR(VLOOKUP(A528,Ref_Data!$A:$C,3,0),"Unknown")</f>
        <v>Latin America &amp; Caribbean</v>
      </c>
      <c r="R528" t="str">
        <f t="shared" si="102"/>
        <v>Universal Access</v>
      </c>
      <c r="S528">
        <f t="shared" si="103"/>
        <v>14.305248869453038</v>
      </c>
      <c r="T528">
        <f t="shared" si="104"/>
        <v>0.79394247481527458</v>
      </c>
      <c r="U528">
        <f t="shared" si="105"/>
        <v>-2.8088966416694561</v>
      </c>
      <c r="V528">
        <f t="shared" si="106"/>
        <v>1.6000000000000085</v>
      </c>
      <c r="W528">
        <f t="shared" si="107"/>
        <v>0.343474697</v>
      </c>
    </row>
    <row r="529" spans="1:23" x14ac:dyDescent="0.2">
      <c r="A529" t="s">
        <v>85</v>
      </c>
      <c r="B529" t="s">
        <v>84</v>
      </c>
      <c r="C529">
        <v>2017</v>
      </c>
      <c r="D529">
        <v>98.5</v>
      </c>
      <c r="E529">
        <v>32.200000000000003</v>
      </c>
      <c r="F529">
        <v>1.682891873</v>
      </c>
      <c r="G529">
        <v>859.1401654</v>
      </c>
      <c r="H529">
        <v>48131078</v>
      </c>
      <c r="I529" t="str">
        <f>Master_Data!$A529 &amp; "-" &amp; Master_Data!$C529</f>
        <v>COL-2017</v>
      </c>
      <c r="J529">
        <f t="shared" si="96"/>
        <v>9.9999999999994316E-2</v>
      </c>
      <c r="K529">
        <f t="shared" si="97"/>
        <v>1.7000000000000028</v>
      </c>
      <c r="L529">
        <f t="shared" si="98"/>
        <v>-0.1825832810000001</v>
      </c>
      <c r="M529">
        <f t="shared" si="99"/>
        <v>80999400.004929096</v>
      </c>
      <c r="N529">
        <f t="shared" si="100"/>
        <v>1.5</v>
      </c>
      <c r="O529">
        <f t="shared" si="101"/>
        <v>1.958809447834948</v>
      </c>
      <c r="P529" t="str">
        <f>IFERROR(VLOOKUP(A529,Ref_Data!$A:$B,2,0),"Unknown")</f>
        <v>Upper Middle Income</v>
      </c>
      <c r="Q529" t="str">
        <f>IFERROR(VLOOKUP(A529,Ref_Data!$A:$C,3,0),"Unknown")</f>
        <v>Latin America &amp; Caribbean</v>
      </c>
      <c r="R529" t="str">
        <f t="shared" si="102"/>
        <v>Universal Access</v>
      </c>
      <c r="S529">
        <f t="shared" si="103"/>
        <v>13.646092309921883</v>
      </c>
      <c r="T529">
        <f t="shared" si="104"/>
        <v>2.6584811282650556</v>
      </c>
      <c r="U529">
        <f t="shared" si="105"/>
        <v>-2.994859192573224</v>
      </c>
      <c r="V529">
        <f t="shared" si="106"/>
        <v>1.7000000000000028</v>
      </c>
      <c r="W529">
        <f t="shared" si="107"/>
        <v>0.1608914159999999</v>
      </c>
    </row>
    <row r="530" spans="1:23" x14ac:dyDescent="0.2">
      <c r="A530" t="s">
        <v>85</v>
      </c>
      <c r="B530" t="s">
        <v>84</v>
      </c>
      <c r="C530">
        <v>2018</v>
      </c>
      <c r="D530">
        <v>98.5</v>
      </c>
      <c r="E530">
        <v>30.4</v>
      </c>
      <c r="F530">
        <v>1.7419160010000001</v>
      </c>
      <c r="G530">
        <v>816.32742519999999</v>
      </c>
      <c r="H530">
        <v>49024465</v>
      </c>
      <c r="I530" t="str">
        <f>Master_Data!$A530 &amp; "-" &amp; Master_Data!$C530</f>
        <v>COL-2018</v>
      </c>
      <c r="J530">
        <f t="shared" si="96"/>
        <v>0</v>
      </c>
      <c r="K530">
        <f t="shared" si="97"/>
        <v>-1.8000000000000043</v>
      </c>
      <c r="L530">
        <f t="shared" si="98"/>
        <v>5.902412800000012E-2</v>
      </c>
      <c r="M530">
        <f t="shared" si="99"/>
        <v>85396500.023964465</v>
      </c>
      <c r="N530">
        <f t="shared" si="100"/>
        <v>1.5</v>
      </c>
      <c r="O530">
        <f t="shared" si="101"/>
        <v>2.1338447628085402</v>
      </c>
      <c r="P530" t="str">
        <f>IFERROR(VLOOKUP(A530,Ref_Data!$A:$B,2,0),"Unknown")</f>
        <v>Upper Middle Income</v>
      </c>
      <c r="Q530" t="str">
        <f>IFERROR(VLOOKUP(A530,Ref_Data!$A:$C,3,0),"Unknown")</f>
        <v>Latin America &amp; Caribbean</v>
      </c>
      <c r="R530" t="str">
        <f t="shared" si="102"/>
        <v>Universal Access</v>
      </c>
      <c r="S530">
        <f t="shared" si="103"/>
        <v>13.016199440312505</v>
      </c>
      <c r="T530">
        <f t="shared" si="104"/>
        <v>0.8369698296746968</v>
      </c>
      <c r="U530">
        <f t="shared" si="105"/>
        <v>-2.968953008627615</v>
      </c>
      <c r="V530">
        <f t="shared" si="106"/>
        <v>1.7000000000000028</v>
      </c>
      <c r="W530">
        <f t="shared" si="107"/>
        <v>0.21991554400000002</v>
      </c>
    </row>
    <row r="531" spans="1:23" x14ac:dyDescent="0.2">
      <c r="A531" t="s">
        <v>85</v>
      </c>
      <c r="B531" t="s">
        <v>84</v>
      </c>
      <c r="C531">
        <v>2019</v>
      </c>
      <c r="D531">
        <v>99.4</v>
      </c>
      <c r="E531">
        <v>31.5</v>
      </c>
      <c r="F531">
        <v>1.72438739</v>
      </c>
      <c r="G531">
        <v>889.7830682</v>
      </c>
      <c r="H531">
        <v>49907985</v>
      </c>
      <c r="I531" t="str">
        <f>Master_Data!$A531 &amp; "-" &amp; Master_Data!$C531</f>
        <v>COL-2019</v>
      </c>
      <c r="J531">
        <f t="shared" si="96"/>
        <v>0.90000000000000568</v>
      </c>
      <c r="K531">
        <f t="shared" si="97"/>
        <v>1.1000000000000014</v>
      </c>
      <c r="L531">
        <f t="shared" si="98"/>
        <v>-1.7528611000000138E-2</v>
      </c>
      <c r="M531">
        <f t="shared" si="99"/>
        <v>86060699.994309142</v>
      </c>
      <c r="N531">
        <f t="shared" si="100"/>
        <v>0.59999999999999432</v>
      </c>
      <c r="O531">
        <f t="shared" si="101"/>
        <v>1.9379862930954344</v>
      </c>
      <c r="P531" t="str">
        <f>IFERROR(VLOOKUP(A531,Ref_Data!$A:$B,2,0),"Unknown")</f>
        <v>Upper Middle Income</v>
      </c>
      <c r="Q531" t="str">
        <f>IFERROR(VLOOKUP(A531,Ref_Data!$A:$C,3,0),"Unknown")</f>
        <v>Latin America &amp; Caribbean</v>
      </c>
      <c r="R531" t="str">
        <f t="shared" si="102"/>
        <v>Universal Access</v>
      </c>
      <c r="S531">
        <f t="shared" si="103"/>
        <v>13.358622860585882</v>
      </c>
      <c r="T531">
        <f t="shared" si="104"/>
        <v>2.0378089561727109</v>
      </c>
      <c r="U531">
        <f t="shared" si="105"/>
        <v>-2.9590139055815876</v>
      </c>
      <c r="V531">
        <f t="shared" si="106"/>
        <v>2.6000000000000085</v>
      </c>
      <c r="W531">
        <f t="shared" si="107"/>
        <v>0.20238693299999988</v>
      </c>
    </row>
    <row r="532" spans="1:23" x14ac:dyDescent="0.2">
      <c r="A532" t="s">
        <v>85</v>
      </c>
      <c r="B532" t="s">
        <v>84</v>
      </c>
      <c r="C532">
        <v>2020</v>
      </c>
      <c r="D532">
        <v>99.7</v>
      </c>
      <c r="E532">
        <v>32</v>
      </c>
      <c r="F532">
        <v>1.6650721900000001</v>
      </c>
      <c r="G532">
        <v>810.05229859999997</v>
      </c>
      <c r="H532">
        <v>50629997</v>
      </c>
      <c r="I532" t="str">
        <f>Master_Data!$A532 &amp; "-" &amp; Master_Data!$C532</f>
        <v>COL-2020</v>
      </c>
      <c r="J532">
        <f t="shared" si="96"/>
        <v>0.29999999999999716</v>
      </c>
      <c r="K532">
        <f t="shared" si="97"/>
        <v>0.5</v>
      </c>
      <c r="L532">
        <f t="shared" si="98"/>
        <v>-5.9315199999999901E-2</v>
      </c>
      <c r="M532">
        <f t="shared" si="99"/>
        <v>84302599.984483436</v>
      </c>
      <c r="N532">
        <f t="shared" si="100"/>
        <v>0.29999999999999716</v>
      </c>
      <c r="O532">
        <f t="shared" si="101"/>
        <v>2.0555119624717033</v>
      </c>
      <c r="P532" t="str">
        <f>IFERROR(VLOOKUP(A532,Ref_Data!$A:$B,2,0),"Unknown")</f>
        <v>Upper Middle Income</v>
      </c>
      <c r="Q532" t="str">
        <f>IFERROR(VLOOKUP(A532,Ref_Data!$A:$C,3,0),"Unknown")</f>
        <v>Latin America &amp; Caribbean</v>
      </c>
      <c r="R532" t="str">
        <f t="shared" si="102"/>
        <v>Universal Access</v>
      </c>
      <c r="S532">
        <f t="shared" si="103"/>
        <v>13.12616547433592</v>
      </c>
      <c r="T532">
        <f t="shared" si="104"/>
        <v>1.4651465661847389</v>
      </c>
      <c r="U532">
        <f t="shared" si="105"/>
        <v>-2.7356754463012578</v>
      </c>
      <c r="V532">
        <f t="shared" si="106"/>
        <v>2.9000000000000057</v>
      </c>
      <c r="W532">
        <f t="shared" si="107"/>
        <v>0.14307173299999998</v>
      </c>
    </row>
    <row r="533" spans="1:23" x14ac:dyDescent="0.2">
      <c r="A533" t="s">
        <v>85</v>
      </c>
      <c r="B533" t="s">
        <v>84</v>
      </c>
      <c r="C533">
        <v>2021</v>
      </c>
      <c r="D533">
        <v>100</v>
      </c>
      <c r="E533">
        <v>29.7</v>
      </c>
      <c r="F533">
        <v>1.8005780360000001</v>
      </c>
      <c r="G533">
        <v>872.65899160000004</v>
      </c>
      <c r="H533">
        <v>51188173</v>
      </c>
      <c r="I533" t="str">
        <f>Master_Data!$A533 &amp; "-" &amp; Master_Data!$C533</f>
        <v>COL-2021</v>
      </c>
      <c r="J533">
        <f t="shared" si="96"/>
        <v>0.29999999999999716</v>
      </c>
      <c r="K533">
        <f t="shared" si="97"/>
        <v>-2.3000000000000007</v>
      </c>
      <c r="L533">
        <f t="shared" si="98"/>
        <v>0.13550584600000004</v>
      </c>
      <c r="M533">
        <f t="shared" si="99"/>
        <v>92168300.006768227</v>
      </c>
      <c r="N533">
        <f t="shared" si="100"/>
        <v>0</v>
      </c>
      <c r="O533">
        <f t="shared" si="101"/>
        <v>2.0633237648748475</v>
      </c>
      <c r="P533" t="str">
        <f>IFERROR(VLOOKUP(A533,Ref_Data!$A:$B,2,0),"Unknown")</f>
        <v>Upper Middle Income</v>
      </c>
      <c r="Q533" t="str">
        <f>IFERROR(VLOOKUP(A533,Ref_Data!$A:$C,3,0),"Unknown")</f>
        <v>Latin America &amp; Caribbean</v>
      </c>
      <c r="R533" t="str">
        <f t="shared" si="102"/>
        <v>Universal Access</v>
      </c>
      <c r="S533">
        <f t="shared" si="103"/>
        <v>12.87483148972656</v>
      </c>
      <c r="T533">
        <f t="shared" si="104"/>
        <v>9.6618357487940898E-2</v>
      </c>
      <c r="U533">
        <f t="shared" si="105"/>
        <v>-2.7801563050041862</v>
      </c>
      <c r="V533">
        <f t="shared" si="106"/>
        <v>3.2000000000000028</v>
      </c>
      <c r="W533">
        <f t="shared" si="107"/>
        <v>0.27857757900000002</v>
      </c>
    </row>
    <row r="534" spans="1:23" x14ac:dyDescent="0.2">
      <c r="A534" t="s">
        <v>85</v>
      </c>
      <c r="B534" t="s">
        <v>84</v>
      </c>
      <c r="C534">
        <v>2022</v>
      </c>
      <c r="D534">
        <v>100</v>
      </c>
      <c r="F534">
        <v>1.707539828</v>
      </c>
      <c r="G534">
        <v>851.23277659999997</v>
      </c>
      <c r="H534">
        <v>51737944</v>
      </c>
      <c r="I534" t="str">
        <f>Master_Data!$A534 &amp; "-" &amp; Master_Data!$C534</f>
        <v>COL-2022</v>
      </c>
      <c r="J534">
        <f t="shared" si="96"/>
        <v>0</v>
      </c>
      <c r="K534" t="str">
        <f t="shared" si="97"/>
        <v/>
      </c>
      <c r="L534">
        <f t="shared" si="98"/>
        <v>-9.3038208000000067E-2</v>
      </c>
      <c r="M534">
        <f t="shared" si="99"/>
        <v>88344599.998833627</v>
      </c>
      <c r="N534">
        <f t="shared" si="100"/>
        <v>0</v>
      </c>
      <c r="O534">
        <f t="shared" si="101"/>
        <v>2.0059610895391828</v>
      </c>
      <c r="P534" t="str">
        <f>IFERROR(VLOOKUP(A534,Ref_Data!$A:$B,2,0),"Unknown")</f>
        <v>Upper Middle Income</v>
      </c>
      <c r="Q534" t="str">
        <f>IFERROR(VLOOKUP(A534,Ref_Data!$A:$C,3,0),"Unknown")</f>
        <v>Latin America &amp; Caribbean</v>
      </c>
      <c r="R534" t="str">
        <f t="shared" si="102"/>
        <v>Universal Access</v>
      </c>
      <c r="S534">
        <f t="shared" si="103"/>
        <v>12.585946336015652</v>
      </c>
      <c r="T534" t="str">
        <f t="shared" si="104"/>
        <v/>
      </c>
      <c r="U534">
        <f t="shared" si="105"/>
        <v>-2.8432612242259365</v>
      </c>
      <c r="V534">
        <f t="shared" si="106"/>
        <v>3.2000000000000028</v>
      </c>
      <c r="W534">
        <f t="shared" si="107"/>
        <v>0.18553937099999995</v>
      </c>
    </row>
    <row r="535" spans="1:23" x14ac:dyDescent="0.2">
      <c r="A535" t="s">
        <v>87</v>
      </c>
      <c r="B535" t="s">
        <v>86</v>
      </c>
      <c r="C535">
        <v>2010</v>
      </c>
      <c r="D535">
        <v>69.7</v>
      </c>
      <c r="E535">
        <v>66</v>
      </c>
      <c r="F535">
        <v>0.23807487699999999</v>
      </c>
      <c r="H535">
        <v>654836</v>
      </c>
      <c r="I535" t="str">
        <f>Master_Data!$A535 &amp; "-" &amp; Master_Data!$C535</f>
        <v>COM-2010</v>
      </c>
      <c r="J535" t="str">
        <f t="shared" si="96"/>
        <v/>
      </c>
      <c r="K535" t="str">
        <f t="shared" si="97"/>
        <v/>
      </c>
      <c r="L535" t="str">
        <f t="shared" si="98"/>
        <v/>
      </c>
      <c r="M535">
        <f t="shared" si="99"/>
        <v>155900.00015517199</v>
      </c>
      <c r="N535">
        <f t="shared" si="100"/>
        <v>30.299999999999997</v>
      </c>
      <c r="O535" t="str">
        <f t="shared" si="101"/>
        <v/>
      </c>
      <c r="P535" t="str">
        <f>IFERROR(VLOOKUP(A535,Ref_Data!$A:$B,2,0),"Unknown")</f>
        <v>Lower Middle Income</v>
      </c>
      <c r="Q535" t="str">
        <f>IFERROR(VLOOKUP(A535,Ref_Data!$A:$C,3,0),"Unknown")</f>
        <v>Sub-Saharan Africa</v>
      </c>
      <c r="R535" t="str">
        <f t="shared" si="102"/>
        <v>Moderate Access</v>
      </c>
      <c r="S535">
        <f t="shared" si="103"/>
        <v>-9.9246574394140481</v>
      </c>
      <c r="T535">
        <f t="shared" si="104"/>
        <v>35.587335093262098</v>
      </c>
      <c r="U535">
        <f t="shared" si="105"/>
        <v>-4.8599843369916345</v>
      </c>
      <c r="V535">
        <f t="shared" si="106"/>
        <v>0</v>
      </c>
      <c r="W535">
        <f t="shared" si="107"/>
        <v>0</v>
      </c>
    </row>
    <row r="536" spans="1:23" x14ac:dyDescent="0.2">
      <c r="A536" t="s">
        <v>87</v>
      </c>
      <c r="B536" t="s">
        <v>86</v>
      </c>
      <c r="C536">
        <v>2011</v>
      </c>
      <c r="D536">
        <v>69.3</v>
      </c>
      <c r="E536">
        <v>69</v>
      </c>
      <c r="F536">
        <v>0.21076077500000001</v>
      </c>
      <c r="H536">
        <v>668056</v>
      </c>
      <c r="I536" t="str">
        <f>Master_Data!$A536 &amp; "-" &amp; Master_Data!$C536</f>
        <v>COM-2011</v>
      </c>
      <c r="J536">
        <f t="shared" si="96"/>
        <v>-0.40000000000000568</v>
      </c>
      <c r="K536">
        <f t="shared" si="97"/>
        <v>3</v>
      </c>
      <c r="L536">
        <f t="shared" si="98"/>
        <v>-2.7314101999999979E-2</v>
      </c>
      <c r="M536">
        <f t="shared" si="99"/>
        <v>140800.00030340001</v>
      </c>
      <c r="N536">
        <f t="shared" si="100"/>
        <v>30.700000000000003</v>
      </c>
      <c r="O536" t="str">
        <f t="shared" si="101"/>
        <v/>
      </c>
      <c r="P536" t="str">
        <f>IFERROR(VLOOKUP(A536,Ref_Data!$A:$B,2,0),"Unknown")</f>
        <v>Lower Middle Income</v>
      </c>
      <c r="Q536" t="str">
        <f>IFERROR(VLOOKUP(A536,Ref_Data!$A:$C,3,0),"Unknown")</f>
        <v>Sub-Saharan Africa</v>
      </c>
      <c r="R536" t="str">
        <f t="shared" si="102"/>
        <v>Moderate Access</v>
      </c>
      <c r="S536">
        <f t="shared" si="103"/>
        <v>-11.115327430820315</v>
      </c>
      <c r="T536">
        <f t="shared" si="104"/>
        <v>38.802629710358858</v>
      </c>
      <c r="U536">
        <f t="shared" si="105"/>
        <v>-4.9157726087740556</v>
      </c>
      <c r="V536">
        <f t="shared" si="106"/>
        <v>-0.40000000000000568</v>
      </c>
      <c r="W536">
        <f t="shared" si="107"/>
        <v>-2.7314101999999979E-2</v>
      </c>
    </row>
    <row r="537" spans="1:23" x14ac:dyDescent="0.2">
      <c r="A537" t="s">
        <v>87</v>
      </c>
      <c r="B537" t="s">
        <v>86</v>
      </c>
      <c r="C537">
        <v>2012</v>
      </c>
      <c r="D537">
        <v>69.3</v>
      </c>
      <c r="E537">
        <v>68.3</v>
      </c>
      <c r="F537">
        <v>0.213312208</v>
      </c>
      <c r="H537">
        <v>681630</v>
      </c>
      <c r="I537" t="str">
        <f>Master_Data!$A537 &amp; "-" &amp; Master_Data!$C537</f>
        <v>COM-2012</v>
      </c>
      <c r="J537">
        <f t="shared" si="96"/>
        <v>0</v>
      </c>
      <c r="K537">
        <f t="shared" si="97"/>
        <v>-0.70000000000000284</v>
      </c>
      <c r="L537">
        <f t="shared" si="98"/>
        <v>2.5514329999999918E-3</v>
      </c>
      <c r="M537">
        <f t="shared" si="99"/>
        <v>145400.00033904001</v>
      </c>
      <c r="N537">
        <f t="shared" si="100"/>
        <v>30.700000000000003</v>
      </c>
      <c r="O537" t="str">
        <f t="shared" si="101"/>
        <v/>
      </c>
      <c r="P537" t="str">
        <f>IFERROR(VLOOKUP(A537,Ref_Data!$A:$B,2,0),"Unknown")</f>
        <v>Lower Middle Income</v>
      </c>
      <c r="Q537" t="str">
        <f>IFERROR(VLOOKUP(A537,Ref_Data!$A:$C,3,0),"Unknown")</f>
        <v>Sub-Saharan Africa</v>
      </c>
      <c r="R537" t="str">
        <f t="shared" si="102"/>
        <v>Moderate Access</v>
      </c>
      <c r="S537">
        <f t="shared" si="103"/>
        <v>-11.820804536015629</v>
      </c>
      <c r="T537">
        <f t="shared" si="104"/>
        <v>38.192870546775112</v>
      </c>
      <c r="U537">
        <f t="shared" si="105"/>
        <v>-5.1921918550962296</v>
      </c>
      <c r="V537">
        <f t="shared" si="106"/>
        <v>-0.40000000000000568</v>
      </c>
      <c r="W537">
        <f t="shared" si="107"/>
        <v>-2.4762668999999987E-2</v>
      </c>
    </row>
    <row r="538" spans="1:23" x14ac:dyDescent="0.2">
      <c r="A538" t="s">
        <v>87</v>
      </c>
      <c r="B538" t="s">
        <v>86</v>
      </c>
      <c r="C538">
        <v>2013</v>
      </c>
      <c r="D538">
        <v>69.400000000000006</v>
      </c>
      <c r="E538">
        <v>63.6</v>
      </c>
      <c r="F538">
        <v>0.25079288500000002</v>
      </c>
      <c r="H538">
        <v>696192</v>
      </c>
      <c r="I538" t="str">
        <f>Master_Data!$A538 &amp; "-" &amp; Master_Data!$C538</f>
        <v>COM-2013</v>
      </c>
      <c r="J538">
        <f t="shared" si="96"/>
        <v>0.10000000000000853</v>
      </c>
      <c r="K538">
        <f t="shared" si="97"/>
        <v>-4.6999999999999957</v>
      </c>
      <c r="L538">
        <f t="shared" si="98"/>
        <v>3.7480677000000018E-2</v>
      </c>
      <c r="M538">
        <f t="shared" si="99"/>
        <v>174600.00019392002</v>
      </c>
      <c r="N538">
        <f t="shared" si="100"/>
        <v>30.599999999999994</v>
      </c>
      <c r="O538" t="str">
        <f t="shared" si="101"/>
        <v/>
      </c>
      <c r="P538" t="str">
        <f>IFERROR(VLOOKUP(A538,Ref_Data!$A:$B,2,0),"Unknown")</f>
        <v>Lower Middle Income</v>
      </c>
      <c r="Q538" t="str">
        <f>IFERROR(VLOOKUP(A538,Ref_Data!$A:$C,3,0),"Unknown")</f>
        <v>Sub-Saharan Africa</v>
      </c>
      <c r="R538" t="str">
        <f t="shared" si="102"/>
        <v>Moderate Access</v>
      </c>
      <c r="S538">
        <f t="shared" si="103"/>
        <v>-12.312538176640601</v>
      </c>
      <c r="T538">
        <f t="shared" si="104"/>
        <v>33.298359916164657</v>
      </c>
      <c r="U538">
        <f t="shared" si="105"/>
        <v>-4.717577559000004</v>
      </c>
      <c r="V538">
        <f t="shared" si="106"/>
        <v>-0.29999999999999716</v>
      </c>
      <c r="W538">
        <f t="shared" si="107"/>
        <v>1.2718008000000031E-2</v>
      </c>
    </row>
    <row r="539" spans="1:23" x14ac:dyDescent="0.2">
      <c r="A539" t="s">
        <v>87</v>
      </c>
      <c r="B539" t="s">
        <v>86</v>
      </c>
      <c r="C539">
        <v>2014</v>
      </c>
      <c r="D539">
        <v>71.8</v>
      </c>
      <c r="E539">
        <v>68</v>
      </c>
      <c r="F539">
        <v>0.217145957</v>
      </c>
      <c r="H539">
        <v>711503</v>
      </c>
      <c r="I539" t="str">
        <f>Master_Data!$A539 &amp; "-" &amp; Master_Data!$C539</f>
        <v>COM-2014</v>
      </c>
      <c r="J539">
        <f t="shared" si="96"/>
        <v>2.3999999999999915</v>
      </c>
      <c r="K539">
        <f t="shared" si="97"/>
        <v>4.3999999999999986</v>
      </c>
      <c r="L539">
        <f t="shared" si="98"/>
        <v>-3.364692800000002E-2</v>
      </c>
      <c r="M539">
        <f t="shared" si="99"/>
        <v>154499.99984337101</v>
      </c>
      <c r="N539">
        <f t="shared" si="100"/>
        <v>28.200000000000003</v>
      </c>
      <c r="O539" t="str">
        <f t="shared" si="101"/>
        <v/>
      </c>
      <c r="P539" t="str">
        <f>IFERROR(VLOOKUP(A539,Ref_Data!$A:$B,2,0),"Unknown")</f>
        <v>Lower Middle Income</v>
      </c>
      <c r="Q539" t="str">
        <f>IFERROR(VLOOKUP(A539,Ref_Data!$A:$C,3,0),"Unknown")</f>
        <v>Sub-Saharan Africa</v>
      </c>
      <c r="R539" t="str">
        <f t="shared" si="102"/>
        <v>Moderate Access</v>
      </c>
      <c r="S539">
        <f t="shared" si="103"/>
        <v>-10.640902588867149</v>
      </c>
      <c r="T539">
        <f t="shared" si="104"/>
        <v>37.888273394421702</v>
      </c>
      <c r="U539">
        <f t="shared" si="105"/>
        <v>-4.5741409410836846</v>
      </c>
      <c r="V539">
        <f t="shared" si="106"/>
        <v>2.0999999999999943</v>
      </c>
      <c r="W539">
        <f t="shared" si="107"/>
        <v>-2.092891999999999E-2</v>
      </c>
    </row>
    <row r="540" spans="1:23" x14ac:dyDescent="0.2">
      <c r="A540" t="s">
        <v>87</v>
      </c>
      <c r="B540" t="s">
        <v>86</v>
      </c>
      <c r="C540">
        <v>2015</v>
      </c>
      <c r="D540">
        <v>74.099999999999994</v>
      </c>
      <c r="E540">
        <v>67</v>
      </c>
      <c r="F540">
        <v>0.235591359</v>
      </c>
      <c r="H540">
        <v>726682</v>
      </c>
      <c r="I540" t="str">
        <f>Master_Data!$A540 &amp; "-" &amp; Master_Data!$C540</f>
        <v>COM-2015</v>
      </c>
      <c r="J540">
        <f t="shared" si="96"/>
        <v>2.2999999999999972</v>
      </c>
      <c r="K540">
        <f t="shared" si="97"/>
        <v>-1</v>
      </c>
      <c r="L540">
        <f t="shared" si="98"/>
        <v>1.8445402E-2</v>
      </c>
      <c r="M540">
        <f t="shared" si="99"/>
        <v>171199.999940838</v>
      </c>
      <c r="N540">
        <f t="shared" si="100"/>
        <v>25.900000000000006</v>
      </c>
      <c r="O540" t="str">
        <f t="shared" si="101"/>
        <v/>
      </c>
      <c r="P540" t="str">
        <f>IFERROR(VLOOKUP(A540,Ref_Data!$A:$B,2,0),"Unknown")</f>
        <v>Lower Middle Income</v>
      </c>
      <c r="Q540" t="str">
        <f>IFERROR(VLOOKUP(A540,Ref_Data!$A:$C,3,0),"Unknown")</f>
        <v>Sub-Saharan Africa</v>
      </c>
      <c r="R540" t="str">
        <f t="shared" si="102"/>
        <v>Moderate Access</v>
      </c>
      <c r="S540">
        <f t="shared" si="103"/>
        <v>-8.9152385580468945</v>
      </c>
      <c r="T540">
        <f t="shared" si="104"/>
        <v>37.08484280850201</v>
      </c>
      <c r="U540">
        <f t="shared" si="105"/>
        <v>-4.4738500070041791</v>
      </c>
      <c r="V540">
        <f t="shared" si="106"/>
        <v>4.3999999999999915</v>
      </c>
      <c r="W540">
        <f t="shared" si="107"/>
        <v>-2.4835179999999901E-3</v>
      </c>
    </row>
    <row r="541" spans="1:23" x14ac:dyDescent="0.2">
      <c r="A541" t="s">
        <v>87</v>
      </c>
      <c r="B541" t="s">
        <v>86</v>
      </c>
      <c r="C541">
        <v>2016</v>
      </c>
      <c r="D541">
        <v>76.400000000000006</v>
      </c>
      <c r="E541">
        <v>64</v>
      </c>
      <c r="F541">
        <v>0.27017516899999999</v>
      </c>
      <c r="H541">
        <v>741741</v>
      </c>
      <c r="I541" t="str">
        <f>Master_Data!$A541 &amp; "-" &amp; Master_Data!$C541</f>
        <v>COM-2016</v>
      </c>
      <c r="J541">
        <f t="shared" si="96"/>
        <v>2.3000000000000114</v>
      </c>
      <c r="K541">
        <f t="shared" si="97"/>
        <v>-3</v>
      </c>
      <c r="L541">
        <f t="shared" si="98"/>
        <v>3.4583809999999993E-2</v>
      </c>
      <c r="M541">
        <f t="shared" si="99"/>
        <v>200400.00002922901</v>
      </c>
      <c r="N541">
        <f t="shared" si="100"/>
        <v>23.599999999999994</v>
      </c>
      <c r="O541" t="str">
        <f t="shared" si="101"/>
        <v/>
      </c>
      <c r="P541" t="str">
        <f>IFERROR(VLOOKUP(A541,Ref_Data!$A:$B,2,0),"Unknown")</f>
        <v>Lower Middle Income</v>
      </c>
      <c r="Q541" t="str">
        <f>IFERROR(VLOOKUP(A541,Ref_Data!$A:$C,3,0),"Unknown")</f>
        <v>Sub-Saharan Africa</v>
      </c>
      <c r="R541" t="str">
        <f t="shared" si="102"/>
        <v>Moderate Access</v>
      </c>
      <c r="S541">
        <f t="shared" si="103"/>
        <v>-7.6947511305469618</v>
      </c>
      <c r="T541">
        <f t="shared" si="104"/>
        <v>34.293942474815275</v>
      </c>
      <c r="U541">
        <f t="shared" si="105"/>
        <v>-4.4041966266694565</v>
      </c>
      <c r="V541">
        <f t="shared" si="106"/>
        <v>6.7000000000000028</v>
      </c>
      <c r="W541">
        <f t="shared" si="107"/>
        <v>3.2100292000000002E-2</v>
      </c>
    </row>
    <row r="542" spans="1:23" x14ac:dyDescent="0.2">
      <c r="A542" t="s">
        <v>87</v>
      </c>
      <c r="B542" t="s">
        <v>86</v>
      </c>
      <c r="C542">
        <v>2017</v>
      </c>
      <c r="D542">
        <v>78.7</v>
      </c>
      <c r="E542">
        <v>59.5</v>
      </c>
      <c r="F542">
        <v>0.34453638199999997</v>
      </c>
      <c r="H542">
        <v>756669</v>
      </c>
      <c r="I542" t="str">
        <f>Master_Data!$A542 &amp; "-" &amp; Master_Data!$C542</f>
        <v>COM-2017</v>
      </c>
      <c r="J542">
        <f t="shared" si="96"/>
        <v>2.2999999999999972</v>
      </c>
      <c r="K542">
        <f t="shared" si="97"/>
        <v>-4.5</v>
      </c>
      <c r="L542">
        <f t="shared" si="98"/>
        <v>7.4361212999999982E-2</v>
      </c>
      <c r="M542">
        <f t="shared" si="99"/>
        <v>260699.99963155799</v>
      </c>
      <c r="N542">
        <f t="shared" si="100"/>
        <v>21.299999999999997</v>
      </c>
      <c r="O542" t="str">
        <f t="shared" si="101"/>
        <v/>
      </c>
      <c r="P542" t="str">
        <f>IFERROR(VLOOKUP(A542,Ref_Data!$A:$B,2,0),"Unknown")</f>
        <v>Lower Middle Income</v>
      </c>
      <c r="Q542" t="str">
        <f>IFERROR(VLOOKUP(A542,Ref_Data!$A:$C,3,0),"Unknown")</f>
        <v>Sub-Saharan Africa</v>
      </c>
      <c r="R542" t="str">
        <f t="shared" si="102"/>
        <v>Moderate Access</v>
      </c>
      <c r="S542">
        <f t="shared" si="103"/>
        <v>-6.153907690078114</v>
      </c>
      <c r="T542">
        <f t="shared" si="104"/>
        <v>29.958481128265053</v>
      </c>
      <c r="U542">
        <f t="shared" si="105"/>
        <v>-4.3332146835732237</v>
      </c>
      <c r="V542">
        <f t="shared" si="106"/>
        <v>9</v>
      </c>
      <c r="W542">
        <f t="shared" si="107"/>
        <v>0.10646150499999998</v>
      </c>
    </row>
    <row r="543" spans="1:23" x14ac:dyDescent="0.2">
      <c r="A543" t="s">
        <v>87</v>
      </c>
      <c r="B543" t="s">
        <v>86</v>
      </c>
      <c r="C543">
        <v>2018</v>
      </c>
      <c r="D543">
        <v>81</v>
      </c>
      <c r="E543">
        <v>57.7</v>
      </c>
      <c r="F543">
        <v>0.26866600099999999</v>
      </c>
      <c r="H543">
        <v>771590</v>
      </c>
      <c r="I543" t="str">
        <f>Master_Data!$A543 &amp; "-" &amp; Master_Data!$C543</f>
        <v>COM-2018</v>
      </c>
      <c r="J543">
        <f t="shared" si="96"/>
        <v>2.2999999999999972</v>
      </c>
      <c r="K543">
        <f t="shared" si="97"/>
        <v>-1.7999999999999972</v>
      </c>
      <c r="L543">
        <f t="shared" si="98"/>
        <v>-7.5870380999999987E-2</v>
      </c>
      <c r="M543">
        <f t="shared" si="99"/>
        <v>207299.99971159</v>
      </c>
      <c r="N543">
        <f t="shared" si="100"/>
        <v>19</v>
      </c>
      <c r="O543" t="str">
        <f t="shared" si="101"/>
        <v/>
      </c>
      <c r="P543" t="str">
        <f>IFERROR(VLOOKUP(A543,Ref_Data!$A:$B,2,0),"Unknown")</f>
        <v>Lower Middle Income</v>
      </c>
      <c r="Q543" t="str">
        <f>IFERROR(VLOOKUP(A543,Ref_Data!$A:$C,3,0),"Unknown")</f>
        <v>Sub-Saharan Africa</v>
      </c>
      <c r="R543" t="str">
        <f t="shared" si="102"/>
        <v>High Access</v>
      </c>
      <c r="S543">
        <f t="shared" si="103"/>
        <v>-4.483800559687495</v>
      </c>
      <c r="T543">
        <f t="shared" si="104"/>
        <v>28.136969829674701</v>
      </c>
      <c r="U543">
        <f t="shared" si="105"/>
        <v>-4.4422030086276152</v>
      </c>
      <c r="V543">
        <f t="shared" si="106"/>
        <v>11.299999999999997</v>
      </c>
      <c r="W543">
        <f t="shared" si="107"/>
        <v>3.0591123999999997E-2</v>
      </c>
    </row>
    <row r="544" spans="1:23" x14ac:dyDescent="0.2">
      <c r="A544" t="s">
        <v>87</v>
      </c>
      <c r="B544" t="s">
        <v>86</v>
      </c>
      <c r="C544">
        <v>2019</v>
      </c>
      <c r="D544">
        <v>83.3</v>
      </c>
      <c r="E544">
        <v>55.3</v>
      </c>
      <c r="F544">
        <v>0.28732052000000002</v>
      </c>
      <c r="H544">
        <v>786578</v>
      </c>
      <c r="I544" t="str">
        <f>Master_Data!$A544 &amp; "-" &amp; Master_Data!$C544</f>
        <v>COM-2019</v>
      </c>
      <c r="J544">
        <f t="shared" si="96"/>
        <v>2.2999999999999972</v>
      </c>
      <c r="K544">
        <f t="shared" si="97"/>
        <v>-2.4000000000000057</v>
      </c>
      <c r="L544">
        <f t="shared" si="98"/>
        <v>1.8654519000000036E-2</v>
      </c>
      <c r="M544">
        <f t="shared" si="99"/>
        <v>225999.99998056001</v>
      </c>
      <c r="N544">
        <f t="shared" si="100"/>
        <v>16.700000000000003</v>
      </c>
      <c r="O544" t="str">
        <f t="shared" si="101"/>
        <v/>
      </c>
      <c r="P544" t="str">
        <f>IFERROR(VLOOKUP(A544,Ref_Data!$A:$B,2,0),"Unknown")</f>
        <v>Lower Middle Income</v>
      </c>
      <c r="Q544" t="str">
        <f>IFERROR(VLOOKUP(A544,Ref_Data!$A:$C,3,0),"Unknown")</f>
        <v>Sub-Saharan Africa</v>
      </c>
      <c r="R544" t="str">
        <f t="shared" si="102"/>
        <v>High Access</v>
      </c>
      <c r="S544">
        <f t="shared" si="103"/>
        <v>-2.7413771394141264</v>
      </c>
      <c r="T544">
        <f t="shared" si="104"/>
        <v>25.837808956172708</v>
      </c>
      <c r="U544">
        <f t="shared" si="105"/>
        <v>-4.3960807755815878</v>
      </c>
      <c r="V544">
        <f t="shared" si="106"/>
        <v>13.599999999999994</v>
      </c>
      <c r="W544">
        <f t="shared" si="107"/>
        <v>4.9245643000000033E-2</v>
      </c>
    </row>
    <row r="545" spans="1:23" x14ac:dyDescent="0.2">
      <c r="A545" t="s">
        <v>87</v>
      </c>
      <c r="B545" t="s">
        <v>86</v>
      </c>
      <c r="C545">
        <v>2020</v>
      </c>
      <c r="D545">
        <v>85.6</v>
      </c>
      <c r="E545">
        <v>50.8</v>
      </c>
      <c r="F545">
        <v>0.33496932699999998</v>
      </c>
      <c r="H545">
        <v>802163</v>
      </c>
      <c r="I545" t="str">
        <f>Master_Data!$A545 &amp; "-" &amp; Master_Data!$C545</f>
        <v>COM-2020</v>
      </c>
      <c r="J545">
        <f t="shared" si="96"/>
        <v>2.2999999999999972</v>
      </c>
      <c r="K545">
        <f t="shared" si="97"/>
        <v>-4.5</v>
      </c>
      <c r="L545">
        <f t="shared" si="98"/>
        <v>4.764880699999996E-2</v>
      </c>
      <c r="M545">
        <f t="shared" si="99"/>
        <v>268700.00025430101</v>
      </c>
      <c r="N545">
        <f t="shared" si="100"/>
        <v>14.400000000000006</v>
      </c>
      <c r="O545" t="str">
        <f t="shared" si="101"/>
        <v/>
      </c>
      <c r="P545" t="str">
        <f>IFERROR(VLOOKUP(A545,Ref_Data!$A:$B,2,0),"Unknown")</f>
        <v>Lower Middle Income</v>
      </c>
      <c r="Q545" t="str">
        <f>IFERROR(VLOOKUP(A545,Ref_Data!$A:$C,3,0),"Unknown")</f>
        <v>Sub-Saharan Africa</v>
      </c>
      <c r="R545" t="str">
        <f t="shared" si="102"/>
        <v>High Access</v>
      </c>
      <c r="S545">
        <f t="shared" si="103"/>
        <v>-0.97383452566408835</v>
      </c>
      <c r="T545">
        <f t="shared" si="104"/>
        <v>20.265146566184736</v>
      </c>
      <c r="U545">
        <f t="shared" si="105"/>
        <v>-4.0657783093012583</v>
      </c>
      <c r="V545">
        <f t="shared" si="106"/>
        <v>15.899999999999991</v>
      </c>
      <c r="W545">
        <f t="shared" si="107"/>
        <v>9.6894449999999993E-2</v>
      </c>
    </row>
    <row r="546" spans="1:23" x14ac:dyDescent="0.2">
      <c r="A546" t="s">
        <v>87</v>
      </c>
      <c r="B546" t="s">
        <v>86</v>
      </c>
      <c r="C546">
        <v>2021</v>
      </c>
      <c r="D546">
        <v>87.9</v>
      </c>
      <c r="E546">
        <v>41.2</v>
      </c>
      <c r="F546">
        <v>0.48547130599999999</v>
      </c>
      <c r="H546">
        <v>818174</v>
      </c>
      <c r="I546" t="str">
        <f>Master_Data!$A546 &amp; "-" &amp; Master_Data!$C546</f>
        <v>COM-2021</v>
      </c>
      <c r="J546">
        <f t="shared" si="96"/>
        <v>2.3000000000000114</v>
      </c>
      <c r="K546">
        <f t="shared" si="97"/>
        <v>-9.5999999999999943</v>
      </c>
      <c r="L546">
        <f t="shared" si="98"/>
        <v>0.15050197900000001</v>
      </c>
      <c r="M546">
        <f t="shared" si="99"/>
        <v>397200.00031524402</v>
      </c>
      <c r="N546">
        <f t="shared" si="100"/>
        <v>12.099999999999994</v>
      </c>
      <c r="O546" t="str">
        <f t="shared" si="101"/>
        <v/>
      </c>
      <c r="P546" t="str">
        <f>IFERROR(VLOOKUP(A546,Ref_Data!$A:$B,2,0),"Unknown")</f>
        <v>Lower Middle Income</v>
      </c>
      <c r="Q546" t="str">
        <f>IFERROR(VLOOKUP(A546,Ref_Data!$A:$C,3,0),"Unknown")</f>
        <v>Sub-Saharan Africa</v>
      </c>
      <c r="R546" t="str">
        <f t="shared" si="102"/>
        <v>High Access</v>
      </c>
      <c r="S546">
        <f t="shared" si="103"/>
        <v>0.77483148972656579</v>
      </c>
      <c r="T546">
        <f t="shared" si="104"/>
        <v>11.596618357487944</v>
      </c>
      <c r="U546">
        <f t="shared" si="105"/>
        <v>-4.0952630350041863</v>
      </c>
      <c r="V546">
        <f t="shared" si="106"/>
        <v>18.200000000000003</v>
      </c>
      <c r="W546">
        <f t="shared" si="107"/>
        <v>0.247396429</v>
      </c>
    </row>
    <row r="547" spans="1:23" x14ac:dyDescent="0.2">
      <c r="A547" t="s">
        <v>87</v>
      </c>
      <c r="B547" t="s">
        <v>86</v>
      </c>
      <c r="C547">
        <v>2022</v>
      </c>
      <c r="D547">
        <v>89.9</v>
      </c>
      <c r="E547">
        <v>39.299999999999997</v>
      </c>
      <c r="F547">
        <v>0.51523157799999997</v>
      </c>
      <c r="H547">
        <v>834188</v>
      </c>
      <c r="I547" t="str">
        <f>Master_Data!$A547 &amp; "-" &amp; Master_Data!$C547</f>
        <v>COM-2022</v>
      </c>
      <c r="J547">
        <f t="shared" si="96"/>
        <v>2</v>
      </c>
      <c r="K547">
        <f t="shared" si="97"/>
        <v>-1.9000000000000057</v>
      </c>
      <c r="L547">
        <f t="shared" si="98"/>
        <v>2.9760271999999977E-2</v>
      </c>
      <c r="M547">
        <f t="shared" si="99"/>
        <v>429799.99958866398</v>
      </c>
      <c r="N547">
        <f t="shared" si="100"/>
        <v>10.099999999999994</v>
      </c>
      <c r="O547" t="str">
        <f t="shared" si="101"/>
        <v/>
      </c>
      <c r="P547" t="str">
        <f>IFERROR(VLOOKUP(A547,Ref_Data!$A:$B,2,0),"Unknown")</f>
        <v>Lower Middle Income</v>
      </c>
      <c r="Q547" t="str">
        <f>IFERROR(VLOOKUP(A547,Ref_Data!$A:$C,3,0),"Unknown")</f>
        <v>Sub-Saharan Africa</v>
      </c>
      <c r="R547" t="str">
        <f t="shared" si="102"/>
        <v>High Access</v>
      </c>
      <c r="S547">
        <f t="shared" si="103"/>
        <v>2.4859463360156582</v>
      </c>
      <c r="T547">
        <f t="shared" si="104"/>
        <v>8.878260869565203</v>
      </c>
      <c r="U547">
        <f t="shared" si="105"/>
        <v>-4.0355694742259365</v>
      </c>
      <c r="V547">
        <f t="shared" si="106"/>
        <v>20.200000000000003</v>
      </c>
      <c r="W547">
        <f t="shared" si="107"/>
        <v>0.27715670100000001</v>
      </c>
    </row>
    <row r="548" spans="1:23" x14ac:dyDescent="0.2">
      <c r="A548" t="s">
        <v>89</v>
      </c>
      <c r="B548" t="s">
        <v>88</v>
      </c>
      <c r="C548">
        <v>2010</v>
      </c>
      <c r="D548">
        <v>81.099999999999994</v>
      </c>
      <c r="E548">
        <v>21.2</v>
      </c>
      <c r="F548">
        <v>1.4708190139999999</v>
      </c>
      <c r="H548">
        <v>509784</v>
      </c>
      <c r="I548" t="str">
        <f>Master_Data!$A548 &amp; "-" &amp; Master_Data!$C548</f>
        <v>CPV-2010</v>
      </c>
      <c r="J548" t="str">
        <f t="shared" si="96"/>
        <v/>
      </c>
      <c r="K548" t="str">
        <f t="shared" si="97"/>
        <v/>
      </c>
      <c r="L548" t="str">
        <f t="shared" si="98"/>
        <v/>
      </c>
      <c r="M548">
        <f t="shared" si="99"/>
        <v>749800.00023297593</v>
      </c>
      <c r="N548">
        <f t="shared" si="100"/>
        <v>18.900000000000006</v>
      </c>
      <c r="O548" t="str">
        <f t="shared" si="101"/>
        <v/>
      </c>
      <c r="P548" t="str">
        <f>IFERROR(VLOOKUP(A548,Ref_Data!$A:$B,2,0),"Unknown")</f>
        <v>Lower Middle Income</v>
      </c>
      <c r="Q548" t="str">
        <f>IFERROR(VLOOKUP(A548,Ref_Data!$A:$C,3,0),"Unknown")</f>
        <v>Sub-Saharan Africa</v>
      </c>
      <c r="R548" t="str">
        <f t="shared" si="102"/>
        <v>High Access</v>
      </c>
      <c r="S548">
        <f t="shared" si="103"/>
        <v>1.4753425605859434</v>
      </c>
      <c r="T548">
        <f t="shared" si="104"/>
        <v>-9.2126649067379027</v>
      </c>
      <c r="U548">
        <f t="shared" si="105"/>
        <v>-3.6272401999916344</v>
      </c>
      <c r="V548">
        <f t="shared" si="106"/>
        <v>0</v>
      </c>
      <c r="W548">
        <f t="shared" si="107"/>
        <v>0</v>
      </c>
    </row>
    <row r="549" spans="1:23" x14ac:dyDescent="0.2">
      <c r="A549" t="s">
        <v>89</v>
      </c>
      <c r="B549" t="s">
        <v>88</v>
      </c>
      <c r="C549">
        <v>2011</v>
      </c>
      <c r="D549">
        <v>82.3</v>
      </c>
      <c r="E549">
        <v>20.8</v>
      </c>
      <c r="F549">
        <v>1.7043799260000001</v>
      </c>
      <c r="H549">
        <v>511447</v>
      </c>
      <c r="I549" t="str">
        <f>Master_Data!$A549 &amp; "-" &amp; Master_Data!$C549</f>
        <v>CPV-2011</v>
      </c>
      <c r="J549">
        <f t="shared" si="96"/>
        <v>1.2000000000000028</v>
      </c>
      <c r="K549">
        <f t="shared" si="97"/>
        <v>-0.39999999999999858</v>
      </c>
      <c r="L549">
        <f t="shared" si="98"/>
        <v>0.23356091200000018</v>
      </c>
      <c r="M549">
        <f t="shared" si="99"/>
        <v>871700.0000129221</v>
      </c>
      <c r="N549">
        <f t="shared" si="100"/>
        <v>17.700000000000003</v>
      </c>
      <c r="O549" t="str">
        <f t="shared" si="101"/>
        <v/>
      </c>
      <c r="P549" t="str">
        <f>IFERROR(VLOOKUP(A549,Ref_Data!$A:$B,2,0),"Unknown")</f>
        <v>Lower Middle Income</v>
      </c>
      <c r="Q549" t="str">
        <f>IFERROR(VLOOKUP(A549,Ref_Data!$A:$C,3,0),"Unknown")</f>
        <v>Sub-Saharan Africa</v>
      </c>
      <c r="R549" t="str">
        <f t="shared" si="102"/>
        <v>High Access</v>
      </c>
      <c r="S549">
        <f t="shared" si="103"/>
        <v>1.8846725691796848</v>
      </c>
      <c r="T549">
        <f t="shared" si="104"/>
        <v>-9.3973702896411417</v>
      </c>
      <c r="U549">
        <f t="shared" si="105"/>
        <v>-3.4221534577740553</v>
      </c>
      <c r="V549">
        <f t="shared" si="106"/>
        <v>1.2000000000000028</v>
      </c>
      <c r="W549">
        <f t="shared" si="107"/>
        <v>0.23356091200000018</v>
      </c>
    </row>
    <row r="550" spans="1:23" x14ac:dyDescent="0.2">
      <c r="A550" t="s">
        <v>89</v>
      </c>
      <c r="B550" t="s">
        <v>88</v>
      </c>
      <c r="C550">
        <v>2012</v>
      </c>
      <c r="D550">
        <v>83.2</v>
      </c>
      <c r="E550">
        <v>24.3</v>
      </c>
      <c r="F550">
        <v>1.461065914</v>
      </c>
      <c r="H550">
        <v>511955</v>
      </c>
      <c r="I550" t="str">
        <f>Master_Data!$A550 &amp; "-" &amp; Master_Data!$C550</f>
        <v>CPV-2012</v>
      </c>
      <c r="J550">
        <f t="shared" si="96"/>
        <v>0.90000000000000568</v>
      </c>
      <c r="K550">
        <f t="shared" si="97"/>
        <v>3.5</v>
      </c>
      <c r="L550">
        <f t="shared" si="98"/>
        <v>-0.24331401200000013</v>
      </c>
      <c r="M550">
        <f t="shared" si="99"/>
        <v>748000.00000186998</v>
      </c>
      <c r="N550">
        <f t="shared" si="100"/>
        <v>16.799999999999997</v>
      </c>
      <c r="O550" t="str">
        <f t="shared" si="101"/>
        <v/>
      </c>
      <c r="P550" t="str">
        <f>IFERROR(VLOOKUP(A550,Ref_Data!$A:$B,2,0),"Unknown")</f>
        <v>Lower Middle Income</v>
      </c>
      <c r="Q550" t="str">
        <f>IFERROR(VLOOKUP(A550,Ref_Data!$A:$C,3,0),"Unknown")</f>
        <v>Sub-Saharan Africa</v>
      </c>
      <c r="R550" t="str">
        <f t="shared" si="102"/>
        <v>High Access</v>
      </c>
      <c r="S550">
        <f t="shared" si="103"/>
        <v>2.0791954639843766</v>
      </c>
      <c r="T550">
        <f t="shared" si="104"/>
        <v>-5.8071294532248814</v>
      </c>
      <c r="U550">
        <f t="shared" si="105"/>
        <v>-3.9444381490962295</v>
      </c>
      <c r="V550">
        <f t="shared" si="106"/>
        <v>2.1000000000000085</v>
      </c>
      <c r="W550">
        <f t="shared" si="107"/>
        <v>-9.753099999999959E-3</v>
      </c>
    </row>
    <row r="551" spans="1:23" x14ac:dyDescent="0.2">
      <c r="A551" t="s">
        <v>89</v>
      </c>
      <c r="B551" t="s">
        <v>88</v>
      </c>
      <c r="C551">
        <v>2013</v>
      </c>
      <c r="D551">
        <v>84.3</v>
      </c>
      <c r="E551">
        <v>25.9</v>
      </c>
      <c r="F551">
        <v>1.428083362</v>
      </c>
      <c r="H551">
        <v>512225</v>
      </c>
      <c r="I551" t="str">
        <f>Master_Data!$A551 &amp; "-" &amp; Master_Data!$C551</f>
        <v>CPV-2013</v>
      </c>
      <c r="J551">
        <f t="shared" si="96"/>
        <v>1.0999999999999943</v>
      </c>
      <c r="K551">
        <f t="shared" si="97"/>
        <v>1.5999999999999979</v>
      </c>
      <c r="L551">
        <f t="shared" si="98"/>
        <v>-3.2982551999999998E-2</v>
      </c>
      <c r="M551">
        <f t="shared" si="99"/>
        <v>731500.00010045001</v>
      </c>
      <c r="N551">
        <f t="shared" si="100"/>
        <v>15.700000000000003</v>
      </c>
      <c r="O551" t="str">
        <f t="shared" si="101"/>
        <v/>
      </c>
      <c r="P551" t="str">
        <f>IFERROR(VLOOKUP(A551,Ref_Data!$A:$B,2,0),"Unknown")</f>
        <v>Lower Middle Income</v>
      </c>
      <c r="Q551" t="str">
        <f>IFERROR(VLOOKUP(A551,Ref_Data!$A:$C,3,0),"Unknown")</f>
        <v>Sub-Saharan Africa</v>
      </c>
      <c r="R551" t="str">
        <f t="shared" si="102"/>
        <v>High Access</v>
      </c>
      <c r="S551">
        <f t="shared" si="103"/>
        <v>2.5874618233593907</v>
      </c>
      <c r="T551">
        <f t="shared" si="104"/>
        <v>-4.4016400838353498</v>
      </c>
      <c r="U551">
        <f t="shared" si="105"/>
        <v>-3.5402870820000043</v>
      </c>
      <c r="V551">
        <f t="shared" si="106"/>
        <v>3.2000000000000028</v>
      </c>
      <c r="W551">
        <f t="shared" si="107"/>
        <v>-4.2735651999999957E-2</v>
      </c>
    </row>
    <row r="552" spans="1:23" x14ac:dyDescent="0.2">
      <c r="A552" t="s">
        <v>89</v>
      </c>
      <c r="B552" t="s">
        <v>88</v>
      </c>
      <c r="C552">
        <v>2014</v>
      </c>
      <c r="D552">
        <v>85.3</v>
      </c>
      <c r="E552">
        <v>26.1</v>
      </c>
      <c r="F552">
        <v>1.5109520110000001</v>
      </c>
      <c r="H552">
        <v>512326</v>
      </c>
      <c r="I552" t="str">
        <f>Master_Data!$A552 &amp; "-" &amp; Master_Data!$C552</f>
        <v>CPV-2014</v>
      </c>
      <c r="J552">
        <f t="shared" si="96"/>
        <v>1</v>
      </c>
      <c r="K552">
        <f t="shared" si="97"/>
        <v>0.20000000000000284</v>
      </c>
      <c r="L552">
        <f t="shared" si="98"/>
        <v>8.2868649000000127E-2</v>
      </c>
      <c r="M552">
        <f t="shared" si="99"/>
        <v>774099.99998758605</v>
      </c>
      <c r="N552">
        <f t="shared" si="100"/>
        <v>14.700000000000003</v>
      </c>
      <c r="O552" t="str">
        <f t="shared" si="101"/>
        <v/>
      </c>
      <c r="P552" t="str">
        <f>IFERROR(VLOOKUP(A552,Ref_Data!$A:$B,2,0),"Unknown")</f>
        <v>Lower Middle Income</v>
      </c>
      <c r="Q552" t="str">
        <f>IFERROR(VLOOKUP(A552,Ref_Data!$A:$C,3,0),"Unknown")</f>
        <v>Sub-Saharan Africa</v>
      </c>
      <c r="R552" t="str">
        <f t="shared" si="102"/>
        <v>High Access</v>
      </c>
      <c r="S552">
        <f t="shared" si="103"/>
        <v>2.8590974111328507</v>
      </c>
      <c r="T552">
        <f t="shared" si="104"/>
        <v>-4.0117266055782999</v>
      </c>
      <c r="U552">
        <f t="shared" si="105"/>
        <v>-3.2803348870836841</v>
      </c>
      <c r="V552">
        <f t="shared" si="106"/>
        <v>4.2000000000000028</v>
      </c>
      <c r="W552">
        <f t="shared" si="107"/>
        <v>4.013299700000017E-2</v>
      </c>
    </row>
    <row r="553" spans="1:23" x14ac:dyDescent="0.2">
      <c r="A553" t="s">
        <v>89</v>
      </c>
      <c r="B553" t="s">
        <v>88</v>
      </c>
      <c r="C553">
        <v>2015</v>
      </c>
      <c r="D553">
        <v>86.4</v>
      </c>
      <c r="E553">
        <v>26.4</v>
      </c>
      <c r="F553">
        <v>1.543343599</v>
      </c>
      <c r="H553">
        <v>512394</v>
      </c>
      <c r="I553" t="str">
        <f>Master_Data!$A553 &amp; "-" &amp; Master_Data!$C553</f>
        <v>CPV-2015</v>
      </c>
      <c r="J553">
        <f t="shared" si="96"/>
        <v>1.1000000000000085</v>
      </c>
      <c r="K553">
        <f t="shared" si="97"/>
        <v>0.29999999999999716</v>
      </c>
      <c r="L553">
        <f t="shared" si="98"/>
        <v>3.239158799999986E-2</v>
      </c>
      <c r="M553">
        <f t="shared" si="99"/>
        <v>790800.00006600597</v>
      </c>
      <c r="N553">
        <f t="shared" si="100"/>
        <v>13.599999999999994</v>
      </c>
      <c r="O553" t="str">
        <f t="shared" si="101"/>
        <v/>
      </c>
      <c r="P553" t="str">
        <f>IFERROR(VLOOKUP(A553,Ref_Data!$A:$B,2,0),"Unknown")</f>
        <v>Lower Middle Income</v>
      </c>
      <c r="Q553" t="str">
        <f>IFERROR(VLOOKUP(A553,Ref_Data!$A:$C,3,0),"Unknown")</f>
        <v>Sub-Saharan Africa</v>
      </c>
      <c r="R553" t="str">
        <f t="shared" si="102"/>
        <v>High Access</v>
      </c>
      <c r="S553">
        <f t="shared" si="103"/>
        <v>3.3847614419531169</v>
      </c>
      <c r="T553">
        <f t="shared" si="104"/>
        <v>-3.5151571914979911</v>
      </c>
      <c r="U553">
        <f t="shared" si="105"/>
        <v>-3.166097767004179</v>
      </c>
      <c r="V553">
        <f t="shared" si="106"/>
        <v>5.3000000000000114</v>
      </c>
      <c r="W553">
        <f t="shared" si="107"/>
        <v>7.252458500000003E-2</v>
      </c>
    </row>
    <row r="554" spans="1:23" x14ac:dyDescent="0.2">
      <c r="A554" t="s">
        <v>89</v>
      </c>
      <c r="B554" t="s">
        <v>88</v>
      </c>
      <c r="C554">
        <v>2016</v>
      </c>
      <c r="D554">
        <v>87.5</v>
      </c>
      <c r="E554">
        <v>23.9</v>
      </c>
      <c r="F554">
        <v>1.6201219769999999</v>
      </c>
      <c r="H554">
        <v>512554</v>
      </c>
      <c r="I554" t="str">
        <f>Master_Data!$A554 &amp; "-" &amp; Master_Data!$C554</f>
        <v>CPV-2016</v>
      </c>
      <c r="J554">
        <f t="shared" si="96"/>
        <v>1.0999999999999943</v>
      </c>
      <c r="K554">
        <f t="shared" si="97"/>
        <v>-2.5</v>
      </c>
      <c r="L554">
        <f t="shared" si="98"/>
        <v>7.677837799999998E-2</v>
      </c>
      <c r="M554">
        <f t="shared" si="99"/>
        <v>830399.99979925796</v>
      </c>
      <c r="N554">
        <f t="shared" si="100"/>
        <v>12.5</v>
      </c>
      <c r="O554" t="str">
        <f t="shared" si="101"/>
        <v/>
      </c>
      <c r="P554" t="str">
        <f>IFERROR(VLOOKUP(A554,Ref_Data!$A:$B,2,0),"Unknown")</f>
        <v>Lower Middle Income</v>
      </c>
      <c r="Q554" t="str">
        <f>IFERROR(VLOOKUP(A554,Ref_Data!$A:$C,3,0),"Unknown")</f>
        <v>Sub-Saharan Africa</v>
      </c>
      <c r="R554" t="str">
        <f t="shared" si="102"/>
        <v>High Access</v>
      </c>
      <c r="S554">
        <f t="shared" si="103"/>
        <v>3.4052488694530325</v>
      </c>
      <c r="T554">
        <f t="shared" si="104"/>
        <v>-5.8060575251847268</v>
      </c>
      <c r="U554">
        <f t="shared" si="105"/>
        <v>-3.0542498186694562</v>
      </c>
      <c r="V554">
        <f t="shared" si="106"/>
        <v>6.4000000000000057</v>
      </c>
      <c r="W554">
        <f t="shared" si="107"/>
        <v>0.14930296300000001</v>
      </c>
    </row>
    <row r="555" spans="1:23" x14ac:dyDescent="0.2">
      <c r="A555" t="s">
        <v>89</v>
      </c>
      <c r="B555" t="s">
        <v>88</v>
      </c>
      <c r="C555">
        <v>2017</v>
      </c>
      <c r="D555">
        <v>88.6</v>
      </c>
      <c r="E555">
        <v>21.8</v>
      </c>
      <c r="F555">
        <v>1.731550245</v>
      </c>
      <c r="H555">
        <v>512893</v>
      </c>
      <c r="I555" t="str">
        <f>Master_Data!$A555 &amp; "-" &amp; Master_Data!$C555</f>
        <v>CPV-2017</v>
      </c>
      <c r="J555">
        <f t="shared" si="96"/>
        <v>1.0999999999999943</v>
      </c>
      <c r="K555">
        <f t="shared" si="97"/>
        <v>-2.0999999999999979</v>
      </c>
      <c r="L555">
        <f t="shared" si="98"/>
        <v>0.11142826800000005</v>
      </c>
      <c r="M555">
        <f t="shared" si="99"/>
        <v>888099.99980878504</v>
      </c>
      <c r="N555">
        <f t="shared" si="100"/>
        <v>11.400000000000006</v>
      </c>
      <c r="O555" t="str">
        <f t="shared" si="101"/>
        <v/>
      </c>
      <c r="P555" t="str">
        <f>IFERROR(VLOOKUP(A555,Ref_Data!$A:$B,2,0),"Unknown")</f>
        <v>Lower Middle Income</v>
      </c>
      <c r="Q555" t="str">
        <f>IFERROR(VLOOKUP(A555,Ref_Data!$A:$C,3,0),"Unknown")</f>
        <v>Sub-Saharan Africa</v>
      </c>
      <c r="R555" t="str">
        <f t="shared" si="102"/>
        <v>High Access</v>
      </c>
      <c r="S555">
        <f t="shared" si="103"/>
        <v>3.7460923099218775</v>
      </c>
      <c r="T555">
        <f t="shared" si="104"/>
        <v>-7.7415188717349466</v>
      </c>
      <c r="U555">
        <f t="shared" si="105"/>
        <v>-2.9462008205732237</v>
      </c>
      <c r="V555">
        <f t="shared" si="106"/>
        <v>7.5</v>
      </c>
      <c r="W555">
        <f t="shared" si="107"/>
        <v>0.26073123100000006</v>
      </c>
    </row>
    <row r="556" spans="1:23" x14ac:dyDescent="0.2">
      <c r="A556" t="s">
        <v>89</v>
      </c>
      <c r="B556" t="s">
        <v>88</v>
      </c>
      <c r="C556">
        <v>2018</v>
      </c>
      <c r="D556">
        <v>90.2</v>
      </c>
      <c r="E556">
        <v>21.9</v>
      </c>
      <c r="F556">
        <v>1.55059747</v>
      </c>
      <c r="H556">
        <v>513415</v>
      </c>
      <c r="I556" t="str">
        <f>Master_Data!$A556 &amp; "-" &amp; Master_Data!$C556</f>
        <v>CPV-2018</v>
      </c>
      <c r="J556">
        <f t="shared" si="96"/>
        <v>1.6000000000000085</v>
      </c>
      <c r="K556">
        <f t="shared" si="97"/>
        <v>9.9999999999997868E-2</v>
      </c>
      <c r="L556">
        <f t="shared" si="98"/>
        <v>-0.18095277499999995</v>
      </c>
      <c r="M556">
        <f t="shared" si="99"/>
        <v>796100.00006005005</v>
      </c>
      <c r="N556">
        <f t="shared" si="100"/>
        <v>9.7999999999999972</v>
      </c>
      <c r="O556" t="str">
        <f t="shared" si="101"/>
        <v/>
      </c>
      <c r="P556" t="str">
        <f>IFERROR(VLOOKUP(A556,Ref_Data!$A:$B,2,0),"Unknown")</f>
        <v>Lower Middle Income</v>
      </c>
      <c r="Q556" t="str">
        <f>IFERROR(VLOOKUP(A556,Ref_Data!$A:$C,3,0),"Unknown")</f>
        <v>Sub-Saharan Africa</v>
      </c>
      <c r="R556" t="str">
        <f t="shared" si="102"/>
        <v>High Access</v>
      </c>
      <c r="S556">
        <f t="shared" si="103"/>
        <v>4.7161994403125078</v>
      </c>
      <c r="T556">
        <f t="shared" si="104"/>
        <v>-7.6630301703253032</v>
      </c>
      <c r="U556">
        <f t="shared" si="105"/>
        <v>-3.1602715396276149</v>
      </c>
      <c r="V556">
        <f t="shared" si="106"/>
        <v>9.1000000000000085</v>
      </c>
      <c r="W556">
        <f t="shared" si="107"/>
        <v>7.9778456000000109E-2</v>
      </c>
    </row>
    <row r="557" spans="1:23" x14ac:dyDescent="0.2">
      <c r="A557" t="s">
        <v>89</v>
      </c>
      <c r="B557" t="s">
        <v>88</v>
      </c>
      <c r="C557">
        <v>2019</v>
      </c>
      <c r="D557">
        <v>91.4</v>
      </c>
      <c r="E557">
        <v>19.7</v>
      </c>
      <c r="F557">
        <v>1.6298258720000001</v>
      </c>
      <c r="H557">
        <v>514104</v>
      </c>
      <c r="I557" t="str">
        <f>Master_Data!$A557 &amp; "-" &amp; Master_Data!$C557</f>
        <v>CPV-2019</v>
      </c>
      <c r="J557">
        <f t="shared" si="96"/>
        <v>1.2000000000000028</v>
      </c>
      <c r="K557">
        <f t="shared" si="97"/>
        <v>-2.1999999999999993</v>
      </c>
      <c r="L557">
        <f t="shared" si="98"/>
        <v>7.9228402000000031E-2</v>
      </c>
      <c r="M557">
        <f t="shared" si="99"/>
        <v>837900.00009868806</v>
      </c>
      <c r="N557">
        <f t="shared" si="100"/>
        <v>8.5999999999999943</v>
      </c>
      <c r="O557" t="str">
        <f t="shared" si="101"/>
        <v/>
      </c>
      <c r="P557" t="str">
        <f>IFERROR(VLOOKUP(A557,Ref_Data!$A:$B,2,0),"Unknown")</f>
        <v>Lower Middle Income</v>
      </c>
      <c r="Q557" t="str">
        <f>IFERROR(VLOOKUP(A557,Ref_Data!$A:$C,3,0),"Unknown")</f>
        <v>Sub-Saharan Africa</v>
      </c>
      <c r="R557" t="str">
        <f t="shared" si="102"/>
        <v>High Access</v>
      </c>
      <c r="S557">
        <f t="shared" si="103"/>
        <v>5.3586228605858821</v>
      </c>
      <c r="T557">
        <f t="shared" si="104"/>
        <v>-9.7621910438272899</v>
      </c>
      <c r="U557">
        <f t="shared" si="105"/>
        <v>-3.0535754235815875</v>
      </c>
      <c r="V557">
        <f t="shared" si="106"/>
        <v>10.300000000000011</v>
      </c>
      <c r="W557">
        <f t="shared" si="107"/>
        <v>0.15900685800000014</v>
      </c>
    </row>
    <row r="558" spans="1:23" x14ac:dyDescent="0.2">
      <c r="A558" t="s">
        <v>89</v>
      </c>
      <c r="B558" t="s">
        <v>88</v>
      </c>
      <c r="C558">
        <v>2020</v>
      </c>
      <c r="D558">
        <v>93.7</v>
      </c>
      <c r="E558">
        <v>23.4</v>
      </c>
      <c r="F558">
        <v>1.220760901</v>
      </c>
      <c r="H558">
        <v>514679</v>
      </c>
      <c r="I558" t="str">
        <f>Master_Data!$A558 &amp; "-" &amp; Master_Data!$C558</f>
        <v>CPV-2020</v>
      </c>
      <c r="J558">
        <f t="shared" si="96"/>
        <v>2.2999999999999972</v>
      </c>
      <c r="K558">
        <f t="shared" si="97"/>
        <v>3.6999999999999993</v>
      </c>
      <c r="L558">
        <f t="shared" si="98"/>
        <v>-0.40906497100000005</v>
      </c>
      <c r="M558">
        <f t="shared" si="99"/>
        <v>628299.99976577901</v>
      </c>
      <c r="N558">
        <f t="shared" si="100"/>
        <v>6.2999999999999972</v>
      </c>
      <c r="O558" t="str">
        <f t="shared" si="101"/>
        <v/>
      </c>
      <c r="P558" t="str">
        <f>IFERROR(VLOOKUP(A558,Ref_Data!$A:$B,2,0),"Unknown")</f>
        <v>Lower Middle Income</v>
      </c>
      <c r="Q558" t="str">
        <f>IFERROR(VLOOKUP(A558,Ref_Data!$A:$C,3,0),"Unknown")</f>
        <v>Sub-Saharan Africa</v>
      </c>
      <c r="R558" t="str">
        <f t="shared" si="102"/>
        <v>High Access</v>
      </c>
      <c r="S558">
        <f t="shared" si="103"/>
        <v>7.1261654743359202</v>
      </c>
      <c r="T558">
        <f t="shared" si="104"/>
        <v>-7.1348534338152625</v>
      </c>
      <c r="U558">
        <f t="shared" si="105"/>
        <v>-3.1799867353012576</v>
      </c>
      <c r="V558">
        <f t="shared" si="106"/>
        <v>12.600000000000009</v>
      </c>
      <c r="W558">
        <f t="shared" si="107"/>
        <v>-0.25005811299999992</v>
      </c>
    </row>
    <row r="559" spans="1:23" x14ac:dyDescent="0.2">
      <c r="A559" t="s">
        <v>89</v>
      </c>
      <c r="B559" t="s">
        <v>88</v>
      </c>
      <c r="C559">
        <v>2021</v>
      </c>
      <c r="D559">
        <v>95.5</v>
      </c>
      <c r="E559">
        <v>22.6</v>
      </c>
      <c r="F559">
        <v>1.2540428800000001</v>
      </c>
      <c r="H559">
        <v>516649</v>
      </c>
      <c r="I559" t="str">
        <f>Master_Data!$A559 &amp; "-" &amp; Master_Data!$C559</f>
        <v>CPV-2021</v>
      </c>
      <c r="J559">
        <f t="shared" si="96"/>
        <v>1.7999999999999972</v>
      </c>
      <c r="K559">
        <f t="shared" si="97"/>
        <v>-0.79999999999999716</v>
      </c>
      <c r="L559">
        <f t="shared" si="98"/>
        <v>3.3281979000000073E-2</v>
      </c>
      <c r="M559">
        <f t="shared" si="99"/>
        <v>647899.99990912003</v>
      </c>
      <c r="N559">
        <f t="shared" si="100"/>
        <v>4.5</v>
      </c>
      <c r="O559" t="str">
        <f t="shared" si="101"/>
        <v/>
      </c>
      <c r="P559" t="str">
        <f>IFERROR(VLOOKUP(A559,Ref_Data!$A:$B,2,0),"Unknown")</f>
        <v>Lower Middle Income</v>
      </c>
      <c r="Q559" t="str">
        <f>IFERROR(VLOOKUP(A559,Ref_Data!$A:$C,3,0),"Unknown")</f>
        <v>Sub-Saharan Africa</v>
      </c>
      <c r="R559" t="str">
        <f t="shared" si="102"/>
        <v>Universal Access</v>
      </c>
      <c r="S559">
        <f t="shared" si="103"/>
        <v>8.3748314897265601</v>
      </c>
      <c r="T559">
        <f t="shared" si="104"/>
        <v>-7.003381642512057</v>
      </c>
      <c r="U559">
        <f t="shared" si="105"/>
        <v>-3.3266914610041862</v>
      </c>
      <c r="V559">
        <f t="shared" si="106"/>
        <v>14.400000000000006</v>
      </c>
      <c r="W559">
        <f t="shared" si="107"/>
        <v>-0.21677613399999984</v>
      </c>
    </row>
    <row r="560" spans="1:23" x14ac:dyDescent="0.2">
      <c r="A560" t="s">
        <v>89</v>
      </c>
      <c r="B560" t="s">
        <v>88</v>
      </c>
      <c r="C560">
        <v>2022</v>
      </c>
      <c r="D560">
        <v>97.1</v>
      </c>
      <c r="E560">
        <v>21.8</v>
      </c>
      <c r="F560">
        <v>1.3085363670000001</v>
      </c>
      <c r="H560">
        <v>519741</v>
      </c>
      <c r="I560" t="str">
        <f>Master_Data!$A560 &amp; "-" &amp; Master_Data!$C560</f>
        <v>CPV-2022</v>
      </c>
      <c r="J560">
        <f t="shared" si="96"/>
        <v>1.5999999999999943</v>
      </c>
      <c r="K560">
        <f t="shared" si="97"/>
        <v>-0.80000000000000071</v>
      </c>
      <c r="L560">
        <f t="shared" si="98"/>
        <v>5.4493487000000007E-2</v>
      </c>
      <c r="M560">
        <f t="shared" si="99"/>
        <v>680099.99992094701</v>
      </c>
      <c r="N560">
        <f t="shared" si="100"/>
        <v>2.9000000000000057</v>
      </c>
      <c r="O560" t="str">
        <f t="shared" si="101"/>
        <v/>
      </c>
      <c r="P560" t="str">
        <f>IFERROR(VLOOKUP(A560,Ref_Data!$A:$B,2,0),"Unknown")</f>
        <v>Lower Middle Income</v>
      </c>
      <c r="Q560" t="str">
        <f>IFERROR(VLOOKUP(A560,Ref_Data!$A:$C,3,0),"Unknown")</f>
        <v>Sub-Saharan Africa</v>
      </c>
      <c r="R560" t="str">
        <f t="shared" si="102"/>
        <v>Universal Access</v>
      </c>
      <c r="S560">
        <f t="shared" si="103"/>
        <v>9.6859463360156468</v>
      </c>
      <c r="T560">
        <f t="shared" si="104"/>
        <v>-8.6217391304347935</v>
      </c>
      <c r="U560">
        <f t="shared" si="105"/>
        <v>-3.242264685225936</v>
      </c>
      <c r="V560">
        <f t="shared" si="106"/>
        <v>16</v>
      </c>
      <c r="W560">
        <f t="shared" si="107"/>
        <v>-0.16228264699999984</v>
      </c>
    </row>
    <row r="561" spans="1:23" x14ac:dyDescent="0.2">
      <c r="A561" t="s">
        <v>91</v>
      </c>
      <c r="B561" t="s">
        <v>90</v>
      </c>
      <c r="C561">
        <v>2010</v>
      </c>
      <c r="D561">
        <v>99</v>
      </c>
      <c r="E561">
        <v>40.4</v>
      </c>
      <c r="F561">
        <v>1.58829244</v>
      </c>
      <c r="G561">
        <v>998.69453050000004</v>
      </c>
      <c r="H561">
        <v>4555962</v>
      </c>
      <c r="I561" t="str">
        <f>Master_Data!$A561 &amp; "-" &amp; Master_Data!$C561</f>
        <v>CRI-2010</v>
      </c>
      <c r="J561" t="str">
        <f t="shared" si="96"/>
        <v/>
      </c>
      <c r="K561" t="str">
        <f t="shared" si="97"/>
        <v/>
      </c>
      <c r="L561" t="str">
        <f t="shared" si="98"/>
        <v/>
      </c>
      <c r="M561">
        <f t="shared" si="99"/>
        <v>7236200.0015272805</v>
      </c>
      <c r="N561">
        <f t="shared" si="100"/>
        <v>1</v>
      </c>
      <c r="O561">
        <f t="shared" si="101"/>
        <v>1.590368617724196</v>
      </c>
      <c r="P561" t="str">
        <f>IFERROR(VLOOKUP(A561,Ref_Data!$A:$B,2,0),"Unknown")</f>
        <v>Upper Middle Income</v>
      </c>
      <c r="Q561" t="str">
        <f>IFERROR(VLOOKUP(A561,Ref_Data!$A:$C,3,0),"Unknown")</f>
        <v>Latin America &amp; Caribbean</v>
      </c>
      <c r="R561" t="str">
        <f t="shared" si="102"/>
        <v>Universal Access</v>
      </c>
      <c r="S561">
        <f t="shared" si="103"/>
        <v>19.375342560585949</v>
      </c>
      <c r="T561">
        <f t="shared" si="104"/>
        <v>9.9873350932620966</v>
      </c>
      <c r="U561">
        <f t="shared" si="105"/>
        <v>-3.5097667739916343</v>
      </c>
      <c r="V561">
        <f t="shared" si="106"/>
        <v>0</v>
      </c>
      <c r="W561">
        <f t="shared" si="107"/>
        <v>0</v>
      </c>
    </row>
    <row r="562" spans="1:23" x14ac:dyDescent="0.2">
      <c r="A562" t="s">
        <v>91</v>
      </c>
      <c r="B562" t="s">
        <v>90</v>
      </c>
      <c r="C562">
        <v>2011</v>
      </c>
      <c r="D562">
        <v>99.2</v>
      </c>
      <c r="E562">
        <v>38</v>
      </c>
      <c r="F562">
        <v>1.6699954210000001</v>
      </c>
      <c r="G562">
        <v>992.84219729999995</v>
      </c>
      <c r="H562">
        <v>4609833</v>
      </c>
      <c r="I562" t="str">
        <f>Master_Data!$A562 &amp; "-" &amp; Master_Data!$C562</f>
        <v>CRI-2011</v>
      </c>
      <c r="J562">
        <f t="shared" si="96"/>
        <v>0.20000000000000284</v>
      </c>
      <c r="K562">
        <f t="shared" si="97"/>
        <v>-2.3999999999999986</v>
      </c>
      <c r="L562">
        <f t="shared" si="98"/>
        <v>8.1702981000000063E-2</v>
      </c>
      <c r="M562">
        <f t="shared" si="99"/>
        <v>7698400.0015746932</v>
      </c>
      <c r="N562">
        <f t="shared" si="100"/>
        <v>0.79999999999999716</v>
      </c>
      <c r="O562">
        <f t="shared" si="101"/>
        <v>1.6820350963541788</v>
      </c>
      <c r="P562" t="str">
        <f>IFERROR(VLOOKUP(A562,Ref_Data!$A:$B,2,0),"Unknown")</f>
        <v>Upper Middle Income</v>
      </c>
      <c r="Q562" t="str">
        <f>IFERROR(VLOOKUP(A562,Ref_Data!$A:$C,3,0),"Unknown")</f>
        <v>Latin America &amp; Caribbean</v>
      </c>
      <c r="R562" t="str">
        <f t="shared" si="102"/>
        <v>Universal Access</v>
      </c>
      <c r="S562">
        <f t="shared" si="103"/>
        <v>18.784672569179691</v>
      </c>
      <c r="T562">
        <f t="shared" si="104"/>
        <v>7.8026297103588576</v>
      </c>
      <c r="U562">
        <f t="shared" si="105"/>
        <v>-3.4565379627740551</v>
      </c>
      <c r="V562">
        <f t="shared" si="106"/>
        <v>0.20000000000000284</v>
      </c>
      <c r="W562">
        <f t="shared" si="107"/>
        <v>8.1702981000000063E-2</v>
      </c>
    </row>
    <row r="563" spans="1:23" x14ac:dyDescent="0.2">
      <c r="A563" t="s">
        <v>91</v>
      </c>
      <c r="B563" t="s">
        <v>90</v>
      </c>
      <c r="C563">
        <v>2012</v>
      </c>
      <c r="D563">
        <v>99.5</v>
      </c>
      <c r="E563">
        <v>38.1</v>
      </c>
      <c r="F563">
        <v>1.637973436</v>
      </c>
      <c r="G563">
        <v>1017.654625</v>
      </c>
      <c r="H563">
        <v>4663934</v>
      </c>
      <c r="I563" t="str">
        <f>Master_Data!$A563 &amp; "-" &amp; Master_Data!$C563</f>
        <v>CRI-2012</v>
      </c>
      <c r="J563">
        <f t="shared" si="96"/>
        <v>0.29999999999999716</v>
      </c>
      <c r="K563">
        <f t="shared" si="97"/>
        <v>0.10000000000000142</v>
      </c>
      <c r="L563">
        <f t="shared" si="98"/>
        <v>-3.2021985000000086E-2</v>
      </c>
      <c r="M563">
        <f t="shared" si="99"/>
        <v>7639399.9992572237</v>
      </c>
      <c r="N563">
        <f t="shared" si="100"/>
        <v>0.5</v>
      </c>
      <c r="O563">
        <f t="shared" si="101"/>
        <v>1.6095573053578958</v>
      </c>
      <c r="P563" t="str">
        <f>IFERROR(VLOOKUP(A563,Ref_Data!$A:$B,2,0),"Unknown")</f>
        <v>Upper Middle Income</v>
      </c>
      <c r="Q563" t="str">
        <f>IFERROR(VLOOKUP(A563,Ref_Data!$A:$C,3,0),"Unknown")</f>
        <v>Latin America &amp; Caribbean</v>
      </c>
      <c r="R563" t="str">
        <f t="shared" si="102"/>
        <v>Universal Access</v>
      </c>
      <c r="S563">
        <f t="shared" si="103"/>
        <v>18.379195463984374</v>
      </c>
      <c r="T563">
        <f t="shared" si="104"/>
        <v>7.9928705467751193</v>
      </c>
      <c r="U563">
        <f t="shared" si="105"/>
        <v>-3.767530627096229</v>
      </c>
      <c r="V563">
        <f t="shared" si="106"/>
        <v>0.5</v>
      </c>
      <c r="W563">
        <f t="shared" si="107"/>
        <v>4.9680995999999977E-2</v>
      </c>
    </row>
    <row r="564" spans="1:23" x14ac:dyDescent="0.2">
      <c r="A564" t="s">
        <v>91</v>
      </c>
      <c r="B564" t="s">
        <v>90</v>
      </c>
      <c r="C564">
        <v>2013</v>
      </c>
      <c r="D564">
        <v>99.6</v>
      </c>
      <c r="E564">
        <v>37.799999999999997</v>
      </c>
      <c r="F564">
        <v>1.682581141</v>
      </c>
      <c r="G564">
        <v>1060.106448</v>
      </c>
      <c r="H564">
        <v>4716147</v>
      </c>
      <c r="I564" t="str">
        <f>Master_Data!$A564 &amp; "-" &amp; Master_Data!$C564</f>
        <v>CRI-2013</v>
      </c>
      <c r="J564">
        <f t="shared" si="96"/>
        <v>9.9999999999994316E-2</v>
      </c>
      <c r="K564">
        <f t="shared" si="97"/>
        <v>-0.30000000000000426</v>
      </c>
      <c r="L564">
        <f t="shared" si="98"/>
        <v>4.4607704999999997E-2</v>
      </c>
      <c r="M564">
        <f t="shared" si="99"/>
        <v>7935300.0003837273</v>
      </c>
      <c r="N564">
        <f t="shared" si="100"/>
        <v>0.40000000000000568</v>
      </c>
      <c r="O564">
        <f t="shared" si="101"/>
        <v>1.5871813101168875</v>
      </c>
      <c r="P564" t="str">
        <f>IFERROR(VLOOKUP(A564,Ref_Data!$A:$B,2,0),"Unknown")</f>
        <v>Upper Middle Income</v>
      </c>
      <c r="Q564" t="str">
        <f>IFERROR(VLOOKUP(A564,Ref_Data!$A:$C,3,0),"Unknown")</f>
        <v>Latin America &amp; Caribbean</v>
      </c>
      <c r="R564" t="str">
        <f t="shared" si="102"/>
        <v>Universal Access</v>
      </c>
      <c r="S564">
        <f t="shared" si="103"/>
        <v>17.887461823359388</v>
      </c>
      <c r="T564">
        <f t="shared" si="104"/>
        <v>7.4983599161646488</v>
      </c>
      <c r="U564">
        <f t="shared" si="105"/>
        <v>-3.285789303000004</v>
      </c>
      <c r="V564">
        <f t="shared" si="106"/>
        <v>0.59999999999999432</v>
      </c>
      <c r="W564">
        <f t="shared" si="107"/>
        <v>9.4288700999999975E-2</v>
      </c>
    </row>
    <row r="565" spans="1:23" x14ac:dyDescent="0.2">
      <c r="A565" t="s">
        <v>91</v>
      </c>
      <c r="B565" t="s">
        <v>90</v>
      </c>
      <c r="C565">
        <v>2014</v>
      </c>
      <c r="D565">
        <v>99.4</v>
      </c>
      <c r="E565">
        <v>37.6</v>
      </c>
      <c r="F565">
        <v>1.6878538169999999</v>
      </c>
      <c r="G565">
        <v>1064.1178339999999</v>
      </c>
      <c r="H565">
        <v>4767119</v>
      </c>
      <c r="I565" t="str">
        <f>Master_Data!$A565 &amp; "-" &amp; Master_Data!$C565</f>
        <v>CRI-2014</v>
      </c>
      <c r="J565">
        <f t="shared" si="96"/>
        <v>-0.19999999999998863</v>
      </c>
      <c r="K565">
        <f t="shared" si="97"/>
        <v>-0.19999999999999574</v>
      </c>
      <c r="L565">
        <f t="shared" si="98"/>
        <v>5.2726759999999206E-3</v>
      </c>
      <c r="M565">
        <f t="shared" si="99"/>
        <v>8046200.0002432223</v>
      </c>
      <c r="N565">
        <f t="shared" si="100"/>
        <v>0.59999999999999432</v>
      </c>
      <c r="O565">
        <f t="shared" si="101"/>
        <v>1.5861531148814485</v>
      </c>
      <c r="P565" t="str">
        <f>IFERROR(VLOOKUP(A565,Ref_Data!$A:$B,2,0),"Unknown")</f>
        <v>Upper Middle Income</v>
      </c>
      <c r="Q565" t="str">
        <f>IFERROR(VLOOKUP(A565,Ref_Data!$A:$C,3,0),"Unknown")</f>
        <v>Latin America &amp; Caribbean</v>
      </c>
      <c r="R565" t="str">
        <f t="shared" si="102"/>
        <v>Universal Access</v>
      </c>
      <c r="S565">
        <f t="shared" si="103"/>
        <v>16.959097411132859</v>
      </c>
      <c r="T565">
        <f t="shared" si="104"/>
        <v>7.4882733944217001</v>
      </c>
      <c r="U565">
        <f t="shared" si="105"/>
        <v>-3.1034330810836845</v>
      </c>
      <c r="V565">
        <f t="shared" si="106"/>
        <v>0.40000000000000568</v>
      </c>
      <c r="W565">
        <f t="shared" si="107"/>
        <v>9.9561376999999895E-2</v>
      </c>
    </row>
    <row r="566" spans="1:23" x14ac:dyDescent="0.2">
      <c r="A566" t="s">
        <v>91</v>
      </c>
      <c r="B566" t="s">
        <v>90</v>
      </c>
      <c r="C566">
        <v>2015</v>
      </c>
      <c r="D566">
        <v>99.4</v>
      </c>
      <c r="E566">
        <v>38.299999999999997</v>
      </c>
      <c r="F566">
        <v>1.610157496</v>
      </c>
      <c r="G566">
        <v>1024.4514449999999</v>
      </c>
      <c r="H566">
        <v>4818038</v>
      </c>
      <c r="I566" t="str">
        <f>Master_Data!$A566 &amp; "-" &amp; Master_Data!$C566</f>
        <v>CRI-2015</v>
      </c>
      <c r="J566">
        <f t="shared" si="96"/>
        <v>0</v>
      </c>
      <c r="K566">
        <f t="shared" si="97"/>
        <v>0.69999999999999574</v>
      </c>
      <c r="L566">
        <f t="shared" si="98"/>
        <v>-7.7696320999999902E-2</v>
      </c>
      <c r="M566">
        <f t="shared" si="99"/>
        <v>7757800.0017128484</v>
      </c>
      <c r="N566">
        <f t="shared" si="100"/>
        <v>0.59999999999999432</v>
      </c>
      <c r="O566">
        <f t="shared" si="101"/>
        <v>1.5717265116454593</v>
      </c>
      <c r="P566" t="str">
        <f>IFERROR(VLOOKUP(A566,Ref_Data!$A:$B,2,0),"Unknown")</f>
        <v>Upper Middle Income</v>
      </c>
      <c r="Q566" t="str">
        <f>IFERROR(VLOOKUP(A566,Ref_Data!$A:$C,3,0),"Unknown")</f>
        <v>Latin America &amp; Caribbean</v>
      </c>
      <c r="R566" t="str">
        <f t="shared" si="102"/>
        <v>Universal Access</v>
      </c>
      <c r="S566">
        <f t="shared" si="103"/>
        <v>16.384761441953117</v>
      </c>
      <c r="T566">
        <f t="shared" si="104"/>
        <v>8.3848428085020075</v>
      </c>
      <c r="U566">
        <f t="shared" si="105"/>
        <v>-3.0992838700041787</v>
      </c>
      <c r="V566">
        <f t="shared" si="106"/>
        <v>0.40000000000000568</v>
      </c>
      <c r="W566">
        <f t="shared" si="107"/>
        <v>2.1865055999999994E-2</v>
      </c>
    </row>
    <row r="567" spans="1:23" x14ac:dyDescent="0.2">
      <c r="A567" t="s">
        <v>91</v>
      </c>
      <c r="B567" t="s">
        <v>90</v>
      </c>
      <c r="C567">
        <v>2016</v>
      </c>
      <c r="D567">
        <v>99.5</v>
      </c>
      <c r="E567">
        <v>34.1</v>
      </c>
      <c r="F567">
        <v>1.6914944279999999</v>
      </c>
      <c r="G567">
        <v>1001.150935</v>
      </c>
      <c r="H567">
        <v>4866998</v>
      </c>
      <c r="I567" t="str">
        <f>Master_Data!$A567 &amp; "-" &amp; Master_Data!$C567</f>
        <v>CRI-2016</v>
      </c>
      <c r="J567">
        <f t="shared" si="96"/>
        <v>9.9999999999994316E-2</v>
      </c>
      <c r="K567">
        <f t="shared" si="97"/>
        <v>-4.1999999999999957</v>
      </c>
      <c r="L567">
        <f t="shared" si="98"/>
        <v>8.1336931999999917E-2</v>
      </c>
      <c r="M567">
        <f t="shared" si="99"/>
        <v>8232499.9980871435</v>
      </c>
      <c r="N567">
        <f t="shared" si="100"/>
        <v>0.5</v>
      </c>
      <c r="O567">
        <f t="shared" si="101"/>
        <v>1.6895498659250616</v>
      </c>
      <c r="P567" t="str">
        <f>IFERROR(VLOOKUP(A567,Ref_Data!$A:$B,2,0),"Unknown")</f>
        <v>Upper Middle Income</v>
      </c>
      <c r="Q567" t="str">
        <f>IFERROR(VLOOKUP(A567,Ref_Data!$A:$C,3,0),"Unknown")</f>
        <v>Latin America &amp; Caribbean</v>
      </c>
      <c r="R567" t="str">
        <f t="shared" si="102"/>
        <v>Universal Access</v>
      </c>
      <c r="S567">
        <f t="shared" si="103"/>
        <v>15.405248869453033</v>
      </c>
      <c r="T567">
        <f t="shared" si="104"/>
        <v>4.393942474815276</v>
      </c>
      <c r="U567">
        <f t="shared" si="105"/>
        <v>-2.9828773676694564</v>
      </c>
      <c r="V567">
        <f t="shared" si="106"/>
        <v>0.5</v>
      </c>
      <c r="W567">
        <f t="shared" si="107"/>
        <v>0.10320198799999991</v>
      </c>
    </row>
    <row r="568" spans="1:23" x14ac:dyDescent="0.2">
      <c r="A568" t="s">
        <v>91</v>
      </c>
      <c r="B568" t="s">
        <v>90</v>
      </c>
      <c r="C568">
        <v>2017</v>
      </c>
      <c r="D568">
        <v>99.6</v>
      </c>
      <c r="E568">
        <v>33.299999999999997</v>
      </c>
      <c r="F568">
        <v>1.7088739120000001</v>
      </c>
      <c r="G568">
        <v>972.75274049999996</v>
      </c>
      <c r="H568">
        <v>4913177</v>
      </c>
      <c r="I568" t="str">
        <f>Master_Data!$A568 &amp; "-" &amp; Master_Data!$C568</f>
        <v>CRI-2017</v>
      </c>
      <c r="J568">
        <f t="shared" si="96"/>
        <v>9.9999999999994316E-2</v>
      </c>
      <c r="K568">
        <f t="shared" si="97"/>
        <v>-0.80000000000000426</v>
      </c>
      <c r="L568">
        <f t="shared" si="98"/>
        <v>1.7379484000000112E-2</v>
      </c>
      <c r="M568">
        <f t="shared" si="99"/>
        <v>8396000.000338424</v>
      </c>
      <c r="N568">
        <f t="shared" si="100"/>
        <v>0.40000000000000568</v>
      </c>
      <c r="O568">
        <f t="shared" si="101"/>
        <v>1.7567402700110923</v>
      </c>
      <c r="P568" t="str">
        <f>IFERROR(VLOOKUP(A568,Ref_Data!$A:$B,2,0),"Unknown")</f>
        <v>Upper Middle Income</v>
      </c>
      <c r="Q568" t="str">
        <f>IFERROR(VLOOKUP(A568,Ref_Data!$A:$C,3,0),"Unknown")</f>
        <v>Latin America &amp; Caribbean</v>
      </c>
      <c r="R568" t="str">
        <f t="shared" si="102"/>
        <v>Universal Access</v>
      </c>
      <c r="S568">
        <f t="shared" si="103"/>
        <v>14.746092309921877</v>
      </c>
      <c r="T568">
        <f t="shared" si="104"/>
        <v>3.7584811282650499</v>
      </c>
      <c r="U568">
        <f t="shared" si="105"/>
        <v>-2.9688771535732239</v>
      </c>
      <c r="V568">
        <f t="shared" si="106"/>
        <v>0.59999999999999432</v>
      </c>
      <c r="W568">
        <f t="shared" si="107"/>
        <v>0.12058147200000002</v>
      </c>
    </row>
    <row r="569" spans="1:23" x14ac:dyDescent="0.2">
      <c r="A569" t="s">
        <v>91</v>
      </c>
      <c r="B569" t="s">
        <v>90</v>
      </c>
      <c r="C569">
        <v>2018</v>
      </c>
      <c r="D569">
        <v>99.7</v>
      </c>
      <c r="E569">
        <v>33.1</v>
      </c>
      <c r="F569">
        <v>1.702462656</v>
      </c>
      <c r="G569">
        <v>950.30722630000002</v>
      </c>
      <c r="H569">
        <v>4957818</v>
      </c>
      <c r="I569" t="str">
        <f>Master_Data!$A569 &amp; "-" &amp; Master_Data!$C569</f>
        <v>CRI-2018</v>
      </c>
      <c r="J569">
        <f t="shared" si="96"/>
        <v>0.10000000000000853</v>
      </c>
      <c r="K569">
        <f t="shared" si="97"/>
        <v>-0.19999999999999574</v>
      </c>
      <c r="L569">
        <f t="shared" si="98"/>
        <v>-6.4112560000000318E-3</v>
      </c>
      <c r="M569">
        <f t="shared" si="99"/>
        <v>8440500.0002446081</v>
      </c>
      <c r="N569">
        <f t="shared" si="100"/>
        <v>0.29999999999999716</v>
      </c>
      <c r="O569">
        <f t="shared" si="101"/>
        <v>1.791486593897113</v>
      </c>
      <c r="P569" t="str">
        <f>IFERROR(VLOOKUP(A569,Ref_Data!$A:$B,2,0),"Unknown")</f>
        <v>Upper Middle Income</v>
      </c>
      <c r="Q569" t="str">
        <f>IFERROR(VLOOKUP(A569,Ref_Data!$A:$C,3,0),"Unknown")</f>
        <v>Latin America &amp; Caribbean</v>
      </c>
      <c r="R569" t="str">
        <f t="shared" si="102"/>
        <v>Universal Access</v>
      </c>
      <c r="S569">
        <f t="shared" si="103"/>
        <v>14.216199440312508</v>
      </c>
      <c r="T569">
        <f t="shared" si="104"/>
        <v>3.5369698296746996</v>
      </c>
      <c r="U569">
        <f t="shared" si="105"/>
        <v>-3.0084063536276151</v>
      </c>
      <c r="V569">
        <f t="shared" si="106"/>
        <v>0.70000000000000284</v>
      </c>
      <c r="W569">
        <f t="shared" si="107"/>
        <v>0.11417021599999999</v>
      </c>
    </row>
    <row r="570" spans="1:23" x14ac:dyDescent="0.2">
      <c r="A570" t="s">
        <v>91</v>
      </c>
      <c r="B570" t="s">
        <v>90</v>
      </c>
      <c r="C570">
        <v>2019</v>
      </c>
      <c r="D570">
        <v>99.7</v>
      </c>
      <c r="E570">
        <v>33.4</v>
      </c>
      <c r="F570">
        <v>1.638746504</v>
      </c>
      <c r="G570">
        <v>996.67360629999996</v>
      </c>
      <c r="H570">
        <v>4999553</v>
      </c>
      <c r="I570" t="str">
        <f>Master_Data!$A570 &amp; "-" &amp; Master_Data!$C570</f>
        <v>CRI-2019</v>
      </c>
      <c r="J570">
        <f t="shared" si="96"/>
        <v>0</v>
      </c>
      <c r="K570">
        <f t="shared" si="97"/>
        <v>0.29999999999999716</v>
      </c>
      <c r="L570">
        <f t="shared" si="98"/>
        <v>-6.3716152000000026E-2</v>
      </c>
      <c r="M570">
        <f t="shared" si="99"/>
        <v>8193000.000312712</v>
      </c>
      <c r="N570">
        <f t="shared" si="100"/>
        <v>0.29999999999999716</v>
      </c>
      <c r="O570">
        <f t="shared" si="101"/>
        <v>1.64421581312221</v>
      </c>
      <c r="P570" t="str">
        <f>IFERROR(VLOOKUP(A570,Ref_Data!$A:$B,2,0),"Unknown")</f>
        <v>Upper Middle Income</v>
      </c>
      <c r="Q570" t="str">
        <f>IFERROR(VLOOKUP(A570,Ref_Data!$A:$C,3,0),"Unknown")</f>
        <v>Latin America &amp; Caribbean</v>
      </c>
      <c r="R570" t="str">
        <f t="shared" si="102"/>
        <v>Universal Access</v>
      </c>
      <c r="S570">
        <f t="shared" si="103"/>
        <v>13.658622860585879</v>
      </c>
      <c r="T570">
        <f t="shared" si="104"/>
        <v>3.9378089561727094</v>
      </c>
      <c r="U570">
        <f t="shared" si="105"/>
        <v>-3.0446547915815874</v>
      </c>
      <c r="V570">
        <f t="shared" si="106"/>
        <v>0.70000000000000284</v>
      </c>
      <c r="W570">
        <f t="shared" si="107"/>
        <v>5.0454063999999965E-2</v>
      </c>
    </row>
    <row r="571" spans="1:23" x14ac:dyDescent="0.2">
      <c r="A571" t="s">
        <v>91</v>
      </c>
      <c r="B571" t="s">
        <v>90</v>
      </c>
      <c r="C571">
        <v>2020</v>
      </c>
      <c r="D571">
        <v>99.9</v>
      </c>
      <c r="E571">
        <v>36.4</v>
      </c>
      <c r="F571">
        <v>1.425296763</v>
      </c>
      <c r="G571">
        <v>948.97965920000001</v>
      </c>
      <c r="H571">
        <v>5034320</v>
      </c>
      <c r="I571" t="str">
        <f>Master_Data!$A571 &amp; "-" &amp; Master_Data!$C571</f>
        <v>CRI-2020</v>
      </c>
      <c r="J571">
        <f t="shared" si="96"/>
        <v>0.20000000000000284</v>
      </c>
      <c r="K571">
        <f t="shared" si="97"/>
        <v>3</v>
      </c>
      <c r="L571">
        <f t="shared" si="98"/>
        <v>-0.21344974100000003</v>
      </c>
      <c r="M571">
        <f t="shared" si="99"/>
        <v>7175399.9999061599</v>
      </c>
      <c r="N571">
        <f t="shared" si="100"/>
        <v>9.9999999999994316E-2</v>
      </c>
      <c r="O571">
        <f t="shared" si="101"/>
        <v>1.5019255146117045</v>
      </c>
      <c r="P571" t="str">
        <f>IFERROR(VLOOKUP(A571,Ref_Data!$A:$B,2,0),"Unknown")</f>
        <v>Upper Middle Income</v>
      </c>
      <c r="Q571" t="str">
        <f>IFERROR(VLOOKUP(A571,Ref_Data!$A:$C,3,0),"Unknown")</f>
        <v>Latin America &amp; Caribbean</v>
      </c>
      <c r="R571" t="str">
        <f t="shared" si="102"/>
        <v>Universal Access</v>
      </c>
      <c r="S571">
        <f t="shared" si="103"/>
        <v>13.326165474335923</v>
      </c>
      <c r="T571">
        <f t="shared" si="104"/>
        <v>5.8651465661847375</v>
      </c>
      <c r="U571">
        <f t="shared" si="105"/>
        <v>-2.9754508733012579</v>
      </c>
      <c r="V571">
        <f t="shared" si="106"/>
        <v>0.90000000000000568</v>
      </c>
      <c r="W571">
        <f t="shared" si="107"/>
        <v>-0.16299567700000006</v>
      </c>
    </row>
    <row r="572" spans="1:23" x14ac:dyDescent="0.2">
      <c r="A572" t="s">
        <v>91</v>
      </c>
      <c r="B572" t="s">
        <v>90</v>
      </c>
      <c r="C572">
        <v>2021</v>
      </c>
      <c r="D572">
        <v>100</v>
      </c>
      <c r="E572">
        <v>34.200000000000003</v>
      </c>
      <c r="F572">
        <v>1.5915255129999999</v>
      </c>
      <c r="G572">
        <v>996.59394759999998</v>
      </c>
      <c r="H572">
        <v>5059988</v>
      </c>
      <c r="I572" t="str">
        <f>Master_Data!$A572 &amp; "-" &amp; Master_Data!$C572</f>
        <v>CRI-2021</v>
      </c>
      <c r="J572">
        <f t="shared" si="96"/>
        <v>9.9999999999994316E-2</v>
      </c>
      <c r="K572">
        <f t="shared" si="97"/>
        <v>-2.1999999999999957</v>
      </c>
      <c r="L572">
        <f t="shared" si="98"/>
        <v>0.16622874999999993</v>
      </c>
      <c r="M572">
        <f t="shared" si="99"/>
        <v>8053099.9974738434</v>
      </c>
      <c r="N572">
        <f t="shared" si="100"/>
        <v>0</v>
      </c>
      <c r="O572">
        <f t="shared" si="101"/>
        <v>1.5969648589906809</v>
      </c>
      <c r="P572" t="str">
        <f>IFERROR(VLOOKUP(A572,Ref_Data!$A:$B,2,0),"Unknown")</f>
        <v>Upper Middle Income</v>
      </c>
      <c r="Q572" t="str">
        <f>IFERROR(VLOOKUP(A572,Ref_Data!$A:$C,3,0),"Unknown")</f>
        <v>Latin America &amp; Caribbean</v>
      </c>
      <c r="R572" t="str">
        <f t="shared" si="102"/>
        <v>Universal Access</v>
      </c>
      <c r="S572">
        <f t="shared" si="103"/>
        <v>12.87483148972656</v>
      </c>
      <c r="T572">
        <f t="shared" si="104"/>
        <v>4.5966183574879445</v>
      </c>
      <c r="U572">
        <f t="shared" si="105"/>
        <v>-2.9892088280041866</v>
      </c>
      <c r="V572">
        <f t="shared" si="106"/>
        <v>1</v>
      </c>
      <c r="W572">
        <f t="shared" si="107"/>
        <v>3.2330729999998642E-3</v>
      </c>
    </row>
    <row r="573" spans="1:23" x14ac:dyDescent="0.2">
      <c r="A573" t="s">
        <v>91</v>
      </c>
      <c r="B573" t="s">
        <v>90</v>
      </c>
      <c r="C573">
        <v>2022</v>
      </c>
      <c r="D573">
        <v>100</v>
      </c>
      <c r="F573">
        <v>1.613159995</v>
      </c>
      <c r="G573">
        <v>1009.21523</v>
      </c>
      <c r="H573">
        <v>5081765</v>
      </c>
      <c r="I573" t="str">
        <f>Master_Data!$A573 &amp; "-" &amp; Master_Data!$C573</f>
        <v>CRI-2022</v>
      </c>
      <c r="J573">
        <f t="shared" si="96"/>
        <v>0</v>
      </c>
      <c r="K573" t="str">
        <f t="shared" si="97"/>
        <v/>
      </c>
      <c r="L573">
        <f t="shared" si="98"/>
        <v>2.1634482000000066E-2</v>
      </c>
      <c r="M573">
        <f t="shared" si="99"/>
        <v>8197700.0019911751</v>
      </c>
      <c r="N573">
        <f t="shared" si="100"/>
        <v>0</v>
      </c>
      <c r="O573">
        <f t="shared" si="101"/>
        <v>1.5984300940444587</v>
      </c>
      <c r="P573" t="str">
        <f>IFERROR(VLOOKUP(A573,Ref_Data!$A:$B,2,0),"Unknown")</f>
        <v>Upper Middle Income</v>
      </c>
      <c r="Q573" t="str">
        <f>IFERROR(VLOOKUP(A573,Ref_Data!$A:$C,3,0),"Unknown")</f>
        <v>Latin America &amp; Caribbean</v>
      </c>
      <c r="R573" t="str">
        <f t="shared" si="102"/>
        <v>Universal Access</v>
      </c>
      <c r="S573">
        <f t="shared" si="103"/>
        <v>12.585946336015652</v>
      </c>
      <c r="T573" t="str">
        <f t="shared" si="104"/>
        <v/>
      </c>
      <c r="U573">
        <f t="shared" si="105"/>
        <v>-2.9376410572259362</v>
      </c>
      <c r="V573">
        <f t="shared" si="106"/>
        <v>1</v>
      </c>
      <c r="W573">
        <f t="shared" si="107"/>
        <v>2.486755499999993E-2</v>
      </c>
    </row>
    <row r="574" spans="1:23" x14ac:dyDescent="0.2">
      <c r="A574" t="s">
        <v>93</v>
      </c>
      <c r="B574" t="s">
        <v>92</v>
      </c>
      <c r="C574">
        <v>2010</v>
      </c>
      <c r="D574">
        <v>94.181512459999993</v>
      </c>
      <c r="E574">
        <v>7.7632438739999996</v>
      </c>
      <c r="F574">
        <v>11.43531492</v>
      </c>
      <c r="H574">
        <v>4173335</v>
      </c>
      <c r="I574" t="str">
        <f>Master_Data!$A574 &amp; "-" &amp; Master_Data!$C574</f>
        <v>CSS-2010</v>
      </c>
      <c r="J574" t="str">
        <f t="shared" si="96"/>
        <v/>
      </c>
      <c r="K574" t="str">
        <f t="shared" si="97"/>
        <v/>
      </c>
      <c r="L574" t="str">
        <f t="shared" si="98"/>
        <v/>
      </c>
      <c r="M574">
        <f t="shared" si="99"/>
        <v>47723399.991658196</v>
      </c>
      <c r="N574">
        <f t="shared" si="100"/>
        <v>5.8184875400000067</v>
      </c>
      <c r="O574" t="str">
        <f t="shared" si="101"/>
        <v/>
      </c>
      <c r="P574" t="str">
        <f>IFERROR(VLOOKUP(A574,Ref_Data!$A:$B,2,0),"Unknown")</f>
        <v>Unknown</v>
      </c>
      <c r="Q574" t="str">
        <f>IFERROR(VLOOKUP(A574,Ref_Data!$A:$C,3,0),"Unknown")</f>
        <v>Unknown</v>
      </c>
      <c r="R574" t="str">
        <f t="shared" si="102"/>
        <v>High Access</v>
      </c>
      <c r="S574">
        <f t="shared" si="103"/>
        <v>14.556855020585942</v>
      </c>
      <c r="T574">
        <f t="shared" si="104"/>
        <v>-22.649421032737902</v>
      </c>
      <c r="U574">
        <f t="shared" si="105"/>
        <v>6.3372557060083654</v>
      </c>
      <c r="V574">
        <f t="shared" si="106"/>
        <v>0</v>
      </c>
      <c r="W574">
        <f t="shared" si="107"/>
        <v>0</v>
      </c>
    </row>
    <row r="575" spans="1:23" x14ac:dyDescent="0.2">
      <c r="A575" t="s">
        <v>93</v>
      </c>
      <c r="B575" t="s">
        <v>92</v>
      </c>
      <c r="C575">
        <v>2011</v>
      </c>
      <c r="D575">
        <v>94.127681850000002</v>
      </c>
      <c r="E575">
        <v>8.846320682</v>
      </c>
      <c r="F575">
        <v>11.27836068</v>
      </c>
      <c r="H575">
        <v>4201107</v>
      </c>
      <c r="I575" t="str">
        <f>Master_Data!$A575 &amp; "-" &amp; Master_Data!$C575</f>
        <v>CSS-2011</v>
      </c>
      <c r="J575">
        <f t="shared" si="96"/>
        <v>-5.3830609999991452E-2</v>
      </c>
      <c r="K575">
        <f t="shared" si="97"/>
        <v>1.0830768080000004</v>
      </c>
      <c r="L575">
        <f t="shared" si="98"/>
        <v>-0.15695423999999925</v>
      </c>
      <c r="M575">
        <f t="shared" si="99"/>
        <v>47381600.00127276</v>
      </c>
      <c r="N575">
        <f t="shared" si="100"/>
        <v>5.8723181499999981</v>
      </c>
      <c r="O575" t="str">
        <f t="shared" si="101"/>
        <v/>
      </c>
      <c r="P575" t="str">
        <f>IFERROR(VLOOKUP(A575,Ref_Data!$A:$B,2,0),"Unknown")</f>
        <v>Unknown</v>
      </c>
      <c r="Q575" t="str">
        <f>IFERROR(VLOOKUP(A575,Ref_Data!$A:$C,3,0),"Unknown")</f>
        <v>Unknown</v>
      </c>
      <c r="R575" t="str">
        <f t="shared" si="102"/>
        <v>High Access</v>
      </c>
      <c r="S575">
        <f t="shared" si="103"/>
        <v>13.71235441917969</v>
      </c>
      <c r="T575">
        <f t="shared" si="104"/>
        <v>-21.351049607641144</v>
      </c>
      <c r="U575">
        <f t="shared" si="105"/>
        <v>6.151827296225945</v>
      </c>
      <c r="V575">
        <f t="shared" si="106"/>
        <v>-5.3830609999991452E-2</v>
      </c>
      <c r="W575">
        <f t="shared" si="107"/>
        <v>-0.15695423999999925</v>
      </c>
    </row>
    <row r="576" spans="1:23" x14ac:dyDescent="0.2">
      <c r="A576" t="s">
        <v>93</v>
      </c>
      <c r="B576" t="s">
        <v>92</v>
      </c>
      <c r="C576">
        <v>2012</v>
      </c>
      <c r="D576">
        <v>95.254311380000004</v>
      </c>
      <c r="E576">
        <v>7.9395680679999998</v>
      </c>
      <c r="F576">
        <v>10.650842089999999</v>
      </c>
      <c r="H576">
        <v>4228445</v>
      </c>
      <c r="I576" t="str">
        <f>Master_Data!$A576 &amp; "-" &amp; Master_Data!$C576</f>
        <v>CSS-2012</v>
      </c>
      <c r="J576">
        <f t="shared" si="96"/>
        <v>1.1266295300000024</v>
      </c>
      <c r="K576">
        <f t="shared" si="97"/>
        <v>-0.90675261400000018</v>
      </c>
      <c r="L576">
        <f t="shared" si="98"/>
        <v>-0.6275185900000011</v>
      </c>
      <c r="M576">
        <f t="shared" si="99"/>
        <v>45036499.981250048</v>
      </c>
      <c r="N576">
        <f t="shared" si="100"/>
        <v>4.7456886199999957</v>
      </c>
      <c r="O576" t="str">
        <f t="shared" si="101"/>
        <v/>
      </c>
      <c r="P576" t="str">
        <f>IFERROR(VLOOKUP(A576,Ref_Data!$A:$B,2,0),"Unknown")</f>
        <v>Unknown</v>
      </c>
      <c r="Q576" t="str">
        <f>IFERROR(VLOOKUP(A576,Ref_Data!$A:$C,3,0),"Unknown")</f>
        <v>Unknown</v>
      </c>
      <c r="R576" t="str">
        <f t="shared" si="102"/>
        <v>Universal Access</v>
      </c>
      <c r="S576">
        <f t="shared" si="103"/>
        <v>14.133506843984378</v>
      </c>
      <c r="T576">
        <f t="shared" si="104"/>
        <v>-22.167561385224882</v>
      </c>
      <c r="U576">
        <f t="shared" si="105"/>
        <v>5.2453380269037702</v>
      </c>
      <c r="V576">
        <f t="shared" si="106"/>
        <v>1.072798920000011</v>
      </c>
      <c r="W576">
        <f t="shared" si="107"/>
        <v>-0.78447283000000034</v>
      </c>
    </row>
    <row r="577" spans="1:23" x14ac:dyDescent="0.2">
      <c r="A577" t="s">
        <v>93</v>
      </c>
      <c r="B577" t="s">
        <v>92</v>
      </c>
      <c r="C577">
        <v>2013</v>
      </c>
      <c r="D577">
        <v>95.56373954</v>
      </c>
      <c r="E577">
        <v>6.8601581029999998</v>
      </c>
      <c r="F577">
        <v>10.42978315</v>
      </c>
      <c r="H577">
        <v>4257682</v>
      </c>
      <c r="I577" t="str">
        <f>Master_Data!$A577 &amp; "-" &amp; Master_Data!$C577</f>
        <v>CSS-2013</v>
      </c>
      <c r="J577">
        <f t="shared" si="96"/>
        <v>0.30942815999999596</v>
      </c>
      <c r="K577">
        <f t="shared" si="97"/>
        <v>-1.079409965</v>
      </c>
      <c r="L577">
        <f t="shared" si="98"/>
        <v>-0.22105893999999893</v>
      </c>
      <c r="M577">
        <f t="shared" si="99"/>
        <v>44406699.981658302</v>
      </c>
      <c r="N577">
        <f t="shared" si="100"/>
        <v>4.4362604599999997</v>
      </c>
      <c r="O577" t="str">
        <f t="shared" si="101"/>
        <v/>
      </c>
      <c r="P577" t="str">
        <f>IFERROR(VLOOKUP(A577,Ref_Data!$A:$B,2,0),"Unknown")</f>
        <v>Unknown</v>
      </c>
      <c r="Q577" t="str">
        <f>IFERROR(VLOOKUP(A577,Ref_Data!$A:$C,3,0),"Unknown")</f>
        <v>Unknown</v>
      </c>
      <c r="R577" t="str">
        <f t="shared" si="102"/>
        <v>Universal Access</v>
      </c>
      <c r="S577">
        <f t="shared" si="103"/>
        <v>13.851201363359394</v>
      </c>
      <c r="T577">
        <f t="shared" si="104"/>
        <v>-23.441481980835349</v>
      </c>
      <c r="U577">
        <f t="shared" si="105"/>
        <v>5.4614127059999964</v>
      </c>
      <c r="V577">
        <f t="shared" si="106"/>
        <v>1.3822270800000069</v>
      </c>
      <c r="W577">
        <f t="shared" si="107"/>
        <v>-1.0055317699999993</v>
      </c>
    </row>
    <row r="578" spans="1:23" x14ac:dyDescent="0.2">
      <c r="A578" t="s">
        <v>93</v>
      </c>
      <c r="B578" t="s">
        <v>92</v>
      </c>
      <c r="C578">
        <v>2014</v>
      </c>
      <c r="D578">
        <v>95.843219649999995</v>
      </c>
      <c r="E578">
        <v>6.0161376669999997</v>
      </c>
      <c r="F578">
        <v>10.43236209</v>
      </c>
      <c r="H578">
        <v>4286546</v>
      </c>
      <c r="I578" t="str">
        <f>Master_Data!$A578 &amp; "-" &amp; Master_Data!$C578</f>
        <v>CSS-2014</v>
      </c>
      <c r="J578">
        <f t="shared" ref="J578:J641" si="108">IF(C578=2010,"",IF(D578="","",IFERROR(D578-INDEX($D:$D,MATCH(A578&amp;"-"&amp;(C578-1),$I:$I,0)),"")))</f>
        <v>0.2794801099999944</v>
      </c>
      <c r="K578">
        <f t="shared" ref="K578:K641" si="109">IF(C578=2010,"",IF(E578="","",IFERROR(E578-INDEX($E:$E,MATCH(A578&amp;"-"&amp;(C578-1),$I:$I,0)),"")))</f>
        <v>-0.8440204360000001</v>
      </c>
      <c r="L578">
        <f t="shared" ref="L578:L641" si="110">IF(C578=2010,"",IF(F578="","",IFERROR(F578-INDEX($F:$F,MATCH(A578&amp;"-"&amp;(C578-1),$I:$I,0)),"" )))</f>
        <v>2.5789399999993634E-3</v>
      </c>
      <c r="M578">
        <f t="shared" ref="M578:M641" si="111">IFERROR(F578*H578,"")</f>
        <v>44718799.987441137</v>
      </c>
      <c r="N578">
        <f t="shared" ref="N578:N641" si="112">IF(D578="","",100-D578)</f>
        <v>4.1567803500000053</v>
      </c>
      <c r="O578" t="str">
        <f t="shared" ref="O578:O641" si="113">IFERROR(F578/G578*1000,"")</f>
        <v/>
      </c>
      <c r="P578" t="str">
        <f>IFERROR(VLOOKUP(A578,Ref_Data!$A:$B,2,0),"Unknown")</f>
        <v>Unknown</v>
      </c>
      <c r="Q578" t="str">
        <f>IFERROR(VLOOKUP(A578,Ref_Data!$A:$C,3,0),"Unknown")</f>
        <v>Unknown</v>
      </c>
      <c r="R578" t="str">
        <f t="shared" ref="R578:R641" si="114">IF(D578="","No Data",IF(D578&gt;=95,"Universal Access",IF(D578&gt;=80,"High Access",IF(D578&gt;=50,"Moderate Access",IF(D578&gt;=20,"Low Access","Critical")))))</f>
        <v>Universal Access</v>
      </c>
      <c r="S578">
        <f t="shared" ref="S578:S641" si="115">IF(D578="","",D578-AVERAGEIF($C:$C,C578,$D:$D))</f>
        <v>13.402317061132848</v>
      </c>
      <c r="T578">
        <f t="shared" ref="T578:T641" si="116">IF(E578="","",E578-AVERAGEIF($C:$C,C578,$E:$E))</f>
        <v>-24.095588938578302</v>
      </c>
      <c r="U578">
        <f t="shared" ref="U578:U641" si="117">IF(F578="","",F578-AVERAGEIF($C:$C,C578,$F:$F))</f>
        <v>5.6410751919163156</v>
      </c>
      <c r="V578">
        <f t="shared" ref="V578:V641" si="118">IFERROR(IF(D578="","",D578-INDEX($D:$D,MATCH(A578&amp;"-2010",$I:$I,0))),"")</f>
        <v>1.6617071900000013</v>
      </c>
      <c r="W578">
        <f t="shared" ref="W578:W641" si="119">IFERROR(IF(F578="","",F578-INDEX($F:$F,MATCH(A578&amp;"-2010",$I:$I,0))),"")</f>
        <v>-1.0029528299999999</v>
      </c>
    </row>
    <row r="579" spans="1:23" x14ac:dyDescent="0.2">
      <c r="A579" t="s">
        <v>93</v>
      </c>
      <c r="B579" t="s">
        <v>92</v>
      </c>
      <c r="C579">
        <v>2015</v>
      </c>
      <c r="D579">
        <v>96.200194850000003</v>
      </c>
      <c r="E579">
        <v>6.1973602479999998</v>
      </c>
      <c r="F579">
        <v>10.316256279999999</v>
      </c>
      <c r="H579">
        <v>4314191</v>
      </c>
      <c r="I579" t="str">
        <f>Master_Data!$A579 &amp; "-" &amp; Master_Data!$C579</f>
        <v>CSS-2015</v>
      </c>
      <c r="J579">
        <f t="shared" si="108"/>
        <v>0.35697520000000793</v>
      </c>
      <c r="K579">
        <f t="shared" si="109"/>
        <v>0.1812225810000001</v>
      </c>
      <c r="L579">
        <f t="shared" si="110"/>
        <v>-0.11610581000000053</v>
      </c>
      <c r="M579">
        <f t="shared" si="111"/>
        <v>44506299.996869475</v>
      </c>
      <c r="N579">
        <f t="shared" si="112"/>
        <v>3.7998051499999974</v>
      </c>
      <c r="O579" t="str">
        <f t="shared" si="113"/>
        <v/>
      </c>
      <c r="P579" t="str">
        <f>IFERROR(VLOOKUP(A579,Ref_Data!$A:$B,2,0),"Unknown")</f>
        <v>Unknown</v>
      </c>
      <c r="Q579" t="str">
        <f>IFERROR(VLOOKUP(A579,Ref_Data!$A:$C,3,0),"Unknown")</f>
        <v>Unknown</v>
      </c>
      <c r="R579" t="str">
        <f t="shared" si="114"/>
        <v>Universal Access</v>
      </c>
      <c r="S579">
        <f t="shared" si="115"/>
        <v>13.184956291953114</v>
      </c>
      <c r="T579">
        <f t="shared" si="116"/>
        <v>-23.717796943497991</v>
      </c>
      <c r="U579">
        <f t="shared" si="117"/>
        <v>5.6068149139958203</v>
      </c>
      <c r="V579">
        <f t="shared" si="118"/>
        <v>2.0186823900000093</v>
      </c>
      <c r="W579">
        <f t="shared" si="119"/>
        <v>-1.1190586400000004</v>
      </c>
    </row>
    <row r="580" spans="1:23" x14ac:dyDescent="0.2">
      <c r="A580" t="s">
        <v>93</v>
      </c>
      <c r="B580" t="s">
        <v>92</v>
      </c>
      <c r="C580">
        <v>2016</v>
      </c>
      <c r="D580">
        <v>96.665686780000001</v>
      </c>
      <c r="E580">
        <v>6.6826845090000004</v>
      </c>
      <c r="F580">
        <v>9.7537092869999995</v>
      </c>
      <c r="H580">
        <v>4341333</v>
      </c>
      <c r="I580" t="str">
        <f>Master_Data!$A580 &amp; "-" &amp; Master_Data!$C580</f>
        <v>CSS-2016</v>
      </c>
      <c r="J580">
        <f t="shared" si="108"/>
        <v>0.46549192999999889</v>
      </c>
      <c r="K580">
        <f t="shared" si="109"/>
        <v>0.48532426100000059</v>
      </c>
      <c r="L580">
        <f t="shared" si="110"/>
        <v>-0.56254699299999977</v>
      </c>
      <c r="M580">
        <f t="shared" si="111"/>
        <v>42344100.000059567</v>
      </c>
      <c r="N580">
        <f t="shared" si="112"/>
        <v>3.3343132199999985</v>
      </c>
      <c r="O580" t="str">
        <f t="shared" si="113"/>
        <v/>
      </c>
      <c r="P580" t="str">
        <f>IFERROR(VLOOKUP(A580,Ref_Data!$A:$B,2,0),"Unknown")</f>
        <v>Unknown</v>
      </c>
      <c r="Q580" t="str">
        <f>IFERROR(VLOOKUP(A580,Ref_Data!$A:$C,3,0),"Unknown")</f>
        <v>Unknown</v>
      </c>
      <c r="R580" t="str">
        <f t="shared" si="114"/>
        <v>Universal Access</v>
      </c>
      <c r="S580">
        <f t="shared" si="115"/>
        <v>12.570935649453034</v>
      </c>
      <c r="T580">
        <f t="shared" si="116"/>
        <v>-23.023373016184724</v>
      </c>
      <c r="U580">
        <f t="shared" si="117"/>
        <v>5.0793374913305431</v>
      </c>
      <c r="V580">
        <f t="shared" si="118"/>
        <v>2.4841743200000082</v>
      </c>
      <c r="W580">
        <f t="shared" si="119"/>
        <v>-1.6816056330000002</v>
      </c>
    </row>
    <row r="581" spans="1:23" x14ac:dyDescent="0.2">
      <c r="A581" t="s">
        <v>93</v>
      </c>
      <c r="B581" t="s">
        <v>92</v>
      </c>
      <c r="C581">
        <v>2017</v>
      </c>
      <c r="D581">
        <v>97.05429006</v>
      </c>
      <c r="E581">
        <v>7.4129383310000003</v>
      </c>
      <c r="F581">
        <v>9.3191010819999995</v>
      </c>
      <c r="H581">
        <v>4366140</v>
      </c>
      <c r="I581" t="str">
        <f>Master_Data!$A581 &amp; "-" &amp; Master_Data!$C581</f>
        <v>CSS-2017</v>
      </c>
      <c r="J581">
        <f t="shared" si="108"/>
        <v>0.38860327999999811</v>
      </c>
      <c r="K581">
        <f t="shared" si="109"/>
        <v>0.73025382199999989</v>
      </c>
      <c r="L581">
        <f t="shared" si="110"/>
        <v>-0.43460820499999997</v>
      </c>
      <c r="M581">
        <f t="shared" si="111"/>
        <v>40688499.998163477</v>
      </c>
      <c r="N581">
        <f t="shared" si="112"/>
        <v>2.9457099400000004</v>
      </c>
      <c r="O581" t="str">
        <f t="shared" si="113"/>
        <v/>
      </c>
      <c r="P581" t="str">
        <f>IFERROR(VLOOKUP(A581,Ref_Data!$A:$B,2,0),"Unknown")</f>
        <v>Unknown</v>
      </c>
      <c r="Q581" t="str">
        <f>IFERROR(VLOOKUP(A581,Ref_Data!$A:$C,3,0),"Unknown")</f>
        <v>Unknown</v>
      </c>
      <c r="R581" t="str">
        <f t="shared" si="114"/>
        <v>Universal Access</v>
      </c>
      <c r="S581">
        <f t="shared" si="115"/>
        <v>12.200382369921883</v>
      </c>
      <c r="T581">
        <f t="shared" si="116"/>
        <v>-22.128580540734948</v>
      </c>
      <c r="U581">
        <f t="shared" si="117"/>
        <v>4.6413500164267756</v>
      </c>
      <c r="V581">
        <f t="shared" si="118"/>
        <v>2.8727776000000063</v>
      </c>
      <c r="W581">
        <f t="shared" si="119"/>
        <v>-2.1162138380000002</v>
      </c>
    </row>
    <row r="582" spans="1:23" x14ac:dyDescent="0.2">
      <c r="A582" t="s">
        <v>93</v>
      </c>
      <c r="B582" t="s">
        <v>92</v>
      </c>
      <c r="C582">
        <v>2018</v>
      </c>
      <c r="D582">
        <v>97.087827709999999</v>
      </c>
      <c r="E582">
        <v>7.1973830970000003</v>
      </c>
      <c r="F582">
        <v>9.2137139500000007</v>
      </c>
      <c r="H582">
        <v>4407658</v>
      </c>
      <c r="I582" t="str">
        <f>Master_Data!$A582 &amp; "-" &amp; Master_Data!$C582</f>
        <v>CSS-2018</v>
      </c>
      <c r="J582">
        <f t="shared" si="108"/>
        <v>3.353764999999953E-2</v>
      </c>
      <c r="K582">
        <f t="shared" si="109"/>
        <v>-0.21555523399999998</v>
      </c>
      <c r="L582">
        <f t="shared" si="110"/>
        <v>-0.10538713199999883</v>
      </c>
      <c r="M582">
        <f t="shared" si="111"/>
        <v>40610900.001429103</v>
      </c>
      <c r="N582">
        <f t="shared" si="112"/>
        <v>2.9121722900000009</v>
      </c>
      <c r="O582" t="str">
        <f t="shared" si="113"/>
        <v/>
      </c>
      <c r="P582" t="str">
        <f>IFERROR(VLOOKUP(A582,Ref_Data!$A:$B,2,0),"Unknown")</f>
        <v>Unknown</v>
      </c>
      <c r="Q582" t="str">
        <f>IFERROR(VLOOKUP(A582,Ref_Data!$A:$C,3,0),"Unknown")</f>
        <v>Unknown</v>
      </c>
      <c r="R582" t="str">
        <f t="shared" si="114"/>
        <v>Universal Access</v>
      </c>
      <c r="S582">
        <f t="shared" si="115"/>
        <v>11.604027150312504</v>
      </c>
      <c r="T582">
        <f t="shared" si="116"/>
        <v>-22.365647073325302</v>
      </c>
      <c r="U582">
        <f t="shared" si="117"/>
        <v>4.5028449403723858</v>
      </c>
      <c r="V582">
        <f t="shared" si="118"/>
        <v>2.9063152500000058</v>
      </c>
      <c r="W582">
        <f t="shared" si="119"/>
        <v>-2.221600969999999</v>
      </c>
    </row>
    <row r="583" spans="1:23" x14ac:dyDescent="0.2">
      <c r="A583" t="s">
        <v>93</v>
      </c>
      <c r="B583" t="s">
        <v>92</v>
      </c>
      <c r="C583">
        <v>2019</v>
      </c>
      <c r="D583">
        <v>97.368590389999994</v>
      </c>
      <c r="E583">
        <v>5.8882281550000002</v>
      </c>
      <c r="F583">
        <v>9.5756058670000002</v>
      </c>
      <c r="H583">
        <v>4443134</v>
      </c>
      <c r="I583" t="str">
        <f>Master_Data!$A583 &amp; "-" &amp; Master_Data!$C583</f>
        <v>CSS-2019</v>
      </c>
      <c r="J583">
        <f t="shared" si="108"/>
        <v>0.28076267999999516</v>
      </c>
      <c r="K583">
        <f t="shared" si="109"/>
        <v>-1.3091549420000002</v>
      </c>
      <c r="L583">
        <f t="shared" si="110"/>
        <v>0.36189191699999945</v>
      </c>
      <c r="M583">
        <f t="shared" si="111"/>
        <v>42545699.998267181</v>
      </c>
      <c r="N583">
        <f t="shared" si="112"/>
        <v>2.6314096100000057</v>
      </c>
      <c r="O583" t="str">
        <f t="shared" si="113"/>
        <v/>
      </c>
      <c r="P583" t="str">
        <f>IFERROR(VLOOKUP(A583,Ref_Data!$A:$B,2,0),"Unknown")</f>
        <v>Unknown</v>
      </c>
      <c r="Q583" t="str">
        <f>IFERROR(VLOOKUP(A583,Ref_Data!$A:$C,3,0),"Unknown")</f>
        <v>Unknown</v>
      </c>
      <c r="R583" t="str">
        <f t="shared" si="114"/>
        <v>Universal Access</v>
      </c>
      <c r="S583">
        <f t="shared" si="115"/>
        <v>11.327213250585871</v>
      </c>
      <c r="T583">
        <f t="shared" si="116"/>
        <v>-23.573962888827289</v>
      </c>
      <c r="U583">
        <f t="shared" si="117"/>
        <v>4.8922045714184126</v>
      </c>
      <c r="V583">
        <f t="shared" si="118"/>
        <v>3.1870779300000009</v>
      </c>
      <c r="W583">
        <f t="shared" si="119"/>
        <v>-1.8597090529999996</v>
      </c>
    </row>
    <row r="584" spans="1:23" x14ac:dyDescent="0.2">
      <c r="A584" t="s">
        <v>93</v>
      </c>
      <c r="B584" t="s">
        <v>92</v>
      </c>
      <c r="C584">
        <v>2020</v>
      </c>
      <c r="D584">
        <v>97.933362689999996</v>
      </c>
      <c r="E584">
        <v>6.288435679</v>
      </c>
      <c r="F584">
        <v>8.7408522679999994</v>
      </c>
      <c r="H584">
        <v>4459302</v>
      </c>
      <c r="I584" t="str">
        <f>Master_Data!$A584 &amp; "-" &amp; Master_Data!$C584</f>
        <v>CSS-2020</v>
      </c>
      <c r="J584">
        <f t="shared" si="108"/>
        <v>0.56477230000000134</v>
      </c>
      <c r="K584">
        <f t="shared" si="109"/>
        <v>0.40020752399999981</v>
      </c>
      <c r="L584">
        <f t="shared" si="110"/>
        <v>-0.83475359900000079</v>
      </c>
      <c r="M584">
        <f t="shared" si="111"/>
        <v>38978100.00039693</v>
      </c>
      <c r="N584">
        <f t="shared" si="112"/>
        <v>2.0666373100000044</v>
      </c>
      <c r="O584" t="str">
        <f t="shared" si="113"/>
        <v/>
      </c>
      <c r="P584" t="str">
        <f>IFERROR(VLOOKUP(A584,Ref_Data!$A:$B,2,0),"Unknown")</f>
        <v>Unknown</v>
      </c>
      <c r="Q584" t="str">
        <f>IFERROR(VLOOKUP(A584,Ref_Data!$A:$C,3,0),"Unknown")</f>
        <v>Unknown</v>
      </c>
      <c r="R584" t="str">
        <f t="shared" si="114"/>
        <v>Universal Access</v>
      </c>
      <c r="S584">
        <f t="shared" si="115"/>
        <v>11.359528164335913</v>
      </c>
      <c r="T584">
        <f t="shared" si="116"/>
        <v>-24.246417754815262</v>
      </c>
      <c r="U584">
        <f t="shared" si="117"/>
        <v>4.3401046316987415</v>
      </c>
      <c r="V584">
        <f t="shared" si="118"/>
        <v>3.7518502300000023</v>
      </c>
      <c r="W584">
        <f t="shared" si="119"/>
        <v>-2.6944626520000003</v>
      </c>
    </row>
    <row r="585" spans="1:23" x14ac:dyDescent="0.2">
      <c r="A585" t="s">
        <v>93</v>
      </c>
      <c r="B585" t="s">
        <v>92</v>
      </c>
      <c r="C585">
        <v>2021</v>
      </c>
      <c r="D585">
        <v>98.174699090000004</v>
      </c>
      <c r="F585">
        <v>8.5384849460000005</v>
      </c>
      <c r="H585">
        <v>4479167</v>
      </c>
      <c r="I585" t="str">
        <f>Master_Data!$A585 &amp; "-" &amp; Master_Data!$C585</f>
        <v>CSS-2021</v>
      </c>
      <c r="J585">
        <f t="shared" si="108"/>
        <v>0.24133640000000867</v>
      </c>
      <c r="K585" t="str">
        <f t="shared" si="109"/>
        <v/>
      </c>
      <c r="L585">
        <f t="shared" si="110"/>
        <v>-0.20236732199999885</v>
      </c>
      <c r="M585">
        <f t="shared" si="111"/>
        <v>38245300.000119984</v>
      </c>
      <c r="N585">
        <f t="shared" si="112"/>
        <v>1.8253009099999957</v>
      </c>
      <c r="O585" t="str">
        <f t="shared" si="113"/>
        <v/>
      </c>
      <c r="P585" t="str">
        <f>IFERROR(VLOOKUP(A585,Ref_Data!$A:$B,2,0),"Unknown")</f>
        <v>Unknown</v>
      </c>
      <c r="Q585" t="str">
        <f>IFERROR(VLOOKUP(A585,Ref_Data!$A:$C,3,0),"Unknown")</f>
        <v>Unknown</v>
      </c>
      <c r="R585" t="str">
        <f t="shared" si="114"/>
        <v>Universal Access</v>
      </c>
      <c r="S585">
        <f t="shared" si="115"/>
        <v>11.049530579726564</v>
      </c>
      <c r="T585" t="str">
        <f t="shared" si="116"/>
        <v/>
      </c>
      <c r="U585">
        <f t="shared" si="117"/>
        <v>3.9577506049958142</v>
      </c>
      <c r="V585">
        <f t="shared" si="118"/>
        <v>3.993186630000011</v>
      </c>
      <c r="W585">
        <f t="shared" si="119"/>
        <v>-2.8968299739999992</v>
      </c>
    </row>
    <row r="586" spans="1:23" x14ac:dyDescent="0.2">
      <c r="A586" t="s">
        <v>93</v>
      </c>
      <c r="B586" t="s">
        <v>92</v>
      </c>
      <c r="C586">
        <v>2022</v>
      </c>
      <c r="D586">
        <v>98.306422150000003</v>
      </c>
      <c r="F586">
        <v>8.5921361879999996</v>
      </c>
      <c r="H586">
        <v>4497310</v>
      </c>
      <c r="I586" t="str">
        <f>Master_Data!$A586 &amp; "-" &amp; Master_Data!$C586</f>
        <v>CSS-2022</v>
      </c>
      <c r="J586">
        <f t="shared" si="108"/>
        <v>0.13172305999999878</v>
      </c>
      <c r="K586" t="str">
        <f t="shared" si="109"/>
        <v/>
      </c>
      <c r="L586">
        <f t="shared" si="110"/>
        <v>5.3651241999999044E-2</v>
      </c>
      <c r="M586">
        <f t="shared" si="111"/>
        <v>38641499.999654278</v>
      </c>
      <c r="N586">
        <f t="shared" si="112"/>
        <v>1.6935778499999969</v>
      </c>
      <c r="O586" t="str">
        <f t="shared" si="113"/>
        <v/>
      </c>
      <c r="P586" t="str">
        <f>IFERROR(VLOOKUP(A586,Ref_Data!$A:$B,2,0),"Unknown")</f>
        <v>Unknown</v>
      </c>
      <c r="Q586" t="str">
        <f>IFERROR(VLOOKUP(A586,Ref_Data!$A:$C,3,0),"Unknown")</f>
        <v>Unknown</v>
      </c>
      <c r="R586" t="str">
        <f t="shared" si="114"/>
        <v>Universal Access</v>
      </c>
      <c r="S586">
        <f t="shared" si="115"/>
        <v>10.892368486015656</v>
      </c>
      <c r="T586" t="str">
        <f t="shared" si="116"/>
        <v/>
      </c>
      <c r="U586">
        <f t="shared" si="117"/>
        <v>4.0413351357740632</v>
      </c>
      <c r="V586">
        <f t="shared" si="118"/>
        <v>4.1249096900000097</v>
      </c>
      <c r="W586">
        <f t="shared" si="119"/>
        <v>-2.8431787320000002</v>
      </c>
    </row>
    <row r="587" spans="1:23" x14ac:dyDescent="0.2">
      <c r="A587" t="s">
        <v>95</v>
      </c>
      <c r="B587" t="s">
        <v>94</v>
      </c>
      <c r="C587">
        <v>2010</v>
      </c>
      <c r="D587">
        <v>97.8</v>
      </c>
      <c r="E587">
        <v>15.6</v>
      </c>
      <c r="F587">
        <v>2.4945100240000002</v>
      </c>
      <c r="G587">
        <v>1000.1841010000001</v>
      </c>
      <c r="H587">
        <v>11297409</v>
      </c>
      <c r="I587" t="str">
        <f>Master_Data!$A587 &amp; "-" &amp; Master_Data!$C587</f>
        <v>CUB-2010</v>
      </c>
      <c r="J587" t="str">
        <f t="shared" si="108"/>
        <v/>
      </c>
      <c r="K587" t="str">
        <f t="shared" si="109"/>
        <v/>
      </c>
      <c r="L587" t="str">
        <f t="shared" si="110"/>
        <v/>
      </c>
      <c r="M587">
        <f t="shared" si="111"/>
        <v>28181499.995727818</v>
      </c>
      <c r="N587">
        <f t="shared" si="112"/>
        <v>2.2000000000000028</v>
      </c>
      <c r="O587">
        <f t="shared" si="113"/>
        <v>2.4940508667413819</v>
      </c>
      <c r="P587" t="str">
        <f>IFERROR(VLOOKUP(A587,Ref_Data!$A:$B,2,0),"Unknown")</f>
        <v>Upper Middle Income</v>
      </c>
      <c r="Q587" t="str">
        <f>IFERROR(VLOOKUP(A587,Ref_Data!$A:$C,3,0),"Unknown")</f>
        <v>Latin America &amp; Caribbean</v>
      </c>
      <c r="R587" t="str">
        <f t="shared" si="114"/>
        <v>Universal Access</v>
      </c>
      <c r="S587">
        <f t="shared" si="115"/>
        <v>18.175342560585946</v>
      </c>
      <c r="T587">
        <f t="shared" si="116"/>
        <v>-14.812664906737902</v>
      </c>
      <c r="U587">
        <f t="shared" si="117"/>
        <v>-2.6035491899916341</v>
      </c>
      <c r="V587">
        <f t="shared" si="118"/>
        <v>0</v>
      </c>
      <c r="W587">
        <f t="shared" si="119"/>
        <v>0</v>
      </c>
    </row>
    <row r="588" spans="1:23" x14ac:dyDescent="0.2">
      <c r="A588" t="s">
        <v>95</v>
      </c>
      <c r="B588" t="s">
        <v>94</v>
      </c>
      <c r="C588">
        <v>2011</v>
      </c>
      <c r="D588">
        <v>98</v>
      </c>
      <c r="E588">
        <v>19.2</v>
      </c>
      <c r="F588">
        <v>2.4552250299999998</v>
      </c>
      <c r="G588">
        <v>969.82892260000006</v>
      </c>
      <c r="H588">
        <v>11301571</v>
      </c>
      <c r="I588" t="str">
        <f>Master_Data!$A588 &amp; "-" &amp; Master_Data!$C588</f>
        <v>CUB-2011</v>
      </c>
      <c r="J588">
        <f t="shared" si="108"/>
        <v>0.20000000000000284</v>
      </c>
      <c r="K588">
        <f t="shared" si="109"/>
        <v>3.5999999999999996</v>
      </c>
      <c r="L588">
        <f t="shared" si="110"/>
        <v>-3.9284994000000406E-2</v>
      </c>
      <c r="M588">
        <f t="shared" si="111"/>
        <v>27747899.997522127</v>
      </c>
      <c r="N588">
        <f t="shared" si="112"/>
        <v>2</v>
      </c>
      <c r="O588">
        <f t="shared" si="113"/>
        <v>2.5316063202341121</v>
      </c>
      <c r="P588" t="str">
        <f>IFERROR(VLOOKUP(A588,Ref_Data!$A:$B,2,0),"Unknown")</f>
        <v>Upper Middle Income</v>
      </c>
      <c r="Q588" t="str">
        <f>IFERROR(VLOOKUP(A588,Ref_Data!$A:$C,3,0),"Unknown")</f>
        <v>Latin America &amp; Caribbean</v>
      </c>
      <c r="R588" t="str">
        <f t="shared" si="114"/>
        <v>Universal Access</v>
      </c>
      <c r="S588">
        <f t="shared" si="115"/>
        <v>17.584672569179688</v>
      </c>
      <c r="T588">
        <f t="shared" si="116"/>
        <v>-10.997370289641143</v>
      </c>
      <c r="U588">
        <f t="shared" si="117"/>
        <v>-2.6713083537740556</v>
      </c>
      <c r="V588">
        <f t="shared" si="118"/>
        <v>0.20000000000000284</v>
      </c>
      <c r="W588">
        <f t="shared" si="119"/>
        <v>-3.9284994000000406E-2</v>
      </c>
    </row>
    <row r="589" spans="1:23" x14ac:dyDescent="0.2">
      <c r="A589" t="s">
        <v>95</v>
      </c>
      <c r="B589" t="s">
        <v>94</v>
      </c>
      <c r="C589">
        <v>2012</v>
      </c>
      <c r="D589">
        <v>98.3</v>
      </c>
      <c r="E589">
        <v>19.399999999999999</v>
      </c>
      <c r="F589">
        <v>2.5557951640000001</v>
      </c>
      <c r="G589">
        <v>989.67264569999998</v>
      </c>
      <c r="H589">
        <v>11303175</v>
      </c>
      <c r="I589" t="str">
        <f>Master_Data!$A589 &amp; "-" &amp; Master_Data!$C589</f>
        <v>CUB-2012</v>
      </c>
      <c r="J589">
        <f t="shared" si="108"/>
        <v>0.29999999999999716</v>
      </c>
      <c r="K589">
        <f t="shared" si="109"/>
        <v>0.19999999999999929</v>
      </c>
      <c r="L589">
        <f t="shared" si="110"/>
        <v>0.10057013400000026</v>
      </c>
      <c r="M589">
        <f t="shared" si="111"/>
        <v>28888600.002845701</v>
      </c>
      <c r="N589">
        <f t="shared" si="112"/>
        <v>1.7000000000000028</v>
      </c>
      <c r="O589">
        <f t="shared" si="113"/>
        <v>2.5824651970574317</v>
      </c>
      <c r="P589" t="str">
        <f>IFERROR(VLOOKUP(A589,Ref_Data!$A:$B,2,0),"Unknown")</f>
        <v>Upper Middle Income</v>
      </c>
      <c r="Q589" t="str">
        <f>IFERROR(VLOOKUP(A589,Ref_Data!$A:$C,3,0),"Unknown")</f>
        <v>Latin America &amp; Caribbean</v>
      </c>
      <c r="R589" t="str">
        <f t="shared" si="114"/>
        <v>Universal Access</v>
      </c>
      <c r="S589">
        <f t="shared" si="115"/>
        <v>17.179195463984371</v>
      </c>
      <c r="T589">
        <f t="shared" si="116"/>
        <v>-10.707129453224884</v>
      </c>
      <c r="U589">
        <f t="shared" si="117"/>
        <v>-2.8497088990962292</v>
      </c>
      <c r="V589">
        <f t="shared" si="118"/>
        <v>0.5</v>
      </c>
      <c r="W589">
        <f t="shared" si="119"/>
        <v>6.1285139999999849E-2</v>
      </c>
    </row>
    <row r="590" spans="1:23" x14ac:dyDescent="0.2">
      <c r="A590" t="s">
        <v>95</v>
      </c>
      <c r="B590" t="s">
        <v>94</v>
      </c>
      <c r="C590">
        <v>2013</v>
      </c>
      <c r="D590">
        <v>98.5</v>
      </c>
      <c r="E590">
        <v>18.2</v>
      </c>
      <c r="F590">
        <v>2.568761818</v>
      </c>
      <c r="G590">
        <v>939.53965749999998</v>
      </c>
      <c r="H590">
        <v>11298167</v>
      </c>
      <c r="I590" t="str">
        <f>Master_Data!$A590 &amp; "-" &amp; Master_Data!$C590</f>
        <v>CUB-2013</v>
      </c>
      <c r="J590">
        <f t="shared" si="108"/>
        <v>0.20000000000000284</v>
      </c>
      <c r="K590">
        <f t="shared" si="109"/>
        <v>-1.1999999999999993</v>
      </c>
      <c r="L590">
        <f t="shared" si="110"/>
        <v>1.2966653999999966E-2</v>
      </c>
      <c r="M590">
        <f t="shared" si="111"/>
        <v>29022300.002987605</v>
      </c>
      <c r="N590">
        <f t="shared" si="112"/>
        <v>1.5</v>
      </c>
      <c r="O590">
        <f t="shared" si="113"/>
        <v>2.734064280836384</v>
      </c>
      <c r="P590" t="str">
        <f>IFERROR(VLOOKUP(A590,Ref_Data!$A:$B,2,0),"Unknown")</f>
        <v>Upper Middle Income</v>
      </c>
      <c r="Q590" t="str">
        <f>IFERROR(VLOOKUP(A590,Ref_Data!$A:$C,3,0),"Unknown")</f>
        <v>Latin America &amp; Caribbean</v>
      </c>
      <c r="R590" t="str">
        <f t="shared" si="114"/>
        <v>Universal Access</v>
      </c>
      <c r="S590">
        <f t="shared" si="115"/>
        <v>16.787461823359394</v>
      </c>
      <c r="T590">
        <f t="shared" si="116"/>
        <v>-12.101640083835349</v>
      </c>
      <c r="U590">
        <f t="shared" si="117"/>
        <v>-2.399608626000004</v>
      </c>
      <c r="V590">
        <f t="shared" si="118"/>
        <v>0.70000000000000284</v>
      </c>
      <c r="W590">
        <f t="shared" si="119"/>
        <v>7.4251793999999816E-2</v>
      </c>
    </row>
    <row r="591" spans="1:23" x14ac:dyDescent="0.2">
      <c r="A591" t="s">
        <v>95</v>
      </c>
      <c r="B591" t="s">
        <v>94</v>
      </c>
      <c r="C591">
        <v>2014</v>
      </c>
      <c r="D591">
        <v>98.7</v>
      </c>
      <c r="E591">
        <v>23.2</v>
      </c>
      <c r="F591">
        <v>2.3840276810000001</v>
      </c>
      <c r="G591">
        <v>957.5020475</v>
      </c>
      <c r="H591">
        <v>11285775</v>
      </c>
      <c r="I591" t="str">
        <f>Master_Data!$A591 &amp; "-" &amp; Master_Data!$C591</f>
        <v>CUB-2014</v>
      </c>
      <c r="J591">
        <f t="shared" si="108"/>
        <v>0.20000000000000284</v>
      </c>
      <c r="K591">
        <f t="shared" si="109"/>
        <v>5</v>
      </c>
      <c r="L591">
        <f t="shared" si="110"/>
        <v>-0.18473413699999996</v>
      </c>
      <c r="M591">
        <f t="shared" si="111"/>
        <v>26905600.001537777</v>
      </c>
      <c r="N591">
        <f t="shared" si="112"/>
        <v>1.2999999999999972</v>
      </c>
      <c r="O591">
        <f t="shared" si="113"/>
        <v>2.4898408178077553</v>
      </c>
      <c r="P591" t="str">
        <f>IFERROR(VLOOKUP(A591,Ref_Data!$A:$B,2,0),"Unknown")</f>
        <v>Upper Middle Income</v>
      </c>
      <c r="Q591" t="str">
        <f>IFERROR(VLOOKUP(A591,Ref_Data!$A:$C,3,0),"Unknown")</f>
        <v>Latin America &amp; Caribbean</v>
      </c>
      <c r="R591" t="str">
        <f t="shared" si="114"/>
        <v>Universal Access</v>
      </c>
      <c r="S591">
        <f t="shared" si="115"/>
        <v>16.259097411132856</v>
      </c>
      <c r="T591">
        <f t="shared" si="116"/>
        <v>-6.911726605578302</v>
      </c>
      <c r="U591">
        <f t="shared" si="117"/>
        <v>-2.4072592170836842</v>
      </c>
      <c r="V591">
        <f t="shared" si="118"/>
        <v>0.90000000000000568</v>
      </c>
      <c r="W591">
        <f t="shared" si="119"/>
        <v>-0.11048234300000015</v>
      </c>
    </row>
    <row r="592" spans="1:23" x14ac:dyDescent="0.2">
      <c r="A592" t="s">
        <v>95</v>
      </c>
      <c r="B592" t="s">
        <v>94</v>
      </c>
      <c r="C592">
        <v>2015</v>
      </c>
      <c r="D592">
        <v>99</v>
      </c>
      <c r="E592">
        <v>21.1</v>
      </c>
      <c r="F592">
        <v>2.6111689820000001</v>
      </c>
      <c r="G592">
        <v>977.91102030000002</v>
      </c>
      <c r="H592">
        <v>11275065</v>
      </c>
      <c r="I592" t="str">
        <f>Master_Data!$A592 &amp; "-" &amp; Master_Data!$C592</f>
        <v>CUB-2015</v>
      </c>
      <c r="J592">
        <f t="shared" si="108"/>
        <v>0.29999999999999716</v>
      </c>
      <c r="K592">
        <f t="shared" si="109"/>
        <v>-2.0999999999999979</v>
      </c>
      <c r="L592">
        <f t="shared" si="110"/>
        <v>0.22714130100000007</v>
      </c>
      <c r="M592">
        <f t="shared" si="111"/>
        <v>29441099.998033833</v>
      </c>
      <c r="N592">
        <f t="shared" si="112"/>
        <v>1</v>
      </c>
      <c r="O592">
        <f t="shared" si="113"/>
        <v>2.6701498682354101</v>
      </c>
      <c r="P592" t="str">
        <f>IFERROR(VLOOKUP(A592,Ref_Data!$A:$B,2,0),"Unknown")</f>
        <v>Upper Middle Income</v>
      </c>
      <c r="Q592" t="str">
        <f>IFERROR(VLOOKUP(A592,Ref_Data!$A:$C,3,0),"Unknown")</f>
        <v>Latin America &amp; Caribbean</v>
      </c>
      <c r="R592" t="str">
        <f t="shared" si="114"/>
        <v>Universal Access</v>
      </c>
      <c r="S592">
        <f t="shared" si="115"/>
        <v>15.984761441953111</v>
      </c>
      <c r="T592">
        <f t="shared" si="116"/>
        <v>-8.8151571914979883</v>
      </c>
      <c r="U592">
        <f t="shared" si="117"/>
        <v>-2.0982723840041788</v>
      </c>
      <c r="V592">
        <f t="shared" si="118"/>
        <v>1.2000000000000028</v>
      </c>
      <c r="W592">
        <f t="shared" si="119"/>
        <v>0.11665895799999992</v>
      </c>
    </row>
    <row r="593" spans="1:23" x14ac:dyDescent="0.2">
      <c r="A593" t="s">
        <v>95</v>
      </c>
      <c r="B593" t="s">
        <v>94</v>
      </c>
      <c r="C593">
        <v>2016</v>
      </c>
      <c r="D593">
        <v>99.2</v>
      </c>
      <c r="E593">
        <v>19.2</v>
      </c>
      <c r="F593">
        <v>2.4236854600000002</v>
      </c>
      <c r="G593">
        <v>960.43696460000001</v>
      </c>
      <c r="H593">
        <v>11265612</v>
      </c>
      <c r="I593" t="str">
        <f>Master_Data!$A593 &amp; "-" &amp; Master_Data!$C593</f>
        <v>CUB-2016</v>
      </c>
      <c r="J593">
        <f t="shared" si="108"/>
        <v>0.20000000000000284</v>
      </c>
      <c r="K593">
        <f t="shared" si="109"/>
        <v>-1.9000000000000021</v>
      </c>
      <c r="L593">
        <f t="shared" si="110"/>
        <v>-0.18748352199999996</v>
      </c>
      <c r="M593">
        <f t="shared" si="111"/>
        <v>27304300.002401523</v>
      </c>
      <c r="N593">
        <f t="shared" si="112"/>
        <v>0.79999999999999716</v>
      </c>
      <c r="O593">
        <f t="shared" si="113"/>
        <v>2.5235237181957171</v>
      </c>
      <c r="P593" t="str">
        <f>IFERROR(VLOOKUP(A593,Ref_Data!$A:$B,2,0),"Unknown")</f>
        <v>Upper Middle Income</v>
      </c>
      <c r="Q593" t="str">
        <f>IFERROR(VLOOKUP(A593,Ref_Data!$A:$C,3,0),"Unknown")</f>
        <v>Latin America &amp; Caribbean</v>
      </c>
      <c r="R593" t="str">
        <f t="shared" si="114"/>
        <v>Universal Access</v>
      </c>
      <c r="S593">
        <f t="shared" si="115"/>
        <v>15.105248869453035</v>
      </c>
      <c r="T593">
        <f t="shared" si="116"/>
        <v>-10.506057525184726</v>
      </c>
      <c r="U593">
        <f t="shared" si="117"/>
        <v>-2.2506863356694562</v>
      </c>
      <c r="V593">
        <f t="shared" si="118"/>
        <v>1.4000000000000057</v>
      </c>
      <c r="W593">
        <f t="shared" si="119"/>
        <v>-7.0824564000000034E-2</v>
      </c>
    </row>
    <row r="594" spans="1:23" x14ac:dyDescent="0.2">
      <c r="A594" t="s">
        <v>95</v>
      </c>
      <c r="B594" t="s">
        <v>94</v>
      </c>
      <c r="C594">
        <v>2017</v>
      </c>
      <c r="D594">
        <v>99.4</v>
      </c>
      <c r="E594">
        <v>22</v>
      </c>
      <c r="F594">
        <v>2.3568192579999998</v>
      </c>
      <c r="G594">
        <v>923.43542360000004</v>
      </c>
      <c r="H594">
        <v>11247829</v>
      </c>
      <c r="I594" t="str">
        <f>Master_Data!$A594 &amp; "-" &amp; Master_Data!$C594</f>
        <v>CUB-2017</v>
      </c>
      <c r="J594">
        <f t="shared" si="108"/>
        <v>0.20000000000000284</v>
      </c>
      <c r="K594">
        <f t="shared" si="109"/>
        <v>2.8000000000000007</v>
      </c>
      <c r="L594">
        <f t="shared" si="110"/>
        <v>-6.6866202000000374E-2</v>
      </c>
      <c r="M594">
        <f t="shared" si="111"/>
        <v>26509099.997890878</v>
      </c>
      <c r="N594">
        <f t="shared" si="112"/>
        <v>0.59999999999999432</v>
      </c>
      <c r="O594">
        <f t="shared" si="113"/>
        <v>2.5522296392009447</v>
      </c>
      <c r="P594" t="str">
        <f>IFERROR(VLOOKUP(A594,Ref_Data!$A:$B,2,0),"Unknown")</f>
        <v>Upper Middle Income</v>
      </c>
      <c r="Q594" t="str">
        <f>IFERROR(VLOOKUP(A594,Ref_Data!$A:$C,3,0),"Unknown")</f>
        <v>Latin America &amp; Caribbean</v>
      </c>
      <c r="R594" t="str">
        <f t="shared" si="114"/>
        <v>Universal Access</v>
      </c>
      <c r="S594">
        <f t="shared" si="115"/>
        <v>14.546092309921889</v>
      </c>
      <c r="T594">
        <f t="shared" si="116"/>
        <v>-7.5415188717349473</v>
      </c>
      <c r="U594">
        <f t="shared" si="117"/>
        <v>-2.3209318075732241</v>
      </c>
      <c r="V594">
        <f t="shared" si="118"/>
        <v>1.6000000000000085</v>
      </c>
      <c r="W594">
        <f t="shared" si="119"/>
        <v>-0.13769076600000041</v>
      </c>
    </row>
    <row r="595" spans="1:23" x14ac:dyDescent="0.2">
      <c r="A595" t="s">
        <v>95</v>
      </c>
      <c r="B595" t="s">
        <v>94</v>
      </c>
      <c r="C595">
        <v>2018</v>
      </c>
      <c r="D595">
        <v>99.6</v>
      </c>
      <c r="E595">
        <v>24</v>
      </c>
      <c r="F595">
        <v>2.385465264</v>
      </c>
      <c r="G595">
        <v>879.96779270000002</v>
      </c>
      <c r="H595">
        <v>11227118</v>
      </c>
      <c r="I595" t="str">
        <f>Master_Data!$A595 &amp; "-" &amp; Master_Data!$C595</f>
        <v>CUB-2018</v>
      </c>
      <c r="J595">
        <f t="shared" si="108"/>
        <v>0.19999999999998863</v>
      </c>
      <c r="K595">
        <f t="shared" si="109"/>
        <v>2</v>
      </c>
      <c r="L595">
        <f t="shared" si="110"/>
        <v>2.8646006000000224E-2</v>
      </c>
      <c r="M595">
        <f t="shared" si="111"/>
        <v>26781900.003829151</v>
      </c>
      <c r="N595">
        <f t="shared" si="112"/>
        <v>0.40000000000000568</v>
      </c>
      <c r="O595">
        <f t="shared" si="113"/>
        <v>2.7108551969620285</v>
      </c>
      <c r="P595" t="str">
        <f>IFERROR(VLOOKUP(A595,Ref_Data!$A:$B,2,0),"Unknown")</f>
        <v>Upper Middle Income</v>
      </c>
      <c r="Q595" t="str">
        <f>IFERROR(VLOOKUP(A595,Ref_Data!$A:$C,3,0),"Unknown")</f>
        <v>Latin America &amp; Caribbean</v>
      </c>
      <c r="R595" t="str">
        <f t="shared" si="114"/>
        <v>Universal Access</v>
      </c>
      <c r="S595">
        <f t="shared" si="115"/>
        <v>14.116199440312499</v>
      </c>
      <c r="T595">
        <f t="shared" si="116"/>
        <v>-5.5630301703253018</v>
      </c>
      <c r="U595">
        <f t="shared" si="117"/>
        <v>-2.3254037456276149</v>
      </c>
      <c r="V595">
        <f t="shared" si="118"/>
        <v>1.7999999999999972</v>
      </c>
      <c r="W595">
        <f t="shared" si="119"/>
        <v>-0.10904476000000018</v>
      </c>
    </row>
    <row r="596" spans="1:23" x14ac:dyDescent="0.2">
      <c r="A596" t="s">
        <v>95</v>
      </c>
      <c r="B596" t="s">
        <v>94</v>
      </c>
      <c r="C596">
        <v>2019</v>
      </c>
      <c r="D596">
        <v>99.8</v>
      </c>
      <c r="E596">
        <v>23.1</v>
      </c>
      <c r="F596">
        <v>1.989851507</v>
      </c>
      <c r="G596">
        <v>865.53459269999996</v>
      </c>
      <c r="H596">
        <v>11202846</v>
      </c>
      <c r="I596" t="str">
        <f>Master_Data!$A596 &amp; "-" &amp; Master_Data!$C596</f>
        <v>CUB-2019</v>
      </c>
      <c r="J596">
        <f t="shared" si="108"/>
        <v>0.20000000000000284</v>
      </c>
      <c r="K596">
        <f t="shared" si="109"/>
        <v>-0.89999999999999858</v>
      </c>
      <c r="L596">
        <f t="shared" si="110"/>
        <v>-0.39561375700000001</v>
      </c>
      <c r="M596">
        <f t="shared" si="111"/>
        <v>22291999.995788921</v>
      </c>
      <c r="N596">
        <f t="shared" si="112"/>
        <v>0.20000000000000284</v>
      </c>
      <c r="O596">
        <f t="shared" si="113"/>
        <v>2.2989855330827846</v>
      </c>
      <c r="P596" t="str">
        <f>IFERROR(VLOOKUP(A596,Ref_Data!$A:$B,2,0),"Unknown")</f>
        <v>Upper Middle Income</v>
      </c>
      <c r="Q596" t="str">
        <f>IFERROR(VLOOKUP(A596,Ref_Data!$A:$C,3,0),"Unknown")</f>
        <v>Latin America &amp; Caribbean</v>
      </c>
      <c r="R596" t="str">
        <f t="shared" si="114"/>
        <v>Universal Access</v>
      </c>
      <c r="S596">
        <f t="shared" si="115"/>
        <v>13.758622860585874</v>
      </c>
      <c r="T596">
        <f t="shared" si="116"/>
        <v>-6.3621910438272877</v>
      </c>
      <c r="U596">
        <f t="shared" si="117"/>
        <v>-2.6935497885815876</v>
      </c>
      <c r="V596">
        <f t="shared" si="118"/>
        <v>2</v>
      </c>
      <c r="W596">
        <f t="shared" si="119"/>
        <v>-0.5046585170000002</v>
      </c>
    </row>
    <row r="597" spans="1:23" x14ac:dyDescent="0.2">
      <c r="A597" t="s">
        <v>95</v>
      </c>
      <c r="B597" t="s">
        <v>94</v>
      </c>
      <c r="C597">
        <v>2020</v>
      </c>
      <c r="D597">
        <v>99.9</v>
      </c>
      <c r="E597">
        <v>24.5</v>
      </c>
      <c r="F597">
        <v>1.65364304</v>
      </c>
      <c r="G597">
        <v>854.37488980000001</v>
      </c>
      <c r="H597">
        <v>11176354</v>
      </c>
      <c r="I597" t="str">
        <f>Master_Data!$A597 &amp; "-" &amp; Master_Data!$C597</f>
        <v>CUB-2020</v>
      </c>
      <c r="J597">
        <f t="shared" si="108"/>
        <v>0.10000000000000853</v>
      </c>
      <c r="K597">
        <f t="shared" si="109"/>
        <v>1.3999999999999986</v>
      </c>
      <c r="L597">
        <f t="shared" si="110"/>
        <v>-0.33620846700000007</v>
      </c>
      <c r="M597">
        <f t="shared" si="111"/>
        <v>18481700.004676159</v>
      </c>
      <c r="N597">
        <f t="shared" si="112"/>
        <v>9.9999999999994316E-2</v>
      </c>
      <c r="O597">
        <f t="shared" si="113"/>
        <v>1.9355005159235192</v>
      </c>
      <c r="P597" t="str">
        <f>IFERROR(VLOOKUP(A597,Ref_Data!$A:$B,2,0),"Unknown")</f>
        <v>Upper Middle Income</v>
      </c>
      <c r="Q597" t="str">
        <f>IFERROR(VLOOKUP(A597,Ref_Data!$A:$C,3,0),"Unknown")</f>
        <v>Latin America &amp; Caribbean</v>
      </c>
      <c r="R597" t="str">
        <f t="shared" si="114"/>
        <v>Universal Access</v>
      </c>
      <c r="S597">
        <f t="shared" si="115"/>
        <v>13.326165474335923</v>
      </c>
      <c r="T597">
        <f t="shared" si="116"/>
        <v>-6.0348534338152611</v>
      </c>
      <c r="U597">
        <f t="shared" si="117"/>
        <v>-2.7471045963012579</v>
      </c>
      <c r="V597">
        <f t="shared" si="118"/>
        <v>2.1000000000000085</v>
      </c>
      <c r="W597">
        <f t="shared" si="119"/>
        <v>-0.84086698400000026</v>
      </c>
    </row>
    <row r="598" spans="1:23" x14ac:dyDescent="0.2">
      <c r="A598" t="s">
        <v>95</v>
      </c>
      <c r="B598" t="s">
        <v>94</v>
      </c>
      <c r="C598">
        <v>2021</v>
      </c>
      <c r="D598">
        <v>100</v>
      </c>
      <c r="E598">
        <v>20.9</v>
      </c>
      <c r="F598">
        <v>1.9560215240000001</v>
      </c>
      <c r="G598">
        <v>814.6364585</v>
      </c>
      <c r="H598">
        <v>11122168</v>
      </c>
      <c r="I598" t="str">
        <f>Master_Data!$A598 &amp; "-" &amp; Master_Data!$C598</f>
        <v>CUB-2021</v>
      </c>
      <c r="J598">
        <f t="shared" si="108"/>
        <v>9.9999999999994316E-2</v>
      </c>
      <c r="K598">
        <f t="shared" si="109"/>
        <v>-3.6000000000000014</v>
      </c>
      <c r="L598">
        <f t="shared" si="110"/>
        <v>0.30237848400000011</v>
      </c>
      <c r="M598">
        <f t="shared" si="111"/>
        <v>21755200.001544032</v>
      </c>
      <c r="N598">
        <f t="shared" si="112"/>
        <v>0</v>
      </c>
      <c r="O598">
        <f t="shared" si="113"/>
        <v>2.401097451004889</v>
      </c>
      <c r="P598" t="str">
        <f>IFERROR(VLOOKUP(A598,Ref_Data!$A:$B,2,0),"Unknown")</f>
        <v>Upper Middle Income</v>
      </c>
      <c r="Q598" t="str">
        <f>IFERROR(VLOOKUP(A598,Ref_Data!$A:$C,3,0),"Unknown")</f>
        <v>Latin America &amp; Caribbean</v>
      </c>
      <c r="R598" t="str">
        <f t="shared" si="114"/>
        <v>Universal Access</v>
      </c>
      <c r="S598">
        <f t="shared" si="115"/>
        <v>12.87483148972656</v>
      </c>
      <c r="T598">
        <f t="shared" si="116"/>
        <v>-8.7033816425120598</v>
      </c>
      <c r="U598">
        <f t="shared" si="117"/>
        <v>-2.6247128170041862</v>
      </c>
      <c r="V598">
        <f t="shared" si="118"/>
        <v>2.2000000000000028</v>
      </c>
      <c r="W598">
        <f t="shared" si="119"/>
        <v>-0.53848850000000015</v>
      </c>
    </row>
    <row r="599" spans="1:23" x14ac:dyDescent="0.2">
      <c r="A599" t="s">
        <v>95</v>
      </c>
      <c r="B599" t="s">
        <v>94</v>
      </c>
      <c r="C599">
        <v>2022</v>
      </c>
      <c r="D599">
        <v>100</v>
      </c>
      <c r="F599">
        <v>1.7869820670000001</v>
      </c>
      <c r="G599">
        <v>815.61586279999995</v>
      </c>
      <c r="H599">
        <v>11059820</v>
      </c>
      <c r="I599" t="str">
        <f>Master_Data!$A599 &amp; "-" &amp; Master_Data!$C599</f>
        <v>CUB-2022</v>
      </c>
      <c r="J599">
        <f t="shared" si="108"/>
        <v>0</v>
      </c>
      <c r="K599" t="str">
        <f t="shared" si="109"/>
        <v/>
      </c>
      <c r="L599">
        <f t="shared" si="110"/>
        <v>-0.169039457</v>
      </c>
      <c r="M599">
        <f t="shared" si="111"/>
        <v>19763700.004247941</v>
      </c>
      <c r="N599">
        <f t="shared" si="112"/>
        <v>0</v>
      </c>
      <c r="O599">
        <f t="shared" si="113"/>
        <v>2.190960412252541</v>
      </c>
      <c r="P599" t="str">
        <f>IFERROR(VLOOKUP(A599,Ref_Data!$A:$B,2,0),"Unknown")</f>
        <v>Upper Middle Income</v>
      </c>
      <c r="Q599" t="str">
        <f>IFERROR(VLOOKUP(A599,Ref_Data!$A:$C,3,0),"Unknown")</f>
        <v>Latin America &amp; Caribbean</v>
      </c>
      <c r="R599" t="str">
        <f t="shared" si="114"/>
        <v>Universal Access</v>
      </c>
      <c r="S599">
        <f t="shared" si="115"/>
        <v>12.585946336015652</v>
      </c>
      <c r="T599" t="str">
        <f t="shared" si="116"/>
        <v/>
      </c>
      <c r="U599">
        <f t="shared" si="117"/>
        <v>-2.7638189852259361</v>
      </c>
      <c r="V599">
        <f t="shared" si="118"/>
        <v>2.2000000000000028</v>
      </c>
      <c r="W599">
        <f t="shared" si="119"/>
        <v>-0.70752795700000015</v>
      </c>
    </row>
    <row r="600" spans="1:23" x14ac:dyDescent="0.2">
      <c r="A600" t="s">
        <v>97</v>
      </c>
      <c r="B600" t="s">
        <v>96</v>
      </c>
      <c r="C600">
        <v>2010</v>
      </c>
      <c r="D600">
        <v>100</v>
      </c>
      <c r="E600">
        <v>0.5</v>
      </c>
      <c r="G600">
        <v>13360.00215</v>
      </c>
      <c r="H600">
        <v>148703</v>
      </c>
      <c r="I600" t="str">
        <f>Master_Data!$A600 &amp; "-" &amp; Master_Data!$C600</f>
        <v>CUW-2010</v>
      </c>
      <c r="J600" t="str">
        <f t="shared" si="108"/>
        <v/>
      </c>
      <c r="K600" t="str">
        <f t="shared" si="109"/>
        <v/>
      </c>
      <c r="L600" t="str">
        <f t="shared" si="110"/>
        <v/>
      </c>
      <c r="M600">
        <f t="shared" si="111"/>
        <v>0</v>
      </c>
      <c r="N600">
        <f t="shared" si="112"/>
        <v>0</v>
      </c>
      <c r="O600">
        <f t="shared" si="113"/>
        <v>0</v>
      </c>
      <c r="P600" t="str">
        <f>IFERROR(VLOOKUP(A600,Ref_Data!$A:$B,2,0),"Unknown")</f>
        <v>High Income</v>
      </c>
      <c r="Q600" t="str">
        <f>IFERROR(VLOOKUP(A600,Ref_Data!$A:$C,3,0),"Unknown")</f>
        <v>Latin America &amp; Caribbean</v>
      </c>
      <c r="R600" t="str">
        <f t="shared" si="114"/>
        <v>Universal Access</v>
      </c>
      <c r="S600">
        <f t="shared" si="115"/>
        <v>20.375342560585949</v>
      </c>
      <c r="T600">
        <f t="shared" si="116"/>
        <v>-29.912664906737902</v>
      </c>
      <c r="U600" t="str">
        <f t="shared" si="117"/>
        <v/>
      </c>
      <c r="V600">
        <f t="shared" si="118"/>
        <v>0</v>
      </c>
      <c r="W600" t="str">
        <f t="shared" si="119"/>
        <v/>
      </c>
    </row>
    <row r="601" spans="1:23" x14ac:dyDescent="0.2">
      <c r="A601" t="s">
        <v>97</v>
      </c>
      <c r="B601" t="s">
        <v>96</v>
      </c>
      <c r="C601">
        <v>2011</v>
      </c>
      <c r="D601">
        <v>100</v>
      </c>
      <c r="E601">
        <v>0.5</v>
      </c>
      <c r="G601">
        <v>14346.810820000001</v>
      </c>
      <c r="H601">
        <v>150831</v>
      </c>
      <c r="I601" t="str">
        <f>Master_Data!$A601 &amp; "-" &amp; Master_Data!$C601</f>
        <v>CUW-2011</v>
      </c>
      <c r="J601">
        <f t="shared" si="108"/>
        <v>0</v>
      </c>
      <c r="K601">
        <f t="shared" si="109"/>
        <v>0</v>
      </c>
      <c r="L601" t="str">
        <f t="shared" si="110"/>
        <v/>
      </c>
      <c r="M601">
        <f t="shared" si="111"/>
        <v>0</v>
      </c>
      <c r="N601">
        <f t="shared" si="112"/>
        <v>0</v>
      </c>
      <c r="O601">
        <f t="shared" si="113"/>
        <v>0</v>
      </c>
      <c r="P601" t="str">
        <f>IFERROR(VLOOKUP(A601,Ref_Data!$A:$B,2,0),"Unknown")</f>
        <v>High Income</v>
      </c>
      <c r="Q601" t="str">
        <f>IFERROR(VLOOKUP(A601,Ref_Data!$A:$C,3,0),"Unknown")</f>
        <v>Latin America &amp; Caribbean</v>
      </c>
      <c r="R601" t="str">
        <f t="shared" si="114"/>
        <v>Universal Access</v>
      </c>
      <c r="S601">
        <f t="shared" si="115"/>
        <v>19.584672569179688</v>
      </c>
      <c r="T601">
        <f t="shared" si="116"/>
        <v>-29.697370289641142</v>
      </c>
      <c r="U601" t="str">
        <f t="shared" si="117"/>
        <v/>
      </c>
      <c r="V601">
        <f t="shared" si="118"/>
        <v>0</v>
      </c>
      <c r="W601" t="str">
        <f t="shared" si="119"/>
        <v/>
      </c>
    </row>
    <row r="602" spans="1:23" x14ac:dyDescent="0.2">
      <c r="A602" t="s">
        <v>97</v>
      </c>
      <c r="B602" t="s">
        <v>96</v>
      </c>
      <c r="C602">
        <v>2012</v>
      </c>
      <c r="D602">
        <v>100</v>
      </c>
      <c r="E602">
        <v>0.6</v>
      </c>
      <c r="G602">
        <v>14573.10493</v>
      </c>
      <c r="H602">
        <v>152088</v>
      </c>
      <c r="I602" t="str">
        <f>Master_Data!$A602 &amp; "-" &amp; Master_Data!$C602</f>
        <v>CUW-2012</v>
      </c>
      <c r="J602">
        <f t="shared" si="108"/>
        <v>0</v>
      </c>
      <c r="K602">
        <f t="shared" si="109"/>
        <v>9.9999999999999978E-2</v>
      </c>
      <c r="L602" t="str">
        <f t="shared" si="110"/>
        <v/>
      </c>
      <c r="M602">
        <f t="shared" si="111"/>
        <v>0</v>
      </c>
      <c r="N602">
        <f t="shared" si="112"/>
        <v>0</v>
      </c>
      <c r="O602">
        <f t="shared" si="113"/>
        <v>0</v>
      </c>
      <c r="P602" t="str">
        <f>IFERROR(VLOOKUP(A602,Ref_Data!$A:$B,2,0),"Unknown")</f>
        <v>High Income</v>
      </c>
      <c r="Q602" t="str">
        <f>IFERROR(VLOOKUP(A602,Ref_Data!$A:$C,3,0),"Unknown")</f>
        <v>Latin America &amp; Caribbean</v>
      </c>
      <c r="R602" t="str">
        <f t="shared" si="114"/>
        <v>Universal Access</v>
      </c>
      <c r="S602">
        <f t="shared" si="115"/>
        <v>18.879195463984374</v>
      </c>
      <c r="T602">
        <f t="shared" si="116"/>
        <v>-29.507129453224881</v>
      </c>
      <c r="U602" t="str">
        <f t="shared" si="117"/>
        <v/>
      </c>
      <c r="V602">
        <f t="shared" si="118"/>
        <v>0</v>
      </c>
      <c r="W602" t="str">
        <f t="shared" si="119"/>
        <v/>
      </c>
    </row>
    <row r="603" spans="1:23" x14ac:dyDescent="0.2">
      <c r="A603" t="s">
        <v>97</v>
      </c>
      <c r="B603" t="s">
        <v>96</v>
      </c>
      <c r="C603">
        <v>2013</v>
      </c>
      <c r="D603">
        <v>100</v>
      </c>
      <c r="E603">
        <v>1.1000000000000001</v>
      </c>
      <c r="G603">
        <v>13626.24365</v>
      </c>
      <c r="H603">
        <v>153822</v>
      </c>
      <c r="I603" t="str">
        <f>Master_Data!$A603 &amp; "-" &amp; Master_Data!$C603</f>
        <v>CUW-2013</v>
      </c>
      <c r="J603">
        <f t="shared" si="108"/>
        <v>0</v>
      </c>
      <c r="K603">
        <f t="shared" si="109"/>
        <v>0.50000000000000011</v>
      </c>
      <c r="L603" t="str">
        <f t="shared" si="110"/>
        <v/>
      </c>
      <c r="M603">
        <f t="shared" si="111"/>
        <v>0</v>
      </c>
      <c r="N603">
        <f t="shared" si="112"/>
        <v>0</v>
      </c>
      <c r="O603">
        <f t="shared" si="113"/>
        <v>0</v>
      </c>
      <c r="P603" t="str">
        <f>IFERROR(VLOOKUP(A603,Ref_Data!$A:$B,2,0),"Unknown")</f>
        <v>High Income</v>
      </c>
      <c r="Q603" t="str">
        <f>IFERROR(VLOOKUP(A603,Ref_Data!$A:$C,3,0),"Unknown")</f>
        <v>Latin America &amp; Caribbean</v>
      </c>
      <c r="R603" t="str">
        <f t="shared" si="114"/>
        <v>Universal Access</v>
      </c>
      <c r="S603">
        <f t="shared" si="115"/>
        <v>18.287461823359394</v>
      </c>
      <c r="T603">
        <f t="shared" si="116"/>
        <v>-29.201640083835347</v>
      </c>
      <c r="U603" t="str">
        <f t="shared" si="117"/>
        <v/>
      </c>
      <c r="V603">
        <f t="shared" si="118"/>
        <v>0</v>
      </c>
      <c r="W603" t="str">
        <f t="shared" si="119"/>
        <v/>
      </c>
    </row>
    <row r="604" spans="1:23" x14ac:dyDescent="0.2">
      <c r="A604" t="s">
        <v>97</v>
      </c>
      <c r="B604" t="s">
        <v>96</v>
      </c>
      <c r="C604">
        <v>2014</v>
      </c>
      <c r="D604">
        <v>100</v>
      </c>
      <c r="E604">
        <v>1.4</v>
      </c>
      <c r="G604">
        <v>14937.50072</v>
      </c>
      <c r="H604">
        <v>155909</v>
      </c>
      <c r="I604" t="str">
        <f>Master_Data!$A604 &amp; "-" &amp; Master_Data!$C604</f>
        <v>CUW-2014</v>
      </c>
      <c r="J604">
        <f t="shared" si="108"/>
        <v>0</v>
      </c>
      <c r="K604">
        <f t="shared" si="109"/>
        <v>0.29999999999999982</v>
      </c>
      <c r="L604" t="str">
        <f t="shared" si="110"/>
        <v/>
      </c>
      <c r="M604">
        <f t="shared" si="111"/>
        <v>0</v>
      </c>
      <c r="N604">
        <f t="shared" si="112"/>
        <v>0</v>
      </c>
      <c r="O604">
        <f t="shared" si="113"/>
        <v>0</v>
      </c>
      <c r="P604" t="str">
        <f>IFERROR(VLOOKUP(A604,Ref_Data!$A:$B,2,0),"Unknown")</f>
        <v>High Income</v>
      </c>
      <c r="Q604" t="str">
        <f>IFERROR(VLOOKUP(A604,Ref_Data!$A:$C,3,0),"Unknown")</f>
        <v>Latin America &amp; Caribbean</v>
      </c>
      <c r="R604" t="str">
        <f t="shared" si="114"/>
        <v>Universal Access</v>
      </c>
      <c r="S604">
        <f t="shared" si="115"/>
        <v>17.559097411132853</v>
      </c>
      <c r="T604">
        <f t="shared" si="116"/>
        <v>-28.711726605578303</v>
      </c>
      <c r="U604" t="str">
        <f t="shared" si="117"/>
        <v/>
      </c>
      <c r="V604">
        <f t="shared" si="118"/>
        <v>0</v>
      </c>
      <c r="W604" t="str">
        <f t="shared" si="119"/>
        <v/>
      </c>
    </row>
    <row r="605" spans="1:23" x14ac:dyDescent="0.2">
      <c r="A605" t="s">
        <v>97</v>
      </c>
      <c r="B605" t="s">
        <v>96</v>
      </c>
      <c r="C605">
        <v>2015</v>
      </c>
      <c r="D605">
        <v>100</v>
      </c>
      <c r="E605">
        <v>1.3</v>
      </c>
      <c r="G605">
        <v>15175.891509999999</v>
      </c>
      <c r="H605">
        <v>157980</v>
      </c>
      <c r="I605" t="str">
        <f>Master_Data!$A605 &amp; "-" &amp; Master_Data!$C605</f>
        <v>CUW-2015</v>
      </c>
      <c r="J605">
        <f t="shared" si="108"/>
        <v>0</v>
      </c>
      <c r="K605">
        <f t="shared" si="109"/>
        <v>-9.9999999999999867E-2</v>
      </c>
      <c r="L605" t="str">
        <f t="shared" si="110"/>
        <v/>
      </c>
      <c r="M605">
        <f t="shared" si="111"/>
        <v>0</v>
      </c>
      <c r="N605">
        <f t="shared" si="112"/>
        <v>0</v>
      </c>
      <c r="O605">
        <f t="shared" si="113"/>
        <v>0</v>
      </c>
      <c r="P605" t="str">
        <f>IFERROR(VLOOKUP(A605,Ref_Data!$A:$B,2,0),"Unknown")</f>
        <v>High Income</v>
      </c>
      <c r="Q605" t="str">
        <f>IFERROR(VLOOKUP(A605,Ref_Data!$A:$C,3,0),"Unknown")</f>
        <v>Latin America &amp; Caribbean</v>
      </c>
      <c r="R605" t="str">
        <f t="shared" si="114"/>
        <v>Universal Access</v>
      </c>
      <c r="S605">
        <f t="shared" si="115"/>
        <v>16.984761441953111</v>
      </c>
      <c r="T605">
        <f t="shared" si="116"/>
        <v>-28.615157191497989</v>
      </c>
      <c r="U605" t="str">
        <f t="shared" si="117"/>
        <v/>
      </c>
      <c r="V605">
        <f t="shared" si="118"/>
        <v>0</v>
      </c>
      <c r="W605" t="str">
        <f t="shared" si="119"/>
        <v/>
      </c>
    </row>
    <row r="606" spans="1:23" x14ac:dyDescent="0.2">
      <c r="A606" t="s">
        <v>97</v>
      </c>
      <c r="B606" t="s">
        <v>96</v>
      </c>
      <c r="C606">
        <v>2016</v>
      </c>
      <c r="D606">
        <v>100</v>
      </c>
      <c r="E606">
        <v>1.4</v>
      </c>
      <c r="G606">
        <v>12894.4532</v>
      </c>
      <c r="H606">
        <v>159664</v>
      </c>
      <c r="I606" t="str">
        <f>Master_Data!$A606 &amp; "-" &amp; Master_Data!$C606</f>
        <v>CUW-2016</v>
      </c>
      <c r="J606">
        <f t="shared" si="108"/>
        <v>0</v>
      </c>
      <c r="K606">
        <f t="shared" si="109"/>
        <v>9.9999999999999867E-2</v>
      </c>
      <c r="L606" t="str">
        <f t="shared" si="110"/>
        <v/>
      </c>
      <c r="M606">
        <f t="shared" si="111"/>
        <v>0</v>
      </c>
      <c r="N606">
        <f t="shared" si="112"/>
        <v>0</v>
      </c>
      <c r="O606">
        <f t="shared" si="113"/>
        <v>0</v>
      </c>
      <c r="P606" t="str">
        <f>IFERROR(VLOOKUP(A606,Ref_Data!$A:$B,2,0),"Unknown")</f>
        <v>High Income</v>
      </c>
      <c r="Q606" t="str">
        <f>IFERROR(VLOOKUP(A606,Ref_Data!$A:$C,3,0),"Unknown")</f>
        <v>Latin America &amp; Caribbean</v>
      </c>
      <c r="R606" t="str">
        <f t="shared" si="114"/>
        <v>Universal Access</v>
      </c>
      <c r="S606">
        <f t="shared" si="115"/>
        <v>15.905248869453033</v>
      </c>
      <c r="T606">
        <f t="shared" si="116"/>
        <v>-28.306057525184727</v>
      </c>
      <c r="U606" t="str">
        <f t="shared" si="117"/>
        <v/>
      </c>
      <c r="V606">
        <f t="shared" si="118"/>
        <v>0</v>
      </c>
      <c r="W606" t="str">
        <f t="shared" si="119"/>
        <v/>
      </c>
    </row>
    <row r="607" spans="1:23" x14ac:dyDescent="0.2">
      <c r="A607" t="s">
        <v>97</v>
      </c>
      <c r="B607" t="s">
        <v>96</v>
      </c>
      <c r="C607">
        <v>2017</v>
      </c>
      <c r="D607">
        <v>100</v>
      </c>
      <c r="E607">
        <v>1.9</v>
      </c>
      <c r="G607">
        <v>10612.556560000001</v>
      </c>
      <c r="H607">
        <v>160175</v>
      </c>
      <c r="I607" t="str">
        <f>Master_Data!$A607 &amp; "-" &amp; Master_Data!$C607</f>
        <v>CUW-2017</v>
      </c>
      <c r="J607">
        <f t="shared" si="108"/>
        <v>0</v>
      </c>
      <c r="K607">
        <f t="shared" si="109"/>
        <v>0.5</v>
      </c>
      <c r="L607" t="str">
        <f t="shared" si="110"/>
        <v/>
      </c>
      <c r="M607">
        <f t="shared" si="111"/>
        <v>0</v>
      </c>
      <c r="N607">
        <f t="shared" si="112"/>
        <v>0</v>
      </c>
      <c r="O607">
        <f t="shared" si="113"/>
        <v>0</v>
      </c>
      <c r="P607" t="str">
        <f>IFERROR(VLOOKUP(A607,Ref_Data!$A:$B,2,0),"Unknown")</f>
        <v>High Income</v>
      </c>
      <c r="Q607" t="str">
        <f>IFERROR(VLOOKUP(A607,Ref_Data!$A:$C,3,0),"Unknown")</f>
        <v>Latin America &amp; Caribbean</v>
      </c>
      <c r="R607" t="str">
        <f t="shared" si="114"/>
        <v>Universal Access</v>
      </c>
      <c r="S607">
        <f t="shared" si="115"/>
        <v>15.146092309921883</v>
      </c>
      <c r="T607">
        <f t="shared" si="116"/>
        <v>-27.641518871734949</v>
      </c>
      <c r="U607" t="str">
        <f t="shared" si="117"/>
        <v/>
      </c>
      <c r="V607">
        <f t="shared" si="118"/>
        <v>0</v>
      </c>
      <c r="W607" t="str">
        <f t="shared" si="119"/>
        <v/>
      </c>
    </row>
    <row r="608" spans="1:23" x14ac:dyDescent="0.2">
      <c r="A608" t="s">
        <v>97</v>
      </c>
      <c r="B608" t="s">
        <v>96</v>
      </c>
      <c r="C608">
        <v>2018</v>
      </c>
      <c r="D608">
        <v>100</v>
      </c>
      <c r="E608">
        <v>2.5</v>
      </c>
      <c r="G608">
        <v>9497.7130149999994</v>
      </c>
      <c r="H608">
        <v>159336</v>
      </c>
      <c r="I608" t="str">
        <f>Master_Data!$A608 &amp; "-" &amp; Master_Data!$C608</f>
        <v>CUW-2018</v>
      </c>
      <c r="J608">
        <f t="shared" si="108"/>
        <v>0</v>
      </c>
      <c r="K608">
        <f t="shared" si="109"/>
        <v>0.60000000000000009</v>
      </c>
      <c r="L608" t="str">
        <f t="shared" si="110"/>
        <v/>
      </c>
      <c r="M608">
        <f t="shared" si="111"/>
        <v>0</v>
      </c>
      <c r="N608">
        <f t="shared" si="112"/>
        <v>0</v>
      </c>
      <c r="O608">
        <f t="shared" si="113"/>
        <v>0</v>
      </c>
      <c r="P608" t="str">
        <f>IFERROR(VLOOKUP(A608,Ref_Data!$A:$B,2,0),"Unknown")</f>
        <v>High Income</v>
      </c>
      <c r="Q608" t="str">
        <f>IFERROR(VLOOKUP(A608,Ref_Data!$A:$C,3,0),"Unknown")</f>
        <v>Latin America &amp; Caribbean</v>
      </c>
      <c r="R608" t="str">
        <f t="shared" si="114"/>
        <v>Universal Access</v>
      </c>
      <c r="S608">
        <f t="shared" si="115"/>
        <v>14.516199440312505</v>
      </c>
      <c r="T608">
        <f t="shared" si="116"/>
        <v>-27.063030170325302</v>
      </c>
      <c r="U608" t="str">
        <f t="shared" si="117"/>
        <v/>
      </c>
      <c r="V608">
        <f t="shared" si="118"/>
        <v>0</v>
      </c>
      <c r="W608" t="str">
        <f t="shared" si="119"/>
        <v/>
      </c>
    </row>
    <row r="609" spans="1:23" x14ac:dyDescent="0.2">
      <c r="A609" t="s">
        <v>97</v>
      </c>
      <c r="B609" t="s">
        <v>96</v>
      </c>
      <c r="C609">
        <v>2019</v>
      </c>
      <c r="D609">
        <v>100</v>
      </c>
      <c r="E609">
        <v>2.5</v>
      </c>
      <c r="G609">
        <v>5972.1714250000005</v>
      </c>
      <c r="H609">
        <v>157441</v>
      </c>
      <c r="I609" t="str">
        <f>Master_Data!$A609 &amp; "-" &amp; Master_Data!$C609</f>
        <v>CUW-2019</v>
      </c>
      <c r="J609">
        <f t="shared" si="108"/>
        <v>0</v>
      </c>
      <c r="K609">
        <f t="shared" si="109"/>
        <v>0</v>
      </c>
      <c r="L609" t="str">
        <f t="shared" si="110"/>
        <v/>
      </c>
      <c r="M609">
        <f t="shared" si="111"/>
        <v>0</v>
      </c>
      <c r="N609">
        <f t="shared" si="112"/>
        <v>0</v>
      </c>
      <c r="O609">
        <f t="shared" si="113"/>
        <v>0</v>
      </c>
      <c r="P609" t="str">
        <f>IFERROR(VLOOKUP(A609,Ref_Data!$A:$B,2,0),"Unknown")</f>
        <v>High Income</v>
      </c>
      <c r="Q609" t="str">
        <f>IFERROR(VLOOKUP(A609,Ref_Data!$A:$C,3,0),"Unknown")</f>
        <v>Latin America &amp; Caribbean</v>
      </c>
      <c r="R609" t="str">
        <f t="shared" si="114"/>
        <v>Universal Access</v>
      </c>
      <c r="S609">
        <f t="shared" si="115"/>
        <v>13.958622860585876</v>
      </c>
      <c r="T609">
        <f t="shared" si="116"/>
        <v>-26.962191043827289</v>
      </c>
      <c r="U609" t="str">
        <f t="shared" si="117"/>
        <v/>
      </c>
      <c r="V609">
        <f t="shared" si="118"/>
        <v>0</v>
      </c>
      <c r="W609" t="str">
        <f t="shared" si="119"/>
        <v/>
      </c>
    </row>
    <row r="610" spans="1:23" x14ac:dyDescent="0.2">
      <c r="A610" t="s">
        <v>97</v>
      </c>
      <c r="B610" t="s">
        <v>96</v>
      </c>
      <c r="C610">
        <v>2020</v>
      </c>
      <c r="D610">
        <v>100</v>
      </c>
      <c r="E610">
        <v>2.8</v>
      </c>
      <c r="G610">
        <v>5080.2489340000002</v>
      </c>
      <c r="H610">
        <v>155482</v>
      </c>
      <c r="I610" t="str">
        <f>Master_Data!$A610 &amp; "-" &amp; Master_Data!$C610</f>
        <v>CUW-2020</v>
      </c>
      <c r="J610">
        <f t="shared" si="108"/>
        <v>0</v>
      </c>
      <c r="K610">
        <f t="shared" si="109"/>
        <v>0.29999999999999982</v>
      </c>
      <c r="L610" t="str">
        <f t="shared" si="110"/>
        <v/>
      </c>
      <c r="M610">
        <f t="shared" si="111"/>
        <v>0</v>
      </c>
      <c r="N610">
        <f t="shared" si="112"/>
        <v>0</v>
      </c>
      <c r="O610">
        <f t="shared" si="113"/>
        <v>0</v>
      </c>
      <c r="P610" t="str">
        <f>IFERROR(VLOOKUP(A610,Ref_Data!$A:$B,2,0),"Unknown")</f>
        <v>High Income</v>
      </c>
      <c r="Q610" t="str">
        <f>IFERROR(VLOOKUP(A610,Ref_Data!$A:$C,3,0),"Unknown")</f>
        <v>Latin America &amp; Caribbean</v>
      </c>
      <c r="R610" t="str">
        <f t="shared" si="114"/>
        <v>Universal Access</v>
      </c>
      <c r="S610">
        <f t="shared" si="115"/>
        <v>13.426165474335917</v>
      </c>
      <c r="T610">
        <f t="shared" si="116"/>
        <v>-27.73485343381526</v>
      </c>
      <c r="U610" t="str">
        <f t="shared" si="117"/>
        <v/>
      </c>
      <c r="V610">
        <f t="shared" si="118"/>
        <v>0</v>
      </c>
      <c r="W610" t="str">
        <f t="shared" si="119"/>
        <v/>
      </c>
    </row>
    <row r="611" spans="1:23" x14ac:dyDescent="0.2">
      <c r="A611" t="s">
        <v>97</v>
      </c>
      <c r="B611" t="s">
        <v>96</v>
      </c>
      <c r="C611">
        <v>2021</v>
      </c>
      <c r="D611">
        <v>100</v>
      </c>
      <c r="E611">
        <v>2.8</v>
      </c>
      <c r="G611">
        <v>5441.319982</v>
      </c>
      <c r="H611">
        <v>153948</v>
      </c>
      <c r="I611" t="str">
        <f>Master_Data!$A611 &amp; "-" &amp; Master_Data!$C611</f>
        <v>CUW-2021</v>
      </c>
      <c r="J611">
        <f t="shared" si="108"/>
        <v>0</v>
      </c>
      <c r="K611">
        <f t="shared" si="109"/>
        <v>0</v>
      </c>
      <c r="L611" t="str">
        <f t="shared" si="110"/>
        <v/>
      </c>
      <c r="M611">
        <f t="shared" si="111"/>
        <v>0</v>
      </c>
      <c r="N611">
        <f t="shared" si="112"/>
        <v>0</v>
      </c>
      <c r="O611">
        <f t="shared" si="113"/>
        <v>0</v>
      </c>
      <c r="P611" t="str">
        <f>IFERROR(VLOOKUP(A611,Ref_Data!$A:$B,2,0),"Unknown")</f>
        <v>High Income</v>
      </c>
      <c r="Q611" t="str">
        <f>IFERROR(VLOOKUP(A611,Ref_Data!$A:$C,3,0),"Unknown")</f>
        <v>Latin America &amp; Caribbean</v>
      </c>
      <c r="R611" t="str">
        <f t="shared" si="114"/>
        <v>Universal Access</v>
      </c>
      <c r="S611">
        <f t="shared" si="115"/>
        <v>12.87483148972656</v>
      </c>
      <c r="T611">
        <f t="shared" si="116"/>
        <v>-26.803381642512058</v>
      </c>
      <c r="U611" t="str">
        <f t="shared" si="117"/>
        <v/>
      </c>
      <c r="V611">
        <f t="shared" si="118"/>
        <v>0</v>
      </c>
      <c r="W611" t="str">
        <f t="shared" si="119"/>
        <v/>
      </c>
    </row>
    <row r="612" spans="1:23" x14ac:dyDescent="0.2">
      <c r="A612" t="s">
        <v>97</v>
      </c>
      <c r="B612" t="s">
        <v>96</v>
      </c>
      <c r="C612">
        <v>2022</v>
      </c>
      <c r="D612">
        <v>100</v>
      </c>
      <c r="G612">
        <v>5649.7310429999998</v>
      </c>
      <c r="H612">
        <v>153321</v>
      </c>
      <c r="I612" t="str">
        <f>Master_Data!$A612 &amp; "-" &amp; Master_Data!$C612</f>
        <v>CUW-2022</v>
      </c>
      <c r="J612">
        <f t="shared" si="108"/>
        <v>0</v>
      </c>
      <c r="K612" t="str">
        <f t="shared" si="109"/>
        <v/>
      </c>
      <c r="L612" t="str">
        <f t="shared" si="110"/>
        <v/>
      </c>
      <c r="M612">
        <f t="shared" si="111"/>
        <v>0</v>
      </c>
      <c r="N612">
        <f t="shared" si="112"/>
        <v>0</v>
      </c>
      <c r="O612">
        <f t="shared" si="113"/>
        <v>0</v>
      </c>
      <c r="P612" t="str">
        <f>IFERROR(VLOOKUP(A612,Ref_Data!$A:$B,2,0),"Unknown")</f>
        <v>High Income</v>
      </c>
      <c r="Q612" t="str">
        <f>IFERROR(VLOOKUP(A612,Ref_Data!$A:$C,3,0),"Unknown")</f>
        <v>Latin America &amp; Caribbean</v>
      </c>
      <c r="R612" t="str">
        <f t="shared" si="114"/>
        <v>Universal Access</v>
      </c>
      <c r="S612">
        <f t="shared" si="115"/>
        <v>12.585946336015652</v>
      </c>
      <c r="T612" t="str">
        <f t="shared" si="116"/>
        <v/>
      </c>
      <c r="U612" t="str">
        <f t="shared" si="117"/>
        <v/>
      </c>
      <c r="V612">
        <f t="shared" si="118"/>
        <v>0</v>
      </c>
      <c r="W612" t="str">
        <f t="shared" si="119"/>
        <v/>
      </c>
    </row>
    <row r="613" spans="1:23" x14ac:dyDescent="0.2">
      <c r="A613" t="s">
        <v>99</v>
      </c>
      <c r="B613" t="s">
        <v>98</v>
      </c>
      <c r="C613">
        <v>2010</v>
      </c>
      <c r="D613">
        <v>100</v>
      </c>
      <c r="E613">
        <v>0</v>
      </c>
      <c r="F613">
        <v>4.5694005430000004</v>
      </c>
      <c r="H613">
        <v>54099</v>
      </c>
      <c r="I613" t="str">
        <f>Master_Data!$A613 &amp; "-" &amp; Master_Data!$C613</f>
        <v>CYM-2010</v>
      </c>
      <c r="J613" t="str">
        <f t="shared" si="108"/>
        <v/>
      </c>
      <c r="K613" t="str">
        <f t="shared" si="109"/>
        <v/>
      </c>
      <c r="L613" t="str">
        <f t="shared" si="110"/>
        <v/>
      </c>
      <c r="M613">
        <f t="shared" si="111"/>
        <v>247199.99997575703</v>
      </c>
      <c r="N613">
        <f t="shared" si="112"/>
        <v>0</v>
      </c>
      <c r="O613" t="str">
        <f t="shared" si="113"/>
        <v/>
      </c>
      <c r="P613" t="str">
        <f>IFERROR(VLOOKUP(A613,Ref_Data!$A:$B,2,0),"Unknown")</f>
        <v>High Income</v>
      </c>
      <c r="Q613" t="str">
        <f>IFERROR(VLOOKUP(A613,Ref_Data!$A:$C,3,0),"Unknown")</f>
        <v>Latin America &amp; Caribbean</v>
      </c>
      <c r="R613" t="str">
        <f t="shared" si="114"/>
        <v>Universal Access</v>
      </c>
      <c r="S613">
        <f t="shared" si="115"/>
        <v>20.375342560585949</v>
      </c>
      <c r="T613">
        <f t="shared" si="116"/>
        <v>-30.412664906737902</v>
      </c>
      <c r="U613">
        <f t="shared" si="117"/>
        <v>-0.52865867099163388</v>
      </c>
      <c r="V613">
        <f t="shared" si="118"/>
        <v>0</v>
      </c>
      <c r="W613">
        <f t="shared" si="119"/>
        <v>0</v>
      </c>
    </row>
    <row r="614" spans="1:23" x14ac:dyDescent="0.2">
      <c r="A614" t="s">
        <v>99</v>
      </c>
      <c r="B614" t="s">
        <v>98</v>
      </c>
      <c r="C614">
        <v>2011</v>
      </c>
      <c r="D614">
        <v>100</v>
      </c>
      <c r="E614">
        <v>0</v>
      </c>
      <c r="F614">
        <v>3.5895406969999999</v>
      </c>
      <c r="H614">
        <v>55606</v>
      </c>
      <c r="I614" t="str">
        <f>Master_Data!$A614 &amp; "-" &amp; Master_Data!$C614</f>
        <v>CYM-2011</v>
      </c>
      <c r="J614">
        <f t="shared" si="108"/>
        <v>0</v>
      </c>
      <c r="K614">
        <f t="shared" si="109"/>
        <v>0</v>
      </c>
      <c r="L614">
        <f t="shared" si="110"/>
        <v>-0.97985984600000053</v>
      </c>
      <c r="M614">
        <f t="shared" si="111"/>
        <v>199599.99999738199</v>
      </c>
      <c r="N614">
        <f t="shared" si="112"/>
        <v>0</v>
      </c>
      <c r="O614" t="str">
        <f t="shared" si="113"/>
        <v/>
      </c>
      <c r="P614" t="str">
        <f>IFERROR(VLOOKUP(A614,Ref_Data!$A:$B,2,0),"Unknown")</f>
        <v>High Income</v>
      </c>
      <c r="Q614" t="str">
        <f>IFERROR(VLOOKUP(A614,Ref_Data!$A:$C,3,0),"Unknown")</f>
        <v>Latin America &amp; Caribbean</v>
      </c>
      <c r="R614" t="str">
        <f t="shared" si="114"/>
        <v>Universal Access</v>
      </c>
      <c r="S614">
        <f t="shared" si="115"/>
        <v>19.584672569179688</v>
      </c>
      <c r="T614">
        <f t="shared" si="116"/>
        <v>-30.197370289641142</v>
      </c>
      <c r="U614">
        <f t="shared" si="117"/>
        <v>-1.5369926867740555</v>
      </c>
      <c r="V614">
        <f t="shared" si="118"/>
        <v>0</v>
      </c>
      <c r="W614">
        <f t="shared" si="119"/>
        <v>-0.97985984600000053</v>
      </c>
    </row>
    <row r="615" spans="1:23" x14ac:dyDescent="0.2">
      <c r="A615" t="s">
        <v>99</v>
      </c>
      <c r="B615" t="s">
        <v>98</v>
      </c>
      <c r="C615">
        <v>2012</v>
      </c>
      <c r="D615">
        <v>100</v>
      </c>
      <c r="E615">
        <v>0</v>
      </c>
      <c r="F615">
        <v>3.3429011480000002</v>
      </c>
      <c r="H615">
        <v>57136</v>
      </c>
      <c r="I615" t="str">
        <f>Master_Data!$A615 &amp; "-" &amp; Master_Data!$C615</f>
        <v>CYM-2012</v>
      </c>
      <c r="J615">
        <f t="shared" si="108"/>
        <v>0</v>
      </c>
      <c r="K615">
        <f t="shared" si="109"/>
        <v>0</v>
      </c>
      <c r="L615">
        <f t="shared" si="110"/>
        <v>-0.24663954899999974</v>
      </c>
      <c r="M615">
        <f t="shared" si="111"/>
        <v>190999.999992128</v>
      </c>
      <c r="N615">
        <f t="shared" si="112"/>
        <v>0</v>
      </c>
      <c r="O615" t="str">
        <f t="shared" si="113"/>
        <v/>
      </c>
      <c r="P615" t="str">
        <f>IFERROR(VLOOKUP(A615,Ref_Data!$A:$B,2,0),"Unknown")</f>
        <v>High Income</v>
      </c>
      <c r="Q615" t="str">
        <f>IFERROR(VLOOKUP(A615,Ref_Data!$A:$C,3,0),"Unknown")</f>
        <v>Latin America &amp; Caribbean</v>
      </c>
      <c r="R615" t="str">
        <f t="shared" si="114"/>
        <v>Universal Access</v>
      </c>
      <c r="S615">
        <f t="shared" si="115"/>
        <v>18.879195463984374</v>
      </c>
      <c r="T615">
        <f t="shared" si="116"/>
        <v>-30.107129453224882</v>
      </c>
      <c r="U615">
        <f t="shared" si="117"/>
        <v>-2.0626029150962291</v>
      </c>
      <c r="V615">
        <f t="shared" si="118"/>
        <v>0</v>
      </c>
      <c r="W615">
        <f t="shared" si="119"/>
        <v>-1.2264993950000003</v>
      </c>
    </row>
    <row r="616" spans="1:23" x14ac:dyDescent="0.2">
      <c r="A616" t="s">
        <v>99</v>
      </c>
      <c r="B616" t="s">
        <v>98</v>
      </c>
      <c r="C616">
        <v>2013</v>
      </c>
      <c r="D616">
        <v>100</v>
      </c>
      <c r="E616">
        <v>0</v>
      </c>
      <c r="F616">
        <v>3.6944846990000002</v>
      </c>
      <c r="H616">
        <v>58655</v>
      </c>
      <c r="I616" t="str">
        <f>Master_Data!$A616 &amp; "-" &amp; Master_Data!$C616</f>
        <v>CYM-2013</v>
      </c>
      <c r="J616">
        <f t="shared" si="108"/>
        <v>0</v>
      </c>
      <c r="K616">
        <f t="shared" si="109"/>
        <v>0</v>
      </c>
      <c r="L616">
        <f t="shared" si="110"/>
        <v>0.35158355100000005</v>
      </c>
      <c r="M616">
        <f t="shared" si="111"/>
        <v>216700.000019845</v>
      </c>
      <c r="N616">
        <f t="shared" si="112"/>
        <v>0</v>
      </c>
      <c r="O616" t="str">
        <f t="shared" si="113"/>
        <v/>
      </c>
      <c r="P616" t="str">
        <f>IFERROR(VLOOKUP(A616,Ref_Data!$A:$B,2,0),"Unknown")</f>
        <v>High Income</v>
      </c>
      <c r="Q616" t="str">
        <f>IFERROR(VLOOKUP(A616,Ref_Data!$A:$C,3,0),"Unknown")</f>
        <v>Latin America &amp; Caribbean</v>
      </c>
      <c r="R616" t="str">
        <f t="shared" si="114"/>
        <v>Universal Access</v>
      </c>
      <c r="S616">
        <f t="shared" si="115"/>
        <v>18.287461823359394</v>
      </c>
      <c r="T616">
        <f t="shared" si="116"/>
        <v>-30.301640083835348</v>
      </c>
      <c r="U616">
        <f t="shared" si="117"/>
        <v>-1.2738857450000038</v>
      </c>
      <c r="V616">
        <f t="shared" si="118"/>
        <v>0</v>
      </c>
      <c r="W616">
        <f t="shared" si="119"/>
        <v>-0.87491584400000022</v>
      </c>
    </row>
    <row r="617" spans="1:23" x14ac:dyDescent="0.2">
      <c r="A617" t="s">
        <v>99</v>
      </c>
      <c r="B617" t="s">
        <v>98</v>
      </c>
      <c r="C617">
        <v>2014</v>
      </c>
      <c r="D617">
        <v>100</v>
      </c>
      <c r="E617">
        <v>0</v>
      </c>
      <c r="F617">
        <v>3.858045213</v>
      </c>
      <c r="H617">
        <v>60160</v>
      </c>
      <c r="I617" t="str">
        <f>Master_Data!$A617 &amp; "-" &amp; Master_Data!$C617</f>
        <v>CYM-2014</v>
      </c>
      <c r="J617">
        <f t="shared" si="108"/>
        <v>0</v>
      </c>
      <c r="K617">
        <f t="shared" si="109"/>
        <v>0</v>
      </c>
      <c r="L617">
        <f t="shared" si="110"/>
        <v>0.16356051399999982</v>
      </c>
      <c r="M617">
        <f t="shared" si="111"/>
        <v>232100.00001408</v>
      </c>
      <c r="N617">
        <f t="shared" si="112"/>
        <v>0</v>
      </c>
      <c r="O617" t="str">
        <f t="shared" si="113"/>
        <v/>
      </c>
      <c r="P617" t="str">
        <f>IFERROR(VLOOKUP(A617,Ref_Data!$A:$B,2,0),"Unknown")</f>
        <v>High Income</v>
      </c>
      <c r="Q617" t="str">
        <f>IFERROR(VLOOKUP(A617,Ref_Data!$A:$C,3,0),"Unknown")</f>
        <v>Latin America &amp; Caribbean</v>
      </c>
      <c r="R617" t="str">
        <f t="shared" si="114"/>
        <v>Universal Access</v>
      </c>
      <c r="S617">
        <f t="shared" si="115"/>
        <v>17.559097411132853</v>
      </c>
      <c r="T617">
        <f t="shared" si="116"/>
        <v>-30.111726605578301</v>
      </c>
      <c r="U617">
        <f t="shared" si="117"/>
        <v>-0.93324168508368421</v>
      </c>
      <c r="V617">
        <f t="shared" si="118"/>
        <v>0</v>
      </c>
      <c r="W617">
        <f t="shared" si="119"/>
        <v>-0.7113553300000004</v>
      </c>
    </row>
    <row r="618" spans="1:23" x14ac:dyDescent="0.2">
      <c r="A618" t="s">
        <v>99</v>
      </c>
      <c r="B618" t="s">
        <v>98</v>
      </c>
      <c r="C618">
        <v>2015</v>
      </c>
      <c r="D618">
        <v>100</v>
      </c>
      <c r="E618">
        <v>0</v>
      </c>
      <c r="F618">
        <v>4.0702767590000004</v>
      </c>
      <c r="H618">
        <v>61642</v>
      </c>
      <c r="I618" t="str">
        <f>Master_Data!$A618 &amp; "-" &amp; Master_Data!$C618</f>
        <v>CYM-2015</v>
      </c>
      <c r="J618">
        <f t="shared" si="108"/>
        <v>0</v>
      </c>
      <c r="K618">
        <f t="shared" si="109"/>
        <v>0</v>
      </c>
      <c r="L618">
        <f t="shared" si="110"/>
        <v>0.21223154600000038</v>
      </c>
      <c r="M618">
        <f t="shared" si="111"/>
        <v>250899.99997827804</v>
      </c>
      <c r="N618">
        <f t="shared" si="112"/>
        <v>0</v>
      </c>
      <c r="O618" t="str">
        <f t="shared" si="113"/>
        <v/>
      </c>
      <c r="P618" t="str">
        <f>IFERROR(VLOOKUP(A618,Ref_Data!$A:$B,2,0),"Unknown")</f>
        <v>High Income</v>
      </c>
      <c r="Q618" t="str">
        <f>IFERROR(VLOOKUP(A618,Ref_Data!$A:$C,3,0),"Unknown")</f>
        <v>Latin America &amp; Caribbean</v>
      </c>
      <c r="R618" t="str">
        <f t="shared" si="114"/>
        <v>Universal Access</v>
      </c>
      <c r="S618">
        <f t="shared" si="115"/>
        <v>16.984761441953111</v>
      </c>
      <c r="T618">
        <f t="shared" si="116"/>
        <v>-29.91515719149799</v>
      </c>
      <c r="U618">
        <f t="shared" si="117"/>
        <v>-0.63916460700417854</v>
      </c>
      <c r="V618">
        <f t="shared" si="118"/>
        <v>0</v>
      </c>
      <c r="W618">
        <f t="shared" si="119"/>
        <v>-0.49912378400000001</v>
      </c>
    </row>
    <row r="619" spans="1:23" x14ac:dyDescent="0.2">
      <c r="A619" t="s">
        <v>99</v>
      </c>
      <c r="B619" t="s">
        <v>98</v>
      </c>
      <c r="C619">
        <v>2016</v>
      </c>
      <c r="D619">
        <v>100</v>
      </c>
      <c r="E619">
        <v>0</v>
      </c>
      <c r="F619">
        <v>4.1711568940000001</v>
      </c>
      <c r="H619">
        <v>63100</v>
      </c>
      <c r="I619" t="str">
        <f>Master_Data!$A619 &amp; "-" &amp; Master_Data!$C619</f>
        <v>CYM-2016</v>
      </c>
      <c r="J619">
        <f t="shared" si="108"/>
        <v>0</v>
      </c>
      <c r="K619">
        <f t="shared" si="109"/>
        <v>0</v>
      </c>
      <c r="L619">
        <f t="shared" si="110"/>
        <v>0.1008801349999997</v>
      </c>
      <c r="M619">
        <f t="shared" si="111"/>
        <v>263200.00001140003</v>
      </c>
      <c r="N619">
        <f t="shared" si="112"/>
        <v>0</v>
      </c>
      <c r="O619" t="str">
        <f t="shared" si="113"/>
        <v/>
      </c>
      <c r="P619" t="str">
        <f>IFERROR(VLOOKUP(A619,Ref_Data!$A:$B,2,0),"Unknown")</f>
        <v>High Income</v>
      </c>
      <c r="Q619" t="str">
        <f>IFERROR(VLOOKUP(A619,Ref_Data!$A:$C,3,0),"Unknown")</f>
        <v>Latin America &amp; Caribbean</v>
      </c>
      <c r="R619" t="str">
        <f t="shared" si="114"/>
        <v>Universal Access</v>
      </c>
      <c r="S619">
        <f t="shared" si="115"/>
        <v>15.905248869453033</v>
      </c>
      <c r="T619">
        <f t="shared" si="116"/>
        <v>-29.706057525184725</v>
      </c>
      <c r="U619">
        <f t="shared" si="117"/>
        <v>-0.50321490166945626</v>
      </c>
      <c r="V619">
        <f t="shared" si="118"/>
        <v>0</v>
      </c>
      <c r="W619">
        <f t="shared" si="119"/>
        <v>-0.39824364900000031</v>
      </c>
    </row>
    <row r="620" spans="1:23" x14ac:dyDescent="0.2">
      <c r="A620" t="s">
        <v>99</v>
      </c>
      <c r="B620" t="s">
        <v>98</v>
      </c>
      <c r="C620">
        <v>2017</v>
      </c>
      <c r="D620">
        <v>100</v>
      </c>
      <c r="E620">
        <v>0</v>
      </c>
      <c r="F620">
        <v>4.3542263889999999</v>
      </c>
      <c r="H620">
        <v>64535</v>
      </c>
      <c r="I620" t="str">
        <f>Master_Data!$A620 &amp; "-" &amp; Master_Data!$C620</f>
        <v>CYM-2017</v>
      </c>
      <c r="J620">
        <f t="shared" si="108"/>
        <v>0</v>
      </c>
      <c r="K620">
        <f t="shared" si="109"/>
        <v>0</v>
      </c>
      <c r="L620">
        <f t="shared" si="110"/>
        <v>0.1830694949999998</v>
      </c>
      <c r="M620">
        <f t="shared" si="111"/>
        <v>281000.00001411501</v>
      </c>
      <c r="N620">
        <f t="shared" si="112"/>
        <v>0</v>
      </c>
      <c r="O620" t="str">
        <f t="shared" si="113"/>
        <v/>
      </c>
      <c r="P620" t="str">
        <f>IFERROR(VLOOKUP(A620,Ref_Data!$A:$B,2,0),"Unknown")</f>
        <v>High Income</v>
      </c>
      <c r="Q620" t="str">
        <f>IFERROR(VLOOKUP(A620,Ref_Data!$A:$C,3,0),"Unknown")</f>
        <v>Latin America &amp; Caribbean</v>
      </c>
      <c r="R620" t="str">
        <f t="shared" si="114"/>
        <v>Universal Access</v>
      </c>
      <c r="S620">
        <f t="shared" si="115"/>
        <v>15.146092309921883</v>
      </c>
      <c r="T620">
        <f t="shared" si="116"/>
        <v>-29.541518871734947</v>
      </c>
      <c r="U620">
        <f t="shared" si="117"/>
        <v>-0.32352467657322403</v>
      </c>
      <c r="V620">
        <f t="shared" si="118"/>
        <v>0</v>
      </c>
      <c r="W620">
        <f t="shared" si="119"/>
        <v>-0.21517415400000051</v>
      </c>
    </row>
    <row r="621" spans="1:23" x14ac:dyDescent="0.2">
      <c r="A621" t="s">
        <v>99</v>
      </c>
      <c r="B621" t="s">
        <v>98</v>
      </c>
      <c r="C621">
        <v>2018</v>
      </c>
      <c r="D621">
        <v>100</v>
      </c>
      <c r="E621">
        <v>0</v>
      </c>
      <c r="F621">
        <v>4.6890402030000002</v>
      </c>
      <c r="H621">
        <v>65941</v>
      </c>
      <c r="I621" t="str">
        <f>Master_Data!$A621 &amp; "-" &amp; Master_Data!$C621</f>
        <v>CYM-2018</v>
      </c>
      <c r="J621">
        <f t="shared" si="108"/>
        <v>0</v>
      </c>
      <c r="K621">
        <f t="shared" si="109"/>
        <v>0</v>
      </c>
      <c r="L621">
        <f t="shared" si="110"/>
        <v>0.33481381400000032</v>
      </c>
      <c r="M621">
        <f t="shared" si="111"/>
        <v>309200.00002602302</v>
      </c>
      <c r="N621">
        <f t="shared" si="112"/>
        <v>0</v>
      </c>
      <c r="O621" t="str">
        <f t="shared" si="113"/>
        <v/>
      </c>
      <c r="P621" t="str">
        <f>IFERROR(VLOOKUP(A621,Ref_Data!$A:$B,2,0),"Unknown")</f>
        <v>High Income</v>
      </c>
      <c r="Q621" t="str">
        <f>IFERROR(VLOOKUP(A621,Ref_Data!$A:$C,3,0),"Unknown")</f>
        <v>Latin America &amp; Caribbean</v>
      </c>
      <c r="R621" t="str">
        <f t="shared" si="114"/>
        <v>Universal Access</v>
      </c>
      <c r="S621">
        <f t="shared" si="115"/>
        <v>14.516199440312505</v>
      </c>
      <c r="T621">
        <f t="shared" si="116"/>
        <v>-29.563030170325302</v>
      </c>
      <c r="U621">
        <f t="shared" si="117"/>
        <v>-2.1828806627614661E-2</v>
      </c>
      <c r="V621">
        <f t="shared" si="118"/>
        <v>0</v>
      </c>
      <c r="W621">
        <f t="shared" si="119"/>
        <v>0.11963965999999981</v>
      </c>
    </row>
    <row r="622" spans="1:23" x14ac:dyDescent="0.2">
      <c r="A622" t="s">
        <v>99</v>
      </c>
      <c r="B622" t="s">
        <v>98</v>
      </c>
      <c r="C622">
        <v>2019</v>
      </c>
      <c r="D622">
        <v>100</v>
      </c>
      <c r="E622">
        <v>0</v>
      </c>
      <c r="F622">
        <v>5.8446091459999998</v>
      </c>
      <c r="H622">
        <v>67327</v>
      </c>
      <c r="I622" t="str">
        <f>Master_Data!$A622 &amp; "-" &amp; Master_Data!$C622</f>
        <v>CYM-2019</v>
      </c>
      <c r="J622">
        <f t="shared" si="108"/>
        <v>0</v>
      </c>
      <c r="K622">
        <f t="shared" si="109"/>
        <v>0</v>
      </c>
      <c r="L622">
        <f t="shared" si="110"/>
        <v>1.1555689429999996</v>
      </c>
      <c r="M622">
        <f t="shared" si="111"/>
        <v>393499.99997274199</v>
      </c>
      <c r="N622">
        <f t="shared" si="112"/>
        <v>0</v>
      </c>
      <c r="O622" t="str">
        <f t="shared" si="113"/>
        <v/>
      </c>
      <c r="P622" t="str">
        <f>IFERROR(VLOOKUP(A622,Ref_Data!$A:$B,2,0),"Unknown")</f>
        <v>High Income</v>
      </c>
      <c r="Q622" t="str">
        <f>IFERROR(VLOOKUP(A622,Ref_Data!$A:$C,3,0),"Unknown")</f>
        <v>Latin America &amp; Caribbean</v>
      </c>
      <c r="R622" t="str">
        <f t="shared" si="114"/>
        <v>Universal Access</v>
      </c>
      <c r="S622">
        <f t="shared" si="115"/>
        <v>13.958622860585876</v>
      </c>
      <c r="T622">
        <f t="shared" si="116"/>
        <v>-29.462191043827289</v>
      </c>
      <c r="U622">
        <f t="shared" si="117"/>
        <v>1.1612078504184122</v>
      </c>
      <c r="V622">
        <f t="shared" si="118"/>
        <v>0</v>
      </c>
      <c r="W622">
        <f t="shared" si="119"/>
        <v>1.2752086029999994</v>
      </c>
    </row>
    <row r="623" spans="1:23" x14ac:dyDescent="0.2">
      <c r="A623" t="s">
        <v>99</v>
      </c>
      <c r="B623" t="s">
        <v>98</v>
      </c>
      <c r="C623">
        <v>2020</v>
      </c>
      <c r="D623">
        <v>100</v>
      </c>
      <c r="E623">
        <v>0</v>
      </c>
      <c r="F623">
        <v>4.8322753479999996</v>
      </c>
      <c r="H623">
        <v>68684</v>
      </c>
      <c r="I623" t="str">
        <f>Master_Data!$A623 &amp; "-" &amp; Master_Data!$C623</f>
        <v>CYM-2020</v>
      </c>
      <c r="J623">
        <f t="shared" si="108"/>
        <v>0</v>
      </c>
      <c r="K623">
        <f t="shared" si="109"/>
        <v>0</v>
      </c>
      <c r="L623">
        <f t="shared" si="110"/>
        <v>-1.0123337980000002</v>
      </c>
      <c r="M623">
        <f t="shared" si="111"/>
        <v>331900.00000203197</v>
      </c>
      <c r="N623">
        <f t="shared" si="112"/>
        <v>0</v>
      </c>
      <c r="O623" t="str">
        <f t="shared" si="113"/>
        <v/>
      </c>
      <c r="P623" t="str">
        <f>IFERROR(VLOOKUP(A623,Ref_Data!$A:$B,2,0),"Unknown")</f>
        <v>High Income</v>
      </c>
      <c r="Q623" t="str">
        <f>IFERROR(VLOOKUP(A623,Ref_Data!$A:$C,3,0),"Unknown")</f>
        <v>Latin America &amp; Caribbean</v>
      </c>
      <c r="R623" t="str">
        <f t="shared" si="114"/>
        <v>Universal Access</v>
      </c>
      <c r="S623">
        <f t="shared" si="115"/>
        <v>13.426165474335917</v>
      </c>
      <c r="T623">
        <f t="shared" si="116"/>
        <v>-30.534853433815261</v>
      </c>
      <c r="U623">
        <f t="shared" si="117"/>
        <v>0.43152771169874171</v>
      </c>
      <c r="V623">
        <f t="shared" si="118"/>
        <v>0</v>
      </c>
      <c r="W623">
        <f t="shared" si="119"/>
        <v>0.26287480499999916</v>
      </c>
    </row>
    <row r="624" spans="1:23" x14ac:dyDescent="0.2">
      <c r="A624" t="s">
        <v>99</v>
      </c>
      <c r="B624" t="s">
        <v>98</v>
      </c>
      <c r="C624">
        <v>2021</v>
      </c>
      <c r="D624">
        <v>100</v>
      </c>
      <c r="E624">
        <v>0</v>
      </c>
      <c r="F624">
        <v>4.4802305020000004</v>
      </c>
      <c r="H624">
        <v>70108</v>
      </c>
      <c r="I624" t="str">
        <f>Master_Data!$A624 &amp; "-" &amp; Master_Data!$C624</f>
        <v>CYM-2021</v>
      </c>
      <c r="J624">
        <f t="shared" si="108"/>
        <v>0</v>
      </c>
      <c r="K624">
        <f t="shared" si="109"/>
        <v>0</v>
      </c>
      <c r="L624">
        <f t="shared" si="110"/>
        <v>-0.35204484599999919</v>
      </c>
      <c r="M624">
        <f t="shared" si="111"/>
        <v>314100.00003421603</v>
      </c>
      <c r="N624">
        <f t="shared" si="112"/>
        <v>0</v>
      </c>
      <c r="O624" t="str">
        <f t="shared" si="113"/>
        <v/>
      </c>
      <c r="P624" t="str">
        <f>IFERROR(VLOOKUP(A624,Ref_Data!$A:$B,2,0),"Unknown")</f>
        <v>High Income</v>
      </c>
      <c r="Q624" t="str">
        <f>IFERROR(VLOOKUP(A624,Ref_Data!$A:$C,3,0),"Unknown")</f>
        <v>Latin America &amp; Caribbean</v>
      </c>
      <c r="R624" t="str">
        <f t="shared" si="114"/>
        <v>Universal Access</v>
      </c>
      <c r="S624">
        <f t="shared" si="115"/>
        <v>12.87483148972656</v>
      </c>
      <c r="T624">
        <f t="shared" si="116"/>
        <v>-29.603381642512058</v>
      </c>
      <c r="U624">
        <f t="shared" si="117"/>
        <v>-0.10050383900418591</v>
      </c>
      <c r="V624">
        <f t="shared" si="118"/>
        <v>0</v>
      </c>
      <c r="W624">
        <f t="shared" si="119"/>
        <v>-8.9170041000000033E-2</v>
      </c>
    </row>
    <row r="625" spans="1:23" x14ac:dyDescent="0.2">
      <c r="A625" t="s">
        <v>99</v>
      </c>
      <c r="B625" t="s">
        <v>98</v>
      </c>
      <c r="C625">
        <v>2022</v>
      </c>
      <c r="D625">
        <v>100</v>
      </c>
      <c r="E625">
        <v>0</v>
      </c>
      <c r="F625">
        <v>5.0034222179999999</v>
      </c>
      <c r="H625">
        <v>71591</v>
      </c>
      <c r="I625" t="str">
        <f>Master_Data!$A625 &amp; "-" &amp; Master_Data!$C625</f>
        <v>CYM-2022</v>
      </c>
      <c r="J625">
        <f t="shared" si="108"/>
        <v>0</v>
      </c>
      <c r="K625">
        <f t="shared" si="109"/>
        <v>0</v>
      </c>
      <c r="L625">
        <f t="shared" si="110"/>
        <v>0.52319171599999947</v>
      </c>
      <c r="M625">
        <f t="shared" si="111"/>
        <v>358200.00000883802</v>
      </c>
      <c r="N625">
        <f t="shared" si="112"/>
        <v>0</v>
      </c>
      <c r="O625" t="str">
        <f t="shared" si="113"/>
        <v/>
      </c>
      <c r="P625" t="str">
        <f>IFERROR(VLOOKUP(A625,Ref_Data!$A:$B,2,0),"Unknown")</f>
        <v>High Income</v>
      </c>
      <c r="Q625" t="str">
        <f>IFERROR(VLOOKUP(A625,Ref_Data!$A:$C,3,0),"Unknown")</f>
        <v>Latin America &amp; Caribbean</v>
      </c>
      <c r="R625" t="str">
        <f t="shared" si="114"/>
        <v>Universal Access</v>
      </c>
      <c r="S625">
        <f t="shared" si="115"/>
        <v>12.585946336015652</v>
      </c>
      <c r="T625">
        <f t="shared" si="116"/>
        <v>-30.421739130434794</v>
      </c>
      <c r="U625">
        <f t="shared" si="117"/>
        <v>0.45262116577406353</v>
      </c>
      <c r="V625">
        <f t="shared" si="118"/>
        <v>0</v>
      </c>
      <c r="W625">
        <f t="shared" si="119"/>
        <v>0.43402167499999944</v>
      </c>
    </row>
    <row r="626" spans="1:23" x14ac:dyDescent="0.2">
      <c r="A626" t="s">
        <v>101</v>
      </c>
      <c r="B626" t="s">
        <v>100</v>
      </c>
      <c r="C626">
        <v>2010</v>
      </c>
      <c r="D626">
        <v>100</v>
      </c>
      <c r="E626">
        <v>6.5</v>
      </c>
      <c r="F626">
        <v>7.0171907469999999</v>
      </c>
      <c r="G626">
        <v>2192.4674890000001</v>
      </c>
      <c r="H626">
        <v>1127816</v>
      </c>
      <c r="I626" t="str">
        <f>Master_Data!$A626 &amp; "-" &amp; Master_Data!$C626</f>
        <v>CYP-2010</v>
      </c>
      <c r="J626" t="str">
        <f t="shared" si="108"/>
        <v/>
      </c>
      <c r="K626" t="str">
        <f t="shared" si="109"/>
        <v/>
      </c>
      <c r="L626" t="str">
        <f t="shared" si="110"/>
        <v/>
      </c>
      <c r="M626">
        <f t="shared" si="111"/>
        <v>7914099.9995185519</v>
      </c>
      <c r="N626">
        <f t="shared" si="112"/>
        <v>0</v>
      </c>
      <c r="O626">
        <f t="shared" si="113"/>
        <v>3.2005905593613111</v>
      </c>
      <c r="P626" t="str">
        <f>IFERROR(VLOOKUP(A626,Ref_Data!$A:$B,2,0),"Unknown")</f>
        <v>High Income</v>
      </c>
      <c r="Q626" t="str">
        <f>IFERROR(VLOOKUP(A626,Ref_Data!$A:$C,3,0),"Unknown")</f>
        <v>Europe &amp; Central Asia</v>
      </c>
      <c r="R626" t="str">
        <f t="shared" si="114"/>
        <v>Universal Access</v>
      </c>
      <c r="S626">
        <f t="shared" si="115"/>
        <v>20.375342560585949</v>
      </c>
      <c r="T626">
        <f t="shared" si="116"/>
        <v>-23.912664906737902</v>
      </c>
      <c r="U626">
        <f t="shared" si="117"/>
        <v>1.9191315330083656</v>
      </c>
      <c r="V626">
        <f t="shared" si="118"/>
        <v>0</v>
      </c>
      <c r="W626">
        <f t="shared" si="119"/>
        <v>0</v>
      </c>
    </row>
    <row r="627" spans="1:23" x14ac:dyDescent="0.2">
      <c r="A627" t="s">
        <v>101</v>
      </c>
      <c r="B627" t="s">
        <v>100</v>
      </c>
      <c r="C627">
        <v>2011</v>
      </c>
      <c r="D627">
        <v>100</v>
      </c>
      <c r="E627">
        <v>7.6</v>
      </c>
      <c r="F627">
        <v>6.6787150029999998</v>
      </c>
      <c r="G627">
        <v>2093.4402970000001</v>
      </c>
      <c r="H627">
        <v>1146493</v>
      </c>
      <c r="I627" t="str">
        <f>Master_Data!$A627 &amp; "-" &amp; Master_Data!$C627</f>
        <v>CYP-2011</v>
      </c>
      <c r="J627">
        <f t="shared" si="108"/>
        <v>0</v>
      </c>
      <c r="K627">
        <f t="shared" si="109"/>
        <v>1.0999999999999996</v>
      </c>
      <c r="L627">
        <f t="shared" si="110"/>
        <v>-0.33847574400000013</v>
      </c>
      <c r="M627">
        <f t="shared" si="111"/>
        <v>7657099.9999344787</v>
      </c>
      <c r="N627">
        <f t="shared" si="112"/>
        <v>0</v>
      </c>
      <c r="O627">
        <f t="shared" si="113"/>
        <v>3.1903059344806333</v>
      </c>
      <c r="P627" t="str">
        <f>IFERROR(VLOOKUP(A627,Ref_Data!$A:$B,2,0),"Unknown")</f>
        <v>High Income</v>
      </c>
      <c r="Q627" t="str">
        <f>IFERROR(VLOOKUP(A627,Ref_Data!$A:$C,3,0),"Unknown")</f>
        <v>Europe &amp; Central Asia</v>
      </c>
      <c r="R627" t="str">
        <f t="shared" si="114"/>
        <v>Universal Access</v>
      </c>
      <c r="S627">
        <f t="shared" si="115"/>
        <v>19.584672569179688</v>
      </c>
      <c r="T627">
        <f t="shared" si="116"/>
        <v>-22.597370289641141</v>
      </c>
      <c r="U627">
        <f t="shared" si="117"/>
        <v>1.5521816192259443</v>
      </c>
      <c r="V627">
        <f t="shared" si="118"/>
        <v>0</v>
      </c>
      <c r="W627">
        <f t="shared" si="119"/>
        <v>-0.33847574400000013</v>
      </c>
    </row>
    <row r="628" spans="1:23" x14ac:dyDescent="0.2">
      <c r="A628" t="s">
        <v>101</v>
      </c>
      <c r="B628" t="s">
        <v>100</v>
      </c>
      <c r="C628">
        <v>2012</v>
      </c>
      <c r="D628">
        <v>100</v>
      </c>
      <c r="E628">
        <v>8.6</v>
      </c>
      <c r="F628">
        <v>6.1113938000000001</v>
      </c>
      <c r="G628">
        <v>1936.1651609999999</v>
      </c>
      <c r="H628">
        <v>1165397</v>
      </c>
      <c r="I628" t="str">
        <f>Master_Data!$A628 &amp; "-" &amp; Master_Data!$C628</f>
        <v>CYP-2012</v>
      </c>
      <c r="J628">
        <f t="shared" si="108"/>
        <v>0</v>
      </c>
      <c r="K628">
        <f t="shared" si="109"/>
        <v>1</v>
      </c>
      <c r="L628">
        <f t="shared" si="110"/>
        <v>-0.56732120299999966</v>
      </c>
      <c r="M628">
        <f t="shared" si="111"/>
        <v>7122200.0003386</v>
      </c>
      <c r="N628">
        <f t="shared" si="112"/>
        <v>0</v>
      </c>
      <c r="O628">
        <f t="shared" si="113"/>
        <v>3.1564423960833787</v>
      </c>
      <c r="P628" t="str">
        <f>IFERROR(VLOOKUP(A628,Ref_Data!$A:$B,2,0),"Unknown")</f>
        <v>High Income</v>
      </c>
      <c r="Q628" t="str">
        <f>IFERROR(VLOOKUP(A628,Ref_Data!$A:$C,3,0),"Unknown")</f>
        <v>Europe &amp; Central Asia</v>
      </c>
      <c r="R628" t="str">
        <f t="shared" si="114"/>
        <v>Universal Access</v>
      </c>
      <c r="S628">
        <f t="shared" si="115"/>
        <v>18.879195463984374</v>
      </c>
      <c r="T628">
        <f t="shared" si="116"/>
        <v>-21.507129453224884</v>
      </c>
      <c r="U628">
        <f t="shared" si="117"/>
        <v>0.70588973690377088</v>
      </c>
      <c r="V628">
        <f t="shared" si="118"/>
        <v>0</v>
      </c>
      <c r="W628">
        <f t="shared" si="119"/>
        <v>-0.9057969469999998</v>
      </c>
    </row>
    <row r="629" spans="1:23" x14ac:dyDescent="0.2">
      <c r="A629" t="s">
        <v>101</v>
      </c>
      <c r="B629" t="s">
        <v>100</v>
      </c>
      <c r="C629">
        <v>2013</v>
      </c>
      <c r="D629">
        <v>100</v>
      </c>
      <c r="E629">
        <v>9.6999999999999993</v>
      </c>
      <c r="F629">
        <v>5.4402628609999999</v>
      </c>
      <c r="G629">
        <v>1646.3267900000001</v>
      </c>
      <c r="H629">
        <v>1183895</v>
      </c>
      <c r="I629" t="str">
        <f>Master_Data!$A629 &amp; "-" &amp; Master_Data!$C629</f>
        <v>CYP-2013</v>
      </c>
      <c r="J629">
        <f t="shared" si="108"/>
        <v>0</v>
      </c>
      <c r="K629">
        <f t="shared" si="109"/>
        <v>1.0999999999999996</v>
      </c>
      <c r="L629">
        <f t="shared" si="110"/>
        <v>-0.6711309390000002</v>
      </c>
      <c r="M629">
        <f t="shared" si="111"/>
        <v>6440699.9998235945</v>
      </c>
      <c r="N629">
        <f t="shared" si="112"/>
        <v>0</v>
      </c>
      <c r="O629">
        <f t="shared" si="113"/>
        <v>3.3044854120365734</v>
      </c>
      <c r="P629" t="str">
        <f>IFERROR(VLOOKUP(A629,Ref_Data!$A:$B,2,0),"Unknown")</f>
        <v>High Income</v>
      </c>
      <c r="Q629" t="str">
        <f>IFERROR(VLOOKUP(A629,Ref_Data!$A:$C,3,0),"Unknown")</f>
        <v>Europe &amp; Central Asia</v>
      </c>
      <c r="R629" t="str">
        <f t="shared" si="114"/>
        <v>Universal Access</v>
      </c>
      <c r="S629">
        <f t="shared" si="115"/>
        <v>18.287461823359394</v>
      </c>
      <c r="T629">
        <f t="shared" si="116"/>
        <v>-20.601640083835349</v>
      </c>
      <c r="U629">
        <f t="shared" si="117"/>
        <v>0.47189241699999585</v>
      </c>
      <c r="V629">
        <f t="shared" si="118"/>
        <v>0</v>
      </c>
      <c r="W629">
        <f t="shared" si="119"/>
        <v>-1.576927886</v>
      </c>
    </row>
    <row r="630" spans="1:23" x14ac:dyDescent="0.2">
      <c r="A630" t="s">
        <v>101</v>
      </c>
      <c r="B630" t="s">
        <v>100</v>
      </c>
      <c r="C630">
        <v>2014</v>
      </c>
      <c r="D630">
        <v>100</v>
      </c>
      <c r="E630">
        <v>9.5</v>
      </c>
      <c r="F630">
        <v>5.6725697520000002</v>
      </c>
      <c r="G630">
        <v>1659.578133</v>
      </c>
      <c r="H630">
        <v>1201801</v>
      </c>
      <c r="I630" t="str">
        <f>Master_Data!$A630 &amp; "-" &amp; Master_Data!$C630</f>
        <v>CYP-2014</v>
      </c>
      <c r="J630">
        <f t="shared" si="108"/>
        <v>0</v>
      </c>
      <c r="K630">
        <f t="shared" si="109"/>
        <v>-0.19999999999999929</v>
      </c>
      <c r="L630">
        <f t="shared" si="110"/>
        <v>0.23230689100000035</v>
      </c>
      <c r="M630">
        <f t="shared" si="111"/>
        <v>6817300.0005233521</v>
      </c>
      <c r="N630">
        <f t="shared" si="112"/>
        <v>0</v>
      </c>
      <c r="O630">
        <f t="shared" si="113"/>
        <v>3.4180793535437597</v>
      </c>
      <c r="P630" t="str">
        <f>IFERROR(VLOOKUP(A630,Ref_Data!$A:$B,2,0),"Unknown")</f>
        <v>High Income</v>
      </c>
      <c r="Q630" t="str">
        <f>IFERROR(VLOOKUP(A630,Ref_Data!$A:$C,3,0),"Unknown")</f>
        <v>Europe &amp; Central Asia</v>
      </c>
      <c r="R630" t="str">
        <f t="shared" si="114"/>
        <v>Universal Access</v>
      </c>
      <c r="S630">
        <f t="shared" si="115"/>
        <v>17.559097411132853</v>
      </c>
      <c r="T630">
        <f t="shared" si="116"/>
        <v>-20.611726605578301</v>
      </c>
      <c r="U630">
        <f t="shared" si="117"/>
        <v>0.881282853916316</v>
      </c>
      <c r="V630">
        <f t="shared" si="118"/>
        <v>0</v>
      </c>
      <c r="W630">
        <f t="shared" si="119"/>
        <v>-1.3446209949999997</v>
      </c>
    </row>
    <row r="631" spans="1:23" x14ac:dyDescent="0.2">
      <c r="A631" t="s">
        <v>101</v>
      </c>
      <c r="B631" t="s">
        <v>100</v>
      </c>
      <c r="C631">
        <v>2015</v>
      </c>
      <c r="D631">
        <v>100</v>
      </c>
      <c r="E631">
        <v>10.4</v>
      </c>
      <c r="F631">
        <v>5.6221310009999996</v>
      </c>
      <c r="G631">
        <v>1677.402482</v>
      </c>
      <c r="H631">
        <v>1219502</v>
      </c>
      <c r="I631" t="str">
        <f>Master_Data!$A631 &amp; "-" &amp; Master_Data!$C631</f>
        <v>CYP-2015</v>
      </c>
      <c r="J631">
        <f t="shared" si="108"/>
        <v>0</v>
      </c>
      <c r="K631">
        <f t="shared" si="109"/>
        <v>0.90000000000000036</v>
      </c>
      <c r="L631">
        <f t="shared" si="110"/>
        <v>-5.0438751000000615E-2</v>
      </c>
      <c r="M631">
        <f t="shared" si="111"/>
        <v>6856199.9999815011</v>
      </c>
      <c r="N631">
        <f t="shared" si="112"/>
        <v>0</v>
      </c>
      <c r="O631">
        <f t="shared" si="113"/>
        <v>3.3516887338193411</v>
      </c>
      <c r="P631" t="str">
        <f>IFERROR(VLOOKUP(A631,Ref_Data!$A:$B,2,0),"Unknown")</f>
        <v>High Income</v>
      </c>
      <c r="Q631" t="str">
        <f>IFERROR(VLOOKUP(A631,Ref_Data!$A:$C,3,0),"Unknown")</f>
        <v>Europe &amp; Central Asia</v>
      </c>
      <c r="R631" t="str">
        <f t="shared" si="114"/>
        <v>Universal Access</v>
      </c>
      <c r="S631">
        <f t="shared" si="115"/>
        <v>16.984761441953111</v>
      </c>
      <c r="T631">
        <f t="shared" si="116"/>
        <v>-19.515157191497991</v>
      </c>
      <c r="U631">
        <f t="shared" si="117"/>
        <v>0.91268963499582068</v>
      </c>
      <c r="V631">
        <f t="shared" si="118"/>
        <v>0</v>
      </c>
      <c r="W631">
        <f t="shared" si="119"/>
        <v>-1.3950597460000003</v>
      </c>
    </row>
    <row r="632" spans="1:23" x14ac:dyDescent="0.2">
      <c r="A632" t="s">
        <v>101</v>
      </c>
      <c r="B632" t="s">
        <v>100</v>
      </c>
      <c r="C632">
        <v>2016</v>
      </c>
      <c r="D632">
        <v>100</v>
      </c>
      <c r="E632">
        <v>10.3</v>
      </c>
      <c r="F632">
        <v>5.8377091160000001</v>
      </c>
      <c r="G632">
        <v>1761.874429</v>
      </c>
      <c r="H632">
        <v>1237112</v>
      </c>
      <c r="I632" t="str">
        <f>Master_Data!$A632 &amp; "-" &amp; Master_Data!$C632</f>
        <v>CYP-2016</v>
      </c>
      <c r="J632">
        <f t="shared" si="108"/>
        <v>0</v>
      </c>
      <c r="K632">
        <f t="shared" si="109"/>
        <v>-9.9999999999999645E-2</v>
      </c>
      <c r="L632">
        <f t="shared" si="110"/>
        <v>0.21557811500000046</v>
      </c>
      <c r="M632">
        <f t="shared" si="111"/>
        <v>7221899.9999129921</v>
      </c>
      <c r="N632">
        <f t="shared" si="112"/>
        <v>0</v>
      </c>
      <c r="O632">
        <f t="shared" si="113"/>
        <v>3.3133514057033859</v>
      </c>
      <c r="P632" t="str">
        <f>IFERROR(VLOOKUP(A632,Ref_Data!$A:$B,2,0),"Unknown")</f>
        <v>High Income</v>
      </c>
      <c r="Q632" t="str">
        <f>IFERROR(VLOOKUP(A632,Ref_Data!$A:$C,3,0),"Unknown")</f>
        <v>Europe &amp; Central Asia</v>
      </c>
      <c r="R632" t="str">
        <f t="shared" si="114"/>
        <v>Universal Access</v>
      </c>
      <c r="S632">
        <f t="shared" si="115"/>
        <v>15.905248869453033</v>
      </c>
      <c r="T632">
        <f t="shared" si="116"/>
        <v>-19.406057525184725</v>
      </c>
      <c r="U632">
        <f t="shared" si="117"/>
        <v>1.1633373203305437</v>
      </c>
      <c r="V632">
        <f t="shared" si="118"/>
        <v>0</v>
      </c>
      <c r="W632">
        <f t="shared" si="119"/>
        <v>-1.1794816309999998</v>
      </c>
    </row>
    <row r="633" spans="1:23" x14ac:dyDescent="0.2">
      <c r="A633" t="s">
        <v>101</v>
      </c>
      <c r="B633" t="s">
        <v>100</v>
      </c>
      <c r="C633">
        <v>2017</v>
      </c>
      <c r="D633">
        <v>100</v>
      </c>
      <c r="E633">
        <v>10.9</v>
      </c>
      <c r="F633">
        <v>5.8704829480000003</v>
      </c>
      <c r="G633">
        <v>1794.0173219999999</v>
      </c>
      <c r="H633">
        <v>1254275</v>
      </c>
      <c r="I633" t="str">
        <f>Master_Data!$A633 &amp; "-" &amp; Master_Data!$C633</f>
        <v>CYP-2017</v>
      </c>
      <c r="J633">
        <f t="shared" si="108"/>
        <v>0</v>
      </c>
      <c r="K633">
        <f t="shared" si="109"/>
        <v>0.59999999999999964</v>
      </c>
      <c r="L633">
        <f t="shared" si="110"/>
        <v>3.2773832000000169E-2</v>
      </c>
      <c r="M633">
        <f t="shared" si="111"/>
        <v>7363199.9996027006</v>
      </c>
      <c r="N633">
        <f t="shared" si="112"/>
        <v>0</v>
      </c>
      <c r="O633">
        <f t="shared" si="113"/>
        <v>3.2722554436963236</v>
      </c>
      <c r="P633" t="str">
        <f>IFERROR(VLOOKUP(A633,Ref_Data!$A:$B,2,0),"Unknown")</f>
        <v>High Income</v>
      </c>
      <c r="Q633" t="str">
        <f>IFERROR(VLOOKUP(A633,Ref_Data!$A:$C,3,0),"Unknown")</f>
        <v>Europe &amp; Central Asia</v>
      </c>
      <c r="R633" t="str">
        <f t="shared" si="114"/>
        <v>Universal Access</v>
      </c>
      <c r="S633">
        <f t="shared" si="115"/>
        <v>15.146092309921883</v>
      </c>
      <c r="T633">
        <f t="shared" si="116"/>
        <v>-18.641518871734945</v>
      </c>
      <c r="U633">
        <f t="shared" si="117"/>
        <v>1.1927318824267763</v>
      </c>
      <c r="V633">
        <f t="shared" si="118"/>
        <v>0</v>
      </c>
      <c r="W633">
        <f t="shared" si="119"/>
        <v>-1.1467077989999996</v>
      </c>
    </row>
    <row r="634" spans="1:23" x14ac:dyDescent="0.2">
      <c r="A634" t="s">
        <v>101</v>
      </c>
      <c r="B634" t="s">
        <v>100</v>
      </c>
      <c r="C634">
        <v>2018</v>
      </c>
      <c r="D634">
        <v>100</v>
      </c>
      <c r="E634">
        <v>12</v>
      </c>
      <c r="F634">
        <v>5.6770205010000003</v>
      </c>
      <c r="G634">
        <v>1773.614564</v>
      </c>
      <c r="H634">
        <v>1270737</v>
      </c>
      <c r="I634" t="str">
        <f>Master_Data!$A634 &amp; "-" &amp; Master_Data!$C634</f>
        <v>CYP-2018</v>
      </c>
      <c r="J634">
        <f t="shared" si="108"/>
        <v>0</v>
      </c>
      <c r="K634">
        <f t="shared" si="109"/>
        <v>1.0999999999999996</v>
      </c>
      <c r="L634">
        <f t="shared" si="110"/>
        <v>-0.19346244699999993</v>
      </c>
      <c r="M634">
        <f t="shared" si="111"/>
        <v>7214000.0003792373</v>
      </c>
      <c r="N634">
        <f t="shared" si="112"/>
        <v>0</v>
      </c>
      <c r="O634">
        <f t="shared" si="113"/>
        <v>3.2008197362772672</v>
      </c>
      <c r="P634" t="str">
        <f>IFERROR(VLOOKUP(A634,Ref_Data!$A:$B,2,0),"Unknown")</f>
        <v>High Income</v>
      </c>
      <c r="Q634" t="str">
        <f>IFERROR(VLOOKUP(A634,Ref_Data!$A:$C,3,0),"Unknown")</f>
        <v>Europe &amp; Central Asia</v>
      </c>
      <c r="R634" t="str">
        <f t="shared" si="114"/>
        <v>Universal Access</v>
      </c>
      <c r="S634">
        <f t="shared" si="115"/>
        <v>14.516199440312505</v>
      </c>
      <c r="T634">
        <f t="shared" si="116"/>
        <v>-17.563030170325302</v>
      </c>
      <c r="U634">
        <f t="shared" si="117"/>
        <v>0.96615149137238543</v>
      </c>
      <c r="V634">
        <f t="shared" si="118"/>
        <v>0</v>
      </c>
      <c r="W634">
        <f t="shared" si="119"/>
        <v>-1.3401702459999996</v>
      </c>
    </row>
    <row r="635" spans="1:23" x14ac:dyDescent="0.2">
      <c r="A635" t="s">
        <v>101</v>
      </c>
      <c r="B635" t="s">
        <v>100</v>
      </c>
      <c r="C635">
        <v>2019</v>
      </c>
      <c r="D635">
        <v>100</v>
      </c>
      <c r="E635">
        <v>12</v>
      </c>
      <c r="F635">
        <v>5.6088930269999997</v>
      </c>
      <c r="G635">
        <v>1758.0545709999999</v>
      </c>
      <c r="H635">
        <v>1286671</v>
      </c>
      <c r="I635" t="str">
        <f>Master_Data!$A635 &amp; "-" &amp; Master_Data!$C635</f>
        <v>CYP-2019</v>
      </c>
      <c r="J635">
        <f t="shared" si="108"/>
        <v>0</v>
      </c>
      <c r="K635">
        <f t="shared" si="109"/>
        <v>0</v>
      </c>
      <c r="L635">
        <f t="shared" si="110"/>
        <v>-6.8127474000000632E-2</v>
      </c>
      <c r="M635">
        <f t="shared" si="111"/>
        <v>7216799.9999431167</v>
      </c>
      <c r="N635">
        <f t="shared" si="112"/>
        <v>0</v>
      </c>
      <c r="O635">
        <f t="shared" si="113"/>
        <v>3.1903975675849483</v>
      </c>
      <c r="P635" t="str">
        <f>IFERROR(VLOOKUP(A635,Ref_Data!$A:$B,2,0),"Unknown")</f>
        <v>High Income</v>
      </c>
      <c r="Q635" t="str">
        <f>IFERROR(VLOOKUP(A635,Ref_Data!$A:$C,3,0),"Unknown")</f>
        <v>Europe &amp; Central Asia</v>
      </c>
      <c r="R635" t="str">
        <f t="shared" si="114"/>
        <v>Universal Access</v>
      </c>
      <c r="S635">
        <f t="shared" si="115"/>
        <v>13.958622860585876</v>
      </c>
      <c r="T635">
        <f t="shared" si="116"/>
        <v>-17.462191043827289</v>
      </c>
      <c r="U635">
        <f t="shared" si="117"/>
        <v>0.92549173141841212</v>
      </c>
      <c r="V635">
        <f t="shared" si="118"/>
        <v>0</v>
      </c>
      <c r="W635">
        <f t="shared" si="119"/>
        <v>-1.4082977200000002</v>
      </c>
    </row>
    <row r="636" spans="1:23" x14ac:dyDescent="0.2">
      <c r="A636" t="s">
        <v>101</v>
      </c>
      <c r="B636" t="s">
        <v>100</v>
      </c>
      <c r="C636">
        <v>2020</v>
      </c>
      <c r="D636">
        <v>100</v>
      </c>
      <c r="E636">
        <v>15</v>
      </c>
      <c r="F636">
        <v>5.2235866160000004</v>
      </c>
      <c r="G636">
        <v>1638.571911</v>
      </c>
      <c r="H636">
        <v>1302247</v>
      </c>
      <c r="I636" t="str">
        <f>Master_Data!$A636 &amp; "-" &amp; Master_Data!$C636</f>
        <v>CYP-2020</v>
      </c>
      <c r="J636">
        <f t="shared" si="108"/>
        <v>0</v>
      </c>
      <c r="K636">
        <f t="shared" si="109"/>
        <v>3</v>
      </c>
      <c r="L636">
        <f t="shared" si="110"/>
        <v>-0.38530641099999929</v>
      </c>
      <c r="M636">
        <f t="shared" si="111"/>
        <v>6802399.9999261526</v>
      </c>
      <c r="N636">
        <f t="shared" si="112"/>
        <v>0</v>
      </c>
      <c r="O636">
        <f t="shared" si="113"/>
        <v>3.1878897599386473</v>
      </c>
      <c r="P636" t="str">
        <f>IFERROR(VLOOKUP(A636,Ref_Data!$A:$B,2,0),"Unknown")</f>
        <v>High Income</v>
      </c>
      <c r="Q636" t="str">
        <f>IFERROR(VLOOKUP(A636,Ref_Data!$A:$C,3,0),"Unknown")</f>
        <v>Europe &amp; Central Asia</v>
      </c>
      <c r="R636" t="str">
        <f t="shared" si="114"/>
        <v>Universal Access</v>
      </c>
      <c r="S636">
        <f t="shared" si="115"/>
        <v>13.426165474335917</v>
      </c>
      <c r="T636">
        <f t="shared" si="116"/>
        <v>-15.534853433815261</v>
      </c>
      <c r="U636">
        <f t="shared" si="117"/>
        <v>0.82283897969874253</v>
      </c>
      <c r="V636">
        <f t="shared" si="118"/>
        <v>0</v>
      </c>
      <c r="W636">
        <f t="shared" si="119"/>
        <v>-1.7936041309999995</v>
      </c>
    </row>
    <row r="637" spans="1:23" x14ac:dyDescent="0.2">
      <c r="A637" t="s">
        <v>101</v>
      </c>
      <c r="B637" t="s">
        <v>100</v>
      </c>
      <c r="C637">
        <v>2021</v>
      </c>
      <c r="D637">
        <v>100</v>
      </c>
      <c r="E637">
        <v>15.6</v>
      </c>
      <c r="F637">
        <v>5.2525261729999997</v>
      </c>
      <c r="G637">
        <v>1666.2166099999999</v>
      </c>
      <c r="H637">
        <v>1317309</v>
      </c>
      <c r="I637" t="str">
        <f>Master_Data!$A637 &amp; "-" &amp; Master_Data!$C637</f>
        <v>CYP-2021</v>
      </c>
      <c r="J637">
        <f t="shared" si="108"/>
        <v>0</v>
      </c>
      <c r="K637">
        <f t="shared" si="109"/>
        <v>0.59999999999999964</v>
      </c>
      <c r="L637">
        <f t="shared" si="110"/>
        <v>2.8939556999999283E-2</v>
      </c>
      <c r="M637">
        <f t="shared" si="111"/>
        <v>6919200.0004284568</v>
      </c>
      <c r="N637">
        <f t="shared" si="112"/>
        <v>0</v>
      </c>
      <c r="O637">
        <f t="shared" si="113"/>
        <v>3.1523669500569915</v>
      </c>
      <c r="P637" t="str">
        <f>IFERROR(VLOOKUP(A637,Ref_Data!$A:$B,2,0),"Unknown")</f>
        <v>High Income</v>
      </c>
      <c r="Q637" t="str">
        <f>IFERROR(VLOOKUP(A637,Ref_Data!$A:$C,3,0),"Unknown")</f>
        <v>Europe &amp; Central Asia</v>
      </c>
      <c r="R637" t="str">
        <f t="shared" si="114"/>
        <v>Universal Access</v>
      </c>
      <c r="S637">
        <f t="shared" si="115"/>
        <v>12.87483148972656</v>
      </c>
      <c r="T637">
        <f t="shared" si="116"/>
        <v>-14.003381642512059</v>
      </c>
      <c r="U637">
        <f t="shared" si="117"/>
        <v>0.67179183199581338</v>
      </c>
      <c r="V637">
        <f t="shared" si="118"/>
        <v>0</v>
      </c>
      <c r="W637">
        <f t="shared" si="119"/>
        <v>-1.7646645740000002</v>
      </c>
    </row>
    <row r="638" spans="1:23" x14ac:dyDescent="0.2">
      <c r="A638" t="s">
        <v>101</v>
      </c>
      <c r="B638" t="s">
        <v>100</v>
      </c>
      <c r="C638">
        <v>2022</v>
      </c>
      <c r="D638">
        <v>100</v>
      </c>
      <c r="F638">
        <v>5.4253137750000002</v>
      </c>
      <c r="G638">
        <v>1682.704925</v>
      </c>
      <c r="H638">
        <v>1331370</v>
      </c>
      <c r="I638" t="str">
        <f>Master_Data!$A638 &amp; "-" &amp; Master_Data!$C638</f>
        <v>CYP-2022</v>
      </c>
      <c r="J638">
        <f t="shared" si="108"/>
        <v>0</v>
      </c>
      <c r="K638" t="str">
        <f t="shared" si="109"/>
        <v/>
      </c>
      <c r="L638">
        <f t="shared" si="110"/>
        <v>0.17278760200000054</v>
      </c>
      <c r="M638">
        <f t="shared" si="111"/>
        <v>7223100.00062175</v>
      </c>
      <c r="N638">
        <f t="shared" si="112"/>
        <v>0</v>
      </c>
      <c r="O638">
        <f t="shared" si="113"/>
        <v>3.2241622963099132</v>
      </c>
      <c r="P638" t="str">
        <f>IFERROR(VLOOKUP(A638,Ref_Data!$A:$B,2,0),"Unknown")</f>
        <v>High Income</v>
      </c>
      <c r="Q638" t="str">
        <f>IFERROR(VLOOKUP(A638,Ref_Data!$A:$C,3,0),"Unknown")</f>
        <v>Europe &amp; Central Asia</v>
      </c>
      <c r="R638" t="str">
        <f t="shared" si="114"/>
        <v>Universal Access</v>
      </c>
      <c r="S638">
        <f t="shared" si="115"/>
        <v>12.585946336015652</v>
      </c>
      <c r="T638" t="str">
        <f t="shared" si="116"/>
        <v/>
      </c>
      <c r="U638">
        <f t="shared" si="117"/>
        <v>0.87451272277406389</v>
      </c>
      <c r="V638">
        <f t="shared" si="118"/>
        <v>0</v>
      </c>
      <c r="W638">
        <f t="shared" si="119"/>
        <v>-1.5918769719999997</v>
      </c>
    </row>
    <row r="639" spans="1:23" x14ac:dyDescent="0.2">
      <c r="A639" t="s">
        <v>103</v>
      </c>
      <c r="B639" t="s">
        <v>102</v>
      </c>
      <c r="C639">
        <v>2010</v>
      </c>
      <c r="D639">
        <v>100</v>
      </c>
      <c r="E639">
        <v>10.9</v>
      </c>
      <c r="F639">
        <v>11.551447769999999</v>
      </c>
      <c r="G639">
        <v>4308.5711840000004</v>
      </c>
      <c r="H639">
        <v>10474410</v>
      </c>
      <c r="I639" t="str">
        <f>Master_Data!$A639 &amp; "-" &amp; Master_Data!$C639</f>
        <v>CZE-2010</v>
      </c>
      <c r="J639" t="str">
        <f t="shared" si="108"/>
        <v/>
      </c>
      <c r="K639" t="str">
        <f t="shared" si="109"/>
        <v/>
      </c>
      <c r="L639" t="str">
        <f t="shared" si="110"/>
        <v/>
      </c>
      <c r="M639">
        <f t="shared" si="111"/>
        <v>120994600.03656569</v>
      </c>
      <c r="N639">
        <f t="shared" si="112"/>
        <v>0</v>
      </c>
      <c r="O639">
        <f t="shared" si="113"/>
        <v>2.6810390908467805</v>
      </c>
      <c r="P639" t="str">
        <f>IFERROR(VLOOKUP(A639,Ref_Data!$A:$B,2,0),"Unknown")</f>
        <v>High Income</v>
      </c>
      <c r="Q639" t="str">
        <f>IFERROR(VLOOKUP(A639,Ref_Data!$A:$C,3,0),"Unknown")</f>
        <v>Europe &amp; Central Asia</v>
      </c>
      <c r="R639" t="str">
        <f t="shared" si="114"/>
        <v>Universal Access</v>
      </c>
      <c r="S639">
        <f t="shared" si="115"/>
        <v>20.375342560585949</v>
      </c>
      <c r="T639">
        <f t="shared" si="116"/>
        <v>-19.512664906737903</v>
      </c>
      <c r="U639">
        <f t="shared" si="117"/>
        <v>6.453388556008365</v>
      </c>
      <c r="V639">
        <f t="shared" si="118"/>
        <v>0</v>
      </c>
      <c r="W639">
        <f t="shared" si="119"/>
        <v>0</v>
      </c>
    </row>
    <row r="640" spans="1:23" x14ac:dyDescent="0.2">
      <c r="A640" t="s">
        <v>103</v>
      </c>
      <c r="B640" t="s">
        <v>102</v>
      </c>
      <c r="C640">
        <v>2011</v>
      </c>
      <c r="D640">
        <v>100</v>
      </c>
      <c r="E640">
        <v>12.2</v>
      </c>
      <c r="F640">
        <v>11.25360229</v>
      </c>
      <c r="G640">
        <v>4144.3989529999999</v>
      </c>
      <c r="H640">
        <v>10496088</v>
      </c>
      <c r="I640" t="str">
        <f>Master_Data!$A640 &amp; "-" &amp; Master_Data!$C640</f>
        <v>CZE-2011</v>
      </c>
      <c r="J640">
        <f t="shared" si="108"/>
        <v>0</v>
      </c>
      <c r="K640">
        <f t="shared" si="109"/>
        <v>1.2999999999999989</v>
      </c>
      <c r="L640">
        <f t="shared" si="110"/>
        <v>-0.29784547999999944</v>
      </c>
      <c r="M640">
        <f t="shared" si="111"/>
        <v>118118799.95284152</v>
      </c>
      <c r="N640">
        <f t="shared" si="112"/>
        <v>0</v>
      </c>
      <c r="O640">
        <f t="shared" si="113"/>
        <v>2.7153762023450643</v>
      </c>
      <c r="P640" t="str">
        <f>IFERROR(VLOOKUP(A640,Ref_Data!$A:$B,2,0),"Unknown")</f>
        <v>High Income</v>
      </c>
      <c r="Q640" t="str">
        <f>IFERROR(VLOOKUP(A640,Ref_Data!$A:$C,3,0),"Unknown")</f>
        <v>Europe &amp; Central Asia</v>
      </c>
      <c r="R640" t="str">
        <f t="shared" si="114"/>
        <v>Universal Access</v>
      </c>
      <c r="S640">
        <f t="shared" si="115"/>
        <v>19.584672569179688</v>
      </c>
      <c r="T640">
        <f t="shared" si="116"/>
        <v>-17.997370289641143</v>
      </c>
      <c r="U640">
        <f t="shared" si="117"/>
        <v>6.1270689062259445</v>
      </c>
      <c r="V640">
        <f t="shared" si="118"/>
        <v>0</v>
      </c>
      <c r="W640">
        <f t="shared" si="119"/>
        <v>-0.29784547999999944</v>
      </c>
    </row>
    <row r="641" spans="1:23" x14ac:dyDescent="0.2">
      <c r="A641" t="s">
        <v>103</v>
      </c>
      <c r="B641" t="s">
        <v>102</v>
      </c>
      <c r="C641">
        <v>2012</v>
      </c>
      <c r="D641">
        <v>100</v>
      </c>
      <c r="E641">
        <v>12.8</v>
      </c>
      <c r="F641">
        <v>10.848761530000001</v>
      </c>
      <c r="G641">
        <v>4109.5446229999998</v>
      </c>
      <c r="H641">
        <v>10510785</v>
      </c>
      <c r="I641" t="str">
        <f>Master_Data!$A641 &amp; "-" &amp; Master_Data!$C641</f>
        <v>CZE-2012</v>
      </c>
      <c r="J641">
        <f t="shared" si="108"/>
        <v>0</v>
      </c>
      <c r="K641">
        <f t="shared" si="109"/>
        <v>0.60000000000000142</v>
      </c>
      <c r="L641">
        <f t="shared" si="110"/>
        <v>-0.40484075999999902</v>
      </c>
      <c r="M641">
        <f t="shared" si="111"/>
        <v>114028999.95810106</v>
      </c>
      <c r="N641">
        <f t="shared" si="112"/>
        <v>0</v>
      </c>
      <c r="O641">
        <f t="shared" si="113"/>
        <v>2.6398938386706994</v>
      </c>
      <c r="P641" t="str">
        <f>IFERROR(VLOOKUP(A641,Ref_Data!$A:$B,2,0),"Unknown")</f>
        <v>High Income</v>
      </c>
      <c r="Q641" t="str">
        <f>IFERROR(VLOOKUP(A641,Ref_Data!$A:$C,3,0),"Unknown")</f>
        <v>Europe &amp; Central Asia</v>
      </c>
      <c r="R641" t="str">
        <f t="shared" si="114"/>
        <v>Universal Access</v>
      </c>
      <c r="S641">
        <f t="shared" si="115"/>
        <v>18.879195463984374</v>
      </c>
      <c r="T641">
        <f t="shared" si="116"/>
        <v>-17.307129453224881</v>
      </c>
      <c r="U641">
        <f t="shared" si="117"/>
        <v>5.4432574669037717</v>
      </c>
      <c r="V641">
        <f t="shared" si="118"/>
        <v>0</v>
      </c>
      <c r="W641">
        <f t="shared" si="119"/>
        <v>-0.70268623999999846</v>
      </c>
    </row>
    <row r="642" spans="1:23" x14ac:dyDescent="0.2">
      <c r="A642" t="s">
        <v>103</v>
      </c>
      <c r="B642" t="s">
        <v>102</v>
      </c>
      <c r="C642">
        <v>2013</v>
      </c>
      <c r="D642">
        <v>100</v>
      </c>
      <c r="E642">
        <v>13.9</v>
      </c>
      <c r="F642">
        <v>10.41753533</v>
      </c>
      <c r="G642">
        <v>4110.991728</v>
      </c>
      <c r="H642">
        <v>10514272</v>
      </c>
      <c r="I642" t="str">
        <f>Master_Data!$A642 &amp; "-" &amp; Master_Data!$C642</f>
        <v>CZE-2013</v>
      </c>
      <c r="J642">
        <f t="shared" ref="J642:J705" si="120">IF(C642=2010,"",IF(D642="","",IFERROR(D642-INDEX($D:$D,MATCH(A642&amp;"-"&amp;(C642-1),$I:$I,0)),"")))</f>
        <v>0</v>
      </c>
      <c r="K642">
        <f t="shared" ref="K642:K705" si="121">IF(C642=2010,"",IF(E642="","",IFERROR(E642-INDEX($E:$E,MATCH(A642&amp;"-"&amp;(C642-1),$I:$I,0)),"")))</f>
        <v>1.0999999999999996</v>
      </c>
      <c r="L642">
        <f t="shared" ref="L642:L705" si="122">IF(C642=2010,"",IF(F642="","",IFERROR(F642-INDEX($F:$F,MATCH(A642&amp;"-"&amp;(C642-1),$I:$I,0)),"" )))</f>
        <v>-0.43122620000000111</v>
      </c>
      <c r="M642">
        <f t="shared" ref="M642:M705" si="123">IFERROR(F642*H642,"")</f>
        <v>109532800.02922976</v>
      </c>
      <c r="N642">
        <f t="shared" ref="N642:N705" si="124">IF(D642="","",100-D642)</f>
        <v>0</v>
      </c>
      <c r="O642">
        <f t="shared" ref="O642:O705" si="125">IFERROR(F642/G642*1000,"")</f>
        <v>2.5340686674327455</v>
      </c>
      <c r="P642" t="str">
        <f>IFERROR(VLOOKUP(A642,Ref_Data!$A:$B,2,0),"Unknown")</f>
        <v>High Income</v>
      </c>
      <c r="Q642" t="str">
        <f>IFERROR(VLOOKUP(A642,Ref_Data!$A:$C,3,0),"Unknown")</f>
        <v>Europe &amp; Central Asia</v>
      </c>
      <c r="R642" t="str">
        <f t="shared" ref="R642:R705" si="126">IF(D642="","No Data",IF(D642&gt;=95,"Universal Access",IF(D642&gt;=80,"High Access",IF(D642&gt;=50,"Moderate Access",IF(D642&gt;=20,"Low Access","Critical")))))</f>
        <v>Universal Access</v>
      </c>
      <c r="S642">
        <f t="shared" ref="S642:S705" si="127">IF(D642="","",D642-AVERAGEIF($C:$C,C642,$D:$D))</f>
        <v>18.287461823359394</v>
      </c>
      <c r="T642">
        <f t="shared" ref="T642:T705" si="128">IF(E642="","",E642-AVERAGEIF($C:$C,C642,$E:$E))</f>
        <v>-16.401640083835346</v>
      </c>
      <c r="U642">
        <f t="shared" ref="U642:U705" si="129">IF(F642="","",F642-AVERAGEIF($C:$C,C642,$F:$F))</f>
        <v>5.4491648859999957</v>
      </c>
      <c r="V642">
        <f t="shared" ref="V642:V705" si="130">IFERROR(IF(D642="","",D642-INDEX($D:$D,MATCH(A642&amp;"-2010",$I:$I,0))),"")</f>
        <v>0</v>
      </c>
      <c r="W642">
        <f t="shared" ref="W642:W705" si="131">IFERROR(IF(F642="","",F642-INDEX($F:$F,MATCH(A642&amp;"-2010",$I:$I,0))),"")</f>
        <v>-1.1339124399999996</v>
      </c>
    </row>
    <row r="643" spans="1:23" x14ac:dyDescent="0.2">
      <c r="A643" t="s">
        <v>103</v>
      </c>
      <c r="B643" t="s">
        <v>102</v>
      </c>
      <c r="C643">
        <v>2014</v>
      </c>
      <c r="D643">
        <v>100</v>
      </c>
      <c r="E643">
        <v>14.8</v>
      </c>
      <c r="F643">
        <v>10.188652210000001</v>
      </c>
      <c r="G643">
        <v>3984.1540610000002</v>
      </c>
      <c r="H643">
        <v>10525347</v>
      </c>
      <c r="I643" t="str">
        <f>Master_Data!$A643 &amp; "-" &amp; Master_Data!$C643</f>
        <v>CZE-2014</v>
      </c>
      <c r="J643">
        <f t="shared" si="120"/>
        <v>0</v>
      </c>
      <c r="K643">
        <f t="shared" si="121"/>
        <v>0.90000000000000036</v>
      </c>
      <c r="L643">
        <f t="shared" si="122"/>
        <v>-0.228883119999999</v>
      </c>
      <c r="M643">
        <f t="shared" si="123"/>
        <v>107239099.97256687</v>
      </c>
      <c r="N643">
        <f t="shared" si="124"/>
        <v>0</v>
      </c>
      <c r="O643">
        <f t="shared" si="125"/>
        <v>2.5572937326230569</v>
      </c>
      <c r="P643" t="str">
        <f>IFERROR(VLOOKUP(A643,Ref_Data!$A:$B,2,0),"Unknown")</f>
        <v>High Income</v>
      </c>
      <c r="Q643" t="str">
        <f>IFERROR(VLOOKUP(A643,Ref_Data!$A:$C,3,0),"Unknown")</f>
        <v>Europe &amp; Central Asia</v>
      </c>
      <c r="R643" t="str">
        <f t="shared" si="126"/>
        <v>Universal Access</v>
      </c>
      <c r="S643">
        <f t="shared" si="127"/>
        <v>17.559097411132853</v>
      </c>
      <c r="T643">
        <f t="shared" si="128"/>
        <v>-15.311726605578301</v>
      </c>
      <c r="U643">
        <f t="shared" si="129"/>
        <v>5.3973653119163165</v>
      </c>
      <c r="V643">
        <f t="shared" si="130"/>
        <v>0</v>
      </c>
      <c r="W643">
        <f t="shared" si="131"/>
        <v>-1.3627955599999986</v>
      </c>
    </row>
    <row r="644" spans="1:23" x14ac:dyDescent="0.2">
      <c r="A644" t="s">
        <v>103</v>
      </c>
      <c r="B644" t="s">
        <v>102</v>
      </c>
      <c r="C644">
        <v>2015</v>
      </c>
      <c r="D644">
        <v>100</v>
      </c>
      <c r="E644">
        <v>14.8</v>
      </c>
      <c r="F644">
        <v>10.268442459999999</v>
      </c>
      <c r="G644">
        <v>3982.1883630000002</v>
      </c>
      <c r="H644">
        <v>10546059</v>
      </c>
      <c r="I644" t="str">
        <f>Master_Data!$A644 &amp; "-" &amp; Master_Data!$C644</f>
        <v>CZE-2015</v>
      </c>
      <c r="J644">
        <f t="shared" si="120"/>
        <v>0</v>
      </c>
      <c r="K644">
        <f t="shared" si="121"/>
        <v>0</v>
      </c>
      <c r="L644">
        <f t="shared" si="122"/>
        <v>7.9790249999998508E-2</v>
      </c>
      <c r="M644">
        <f t="shared" si="123"/>
        <v>108291600.02126513</v>
      </c>
      <c r="N644">
        <f t="shared" si="124"/>
        <v>0</v>
      </c>
      <c r="O644">
        <f t="shared" si="125"/>
        <v>2.5785928549759056</v>
      </c>
      <c r="P644" t="str">
        <f>IFERROR(VLOOKUP(A644,Ref_Data!$A:$B,2,0),"Unknown")</f>
        <v>High Income</v>
      </c>
      <c r="Q644" t="str">
        <f>IFERROR(VLOOKUP(A644,Ref_Data!$A:$C,3,0),"Unknown")</f>
        <v>Europe &amp; Central Asia</v>
      </c>
      <c r="R644" t="str">
        <f t="shared" si="126"/>
        <v>Universal Access</v>
      </c>
      <c r="S644">
        <f t="shared" si="127"/>
        <v>16.984761441953111</v>
      </c>
      <c r="T644">
        <f t="shared" si="128"/>
        <v>-15.115157191497989</v>
      </c>
      <c r="U644">
        <f t="shared" si="129"/>
        <v>5.5590010939958203</v>
      </c>
      <c r="V644">
        <f t="shared" si="130"/>
        <v>0</v>
      </c>
      <c r="W644">
        <f t="shared" si="131"/>
        <v>-1.2830053100000001</v>
      </c>
    </row>
    <row r="645" spans="1:23" x14ac:dyDescent="0.2">
      <c r="A645" t="s">
        <v>103</v>
      </c>
      <c r="B645" t="s">
        <v>102</v>
      </c>
      <c r="C645">
        <v>2016</v>
      </c>
      <c r="D645">
        <v>100</v>
      </c>
      <c r="E645">
        <v>14.8</v>
      </c>
      <c r="F645">
        <v>10.392896990000001</v>
      </c>
      <c r="G645">
        <v>3927.7251590000001</v>
      </c>
      <c r="H645">
        <v>10566332</v>
      </c>
      <c r="I645" t="str">
        <f>Master_Data!$A645 &amp; "-" &amp; Master_Data!$C645</f>
        <v>CZE-2016</v>
      </c>
      <c r="J645">
        <f t="shared" si="120"/>
        <v>0</v>
      </c>
      <c r="K645">
        <f t="shared" si="121"/>
        <v>0</v>
      </c>
      <c r="L645">
        <f t="shared" si="122"/>
        <v>0.12445453000000128</v>
      </c>
      <c r="M645">
        <f t="shared" si="123"/>
        <v>109814800.03814068</v>
      </c>
      <c r="N645">
        <f t="shared" si="124"/>
        <v>0</v>
      </c>
      <c r="O645">
        <f t="shared" si="125"/>
        <v>2.6460346814709497</v>
      </c>
      <c r="P645" t="str">
        <f>IFERROR(VLOOKUP(A645,Ref_Data!$A:$B,2,0),"Unknown")</f>
        <v>High Income</v>
      </c>
      <c r="Q645" t="str">
        <f>IFERROR(VLOOKUP(A645,Ref_Data!$A:$C,3,0),"Unknown")</f>
        <v>Europe &amp; Central Asia</v>
      </c>
      <c r="R645" t="str">
        <f t="shared" si="126"/>
        <v>Universal Access</v>
      </c>
      <c r="S645">
        <f t="shared" si="127"/>
        <v>15.905248869453033</v>
      </c>
      <c r="T645">
        <f t="shared" si="128"/>
        <v>-14.906057525184725</v>
      </c>
      <c r="U645">
        <f t="shared" si="129"/>
        <v>5.7185251943305442</v>
      </c>
      <c r="V645">
        <f t="shared" si="130"/>
        <v>0</v>
      </c>
      <c r="W645">
        <f t="shared" si="131"/>
        <v>-1.1585507799999988</v>
      </c>
    </row>
    <row r="646" spans="1:23" x14ac:dyDescent="0.2">
      <c r="A646" t="s">
        <v>103</v>
      </c>
      <c r="B646" t="s">
        <v>102</v>
      </c>
      <c r="C646">
        <v>2017</v>
      </c>
      <c r="D646">
        <v>100</v>
      </c>
      <c r="E646">
        <v>14.5</v>
      </c>
      <c r="F646">
        <v>10.418749910000001</v>
      </c>
      <c r="G646">
        <v>4089.5134130000001</v>
      </c>
      <c r="H646">
        <v>10594438</v>
      </c>
      <c r="I646" t="str">
        <f>Master_Data!$A646 &amp; "-" &amp; Master_Data!$C646</f>
        <v>CZE-2017</v>
      </c>
      <c r="J646">
        <f t="shared" si="120"/>
        <v>0</v>
      </c>
      <c r="K646">
        <f t="shared" si="121"/>
        <v>-0.30000000000000071</v>
      </c>
      <c r="L646">
        <f t="shared" si="122"/>
        <v>2.5852920000000168E-2</v>
      </c>
      <c r="M646">
        <f t="shared" si="123"/>
        <v>110380799.95900059</v>
      </c>
      <c r="N646">
        <f t="shared" si="124"/>
        <v>0</v>
      </c>
      <c r="O646">
        <f t="shared" si="125"/>
        <v>2.5476747128106316</v>
      </c>
      <c r="P646" t="str">
        <f>IFERROR(VLOOKUP(A646,Ref_Data!$A:$B,2,0),"Unknown")</f>
        <v>High Income</v>
      </c>
      <c r="Q646" t="str">
        <f>IFERROR(VLOOKUP(A646,Ref_Data!$A:$C,3,0),"Unknown")</f>
        <v>Europe &amp; Central Asia</v>
      </c>
      <c r="R646" t="str">
        <f t="shared" si="126"/>
        <v>Universal Access</v>
      </c>
      <c r="S646">
        <f t="shared" si="127"/>
        <v>15.146092309921883</v>
      </c>
      <c r="T646">
        <f t="shared" si="128"/>
        <v>-15.041518871734947</v>
      </c>
      <c r="U646">
        <f t="shared" si="129"/>
        <v>5.7409988444267768</v>
      </c>
      <c r="V646">
        <f t="shared" si="130"/>
        <v>0</v>
      </c>
      <c r="W646">
        <f t="shared" si="131"/>
        <v>-1.1326978599999986</v>
      </c>
    </row>
    <row r="647" spans="1:23" x14ac:dyDescent="0.2">
      <c r="A647" t="s">
        <v>103</v>
      </c>
      <c r="B647" t="s">
        <v>102</v>
      </c>
      <c r="C647">
        <v>2018</v>
      </c>
      <c r="D647">
        <v>100</v>
      </c>
      <c r="E647">
        <v>14.7</v>
      </c>
      <c r="F647">
        <v>10.28650429</v>
      </c>
      <c r="G647">
        <v>4081.4186869999999</v>
      </c>
      <c r="H647">
        <v>10629928</v>
      </c>
      <c r="I647" t="str">
        <f>Master_Data!$A647 &amp; "-" &amp; Master_Data!$C647</f>
        <v>CZE-2018</v>
      </c>
      <c r="J647">
        <f t="shared" si="120"/>
        <v>0</v>
      </c>
      <c r="K647">
        <f t="shared" si="121"/>
        <v>0.19999999999999929</v>
      </c>
      <c r="L647">
        <f t="shared" si="122"/>
        <v>-0.13224562000000084</v>
      </c>
      <c r="M647">
        <f t="shared" si="123"/>
        <v>109344799.97439112</v>
      </c>
      <c r="N647">
        <f t="shared" si="124"/>
        <v>0</v>
      </c>
      <c r="O647">
        <f t="shared" si="125"/>
        <v>2.5203256707684103</v>
      </c>
      <c r="P647" t="str">
        <f>IFERROR(VLOOKUP(A647,Ref_Data!$A:$B,2,0),"Unknown")</f>
        <v>High Income</v>
      </c>
      <c r="Q647" t="str">
        <f>IFERROR(VLOOKUP(A647,Ref_Data!$A:$C,3,0),"Unknown")</f>
        <v>Europe &amp; Central Asia</v>
      </c>
      <c r="R647" t="str">
        <f t="shared" si="126"/>
        <v>Universal Access</v>
      </c>
      <c r="S647">
        <f t="shared" si="127"/>
        <v>14.516199440312505</v>
      </c>
      <c r="T647">
        <f t="shared" si="128"/>
        <v>-14.863030170325302</v>
      </c>
      <c r="U647">
        <f t="shared" si="129"/>
        <v>5.575635280372385</v>
      </c>
      <c r="V647">
        <f t="shared" si="130"/>
        <v>0</v>
      </c>
      <c r="W647">
        <f t="shared" si="131"/>
        <v>-1.2649434799999995</v>
      </c>
    </row>
    <row r="648" spans="1:23" x14ac:dyDescent="0.2">
      <c r="A648" t="s">
        <v>103</v>
      </c>
      <c r="B648" t="s">
        <v>102</v>
      </c>
      <c r="C648">
        <v>2019</v>
      </c>
      <c r="D648">
        <v>100</v>
      </c>
      <c r="E648">
        <v>15.9</v>
      </c>
      <c r="F648">
        <v>9.7245656100000009</v>
      </c>
      <c r="G648">
        <v>4002.2461170000001</v>
      </c>
      <c r="H648">
        <v>10671870</v>
      </c>
      <c r="I648" t="str">
        <f>Master_Data!$A648 &amp; "-" &amp; Master_Data!$C648</f>
        <v>CZE-2019</v>
      </c>
      <c r="J648">
        <f t="shared" si="120"/>
        <v>0</v>
      </c>
      <c r="K648">
        <f t="shared" si="121"/>
        <v>1.2000000000000011</v>
      </c>
      <c r="L648">
        <f t="shared" si="122"/>
        <v>-0.56193867999999902</v>
      </c>
      <c r="M648">
        <f t="shared" si="123"/>
        <v>103779299.99639072</v>
      </c>
      <c r="N648">
        <f t="shared" si="124"/>
        <v>0</v>
      </c>
      <c r="O648">
        <f t="shared" si="125"/>
        <v>2.4297770116369883</v>
      </c>
      <c r="P648" t="str">
        <f>IFERROR(VLOOKUP(A648,Ref_Data!$A:$B,2,0),"Unknown")</f>
        <v>High Income</v>
      </c>
      <c r="Q648" t="str">
        <f>IFERROR(VLOOKUP(A648,Ref_Data!$A:$C,3,0),"Unknown")</f>
        <v>Europe &amp; Central Asia</v>
      </c>
      <c r="R648" t="str">
        <f t="shared" si="126"/>
        <v>Universal Access</v>
      </c>
      <c r="S648">
        <f t="shared" si="127"/>
        <v>13.958622860585876</v>
      </c>
      <c r="T648">
        <f t="shared" si="128"/>
        <v>-13.562191043827289</v>
      </c>
      <c r="U648">
        <f t="shared" si="129"/>
        <v>5.0411643144184133</v>
      </c>
      <c r="V648">
        <f t="shared" si="130"/>
        <v>0</v>
      </c>
      <c r="W648">
        <f t="shared" si="131"/>
        <v>-1.8268821599999985</v>
      </c>
    </row>
    <row r="649" spans="1:23" x14ac:dyDescent="0.2">
      <c r="A649" t="s">
        <v>103</v>
      </c>
      <c r="B649" t="s">
        <v>102</v>
      </c>
      <c r="C649">
        <v>2020</v>
      </c>
      <c r="D649">
        <v>100</v>
      </c>
      <c r="E649">
        <v>17</v>
      </c>
      <c r="F649">
        <v>8.8671582670000006</v>
      </c>
      <c r="G649">
        <v>3764.4716119999998</v>
      </c>
      <c r="H649">
        <v>10697858</v>
      </c>
      <c r="I649" t="str">
        <f>Master_Data!$A649 &amp; "-" &amp; Master_Data!$C649</f>
        <v>CZE-2020</v>
      </c>
      <c r="J649">
        <f t="shared" si="120"/>
        <v>0</v>
      </c>
      <c r="K649">
        <f t="shared" si="121"/>
        <v>1.0999999999999996</v>
      </c>
      <c r="L649">
        <f t="shared" si="122"/>
        <v>-0.85740734300000021</v>
      </c>
      <c r="M649">
        <f t="shared" si="123"/>
        <v>94859600.003892094</v>
      </c>
      <c r="N649">
        <f t="shared" si="124"/>
        <v>0</v>
      </c>
      <c r="O649">
        <f t="shared" si="125"/>
        <v>2.3554854919702874</v>
      </c>
      <c r="P649" t="str">
        <f>IFERROR(VLOOKUP(A649,Ref_Data!$A:$B,2,0),"Unknown")</f>
        <v>High Income</v>
      </c>
      <c r="Q649" t="str">
        <f>IFERROR(VLOOKUP(A649,Ref_Data!$A:$C,3,0),"Unknown")</f>
        <v>Europe &amp; Central Asia</v>
      </c>
      <c r="R649" t="str">
        <f t="shared" si="126"/>
        <v>Universal Access</v>
      </c>
      <c r="S649">
        <f t="shared" si="127"/>
        <v>13.426165474335917</v>
      </c>
      <c r="T649">
        <f t="shared" si="128"/>
        <v>-13.534853433815261</v>
      </c>
      <c r="U649">
        <f t="shared" si="129"/>
        <v>4.4664106306987428</v>
      </c>
      <c r="V649">
        <f t="shared" si="130"/>
        <v>0</v>
      </c>
      <c r="W649">
        <f t="shared" si="131"/>
        <v>-2.6842895029999987</v>
      </c>
    </row>
    <row r="650" spans="1:23" x14ac:dyDescent="0.2">
      <c r="A650" t="s">
        <v>103</v>
      </c>
      <c r="B650" t="s">
        <v>102</v>
      </c>
      <c r="C650">
        <v>2021</v>
      </c>
      <c r="D650">
        <v>100</v>
      </c>
      <c r="E650">
        <v>17.2</v>
      </c>
      <c r="F650">
        <v>9.4724309649999991</v>
      </c>
      <c r="G650">
        <v>4056.3170009999999</v>
      </c>
      <c r="H650">
        <v>10505772</v>
      </c>
      <c r="I650" t="str">
        <f>Master_Data!$A650 &amp; "-" &amp; Master_Data!$C650</f>
        <v>CZE-2021</v>
      </c>
      <c r="J650">
        <f t="shared" si="120"/>
        <v>0</v>
      </c>
      <c r="K650">
        <f t="shared" si="121"/>
        <v>0.19999999999999929</v>
      </c>
      <c r="L650">
        <f t="shared" si="122"/>
        <v>0.6052726979999985</v>
      </c>
      <c r="M650">
        <f t="shared" si="123"/>
        <v>99515200.004029974</v>
      </c>
      <c r="N650">
        <f t="shared" si="124"/>
        <v>0</v>
      </c>
      <c r="O650">
        <f t="shared" si="125"/>
        <v>2.3352294612735571</v>
      </c>
      <c r="P650" t="str">
        <f>IFERROR(VLOOKUP(A650,Ref_Data!$A:$B,2,0),"Unknown")</f>
        <v>High Income</v>
      </c>
      <c r="Q650" t="str">
        <f>IFERROR(VLOOKUP(A650,Ref_Data!$A:$C,3,0),"Unknown")</f>
        <v>Europe &amp; Central Asia</v>
      </c>
      <c r="R650" t="str">
        <f t="shared" si="126"/>
        <v>Universal Access</v>
      </c>
      <c r="S650">
        <f t="shared" si="127"/>
        <v>12.87483148972656</v>
      </c>
      <c r="T650">
        <f t="shared" si="128"/>
        <v>-12.403381642512059</v>
      </c>
      <c r="U650">
        <f t="shared" si="129"/>
        <v>4.8916966239958128</v>
      </c>
      <c r="V650">
        <f t="shared" si="130"/>
        <v>0</v>
      </c>
      <c r="W650">
        <f t="shared" si="131"/>
        <v>-2.0790168050000002</v>
      </c>
    </row>
    <row r="651" spans="1:23" x14ac:dyDescent="0.2">
      <c r="A651" t="s">
        <v>103</v>
      </c>
      <c r="B651" t="s">
        <v>102</v>
      </c>
      <c r="C651">
        <v>2022</v>
      </c>
      <c r="D651">
        <v>100</v>
      </c>
      <c r="F651">
        <v>9.1536469139999994</v>
      </c>
      <c r="G651">
        <v>3895.629289</v>
      </c>
      <c r="H651">
        <v>10672118</v>
      </c>
      <c r="I651" t="str">
        <f>Master_Data!$A651 &amp; "-" &amp; Master_Data!$C651</f>
        <v>CZE-2022</v>
      </c>
      <c r="J651">
        <f t="shared" si="120"/>
        <v>0</v>
      </c>
      <c r="K651" t="str">
        <f t="shared" si="121"/>
        <v/>
      </c>
      <c r="L651">
        <f t="shared" si="122"/>
        <v>-0.31878405099999974</v>
      </c>
      <c r="M651">
        <f t="shared" si="123"/>
        <v>97688799.99654384</v>
      </c>
      <c r="N651">
        <f t="shared" si="124"/>
        <v>0</v>
      </c>
      <c r="O651">
        <f t="shared" si="125"/>
        <v>2.3497222746134869</v>
      </c>
      <c r="P651" t="str">
        <f>IFERROR(VLOOKUP(A651,Ref_Data!$A:$B,2,0),"Unknown")</f>
        <v>High Income</v>
      </c>
      <c r="Q651" t="str">
        <f>IFERROR(VLOOKUP(A651,Ref_Data!$A:$C,3,0),"Unknown")</f>
        <v>Europe &amp; Central Asia</v>
      </c>
      <c r="R651" t="str">
        <f t="shared" si="126"/>
        <v>Universal Access</v>
      </c>
      <c r="S651">
        <f t="shared" si="127"/>
        <v>12.585946336015652</v>
      </c>
      <c r="T651" t="str">
        <f t="shared" si="128"/>
        <v/>
      </c>
      <c r="U651">
        <f t="shared" si="129"/>
        <v>4.6028458617740631</v>
      </c>
      <c r="V651">
        <f t="shared" si="130"/>
        <v>0</v>
      </c>
      <c r="W651">
        <f t="shared" si="131"/>
        <v>-2.3978008559999999</v>
      </c>
    </row>
    <row r="652" spans="1:23" x14ac:dyDescent="0.2">
      <c r="A652" t="s">
        <v>105</v>
      </c>
      <c r="B652" t="s">
        <v>104</v>
      </c>
      <c r="C652">
        <v>2010</v>
      </c>
      <c r="D652">
        <v>100</v>
      </c>
      <c r="E652">
        <v>11.6</v>
      </c>
      <c r="F652">
        <v>9.9656712469999995</v>
      </c>
      <c r="G652">
        <v>4029.8308579999998</v>
      </c>
      <c r="H652">
        <v>81776930</v>
      </c>
      <c r="I652" t="str">
        <f>Master_Data!$A652 &amp; "-" &amp; Master_Data!$C652</f>
        <v>DEU-2010</v>
      </c>
      <c r="J652" t="str">
        <f t="shared" si="120"/>
        <v/>
      </c>
      <c r="K652" t="str">
        <f t="shared" si="121"/>
        <v/>
      </c>
      <c r="L652" t="str">
        <f t="shared" si="122"/>
        <v/>
      </c>
      <c r="M652">
        <f t="shared" si="123"/>
        <v>814961999.96893167</v>
      </c>
      <c r="N652">
        <f t="shared" si="124"/>
        <v>0</v>
      </c>
      <c r="O652">
        <f t="shared" si="125"/>
        <v>2.4729750697144524</v>
      </c>
      <c r="P652" t="str">
        <f>IFERROR(VLOOKUP(A652,Ref_Data!$A:$B,2,0),"Unknown")</f>
        <v>High Income</v>
      </c>
      <c r="Q652" t="str">
        <f>IFERROR(VLOOKUP(A652,Ref_Data!$A:$C,3,0),"Unknown")</f>
        <v>Europe &amp; Central Asia</v>
      </c>
      <c r="R652" t="str">
        <f t="shared" si="126"/>
        <v>Universal Access</v>
      </c>
      <c r="S652">
        <f t="shared" si="127"/>
        <v>20.375342560585949</v>
      </c>
      <c r="T652">
        <f t="shared" si="128"/>
        <v>-18.812664906737901</v>
      </c>
      <c r="U652">
        <f t="shared" si="129"/>
        <v>4.8676120330083652</v>
      </c>
      <c r="V652">
        <f t="shared" si="130"/>
        <v>0</v>
      </c>
      <c r="W652">
        <f t="shared" si="131"/>
        <v>0</v>
      </c>
    </row>
    <row r="653" spans="1:23" x14ac:dyDescent="0.2">
      <c r="A653" t="s">
        <v>105</v>
      </c>
      <c r="B653" t="s">
        <v>104</v>
      </c>
      <c r="C653">
        <v>2011</v>
      </c>
      <c r="D653">
        <v>100</v>
      </c>
      <c r="E653">
        <v>12.5</v>
      </c>
      <c r="F653">
        <v>9.8177672610000002</v>
      </c>
      <c r="G653">
        <v>3891.8717539999998</v>
      </c>
      <c r="H653">
        <v>80274983</v>
      </c>
      <c r="I653" t="str">
        <f>Master_Data!$A653 &amp; "-" &amp; Master_Data!$C653</f>
        <v>DEU-2011</v>
      </c>
      <c r="J653">
        <f t="shared" si="120"/>
        <v>0</v>
      </c>
      <c r="K653">
        <f t="shared" si="121"/>
        <v>0.90000000000000036</v>
      </c>
      <c r="L653">
        <f t="shared" si="122"/>
        <v>-0.14790398599999932</v>
      </c>
      <c r="M653">
        <f t="shared" si="123"/>
        <v>788121099.97473156</v>
      </c>
      <c r="N653">
        <f t="shared" si="124"/>
        <v>0</v>
      </c>
      <c r="O653">
        <f t="shared" si="125"/>
        <v>2.5226338074756613</v>
      </c>
      <c r="P653" t="str">
        <f>IFERROR(VLOOKUP(A653,Ref_Data!$A:$B,2,0),"Unknown")</f>
        <v>High Income</v>
      </c>
      <c r="Q653" t="str">
        <f>IFERROR(VLOOKUP(A653,Ref_Data!$A:$C,3,0),"Unknown")</f>
        <v>Europe &amp; Central Asia</v>
      </c>
      <c r="R653" t="str">
        <f t="shared" si="126"/>
        <v>Universal Access</v>
      </c>
      <c r="S653">
        <f t="shared" si="127"/>
        <v>19.584672569179688</v>
      </c>
      <c r="T653">
        <f t="shared" si="128"/>
        <v>-17.697370289641142</v>
      </c>
      <c r="U653">
        <f t="shared" si="129"/>
        <v>4.6912338772259448</v>
      </c>
      <c r="V653">
        <f t="shared" si="130"/>
        <v>0</v>
      </c>
      <c r="W653">
        <f t="shared" si="131"/>
        <v>-0.14790398599999932</v>
      </c>
    </row>
    <row r="654" spans="1:23" x14ac:dyDescent="0.2">
      <c r="A654" t="s">
        <v>105</v>
      </c>
      <c r="B654" t="s">
        <v>104</v>
      </c>
      <c r="C654">
        <v>2012</v>
      </c>
      <c r="D654">
        <v>100</v>
      </c>
      <c r="E654">
        <v>13.6</v>
      </c>
      <c r="F654">
        <v>9.947453071</v>
      </c>
      <c r="G654">
        <v>3913.4392039999998</v>
      </c>
      <c r="H654">
        <v>80425823</v>
      </c>
      <c r="I654" t="str">
        <f>Master_Data!$A654 &amp; "-" &amp; Master_Data!$C654</f>
        <v>DEU-2012</v>
      </c>
      <c r="J654">
        <f t="shared" si="120"/>
        <v>0</v>
      </c>
      <c r="K654">
        <f t="shared" si="121"/>
        <v>1.0999999999999996</v>
      </c>
      <c r="L654">
        <f t="shared" si="122"/>
        <v>0.12968580999999979</v>
      </c>
      <c r="M654">
        <f t="shared" si="123"/>
        <v>800032099.98905241</v>
      </c>
      <c r="N654">
        <f t="shared" si="124"/>
        <v>0</v>
      </c>
      <c r="O654">
        <f t="shared" si="125"/>
        <v>2.5418698368515655</v>
      </c>
      <c r="P654" t="str">
        <f>IFERROR(VLOOKUP(A654,Ref_Data!$A:$B,2,0),"Unknown")</f>
        <v>High Income</v>
      </c>
      <c r="Q654" t="str">
        <f>IFERROR(VLOOKUP(A654,Ref_Data!$A:$C,3,0),"Unknown")</f>
        <v>Europe &amp; Central Asia</v>
      </c>
      <c r="R654" t="str">
        <f t="shared" si="126"/>
        <v>Universal Access</v>
      </c>
      <c r="S654">
        <f t="shared" si="127"/>
        <v>18.879195463984374</v>
      </c>
      <c r="T654">
        <f t="shared" si="128"/>
        <v>-16.507129453224884</v>
      </c>
      <c r="U654">
        <f t="shared" si="129"/>
        <v>4.5419490079037708</v>
      </c>
      <c r="V654">
        <f t="shared" si="130"/>
        <v>0</v>
      </c>
      <c r="W654">
        <f t="shared" si="131"/>
        <v>-1.8218175999999531E-2</v>
      </c>
    </row>
    <row r="655" spans="1:23" x14ac:dyDescent="0.2">
      <c r="A655" t="s">
        <v>105</v>
      </c>
      <c r="B655" t="s">
        <v>104</v>
      </c>
      <c r="C655">
        <v>2013</v>
      </c>
      <c r="D655">
        <v>100</v>
      </c>
      <c r="E655">
        <v>13.6</v>
      </c>
      <c r="F655">
        <v>10.140860119999999</v>
      </c>
      <c r="G655">
        <v>3986.1850519999998</v>
      </c>
      <c r="H655">
        <v>80645605</v>
      </c>
      <c r="I655" t="str">
        <f>Master_Data!$A655 &amp; "-" &amp; Master_Data!$C655</f>
        <v>DEU-2013</v>
      </c>
      <c r="J655">
        <f t="shared" si="120"/>
        <v>0</v>
      </c>
      <c r="K655">
        <f t="shared" si="121"/>
        <v>0</v>
      </c>
      <c r="L655">
        <f t="shared" si="122"/>
        <v>0.19340704899999928</v>
      </c>
      <c r="M655">
        <f t="shared" si="123"/>
        <v>817815799.5977726</v>
      </c>
      <c r="N655">
        <f t="shared" si="124"/>
        <v>0</v>
      </c>
      <c r="O655">
        <f t="shared" si="125"/>
        <v>2.5440013415613998</v>
      </c>
      <c r="P655" t="str">
        <f>IFERROR(VLOOKUP(A655,Ref_Data!$A:$B,2,0),"Unknown")</f>
        <v>High Income</v>
      </c>
      <c r="Q655" t="str">
        <f>IFERROR(VLOOKUP(A655,Ref_Data!$A:$C,3,0),"Unknown")</f>
        <v>Europe &amp; Central Asia</v>
      </c>
      <c r="R655" t="str">
        <f t="shared" si="126"/>
        <v>Universal Access</v>
      </c>
      <c r="S655">
        <f t="shared" si="127"/>
        <v>18.287461823359394</v>
      </c>
      <c r="T655">
        <f t="shared" si="128"/>
        <v>-16.70164008383535</v>
      </c>
      <c r="U655">
        <f t="shared" si="129"/>
        <v>5.1724896759999952</v>
      </c>
      <c r="V655">
        <f t="shared" si="130"/>
        <v>0</v>
      </c>
      <c r="W655">
        <f t="shared" si="131"/>
        <v>0.17518887299999975</v>
      </c>
    </row>
    <row r="656" spans="1:23" x14ac:dyDescent="0.2">
      <c r="A656" t="s">
        <v>105</v>
      </c>
      <c r="B656" t="s">
        <v>104</v>
      </c>
      <c r="C656">
        <v>2014</v>
      </c>
      <c r="D656">
        <v>100</v>
      </c>
      <c r="E656">
        <v>14</v>
      </c>
      <c r="F656">
        <v>9.6163084619999992</v>
      </c>
      <c r="G656">
        <v>3794.4472030000002</v>
      </c>
      <c r="H656">
        <v>80982500</v>
      </c>
      <c r="I656" t="str">
        <f>Master_Data!$A656 &amp; "-" &amp; Master_Data!$C656</f>
        <v>DEU-2014</v>
      </c>
      <c r="J656">
        <f t="shared" si="120"/>
        <v>0</v>
      </c>
      <c r="K656">
        <f t="shared" si="121"/>
        <v>0.40000000000000036</v>
      </c>
      <c r="L656">
        <f t="shared" si="122"/>
        <v>-0.52455165800000003</v>
      </c>
      <c r="M656">
        <f t="shared" si="123"/>
        <v>778752700.02391493</v>
      </c>
      <c r="N656">
        <f t="shared" si="124"/>
        <v>0</v>
      </c>
      <c r="O656">
        <f t="shared" si="125"/>
        <v>2.5343107829770477</v>
      </c>
      <c r="P656" t="str">
        <f>IFERROR(VLOOKUP(A656,Ref_Data!$A:$B,2,0),"Unknown")</f>
        <v>High Income</v>
      </c>
      <c r="Q656" t="str">
        <f>IFERROR(VLOOKUP(A656,Ref_Data!$A:$C,3,0),"Unknown")</f>
        <v>Europe &amp; Central Asia</v>
      </c>
      <c r="R656" t="str">
        <f t="shared" si="126"/>
        <v>Universal Access</v>
      </c>
      <c r="S656">
        <f t="shared" si="127"/>
        <v>17.559097411132853</v>
      </c>
      <c r="T656">
        <f t="shared" si="128"/>
        <v>-16.111726605578301</v>
      </c>
      <c r="U656">
        <f t="shared" si="129"/>
        <v>4.825021563916315</v>
      </c>
      <c r="V656">
        <f t="shared" si="130"/>
        <v>0</v>
      </c>
      <c r="W656">
        <f t="shared" si="131"/>
        <v>-0.34936278500000029</v>
      </c>
    </row>
    <row r="657" spans="1:23" x14ac:dyDescent="0.2">
      <c r="A657" t="s">
        <v>105</v>
      </c>
      <c r="B657" t="s">
        <v>104</v>
      </c>
      <c r="C657">
        <v>2015</v>
      </c>
      <c r="D657">
        <v>100</v>
      </c>
      <c r="E657">
        <v>14.6</v>
      </c>
      <c r="F657">
        <v>9.6088488719999994</v>
      </c>
      <c r="G657">
        <v>3780.8502760000001</v>
      </c>
      <c r="H657">
        <v>81686611</v>
      </c>
      <c r="I657" t="str">
        <f>Master_Data!$A657 &amp; "-" &amp; Master_Data!$C657</f>
        <v>DEU-2015</v>
      </c>
      <c r="J657">
        <f t="shared" si="120"/>
        <v>0</v>
      </c>
      <c r="K657">
        <f t="shared" si="121"/>
        <v>0.59999999999999964</v>
      </c>
      <c r="L657">
        <f t="shared" si="122"/>
        <v>-7.4595899999998494E-3</v>
      </c>
      <c r="M657">
        <f t="shared" si="123"/>
        <v>784914299.96485269</v>
      </c>
      <c r="N657">
        <f t="shared" si="124"/>
        <v>0</v>
      </c>
      <c r="O657">
        <f t="shared" si="125"/>
        <v>2.5414518350527771</v>
      </c>
      <c r="P657" t="str">
        <f>IFERROR(VLOOKUP(A657,Ref_Data!$A:$B,2,0),"Unknown")</f>
        <v>High Income</v>
      </c>
      <c r="Q657" t="str">
        <f>IFERROR(VLOOKUP(A657,Ref_Data!$A:$C,3,0),"Unknown")</f>
        <v>Europe &amp; Central Asia</v>
      </c>
      <c r="R657" t="str">
        <f t="shared" si="126"/>
        <v>Universal Access</v>
      </c>
      <c r="S657">
        <f t="shared" si="127"/>
        <v>16.984761441953111</v>
      </c>
      <c r="T657">
        <f t="shared" si="128"/>
        <v>-15.31515719149799</v>
      </c>
      <c r="U657">
        <f t="shared" si="129"/>
        <v>4.8994075059958204</v>
      </c>
      <c r="V657">
        <f t="shared" si="130"/>
        <v>0</v>
      </c>
      <c r="W657">
        <f t="shared" si="131"/>
        <v>-0.35682237500000014</v>
      </c>
    </row>
    <row r="658" spans="1:23" x14ac:dyDescent="0.2">
      <c r="A658" t="s">
        <v>105</v>
      </c>
      <c r="B658" t="s">
        <v>104</v>
      </c>
      <c r="C658">
        <v>2016</v>
      </c>
      <c r="D658">
        <v>100</v>
      </c>
      <c r="E658">
        <v>14.2</v>
      </c>
      <c r="F658">
        <v>9.5842338389999995</v>
      </c>
      <c r="G658">
        <v>3765.217999</v>
      </c>
      <c r="H658">
        <v>82348669</v>
      </c>
      <c r="I658" t="str">
        <f>Master_Data!$A658 &amp; "-" &amp; Master_Data!$C658</f>
        <v>DEU-2016</v>
      </c>
      <c r="J658">
        <f t="shared" si="120"/>
        <v>0</v>
      </c>
      <c r="K658">
        <f t="shared" si="121"/>
        <v>-0.40000000000000036</v>
      </c>
      <c r="L658">
        <f t="shared" si="122"/>
        <v>-2.4615032999999897E-2</v>
      </c>
      <c r="M658">
        <f t="shared" si="123"/>
        <v>789248900.02641022</v>
      </c>
      <c r="N658">
        <f t="shared" si="124"/>
        <v>0</v>
      </c>
      <c r="O658">
        <f t="shared" si="125"/>
        <v>2.545465851258935</v>
      </c>
      <c r="P658" t="str">
        <f>IFERROR(VLOOKUP(A658,Ref_Data!$A:$B,2,0),"Unknown")</f>
        <v>High Income</v>
      </c>
      <c r="Q658" t="str">
        <f>IFERROR(VLOOKUP(A658,Ref_Data!$A:$C,3,0),"Unknown")</f>
        <v>Europe &amp; Central Asia</v>
      </c>
      <c r="R658" t="str">
        <f t="shared" si="126"/>
        <v>Universal Access</v>
      </c>
      <c r="S658">
        <f t="shared" si="127"/>
        <v>15.905248869453033</v>
      </c>
      <c r="T658">
        <f t="shared" si="128"/>
        <v>-15.506057525184726</v>
      </c>
      <c r="U658">
        <f t="shared" si="129"/>
        <v>4.9098620433305431</v>
      </c>
      <c r="V658">
        <f t="shared" si="130"/>
        <v>0</v>
      </c>
      <c r="W658">
        <f t="shared" si="131"/>
        <v>-0.38143740800000003</v>
      </c>
    </row>
    <row r="659" spans="1:23" x14ac:dyDescent="0.2">
      <c r="A659" t="s">
        <v>105</v>
      </c>
      <c r="B659" t="s">
        <v>104</v>
      </c>
      <c r="C659">
        <v>2017</v>
      </c>
      <c r="D659">
        <v>100</v>
      </c>
      <c r="E659">
        <v>15.2</v>
      </c>
      <c r="F659">
        <v>9.3697651890000007</v>
      </c>
      <c r="G659">
        <v>3763.1940420000001</v>
      </c>
      <c r="H659">
        <v>82657002</v>
      </c>
      <c r="I659" t="str">
        <f>Master_Data!$A659 &amp; "-" &amp; Master_Data!$C659</f>
        <v>DEU-2017</v>
      </c>
      <c r="J659">
        <f t="shared" si="120"/>
        <v>0</v>
      </c>
      <c r="K659">
        <f t="shared" si="121"/>
        <v>1</v>
      </c>
      <c r="L659">
        <f t="shared" si="122"/>
        <v>-0.21446864999999882</v>
      </c>
      <c r="M659">
        <f t="shared" si="123"/>
        <v>774476699.96670341</v>
      </c>
      <c r="N659">
        <f t="shared" si="124"/>
        <v>0</v>
      </c>
      <c r="O659">
        <f t="shared" si="125"/>
        <v>2.4898437562417892</v>
      </c>
      <c r="P659" t="str">
        <f>IFERROR(VLOOKUP(A659,Ref_Data!$A:$B,2,0),"Unknown")</f>
        <v>High Income</v>
      </c>
      <c r="Q659" t="str">
        <f>IFERROR(VLOOKUP(A659,Ref_Data!$A:$C,3,0),"Unknown")</f>
        <v>Europe &amp; Central Asia</v>
      </c>
      <c r="R659" t="str">
        <f t="shared" si="126"/>
        <v>Universal Access</v>
      </c>
      <c r="S659">
        <f t="shared" si="127"/>
        <v>15.146092309921883</v>
      </c>
      <c r="T659">
        <f t="shared" si="128"/>
        <v>-14.341518871734948</v>
      </c>
      <c r="U659">
        <f t="shared" si="129"/>
        <v>4.6920141234267767</v>
      </c>
      <c r="V659">
        <f t="shared" si="130"/>
        <v>0</v>
      </c>
      <c r="W659">
        <f t="shared" si="131"/>
        <v>-0.59590605799999885</v>
      </c>
    </row>
    <row r="660" spans="1:23" x14ac:dyDescent="0.2">
      <c r="A660" t="s">
        <v>105</v>
      </c>
      <c r="B660" t="s">
        <v>104</v>
      </c>
      <c r="C660">
        <v>2018</v>
      </c>
      <c r="D660">
        <v>100</v>
      </c>
      <c r="E660">
        <v>16</v>
      </c>
      <c r="F660">
        <v>9.006578094</v>
      </c>
      <c r="G660">
        <v>3659.229245</v>
      </c>
      <c r="H660">
        <v>82905782</v>
      </c>
      <c r="I660" t="str">
        <f>Master_Data!$A660 &amp; "-" &amp; Master_Data!$C660</f>
        <v>DEU-2018</v>
      </c>
      <c r="J660">
        <f t="shared" si="120"/>
        <v>0</v>
      </c>
      <c r="K660">
        <f t="shared" si="121"/>
        <v>0.80000000000000071</v>
      </c>
      <c r="L660">
        <f t="shared" si="122"/>
        <v>-0.36318709500000068</v>
      </c>
      <c r="M660">
        <f t="shared" si="123"/>
        <v>746697400.02713954</v>
      </c>
      <c r="N660">
        <f t="shared" si="124"/>
        <v>0</v>
      </c>
      <c r="O660">
        <f t="shared" si="125"/>
        <v>2.4613320158354823</v>
      </c>
      <c r="P660" t="str">
        <f>IFERROR(VLOOKUP(A660,Ref_Data!$A:$B,2,0),"Unknown")</f>
        <v>High Income</v>
      </c>
      <c r="Q660" t="str">
        <f>IFERROR(VLOOKUP(A660,Ref_Data!$A:$C,3,0),"Unknown")</f>
        <v>Europe &amp; Central Asia</v>
      </c>
      <c r="R660" t="str">
        <f t="shared" si="126"/>
        <v>Universal Access</v>
      </c>
      <c r="S660">
        <f t="shared" si="127"/>
        <v>14.516199440312505</v>
      </c>
      <c r="T660">
        <f t="shared" si="128"/>
        <v>-13.563030170325302</v>
      </c>
      <c r="U660">
        <f t="shared" si="129"/>
        <v>4.2957090843723851</v>
      </c>
      <c r="V660">
        <f t="shared" si="130"/>
        <v>0</v>
      </c>
      <c r="W660">
        <f t="shared" si="131"/>
        <v>-0.95909315299999953</v>
      </c>
    </row>
    <row r="661" spans="1:23" x14ac:dyDescent="0.2">
      <c r="A661" t="s">
        <v>105</v>
      </c>
      <c r="B661" t="s">
        <v>104</v>
      </c>
      <c r="C661">
        <v>2019</v>
      </c>
      <c r="D661">
        <v>100</v>
      </c>
      <c r="E661">
        <v>17.100000000000001</v>
      </c>
      <c r="F661">
        <v>8.3821804310000001</v>
      </c>
      <c r="G661">
        <v>3570.8815930000001</v>
      </c>
      <c r="H661">
        <v>83092962</v>
      </c>
      <c r="I661" t="str">
        <f>Master_Data!$A661 &amp; "-" &amp; Master_Data!$C661</f>
        <v>DEU-2019</v>
      </c>
      <c r="J661">
        <f t="shared" si="120"/>
        <v>0</v>
      </c>
      <c r="K661">
        <f t="shared" si="121"/>
        <v>1.1000000000000014</v>
      </c>
      <c r="L661">
        <f t="shared" si="122"/>
        <v>-0.62439766299999988</v>
      </c>
      <c r="M661">
        <f t="shared" si="123"/>
        <v>696500200.03022659</v>
      </c>
      <c r="N661">
        <f t="shared" si="124"/>
        <v>0</v>
      </c>
      <c r="O661">
        <f t="shared" si="125"/>
        <v>2.3473700296956332</v>
      </c>
      <c r="P661" t="str">
        <f>IFERROR(VLOOKUP(A661,Ref_Data!$A:$B,2,0),"Unknown")</f>
        <v>High Income</v>
      </c>
      <c r="Q661" t="str">
        <f>IFERROR(VLOOKUP(A661,Ref_Data!$A:$C,3,0),"Unknown")</f>
        <v>Europe &amp; Central Asia</v>
      </c>
      <c r="R661" t="str">
        <f t="shared" si="126"/>
        <v>Universal Access</v>
      </c>
      <c r="S661">
        <f t="shared" si="127"/>
        <v>13.958622860585876</v>
      </c>
      <c r="T661">
        <f t="shared" si="128"/>
        <v>-12.362191043827288</v>
      </c>
      <c r="U661">
        <f t="shared" si="129"/>
        <v>3.6987791354184125</v>
      </c>
      <c r="V661">
        <f t="shared" si="130"/>
        <v>0</v>
      </c>
      <c r="W661">
        <f t="shared" si="131"/>
        <v>-1.5834908159999994</v>
      </c>
    </row>
    <row r="662" spans="1:23" x14ac:dyDescent="0.2">
      <c r="A662" t="s">
        <v>105</v>
      </c>
      <c r="B662" t="s">
        <v>104</v>
      </c>
      <c r="C662">
        <v>2020</v>
      </c>
      <c r="D662">
        <v>100</v>
      </c>
      <c r="E662">
        <v>18.5</v>
      </c>
      <c r="F662">
        <v>7.7210326480000004</v>
      </c>
      <c r="G662">
        <v>3349.199314</v>
      </c>
      <c r="H662">
        <v>83160871</v>
      </c>
      <c r="I662" t="str">
        <f>Master_Data!$A662 &amp; "-" &amp; Master_Data!$C662</f>
        <v>DEU-2020</v>
      </c>
      <c r="J662">
        <f t="shared" si="120"/>
        <v>0</v>
      </c>
      <c r="K662">
        <f t="shared" si="121"/>
        <v>1.3999999999999986</v>
      </c>
      <c r="L662">
        <f t="shared" si="122"/>
        <v>-0.66114778299999966</v>
      </c>
      <c r="M662">
        <f t="shared" si="123"/>
        <v>642087800.02711642</v>
      </c>
      <c r="N662">
        <f t="shared" si="124"/>
        <v>0</v>
      </c>
      <c r="O662">
        <f t="shared" si="125"/>
        <v>2.3053368653592172</v>
      </c>
      <c r="P662" t="str">
        <f>IFERROR(VLOOKUP(A662,Ref_Data!$A:$B,2,0),"Unknown")</f>
        <v>High Income</v>
      </c>
      <c r="Q662" t="str">
        <f>IFERROR(VLOOKUP(A662,Ref_Data!$A:$C,3,0),"Unknown")</f>
        <v>Europe &amp; Central Asia</v>
      </c>
      <c r="R662" t="str">
        <f t="shared" si="126"/>
        <v>Universal Access</v>
      </c>
      <c r="S662">
        <f t="shared" si="127"/>
        <v>13.426165474335917</v>
      </c>
      <c r="T662">
        <f t="shared" si="128"/>
        <v>-12.034853433815261</v>
      </c>
      <c r="U662">
        <f t="shared" si="129"/>
        <v>3.3202850116987426</v>
      </c>
      <c r="V662">
        <f t="shared" si="130"/>
        <v>0</v>
      </c>
      <c r="W662">
        <f t="shared" si="131"/>
        <v>-2.2446385989999991</v>
      </c>
    </row>
    <row r="663" spans="1:23" x14ac:dyDescent="0.2">
      <c r="A663" t="s">
        <v>105</v>
      </c>
      <c r="B663" t="s">
        <v>104</v>
      </c>
      <c r="C663">
        <v>2021</v>
      </c>
      <c r="D663">
        <v>100</v>
      </c>
      <c r="E663">
        <v>17.600000000000001</v>
      </c>
      <c r="F663">
        <v>8.0612814460000006</v>
      </c>
      <c r="G663">
        <v>3467.0305699999999</v>
      </c>
      <c r="H663">
        <v>83196078</v>
      </c>
      <c r="I663" t="str">
        <f>Master_Data!$A663 &amp; "-" &amp; Master_Data!$C663</f>
        <v>DEU-2021</v>
      </c>
      <c r="J663">
        <f t="shared" si="120"/>
        <v>0</v>
      </c>
      <c r="K663">
        <f t="shared" si="121"/>
        <v>-0.89999999999999858</v>
      </c>
      <c r="L663">
        <f t="shared" si="122"/>
        <v>0.34024879800000019</v>
      </c>
      <c r="M663">
        <f t="shared" si="123"/>
        <v>670666999.9613688</v>
      </c>
      <c r="N663">
        <f t="shared" si="124"/>
        <v>0</v>
      </c>
      <c r="O663">
        <f t="shared" si="125"/>
        <v>2.3251255745345221</v>
      </c>
      <c r="P663" t="str">
        <f>IFERROR(VLOOKUP(A663,Ref_Data!$A:$B,2,0),"Unknown")</f>
        <v>High Income</v>
      </c>
      <c r="Q663" t="str">
        <f>IFERROR(VLOOKUP(A663,Ref_Data!$A:$C,3,0),"Unknown")</f>
        <v>Europe &amp; Central Asia</v>
      </c>
      <c r="R663" t="str">
        <f t="shared" si="126"/>
        <v>Universal Access</v>
      </c>
      <c r="S663">
        <f t="shared" si="127"/>
        <v>12.87483148972656</v>
      </c>
      <c r="T663">
        <f t="shared" si="128"/>
        <v>-12.003381642512057</v>
      </c>
      <c r="U663">
        <f t="shared" si="129"/>
        <v>3.4805471049958143</v>
      </c>
      <c r="V663">
        <f t="shared" si="130"/>
        <v>0</v>
      </c>
      <c r="W663">
        <f t="shared" si="131"/>
        <v>-1.9043898009999989</v>
      </c>
    </row>
    <row r="664" spans="1:23" x14ac:dyDescent="0.2">
      <c r="A664" t="s">
        <v>105</v>
      </c>
      <c r="B664" t="s">
        <v>104</v>
      </c>
      <c r="C664">
        <v>2022</v>
      </c>
      <c r="D664">
        <v>100</v>
      </c>
      <c r="F664">
        <v>7.911828603</v>
      </c>
      <c r="G664">
        <v>3261.8564080000001</v>
      </c>
      <c r="H664">
        <v>83177813</v>
      </c>
      <c r="I664" t="str">
        <f>Master_Data!$A664 &amp; "-" &amp; Master_Data!$C664</f>
        <v>DEU-2022</v>
      </c>
      <c r="J664">
        <f t="shared" si="120"/>
        <v>0</v>
      </c>
      <c r="K664" t="str">
        <f t="shared" si="121"/>
        <v/>
      </c>
      <c r="L664">
        <f t="shared" si="122"/>
        <v>-0.14945284300000061</v>
      </c>
      <c r="M664">
        <f t="shared" si="123"/>
        <v>658088600.02838528</v>
      </c>
      <c r="N664">
        <f t="shared" si="124"/>
        <v>0</v>
      </c>
      <c r="O664">
        <f t="shared" si="125"/>
        <v>2.4255600533473878</v>
      </c>
      <c r="P664" t="str">
        <f>IFERROR(VLOOKUP(A664,Ref_Data!$A:$B,2,0),"Unknown")</f>
        <v>High Income</v>
      </c>
      <c r="Q664" t="str">
        <f>IFERROR(VLOOKUP(A664,Ref_Data!$A:$C,3,0),"Unknown")</f>
        <v>Europe &amp; Central Asia</v>
      </c>
      <c r="R664" t="str">
        <f t="shared" si="126"/>
        <v>Universal Access</v>
      </c>
      <c r="S664">
        <f t="shared" si="127"/>
        <v>12.585946336015652</v>
      </c>
      <c r="T664" t="str">
        <f t="shared" si="128"/>
        <v/>
      </c>
      <c r="U664">
        <f t="shared" si="129"/>
        <v>3.3610275507740637</v>
      </c>
      <c r="V664">
        <f t="shared" si="130"/>
        <v>0</v>
      </c>
      <c r="W664">
        <f t="shared" si="131"/>
        <v>-2.0538426439999995</v>
      </c>
    </row>
    <row r="665" spans="1:23" x14ac:dyDescent="0.2">
      <c r="A665" t="s">
        <v>107</v>
      </c>
      <c r="B665" t="s">
        <v>106</v>
      </c>
      <c r="C665">
        <v>2010</v>
      </c>
      <c r="D665">
        <v>57.9</v>
      </c>
      <c r="E665">
        <v>32.5</v>
      </c>
      <c r="F665">
        <v>0.87245270399999997</v>
      </c>
      <c r="H665">
        <v>930251</v>
      </c>
      <c r="I665" t="str">
        <f>Master_Data!$A665 &amp; "-" &amp; Master_Data!$C665</f>
        <v>DJI-2010</v>
      </c>
      <c r="J665" t="str">
        <f t="shared" si="120"/>
        <v/>
      </c>
      <c r="K665" t="str">
        <f t="shared" si="121"/>
        <v/>
      </c>
      <c r="L665" t="str">
        <f t="shared" si="122"/>
        <v/>
      </c>
      <c r="M665">
        <f t="shared" si="123"/>
        <v>811600.00034870394</v>
      </c>
      <c r="N665">
        <f t="shared" si="124"/>
        <v>42.1</v>
      </c>
      <c r="O665" t="str">
        <f t="shared" si="125"/>
        <v/>
      </c>
      <c r="P665" t="str">
        <f>IFERROR(VLOOKUP(A665,Ref_Data!$A:$B,2,0),"Unknown")</f>
        <v>Lower Middle Income</v>
      </c>
      <c r="Q665" t="str">
        <f>IFERROR(VLOOKUP(A665,Ref_Data!$A:$C,3,0),"Unknown")</f>
        <v>Middle East &amp; North Africa</v>
      </c>
      <c r="R665" t="str">
        <f t="shared" si="126"/>
        <v>Moderate Access</v>
      </c>
      <c r="S665">
        <f t="shared" si="127"/>
        <v>-21.724657439414052</v>
      </c>
      <c r="T665">
        <f t="shared" si="128"/>
        <v>2.087335093262098</v>
      </c>
      <c r="U665">
        <f t="shared" si="129"/>
        <v>-4.2256065099916347</v>
      </c>
      <c r="V665">
        <f t="shared" si="130"/>
        <v>0</v>
      </c>
      <c r="W665">
        <f t="shared" si="131"/>
        <v>0</v>
      </c>
    </row>
    <row r="666" spans="1:23" x14ac:dyDescent="0.2">
      <c r="A666" t="s">
        <v>107</v>
      </c>
      <c r="B666" t="s">
        <v>106</v>
      </c>
      <c r="C666">
        <v>2011</v>
      </c>
      <c r="D666">
        <v>58.1</v>
      </c>
      <c r="E666">
        <v>32</v>
      </c>
      <c r="F666">
        <v>0.66110875700000005</v>
      </c>
      <c r="H666">
        <v>948558</v>
      </c>
      <c r="I666" t="str">
        <f>Master_Data!$A666 &amp; "-" &amp; Master_Data!$C666</f>
        <v>DJI-2011</v>
      </c>
      <c r="J666">
        <f t="shared" si="120"/>
        <v>0.20000000000000284</v>
      </c>
      <c r="K666">
        <f t="shared" si="121"/>
        <v>-0.5</v>
      </c>
      <c r="L666">
        <f t="shared" si="122"/>
        <v>-0.21134394699999992</v>
      </c>
      <c r="M666">
        <f t="shared" si="123"/>
        <v>627100.00032240606</v>
      </c>
      <c r="N666">
        <f t="shared" si="124"/>
        <v>41.9</v>
      </c>
      <c r="O666" t="str">
        <f t="shared" si="125"/>
        <v/>
      </c>
      <c r="P666" t="str">
        <f>IFERROR(VLOOKUP(A666,Ref_Data!$A:$B,2,0),"Unknown")</f>
        <v>Lower Middle Income</v>
      </c>
      <c r="Q666" t="str">
        <f>IFERROR(VLOOKUP(A666,Ref_Data!$A:$C,3,0),"Unknown")</f>
        <v>Middle East &amp; North Africa</v>
      </c>
      <c r="R666" t="str">
        <f t="shared" si="126"/>
        <v>Moderate Access</v>
      </c>
      <c r="S666">
        <f t="shared" si="127"/>
        <v>-22.315327430820311</v>
      </c>
      <c r="T666">
        <f t="shared" si="128"/>
        <v>1.8026297103588576</v>
      </c>
      <c r="U666">
        <f t="shared" si="129"/>
        <v>-4.4654246267740554</v>
      </c>
      <c r="V666">
        <f t="shared" si="130"/>
        <v>0.20000000000000284</v>
      </c>
      <c r="W666">
        <f t="shared" si="131"/>
        <v>-0.21134394699999992</v>
      </c>
    </row>
    <row r="667" spans="1:23" x14ac:dyDescent="0.2">
      <c r="A667" t="s">
        <v>107</v>
      </c>
      <c r="B667" t="s">
        <v>106</v>
      </c>
      <c r="C667">
        <v>2012</v>
      </c>
      <c r="D667">
        <v>54.6</v>
      </c>
      <c r="E667">
        <v>32.299999999999997</v>
      </c>
      <c r="F667">
        <v>0.82337985000000002</v>
      </c>
      <c r="H667">
        <v>966747</v>
      </c>
      <c r="I667" t="str">
        <f>Master_Data!$A667 &amp; "-" &amp; Master_Data!$C667</f>
        <v>DJI-2012</v>
      </c>
      <c r="J667">
        <f t="shared" si="120"/>
        <v>-3.5</v>
      </c>
      <c r="K667">
        <f t="shared" si="121"/>
        <v>0.29999999999999716</v>
      </c>
      <c r="L667">
        <f t="shared" si="122"/>
        <v>0.16227109299999998</v>
      </c>
      <c r="M667">
        <f t="shared" si="123"/>
        <v>795999.99984795006</v>
      </c>
      <c r="N667">
        <f t="shared" si="124"/>
        <v>45.4</v>
      </c>
      <c r="O667" t="str">
        <f t="shared" si="125"/>
        <v/>
      </c>
      <c r="P667" t="str">
        <f>IFERROR(VLOOKUP(A667,Ref_Data!$A:$B,2,0),"Unknown")</f>
        <v>Lower Middle Income</v>
      </c>
      <c r="Q667" t="str">
        <f>IFERROR(VLOOKUP(A667,Ref_Data!$A:$C,3,0),"Unknown")</f>
        <v>Middle East &amp; North Africa</v>
      </c>
      <c r="R667" t="str">
        <f t="shared" si="126"/>
        <v>Moderate Access</v>
      </c>
      <c r="S667">
        <f t="shared" si="127"/>
        <v>-26.520804536015625</v>
      </c>
      <c r="T667">
        <f t="shared" si="128"/>
        <v>2.1928705467751151</v>
      </c>
      <c r="U667">
        <f t="shared" si="129"/>
        <v>-4.582124213096229</v>
      </c>
      <c r="V667">
        <f t="shared" si="130"/>
        <v>-3.2999999999999972</v>
      </c>
      <c r="W667">
        <f t="shared" si="131"/>
        <v>-4.9072853999999944E-2</v>
      </c>
    </row>
    <row r="668" spans="1:23" x14ac:dyDescent="0.2">
      <c r="A668" t="s">
        <v>107</v>
      </c>
      <c r="B668" t="s">
        <v>106</v>
      </c>
      <c r="C668">
        <v>2013</v>
      </c>
      <c r="D668">
        <v>58.6</v>
      </c>
      <c r="E668">
        <v>29.9</v>
      </c>
      <c r="F668">
        <v>0.88888979099999998</v>
      </c>
      <c r="H668">
        <v>984824</v>
      </c>
      <c r="I668" t="str">
        <f>Master_Data!$A668 &amp; "-" &amp; Master_Data!$C668</f>
        <v>DJI-2013</v>
      </c>
      <c r="J668">
        <f t="shared" si="120"/>
        <v>4</v>
      </c>
      <c r="K668">
        <f t="shared" si="121"/>
        <v>-2.3999999999999986</v>
      </c>
      <c r="L668">
        <f t="shared" si="122"/>
        <v>6.550994099999996E-2</v>
      </c>
      <c r="M668">
        <f t="shared" si="123"/>
        <v>875399.99953178398</v>
      </c>
      <c r="N668">
        <f t="shared" si="124"/>
        <v>41.4</v>
      </c>
      <c r="O668" t="str">
        <f t="shared" si="125"/>
        <v/>
      </c>
      <c r="P668" t="str">
        <f>IFERROR(VLOOKUP(A668,Ref_Data!$A:$B,2,0),"Unknown")</f>
        <v>Lower Middle Income</v>
      </c>
      <c r="Q668" t="str">
        <f>IFERROR(VLOOKUP(A668,Ref_Data!$A:$C,3,0),"Unknown")</f>
        <v>Middle East &amp; North Africa</v>
      </c>
      <c r="R668" t="str">
        <f t="shared" si="126"/>
        <v>Moderate Access</v>
      </c>
      <c r="S668">
        <f t="shared" si="127"/>
        <v>-23.112538176640605</v>
      </c>
      <c r="T668">
        <f t="shared" si="128"/>
        <v>-0.40164008383534977</v>
      </c>
      <c r="U668">
        <f t="shared" si="129"/>
        <v>-4.0794806530000045</v>
      </c>
      <c r="V668">
        <f t="shared" si="130"/>
        <v>0.70000000000000284</v>
      </c>
      <c r="W668">
        <f t="shared" si="131"/>
        <v>1.6437087000000017E-2</v>
      </c>
    </row>
    <row r="669" spans="1:23" x14ac:dyDescent="0.2">
      <c r="A669" t="s">
        <v>107</v>
      </c>
      <c r="B669" t="s">
        <v>106</v>
      </c>
      <c r="C669">
        <v>2014</v>
      </c>
      <c r="D669">
        <v>58.9</v>
      </c>
      <c r="E669">
        <v>29.4</v>
      </c>
      <c r="F669">
        <v>0.88110603499999995</v>
      </c>
      <c r="H669">
        <v>1002717</v>
      </c>
      <c r="I669" t="str">
        <f>Master_Data!$A669 &amp; "-" &amp; Master_Data!$C669</f>
        <v>DJI-2014</v>
      </c>
      <c r="J669">
        <f t="shared" si="120"/>
        <v>0.29999999999999716</v>
      </c>
      <c r="K669">
        <f t="shared" si="121"/>
        <v>-0.5</v>
      </c>
      <c r="L669">
        <f t="shared" si="122"/>
        <v>-7.7837560000000305E-3</v>
      </c>
      <c r="M669">
        <f t="shared" si="123"/>
        <v>883500.00009709492</v>
      </c>
      <c r="N669">
        <f t="shared" si="124"/>
        <v>41.1</v>
      </c>
      <c r="O669" t="str">
        <f t="shared" si="125"/>
        <v/>
      </c>
      <c r="P669" t="str">
        <f>IFERROR(VLOOKUP(A669,Ref_Data!$A:$B,2,0),"Unknown")</f>
        <v>Lower Middle Income</v>
      </c>
      <c r="Q669" t="str">
        <f>IFERROR(VLOOKUP(A669,Ref_Data!$A:$C,3,0),"Unknown")</f>
        <v>Middle East &amp; North Africa</v>
      </c>
      <c r="R669" t="str">
        <f t="shared" si="126"/>
        <v>Moderate Access</v>
      </c>
      <c r="S669">
        <f t="shared" si="127"/>
        <v>-23.540902588867148</v>
      </c>
      <c r="T669">
        <f t="shared" si="128"/>
        <v>-0.7117266055783027</v>
      </c>
      <c r="U669">
        <f t="shared" si="129"/>
        <v>-3.9101808630836841</v>
      </c>
      <c r="V669">
        <f t="shared" si="130"/>
        <v>1</v>
      </c>
      <c r="W669">
        <f t="shared" si="131"/>
        <v>8.6533309999999863E-3</v>
      </c>
    </row>
    <row r="670" spans="1:23" x14ac:dyDescent="0.2">
      <c r="A670" t="s">
        <v>107</v>
      </c>
      <c r="B670" t="s">
        <v>106</v>
      </c>
      <c r="C670">
        <v>2015</v>
      </c>
      <c r="D670">
        <v>59.1</v>
      </c>
      <c r="E670">
        <v>24.8</v>
      </c>
      <c r="F670">
        <v>0.80004861299999996</v>
      </c>
      <c r="H670">
        <v>1020313</v>
      </c>
      <c r="I670" t="str">
        <f>Master_Data!$A670 &amp; "-" &amp; Master_Data!$C670</f>
        <v>DJI-2015</v>
      </c>
      <c r="J670">
        <f t="shared" si="120"/>
        <v>0.20000000000000284</v>
      </c>
      <c r="K670">
        <f t="shared" si="121"/>
        <v>-4.5999999999999979</v>
      </c>
      <c r="L670">
        <f t="shared" si="122"/>
        <v>-8.105742199999999E-2</v>
      </c>
      <c r="M670">
        <f t="shared" si="123"/>
        <v>816300.00047586893</v>
      </c>
      <c r="N670">
        <f t="shared" si="124"/>
        <v>40.9</v>
      </c>
      <c r="O670" t="str">
        <f t="shared" si="125"/>
        <v/>
      </c>
      <c r="P670" t="str">
        <f>IFERROR(VLOOKUP(A670,Ref_Data!$A:$B,2,0),"Unknown")</f>
        <v>Lower Middle Income</v>
      </c>
      <c r="Q670" t="str">
        <f>IFERROR(VLOOKUP(A670,Ref_Data!$A:$C,3,0),"Unknown")</f>
        <v>Middle East &amp; North Africa</v>
      </c>
      <c r="R670" t="str">
        <f t="shared" si="126"/>
        <v>Moderate Access</v>
      </c>
      <c r="S670">
        <f t="shared" si="127"/>
        <v>-23.915238558046887</v>
      </c>
      <c r="T670">
        <f t="shared" si="128"/>
        <v>-5.115157191497989</v>
      </c>
      <c r="U670">
        <f t="shared" si="129"/>
        <v>-3.909392753004179</v>
      </c>
      <c r="V670">
        <f t="shared" si="130"/>
        <v>1.2000000000000028</v>
      </c>
      <c r="W670">
        <f t="shared" si="131"/>
        <v>-7.2404091000000004E-2</v>
      </c>
    </row>
    <row r="671" spans="1:23" x14ac:dyDescent="0.2">
      <c r="A671" t="s">
        <v>107</v>
      </c>
      <c r="B671" t="s">
        <v>106</v>
      </c>
      <c r="C671">
        <v>2016</v>
      </c>
      <c r="D671">
        <v>59.8</v>
      </c>
      <c r="E671">
        <v>23.6</v>
      </c>
      <c r="F671">
        <v>0.71844826699999997</v>
      </c>
      <c r="H671">
        <v>1037653</v>
      </c>
      <c r="I671" t="str">
        <f>Master_Data!$A671 &amp; "-" &amp; Master_Data!$C671</f>
        <v>DJI-2016</v>
      </c>
      <c r="J671">
        <f t="shared" si="120"/>
        <v>0.69999999999999574</v>
      </c>
      <c r="K671">
        <f t="shared" si="121"/>
        <v>-1.1999999999999993</v>
      </c>
      <c r="L671">
        <f t="shared" si="122"/>
        <v>-8.160034599999999E-2</v>
      </c>
      <c r="M671">
        <f t="shared" si="123"/>
        <v>745499.99959735095</v>
      </c>
      <c r="N671">
        <f t="shared" si="124"/>
        <v>40.200000000000003</v>
      </c>
      <c r="O671" t="str">
        <f t="shared" si="125"/>
        <v/>
      </c>
      <c r="P671" t="str">
        <f>IFERROR(VLOOKUP(A671,Ref_Data!$A:$B,2,0),"Unknown")</f>
        <v>Lower Middle Income</v>
      </c>
      <c r="Q671" t="str">
        <f>IFERROR(VLOOKUP(A671,Ref_Data!$A:$C,3,0),"Unknown")</f>
        <v>Middle East &amp; North Africa</v>
      </c>
      <c r="R671" t="str">
        <f t="shared" si="126"/>
        <v>Moderate Access</v>
      </c>
      <c r="S671">
        <f t="shared" si="127"/>
        <v>-24.29475113054697</v>
      </c>
      <c r="T671">
        <f t="shared" si="128"/>
        <v>-6.106057525184724</v>
      </c>
      <c r="U671">
        <f t="shared" si="129"/>
        <v>-3.9559235286694565</v>
      </c>
      <c r="V671">
        <f t="shared" si="130"/>
        <v>1.8999999999999986</v>
      </c>
      <c r="W671">
        <f t="shared" si="131"/>
        <v>-0.15400443699999999</v>
      </c>
    </row>
    <row r="672" spans="1:23" x14ac:dyDescent="0.2">
      <c r="A672" t="s">
        <v>107</v>
      </c>
      <c r="B672" t="s">
        <v>106</v>
      </c>
      <c r="C672">
        <v>2017</v>
      </c>
      <c r="D672">
        <v>60.2</v>
      </c>
      <c r="E672">
        <v>23.3</v>
      </c>
      <c r="F672">
        <v>0.64142368400000005</v>
      </c>
      <c r="H672">
        <v>1054841</v>
      </c>
      <c r="I672" t="str">
        <f>Master_Data!$A672 &amp; "-" &amp; Master_Data!$C672</f>
        <v>DJI-2017</v>
      </c>
      <c r="J672">
        <f t="shared" si="120"/>
        <v>0.40000000000000568</v>
      </c>
      <c r="K672">
        <f t="shared" si="121"/>
        <v>-0.30000000000000071</v>
      </c>
      <c r="L672">
        <f t="shared" si="122"/>
        <v>-7.7024582999999924E-2</v>
      </c>
      <c r="M672">
        <f t="shared" si="123"/>
        <v>676600.00025424408</v>
      </c>
      <c r="N672">
        <f t="shared" si="124"/>
        <v>39.799999999999997</v>
      </c>
      <c r="O672" t="str">
        <f t="shared" si="125"/>
        <v/>
      </c>
      <c r="P672" t="str">
        <f>IFERROR(VLOOKUP(A672,Ref_Data!$A:$B,2,0),"Unknown")</f>
        <v>Lower Middle Income</v>
      </c>
      <c r="Q672" t="str">
        <f>IFERROR(VLOOKUP(A672,Ref_Data!$A:$C,3,0),"Unknown")</f>
        <v>Middle East &amp; North Africa</v>
      </c>
      <c r="R672" t="str">
        <f t="shared" si="126"/>
        <v>Moderate Access</v>
      </c>
      <c r="S672">
        <f t="shared" si="127"/>
        <v>-24.653907690078114</v>
      </c>
      <c r="T672">
        <f t="shared" si="128"/>
        <v>-6.2415188717349466</v>
      </c>
      <c r="U672">
        <f t="shared" si="129"/>
        <v>-4.0363273815732237</v>
      </c>
      <c r="V672">
        <f t="shared" si="130"/>
        <v>2.3000000000000043</v>
      </c>
      <c r="W672">
        <f t="shared" si="131"/>
        <v>-0.23102901999999992</v>
      </c>
    </row>
    <row r="673" spans="1:23" x14ac:dyDescent="0.2">
      <c r="A673" t="s">
        <v>107</v>
      </c>
      <c r="B673" t="s">
        <v>106</v>
      </c>
      <c r="C673">
        <v>2018</v>
      </c>
      <c r="D673">
        <v>62.4</v>
      </c>
      <c r="E673">
        <v>24.7</v>
      </c>
      <c r="F673">
        <v>0.68626957099999997</v>
      </c>
      <c r="H673">
        <v>1071882</v>
      </c>
      <c r="I673" t="str">
        <f>Master_Data!$A673 &amp; "-" &amp; Master_Data!$C673</f>
        <v>DJI-2018</v>
      </c>
      <c r="J673">
        <f t="shared" si="120"/>
        <v>2.1999999999999957</v>
      </c>
      <c r="K673">
        <f t="shared" si="121"/>
        <v>1.3999999999999986</v>
      </c>
      <c r="L673">
        <f t="shared" si="122"/>
        <v>4.4845886999999918E-2</v>
      </c>
      <c r="M673">
        <f t="shared" si="123"/>
        <v>735600.00030262198</v>
      </c>
      <c r="N673">
        <f t="shared" si="124"/>
        <v>37.6</v>
      </c>
      <c r="O673" t="str">
        <f t="shared" si="125"/>
        <v/>
      </c>
      <c r="P673" t="str">
        <f>IFERROR(VLOOKUP(A673,Ref_Data!$A:$B,2,0),"Unknown")</f>
        <v>Lower Middle Income</v>
      </c>
      <c r="Q673" t="str">
        <f>IFERROR(VLOOKUP(A673,Ref_Data!$A:$C,3,0),"Unknown")</f>
        <v>Middle East &amp; North Africa</v>
      </c>
      <c r="R673" t="str">
        <f t="shared" si="126"/>
        <v>Moderate Access</v>
      </c>
      <c r="S673">
        <f t="shared" si="127"/>
        <v>-23.083800559687496</v>
      </c>
      <c r="T673">
        <f t="shared" si="128"/>
        <v>-4.8630301703253025</v>
      </c>
      <c r="U673">
        <f t="shared" si="129"/>
        <v>-4.0245994386276145</v>
      </c>
      <c r="V673">
        <f t="shared" si="130"/>
        <v>4.5</v>
      </c>
      <c r="W673">
        <f t="shared" si="131"/>
        <v>-0.186183133</v>
      </c>
    </row>
    <row r="674" spans="1:23" x14ac:dyDescent="0.2">
      <c r="A674" t="s">
        <v>107</v>
      </c>
      <c r="B674" t="s">
        <v>106</v>
      </c>
      <c r="C674">
        <v>2019</v>
      </c>
      <c r="D674">
        <v>64.7</v>
      </c>
      <c r="E674">
        <v>23.4</v>
      </c>
      <c r="F674">
        <v>0.76567751299999998</v>
      </c>
      <c r="H674">
        <v>1088709</v>
      </c>
      <c r="I674" t="str">
        <f>Master_Data!$A674 &amp; "-" &amp; Master_Data!$C674</f>
        <v>DJI-2019</v>
      </c>
      <c r="J674">
        <f t="shared" si="120"/>
        <v>2.3000000000000043</v>
      </c>
      <c r="K674">
        <f t="shared" si="121"/>
        <v>-1.3000000000000007</v>
      </c>
      <c r="L674">
        <f t="shared" si="122"/>
        <v>7.9407942000000009E-2</v>
      </c>
      <c r="M674">
        <f t="shared" si="123"/>
        <v>833599.99950071692</v>
      </c>
      <c r="N674">
        <f t="shared" si="124"/>
        <v>35.299999999999997</v>
      </c>
      <c r="O674" t="str">
        <f t="shared" si="125"/>
        <v/>
      </c>
      <c r="P674" t="str">
        <f>IFERROR(VLOOKUP(A674,Ref_Data!$A:$B,2,0),"Unknown")</f>
        <v>Lower Middle Income</v>
      </c>
      <c r="Q674" t="str">
        <f>IFERROR(VLOOKUP(A674,Ref_Data!$A:$C,3,0),"Unknown")</f>
        <v>Middle East &amp; North Africa</v>
      </c>
      <c r="R674" t="str">
        <f t="shared" si="126"/>
        <v>Moderate Access</v>
      </c>
      <c r="S674">
        <f t="shared" si="127"/>
        <v>-21.341377139414121</v>
      </c>
      <c r="T674">
        <f t="shared" si="128"/>
        <v>-6.0621910438272906</v>
      </c>
      <c r="U674">
        <f t="shared" si="129"/>
        <v>-3.9177237825815876</v>
      </c>
      <c r="V674">
        <f t="shared" si="130"/>
        <v>6.8000000000000043</v>
      </c>
      <c r="W674">
        <f t="shared" si="131"/>
        <v>-0.10677519099999999</v>
      </c>
    </row>
    <row r="675" spans="1:23" x14ac:dyDescent="0.2">
      <c r="A675" t="s">
        <v>107</v>
      </c>
      <c r="B675" t="s">
        <v>106</v>
      </c>
      <c r="C675">
        <v>2020</v>
      </c>
      <c r="D675">
        <v>64.5</v>
      </c>
      <c r="E675">
        <v>27.5</v>
      </c>
      <c r="F675">
        <v>0.674907798</v>
      </c>
      <c r="H675">
        <v>1105188</v>
      </c>
      <c r="I675" t="str">
        <f>Master_Data!$A675 &amp; "-" &amp; Master_Data!$C675</f>
        <v>DJI-2020</v>
      </c>
      <c r="J675">
        <f t="shared" si="120"/>
        <v>-0.20000000000000284</v>
      </c>
      <c r="K675">
        <f t="shared" si="121"/>
        <v>4.1000000000000014</v>
      </c>
      <c r="L675">
        <f t="shared" si="122"/>
        <v>-9.0769714999999973E-2</v>
      </c>
      <c r="M675">
        <f t="shared" si="123"/>
        <v>745899.99945602403</v>
      </c>
      <c r="N675">
        <f t="shared" si="124"/>
        <v>35.5</v>
      </c>
      <c r="O675" t="str">
        <f t="shared" si="125"/>
        <v/>
      </c>
      <c r="P675" t="str">
        <f>IFERROR(VLOOKUP(A675,Ref_Data!$A:$B,2,0),"Unknown")</f>
        <v>Lower Middle Income</v>
      </c>
      <c r="Q675" t="str">
        <f>IFERROR(VLOOKUP(A675,Ref_Data!$A:$C,3,0),"Unknown")</f>
        <v>Middle East &amp; North Africa</v>
      </c>
      <c r="R675" t="str">
        <f t="shared" si="126"/>
        <v>Moderate Access</v>
      </c>
      <c r="S675">
        <f t="shared" si="127"/>
        <v>-22.073834525664083</v>
      </c>
      <c r="T675">
        <f t="shared" si="128"/>
        <v>-3.0348534338152611</v>
      </c>
      <c r="U675">
        <f t="shared" si="129"/>
        <v>-3.7258398383012579</v>
      </c>
      <c r="V675">
        <f t="shared" si="130"/>
        <v>6.6000000000000014</v>
      </c>
      <c r="W675">
        <f t="shared" si="131"/>
        <v>-0.19754490599999996</v>
      </c>
    </row>
    <row r="676" spans="1:23" x14ac:dyDescent="0.2">
      <c r="A676" t="s">
        <v>107</v>
      </c>
      <c r="B676" t="s">
        <v>106</v>
      </c>
      <c r="C676">
        <v>2021</v>
      </c>
      <c r="D676">
        <v>65.400000000000006</v>
      </c>
      <c r="E676">
        <v>26.6</v>
      </c>
      <c r="F676">
        <v>0.73106039</v>
      </c>
      <c r="H676">
        <v>1121248</v>
      </c>
      <c r="I676" t="str">
        <f>Master_Data!$A676 &amp; "-" &amp; Master_Data!$C676</f>
        <v>DJI-2021</v>
      </c>
      <c r="J676">
        <f t="shared" si="120"/>
        <v>0.90000000000000568</v>
      </c>
      <c r="K676">
        <f t="shared" si="121"/>
        <v>-0.89999999999999858</v>
      </c>
      <c r="L676">
        <f t="shared" si="122"/>
        <v>5.6152592000000001E-2</v>
      </c>
      <c r="M676">
        <f t="shared" si="123"/>
        <v>819700.00016672001</v>
      </c>
      <c r="N676">
        <f t="shared" si="124"/>
        <v>34.599999999999994</v>
      </c>
      <c r="O676" t="str">
        <f t="shared" si="125"/>
        <v/>
      </c>
      <c r="P676" t="str">
        <f>IFERROR(VLOOKUP(A676,Ref_Data!$A:$B,2,0),"Unknown")</f>
        <v>Lower Middle Income</v>
      </c>
      <c r="Q676" t="str">
        <f>IFERROR(VLOOKUP(A676,Ref_Data!$A:$C,3,0),"Unknown")</f>
        <v>Middle East &amp; North Africa</v>
      </c>
      <c r="R676" t="str">
        <f t="shared" si="126"/>
        <v>Moderate Access</v>
      </c>
      <c r="S676">
        <f t="shared" si="127"/>
        <v>-21.725168510273434</v>
      </c>
      <c r="T676">
        <f t="shared" si="128"/>
        <v>-3.003381642512057</v>
      </c>
      <c r="U676">
        <f t="shared" si="129"/>
        <v>-3.8496739510041862</v>
      </c>
      <c r="V676">
        <f t="shared" si="130"/>
        <v>7.5000000000000071</v>
      </c>
      <c r="W676">
        <f t="shared" si="131"/>
        <v>-0.14139231399999996</v>
      </c>
    </row>
    <row r="677" spans="1:23" x14ac:dyDescent="0.2">
      <c r="A677" t="s">
        <v>107</v>
      </c>
      <c r="B677" t="s">
        <v>106</v>
      </c>
      <c r="C677">
        <v>2022</v>
      </c>
      <c r="D677">
        <v>65</v>
      </c>
      <c r="E677">
        <v>26.9</v>
      </c>
      <c r="F677">
        <v>0.76229271799999998</v>
      </c>
      <c r="H677">
        <v>1137096</v>
      </c>
      <c r="I677" t="str">
        <f>Master_Data!$A677 &amp; "-" &amp; Master_Data!$C677</f>
        <v>DJI-2022</v>
      </c>
      <c r="J677">
        <f t="shared" si="120"/>
        <v>-0.40000000000000568</v>
      </c>
      <c r="K677">
        <f t="shared" si="121"/>
        <v>0.29999999999999716</v>
      </c>
      <c r="L677">
        <f t="shared" si="122"/>
        <v>3.1232327999999976E-2</v>
      </c>
      <c r="M677">
        <f t="shared" si="123"/>
        <v>866800.000466928</v>
      </c>
      <c r="N677">
        <f t="shared" si="124"/>
        <v>35</v>
      </c>
      <c r="O677" t="str">
        <f t="shared" si="125"/>
        <v/>
      </c>
      <c r="P677" t="str">
        <f>IFERROR(VLOOKUP(A677,Ref_Data!$A:$B,2,0),"Unknown")</f>
        <v>Lower Middle Income</v>
      </c>
      <c r="Q677" t="str">
        <f>IFERROR(VLOOKUP(A677,Ref_Data!$A:$C,3,0),"Unknown")</f>
        <v>Middle East &amp; North Africa</v>
      </c>
      <c r="R677" t="str">
        <f t="shared" si="126"/>
        <v>Moderate Access</v>
      </c>
      <c r="S677">
        <f t="shared" si="127"/>
        <v>-22.414053663984348</v>
      </c>
      <c r="T677">
        <f t="shared" si="128"/>
        <v>-3.5217391304347956</v>
      </c>
      <c r="U677">
        <f t="shared" si="129"/>
        <v>-3.7885083342259365</v>
      </c>
      <c r="V677">
        <f t="shared" si="130"/>
        <v>7.1000000000000014</v>
      </c>
      <c r="W677">
        <f t="shared" si="131"/>
        <v>-0.11015998599999999</v>
      </c>
    </row>
    <row r="678" spans="1:23" x14ac:dyDescent="0.2">
      <c r="A678" t="s">
        <v>109</v>
      </c>
      <c r="B678" t="s">
        <v>108</v>
      </c>
      <c r="C678">
        <v>2010</v>
      </c>
      <c r="D678">
        <v>91.3</v>
      </c>
      <c r="E678">
        <v>10.3</v>
      </c>
      <c r="F678">
        <v>1.122583831</v>
      </c>
      <c r="H678">
        <v>68859</v>
      </c>
      <c r="I678" t="str">
        <f>Master_Data!$A678 &amp; "-" &amp; Master_Data!$C678</f>
        <v>DMA-2010</v>
      </c>
      <c r="J678" t="str">
        <f t="shared" si="120"/>
        <v/>
      </c>
      <c r="K678" t="str">
        <f t="shared" si="121"/>
        <v/>
      </c>
      <c r="L678" t="str">
        <f t="shared" si="122"/>
        <v/>
      </c>
      <c r="M678">
        <f t="shared" si="123"/>
        <v>77300.000018829</v>
      </c>
      <c r="N678">
        <f t="shared" si="124"/>
        <v>8.7000000000000028</v>
      </c>
      <c r="O678" t="str">
        <f t="shared" si="125"/>
        <v/>
      </c>
      <c r="P678" t="str">
        <f>IFERROR(VLOOKUP(A678,Ref_Data!$A:$B,2,0),"Unknown")</f>
        <v>Upper Middle Income</v>
      </c>
      <c r="Q678" t="str">
        <f>IFERROR(VLOOKUP(A678,Ref_Data!$A:$C,3,0),"Unknown")</f>
        <v>Latin America &amp; Caribbean</v>
      </c>
      <c r="R678" t="str">
        <f t="shared" si="126"/>
        <v>High Access</v>
      </c>
      <c r="S678">
        <f t="shared" si="127"/>
        <v>11.675342560585946</v>
      </c>
      <c r="T678">
        <f t="shared" si="128"/>
        <v>-20.112664906737901</v>
      </c>
      <c r="U678">
        <f t="shared" si="129"/>
        <v>-3.9754753829916343</v>
      </c>
      <c r="V678">
        <f t="shared" si="130"/>
        <v>0</v>
      </c>
      <c r="W678">
        <f t="shared" si="131"/>
        <v>0</v>
      </c>
    </row>
    <row r="679" spans="1:23" x14ac:dyDescent="0.2">
      <c r="A679" t="s">
        <v>109</v>
      </c>
      <c r="B679" t="s">
        <v>108</v>
      </c>
      <c r="C679">
        <v>2011</v>
      </c>
      <c r="D679">
        <v>90.1</v>
      </c>
      <c r="E679">
        <v>13.8</v>
      </c>
      <c r="F679">
        <v>0.86165698800000001</v>
      </c>
      <c r="H679">
        <v>69053</v>
      </c>
      <c r="I679" t="str">
        <f>Master_Data!$A679 &amp; "-" &amp; Master_Data!$C679</f>
        <v>DMA-2011</v>
      </c>
      <c r="J679">
        <f t="shared" si="120"/>
        <v>-1.2000000000000028</v>
      </c>
      <c r="K679">
        <f t="shared" si="121"/>
        <v>3.5</v>
      </c>
      <c r="L679">
        <f t="shared" si="122"/>
        <v>-0.26092684300000002</v>
      </c>
      <c r="M679">
        <f t="shared" si="123"/>
        <v>59499.999992363999</v>
      </c>
      <c r="N679">
        <f t="shared" si="124"/>
        <v>9.9000000000000057</v>
      </c>
      <c r="O679" t="str">
        <f t="shared" si="125"/>
        <v/>
      </c>
      <c r="P679" t="str">
        <f>IFERROR(VLOOKUP(A679,Ref_Data!$A:$B,2,0),"Unknown")</f>
        <v>Upper Middle Income</v>
      </c>
      <c r="Q679" t="str">
        <f>IFERROR(VLOOKUP(A679,Ref_Data!$A:$C,3,0),"Unknown")</f>
        <v>Latin America &amp; Caribbean</v>
      </c>
      <c r="R679" t="str">
        <f t="shared" si="126"/>
        <v>High Access</v>
      </c>
      <c r="S679">
        <f t="shared" si="127"/>
        <v>9.684672569179682</v>
      </c>
      <c r="T679">
        <f t="shared" si="128"/>
        <v>-16.397370289641142</v>
      </c>
      <c r="U679">
        <f t="shared" si="129"/>
        <v>-4.2648763957740554</v>
      </c>
      <c r="V679">
        <f t="shared" si="130"/>
        <v>-1.2000000000000028</v>
      </c>
      <c r="W679">
        <f t="shared" si="131"/>
        <v>-0.26092684300000002</v>
      </c>
    </row>
    <row r="680" spans="1:23" x14ac:dyDescent="0.2">
      <c r="A680" t="s">
        <v>109</v>
      </c>
      <c r="B680" t="s">
        <v>108</v>
      </c>
      <c r="C680">
        <v>2012</v>
      </c>
      <c r="D680">
        <v>93.5</v>
      </c>
      <c r="E680">
        <v>11.3</v>
      </c>
      <c r="F680">
        <v>0.78561300999999994</v>
      </c>
      <c r="H680">
        <v>69118</v>
      </c>
      <c r="I680" t="str">
        <f>Master_Data!$A680 &amp; "-" &amp; Master_Data!$C680</f>
        <v>DMA-2012</v>
      </c>
      <c r="J680">
        <f t="shared" si="120"/>
        <v>3.4000000000000057</v>
      </c>
      <c r="K680">
        <f t="shared" si="121"/>
        <v>-2.5</v>
      </c>
      <c r="L680">
        <f t="shared" si="122"/>
        <v>-7.6043978000000068E-2</v>
      </c>
      <c r="M680">
        <f t="shared" si="123"/>
        <v>54300.000025179994</v>
      </c>
      <c r="N680">
        <f t="shared" si="124"/>
        <v>6.5</v>
      </c>
      <c r="O680" t="str">
        <f t="shared" si="125"/>
        <v/>
      </c>
      <c r="P680" t="str">
        <f>IFERROR(VLOOKUP(A680,Ref_Data!$A:$B,2,0),"Unknown")</f>
        <v>Upper Middle Income</v>
      </c>
      <c r="Q680" t="str">
        <f>IFERROR(VLOOKUP(A680,Ref_Data!$A:$C,3,0),"Unknown")</f>
        <v>Latin America &amp; Caribbean</v>
      </c>
      <c r="R680" t="str">
        <f t="shared" si="126"/>
        <v>High Access</v>
      </c>
      <c r="S680">
        <f t="shared" si="127"/>
        <v>12.379195463984374</v>
      </c>
      <c r="T680">
        <f t="shared" si="128"/>
        <v>-18.807129453224881</v>
      </c>
      <c r="U680">
        <f t="shared" si="129"/>
        <v>-4.6198910530962296</v>
      </c>
      <c r="V680">
        <f t="shared" si="130"/>
        <v>2.2000000000000028</v>
      </c>
      <c r="W680">
        <f t="shared" si="131"/>
        <v>-0.33697082100000009</v>
      </c>
    </row>
    <row r="681" spans="1:23" x14ac:dyDescent="0.2">
      <c r="A681" t="s">
        <v>109</v>
      </c>
      <c r="B681" t="s">
        <v>108</v>
      </c>
      <c r="C681">
        <v>2013</v>
      </c>
      <c r="D681">
        <v>94.6</v>
      </c>
      <c r="E681">
        <v>11.4</v>
      </c>
      <c r="F681">
        <v>0.85921250800000004</v>
      </c>
      <c r="H681">
        <v>69715</v>
      </c>
      <c r="I681" t="str">
        <f>Master_Data!$A681 &amp; "-" &amp; Master_Data!$C681</f>
        <v>DMA-2013</v>
      </c>
      <c r="J681">
        <f t="shared" si="120"/>
        <v>1.0999999999999943</v>
      </c>
      <c r="K681">
        <f t="shared" si="121"/>
        <v>9.9999999999999645E-2</v>
      </c>
      <c r="L681">
        <f t="shared" si="122"/>
        <v>7.3599498000000096E-2</v>
      </c>
      <c r="M681">
        <f t="shared" si="123"/>
        <v>59899.999995220001</v>
      </c>
      <c r="N681">
        <f t="shared" si="124"/>
        <v>5.4000000000000057</v>
      </c>
      <c r="O681" t="str">
        <f t="shared" si="125"/>
        <v/>
      </c>
      <c r="P681" t="str">
        <f>IFERROR(VLOOKUP(A681,Ref_Data!$A:$B,2,0),"Unknown")</f>
        <v>Upper Middle Income</v>
      </c>
      <c r="Q681" t="str">
        <f>IFERROR(VLOOKUP(A681,Ref_Data!$A:$C,3,0),"Unknown")</f>
        <v>Latin America &amp; Caribbean</v>
      </c>
      <c r="R681" t="str">
        <f t="shared" si="126"/>
        <v>High Access</v>
      </c>
      <c r="S681">
        <f t="shared" si="127"/>
        <v>12.887461823359388</v>
      </c>
      <c r="T681">
        <f t="shared" si="128"/>
        <v>-18.901640083835346</v>
      </c>
      <c r="U681">
        <f t="shared" si="129"/>
        <v>-4.1091579360000043</v>
      </c>
      <c r="V681">
        <f t="shared" si="130"/>
        <v>3.2999999999999972</v>
      </c>
      <c r="W681">
        <f t="shared" si="131"/>
        <v>-0.26337132299999999</v>
      </c>
    </row>
    <row r="682" spans="1:23" x14ac:dyDescent="0.2">
      <c r="A682" t="s">
        <v>109</v>
      </c>
      <c r="B682" t="s">
        <v>108</v>
      </c>
      <c r="C682">
        <v>2014</v>
      </c>
      <c r="D682">
        <v>95.7</v>
      </c>
      <c r="E682">
        <v>9.9</v>
      </c>
      <c r="F682">
        <v>0.95064868599999997</v>
      </c>
      <c r="H682">
        <v>70373</v>
      </c>
      <c r="I682" t="str">
        <f>Master_Data!$A682 &amp; "-" &amp; Master_Data!$C682</f>
        <v>DMA-2014</v>
      </c>
      <c r="J682">
        <f t="shared" si="120"/>
        <v>1.1000000000000085</v>
      </c>
      <c r="K682">
        <f t="shared" si="121"/>
        <v>-1.5</v>
      </c>
      <c r="L682">
        <f t="shared" si="122"/>
        <v>9.1436177999999924E-2</v>
      </c>
      <c r="M682">
        <f t="shared" si="123"/>
        <v>66899.999979878005</v>
      </c>
      <c r="N682">
        <f t="shared" si="124"/>
        <v>4.2999999999999972</v>
      </c>
      <c r="O682" t="str">
        <f t="shared" si="125"/>
        <v/>
      </c>
      <c r="P682" t="str">
        <f>IFERROR(VLOOKUP(A682,Ref_Data!$A:$B,2,0),"Unknown")</f>
        <v>Upper Middle Income</v>
      </c>
      <c r="Q682" t="str">
        <f>IFERROR(VLOOKUP(A682,Ref_Data!$A:$C,3,0),"Unknown")</f>
        <v>Latin America &amp; Caribbean</v>
      </c>
      <c r="R682" t="str">
        <f t="shared" si="126"/>
        <v>Universal Access</v>
      </c>
      <c r="S682">
        <f t="shared" si="127"/>
        <v>13.259097411132856</v>
      </c>
      <c r="T682">
        <f t="shared" si="128"/>
        <v>-20.211726605578299</v>
      </c>
      <c r="U682">
        <f t="shared" si="129"/>
        <v>-3.8406382120836842</v>
      </c>
      <c r="V682">
        <f t="shared" si="130"/>
        <v>4.4000000000000057</v>
      </c>
      <c r="W682">
        <f t="shared" si="131"/>
        <v>-0.17193514500000007</v>
      </c>
    </row>
    <row r="683" spans="1:23" x14ac:dyDescent="0.2">
      <c r="A683" t="s">
        <v>109</v>
      </c>
      <c r="B683" t="s">
        <v>108</v>
      </c>
      <c r="C683">
        <v>2015</v>
      </c>
      <c r="D683">
        <v>96.7</v>
      </c>
      <c r="E683">
        <v>8.6999999999999993</v>
      </c>
      <c r="F683">
        <v>1.028263031</v>
      </c>
      <c r="H683">
        <v>70410</v>
      </c>
      <c r="I683" t="str">
        <f>Master_Data!$A683 &amp; "-" &amp; Master_Data!$C683</f>
        <v>DMA-2015</v>
      </c>
      <c r="J683">
        <f t="shared" si="120"/>
        <v>1</v>
      </c>
      <c r="K683">
        <f t="shared" si="121"/>
        <v>-1.2000000000000011</v>
      </c>
      <c r="L683">
        <f t="shared" si="122"/>
        <v>7.7614345000000085E-2</v>
      </c>
      <c r="M683">
        <f t="shared" si="123"/>
        <v>72400.000012710007</v>
      </c>
      <c r="N683">
        <f t="shared" si="124"/>
        <v>3.2999999999999972</v>
      </c>
      <c r="O683" t="str">
        <f t="shared" si="125"/>
        <v/>
      </c>
      <c r="P683" t="str">
        <f>IFERROR(VLOOKUP(A683,Ref_Data!$A:$B,2,0),"Unknown")</f>
        <v>Upper Middle Income</v>
      </c>
      <c r="Q683" t="str">
        <f>IFERROR(VLOOKUP(A683,Ref_Data!$A:$C,3,0),"Unknown")</f>
        <v>Latin America &amp; Caribbean</v>
      </c>
      <c r="R683" t="str">
        <f t="shared" si="126"/>
        <v>Universal Access</v>
      </c>
      <c r="S683">
        <f t="shared" si="127"/>
        <v>13.684761441953114</v>
      </c>
      <c r="T683">
        <f t="shared" si="128"/>
        <v>-21.21515719149799</v>
      </c>
      <c r="U683">
        <f t="shared" si="129"/>
        <v>-3.6811783350041791</v>
      </c>
      <c r="V683">
        <f t="shared" si="130"/>
        <v>5.4000000000000057</v>
      </c>
      <c r="W683">
        <f t="shared" si="131"/>
        <v>-9.4320799999999982E-2</v>
      </c>
    </row>
    <row r="684" spans="1:23" x14ac:dyDescent="0.2">
      <c r="A684" t="s">
        <v>109</v>
      </c>
      <c r="B684" t="s">
        <v>108</v>
      </c>
      <c r="C684">
        <v>2016</v>
      </c>
      <c r="D684">
        <v>97.8</v>
      </c>
      <c r="E684">
        <v>10.7</v>
      </c>
      <c r="F684">
        <v>1.116283079</v>
      </c>
      <c r="H684">
        <v>69606</v>
      </c>
      <c r="I684" t="str">
        <f>Master_Data!$A684 &amp; "-" &amp; Master_Data!$C684</f>
        <v>DMA-2016</v>
      </c>
      <c r="J684">
        <f t="shared" si="120"/>
        <v>1.0999999999999943</v>
      </c>
      <c r="K684">
        <f t="shared" si="121"/>
        <v>2</v>
      </c>
      <c r="L684">
        <f t="shared" si="122"/>
        <v>8.8020047999999962E-2</v>
      </c>
      <c r="M684">
        <f t="shared" si="123"/>
        <v>77699.999996874001</v>
      </c>
      <c r="N684">
        <f t="shared" si="124"/>
        <v>2.2000000000000028</v>
      </c>
      <c r="O684" t="str">
        <f t="shared" si="125"/>
        <v/>
      </c>
      <c r="P684" t="str">
        <f>IFERROR(VLOOKUP(A684,Ref_Data!$A:$B,2,0),"Unknown")</f>
        <v>Upper Middle Income</v>
      </c>
      <c r="Q684" t="str">
        <f>IFERROR(VLOOKUP(A684,Ref_Data!$A:$C,3,0),"Unknown")</f>
        <v>Latin America &amp; Caribbean</v>
      </c>
      <c r="R684" t="str">
        <f t="shared" si="126"/>
        <v>Universal Access</v>
      </c>
      <c r="S684">
        <f t="shared" si="127"/>
        <v>13.70524886945303</v>
      </c>
      <c r="T684">
        <f t="shared" si="128"/>
        <v>-19.006057525184726</v>
      </c>
      <c r="U684">
        <f t="shared" si="129"/>
        <v>-3.5580887166694564</v>
      </c>
      <c r="V684">
        <f t="shared" si="130"/>
        <v>6.5</v>
      </c>
      <c r="W684">
        <f t="shared" si="131"/>
        <v>-6.3007520000000206E-3</v>
      </c>
    </row>
    <row r="685" spans="1:23" x14ac:dyDescent="0.2">
      <c r="A685" t="s">
        <v>109</v>
      </c>
      <c r="B685" t="s">
        <v>108</v>
      </c>
      <c r="C685">
        <v>2017</v>
      </c>
      <c r="D685">
        <v>98.9</v>
      </c>
      <c r="E685">
        <v>9.6999999999999993</v>
      </c>
      <c r="F685">
        <v>1.0102779719999999</v>
      </c>
      <c r="H685">
        <v>68496</v>
      </c>
      <c r="I685" t="str">
        <f>Master_Data!$A685 &amp; "-" &amp; Master_Data!$C685</f>
        <v>DMA-2017</v>
      </c>
      <c r="J685">
        <f t="shared" si="120"/>
        <v>1.1000000000000085</v>
      </c>
      <c r="K685">
        <f t="shared" si="121"/>
        <v>-1</v>
      </c>
      <c r="L685">
        <f t="shared" si="122"/>
        <v>-0.1060051070000001</v>
      </c>
      <c r="M685">
        <f t="shared" si="123"/>
        <v>69199.999970111996</v>
      </c>
      <c r="N685">
        <f t="shared" si="124"/>
        <v>1.0999999999999943</v>
      </c>
      <c r="O685" t="str">
        <f t="shared" si="125"/>
        <v/>
      </c>
      <c r="P685" t="str">
        <f>IFERROR(VLOOKUP(A685,Ref_Data!$A:$B,2,0),"Unknown")</f>
        <v>Upper Middle Income</v>
      </c>
      <c r="Q685" t="str">
        <f>IFERROR(VLOOKUP(A685,Ref_Data!$A:$C,3,0),"Unknown")</f>
        <v>Latin America &amp; Caribbean</v>
      </c>
      <c r="R685" t="str">
        <f t="shared" si="126"/>
        <v>Universal Access</v>
      </c>
      <c r="S685">
        <f t="shared" si="127"/>
        <v>14.046092309921889</v>
      </c>
      <c r="T685">
        <f t="shared" si="128"/>
        <v>-19.841518871734948</v>
      </c>
      <c r="U685">
        <f t="shared" si="129"/>
        <v>-3.667473093573224</v>
      </c>
      <c r="V685">
        <f t="shared" si="130"/>
        <v>7.6000000000000085</v>
      </c>
      <c r="W685">
        <f t="shared" si="131"/>
        <v>-0.11230585900000012</v>
      </c>
    </row>
    <row r="686" spans="1:23" x14ac:dyDescent="0.2">
      <c r="A686" t="s">
        <v>109</v>
      </c>
      <c r="B686" t="s">
        <v>108</v>
      </c>
      <c r="C686">
        <v>2018</v>
      </c>
      <c r="D686">
        <v>99.6</v>
      </c>
      <c r="E686">
        <v>7.9</v>
      </c>
      <c r="F686">
        <v>1.048786928</v>
      </c>
      <c r="H686">
        <v>68174</v>
      </c>
      <c r="I686" t="str">
        <f>Master_Data!$A686 &amp; "-" &amp; Master_Data!$C686</f>
        <v>DMA-2018</v>
      </c>
      <c r="J686">
        <f t="shared" si="120"/>
        <v>0.69999999999998863</v>
      </c>
      <c r="K686">
        <f t="shared" si="121"/>
        <v>-1.7999999999999989</v>
      </c>
      <c r="L686">
        <f t="shared" si="122"/>
        <v>3.8508956000000039E-2</v>
      </c>
      <c r="M686">
        <f t="shared" si="123"/>
        <v>71500.000029471994</v>
      </c>
      <c r="N686">
        <f t="shared" si="124"/>
        <v>0.40000000000000568</v>
      </c>
      <c r="O686" t="str">
        <f t="shared" si="125"/>
        <v/>
      </c>
      <c r="P686" t="str">
        <f>IFERROR(VLOOKUP(A686,Ref_Data!$A:$B,2,0),"Unknown")</f>
        <v>Upper Middle Income</v>
      </c>
      <c r="Q686" t="str">
        <f>IFERROR(VLOOKUP(A686,Ref_Data!$A:$C,3,0),"Unknown")</f>
        <v>Latin America &amp; Caribbean</v>
      </c>
      <c r="R686" t="str">
        <f t="shared" si="126"/>
        <v>Universal Access</v>
      </c>
      <c r="S686">
        <f t="shared" si="127"/>
        <v>14.116199440312499</v>
      </c>
      <c r="T686">
        <f t="shared" si="128"/>
        <v>-21.6630301703253</v>
      </c>
      <c r="U686">
        <f t="shared" si="129"/>
        <v>-3.6620820816276147</v>
      </c>
      <c r="V686">
        <f t="shared" si="130"/>
        <v>8.2999999999999972</v>
      </c>
      <c r="W686">
        <f t="shared" si="131"/>
        <v>-7.379690300000008E-2</v>
      </c>
    </row>
    <row r="687" spans="1:23" x14ac:dyDescent="0.2">
      <c r="A687" t="s">
        <v>109</v>
      </c>
      <c r="B687" t="s">
        <v>108</v>
      </c>
      <c r="C687">
        <v>2019</v>
      </c>
      <c r="D687">
        <v>99.9</v>
      </c>
      <c r="E687">
        <v>7.6</v>
      </c>
      <c r="F687">
        <v>1.2698880379999999</v>
      </c>
      <c r="H687">
        <v>67880</v>
      </c>
      <c r="I687" t="str">
        <f>Master_Data!$A687 &amp; "-" &amp; Master_Data!$C687</f>
        <v>DMA-2019</v>
      </c>
      <c r="J687">
        <f t="shared" si="120"/>
        <v>0.30000000000001137</v>
      </c>
      <c r="K687">
        <f t="shared" si="121"/>
        <v>-0.30000000000000071</v>
      </c>
      <c r="L687">
        <f t="shared" si="122"/>
        <v>0.22110110999999999</v>
      </c>
      <c r="M687">
        <f t="shared" si="123"/>
        <v>86200.000019439991</v>
      </c>
      <c r="N687">
        <f t="shared" si="124"/>
        <v>9.9999999999994316E-2</v>
      </c>
      <c r="O687" t="str">
        <f t="shared" si="125"/>
        <v/>
      </c>
      <c r="P687" t="str">
        <f>IFERROR(VLOOKUP(A687,Ref_Data!$A:$B,2,0),"Unknown")</f>
        <v>Upper Middle Income</v>
      </c>
      <c r="Q687" t="str">
        <f>IFERROR(VLOOKUP(A687,Ref_Data!$A:$C,3,0),"Unknown")</f>
        <v>Latin America &amp; Caribbean</v>
      </c>
      <c r="R687" t="str">
        <f t="shared" si="126"/>
        <v>Universal Access</v>
      </c>
      <c r="S687">
        <f t="shared" si="127"/>
        <v>13.858622860585882</v>
      </c>
      <c r="T687">
        <f t="shared" si="128"/>
        <v>-21.862191043827288</v>
      </c>
      <c r="U687">
        <f t="shared" si="129"/>
        <v>-3.4135132575815876</v>
      </c>
      <c r="V687">
        <f t="shared" si="130"/>
        <v>8.6000000000000085</v>
      </c>
      <c r="W687">
        <f t="shared" si="131"/>
        <v>0.14730420699999991</v>
      </c>
    </row>
    <row r="688" spans="1:23" x14ac:dyDescent="0.2">
      <c r="A688" t="s">
        <v>109</v>
      </c>
      <c r="B688" t="s">
        <v>108</v>
      </c>
      <c r="C688">
        <v>2020</v>
      </c>
      <c r="D688">
        <v>100</v>
      </c>
      <c r="E688">
        <v>8.6</v>
      </c>
      <c r="F688">
        <v>1.1409882650000001</v>
      </c>
      <c r="H688">
        <v>67573</v>
      </c>
      <c r="I688" t="str">
        <f>Master_Data!$A688 &amp; "-" &amp; Master_Data!$C688</f>
        <v>DMA-2020</v>
      </c>
      <c r="J688">
        <f t="shared" si="120"/>
        <v>9.9999999999994316E-2</v>
      </c>
      <c r="K688">
        <f t="shared" si="121"/>
        <v>1</v>
      </c>
      <c r="L688">
        <f t="shared" si="122"/>
        <v>-0.12889977299999988</v>
      </c>
      <c r="M688">
        <f t="shared" si="123"/>
        <v>77100.000030845011</v>
      </c>
      <c r="N688">
        <f t="shared" si="124"/>
        <v>0</v>
      </c>
      <c r="O688" t="str">
        <f t="shared" si="125"/>
        <v/>
      </c>
      <c r="P688" t="str">
        <f>IFERROR(VLOOKUP(A688,Ref_Data!$A:$B,2,0),"Unknown")</f>
        <v>Upper Middle Income</v>
      </c>
      <c r="Q688" t="str">
        <f>IFERROR(VLOOKUP(A688,Ref_Data!$A:$C,3,0),"Unknown")</f>
        <v>Latin America &amp; Caribbean</v>
      </c>
      <c r="R688" t="str">
        <f t="shared" si="126"/>
        <v>Universal Access</v>
      </c>
      <c r="S688">
        <f t="shared" si="127"/>
        <v>13.426165474335917</v>
      </c>
      <c r="T688">
        <f t="shared" si="128"/>
        <v>-21.934853433815263</v>
      </c>
      <c r="U688">
        <f t="shared" si="129"/>
        <v>-3.259759371301258</v>
      </c>
      <c r="V688">
        <f t="shared" si="130"/>
        <v>8.7000000000000028</v>
      </c>
      <c r="W688">
        <f t="shared" si="131"/>
        <v>1.8404434000000025E-2</v>
      </c>
    </row>
    <row r="689" spans="1:23" x14ac:dyDescent="0.2">
      <c r="A689" t="s">
        <v>109</v>
      </c>
      <c r="B689" t="s">
        <v>108</v>
      </c>
      <c r="C689">
        <v>2021</v>
      </c>
      <c r="D689">
        <v>100</v>
      </c>
      <c r="E689">
        <v>8.8000000000000007</v>
      </c>
      <c r="F689">
        <v>1.1368709260000001</v>
      </c>
      <c r="H689">
        <v>67202</v>
      </c>
      <c r="I689" t="str">
        <f>Master_Data!$A689 &amp; "-" &amp; Master_Data!$C689</f>
        <v>DMA-2021</v>
      </c>
      <c r="J689">
        <f t="shared" si="120"/>
        <v>0</v>
      </c>
      <c r="K689">
        <f t="shared" si="121"/>
        <v>0.20000000000000107</v>
      </c>
      <c r="L689">
        <f t="shared" si="122"/>
        <v>-4.1173389999999976E-3</v>
      </c>
      <c r="M689">
        <f t="shared" si="123"/>
        <v>76399.999969052005</v>
      </c>
      <c r="N689">
        <f t="shared" si="124"/>
        <v>0</v>
      </c>
      <c r="O689" t="str">
        <f t="shared" si="125"/>
        <v/>
      </c>
      <c r="P689" t="str">
        <f>IFERROR(VLOOKUP(A689,Ref_Data!$A:$B,2,0),"Unknown")</f>
        <v>Upper Middle Income</v>
      </c>
      <c r="Q689" t="str">
        <f>IFERROR(VLOOKUP(A689,Ref_Data!$A:$C,3,0),"Unknown")</f>
        <v>Latin America &amp; Caribbean</v>
      </c>
      <c r="R689" t="str">
        <f t="shared" si="126"/>
        <v>Universal Access</v>
      </c>
      <c r="S689">
        <f t="shared" si="127"/>
        <v>12.87483148972656</v>
      </c>
      <c r="T689">
        <f t="shared" si="128"/>
        <v>-20.803381642512058</v>
      </c>
      <c r="U689">
        <f t="shared" si="129"/>
        <v>-3.443863415004186</v>
      </c>
      <c r="V689">
        <f t="shared" si="130"/>
        <v>8.7000000000000028</v>
      </c>
      <c r="W689">
        <f t="shared" si="131"/>
        <v>1.4287095000000027E-2</v>
      </c>
    </row>
    <row r="690" spans="1:23" x14ac:dyDescent="0.2">
      <c r="A690" t="s">
        <v>109</v>
      </c>
      <c r="B690" t="s">
        <v>108</v>
      </c>
      <c r="C690">
        <v>2022</v>
      </c>
      <c r="D690">
        <v>100</v>
      </c>
      <c r="E690">
        <v>8.9</v>
      </c>
      <c r="F690">
        <v>1.2150959210000001</v>
      </c>
      <c r="H690">
        <v>66826</v>
      </c>
      <c r="I690" t="str">
        <f>Master_Data!$A690 &amp; "-" &amp; Master_Data!$C690</f>
        <v>DMA-2022</v>
      </c>
      <c r="J690">
        <f t="shared" si="120"/>
        <v>0</v>
      </c>
      <c r="K690">
        <f t="shared" si="121"/>
        <v>9.9999999999999645E-2</v>
      </c>
      <c r="L690">
        <f t="shared" si="122"/>
        <v>7.8224995000000019E-2</v>
      </c>
      <c r="M690">
        <f t="shared" si="123"/>
        <v>81200.000016746009</v>
      </c>
      <c r="N690">
        <f t="shared" si="124"/>
        <v>0</v>
      </c>
      <c r="O690" t="str">
        <f t="shared" si="125"/>
        <v/>
      </c>
      <c r="P690" t="str">
        <f>IFERROR(VLOOKUP(A690,Ref_Data!$A:$B,2,0),"Unknown")</f>
        <v>Upper Middle Income</v>
      </c>
      <c r="Q690" t="str">
        <f>IFERROR(VLOOKUP(A690,Ref_Data!$A:$C,3,0),"Unknown")</f>
        <v>Latin America &amp; Caribbean</v>
      </c>
      <c r="R690" t="str">
        <f t="shared" si="126"/>
        <v>Universal Access</v>
      </c>
      <c r="S690">
        <f t="shared" si="127"/>
        <v>12.585946336015652</v>
      </c>
      <c r="T690">
        <f t="shared" si="128"/>
        <v>-21.521739130434796</v>
      </c>
      <c r="U690">
        <f t="shared" si="129"/>
        <v>-3.3357051312259363</v>
      </c>
      <c r="V690">
        <f t="shared" si="130"/>
        <v>8.7000000000000028</v>
      </c>
      <c r="W690">
        <f t="shared" si="131"/>
        <v>9.2512090000000047E-2</v>
      </c>
    </row>
    <row r="691" spans="1:23" x14ac:dyDescent="0.2">
      <c r="A691" t="s">
        <v>111</v>
      </c>
      <c r="B691" t="s">
        <v>110</v>
      </c>
      <c r="C691">
        <v>2010</v>
      </c>
      <c r="D691">
        <v>100</v>
      </c>
      <c r="E691">
        <v>21.2</v>
      </c>
      <c r="F691">
        <v>8.7532038150000009</v>
      </c>
      <c r="G691">
        <v>3498.0222560000002</v>
      </c>
      <c r="H691">
        <v>5547683</v>
      </c>
      <c r="I691" t="str">
        <f>Master_Data!$A691 &amp; "-" &amp; Master_Data!$C691</f>
        <v>DNK-2010</v>
      </c>
      <c r="J691" t="str">
        <f t="shared" si="120"/>
        <v/>
      </c>
      <c r="K691" t="str">
        <f t="shared" si="121"/>
        <v/>
      </c>
      <c r="L691" t="str">
        <f t="shared" si="122"/>
        <v/>
      </c>
      <c r="M691">
        <f t="shared" si="123"/>
        <v>48560000.000010647</v>
      </c>
      <c r="N691">
        <f t="shared" si="124"/>
        <v>0</v>
      </c>
      <c r="O691">
        <f t="shared" si="125"/>
        <v>2.5023293662543238</v>
      </c>
      <c r="P691" t="str">
        <f>IFERROR(VLOOKUP(A691,Ref_Data!$A:$B,2,0),"Unknown")</f>
        <v>High Income</v>
      </c>
      <c r="Q691" t="str">
        <f>IFERROR(VLOOKUP(A691,Ref_Data!$A:$C,3,0),"Unknown")</f>
        <v>Europe &amp; Central Asia</v>
      </c>
      <c r="R691" t="str">
        <f t="shared" si="126"/>
        <v>Universal Access</v>
      </c>
      <c r="S691">
        <f t="shared" si="127"/>
        <v>20.375342560585949</v>
      </c>
      <c r="T691">
        <f t="shared" si="128"/>
        <v>-9.2126649067379027</v>
      </c>
      <c r="U691">
        <f t="shared" si="129"/>
        <v>3.6551446010083666</v>
      </c>
      <c r="V691">
        <f t="shared" si="130"/>
        <v>0</v>
      </c>
      <c r="W691">
        <f t="shared" si="131"/>
        <v>0</v>
      </c>
    </row>
    <row r="692" spans="1:23" x14ac:dyDescent="0.2">
      <c r="A692" t="s">
        <v>111</v>
      </c>
      <c r="B692" t="s">
        <v>110</v>
      </c>
      <c r="C692">
        <v>2011</v>
      </c>
      <c r="D692">
        <v>100</v>
      </c>
      <c r="E692">
        <v>23.8</v>
      </c>
      <c r="F692">
        <v>7.8061822019999996</v>
      </c>
      <c r="G692">
        <v>3218.5531740000001</v>
      </c>
      <c r="H692">
        <v>5570572</v>
      </c>
      <c r="I692" t="str">
        <f>Master_Data!$A692 &amp; "-" &amp; Master_Data!$C692</f>
        <v>DNK-2011</v>
      </c>
      <c r="J692">
        <f t="shared" si="120"/>
        <v>0</v>
      </c>
      <c r="K692">
        <f t="shared" si="121"/>
        <v>2.6000000000000014</v>
      </c>
      <c r="L692">
        <f t="shared" si="122"/>
        <v>-0.94702161300000132</v>
      </c>
      <c r="M692">
        <f t="shared" si="123"/>
        <v>43484900.001359545</v>
      </c>
      <c r="N692">
        <f t="shared" si="124"/>
        <v>0</v>
      </c>
      <c r="O692">
        <f t="shared" si="125"/>
        <v>2.4253699659398573</v>
      </c>
      <c r="P692" t="str">
        <f>IFERROR(VLOOKUP(A692,Ref_Data!$A:$B,2,0),"Unknown")</f>
        <v>High Income</v>
      </c>
      <c r="Q692" t="str">
        <f>IFERROR(VLOOKUP(A692,Ref_Data!$A:$C,3,0),"Unknown")</f>
        <v>Europe &amp; Central Asia</v>
      </c>
      <c r="R692" t="str">
        <f t="shared" si="126"/>
        <v>Universal Access</v>
      </c>
      <c r="S692">
        <f t="shared" si="127"/>
        <v>19.584672569179688</v>
      </c>
      <c r="T692">
        <f t="shared" si="128"/>
        <v>-6.3973702896411417</v>
      </c>
      <c r="U692">
        <f t="shared" si="129"/>
        <v>2.6796488182259441</v>
      </c>
      <c r="V692">
        <f t="shared" si="130"/>
        <v>0</v>
      </c>
      <c r="W692">
        <f t="shared" si="131"/>
        <v>-0.94702161300000132</v>
      </c>
    </row>
    <row r="693" spans="1:23" x14ac:dyDescent="0.2">
      <c r="A693" t="s">
        <v>111</v>
      </c>
      <c r="B693" t="s">
        <v>110</v>
      </c>
      <c r="C693">
        <v>2012</v>
      </c>
      <c r="D693">
        <v>100</v>
      </c>
      <c r="E693">
        <v>26.9</v>
      </c>
      <c r="F693">
        <v>6.9026384710000004</v>
      </c>
      <c r="G693">
        <v>3072.0872210000002</v>
      </c>
      <c r="H693">
        <v>5591572</v>
      </c>
      <c r="I693" t="str">
        <f>Master_Data!$A693 &amp; "-" &amp; Master_Data!$C693</f>
        <v>DNK-2012</v>
      </c>
      <c r="J693">
        <f t="shared" si="120"/>
        <v>0</v>
      </c>
      <c r="K693">
        <f t="shared" si="121"/>
        <v>3.0999999999999979</v>
      </c>
      <c r="L693">
        <f t="shared" si="122"/>
        <v>-0.90354373099999918</v>
      </c>
      <c r="M693">
        <f t="shared" si="123"/>
        <v>38596600.000566415</v>
      </c>
      <c r="N693">
        <f t="shared" si="124"/>
        <v>0</v>
      </c>
      <c r="O693">
        <f t="shared" si="125"/>
        <v>2.2468888330433248</v>
      </c>
      <c r="P693" t="str">
        <f>IFERROR(VLOOKUP(A693,Ref_Data!$A:$B,2,0),"Unknown")</f>
        <v>High Income</v>
      </c>
      <c r="Q693" t="str">
        <f>IFERROR(VLOOKUP(A693,Ref_Data!$A:$C,3,0),"Unknown")</f>
        <v>Europe &amp; Central Asia</v>
      </c>
      <c r="R693" t="str">
        <f t="shared" si="126"/>
        <v>Universal Access</v>
      </c>
      <c r="S693">
        <f t="shared" si="127"/>
        <v>18.879195463984374</v>
      </c>
      <c r="T693">
        <f t="shared" si="128"/>
        <v>-3.2071294532248835</v>
      </c>
      <c r="U693">
        <f t="shared" si="129"/>
        <v>1.4971344079037712</v>
      </c>
      <c r="V693">
        <f t="shared" si="130"/>
        <v>0</v>
      </c>
      <c r="W693">
        <f t="shared" si="131"/>
        <v>-1.8505653440000005</v>
      </c>
    </row>
    <row r="694" spans="1:23" x14ac:dyDescent="0.2">
      <c r="A694" t="s">
        <v>111</v>
      </c>
      <c r="B694" t="s">
        <v>110</v>
      </c>
      <c r="C694">
        <v>2013</v>
      </c>
      <c r="D694">
        <v>100</v>
      </c>
      <c r="E694">
        <v>27</v>
      </c>
      <c r="F694">
        <v>7.1835598369999998</v>
      </c>
      <c r="G694">
        <v>3075.5514280000002</v>
      </c>
      <c r="H694">
        <v>5614932</v>
      </c>
      <c r="I694" t="str">
        <f>Master_Data!$A694 &amp; "-" &amp; Master_Data!$C694</f>
        <v>DNK-2013</v>
      </c>
      <c r="J694">
        <f t="shared" si="120"/>
        <v>0</v>
      </c>
      <c r="K694">
        <f t="shared" si="121"/>
        <v>0.10000000000000142</v>
      </c>
      <c r="L694">
        <f t="shared" si="122"/>
        <v>0.2809213659999994</v>
      </c>
      <c r="M694">
        <f t="shared" si="123"/>
        <v>40335200.002686083</v>
      </c>
      <c r="N694">
        <f t="shared" si="124"/>
        <v>0</v>
      </c>
      <c r="O694">
        <f t="shared" si="125"/>
        <v>2.3356981683350995</v>
      </c>
      <c r="P694" t="str">
        <f>IFERROR(VLOOKUP(A694,Ref_Data!$A:$B,2,0),"Unknown")</f>
        <v>High Income</v>
      </c>
      <c r="Q694" t="str">
        <f>IFERROR(VLOOKUP(A694,Ref_Data!$A:$C,3,0),"Unknown")</f>
        <v>Europe &amp; Central Asia</v>
      </c>
      <c r="R694" t="str">
        <f t="shared" si="126"/>
        <v>Universal Access</v>
      </c>
      <c r="S694">
        <f t="shared" si="127"/>
        <v>18.287461823359394</v>
      </c>
      <c r="T694">
        <f t="shared" si="128"/>
        <v>-3.3016400838353483</v>
      </c>
      <c r="U694">
        <f t="shared" si="129"/>
        <v>2.2151893929999957</v>
      </c>
      <c r="V694">
        <f t="shared" si="130"/>
        <v>0</v>
      </c>
      <c r="W694">
        <f t="shared" si="131"/>
        <v>-1.5696439780000011</v>
      </c>
    </row>
    <row r="695" spans="1:23" x14ac:dyDescent="0.2">
      <c r="A695" t="s">
        <v>111</v>
      </c>
      <c r="B695" t="s">
        <v>110</v>
      </c>
      <c r="C695">
        <v>2014</v>
      </c>
      <c r="D695">
        <v>100</v>
      </c>
      <c r="E695">
        <v>30.2</v>
      </c>
      <c r="F695">
        <v>6.4139913789999996</v>
      </c>
      <c r="G695">
        <v>2881.0525069999999</v>
      </c>
      <c r="H695">
        <v>5643475</v>
      </c>
      <c r="I695" t="str">
        <f>Master_Data!$A695 &amp; "-" &amp; Master_Data!$C695</f>
        <v>DNK-2014</v>
      </c>
      <c r="J695">
        <f t="shared" si="120"/>
        <v>0</v>
      </c>
      <c r="K695">
        <f t="shared" si="121"/>
        <v>3.1999999999999993</v>
      </c>
      <c r="L695">
        <f t="shared" si="122"/>
        <v>-0.76956845800000018</v>
      </c>
      <c r="M695">
        <f t="shared" si="123"/>
        <v>36197199.997602023</v>
      </c>
      <c r="N695">
        <f t="shared" si="124"/>
        <v>0</v>
      </c>
      <c r="O695">
        <f t="shared" si="125"/>
        <v>2.2262667422464992</v>
      </c>
      <c r="P695" t="str">
        <f>IFERROR(VLOOKUP(A695,Ref_Data!$A:$B,2,0),"Unknown")</f>
        <v>High Income</v>
      </c>
      <c r="Q695" t="str">
        <f>IFERROR(VLOOKUP(A695,Ref_Data!$A:$C,3,0),"Unknown")</f>
        <v>Europe &amp; Central Asia</v>
      </c>
      <c r="R695" t="str">
        <f t="shared" si="126"/>
        <v>Universal Access</v>
      </c>
      <c r="S695">
        <f t="shared" si="127"/>
        <v>17.559097411132853</v>
      </c>
      <c r="T695">
        <f t="shared" si="128"/>
        <v>8.8273394421698015E-2</v>
      </c>
      <c r="U695">
        <f t="shared" si="129"/>
        <v>1.6227044809163154</v>
      </c>
      <c r="V695">
        <f t="shared" si="130"/>
        <v>0</v>
      </c>
      <c r="W695">
        <f t="shared" si="131"/>
        <v>-2.3392124360000013</v>
      </c>
    </row>
    <row r="696" spans="1:23" x14ac:dyDescent="0.2">
      <c r="A696" t="s">
        <v>111</v>
      </c>
      <c r="B696" t="s">
        <v>110</v>
      </c>
      <c r="C696">
        <v>2015</v>
      </c>
      <c r="D696">
        <v>100</v>
      </c>
      <c r="E696">
        <v>32.5</v>
      </c>
      <c r="F696">
        <v>5.9947746830000002</v>
      </c>
      <c r="G696">
        <v>2847.9879110000002</v>
      </c>
      <c r="H696">
        <v>5683483</v>
      </c>
      <c r="I696" t="str">
        <f>Master_Data!$A696 &amp; "-" &amp; Master_Data!$C696</f>
        <v>DNK-2015</v>
      </c>
      <c r="J696">
        <f t="shared" si="120"/>
        <v>0</v>
      </c>
      <c r="K696">
        <f t="shared" si="121"/>
        <v>2.3000000000000007</v>
      </c>
      <c r="L696">
        <f t="shared" si="122"/>
        <v>-0.41921669599999944</v>
      </c>
      <c r="M696">
        <f t="shared" si="123"/>
        <v>34071199.999660887</v>
      </c>
      <c r="N696">
        <f t="shared" si="124"/>
        <v>0</v>
      </c>
      <c r="O696">
        <f t="shared" si="125"/>
        <v>2.1049157757467745</v>
      </c>
      <c r="P696" t="str">
        <f>IFERROR(VLOOKUP(A696,Ref_Data!$A:$B,2,0),"Unknown")</f>
        <v>High Income</v>
      </c>
      <c r="Q696" t="str">
        <f>IFERROR(VLOOKUP(A696,Ref_Data!$A:$C,3,0),"Unknown")</f>
        <v>Europe &amp; Central Asia</v>
      </c>
      <c r="R696" t="str">
        <f t="shared" si="126"/>
        <v>Universal Access</v>
      </c>
      <c r="S696">
        <f t="shared" si="127"/>
        <v>16.984761441953111</v>
      </c>
      <c r="T696">
        <f t="shared" si="128"/>
        <v>2.5848428085020103</v>
      </c>
      <c r="U696">
        <f t="shared" si="129"/>
        <v>1.2853333169958212</v>
      </c>
      <c r="V696">
        <f t="shared" si="130"/>
        <v>0</v>
      </c>
      <c r="W696">
        <f t="shared" si="131"/>
        <v>-2.7584291320000007</v>
      </c>
    </row>
    <row r="697" spans="1:23" x14ac:dyDescent="0.2">
      <c r="A697" t="s">
        <v>111</v>
      </c>
      <c r="B697" t="s">
        <v>110</v>
      </c>
      <c r="C697">
        <v>2016</v>
      </c>
      <c r="D697">
        <v>100</v>
      </c>
      <c r="E697">
        <v>32</v>
      </c>
      <c r="F697">
        <v>6.2287600750000003</v>
      </c>
      <c r="G697">
        <v>2891.026883</v>
      </c>
      <c r="H697">
        <v>5728010</v>
      </c>
      <c r="I697" t="str">
        <f>Master_Data!$A697 &amp; "-" &amp; Master_Data!$C697</f>
        <v>DNK-2016</v>
      </c>
      <c r="J697">
        <f t="shared" si="120"/>
        <v>0</v>
      </c>
      <c r="K697">
        <f t="shared" si="121"/>
        <v>-0.5</v>
      </c>
      <c r="L697">
        <f t="shared" si="122"/>
        <v>0.23398539200000013</v>
      </c>
      <c r="M697">
        <f t="shared" si="123"/>
        <v>35678399.99720075</v>
      </c>
      <c r="N697">
        <f t="shared" si="124"/>
        <v>0</v>
      </c>
      <c r="O697">
        <f t="shared" si="125"/>
        <v>2.154514754472451</v>
      </c>
      <c r="P697" t="str">
        <f>IFERROR(VLOOKUP(A697,Ref_Data!$A:$B,2,0),"Unknown")</f>
        <v>High Income</v>
      </c>
      <c r="Q697" t="str">
        <f>IFERROR(VLOOKUP(A697,Ref_Data!$A:$C,3,0),"Unknown")</f>
        <v>Europe &amp; Central Asia</v>
      </c>
      <c r="R697" t="str">
        <f t="shared" si="126"/>
        <v>Universal Access</v>
      </c>
      <c r="S697">
        <f t="shared" si="127"/>
        <v>15.905248869453033</v>
      </c>
      <c r="T697">
        <f t="shared" si="128"/>
        <v>2.2939424748152746</v>
      </c>
      <c r="U697">
        <f t="shared" si="129"/>
        <v>1.5543882793305439</v>
      </c>
      <c r="V697">
        <f t="shared" si="130"/>
        <v>0</v>
      </c>
      <c r="W697">
        <f t="shared" si="131"/>
        <v>-2.5244437400000006</v>
      </c>
    </row>
    <row r="698" spans="1:23" x14ac:dyDescent="0.2">
      <c r="A698" t="s">
        <v>111</v>
      </c>
      <c r="B698" t="s">
        <v>110</v>
      </c>
      <c r="C698">
        <v>2017</v>
      </c>
      <c r="D698">
        <v>100</v>
      </c>
      <c r="E698">
        <v>35</v>
      </c>
      <c r="F698">
        <v>5.8188753469999996</v>
      </c>
      <c r="G698">
        <v>2896.5706759999998</v>
      </c>
      <c r="H698">
        <v>5764980</v>
      </c>
      <c r="I698" t="str">
        <f>Master_Data!$A698 &amp; "-" &amp; Master_Data!$C698</f>
        <v>DNK-2017</v>
      </c>
      <c r="J698">
        <f t="shared" si="120"/>
        <v>0</v>
      </c>
      <c r="K698">
        <f t="shared" si="121"/>
        <v>3</v>
      </c>
      <c r="L698">
        <f t="shared" si="122"/>
        <v>-0.40988472800000064</v>
      </c>
      <c r="M698">
        <f t="shared" si="123"/>
        <v>33545699.997948058</v>
      </c>
      <c r="N698">
        <f t="shared" si="124"/>
        <v>0</v>
      </c>
      <c r="O698">
        <f t="shared" si="125"/>
        <v>2.0088842972875556</v>
      </c>
      <c r="P698" t="str">
        <f>IFERROR(VLOOKUP(A698,Ref_Data!$A:$B,2,0),"Unknown")</f>
        <v>High Income</v>
      </c>
      <c r="Q698" t="str">
        <f>IFERROR(VLOOKUP(A698,Ref_Data!$A:$C,3,0),"Unknown")</f>
        <v>Europe &amp; Central Asia</v>
      </c>
      <c r="R698" t="str">
        <f t="shared" si="126"/>
        <v>Universal Access</v>
      </c>
      <c r="S698">
        <f t="shared" si="127"/>
        <v>15.146092309921883</v>
      </c>
      <c r="T698">
        <f t="shared" si="128"/>
        <v>5.4584811282650527</v>
      </c>
      <c r="U698">
        <f t="shared" si="129"/>
        <v>1.1411242814267757</v>
      </c>
      <c r="V698">
        <f t="shared" si="130"/>
        <v>0</v>
      </c>
      <c r="W698">
        <f t="shared" si="131"/>
        <v>-2.9343284680000012</v>
      </c>
    </row>
    <row r="699" spans="1:23" x14ac:dyDescent="0.2">
      <c r="A699" t="s">
        <v>111</v>
      </c>
      <c r="B699" t="s">
        <v>110</v>
      </c>
      <c r="C699">
        <v>2018</v>
      </c>
      <c r="D699">
        <v>100</v>
      </c>
      <c r="E699">
        <v>34.6</v>
      </c>
      <c r="F699">
        <v>5.7887482060000002</v>
      </c>
      <c r="G699">
        <v>2870.4162860000001</v>
      </c>
      <c r="H699">
        <v>5793636</v>
      </c>
      <c r="I699" t="str">
        <f>Master_Data!$A699 &amp; "-" &amp; Master_Data!$C699</f>
        <v>DNK-2018</v>
      </c>
      <c r="J699">
        <f t="shared" si="120"/>
        <v>0</v>
      </c>
      <c r="K699">
        <f t="shared" si="121"/>
        <v>-0.39999999999999858</v>
      </c>
      <c r="L699">
        <f t="shared" si="122"/>
        <v>-3.0127140999999469E-2</v>
      </c>
      <c r="M699">
        <f t="shared" si="123"/>
        <v>33537900.001217019</v>
      </c>
      <c r="N699">
        <f t="shared" si="124"/>
        <v>0</v>
      </c>
      <c r="O699">
        <f t="shared" si="125"/>
        <v>2.0166929215924885</v>
      </c>
      <c r="P699" t="str">
        <f>IFERROR(VLOOKUP(A699,Ref_Data!$A:$B,2,0),"Unknown")</f>
        <v>High Income</v>
      </c>
      <c r="Q699" t="str">
        <f>IFERROR(VLOOKUP(A699,Ref_Data!$A:$C,3,0),"Unknown")</f>
        <v>Europe &amp; Central Asia</v>
      </c>
      <c r="R699" t="str">
        <f t="shared" si="126"/>
        <v>Universal Access</v>
      </c>
      <c r="S699">
        <f t="shared" si="127"/>
        <v>14.516199440312505</v>
      </c>
      <c r="T699">
        <f t="shared" si="128"/>
        <v>5.0369698296746996</v>
      </c>
      <c r="U699">
        <f t="shared" si="129"/>
        <v>1.0778791963723853</v>
      </c>
      <c r="V699">
        <f t="shared" si="130"/>
        <v>0</v>
      </c>
      <c r="W699">
        <f t="shared" si="131"/>
        <v>-2.9644556090000007</v>
      </c>
    </row>
    <row r="700" spans="1:23" x14ac:dyDescent="0.2">
      <c r="A700" t="s">
        <v>111</v>
      </c>
      <c r="B700" t="s">
        <v>110</v>
      </c>
      <c r="C700">
        <v>2019</v>
      </c>
      <c r="D700">
        <v>100</v>
      </c>
      <c r="E700">
        <v>37.200000000000003</v>
      </c>
      <c r="F700">
        <v>5.1732399200000003</v>
      </c>
      <c r="G700">
        <v>2757.2498650000002</v>
      </c>
      <c r="H700">
        <v>5814422</v>
      </c>
      <c r="I700" t="str">
        <f>Master_Data!$A700 &amp; "-" &amp; Master_Data!$C700</f>
        <v>DNK-2019</v>
      </c>
      <c r="J700">
        <f t="shared" si="120"/>
        <v>0</v>
      </c>
      <c r="K700">
        <f t="shared" si="121"/>
        <v>2.6000000000000014</v>
      </c>
      <c r="L700">
        <f t="shared" si="122"/>
        <v>-0.61550828599999985</v>
      </c>
      <c r="M700">
        <f t="shared" si="123"/>
        <v>30079400.002126243</v>
      </c>
      <c r="N700">
        <f t="shared" si="124"/>
        <v>0</v>
      </c>
      <c r="O700">
        <f t="shared" si="125"/>
        <v>1.8762318155014217</v>
      </c>
      <c r="P700" t="str">
        <f>IFERROR(VLOOKUP(A700,Ref_Data!$A:$B,2,0),"Unknown")</f>
        <v>High Income</v>
      </c>
      <c r="Q700" t="str">
        <f>IFERROR(VLOOKUP(A700,Ref_Data!$A:$C,3,0),"Unknown")</f>
        <v>Europe &amp; Central Asia</v>
      </c>
      <c r="R700" t="str">
        <f t="shared" si="126"/>
        <v>Universal Access</v>
      </c>
      <c r="S700">
        <f t="shared" si="127"/>
        <v>13.958622860585876</v>
      </c>
      <c r="T700">
        <f t="shared" si="128"/>
        <v>7.7378089561727137</v>
      </c>
      <c r="U700">
        <f t="shared" si="129"/>
        <v>0.48983862441841275</v>
      </c>
      <c r="V700">
        <f t="shared" si="130"/>
        <v>0</v>
      </c>
      <c r="W700">
        <f t="shared" si="131"/>
        <v>-3.5799638950000006</v>
      </c>
    </row>
    <row r="701" spans="1:23" x14ac:dyDescent="0.2">
      <c r="A701" t="s">
        <v>111</v>
      </c>
      <c r="B701" t="s">
        <v>110</v>
      </c>
      <c r="C701">
        <v>2020</v>
      </c>
      <c r="D701">
        <v>100</v>
      </c>
      <c r="E701">
        <v>39.5</v>
      </c>
      <c r="F701">
        <v>4.7652160610000003</v>
      </c>
      <c r="G701">
        <v>2637.0430059999999</v>
      </c>
      <c r="H701">
        <v>5831404</v>
      </c>
      <c r="I701" t="str">
        <f>Master_Data!$A701 &amp; "-" &amp; Master_Data!$C701</f>
        <v>DNK-2020</v>
      </c>
      <c r="J701">
        <f t="shared" si="120"/>
        <v>0</v>
      </c>
      <c r="K701">
        <f t="shared" si="121"/>
        <v>2.2999999999999972</v>
      </c>
      <c r="L701">
        <f t="shared" si="122"/>
        <v>-0.40802385900000004</v>
      </c>
      <c r="M701">
        <f t="shared" si="123"/>
        <v>27787899.998979647</v>
      </c>
      <c r="N701">
        <f t="shared" si="124"/>
        <v>0</v>
      </c>
      <c r="O701">
        <f t="shared" si="125"/>
        <v>1.8070300902024805</v>
      </c>
      <c r="P701" t="str">
        <f>IFERROR(VLOOKUP(A701,Ref_Data!$A:$B,2,0),"Unknown")</f>
        <v>High Income</v>
      </c>
      <c r="Q701" t="str">
        <f>IFERROR(VLOOKUP(A701,Ref_Data!$A:$C,3,0),"Unknown")</f>
        <v>Europe &amp; Central Asia</v>
      </c>
      <c r="R701" t="str">
        <f t="shared" si="126"/>
        <v>Universal Access</v>
      </c>
      <c r="S701">
        <f t="shared" si="127"/>
        <v>13.426165474335917</v>
      </c>
      <c r="T701">
        <f t="shared" si="128"/>
        <v>8.9651465661847389</v>
      </c>
      <c r="U701">
        <f t="shared" si="129"/>
        <v>0.36446842469874241</v>
      </c>
      <c r="V701">
        <f t="shared" si="130"/>
        <v>0</v>
      </c>
      <c r="W701">
        <f t="shared" si="131"/>
        <v>-3.9879877540000006</v>
      </c>
    </row>
    <row r="702" spans="1:23" x14ac:dyDescent="0.2">
      <c r="A702" t="s">
        <v>111</v>
      </c>
      <c r="B702" t="s">
        <v>110</v>
      </c>
      <c r="C702">
        <v>2021</v>
      </c>
      <c r="D702">
        <v>100</v>
      </c>
      <c r="E702">
        <v>39.5</v>
      </c>
      <c r="F702">
        <v>5.0478824969999998</v>
      </c>
      <c r="G702">
        <v>2756.122648</v>
      </c>
      <c r="H702">
        <v>5856733</v>
      </c>
      <c r="I702" t="str">
        <f>Master_Data!$A702 &amp; "-" &amp; Master_Data!$C702</f>
        <v>DNK-2021</v>
      </c>
      <c r="J702">
        <f t="shared" si="120"/>
        <v>0</v>
      </c>
      <c r="K702">
        <f t="shared" si="121"/>
        <v>0</v>
      </c>
      <c r="L702">
        <f t="shared" si="122"/>
        <v>0.28266643599999952</v>
      </c>
      <c r="M702">
        <f t="shared" si="123"/>
        <v>29564100.0003023</v>
      </c>
      <c r="N702">
        <f t="shared" si="124"/>
        <v>0</v>
      </c>
      <c r="O702">
        <f t="shared" si="125"/>
        <v>1.8315159162684693</v>
      </c>
      <c r="P702" t="str">
        <f>IFERROR(VLOOKUP(A702,Ref_Data!$A:$B,2,0),"Unknown")</f>
        <v>High Income</v>
      </c>
      <c r="Q702" t="str">
        <f>IFERROR(VLOOKUP(A702,Ref_Data!$A:$C,3,0),"Unknown")</f>
        <v>Europe &amp; Central Asia</v>
      </c>
      <c r="R702" t="str">
        <f t="shared" si="126"/>
        <v>Universal Access</v>
      </c>
      <c r="S702">
        <f t="shared" si="127"/>
        <v>12.87483148972656</v>
      </c>
      <c r="T702">
        <f t="shared" si="128"/>
        <v>9.8966183574879416</v>
      </c>
      <c r="U702">
        <f t="shared" si="129"/>
        <v>0.4671481559958135</v>
      </c>
      <c r="V702">
        <f t="shared" si="130"/>
        <v>0</v>
      </c>
      <c r="W702">
        <f t="shared" si="131"/>
        <v>-3.7053213180000011</v>
      </c>
    </row>
    <row r="703" spans="1:23" x14ac:dyDescent="0.2">
      <c r="A703" t="s">
        <v>111</v>
      </c>
      <c r="B703" t="s">
        <v>110</v>
      </c>
      <c r="C703">
        <v>2022</v>
      </c>
      <c r="D703">
        <v>100</v>
      </c>
      <c r="F703">
        <v>4.8270407249999998</v>
      </c>
      <c r="G703">
        <v>2580.5431920000001</v>
      </c>
      <c r="H703">
        <v>5903037</v>
      </c>
      <c r="I703" t="str">
        <f>Master_Data!$A703 &amp; "-" &amp; Master_Data!$C703</f>
        <v>DNK-2022</v>
      </c>
      <c r="J703">
        <f t="shared" si="120"/>
        <v>0</v>
      </c>
      <c r="K703" t="str">
        <f t="shared" si="121"/>
        <v/>
      </c>
      <c r="L703">
        <f t="shared" si="122"/>
        <v>-0.22084177199999999</v>
      </c>
      <c r="M703">
        <f t="shared" si="123"/>
        <v>28494200.000181824</v>
      </c>
      <c r="N703">
        <f t="shared" si="124"/>
        <v>0</v>
      </c>
      <c r="O703">
        <f t="shared" si="125"/>
        <v>1.8705521922533275</v>
      </c>
      <c r="P703" t="str">
        <f>IFERROR(VLOOKUP(A703,Ref_Data!$A:$B,2,0),"Unknown")</f>
        <v>High Income</v>
      </c>
      <c r="Q703" t="str">
        <f>IFERROR(VLOOKUP(A703,Ref_Data!$A:$C,3,0),"Unknown")</f>
        <v>Europe &amp; Central Asia</v>
      </c>
      <c r="R703" t="str">
        <f t="shared" si="126"/>
        <v>Universal Access</v>
      </c>
      <c r="S703">
        <f t="shared" si="127"/>
        <v>12.585946336015652</v>
      </c>
      <c r="T703" t="str">
        <f t="shared" si="128"/>
        <v/>
      </c>
      <c r="U703">
        <f t="shared" si="129"/>
        <v>0.27623967277406347</v>
      </c>
      <c r="V703">
        <f t="shared" si="130"/>
        <v>0</v>
      </c>
      <c r="W703">
        <f t="shared" si="131"/>
        <v>-3.9261630900000011</v>
      </c>
    </row>
    <row r="704" spans="1:23" x14ac:dyDescent="0.2">
      <c r="A704" t="s">
        <v>113</v>
      </c>
      <c r="B704" t="s">
        <v>112</v>
      </c>
      <c r="C704">
        <v>2010</v>
      </c>
      <c r="D704">
        <v>98.1</v>
      </c>
      <c r="E704">
        <v>16.899999999999999</v>
      </c>
      <c r="F704">
        <v>2.1310923690000001</v>
      </c>
      <c r="G704">
        <v>773.40425489999996</v>
      </c>
      <c r="H704">
        <v>9820175</v>
      </c>
      <c r="I704" t="str">
        <f>Master_Data!$A704 &amp; "-" &amp; Master_Data!$C704</f>
        <v>DOM-2010</v>
      </c>
      <c r="J704" t="str">
        <f t="shared" si="120"/>
        <v/>
      </c>
      <c r="K704" t="str">
        <f t="shared" si="121"/>
        <v/>
      </c>
      <c r="L704" t="str">
        <f t="shared" si="122"/>
        <v/>
      </c>
      <c r="M704">
        <f t="shared" si="123"/>
        <v>20927700.004744574</v>
      </c>
      <c r="N704">
        <f t="shared" si="124"/>
        <v>1.9000000000000057</v>
      </c>
      <c r="O704">
        <f t="shared" si="125"/>
        <v>2.7554701897464313</v>
      </c>
      <c r="P704" t="str">
        <f>IFERROR(VLOOKUP(A704,Ref_Data!$A:$B,2,0),"Unknown")</f>
        <v>Upper Middle Income</v>
      </c>
      <c r="Q704" t="str">
        <f>IFERROR(VLOOKUP(A704,Ref_Data!$A:$C,3,0),"Unknown")</f>
        <v>Latin America &amp; Caribbean</v>
      </c>
      <c r="R704" t="str">
        <f t="shared" si="126"/>
        <v>Universal Access</v>
      </c>
      <c r="S704">
        <f t="shared" si="127"/>
        <v>18.475342560585943</v>
      </c>
      <c r="T704">
        <f t="shared" si="128"/>
        <v>-13.512664906737903</v>
      </c>
      <c r="U704">
        <f t="shared" si="129"/>
        <v>-2.9669668449916342</v>
      </c>
      <c r="V704">
        <f t="shared" si="130"/>
        <v>0</v>
      </c>
      <c r="W704">
        <f t="shared" si="131"/>
        <v>0</v>
      </c>
    </row>
    <row r="705" spans="1:23" x14ac:dyDescent="0.2">
      <c r="A705" t="s">
        <v>113</v>
      </c>
      <c r="B705" t="s">
        <v>112</v>
      </c>
      <c r="C705">
        <v>2011</v>
      </c>
      <c r="D705">
        <v>97.9</v>
      </c>
      <c r="E705">
        <v>16.8</v>
      </c>
      <c r="F705">
        <v>2.1242916859999998</v>
      </c>
      <c r="G705">
        <v>780.08274949999998</v>
      </c>
      <c r="H705">
        <v>9945621</v>
      </c>
      <c r="I705" t="str">
        <f>Master_Data!$A705 &amp; "-" &amp; Master_Data!$C705</f>
        <v>DOM-2011</v>
      </c>
      <c r="J705">
        <f t="shared" si="120"/>
        <v>-0.19999999999998863</v>
      </c>
      <c r="K705">
        <f t="shared" si="121"/>
        <v>-9.9999999999997868E-2</v>
      </c>
      <c r="L705">
        <f t="shared" si="122"/>
        <v>-6.8006830000002516E-3</v>
      </c>
      <c r="M705">
        <f t="shared" si="123"/>
        <v>21127400.002407003</v>
      </c>
      <c r="N705">
        <f t="shared" si="124"/>
        <v>2.0999999999999943</v>
      </c>
      <c r="O705">
        <f t="shared" si="125"/>
        <v>2.723161981676407</v>
      </c>
      <c r="P705" t="str">
        <f>IFERROR(VLOOKUP(A705,Ref_Data!$A:$B,2,0),"Unknown")</f>
        <v>Upper Middle Income</v>
      </c>
      <c r="Q705" t="str">
        <f>IFERROR(VLOOKUP(A705,Ref_Data!$A:$C,3,0),"Unknown")</f>
        <v>Latin America &amp; Caribbean</v>
      </c>
      <c r="R705" t="str">
        <f t="shared" si="126"/>
        <v>Universal Access</v>
      </c>
      <c r="S705">
        <f t="shared" si="127"/>
        <v>17.484672569179693</v>
      </c>
      <c r="T705">
        <f t="shared" si="128"/>
        <v>-13.397370289641142</v>
      </c>
      <c r="U705">
        <f t="shared" si="129"/>
        <v>-3.0022416977740556</v>
      </c>
      <c r="V705">
        <f t="shared" si="130"/>
        <v>-0.19999999999998863</v>
      </c>
      <c r="W705">
        <f t="shared" si="131"/>
        <v>-6.8006830000002516E-3</v>
      </c>
    </row>
    <row r="706" spans="1:23" x14ac:dyDescent="0.2">
      <c r="A706" t="s">
        <v>113</v>
      </c>
      <c r="B706" t="s">
        <v>112</v>
      </c>
      <c r="C706">
        <v>2012</v>
      </c>
      <c r="D706">
        <v>97.9</v>
      </c>
      <c r="E706">
        <v>16.5</v>
      </c>
      <c r="F706">
        <v>2.173188363</v>
      </c>
      <c r="G706">
        <v>791.42994659999999</v>
      </c>
      <c r="H706">
        <v>10070411</v>
      </c>
      <c r="I706" t="str">
        <f>Master_Data!$A706 &amp; "-" &amp; Master_Data!$C706</f>
        <v>DOM-2012</v>
      </c>
      <c r="J706">
        <f t="shared" ref="J706:J769" si="132">IF(C706=2010,"",IF(D706="","",IFERROR(D706-INDEX($D:$D,MATCH(A706&amp;"-"&amp;(C706-1),$I:$I,0)),"")))</f>
        <v>0</v>
      </c>
      <c r="K706">
        <f t="shared" ref="K706:K769" si="133">IF(C706=2010,"",IF(E706="","",IFERROR(E706-INDEX($E:$E,MATCH(A706&amp;"-"&amp;(C706-1),$I:$I,0)),"")))</f>
        <v>-0.30000000000000071</v>
      </c>
      <c r="L706">
        <f t="shared" ref="L706:L769" si="134">IF(C706=2010,"",IF(F706="","",IFERROR(F706-INDEX($F:$F,MATCH(A706&amp;"-"&amp;(C706-1),$I:$I,0)),"" )))</f>
        <v>4.8896677000000111E-2</v>
      </c>
      <c r="M706">
        <f t="shared" ref="M706:M769" si="135">IFERROR(F706*H706,"")</f>
        <v>21884899.995827194</v>
      </c>
      <c r="N706">
        <f t="shared" ref="N706:N769" si="136">IF(D706="","",100-D706)</f>
        <v>2.0999999999999943</v>
      </c>
      <c r="O706">
        <f t="shared" ref="O706:O769" si="137">IFERROR(F706/G706*1000,"")</f>
        <v>2.7459011026005067</v>
      </c>
      <c r="P706" t="str">
        <f>IFERROR(VLOOKUP(A706,Ref_Data!$A:$B,2,0),"Unknown")</f>
        <v>Upper Middle Income</v>
      </c>
      <c r="Q706" t="str">
        <f>IFERROR(VLOOKUP(A706,Ref_Data!$A:$C,3,0),"Unknown")</f>
        <v>Latin America &amp; Caribbean</v>
      </c>
      <c r="R706" t="str">
        <f t="shared" ref="R706:R769" si="138">IF(D706="","No Data",IF(D706&gt;=95,"Universal Access",IF(D706&gt;=80,"High Access",IF(D706&gt;=50,"Moderate Access",IF(D706&gt;=20,"Low Access","Critical")))))</f>
        <v>Universal Access</v>
      </c>
      <c r="S706">
        <f t="shared" ref="S706:S769" si="139">IF(D706="","",D706-AVERAGEIF($C:$C,C706,$D:$D))</f>
        <v>16.779195463984379</v>
      </c>
      <c r="T706">
        <f t="shared" ref="T706:T769" si="140">IF(E706="","",E706-AVERAGEIF($C:$C,C706,$E:$E))</f>
        <v>-13.607129453224882</v>
      </c>
      <c r="U706">
        <f t="shared" ref="U706:U769" si="141">IF(F706="","",F706-AVERAGEIF($C:$C,C706,$F:$F))</f>
        <v>-3.2323157000962293</v>
      </c>
      <c r="V706">
        <f t="shared" ref="V706:V769" si="142">IFERROR(IF(D706="","",D706-INDEX($D:$D,MATCH(A706&amp;"-2010",$I:$I,0))),"")</f>
        <v>-0.19999999999998863</v>
      </c>
      <c r="W706">
        <f t="shared" ref="W706:W769" si="143">IFERROR(IF(F706="","",F706-INDEX($F:$F,MATCH(A706&amp;"-2010",$I:$I,0))),"")</f>
        <v>4.2095993999999859E-2</v>
      </c>
    </row>
    <row r="707" spans="1:23" x14ac:dyDescent="0.2">
      <c r="A707" t="s">
        <v>113</v>
      </c>
      <c r="B707" t="s">
        <v>112</v>
      </c>
      <c r="C707">
        <v>2013</v>
      </c>
      <c r="D707">
        <v>98.4</v>
      </c>
      <c r="E707">
        <v>16.600000000000001</v>
      </c>
      <c r="F707">
        <v>2.10753894</v>
      </c>
      <c r="G707">
        <v>762.35592029999998</v>
      </c>
      <c r="H707">
        <v>10193833</v>
      </c>
      <c r="I707" t="str">
        <f>Master_Data!$A707 &amp; "-" &amp; Master_Data!$C707</f>
        <v>DOM-2013</v>
      </c>
      <c r="J707">
        <f t="shared" si="132"/>
        <v>0.5</v>
      </c>
      <c r="K707">
        <f t="shared" si="133"/>
        <v>0.10000000000000142</v>
      </c>
      <c r="L707">
        <f t="shared" si="134"/>
        <v>-6.5649422999999985E-2</v>
      </c>
      <c r="M707">
        <f t="shared" si="135"/>
        <v>21483899.995357018</v>
      </c>
      <c r="N707">
        <f t="shared" si="136"/>
        <v>1.5999999999999943</v>
      </c>
      <c r="O707">
        <f t="shared" si="137"/>
        <v>2.7645078681498894</v>
      </c>
      <c r="P707" t="str">
        <f>IFERROR(VLOOKUP(A707,Ref_Data!$A:$B,2,0),"Unknown")</f>
        <v>Upper Middle Income</v>
      </c>
      <c r="Q707" t="str">
        <f>IFERROR(VLOOKUP(A707,Ref_Data!$A:$C,3,0),"Unknown")</f>
        <v>Latin America &amp; Caribbean</v>
      </c>
      <c r="R707" t="str">
        <f t="shared" si="138"/>
        <v>Universal Access</v>
      </c>
      <c r="S707">
        <f t="shared" si="139"/>
        <v>16.687461823359399</v>
      </c>
      <c r="T707">
        <f t="shared" si="140"/>
        <v>-13.701640083835347</v>
      </c>
      <c r="U707">
        <f t="shared" si="141"/>
        <v>-2.8608315040000041</v>
      </c>
      <c r="V707">
        <f t="shared" si="142"/>
        <v>0.30000000000001137</v>
      </c>
      <c r="W707">
        <f t="shared" si="143"/>
        <v>-2.3553429000000126E-2</v>
      </c>
    </row>
    <row r="708" spans="1:23" x14ac:dyDescent="0.2">
      <c r="A708" t="s">
        <v>113</v>
      </c>
      <c r="B708" t="s">
        <v>112</v>
      </c>
      <c r="C708">
        <v>2014</v>
      </c>
      <c r="D708">
        <v>98.5</v>
      </c>
      <c r="E708">
        <v>17.3</v>
      </c>
      <c r="F708">
        <v>2.10372169</v>
      </c>
      <c r="G708">
        <v>745.78621290000001</v>
      </c>
      <c r="H708">
        <v>10315528</v>
      </c>
      <c r="I708" t="str">
        <f>Master_Data!$A708 &amp; "-" &amp; Master_Data!$C708</f>
        <v>DOM-2014</v>
      </c>
      <c r="J708">
        <f t="shared" si="132"/>
        <v>9.9999999999994316E-2</v>
      </c>
      <c r="K708">
        <f t="shared" si="133"/>
        <v>0.69999999999999929</v>
      </c>
      <c r="L708">
        <f t="shared" si="134"/>
        <v>-3.8172499999999943E-3</v>
      </c>
      <c r="M708">
        <f t="shared" si="135"/>
        <v>21700999.997402322</v>
      </c>
      <c r="N708">
        <f t="shared" si="136"/>
        <v>1.5</v>
      </c>
      <c r="O708">
        <f t="shared" si="137"/>
        <v>2.820810647356498</v>
      </c>
      <c r="P708" t="str">
        <f>IFERROR(VLOOKUP(A708,Ref_Data!$A:$B,2,0),"Unknown")</f>
        <v>Upper Middle Income</v>
      </c>
      <c r="Q708" t="str">
        <f>IFERROR(VLOOKUP(A708,Ref_Data!$A:$C,3,0),"Unknown")</f>
        <v>Latin America &amp; Caribbean</v>
      </c>
      <c r="R708" t="str">
        <f t="shared" si="138"/>
        <v>Universal Access</v>
      </c>
      <c r="S708">
        <f t="shared" si="139"/>
        <v>16.059097411132853</v>
      </c>
      <c r="T708">
        <f t="shared" si="140"/>
        <v>-12.811726605578301</v>
      </c>
      <c r="U708">
        <f t="shared" si="141"/>
        <v>-2.6875652080836843</v>
      </c>
      <c r="V708">
        <f t="shared" si="142"/>
        <v>0.40000000000000568</v>
      </c>
      <c r="W708">
        <f t="shared" si="143"/>
        <v>-2.737067900000012E-2</v>
      </c>
    </row>
    <row r="709" spans="1:23" x14ac:dyDescent="0.2">
      <c r="A709" t="s">
        <v>113</v>
      </c>
      <c r="B709" t="s">
        <v>112</v>
      </c>
      <c r="C709">
        <v>2015</v>
      </c>
      <c r="D709">
        <v>98.6</v>
      </c>
      <c r="E709">
        <v>14.9</v>
      </c>
      <c r="F709">
        <v>2.2878956619999999</v>
      </c>
      <c r="G709">
        <v>797.92317070000001</v>
      </c>
      <c r="H709">
        <v>10434829</v>
      </c>
      <c r="I709" t="str">
        <f>Master_Data!$A709 &amp; "-" &amp; Master_Data!$C709</f>
        <v>DOM-2015</v>
      </c>
      <c r="J709">
        <f t="shared" si="132"/>
        <v>9.9999999999994316E-2</v>
      </c>
      <c r="K709">
        <f t="shared" si="133"/>
        <v>-2.4000000000000004</v>
      </c>
      <c r="L709">
        <f t="shared" si="134"/>
        <v>0.18417397199999996</v>
      </c>
      <c r="M709">
        <f t="shared" si="135"/>
        <v>23873800.002811797</v>
      </c>
      <c r="N709">
        <f t="shared" si="136"/>
        <v>1.4000000000000057</v>
      </c>
      <c r="O709">
        <f t="shared" si="137"/>
        <v>2.8673132276543374</v>
      </c>
      <c r="P709" t="str">
        <f>IFERROR(VLOOKUP(A709,Ref_Data!$A:$B,2,0),"Unknown")</f>
        <v>Upper Middle Income</v>
      </c>
      <c r="Q709" t="str">
        <f>IFERROR(VLOOKUP(A709,Ref_Data!$A:$C,3,0),"Unknown")</f>
        <v>Latin America &amp; Caribbean</v>
      </c>
      <c r="R709" t="str">
        <f t="shared" si="138"/>
        <v>Universal Access</v>
      </c>
      <c r="S709">
        <f t="shared" si="139"/>
        <v>15.584761441953106</v>
      </c>
      <c r="T709">
        <f t="shared" si="140"/>
        <v>-15.015157191497989</v>
      </c>
      <c r="U709">
        <f t="shared" si="141"/>
        <v>-2.421545704004179</v>
      </c>
      <c r="V709">
        <f t="shared" si="142"/>
        <v>0.5</v>
      </c>
      <c r="W709">
        <f t="shared" si="143"/>
        <v>0.15680329299999984</v>
      </c>
    </row>
    <row r="710" spans="1:23" x14ac:dyDescent="0.2">
      <c r="A710" t="s">
        <v>113</v>
      </c>
      <c r="B710" t="s">
        <v>112</v>
      </c>
      <c r="C710">
        <v>2016</v>
      </c>
      <c r="D710">
        <v>98.9</v>
      </c>
      <c r="E710">
        <v>15.3</v>
      </c>
      <c r="F710">
        <v>2.3571591719999998</v>
      </c>
      <c r="G710">
        <v>842.63824920000002</v>
      </c>
      <c r="H710">
        <v>10551430</v>
      </c>
      <c r="I710" t="str">
        <f>Master_Data!$A710 &amp; "-" &amp; Master_Data!$C710</f>
        <v>DOM-2016</v>
      </c>
      <c r="J710">
        <f t="shared" si="132"/>
        <v>0.30000000000001137</v>
      </c>
      <c r="K710">
        <f t="shared" si="133"/>
        <v>0.40000000000000036</v>
      </c>
      <c r="L710">
        <f t="shared" si="134"/>
        <v>6.9263509999999862E-2</v>
      </c>
      <c r="M710">
        <f t="shared" si="135"/>
        <v>24871400.002215959</v>
      </c>
      <c r="N710">
        <f t="shared" si="136"/>
        <v>1.0999999999999943</v>
      </c>
      <c r="O710">
        <f t="shared" si="137"/>
        <v>2.7973560115955864</v>
      </c>
      <c r="P710" t="str">
        <f>IFERROR(VLOOKUP(A710,Ref_Data!$A:$B,2,0),"Unknown")</f>
        <v>Upper Middle Income</v>
      </c>
      <c r="Q710" t="str">
        <f>IFERROR(VLOOKUP(A710,Ref_Data!$A:$C,3,0),"Unknown")</f>
        <v>Latin America &amp; Caribbean</v>
      </c>
      <c r="R710" t="str">
        <f t="shared" si="138"/>
        <v>Universal Access</v>
      </c>
      <c r="S710">
        <f t="shared" si="139"/>
        <v>14.805248869453038</v>
      </c>
      <c r="T710">
        <f t="shared" si="140"/>
        <v>-14.406057525184725</v>
      </c>
      <c r="U710">
        <f t="shared" si="141"/>
        <v>-2.3172126236694566</v>
      </c>
      <c r="V710">
        <f t="shared" si="142"/>
        <v>0.80000000000001137</v>
      </c>
      <c r="W710">
        <f t="shared" si="143"/>
        <v>0.22606680299999971</v>
      </c>
    </row>
    <row r="711" spans="1:23" x14ac:dyDescent="0.2">
      <c r="A711" t="s">
        <v>113</v>
      </c>
      <c r="B711" t="s">
        <v>112</v>
      </c>
      <c r="C711">
        <v>2017</v>
      </c>
      <c r="D711">
        <v>100</v>
      </c>
      <c r="E711">
        <v>16.899999999999999</v>
      </c>
      <c r="F711">
        <v>2.2301537580000002</v>
      </c>
      <c r="G711">
        <v>824.39657160000002</v>
      </c>
      <c r="H711">
        <v>10666843</v>
      </c>
      <c r="I711" t="str">
        <f>Master_Data!$A711 &amp; "-" &amp; Master_Data!$C711</f>
        <v>DOM-2017</v>
      </c>
      <c r="J711">
        <f t="shared" si="132"/>
        <v>1.0999999999999943</v>
      </c>
      <c r="K711">
        <f t="shared" si="133"/>
        <v>1.5999999999999979</v>
      </c>
      <c r="L711">
        <f t="shared" si="134"/>
        <v>-0.12700541399999965</v>
      </c>
      <c r="M711">
        <f t="shared" si="135"/>
        <v>23788700.002445996</v>
      </c>
      <c r="N711">
        <f t="shared" si="136"/>
        <v>0</v>
      </c>
      <c r="O711">
        <f t="shared" si="137"/>
        <v>2.7051953329593399</v>
      </c>
      <c r="P711" t="str">
        <f>IFERROR(VLOOKUP(A711,Ref_Data!$A:$B,2,0),"Unknown")</f>
        <v>Upper Middle Income</v>
      </c>
      <c r="Q711" t="str">
        <f>IFERROR(VLOOKUP(A711,Ref_Data!$A:$C,3,0),"Unknown")</f>
        <v>Latin America &amp; Caribbean</v>
      </c>
      <c r="R711" t="str">
        <f t="shared" si="138"/>
        <v>Universal Access</v>
      </c>
      <c r="S711">
        <f t="shared" si="139"/>
        <v>15.146092309921883</v>
      </c>
      <c r="T711">
        <f t="shared" si="140"/>
        <v>-12.641518871734949</v>
      </c>
      <c r="U711">
        <f t="shared" si="141"/>
        <v>-2.4475973075732238</v>
      </c>
      <c r="V711">
        <f t="shared" si="142"/>
        <v>1.9000000000000057</v>
      </c>
      <c r="W711">
        <f t="shared" si="143"/>
        <v>9.9061389000000055E-2</v>
      </c>
    </row>
    <row r="712" spans="1:23" x14ac:dyDescent="0.2">
      <c r="A712" t="s">
        <v>113</v>
      </c>
      <c r="B712" t="s">
        <v>112</v>
      </c>
      <c r="C712">
        <v>2018</v>
      </c>
      <c r="D712">
        <v>98.9</v>
      </c>
      <c r="E712">
        <v>15.9</v>
      </c>
      <c r="F712">
        <v>2.3769684679999998</v>
      </c>
      <c r="G712">
        <v>860.86443159999999</v>
      </c>
      <c r="H712">
        <v>10782053</v>
      </c>
      <c r="I712" t="str">
        <f>Master_Data!$A712 &amp; "-" &amp; Master_Data!$C712</f>
        <v>DOM-2018</v>
      </c>
      <c r="J712">
        <f t="shared" si="132"/>
        <v>-1.0999999999999943</v>
      </c>
      <c r="K712">
        <f t="shared" si="133"/>
        <v>-0.99999999999999822</v>
      </c>
      <c r="L712">
        <f t="shared" si="134"/>
        <v>0.14681470999999968</v>
      </c>
      <c r="M712">
        <f t="shared" si="135"/>
        <v>25628600.001304802</v>
      </c>
      <c r="N712">
        <f t="shared" si="136"/>
        <v>1.0999999999999943</v>
      </c>
      <c r="O712">
        <f t="shared" si="137"/>
        <v>2.7611414535761152</v>
      </c>
      <c r="P712" t="str">
        <f>IFERROR(VLOOKUP(A712,Ref_Data!$A:$B,2,0),"Unknown")</f>
        <v>Upper Middle Income</v>
      </c>
      <c r="Q712" t="str">
        <f>IFERROR(VLOOKUP(A712,Ref_Data!$A:$C,3,0),"Unknown")</f>
        <v>Latin America &amp; Caribbean</v>
      </c>
      <c r="R712" t="str">
        <f t="shared" si="138"/>
        <v>Universal Access</v>
      </c>
      <c r="S712">
        <f t="shared" si="139"/>
        <v>13.416199440312511</v>
      </c>
      <c r="T712">
        <f t="shared" si="140"/>
        <v>-13.663030170325301</v>
      </c>
      <c r="U712">
        <f t="shared" si="141"/>
        <v>-2.3339005416276151</v>
      </c>
      <c r="V712">
        <f t="shared" si="142"/>
        <v>0.80000000000001137</v>
      </c>
      <c r="W712">
        <f t="shared" si="143"/>
        <v>0.24587609899999974</v>
      </c>
    </row>
    <row r="713" spans="1:23" x14ac:dyDescent="0.2">
      <c r="A713" t="s">
        <v>113</v>
      </c>
      <c r="B713" t="s">
        <v>112</v>
      </c>
      <c r="C713">
        <v>2019</v>
      </c>
      <c r="D713">
        <v>99</v>
      </c>
      <c r="E713">
        <v>14.4</v>
      </c>
      <c r="F713">
        <v>2.6125745970000001</v>
      </c>
      <c r="G713">
        <v>938.58349469999996</v>
      </c>
      <c r="H713">
        <v>10894043</v>
      </c>
      <c r="I713" t="str">
        <f>Master_Data!$A713 &amp; "-" &amp; Master_Data!$C713</f>
        <v>DOM-2019</v>
      </c>
      <c r="J713">
        <f t="shared" si="132"/>
        <v>9.9999999999994316E-2</v>
      </c>
      <c r="K713">
        <f t="shared" si="133"/>
        <v>-1.5</v>
      </c>
      <c r="L713">
        <f t="shared" si="134"/>
        <v>0.23560612900000022</v>
      </c>
      <c r="M713">
        <f t="shared" si="135"/>
        <v>28461500.00042567</v>
      </c>
      <c r="N713">
        <f t="shared" si="136"/>
        <v>1</v>
      </c>
      <c r="O713">
        <f t="shared" si="137"/>
        <v>2.7835292350150045</v>
      </c>
      <c r="P713" t="str">
        <f>IFERROR(VLOOKUP(A713,Ref_Data!$A:$B,2,0),"Unknown")</f>
        <v>Upper Middle Income</v>
      </c>
      <c r="Q713" t="str">
        <f>IFERROR(VLOOKUP(A713,Ref_Data!$A:$C,3,0),"Unknown")</f>
        <v>Latin America &amp; Caribbean</v>
      </c>
      <c r="R713" t="str">
        <f t="shared" si="138"/>
        <v>Universal Access</v>
      </c>
      <c r="S713">
        <f t="shared" si="139"/>
        <v>12.958622860585876</v>
      </c>
      <c r="T713">
        <f t="shared" si="140"/>
        <v>-15.062191043827289</v>
      </c>
      <c r="U713">
        <f t="shared" si="141"/>
        <v>-2.0708266985815875</v>
      </c>
      <c r="V713">
        <f t="shared" si="142"/>
        <v>0.90000000000000568</v>
      </c>
      <c r="W713">
        <f t="shared" si="143"/>
        <v>0.48148222799999996</v>
      </c>
    </row>
    <row r="714" spans="1:23" x14ac:dyDescent="0.2">
      <c r="A714" t="s">
        <v>113</v>
      </c>
      <c r="B714" t="s">
        <v>112</v>
      </c>
      <c r="C714">
        <v>2020</v>
      </c>
      <c r="D714">
        <v>100</v>
      </c>
      <c r="E714">
        <v>16</v>
      </c>
      <c r="F714">
        <v>2.4459725840000002</v>
      </c>
      <c r="G714">
        <v>842.61182050000002</v>
      </c>
      <c r="H714">
        <v>11008300</v>
      </c>
      <c r="I714" t="str">
        <f>Master_Data!$A714 &amp; "-" &amp; Master_Data!$C714</f>
        <v>DOM-2020</v>
      </c>
      <c r="J714">
        <f t="shared" si="132"/>
        <v>1</v>
      </c>
      <c r="K714">
        <f t="shared" si="133"/>
        <v>1.5999999999999996</v>
      </c>
      <c r="L714">
        <f t="shared" si="134"/>
        <v>-0.16660201299999988</v>
      </c>
      <c r="M714">
        <f t="shared" si="135"/>
        <v>26925999.996447202</v>
      </c>
      <c r="N714">
        <f t="shared" si="136"/>
        <v>0</v>
      </c>
      <c r="O714">
        <f t="shared" si="137"/>
        <v>2.9028462745141375</v>
      </c>
      <c r="P714" t="str">
        <f>IFERROR(VLOOKUP(A714,Ref_Data!$A:$B,2,0),"Unknown")</f>
        <v>Upper Middle Income</v>
      </c>
      <c r="Q714" t="str">
        <f>IFERROR(VLOOKUP(A714,Ref_Data!$A:$C,3,0),"Unknown")</f>
        <v>Latin America &amp; Caribbean</v>
      </c>
      <c r="R714" t="str">
        <f t="shared" si="138"/>
        <v>Universal Access</v>
      </c>
      <c r="S714">
        <f t="shared" si="139"/>
        <v>13.426165474335917</v>
      </c>
      <c r="T714">
        <f t="shared" si="140"/>
        <v>-14.534853433815261</v>
      </c>
      <c r="U714">
        <f t="shared" si="141"/>
        <v>-1.9547750523012577</v>
      </c>
      <c r="V714">
        <f t="shared" si="142"/>
        <v>1.9000000000000057</v>
      </c>
      <c r="W714">
        <f t="shared" si="143"/>
        <v>0.31488021500000007</v>
      </c>
    </row>
    <row r="715" spans="1:23" x14ac:dyDescent="0.2">
      <c r="A715" t="s">
        <v>113</v>
      </c>
      <c r="B715" t="s">
        <v>112</v>
      </c>
      <c r="C715">
        <v>2021</v>
      </c>
      <c r="D715">
        <v>98.1</v>
      </c>
      <c r="E715">
        <v>14.8</v>
      </c>
      <c r="F715">
        <v>2.6671608770000002</v>
      </c>
      <c r="G715">
        <v>939.19558229999996</v>
      </c>
      <c r="H715">
        <v>11123476</v>
      </c>
      <c r="I715" t="str">
        <f>Master_Data!$A715 &amp; "-" &amp; Master_Data!$C715</f>
        <v>DOM-2021</v>
      </c>
      <c r="J715">
        <f t="shared" si="132"/>
        <v>-1.9000000000000057</v>
      </c>
      <c r="K715">
        <f t="shared" si="133"/>
        <v>-1.1999999999999993</v>
      </c>
      <c r="L715">
        <f t="shared" si="134"/>
        <v>0.22118829299999998</v>
      </c>
      <c r="M715">
        <f t="shared" si="135"/>
        <v>29668100.003448453</v>
      </c>
      <c r="N715">
        <f t="shared" si="136"/>
        <v>1.9000000000000057</v>
      </c>
      <c r="O715">
        <f t="shared" si="137"/>
        <v>2.8398354158229524</v>
      </c>
      <c r="P715" t="str">
        <f>IFERROR(VLOOKUP(A715,Ref_Data!$A:$B,2,0),"Unknown")</f>
        <v>Upper Middle Income</v>
      </c>
      <c r="Q715" t="str">
        <f>IFERROR(VLOOKUP(A715,Ref_Data!$A:$C,3,0),"Unknown")</f>
        <v>Latin America &amp; Caribbean</v>
      </c>
      <c r="R715" t="str">
        <f t="shared" si="138"/>
        <v>Universal Access</v>
      </c>
      <c r="S715">
        <f t="shared" si="139"/>
        <v>10.974831489726554</v>
      </c>
      <c r="T715">
        <f t="shared" si="140"/>
        <v>-14.803381642512058</v>
      </c>
      <c r="U715">
        <f t="shared" si="141"/>
        <v>-1.9135734640041862</v>
      </c>
      <c r="V715">
        <f t="shared" si="142"/>
        <v>0</v>
      </c>
      <c r="W715">
        <f t="shared" si="143"/>
        <v>0.53606850800000005</v>
      </c>
    </row>
    <row r="716" spans="1:23" x14ac:dyDescent="0.2">
      <c r="A716" t="s">
        <v>113</v>
      </c>
      <c r="B716" t="s">
        <v>112</v>
      </c>
      <c r="C716">
        <v>2022</v>
      </c>
      <c r="D716">
        <v>98.1</v>
      </c>
      <c r="F716">
        <v>2.8593678740000001</v>
      </c>
      <c r="G716">
        <v>950.4701053</v>
      </c>
      <c r="H716">
        <v>11230734</v>
      </c>
      <c r="I716" t="str">
        <f>Master_Data!$A716 &amp; "-" &amp; Master_Data!$C716</f>
        <v>DOM-2022</v>
      </c>
      <c r="J716">
        <f t="shared" si="132"/>
        <v>0</v>
      </c>
      <c r="K716" t="str">
        <f t="shared" si="133"/>
        <v/>
      </c>
      <c r="L716">
        <f t="shared" si="134"/>
        <v>0.19220699699999999</v>
      </c>
      <c r="M716">
        <f t="shared" si="135"/>
        <v>32112800.001039516</v>
      </c>
      <c r="N716">
        <f t="shared" si="136"/>
        <v>1.9000000000000057</v>
      </c>
      <c r="O716">
        <f t="shared" si="137"/>
        <v>3.0083722339667784</v>
      </c>
      <c r="P716" t="str">
        <f>IFERROR(VLOOKUP(A716,Ref_Data!$A:$B,2,0),"Unknown")</f>
        <v>Upper Middle Income</v>
      </c>
      <c r="Q716" t="str">
        <f>IFERROR(VLOOKUP(A716,Ref_Data!$A:$C,3,0),"Unknown")</f>
        <v>Latin America &amp; Caribbean</v>
      </c>
      <c r="R716" t="str">
        <f t="shared" si="138"/>
        <v>Universal Access</v>
      </c>
      <c r="S716">
        <f t="shared" si="139"/>
        <v>10.685946336015647</v>
      </c>
      <c r="T716" t="str">
        <f t="shared" si="140"/>
        <v/>
      </c>
      <c r="U716">
        <f t="shared" si="141"/>
        <v>-1.6914331782259362</v>
      </c>
      <c r="V716">
        <f t="shared" si="142"/>
        <v>0</v>
      </c>
      <c r="W716">
        <f t="shared" si="143"/>
        <v>0.72827550500000005</v>
      </c>
    </row>
    <row r="717" spans="1:23" x14ac:dyDescent="0.2">
      <c r="A717" t="s">
        <v>115</v>
      </c>
      <c r="B717" t="s">
        <v>114</v>
      </c>
      <c r="C717">
        <v>2010</v>
      </c>
      <c r="D717">
        <v>98.9</v>
      </c>
      <c r="E717">
        <v>0.3</v>
      </c>
      <c r="F717">
        <v>3.2777723679999999</v>
      </c>
      <c r="G717">
        <v>1151.138897</v>
      </c>
      <c r="H717">
        <v>36188236</v>
      </c>
      <c r="I717" t="str">
        <f>Master_Data!$A717 &amp; "-" &amp; Master_Data!$C717</f>
        <v>DZA-2010</v>
      </c>
      <c r="J717" t="str">
        <f t="shared" si="132"/>
        <v/>
      </c>
      <c r="K717" t="str">
        <f t="shared" si="133"/>
        <v/>
      </c>
      <c r="L717" t="str">
        <f t="shared" si="134"/>
        <v/>
      </c>
      <c r="M717">
        <f t="shared" si="135"/>
        <v>118616800.00746284</v>
      </c>
      <c r="N717">
        <f t="shared" si="136"/>
        <v>1.0999999999999943</v>
      </c>
      <c r="O717">
        <f t="shared" si="137"/>
        <v>2.8474169160144363</v>
      </c>
      <c r="P717" t="str">
        <f>IFERROR(VLOOKUP(A717,Ref_Data!$A:$B,2,0),"Unknown")</f>
        <v>Lower Middle Income</v>
      </c>
      <c r="Q717" t="str">
        <f>IFERROR(VLOOKUP(A717,Ref_Data!$A:$C,3,0),"Unknown")</f>
        <v>Middle East &amp; North Africa</v>
      </c>
      <c r="R717" t="str">
        <f t="shared" si="138"/>
        <v>Universal Access</v>
      </c>
      <c r="S717">
        <f t="shared" si="139"/>
        <v>19.275342560585955</v>
      </c>
      <c r="T717">
        <f t="shared" si="140"/>
        <v>-30.112664906737901</v>
      </c>
      <c r="U717">
        <f t="shared" si="141"/>
        <v>-1.8202868459916344</v>
      </c>
      <c r="V717">
        <f t="shared" si="142"/>
        <v>0</v>
      </c>
      <c r="W717">
        <f t="shared" si="143"/>
        <v>0</v>
      </c>
    </row>
    <row r="718" spans="1:23" x14ac:dyDescent="0.2">
      <c r="A718" t="s">
        <v>115</v>
      </c>
      <c r="B718" t="s">
        <v>114</v>
      </c>
      <c r="C718">
        <v>2011</v>
      </c>
      <c r="D718">
        <v>99</v>
      </c>
      <c r="E718">
        <v>0.2</v>
      </c>
      <c r="F718">
        <v>3.38189926</v>
      </c>
      <c r="G718">
        <v>1174.268065</v>
      </c>
      <c r="H718">
        <v>36903376</v>
      </c>
      <c r="I718" t="str">
        <f>Master_Data!$A718 &amp; "-" &amp; Master_Data!$C718</f>
        <v>DZA-2011</v>
      </c>
      <c r="J718">
        <f t="shared" si="132"/>
        <v>9.9999999999994316E-2</v>
      </c>
      <c r="K718">
        <f t="shared" si="133"/>
        <v>-9.9999999999999978E-2</v>
      </c>
      <c r="L718">
        <f t="shared" si="134"/>
        <v>0.10412689200000003</v>
      </c>
      <c r="M718">
        <f t="shared" si="135"/>
        <v>124803499.98590176</v>
      </c>
      <c r="N718">
        <f t="shared" si="136"/>
        <v>1</v>
      </c>
      <c r="O718">
        <f t="shared" si="137"/>
        <v>2.8800061594113098</v>
      </c>
      <c r="P718" t="str">
        <f>IFERROR(VLOOKUP(A718,Ref_Data!$A:$B,2,0),"Unknown")</f>
        <v>Lower Middle Income</v>
      </c>
      <c r="Q718" t="str">
        <f>IFERROR(VLOOKUP(A718,Ref_Data!$A:$C,3,0),"Unknown")</f>
        <v>Middle East &amp; North Africa</v>
      </c>
      <c r="R718" t="str">
        <f t="shared" si="138"/>
        <v>Universal Access</v>
      </c>
      <c r="S718">
        <f t="shared" si="139"/>
        <v>18.584672569179688</v>
      </c>
      <c r="T718">
        <f t="shared" si="140"/>
        <v>-29.997370289641143</v>
      </c>
      <c r="U718">
        <f t="shared" si="141"/>
        <v>-1.7446341237740555</v>
      </c>
      <c r="V718">
        <f t="shared" si="142"/>
        <v>9.9999999999994316E-2</v>
      </c>
      <c r="W718">
        <f t="shared" si="143"/>
        <v>0.10412689200000003</v>
      </c>
    </row>
    <row r="719" spans="1:23" x14ac:dyDescent="0.2">
      <c r="A719" t="s">
        <v>115</v>
      </c>
      <c r="B719" t="s">
        <v>114</v>
      </c>
      <c r="C719">
        <v>2012</v>
      </c>
      <c r="D719">
        <v>98.8</v>
      </c>
      <c r="E719">
        <v>0.2</v>
      </c>
      <c r="F719">
        <v>3.7260075829999999</v>
      </c>
      <c r="G719">
        <v>1258.8371850000001</v>
      </c>
      <c r="H719">
        <v>37646166</v>
      </c>
      <c r="I719" t="str">
        <f>Master_Data!$A719 &amp; "-" &amp; Master_Data!$C719</f>
        <v>DZA-2012</v>
      </c>
      <c r="J719">
        <f t="shared" si="132"/>
        <v>-0.20000000000000284</v>
      </c>
      <c r="K719">
        <f t="shared" si="133"/>
        <v>0</v>
      </c>
      <c r="L719">
        <f t="shared" si="134"/>
        <v>0.34410832299999994</v>
      </c>
      <c r="M719">
        <f t="shared" si="135"/>
        <v>140269899.98687679</v>
      </c>
      <c r="N719">
        <f t="shared" si="136"/>
        <v>1.2000000000000028</v>
      </c>
      <c r="O719">
        <f t="shared" si="137"/>
        <v>2.9598804574556636</v>
      </c>
      <c r="P719" t="str">
        <f>IFERROR(VLOOKUP(A719,Ref_Data!$A:$B,2,0),"Unknown")</f>
        <v>Lower Middle Income</v>
      </c>
      <c r="Q719" t="str">
        <f>IFERROR(VLOOKUP(A719,Ref_Data!$A:$C,3,0),"Unknown")</f>
        <v>Middle East &amp; North Africa</v>
      </c>
      <c r="R719" t="str">
        <f t="shared" si="138"/>
        <v>Universal Access</v>
      </c>
      <c r="S719">
        <f t="shared" si="139"/>
        <v>17.679195463984371</v>
      </c>
      <c r="T719">
        <f t="shared" si="140"/>
        <v>-29.907129453224883</v>
      </c>
      <c r="U719">
        <f t="shared" si="141"/>
        <v>-1.6794964800962293</v>
      </c>
      <c r="V719">
        <f t="shared" si="142"/>
        <v>-0.10000000000000853</v>
      </c>
      <c r="W719">
        <f t="shared" si="143"/>
        <v>0.44823521499999996</v>
      </c>
    </row>
    <row r="720" spans="1:23" x14ac:dyDescent="0.2">
      <c r="A720" t="s">
        <v>115</v>
      </c>
      <c r="B720" t="s">
        <v>114</v>
      </c>
      <c r="C720">
        <v>2013</v>
      </c>
      <c r="D720">
        <v>99.2</v>
      </c>
      <c r="E720">
        <v>0.1</v>
      </c>
      <c r="F720">
        <v>3.7936156429999999</v>
      </c>
      <c r="G720">
        <v>1273.7224269999999</v>
      </c>
      <c r="H720">
        <v>38414171</v>
      </c>
      <c r="I720" t="str">
        <f>Master_Data!$A720 &amp; "-" &amp; Master_Data!$C720</f>
        <v>DZA-2013</v>
      </c>
      <c r="J720">
        <f t="shared" si="132"/>
        <v>0.40000000000000568</v>
      </c>
      <c r="K720">
        <f t="shared" si="133"/>
        <v>-0.1</v>
      </c>
      <c r="L720">
        <f t="shared" si="134"/>
        <v>6.760805999999997E-2</v>
      </c>
      <c r="M720">
        <f t="shared" si="135"/>
        <v>145728600.01847693</v>
      </c>
      <c r="N720">
        <f t="shared" si="136"/>
        <v>0.79999999999999716</v>
      </c>
      <c r="O720">
        <f t="shared" si="137"/>
        <v>2.9783691977027584</v>
      </c>
      <c r="P720" t="str">
        <f>IFERROR(VLOOKUP(A720,Ref_Data!$A:$B,2,0),"Unknown")</f>
        <v>Lower Middle Income</v>
      </c>
      <c r="Q720" t="str">
        <f>IFERROR(VLOOKUP(A720,Ref_Data!$A:$C,3,0),"Unknown")</f>
        <v>Middle East &amp; North Africa</v>
      </c>
      <c r="R720" t="str">
        <f t="shared" si="138"/>
        <v>Universal Access</v>
      </c>
      <c r="S720">
        <f t="shared" si="139"/>
        <v>17.487461823359396</v>
      </c>
      <c r="T720">
        <f t="shared" si="140"/>
        <v>-30.201640083835347</v>
      </c>
      <c r="U720">
        <f t="shared" si="141"/>
        <v>-1.1747548010000042</v>
      </c>
      <c r="V720">
        <f t="shared" si="142"/>
        <v>0.29999999999999716</v>
      </c>
      <c r="W720">
        <f t="shared" si="143"/>
        <v>0.51584327499999993</v>
      </c>
    </row>
    <row r="721" spans="1:23" x14ac:dyDescent="0.2">
      <c r="A721" t="s">
        <v>115</v>
      </c>
      <c r="B721" t="s">
        <v>114</v>
      </c>
      <c r="C721">
        <v>2014</v>
      </c>
      <c r="D721">
        <v>99.3</v>
      </c>
      <c r="E721">
        <v>0.1</v>
      </c>
      <c r="F721">
        <v>3.9544159520000002</v>
      </c>
      <c r="G721">
        <v>1358.0478780000001</v>
      </c>
      <c r="H721">
        <v>39205031</v>
      </c>
      <c r="I721" t="str">
        <f>Master_Data!$A721 &amp; "-" &amp; Master_Data!$C721</f>
        <v>DZA-2014</v>
      </c>
      <c r="J721">
        <f t="shared" si="132"/>
        <v>9.9999999999994316E-2</v>
      </c>
      <c r="K721">
        <f t="shared" si="133"/>
        <v>0</v>
      </c>
      <c r="L721">
        <f t="shared" si="134"/>
        <v>0.16080030900000031</v>
      </c>
      <c r="M721">
        <f t="shared" si="135"/>
        <v>155032999.98505452</v>
      </c>
      <c r="N721">
        <f t="shared" si="136"/>
        <v>0.70000000000000284</v>
      </c>
      <c r="O721">
        <f t="shared" si="137"/>
        <v>2.9118383939627202</v>
      </c>
      <c r="P721" t="str">
        <f>IFERROR(VLOOKUP(A721,Ref_Data!$A:$B,2,0),"Unknown")</f>
        <v>Lower Middle Income</v>
      </c>
      <c r="Q721" t="str">
        <f>IFERROR(VLOOKUP(A721,Ref_Data!$A:$C,3,0),"Unknown")</f>
        <v>Middle East &amp; North Africa</v>
      </c>
      <c r="R721" t="str">
        <f t="shared" si="138"/>
        <v>Universal Access</v>
      </c>
      <c r="S721">
        <f t="shared" si="139"/>
        <v>16.859097411132851</v>
      </c>
      <c r="T721">
        <f t="shared" si="140"/>
        <v>-30.0117266055783</v>
      </c>
      <c r="U721">
        <f t="shared" si="141"/>
        <v>-0.83687094608368406</v>
      </c>
      <c r="V721">
        <f t="shared" si="142"/>
        <v>0.39999999999999147</v>
      </c>
      <c r="W721">
        <f t="shared" si="143"/>
        <v>0.67664358400000024</v>
      </c>
    </row>
    <row r="722" spans="1:23" x14ac:dyDescent="0.2">
      <c r="A722" t="s">
        <v>115</v>
      </c>
      <c r="B722" t="s">
        <v>114</v>
      </c>
      <c r="C722">
        <v>2015</v>
      </c>
      <c r="D722">
        <v>99.4</v>
      </c>
      <c r="E722">
        <v>0.1</v>
      </c>
      <c r="F722">
        <v>4.1124546970000004</v>
      </c>
      <c r="G722">
        <v>1414.4970209999999</v>
      </c>
      <c r="H722">
        <v>40019529</v>
      </c>
      <c r="I722" t="str">
        <f>Master_Data!$A722 &amp; "-" &amp; Master_Data!$C722</f>
        <v>DZA-2015</v>
      </c>
      <c r="J722">
        <f t="shared" si="132"/>
        <v>0.10000000000000853</v>
      </c>
      <c r="K722">
        <f t="shared" si="133"/>
        <v>0</v>
      </c>
      <c r="L722">
        <f t="shared" si="134"/>
        <v>0.15803874500000026</v>
      </c>
      <c r="M722">
        <f t="shared" si="135"/>
        <v>164578500.00777772</v>
      </c>
      <c r="N722">
        <f t="shared" si="136"/>
        <v>0.59999999999999432</v>
      </c>
      <c r="O722">
        <f t="shared" si="137"/>
        <v>2.9073618649918673</v>
      </c>
      <c r="P722" t="str">
        <f>IFERROR(VLOOKUP(A722,Ref_Data!$A:$B,2,0),"Unknown")</f>
        <v>Lower Middle Income</v>
      </c>
      <c r="Q722" t="str">
        <f>IFERROR(VLOOKUP(A722,Ref_Data!$A:$C,3,0),"Unknown")</f>
        <v>Middle East &amp; North Africa</v>
      </c>
      <c r="R722" t="str">
        <f t="shared" si="138"/>
        <v>Universal Access</v>
      </c>
      <c r="S722">
        <f t="shared" si="139"/>
        <v>16.384761441953117</v>
      </c>
      <c r="T722">
        <f t="shared" si="140"/>
        <v>-29.815157191497988</v>
      </c>
      <c r="U722">
        <f t="shared" si="141"/>
        <v>-0.59698666900417852</v>
      </c>
      <c r="V722">
        <f t="shared" si="142"/>
        <v>0.5</v>
      </c>
      <c r="W722">
        <f t="shared" si="143"/>
        <v>0.8346823290000005</v>
      </c>
    </row>
    <row r="723" spans="1:23" x14ac:dyDescent="0.2">
      <c r="A723" t="s">
        <v>115</v>
      </c>
      <c r="B723" t="s">
        <v>114</v>
      </c>
      <c r="C723">
        <v>2016</v>
      </c>
      <c r="D723">
        <v>99.4</v>
      </c>
      <c r="E723">
        <v>0.1</v>
      </c>
      <c r="F723">
        <v>3.9349562520000001</v>
      </c>
      <c r="G723">
        <v>1371.2020769999999</v>
      </c>
      <c r="H723">
        <v>40850721</v>
      </c>
      <c r="I723" t="str">
        <f>Master_Data!$A723 &amp; "-" &amp; Master_Data!$C723</f>
        <v>DZA-2016</v>
      </c>
      <c r="J723">
        <f t="shared" si="132"/>
        <v>0</v>
      </c>
      <c r="K723">
        <f t="shared" si="133"/>
        <v>0</v>
      </c>
      <c r="L723">
        <f t="shared" si="134"/>
        <v>-0.17749844500000034</v>
      </c>
      <c r="M723">
        <f t="shared" si="135"/>
        <v>160745799.99765769</v>
      </c>
      <c r="N723">
        <f t="shared" si="136"/>
        <v>0.59999999999999432</v>
      </c>
      <c r="O723">
        <f t="shared" si="137"/>
        <v>2.8697128731084907</v>
      </c>
      <c r="P723" t="str">
        <f>IFERROR(VLOOKUP(A723,Ref_Data!$A:$B,2,0),"Unknown")</f>
        <v>Lower Middle Income</v>
      </c>
      <c r="Q723" t="str">
        <f>IFERROR(VLOOKUP(A723,Ref_Data!$A:$C,3,0),"Unknown")</f>
        <v>Middle East &amp; North Africa</v>
      </c>
      <c r="R723" t="str">
        <f t="shared" si="138"/>
        <v>Universal Access</v>
      </c>
      <c r="S723">
        <f t="shared" si="139"/>
        <v>15.305248869453038</v>
      </c>
      <c r="T723">
        <f t="shared" si="140"/>
        <v>-29.606057525184724</v>
      </c>
      <c r="U723">
        <f t="shared" si="141"/>
        <v>-0.73941554366945628</v>
      </c>
      <c r="V723">
        <f t="shared" si="142"/>
        <v>0.5</v>
      </c>
      <c r="W723">
        <f t="shared" si="143"/>
        <v>0.65718388400000016</v>
      </c>
    </row>
    <row r="724" spans="1:23" x14ac:dyDescent="0.2">
      <c r="A724" t="s">
        <v>115</v>
      </c>
      <c r="B724" t="s">
        <v>114</v>
      </c>
      <c r="C724">
        <v>2017</v>
      </c>
      <c r="D724">
        <v>99.5</v>
      </c>
      <c r="E724">
        <v>0.1</v>
      </c>
      <c r="F724">
        <v>3.9895201880000002</v>
      </c>
      <c r="G724">
        <v>1380.346818</v>
      </c>
      <c r="H724">
        <v>41689299</v>
      </c>
      <c r="I724" t="str">
        <f>Master_Data!$A724 &amp; "-" &amp; Master_Data!$C724</f>
        <v>DZA-2017</v>
      </c>
      <c r="J724">
        <f t="shared" si="132"/>
        <v>9.9999999999994316E-2</v>
      </c>
      <c r="K724">
        <f t="shared" si="133"/>
        <v>0</v>
      </c>
      <c r="L724">
        <f t="shared" si="134"/>
        <v>5.4563936000000091E-2</v>
      </c>
      <c r="M724">
        <f t="shared" si="135"/>
        <v>166320299.98406821</v>
      </c>
      <c r="N724">
        <f t="shared" si="136"/>
        <v>0.5</v>
      </c>
      <c r="O724">
        <f t="shared" si="137"/>
        <v>2.890230292833551</v>
      </c>
      <c r="P724" t="str">
        <f>IFERROR(VLOOKUP(A724,Ref_Data!$A:$B,2,0),"Unknown")</f>
        <v>Lower Middle Income</v>
      </c>
      <c r="Q724" t="str">
        <f>IFERROR(VLOOKUP(A724,Ref_Data!$A:$C,3,0),"Unknown")</f>
        <v>Middle East &amp; North Africa</v>
      </c>
      <c r="R724" t="str">
        <f t="shared" si="138"/>
        <v>Universal Access</v>
      </c>
      <c r="S724">
        <f t="shared" si="139"/>
        <v>14.646092309921883</v>
      </c>
      <c r="T724">
        <f t="shared" si="140"/>
        <v>-29.441518871734946</v>
      </c>
      <c r="U724">
        <f t="shared" si="141"/>
        <v>-0.68823087757322376</v>
      </c>
      <c r="V724">
        <f t="shared" si="142"/>
        <v>0.59999999999999432</v>
      </c>
      <c r="W724">
        <f t="shared" si="143"/>
        <v>0.71174782000000025</v>
      </c>
    </row>
    <row r="725" spans="1:23" x14ac:dyDescent="0.2">
      <c r="A725" t="s">
        <v>115</v>
      </c>
      <c r="B725" t="s">
        <v>114</v>
      </c>
      <c r="C725">
        <v>2018</v>
      </c>
      <c r="D725">
        <v>99.6</v>
      </c>
      <c r="E725">
        <v>0.2</v>
      </c>
      <c r="F725">
        <v>4.1125786629999999</v>
      </c>
      <c r="G725">
        <v>1442.3021120000001</v>
      </c>
      <c r="H725">
        <v>42505035</v>
      </c>
      <c r="I725" t="str">
        <f>Master_Data!$A725 &amp; "-" &amp; Master_Data!$C725</f>
        <v>DZA-2018</v>
      </c>
      <c r="J725">
        <f t="shared" si="132"/>
        <v>9.9999999999994316E-2</v>
      </c>
      <c r="K725">
        <f t="shared" si="133"/>
        <v>0.1</v>
      </c>
      <c r="L725">
        <f t="shared" si="134"/>
        <v>0.12305847499999967</v>
      </c>
      <c r="M725">
        <f t="shared" si="135"/>
        <v>174805300.0110682</v>
      </c>
      <c r="N725">
        <f t="shared" si="136"/>
        <v>0.40000000000000568</v>
      </c>
      <c r="O725">
        <f t="shared" si="137"/>
        <v>2.8513989051137156</v>
      </c>
      <c r="P725" t="str">
        <f>IFERROR(VLOOKUP(A725,Ref_Data!$A:$B,2,0),"Unknown")</f>
        <v>Lower Middle Income</v>
      </c>
      <c r="Q725" t="str">
        <f>IFERROR(VLOOKUP(A725,Ref_Data!$A:$C,3,0),"Unknown")</f>
        <v>Middle East &amp; North Africa</v>
      </c>
      <c r="R725" t="str">
        <f t="shared" si="138"/>
        <v>Universal Access</v>
      </c>
      <c r="S725">
        <f t="shared" si="139"/>
        <v>14.116199440312499</v>
      </c>
      <c r="T725">
        <f t="shared" si="140"/>
        <v>-29.363030170325302</v>
      </c>
      <c r="U725">
        <f t="shared" si="141"/>
        <v>-0.59829034662761504</v>
      </c>
      <c r="V725">
        <f t="shared" si="142"/>
        <v>0.69999999999998863</v>
      </c>
      <c r="W725">
        <f t="shared" si="143"/>
        <v>0.83480629499999992</v>
      </c>
    </row>
    <row r="726" spans="1:23" x14ac:dyDescent="0.2">
      <c r="A726" t="s">
        <v>115</v>
      </c>
      <c r="B726" t="s">
        <v>114</v>
      </c>
      <c r="C726">
        <v>2019</v>
      </c>
      <c r="D726">
        <v>99.5</v>
      </c>
      <c r="E726">
        <v>0.2</v>
      </c>
      <c r="F726">
        <v>4.1965193489999999</v>
      </c>
      <c r="G726">
        <v>1463.509857</v>
      </c>
      <c r="H726">
        <v>43294546</v>
      </c>
      <c r="I726" t="str">
        <f>Master_Data!$A726 &amp; "-" &amp; Master_Data!$C726</f>
        <v>DZA-2019</v>
      </c>
      <c r="J726">
        <f t="shared" si="132"/>
        <v>-9.9999999999994316E-2</v>
      </c>
      <c r="K726">
        <f t="shared" si="133"/>
        <v>0</v>
      </c>
      <c r="L726">
        <f t="shared" si="134"/>
        <v>8.3940686000000042E-2</v>
      </c>
      <c r="M726">
        <f t="shared" si="135"/>
        <v>181686399.99517056</v>
      </c>
      <c r="N726">
        <f t="shared" si="136"/>
        <v>0.5</v>
      </c>
      <c r="O726">
        <f t="shared" si="137"/>
        <v>2.8674349741670375</v>
      </c>
      <c r="P726" t="str">
        <f>IFERROR(VLOOKUP(A726,Ref_Data!$A:$B,2,0),"Unknown")</f>
        <v>Lower Middle Income</v>
      </c>
      <c r="Q726" t="str">
        <f>IFERROR(VLOOKUP(A726,Ref_Data!$A:$C,3,0),"Unknown")</f>
        <v>Middle East &amp; North Africa</v>
      </c>
      <c r="R726" t="str">
        <f t="shared" si="138"/>
        <v>Universal Access</v>
      </c>
      <c r="S726">
        <f t="shared" si="139"/>
        <v>13.458622860585876</v>
      </c>
      <c r="T726">
        <f t="shared" si="140"/>
        <v>-29.26219104382729</v>
      </c>
      <c r="U726">
        <f t="shared" si="141"/>
        <v>-0.48688194658158768</v>
      </c>
      <c r="V726">
        <f t="shared" si="142"/>
        <v>0.59999999999999432</v>
      </c>
      <c r="W726">
        <f t="shared" si="143"/>
        <v>0.91874698099999996</v>
      </c>
    </row>
    <row r="727" spans="1:23" x14ac:dyDescent="0.2">
      <c r="A727" t="s">
        <v>115</v>
      </c>
      <c r="B727" t="s">
        <v>114</v>
      </c>
      <c r="C727">
        <v>2020</v>
      </c>
      <c r="D727">
        <v>99.7</v>
      </c>
      <c r="E727">
        <v>0.1</v>
      </c>
      <c r="F727">
        <v>3.9042310680000001</v>
      </c>
      <c r="G727">
        <v>1373.6783210000001</v>
      </c>
      <c r="H727">
        <v>44042091</v>
      </c>
      <c r="I727" t="str">
        <f>Master_Data!$A727 &amp; "-" &amp; Master_Data!$C727</f>
        <v>DZA-2020</v>
      </c>
      <c r="J727">
        <f t="shared" si="132"/>
        <v>0.20000000000000284</v>
      </c>
      <c r="K727">
        <f t="shared" si="133"/>
        <v>-0.1</v>
      </c>
      <c r="L727">
        <f t="shared" si="134"/>
        <v>-0.29228828099999982</v>
      </c>
      <c r="M727">
        <f t="shared" si="135"/>
        <v>171950499.9818832</v>
      </c>
      <c r="N727">
        <f t="shared" si="136"/>
        <v>0.29999999999999716</v>
      </c>
      <c r="O727">
        <f t="shared" si="137"/>
        <v>2.8421727331023372</v>
      </c>
      <c r="P727" t="str">
        <f>IFERROR(VLOOKUP(A727,Ref_Data!$A:$B,2,0),"Unknown")</f>
        <v>Lower Middle Income</v>
      </c>
      <c r="Q727" t="str">
        <f>IFERROR(VLOOKUP(A727,Ref_Data!$A:$C,3,0),"Unknown")</f>
        <v>Middle East &amp; North Africa</v>
      </c>
      <c r="R727" t="str">
        <f t="shared" si="138"/>
        <v>Universal Access</v>
      </c>
      <c r="S727">
        <f t="shared" si="139"/>
        <v>13.12616547433592</v>
      </c>
      <c r="T727">
        <f t="shared" si="140"/>
        <v>-30.43485343381526</v>
      </c>
      <c r="U727">
        <f t="shared" si="141"/>
        <v>-0.49651656830125779</v>
      </c>
      <c r="V727">
        <f t="shared" si="142"/>
        <v>0.79999999999999716</v>
      </c>
      <c r="W727">
        <f t="shared" si="143"/>
        <v>0.62645870000000015</v>
      </c>
    </row>
    <row r="728" spans="1:23" x14ac:dyDescent="0.2">
      <c r="A728" t="s">
        <v>115</v>
      </c>
      <c r="B728" t="s">
        <v>114</v>
      </c>
      <c r="C728">
        <v>2021</v>
      </c>
      <c r="D728">
        <v>99.8</v>
      </c>
      <c r="E728">
        <v>0.1</v>
      </c>
      <c r="F728">
        <v>4.0508723880000002</v>
      </c>
      <c r="G728">
        <v>1451.4451770000001</v>
      </c>
      <c r="H728">
        <v>44761099</v>
      </c>
      <c r="I728" t="str">
        <f>Master_Data!$A728 &amp; "-" &amp; Master_Data!$C728</f>
        <v>DZA-2021</v>
      </c>
      <c r="J728">
        <f t="shared" si="132"/>
        <v>9.9999999999994316E-2</v>
      </c>
      <c r="K728">
        <f t="shared" si="133"/>
        <v>0</v>
      </c>
      <c r="L728">
        <f t="shared" si="134"/>
        <v>0.14664132000000007</v>
      </c>
      <c r="M728">
        <f t="shared" si="135"/>
        <v>181321499.99563441</v>
      </c>
      <c r="N728">
        <f t="shared" si="136"/>
        <v>0.20000000000000284</v>
      </c>
      <c r="O728">
        <f t="shared" si="137"/>
        <v>2.7909234549063506</v>
      </c>
      <c r="P728" t="str">
        <f>IFERROR(VLOOKUP(A728,Ref_Data!$A:$B,2,0),"Unknown")</f>
        <v>Lower Middle Income</v>
      </c>
      <c r="Q728" t="str">
        <f>IFERROR(VLOOKUP(A728,Ref_Data!$A:$C,3,0),"Unknown")</f>
        <v>Middle East &amp; North Africa</v>
      </c>
      <c r="R728" t="str">
        <f t="shared" si="138"/>
        <v>Universal Access</v>
      </c>
      <c r="S728">
        <f t="shared" si="139"/>
        <v>12.674831489726557</v>
      </c>
      <c r="T728">
        <f t="shared" si="140"/>
        <v>-29.503381642512057</v>
      </c>
      <c r="U728">
        <f t="shared" si="141"/>
        <v>-0.52986195300418615</v>
      </c>
      <c r="V728">
        <f t="shared" si="142"/>
        <v>0.89999999999999147</v>
      </c>
      <c r="W728">
        <f t="shared" si="143"/>
        <v>0.77310002000000022</v>
      </c>
    </row>
    <row r="729" spans="1:23" x14ac:dyDescent="0.2">
      <c r="A729" t="s">
        <v>115</v>
      </c>
      <c r="B729" t="s">
        <v>114</v>
      </c>
      <c r="C729">
        <v>2022</v>
      </c>
      <c r="D729">
        <v>100</v>
      </c>
      <c r="F729">
        <v>4.1600585289999996</v>
      </c>
      <c r="G729">
        <v>1499.51</v>
      </c>
      <c r="H729">
        <v>45477389</v>
      </c>
      <c r="I729" t="str">
        <f>Master_Data!$A729 &amp; "-" &amp; Master_Data!$C729</f>
        <v>DZA-2022</v>
      </c>
      <c r="J729">
        <f t="shared" si="132"/>
        <v>0.20000000000000284</v>
      </c>
      <c r="K729" t="str">
        <f t="shared" si="133"/>
        <v/>
      </c>
      <c r="L729">
        <f t="shared" si="134"/>
        <v>0.10918614099999946</v>
      </c>
      <c r="M729">
        <f t="shared" si="135"/>
        <v>189188599.98610076</v>
      </c>
      <c r="N729">
        <f t="shared" si="136"/>
        <v>0</v>
      </c>
      <c r="O729">
        <f t="shared" si="137"/>
        <v>2.7742786170148914</v>
      </c>
      <c r="P729" t="str">
        <f>IFERROR(VLOOKUP(A729,Ref_Data!$A:$B,2,0),"Unknown")</f>
        <v>Lower Middle Income</v>
      </c>
      <c r="Q729" t="str">
        <f>IFERROR(VLOOKUP(A729,Ref_Data!$A:$C,3,0),"Unknown")</f>
        <v>Middle East &amp; North Africa</v>
      </c>
      <c r="R729" t="str">
        <f t="shared" si="138"/>
        <v>Universal Access</v>
      </c>
      <c r="S729">
        <f t="shared" si="139"/>
        <v>12.585946336015652</v>
      </c>
      <c r="T729" t="str">
        <f t="shared" si="140"/>
        <v/>
      </c>
      <c r="U729">
        <f t="shared" si="141"/>
        <v>-0.39074252322593672</v>
      </c>
      <c r="V729">
        <f t="shared" si="142"/>
        <v>1.0999999999999943</v>
      </c>
      <c r="W729">
        <f t="shared" si="143"/>
        <v>0.88228616099999968</v>
      </c>
    </row>
    <row r="730" spans="1:23" x14ac:dyDescent="0.2">
      <c r="A730" t="s">
        <v>117</v>
      </c>
      <c r="B730" t="s">
        <v>116</v>
      </c>
      <c r="C730">
        <v>2010</v>
      </c>
      <c r="D730">
        <v>79.390189509999999</v>
      </c>
      <c r="E730">
        <v>24.861597150000001</v>
      </c>
      <c r="G730">
        <v>812.57719440000005</v>
      </c>
      <c r="H730">
        <v>2967104472</v>
      </c>
      <c r="I730" t="str">
        <f>Master_Data!$A730 &amp; "-" &amp; Master_Data!$C730</f>
        <v>EAR-2010</v>
      </c>
      <c r="J730" t="str">
        <f t="shared" si="132"/>
        <v/>
      </c>
      <c r="K730" t="str">
        <f t="shared" si="133"/>
        <v/>
      </c>
      <c r="L730" t="str">
        <f t="shared" si="134"/>
        <v/>
      </c>
      <c r="M730">
        <f t="shared" si="135"/>
        <v>0</v>
      </c>
      <c r="N730">
        <f t="shared" si="136"/>
        <v>20.609810490000001</v>
      </c>
      <c r="O730">
        <f t="shared" si="137"/>
        <v>0</v>
      </c>
      <c r="P730" t="str">
        <f>IFERROR(VLOOKUP(A730,Ref_Data!$A:$B,2,0),"Unknown")</f>
        <v>Unknown</v>
      </c>
      <c r="Q730" t="str">
        <f>IFERROR(VLOOKUP(A730,Ref_Data!$A:$C,3,0),"Unknown")</f>
        <v>Unknown</v>
      </c>
      <c r="R730" t="str">
        <f t="shared" si="138"/>
        <v>Moderate Access</v>
      </c>
      <c r="S730">
        <f t="shared" si="139"/>
        <v>-0.23446792941405192</v>
      </c>
      <c r="T730">
        <f t="shared" si="140"/>
        <v>-5.5510677567379005</v>
      </c>
      <c r="U730" t="str">
        <f t="shared" si="141"/>
        <v/>
      </c>
      <c r="V730">
        <f t="shared" si="142"/>
        <v>0</v>
      </c>
      <c r="W730" t="str">
        <f t="shared" si="143"/>
        <v/>
      </c>
    </row>
    <row r="731" spans="1:23" x14ac:dyDescent="0.2">
      <c r="A731" t="s">
        <v>117</v>
      </c>
      <c r="B731" t="s">
        <v>116</v>
      </c>
      <c r="C731">
        <v>2011</v>
      </c>
      <c r="D731">
        <v>81.149982859999994</v>
      </c>
      <c r="E731">
        <v>24.085500830000001</v>
      </c>
      <c r="G731">
        <v>822.22031509999999</v>
      </c>
      <c r="H731">
        <v>3013476947</v>
      </c>
      <c r="I731" t="str">
        <f>Master_Data!$A731 &amp; "-" &amp; Master_Data!$C731</f>
        <v>EAR-2011</v>
      </c>
      <c r="J731">
        <f t="shared" si="132"/>
        <v>1.7597933499999954</v>
      </c>
      <c r="K731">
        <f t="shared" si="133"/>
        <v>-0.77609632000000062</v>
      </c>
      <c r="L731" t="str">
        <f t="shared" si="134"/>
        <v/>
      </c>
      <c r="M731">
        <f t="shared" si="135"/>
        <v>0</v>
      </c>
      <c r="N731">
        <f t="shared" si="136"/>
        <v>18.850017140000006</v>
      </c>
      <c r="O731">
        <f t="shared" si="137"/>
        <v>0</v>
      </c>
      <c r="P731" t="str">
        <f>IFERROR(VLOOKUP(A731,Ref_Data!$A:$B,2,0),"Unknown")</f>
        <v>Unknown</v>
      </c>
      <c r="Q731" t="str">
        <f>IFERROR(VLOOKUP(A731,Ref_Data!$A:$C,3,0),"Unknown")</f>
        <v>Unknown</v>
      </c>
      <c r="R731" t="str">
        <f t="shared" si="138"/>
        <v>High Access</v>
      </c>
      <c r="S731">
        <f t="shared" si="139"/>
        <v>0.73465542917968207</v>
      </c>
      <c r="T731">
        <f t="shared" si="140"/>
        <v>-6.1118694596411416</v>
      </c>
      <c r="U731" t="str">
        <f t="shared" si="141"/>
        <v/>
      </c>
      <c r="V731">
        <f t="shared" si="142"/>
        <v>1.7597933499999954</v>
      </c>
      <c r="W731" t="str">
        <f t="shared" si="143"/>
        <v/>
      </c>
    </row>
    <row r="732" spans="1:23" x14ac:dyDescent="0.2">
      <c r="A732" t="s">
        <v>117</v>
      </c>
      <c r="B732" t="s">
        <v>116</v>
      </c>
      <c r="C732">
        <v>2012</v>
      </c>
      <c r="D732">
        <v>82.052463239999994</v>
      </c>
      <c r="E732">
        <v>23.768795220000001</v>
      </c>
      <c r="G732">
        <v>836.37375640000005</v>
      </c>
      <c r="H732">
        <v>3058869436</v>
      </c>
      <c r="I732" t="str">
        <f>Master_Data!$A732 &amp; "-" &amp; Master_Data!$C732</f>
        <v>EAR-2012</v>
      </c>
      <c r="J732">
        <f t="shared" si="132"/>
        <v>0.90248038000000008</v>
      </c>
      <c r="K732">
        <f t="shared" si="133"/>
        <v>-0.31670560999999964</v>
      </c>
      <c r="L732" t="str">
        <f t="shared" si="134"/>
        <v/>
      </c>
      <c r="M732">
        <f t="shared" si="135"/>
        <v>0</v>
      </c>
      <c r="N732">
        <f t="shared" si="136"/>
        <v>17.947536760000006</v>
      </c>
      <c r="O732">
        <f t="shared" si="137"/>
        <v>0</v>
      </c>
      <c r="P732" t="str">
        <f>IFERROR(VLOOKUP(A732,Ref_Data!$A:$B,2,0),"Unknown")</f>
        <v>Unknown</v>
      </c>
      <c r="Q732" t="str">
        <f>IFERROR(VLOOKUP(A732,Ref_Data!$A:$C,3,0),"Unknown")</f>
        <v>Unknown</v>
      </c>
      <c r="R732" t="str">
        <f t="shared" si="138"/>
        <v>High Access</v>
      </c>
      <c r="S732">
        <f t="shared" si="139"/>
        <v>0.93165870398436823</v>
      </c>
      <c r="T732">
        <f t="shared" si="140"/>
        <v>-6.3383342332248809</v>
      </c>
      <c r="U732" t="str">
        <f t="shared" si="141"/>
        <v/>
      </c>
      <c r="V732">
        <f t="shared" si="142"/>
        <v>2.6622737299999955</v>
      </c>
      <c r="W732" t="str">
        <f t="shared" si="143"/>
        <v/>
      </c>
    </row>
    <row r="733" spans="1:23" x14ac:dyDescent="0.2">
      <c r="A733" t="s">
        <v>117</v>
      </c>
      <c r="B733" t="s">
        <v>116</v>
      </c>
      <c r="C733">
        <v>2013</v>
      </c>
      <c r="D733">
        <v>83.799312580000006</v>
      </c>
      <c r="E733">
        <v>24.02750193</v>
      </c>
      <c r="G733">
        <v>836.59789550000005</v>
      </c>
      <c r="H733">
        <v>3103677284</v>
      </c>
      <c r="I733" t="str">
        <f>Master_Data!$A733 &amp; "-" &amp; Master_Data!$C733</f>
        <v>EAR-2013</v>
      </c>
      <c r="J733">
        <f t="shared" si="132"/>
        <v>1.7468493400000114</v>
      </c>
      <c r="K733">
        <f t="shared" si="133"/>
        <v>0.25870670999999845</v>
      </c>
      <c r="L733" t="str">
        <f t="shared" si="134"/>
        <v/>
      </c>
      <c r="M733">
        <f t="shared" si="135"/>
        <v>0</v>
      </c>
      <c r="N733">
        <f t="shared" si="136"/>
        <v>16.200687419999994</v>
      </c>
      <c r="O733">
        <f t="shared" si="137"/>
        <v>0</v>
      </c>
      <c r="P733" t="str">
        <f>IFERROR(VLOOKUP(A733,Ref_Data!$A:$B,2,0),"Unknown")</f>
        <v>Unknown</v>
      </c>
      <c r="Q733" t="str">
        <f>IFERROR(VLOOKUP(A733,Ref_Data!$A:$C,3,0),"Unknown")</f>
        <v>Unknown</v>
      </c>
      <c r="R733" t="str">
        <f t="shared" si="138"/>
        <v>High Access</v>
      </c>
      <c r="S733">
        <f t="shared" si="139"/>
        <v>2.0867744033593993</v>
      </c>
      <c r="T733">
        <f t="shared" si="140"/>
        <v>-6.2741381538353487</v>
      </c>
      <c r="U733" t="str">
        <f t="shared" si="141"/>
        <v/>
      </c>
      <c r="V733">
        <f t="shared" si="142"/>
        <v>4.4091230700000068</v>
      </c>
      <c r="W733" t="str">
        <f t="shared" si="143"/>
        <v/>
      </c>
    </row>
    <row r="734" spans="1:23" x14ac:dyDescent="0.2">
      <c r="A734" t="s">
        <v>117</v>
      </c>
      <c r="B734" t="s">
        <v>116</v>
      </c>
      <c r="C734">
        <v>2014</v>
      </c>
      <c r="D734">
        <v>84.752008840000002</v>
      </c>
      <c r="E734">
        <v>23.49243697</v>
      </c>
      <c r="G734">
        <v>861.72245080000005</v>
      </c>
      <c r="H734">
        <v>3146800078</v>
      </c>
      <c r="I734" t="str">
        <f>Master_Data!$A734 &amp; "-" &amp; Master_Data!$C734</f>
        <v>EAR-2014</v>
      </c>
      <c r="J734">
        <f t="shared" si="132"/>
        <v>0.95269625999999619</v>
      </c>
      <c r="K734">
        <f t="shared" si="133"/>
        <v>-0.5350649599999997</v>
      </c>
      <c r="L734" t="str">
        <f t="shared" si="134"/>
        <v/>
      </c>
      <c r="M734">
        <f t="shared" si="135"/>
        <v>0</v>
      </c>
      <c r="N734">
        <f t="shared" si="136"/>
        <v>15.247991159999998</v>
      </c>
      <c r="O734">
        <f t="shared" si="137"/>
        <v>0</v>
      </c>
      <c r="P734" t="str">
        <f>IFERROR(VLOOKUP(A734,Ref_Data!$A:$B,2,0),"Unknown")</f>
        <v>Unknown</v>
      </c>
      <c r="Q734" t="str">
        <f>IFERROR(VLOOKUP(A734,Ref_Data!$A:$C,3,0),"Unknown")</f>
        <v>Unknown</v>
      </c>
      <c r="R734" t="str">
        <f t="shared" si="138"/>
        <v>High Access</v>
      </c>
      <c r="S734">
        <f t="shared" si="139"/>
        <v>2.3111062511328555</v>
      </c>
      <c r="T734">
        <f t="shared" si="140"/>
        <v>-6.6192896355783013</v>
      </c>
      <c r="U734" t="str">
        <f t="shared" si="141"/>
        <v/>
      </c>
      <c r="V734">
        <f t="shared" si="142"/>
        <v>5.361819330000003</v>
      </c>
      <c r="W734" t="str">
        <f t="shared" si="143"/>
        <v/>
      </c>
    </row>
    <row r="735" spans="1:23" x14ac:dyDescent="0.2">
      <c r="A735" t="s">
        <v>117</v>
      </c>
      <c r="B735" t="s">
        <v>116</v>
      </c>
      <c r="C735">
        <v>2015</v>
      </c>
      <c r="D735">
        <v>86.827154460000003</v>
      </c>
      <c r="E735">
        <v>23.278883090000001</v>
      </c>
      <c r="G735">
        <v>860.92823069999997</v>
      </c>
      <c r="H735">
        <v>3190318707</v>
      </c>
      <c r="I735" t="str">
        <f>Master_Data!$A735 &amp; "-" &amp; Master_Data!$C735</f>
        <v>EAR-2015</v>
      </c>
      <c r="J735">
        <f t="shared" si="132"/>
        <v>2.0751456200000007</v>
      </c>
      <c r="K735">
        <f t="shared" si="133"/>
        <v>-0.2135538799999992</v>
      </c>
      <c r="L735" t="str">
        <f t="shared" si="134"/>
        <v/>
      </c>
      <c r="M735">
        <f t="shared" si="135"/>
        <v>0</v>
      </c>
      <c r="N735">
        <f t="shared" si="136"/>
        <v>13.172845539999997</v>
      </c>
      <c r="O735">
        <f t="shared" si="137"/>
        <v>0</v>
      </c>
      <c r="P735" t="str">
        <f>IFERROR(VLOOKUP(A735,Ref_Data!$A:$B,2,0),"Unknown")</f>
        <v>Unknown</v>
      </c>
      <c r="Q735" t="str">
        <f>IFERROR(VLOOKUP(A735,Ref_Data!$A:$C,3,0),"Unknown")</f>
        <v>Unknown</v>
      </c>
      <c r="R735" t="str">
        <f t="shared" si="138"/>
        <v>High Access</v>
      </c>
      <c r="S735">
        <f t="shared" si="139"/>
        <v>3.8119159019531139</v>
      </c>
      <c r="T735">
        <f t="shared" si="140"/>
        <v>-6.6362741014979889</v>
      </c>
      <c r="U735" t="str">
        <f t="shared" si="141"/>
        <v/>
      </c>
      <c r="V735">
        <f t="shared" si="142"/>
        <v>7.4369649500000037</v>
      </c>
      <c r="W735" t="str">
        <f t="shared" si="143"/>
        <v/>
      </c>
    </row>
    <row r="736" spans="1:23" x14ac:dyDescent="0.2">
      <c r="A736" t="s">
        <v>117</v>
      </c>
      <c r="B736" t="s">
        <v>116</v>
      </c>
      <c r="C736">
        <v>2016</v>
      </c>
      <c r="D736">
        <v>88.349448129999999</v>
      </c>
      <c r="E736">
        <v>23.278995330000001</v>
      </c>
      <c r="G736">
        <v>871.53660690000004</v>
      </c>
      <c r="H736">
        <v>3233033717</v>
      </c>
      <c r="I736" t="str">
        <f>Master_Data!$A736 &amp; "-" &amp; Master_Data!$C736</f>
        <v>EAR-2016</v>
      </c>
      <c r="J736">
        <f t="shared" si="132"/>
        <v>1.5222936699999963</v>
      </c>
      <c r="K736">
        <f t="shared" si="133"/>
        <v>1.1223999999998568E-4</v>
      </c>
      <c r="L736" t="str">
        <f t="shared" si="134"/>
        <v/>
      </c>
      <c r="M736">
        <f t="shared" si="135"/>
        <v>0</v>
      </c>
      <c r="N736">
        <f t="shared" si="136"/>
        <v>11.650551870000001</v>
      </c>
      <c r="O736">
        <f t="shared" si="137"/>
        <v>0</v>
      </c>
      <c r="P736" t="str">
        <f>IFERROR(VLOOKUP(A736,Ref_Data!$A:$B,2,0),"Unknown")</f>
        <v>Unknown</v>
      </c>
      <c r="Q736" t="str">
        <f>IFERROR(VLOOKUP(A736,Ref_Data!$A:$C,3,0),"Unknown")</f>
        <v>Unknown</v>
      </c>
      <c r="R736" t="str">
        <f t="shared" si="138"/>
        <v>High Access</v>
      </c>
      <c r="S736">
        <f t="shared" si="139"/>
        <v>4.2546969994530315</v>
      </c>
      <c r="T736">
        <f t="shared" si="140"/>
        <v>-6.4270621951847247</v>
      </c>
      <c r="U736" t="str">
        <f t="shared" si="141"/>
        <v/>
      </c>
      <c r="V736">
        <f t="shared" si="142"/>
        <v>8.95925862</v>
      </c>
      <c r="W736" t="str">
        <f t="shared" si="143"/>
        <v/>
      </c>
    </row>
    <row r="737" spans="1:23" x14ac:dyDescent="0.2">
      <c r="A737" t="s">
        <v>117</v>
      </c>
      <c r="B737" t="s">
        <v>116</v>
      </c>
      <c r="C737">
        <v>2017</v>
      </c>
      <c r="D737">
        <v>90.508672880000006</v>
      </c>
      <c r="E737">
        <v>22.947625049999999</v>
      </c>
      <c r="G737">
        <v>891.86109839999995</v>
      </c>
      <c r="H737">
        <v>3274060446</v>
      </c>
      <c r="I737" t="str">
        <f>Master_Data!$A737 &amp; "-" &amp; Master_Data!$C737</f>
        <v>EAR-2017</v>
      </c>
      <c r="J737">
        <f t="shared" si="132"/>
        <v>2.159224750000007</v>
      </c>
      <c r="K737">
        <f t="shared" si="133"/>
        <v>-0.33137028000000157</v>
      </c>
      <c r="L737" t="str">
        <f t="shared" si="134"/>
        <v/>
      </c>
      <c r="M737">
        <f t="shared" si="135"/>
        <v>0</v>
      </c>
      <c r="N737">
        <f t="shared" si="136"/>
        <v>9.491327119999994</v>
      </c>
      <c r="O737">
        <f t="shared" si="137"/>
        <v>0</v>
      </c>
      <c r="P737" t="str">
        <f>IFERROR(VLOOKUP(A737,Ref_Data!$A:$B,2,0),"Unknown")</f>
        <v>Unknown</v>
      </c>
      <c r="Q737" t="str">
        <f>IFERROR(VLOOKUP(A737,Ref_Data!$A:$C,3,0),"Unknown")</f>
        <v>Unknown</v>
      </c>
      <c r="R737" t="str">
        <f t="shared" si="138"/>
        <v>High Access</v>
      </c>
      <c r="S737">
        <f t="shared" si="139"/>
        <v>5.6547651899218891</v>
      </c>
      <c r="T737">
        <f t="shared" si="140"/>
        <v>-6.5938938217349481</v>
      </c>
      <c r="U737" t="str">
        <f t="shared" si="141"/>
        <v/>
      </c>
      <c r="V737">
        <f t="shared" si="142"/>
        <v>11.118483370000007</v>
      </c>
      <c r="W737" t="str">
        <f t="shared" si="143"/>
        <v/>
      </c>
    </row>
    <row r="738" spans="1:23" x14ac:dyDescent="0.2">
      <c r="A738" t="s">
        <v>117</v>
      </c>
      <c r="B738" t="s">
        <v>116</v>
      </c>
      <c r="C738">
        <v>2018</v>
      </c>
      <c r="D738">
        <v>91.992710919999993</v>
      </c>
      <c r="E738">
        <v>23.055362939999998</v>
      </c>
      <c r="G738">
        <v>892.66810929999997</v>
      </c>
      <c r="H738">
        <v>3314245247</v>
      </c>
      <c r="I738" t="str">
        <f>Master_Data!$A738 &amp; "-" &amp; Master_Data!$C738</f>
        <v>EAR-2018</v>
      </c>
      <c r="J738">
        <f t="shared" si="132"/>
        <v>1.4840380399999873</v>
      </c>
      <c r="K738">
        <f t="shared" si="133"/>
        <v>0.10773788999999923</v>
      </c>
      <c r="L738" t="str">
        <f t="shared" si="134"/>
        <v/>
      </c>
      <c r="M738">
        <f t="shared" si="135"/>
        <v>0</v>
      </c>
      <c r="N738">
        <f t="shared" si="136"/>
        <v>8.0072890800000067</v>
      </c>
      <c r="O738">
        <f t="shared" si="137"/>
        <v>0</v>
      </c>
      <c r="P738" t="str">
        <f>IFERROR(VLOOKUP(A738,Ref_Data!$A:$B,2,0),"Unknown")</f>
        <v>Unknown</v>
      </c>
      <c r="Q738" t="str">
        <f>IFERROR(VLOOKUP(A738,Ref_Data!$A:$C,3,0),"Unknown")</f>
        <v>Unknown</v>
      </c>
      <c r="R738" t="str">
        <f t="shared" si="138"/>
        <v>High Access</v>
      </c>
      <c r="S738">
        <f t="shared" si="139"/>
        <v>6.5089103603124983</v>
      </c>
      <c r="T738">
        <f t="shared" si="140"/>
        <v>-6.5076672303253034</v>
      </c>
      <c r="U738" t="str">
        <f t="shared" si="141"/>
        <v/>
      </c>
      <c r="V738">
        <f t="shared" si="142"/>
        <v>12.602521409999994</v>
      </c>
      <c r="W738" t="str">
        <f t="shared" si="143"/>
        <v/>
      </c>
    </row>
    <row r="739" spans="1:23" x14ac:dyDescent="0.2">
      <c r="A739" t="s">
        <v>117</v>
      </c>
      <c r="B739" t="s">
        <v>116</v>
      </c>
      <c r="C739">
        <v>2019</v>
      </c>
      <c r="D739">
        <v>92.797655300000002</v>
      </c>
      <c r="E739">
        <v>23.423591500000001</v>
      </c>
      <c r="G739">
        <v>899.45854910000003</v>
      </c>
      <c r="H739">
        <v>3355014793</v>
      </c>
      <c r="I739" t="str">
        <f>Master_Data!$A739 &amp; "-" &amp; Master_Data!$C739</f>
        <v>EAR-2019</v>
      </c>
      <c r="J739">
        <f t="shared" si="132"/>
        <v>0.80494438000000912</v>
      </c>
      <c r="K739">
        <f t="shared" si="133"/>
        <v>0.36822856000000215</v>
      </c>
      <c r="L739" t="str">
        <f t="shared" si="134"/>
        <v/>
      </c>
      <c r="M739">
        <f t="shared" si="135"/>
        <v>0</v>
      </c>
      <c r="N739">
        <f t="shared" si="136"/>
        <v>7.2023446999999976</v>
      </c>
      <c r="O739">
        <f t="shared" si="137"/>
        <v>0</v>
      </c>
      <c r="P739" t="str">
        <f>IFERROR(VLOOKUP(A739,Ref_Data!$A:$B,2,0),"Unknown")</f>
        <v>Unknown</v>
      </c>
      <c r="Q739" t="str">
        <f>IFERROR(VLOOKUP(A739,Ref_Data!$A:$C,3,0),"Unknown")</f>
        <v>Unknown</v>
      </c>
      <c r="R739" t="str">
        <f t="shared" si="138"/>
        <v>High Access</v>
      </c>
      <c r="S739">
        <f t="shared" si="139"/>
        <v>6.7562781605858788</v>
      </c>
      <c r="T739">
        <f t="shared" si="140"/>
        <v>-6.0385995438272886</v>
      </c>
      <c r="U739" t="str">
        <f t="shared" si="141"/>
        <v/>
      </c>
      <c r="V739">
        <f t="shared" si="142"/>
        <v>13.407465790000003</v>
      </c>
      <c r="W739" t="str">
        <f t="shared" si="143"/>
        <v/>
      </c>
    </row>
    <row r="740" spans="1:23" x14ac:dyDescent="0.2">
      <c r="A740" t="s">
        <v>117</v>
      </c>
      <c r="B740" t="s">
        <v>116</v>
      </c>
      <c r="C740">
        <v>2020</v>
      </c>
      <c r="D740">
        <v>93.455781060000007</v>
      </c>
      <c r="E740">
        <v>24.989550380000001</v>
      </c>
      <c r="G740">
        <v>862.36335199999996</v>
      </c>
      <c r="H740">
        <v>3396051187</v>
      </c>
      <c r="I740" t="str">
        <f>Master_Data!$A740 &amp; "-" &amp; Master_Data!$C740</f>
        <v>EAR-2020</v>
      </c>
      <c r="J740">
        <f t="shared" si="132"/>
        <v>0.65812576000000433</v>
      </c>
      <c r="K740">
        <f t="shared" si="133"/>
        <v>1.5659588800000002</v>
      </c>
      <c r="L740" t="str">
        <f t="shared" si="134"/>
        <v/>
      </c>
      <c r="M740">
        <f t="shared" si="135"/>
        <v>0</v>
      </c>
      <c r="N740">
        <f t="shared" si="136"/>
        <v>6.5442189399999933</v>
      </c>
      <c r="O740">
        <f t="shared" si="137"/>
        <v>0</v>
      </c>
      <c r="P740" t="str">
        <f>IFERROR(VLOOKUP(A740,Ref_Data!$A:$B,2,0),"Unknown")</f>
        <v>Unknown</v>
      </c>
      <c r="Q740" t="str">
        <f>IFERROR(VLOOKUP(A740,Ref_Data!$A:$C,3,0),"Unknown")</f>
        <v>Unknown</v>
      </c>
      <c r="R740" t="str">
        <f t="shared" si="138"/>
        <v>High Access</v>
      </c>
      <c r="S740">
        <f t="shared" si="139"/>
        <v>6.8819465343359241</v>
      </c>
      <c r="T740">
        <f t="shared" si="140"/>
        <v>-5.5453030538152603</v>
      </c>
      <c r="U740" t="str">
        <f t="shared" si="141"/>
        <v/>
      </c>
      <c r="V740">
        <f t="shared" si="142"/>
        <v>14.065591550000008</v>
      </c>
      <c r="W740" t="str">
        <f t="shared" si="143"/>
        <v/>
      </c>
    </row>
    <row r="741" spans="1:23" x14ac:dyDescent="0.2">
      <c r="A741" t="s">
        <v>117</v>
      </c>
      <c r="B741" t="s">
        <v>116</v>
      </c>
      <c r="C741">
        <v>2021</v>
      </c>
      <c r="D741">
        <v>95.242333889999998</v>
      </c>
      <c r="G741">
        <v>910.57034639999995</v>
      </c>
      <c r="H741">
        <v>3432026092</v>
      </c>
      <c r="I741" t="str">
        <f>Master_Data!$A741 &amp; "-" &amp; Master_Data!$C741</f>
        <v>EAR-2021</v>
      </c>
      <c r="J741">
        <f t="shared" si="132"/>
        <v>1.7865528299999909</v>
      </c>
      <c r="K741" t="str">
        <f t="shared" si="133"/>
        <v/>
      </c>
      <c r="L741" t="str">
        <f t="shared" si="134"/>
        <v/>
      </c>
      <c r="M741">
        <f t="shared" si="135"/>
        <v>0</v>
      </c>
      <c r="N741">
        <f t="shared" si="136"/>
        <v>4.7576661100000024</v>
      </c>
      <c r="O741">
        <f t="shared" si="137"/>
        <v>0</v>
      </c>
      <c r="P741" t="str">
        <f>IFERROR(VLOOKUP(A741,Ref_Data!$A:$B,2,0),"Unknown")</f>
        <v>Unknown</v>
      </c>
      <c r="Q741" t="str">
        <f>IFERROR(VLOOKUP(A741,Ref_Data!$A:$C,3,0),"Unknown")</f>
        <v>Unknown</v>
      </c>
      <c r="R741" t="str">
        <f t="shared" si="138"/>
        <v>Universal Access</v>
      </c>
      <c r="S741">
        <f t="shared" si="139"/>
        <v>8.1171653797265577</v>
      </c>
      <c r="T741" t="str">
        <f t="shared" si="140"/>
        <v/>
      </c>
      <c r="U741" t="str">
        <f t="shared" si="141"/>
        <v/>
      </c>
      <c r="V741">
        <f t="shared" si="142"/>
        <v>15.852144379999999</v>
      </c>
      <c r="W741" t="str">
        <f t="shared" si="143"/>
        <v/>
      </c>
    </row>
    <row r="742" spans="1:23" x14ac:dyDescent="0.2">
      <c r="A742" t="s">
        <v>117</v>
      </c>
      <c r="B742" t="s">
        <v>116</v>
      </c>
      <c r="C742">
        <v>2022</v>
      </c>
      <c r="D742">
        <v>95.157574499999996</v>
      </c>
      <c r="G742">
        <v>943.12834459999999</v>
      </c>
      <c r="H742">
        <v>3470644834</v>
      </c>
      <c r="I742" t="str">
        <f>Master_Data!$A742 &amp; "-" &amp; Master_Data!$C742</f>
        <v>EAR-2022</v>
      </c>
      <c r="J742">
        <f t="shared" si="132"/>
        <v>-8.4759390000002099E-2</v>
      </c>
      <c r="K742" t="str">
        <f t="shared" si="133"/>
        <v/>
      </c>
      <c r="L742" t="str">
        <f t="shared" si="134"/>
        <v/>
      </c>
      <c r="M742">
        <f t="shared" si="135"/>
        <v>0</v>
      </c>
      <c r="N742">
        <f t="shared" si="136"/>
        <v>4.8424255000000045</v>
      </c>
      <c r="O742">
        <f t="shared" si="137"/>
        <v>0</v>
      </c>
      <c r="P742" t="str">
        <f>IFERROR(VLOOKUP(A742,Ref_Data!$A:$B,2,0),"Unknown")</f>
        <v>Unknown</v>
      </c>
      <c r="Q742" t="str">
        <f>IFERROR(VLOOKUP(A742,Ref_Data!$A:$C,3,0),"Unknown")</f>
        <v>Unknown</v>
      </c>
      <c r="R742" t="str">
        <f t="shared" si="138"/>
        <v>Universal Access</v>
      </c>
      <c r="S742">
        <f t="shared" si="139"/>
        <v>7.743520836015648</v>
      </c>
      <c r="T742" t="str">
        <f t="shared" si="140"/>
        <v/>
      </c>
      <c r="U742" t="str">
        <f t="shared" si="141"/>
        <v/>
      </c>
      <c r="V742">
        <f t="shared" si="142"/>
        <v>15.767384989999996</v>
      </c>
      <c r="W742" t="str">
        <f t="shared" si="143"/>
        <v/>
      </c>
    </row>
    <row r="743" spans="1:23" x14ac:dyDescent="0.2">
      <c r="A743" t="s">
        <v>119</v>
      </c>
      <c r="B743" t="s">
        <v>118</v>
      </c>
      <c r="C743">
        <v>2010</v>
      </c>
      <c r="D743">
        <v>95.546832480000006</v>
      </c>
      <c r="E743">
        <v>13.4347876</v>
      </c>
      <c r="F743">
        <v>5.8165497559999997</v>
      </c>
      <c r="G743">
        <v>1856.0985149999999</v>
      </c>
      <c r="H743">
        <v>2214613815</v>
      </c>
      <c r="I743" t="str">
        <f>Master_Data!$A743 &amp; "-" &amp; Master_Data!$C743</f>
        <v>EAS-2010</v>
      </c>
      <c r="J743" t="str">
        <f t="shared" si="132"/>
        <v/>
      </c>
      <c r="K743" t="str">
        <f t="shared" si="133"/>
        <v/>
      </c>
      <c r="L743" t="str">
        <f t="shared" si="134"/>
        <v/>
      </c>
      <c r="M743">
        <f t="shared" si="135"/>
        <v>12881411445.272478</v>
      </c>
      <c r="N743">
        <f t="shared" si="136"/>
        <v>4.4531675199999938</v>
      </c>
      <c r="O743">
        <f t="shared" si="137"/>
        <v>3.1337505574158597</v>
      </c>
      <c r="P743" t="str">
        <f>IFERROR(VLOOKUP(A743,Ref_Data!$A:$B,2,0),"Unknown")</f>
        <v>Unknown</v>
      </c>
      <c r="Q743" t="str">
        <f>IFERROR(VLOOKUP(A743,Ref_Data!$A:$C,3,0),"Unknown")</f>
        <v>Unknown</v>
      </c>
      <c r="R743" t="str">
        <f t="shared" si="138"/>
        <v>Universal Access</v>
      </c>
      <c r="S743">
        <f t="shared" si="139"/>
        <v>15.922175040585955</v>
      </c>
      <c r="T743">
        <f t="shared" si="140"/>
        <v>-16.977877306737902</v>
      </c>
      <c r="U743">
        <f t="shared" si="141"/>
        <v>0.71849054200836537</v>
      </c>
      <c r="V743">
        <f t="shared" si="142"/>
        <v>0</v>
      </c>
      <c r="W743">
        <f t="shared" si="143"/>
        <v>0</v>
      </c>
    </row>
    <row r="744" spans="1:23" x14ac:dyDescent="0.2">
      <c r="A744" t="s">
        <v>119</v>
      </c>
      <c r="B744" t="s">
        <v>118</v>
      </c>
      <c r="C744">
        <v>2011</v>
      </c>
      <c r="D744">
        <v>96.018947400000002</v>
      </c>
      <c r="E744">
        <v>12.726336460000001</v>
      </c>
      <c r="F744">
        <v>6.2192697939999997</v>
      </c>
      <c r="G744">
        <v>1914.3960480000001</v>
      </c>
      <c r="H744">
        <v>2230826576</v>
      </c>
      <c r="I744" t="str">
        <f>Master_Data!$A744 &amp; "-" &amp; Master_Data!$C744</f>
        <v>EAS-2011</v>
      </c>
      <c r="J744">
        <f t="shared" si="132"/>
        <v>0.47211491999999566</v>
      </c>
      <c r="K744">
        <f t="shared" si="133"/>
        <v>-0.70845113999999931</v>
      </c>
      <c r="L744">
        <f t="shared" si="134"/>
        <v>0.402720038</v>
      </c>
      <c r="M744">
        <f t="shared" si="135"/>
        <v>13874112339.769245</v>
      </c>
      <c r="N744">
        <f t="shared" si="136"/>
        <v>3.9810525999999982</v>
      </c>
      <c r="O744">
        <f t="shared" si="137"/>
        <v>3.2486850359398565</v>
      </c>
      <c r="P744" t="str">
        <f>IFERROR(VLOOKUP(A744,Ref_Data!$A:$B,2,0),"Unknown")</f>
        <v>Unknown</v>
      </c>
      <c r="Q744" t="str">
        <f>IFERROR(VLOOKUP(A744,Ref_Data!$A:$C,3,0),"Unknown")</f>
        <v>Unknown</v>
      </c>
      <c r="R744" t="str">
        <f t="shared" si="138"/>
        <v>Universal Access</v>
      </c>
      <c r="S744">
        <f t="shared" si="139"/>
        <v>15.60361996917969</v>
      </c>
      <c r="T744">
        <f t="shared" si="140"/>
        <v>-17.471033829641144</v>
      </c>
      <c r="U744">
        <f t="shared" si="141"/>
        <v>1.0927364102259443</v>
      </c>
      <c r="V744">
        <f t="shared" si="142"/>
        <v>0.47211491999999566</v>
      </c>
      <c r="W744">
        <f t="shared" si="143"/>
        <v>0.402720038</v>
      </c>
    </row>
    <row r="745" spans="1:23" x14ac:dyDescent="0.2">
      <c r="A745" t="s">
        <v>119</v>
      </c>
      <c r="B745" t="s">
        <v>118</v>
      </c>
      <c r="C745">
        <v>2012</v>
      </c>
      <c r="D745">
        <v>96.209245780000003</v>
      </c>
      <c r="E745">
        <v>12.795280610000001</v>
      </c>
      <c r="F745">
        <v>6.3413146820000001</v>
      </c>
      <c r="G745">
        <v>1947.8172549999999</v>
      </c>
      <c r="H745">
        <v>2249081393</v>
      </c>
      <c r="I745" t="str">
        <f>Master_Data!$A745 &amp; "-" &amp; Master_Data!$C745</f>
        <v>EAS-2012</v>
      </c>
      <c r="J745">
        <f t="shared" si="132"/>
        <v>0.19029838000000154</v>
      </c>
      <c r="K745">
        <f t="shared" si="133"/>
        <v>6.8944150000000093E-2</v>
      </c>
      <c r="L745">
        <f t="shared" si="134"/>
        <v>0.12204488800000046</v>
      </c>
      <c r="M745">
        <f t="shared" si="135"/>
        <v>14262132858.443913</v>
      </c>
      <c r="N745">
        <f t="shared" si="136"/>
        <v>3.7907542199999966</v>
      </c>
      <c r="O745">
        <f t="shared" si="137"/>
        <v>3.2556004243837546</v>
      </c>
      <c r="P745" t="str">
        <f>IFERROR(VLOOKUP(A745,Ref_Data!$A:$B,2,0),"Unknown")</f>
        <v>Unknown</v>
      </c>
      <c r="Q745" t="str">
        <f>IFERROR(VLOOKUP(A745,Ref_Data!$A:$C,3,0),"Unknown")</f>
        <v>Unknown</v>
      </c>
      <c r="R745" t="str">
        <f t="shared" si="138"/>
        <v>Universal Access</v>
      </c>
      <c r="S745">
        <f t="shared" si="139"/>
        <v>15.088441243984377</v>
      </c>
      <c r="T745">
        <f t="shared" si="140"/>
        <v>-17.31184884322488</v>
      </c>
      <c r="U745">
        <f t="shared" si="141"/>
        <v>0.93581061890377093</v>
      </c>
      <c r="V745">
        <f t="shared" si="142"/>
        <v>0.66241329999999721</v>
      </c>
      <c r="W745">
        <f t="shared" si="143"/>
        <v>0.52476492600000046</v>
      </c>
    </row>
    <row r="746" spans="1:23" x14ac:dyDescent="0.2">
      <c r="A746" t="s">
        <v>119</v>
      </c>
      <c r="B746" t="s">
        <v>118</v>
      </c>
      <c r="C746">
        <v>2013</v>
      </c>
      <c r="D746">
        <v>96.475646699999999</v>
      </c>
      <c r="E746">
        <v>12.807588040000001</v>
      </c>
      <c r="F746">
        <v>6.5154219329999998</v>
      </c>
      <c r="G746">
        <v>1989.213988</v>
      </c>
      <c r="H746">
        <v>2267072102</v>
      </c>
      <c r="I746" t="str">
        <f>Master_Data!$A746 &amp; "-" &amp; Master_Data!$C746</f>
        <v>EAS-2013</v>
      </c>
      <c r="J746">
        <f t="shared" si="132"/>
        <v>0.26640091999999527</v>
      </c>
      <c r="K746">
        <f t="shared" si="133"/>
        <v>1.2307429999999897E-2</v>
      </c>
      <c r="L746">
        <f t="shared" si="134"/>
        <v>0.17410725099999969</v>
      </c>
      <c r="M746">
        <f t="shared" si="135"/>
        <v>14770931297.063213</v>
      </c>
      <c r="N746">
        <f t="shared" si="136"/>
        <v>3.5243533000000014</v>
      </c>
      <c r="O746">
        <f t="shared" si="137"/>
        <v>3.2753750839801552</v>
      </c>
      <c r="P746" t="str">
        <f>IFERROR(VLOOKUP(A746,Ref_Data!$A:$B,2,0),"Unknown")</f>
        <v>Unknown</v>
      </c>
      <c r="Q746" t="str">
        <f>IFERROR(VLOOKUP(A746,Ref_Data!$A:$C,3,0),"Unknown")</f>
        <v>Unknown</v>
      </c>
      <c r="R746" t="str">
        <f t="shared" si="138"/>
        <v>Universal Access</v>
      </c>
      <c r="S746">
        <f t="shared" si="139"/>
        <v>14.763108523359392</v>
      </c>
      <c r="T746">
        <f t="shared" si="140"/>
        <v>-17.494052043835346</v>
      </c>
      <c r="U746">
        <f t="shared" si="141"/>
        <v>1.5470514889999958</v>
      </c>
      <c r="V746">
        <f t="shared" si="142"/>
        <v>0.92881421999999247</v>
      </c>
      <c r="W746">
        <f t="shared" si="143"/>
        <v>0.69887217700000015</v>
      </c>
    </row>
    <row r="747" spans="1:23" x14ac:dyDescent="0.2">
      <c r="A747" t="s">
        <v>119</v>
      </c>
      <c r="B747" t="s">
        <v>118</v>
      </c>
      <c r="C747">
        <v>2014</v>
      </c>
      <c r="D747">
        <v>96.637559580000001</v>
      </c>
      <c r="E747">
        <v>13.17722208</v>
      </c>
      <c r="F747">
        <v>6.5222510199999997</v>
      </c>
      <c r="G747">
        <v>2010.206891</v>
      </c>
      <c r="H747">
        <v>2284385542</v>
      </c>
      <c r="I747" t="str">
        <f>Master_Data!$A747 &amp; "-" &amp; Master_Data!$C747</f>
        <v>EAS-2014</v>
      </c>
      <c r="J747">
        <f t="shared" si="132"/>
        <v>0.1619128800000027</v>
      </c>
      <c r="K747">
        <f t="shared" si="133"/>
        <v>0.36963403999999933</v>
      </c>
      <c r="L747">
        <f t="shared" si="134"/>
        <v>6.8290869999998449E-3</v>
      </c>
      <c r="M747">
        <f t="shared" si="135"/>
        <v>14899335931.382751</v>
      </c>
      <c r="N747">
        <f t="shared" si="136"/>
        <v>3.3624404199999987</v>
      </c>
      <c r="O747">
        <f t="shared" si="137"/>
        <v>3.2445670389456445</v>
      </c>
      <c r="P747" t="str">
        <f>IFERROR(VLOOKUP(A747,Ref_Data!$A:$B,2,0),"Unknown")</f>
        <v>Unknown</v>
      </c>
      <c r="Q747" t="str">
        <f>IFERROR(VLOOKUP(A747,Ref_Data!$A:$C,3,0),"Unknown")</f>
        <v>Unknown</v>
      </c>
      <c r="R747" t="str">
        <f t="shared" si="138"/>
        <v>Universal Access</v>
      </c>
      <c r="S747">
        <f t="shared" si="139"/>
        <v>14.196656991132855</v>
      </c>
      <c r="T747">
        <f t="shared" si="140"/>
        <v>-16.934504525578301</v>
      </c>
      <c r="U747">
        <f t="shared" si="141"/>
        <v>1.7309641219163154</v>
      </c>
      <c r="V747">
        <f t="shared" si="142"/>
        <v>1.0907270999999952</v>
      </c>
      <c r="W747">
        <f t="shared" si="143"/>
        <v>0.70570126399999999</v>
      </c>
    </row>
    <row r="748" spans="1:23" x14ac:dyDescent="0.2">
      <c r="A748" t="s">
        <v>119</v>
      </c>
      <c r="B748" t="s">
        <v>118</v>
      </c>
      <c r="C748">
        <v>2015</v>
      </c>
      <c r="D748">
        <v>96.950059960000004</v>
      </c>
      <c r="E748">
        <v>12.982039370000001</v>
      </c>
      <c r="F748">
        <v>6.4268975319999999</v>
      </c>
      <c r="G748">
        <v>2000.6809780000001</v>
      </c>
      <c r="H748">
        <v>2300844269</v>
      </c>
      <c r="I748" t="str">
        <f>Master_Data!$A748 &amp; "-" &amp; Master_Data!$C748</f>
        <v>EAS-2015</v>
      </c>
      <c r="J748">
        <f t="shared" si="132"/>
        <v>0.31250038000000302</v>
      </c>
      <c r="K748">
        <f t="shared" si="133"/>
        <v>-0.1951827099999992</v>
      </c>
      <c r="L748">
        <f t="shared" si="134"/>
        <v>-9.5353487999999764E-2</v>
      </c>
      <c r="M748">
        <f t="shared" si="135"/>
        <v>14787290353.952444</v>
      </c>
      <c r="N748">
        <f t="shared" si="136"/>
        <v>3.0499400399999956</v>
      </c>
      <c r="O748">
        <f t="shared" si="137"/>
        <v>3.2123549944602914</v>
      </c>
      <c r="P748" t="str">
        <f>IFERROR(VLOOKUP(A748,Ref_Data!$A:$B,2,0),"Unknown")</f>
        <v>Unknown</v>
      </c>
      <c r="Q748" t="str">
        <f>IFERROR(VLOOKUP(A748,Ref_Data!$A:$C,3,0),"Unknown")</f>
        <v>Unknown</v>
      </c>
      <c r="R748" t="str">
        <f t="shared" si="138"/>
        <v>Universal Access</v>
      </c>
      <c r="S748">
        <f t="shared" si="139"/>
        <v>13.934821401953116</v>
      </c>
      <c r="T748">
        <f t="shared" si="140"/>
        <v>-16.933117821497987</v>
      </c>
      <c r="U748">
        <f t="shared" si="141"/>
        <v>1.717456165995821</v>
      </c>
      <c r="V748">
        <f t="shared" si="142"/>
        <v>1.4032274799999982</v>
      </c>
      <c r="W748">
        <f t="shared" si="143"/>
        <v>0.61034777600000023</v>
      </c>
    </row>
    <row r="749" spans="1:23" x14ac:dyDescent="0.2">
      <c r="A749" t="s">
        <v>119</v>
      </c>
      <c r="B749" t="s">
        <v>118</v>
      </c>
      <c r="C749">
        <v>2016</v>
      </c>
      <c r="D749">
        <v>97.034396580000006</v>
      </c>
      <c r="E749">
        <v>13.33119561</v>
      </c>
      <c r="F749">
        <v>6.4101545929999997</v>
      </c>
      <c r="G749">
        <v>1994.1092189999999</v>
      </c>
      <c r="H749">
        <v>2317076058</v>
      </c>
      <c r="I749" t="str">
        <f>Master_Data!$A749 &amp; "-" &amp; Master_Data!$C749</f>
        <v>EAS-2016</v>
      </c>
      <c r="J749">
        <f t="shared" si="132"/>
        <v>8.4336620000001972E-2</v>
      </c>
      <c r="K749">
        <f t="shared" si="133"/>
        <v>0.34915623999999923</v>
      </c>
      <c r="L749">
        <f t="shared" si="134"/>
        <v>-1.6742939000000234E-2</v>
      </c>
      <c r="M749">
        <f t="shared" si="135"/>
        <v>14852815735.519033</v>
      </c>
      <c r="N749">
        <f t="shared" si="136"/>
        <v>2.9656034199999937</v>
      </c>
      <c r="O749">
        <f t="shared" si="137"/>
        <v>3.2145453879474792</v>
      </c>
      <c r="P749" t="str">
        <f>IFERROR(VLOOKUP(A749,Ref_Data!$A:$B,2,0),"Unknown")</f>
        <v>Unknown</v>
      </c>
      <c r="Q749" t="str">
        <f>IFERROR(VLOOKUP(A749,Ref_Data!$A:$C,3,0),"Unknown")</f>
        <v>Unknown</v>
      </c>
      <c r="R749" t="str">
        <f t="shared" si="138"/>
        <v>Universal Access</v>
      </c>
      <c r="S749">
        <f t="shared" si="139"/>
        <v>12.939645449453039</v>
      </c>
      <c r="T749">
        <f t="shared" si="140"/>
        <v>-16.374861915184724</v>
      </c>
      <c r="U749">
        <f t="shared" si="141"/>
        <v>1.7357827973305433</v>
      </c>
      <c r="V749">
        <f t="shared" si="142"/>
        <v>1.4875641000000002</v>
      </c>
      <c r="W749">
        <f t="shared" si="143"/>
        <v>0.593604837</v>
      </c>
    </row>
    <row r="750" spans="1:23" x14ac:dyDescent="0.2">
      <c r="A750" t="s">
        <v>119</v>
      </c>
      <c r="B750" t="s">
        <v>118</v>
      </c>
      <c r="C750">
        <v>2017</v>
      </c>
      <c r="D750">
        <v>97.691535930000001</v>
      </c>
      <c r="E750">
        <v>13.584439420000001</v>
      </c>
      <c r="F750">
        <v>6.5072833489999997</v>
      </c>
      <c r="G750">
        <v>2044.402188</v>
      </c>
      <c r="H750">
        <v>2333475520</v>
      </c>
      <c r="I750" t="str">
        <f>Master_Data!$A750 &amp; "-" &amp; Master_Data!$C750</f>
        <v>EAS-2017</v>
      </c>
      <c r="J750">
        <f t="shared" si="132"/>
        <v>0.65713934999999424</v>
      </c>
      <c r="K750">
        <f t="shared" si="133"/>
        <v>0.25324381000000074</v>
      </c>
      <c r="L750">
        <f t="shared" si="134"/>
        <v>9.7128756000000038E-2</v>
      </c>
      <c r="M750">
        <f t="shared" si="135"/>
        <v>15184586396.595116</v>
      </c>
      <c r="N750">
        <f t="shared" si="136"/>
        <v>2.3084640699999994</v>
      </c>
      <c r="O750">
        <f t="shared" si="137"/>
        <v>3.1829761224066933</v>
      </c>
      <c r="P750" t="str">
        <f>IFERROR(VLOOKUP(A750,Ref_Data!$A:$B,2,0),"Unknown")</f>
        <v>Unknown</v>
      </c>
      <c r="Q750" t="str">
        <f>IFERROR(VLOOKUP(A750,Ref_Data!$A:$C,3,0),"Unknown")</f>
        <v>Unknown</v>
      </c>
      <c r="R750" t="str">
        <f t="shared" si="138"/>
        <v>Universal Access</v>
      </c>
      <c r="S750">
        <f t="shared" si="139"/>
        <v>12.837628239921884</v>
      </c>
      <c r="T750">
        <f t="shared" si="140"/>
        <v>-15.957079451734947</v>
      </c>
      <c r="U750">
        <f t="shared" si="141"/>
        <v>1.8295322834267758</v>
      </c>
      <c r="V750">
        <f t="shared" si="142"/>
        <v>2.1447034499999944</v>
      </c>
      <c r="W750">
        <f t="shared" si="143"/>
        <v>0.69073359300000003</v>
      </c>
    </row>
    <row r="751" spans="1:23" x14ac:dyDescent="0.2">
      <c r="A751" t="s">
        <v>119</v>
      </c>
      <c r="B751" t="s">
        <v>118</v>
      </c>
      <c r="C751">
        <v>2018</v>
      </c>
      <c r="D751">
        <v>97.660964070000006</v>
      </c>
      <c r="E751">
        <v>13.78704931</v>
      </c>
      <c r="F751">
        <v>6.7326608830000003</v>
      </c>
      <c r="G751">
        <v>2113.2147599999998</v>
      </c>
      <c r="H751">
        <v>2347576325</v>
      </c>
      <c r="I751" t="str">
        <f>Master_Data!$A751 &amp; "-" &amp; Master_Data!$C751</f>
        <v>EAS-2018</v>
      </c>
      <c r="J751">
        <f t="shared" si="132"/>
        <v>-3.0571859999994899E-2</v>
      </c>
      <c r="K751">
        <f t="shared" si="133"/>
        <v>0.20260988999999974</v>
      </c>
      <c r="L751">
        <f t="shared" si="134"/>
        <v>0.2253775340000006</v>
      </c>
      <c r="M751">
        <f t="shared" si="135"/>
        <v>15805435293.184395</v>
      </c>
      <c r="N751">
        <f t="shared" si="136"/>
        <v>2.3390359299999943</v>
      </c>
      <c r="O751">
        <f t="shared" si="137"/>
        <v>3.1859804362714184</v>
      </c>
      <c r="P751" t="str">
        <f>IFERROR(VLOOKUP(A751,Ref_Data!$A:$B,2,0),"Unknown")</f>
        <v>Unknown</v>
      </c>
      <c r="Q751" t="str">
        <f>IFERROR(VLOOKUP(A751,Ref_Data!$A:$C,3,0),"Unknown")</f>
        <v>Unknown</v>
      </c>
      <c r="R751" t="str">
        <f t="shared" si="138"/>
        <v>Universal Access</v>
      </c>
      <c r="S751">
        <f t="shared" si="139"/>
        <v>12.177163510312511</v>
      </c>
      <c r="T751">
        <f t="shared" si="140"/>
        <v>-15.775980860325301</v>
      </c>
      <c r="U751">
        <f t="shared" si="141"/>
        <v>2.0217918733723854</v>
      </c>
      <c r="V751">
        <f t="shared" si="142"/>
        <v>2.1141315899999995</v>
      </c>
      <c r="W751">
        <f t="shared" si="143"/>
        <v>0.91611112700000064</v>
      </c>
    </row>
    <row r="752" spans="1:23" x14ac:dyDescent="0.2">
      <c r="A752" t="s">
        <v>119</v>
      </c>
      <c r="B752" t="s">
        <v>118</v>
      </c>
      <c r="C752">
        <v>2019</v>
      </c>
      <c r="D752">
        <v>97.875247709999996</v>
      </c>
      <c r="E752">
        <v>14.237589270000001</v>
      </c>
      <c r="F752">
        <v>6.8464646690000004</v>
      </c>
      <c r="G752">
        <v>2164.4107640000002</v>
      </c>
      <c r="H752">
        <v>2359762190</v>
      </c>
      <c r="I752" t="str">
        <f>Master_Data!$A752 &amp; "-" &amp; Master_Data!$C752</f>
        <v>EAS-2019</v>
      </c>
      <c r="J752">
        <f t="shared" si="132"/>
        <v>0.21428363999999078</v>
      </c>
      <c r="K752">
        <f t="shared" si="133"/>
        <v>0.45053996000000041</v>
      </c>
      <c r="L752">
        <f t="shared" si="134"/>
        <v>0.11380378600000007</v>
      </c>
      <c r="M752">
        <f t="shared" si="135"/>
        <v>16156028461.077066</v>
      </c>
      <c r="N752">
        <f t="shared" si="136"/>
        <v>2.1247522900000035</v>
      </c>
      <c r="O752">
        <f t="shared" si="137"/>
        <v>3.163200249636164</v>
      </c>
      <c r="P752" t="str">
        <f>IFERROR(VLOOKUP(A752,Ref_Data!$A:$B,2,0),"Unknown")</f>
        <v>Unknown</v>
      </c>
      <c r="Q752" t="str">
        <f>IFERROR(VLOOKUP(A752,Ref_Data!$A:$C,3,0),"Unknown")</f>
        <v>Unknown</v>
      </c>
      <c r="R752" t="str">
        <f t="shared" si="138"/>
        <v>Universal Access</v>
      </c>
      <c r="S752">
        <f t="shared" si="139"/>
        <v>11.833870570585873</v>
      </c>
      <c r="T752">
        <f t="shared" si="140"/>
        <v>-15.224601773827288</v>
      </c>
      <c r="U752">
        <f t="shared" si="141"/>
        <v>2.1630633734184128</v>
      </c>
      <c r="V752">
        <f t="shared" si="142"/>
        <v>2.3284152299999903</v>
      </c>
      <c r="W752">
        <f t="shared" si="143"/>
        <v>1.0299149130000007</v>
      </c>
    </row>
    <row r="753" spans="1:23" x14ac:dyDescent="0.2">
      <c r="A753" t="s">
        <v>119</v>
      </c>
      <c r="B753" t="s">
        <v>118</v>
      </c>
      <c r="C753">
        <v>2020</v>
      </c>
      <c r="D753">
        <v>97.79760426</v>
      </c>
      <c r="E753">
        <v>14.80814241</v>
      </c>
      <c r="F753">
        <v>6.80323279</v>
      </c>
      <c r="G753">
        <v>2177.5468719999999</v>
      </c>
      <c r="H753">
        <v>2369420882</v>
      </c>
      <c r="I753" t="str">
        <f>Master_Data!$A753 &amp; "-" &amp; Master_Data!$C753</f>
        <v>EAS-2020</v>
      </c>
      <c r="J753">
        <f t="shared" si="132"/>
        <v>-7.7643449999996506E-2</v>
      </c>
      <c r="K753">
        <f t="shared" si="133"/>
        <v>0.57055313999999946</v>
      </c>
      <c r="L753">
        <f t="shared" si="134"/>
        <v>-4.3231879000000362E-2</v>
      </c>
      <c r="M753">
        <f t="shared" si="135"/>
        <v>16119721837.73312</v>
      </c>
      <c r="N753">
        <f t="shared" si="136"/>
        <v>2.20239574</v>
      </c>
      <c r="O753">
        <f t="shared" si="137"/>
        <v>3.1242646840255937</v>
      </c>
      <c r="P753" t="str">
        <f>IFERROR(VLOOKUP(A753,Ref_Data!$A:$B,2,0),"Unknown")</f>
        <v>Unknown</v>
      </c>
      <c r="Q753" t="str">
        <f>IFERROR(VLOOKUP(A753,Ref_Data!$A:$C,3,0),"Unknown")</f>
        <v>Unknown</v>
      </c>
      <c r="R753" t="str">
        <f t="shared" si="138"/>
        <v>Universal Access</v>
      </c>
      <c r="S753">
        <f t="shared" si="139"/>
        <v>11.223769734335917</v>
      </c>
      <c r="T753">
        <f t="shared" si="140"/>
        <v>-15.726711023815261</v>
      </c>
      <c r="U753">
        <f t="shared" si="141"/>
        <v>2.4024851536987422</v>
      </c>
      <c r="V753">
        <f t="shared" si="142"/>
        <v>2.2507717799999938</v>
      </c>
      <c r="W753">
        <f t="shared" si="143"/>
        <v>0.98668303400000035</v>
      </c>
    </row>
    <row r="754" spans="1:23" x14ac:dyDescent="0.2">
      <c r="A754" t="s">
        <v>119</v>
      </c>
      <c r="B754" t="s">
        <v>118</v>
      </c>
      <c r="C754">
        <v>2021</v>
      </c>
      <c r="D754">
        <v>98.153404949999995</v>
      </c>
      <c r="F754">
        <v>7.056881754</v>
      </c>
      <c r="G754">
        <v>2289.257169</v>
      </c>
      <c r="H754">
        <v>2375117716</v>
      </c>
      <c r="I754" t="str">
        <f>Master_Data!$A754 &amp; "-" &amp; Master_Data!$C754</f>
        <v>EAS-2021</v>
      </c>
      <c r="J754">
        <f t="shared" si="132"/>
        <v>0.35580068999999526</v>
      </c>
      <c r="K754" t="str">
        <f t="shared" si="133"/>
        <v/>
      </c>
      <c r="L754">
        <f t="shared" si="134"/>
        <v>0.25364896399999992</v>
      </c>
      <c r="M754">
        <f t="shared" si="135"/>
        <v>16760924873.642553</v>
      </c>
      <c r="N754">
        <f t="shared" si="136"/>
        <v>1.8465950500000048</v>
      </c>
      <c r="O754">
        <f t="shared" si="137"/>
        <v>3.0826076901978676</v>
      </c>
      <c r="P754" t="str">
        <f>IFERROR(VLOOKUP(A754,Ref_Data!$A:$B,2,0),"Unknown")</f>
        <v>Unknown</v>
      </c>
      <c r="Q754" t="str">
        <f>IFERROR(VLOOKUP(A754,Ref_Data!$A:$C,3,0),"Unknown")</f>
        <v>Unknown</v>
      </c>
      <c r="R754" t="str">
        <f t="shared" si="138"/>
        <v>Universal Access</v>
      </c>
      <c r="S754">
        <f t="shared" si="139"/>
        <v>11.028236439726555</v>
      </c>
      <c r="T754" t="str">
        <f t="shared" si="140"/>
        <v/>
      </c>
      <c r="U754">
        <f t="shared" si="141"/>
        <v>2.4761474129958136</v>
      </c>
      <c r="V754">
        <f t="shared" si="142"/>
        <v>2.606572469999989</v>
      </c>
      <c r="W754">
        <f t="shared" si="143"/>
        <v>1.2403319980000003</v>
      </c>
    </row>
    <row r="755" spans="1:23" x14ac:dyDescent="0.2">
      <c r="A755" t="s">
        <v>119</v>
      </c>
      <c r="B755" t="s">
        <v>118</v>
      </c>
      <c r="C755">
        <v>2022</v>
      </c>
      <c r="D755">
        <v>98.213905929999996</v>
      </c>
      <c r="F755">
        <v>7.0641841960000002</v>
      </c>
      <c r="G755">
        <v>2321.49962</v>
      </c>
      <c r="H755">
        <v>2379617118</v>
      </c>
      <c r="I755" t="str">
        <f>Master_Data!$A755 &amp; "-" &amp; Master_Data!$C755</f>
        <v>EAS-2022</v>
      </c>
      <c r="J755">
        <f t="shared" si="132"/>
        <v>6.0500980000000482E-2</v>
      </c>
      <c r="K755" t="str">
        <f t="shared" si="133"/>
        <v/>
      </c>
      <c r="L755">
        <f t="shared" si="134"/>
        <v>7.3024420000002976E-3</v>
      </c>
      <c r="M755">
        <f t="shared" si="135"/>
        <v>16810053637.506668</v>
      </c>
      <c r="N755">
        <f t="shared" si="136"/>
        <v>1.7860940700000043</v>
      </c>
      <c r="O755">
        <f t="shared" si="137"/>
        <v>3.0429400613039945</v>
      </c>
      <c r="P755" t="str">
        <f>IFERROR(VLOOKUP(A755,Ref_Data!$A:$B,2,0),"Unknown")</f>
        <v>Unknown</v>
      </c>
      <c r="Q755" t="str">
        <f>IFERROR(VLOOKUP(A755,Ref_Data!$A:$C,3,0),"Unknown")</f>
        <v>Unknown</v>
      </c>
      <c r="R755" t="str">
        <f t="shared" si="138"/>
        <v>Universal Access</v>
      </c>
      <c r="S755">
        <f t="shared" si="139"/>
        <v>10.799852266015648</v>
      </c>
      <c r="T755" t="str">
        <f t="shared" si="140"/>
        <v/>
      </c>
      <c r="U755">
        <f t="shared" si="141"/>
        <v>2.5133831437740639</v>
      </c>
      <c r="V755">
        <f t="shared" si="142"/>
        <v>2.6670734499999895</v>
      </c>
      <c r="W755">
        <f t="shared" si="143"/>
        <v>1.2476344400000006</v>
      </c>
    </row>
    <row r="756" spans="1:23" x14ac:dyDescent="0.2">
      <c r="A756" t="s">
        <v>121</v>
      </c>
      <c r="B756" t="s">
        <v>120</v>
      </c>
      <c r="C756">
        <v>2010</v>
      </c>
      <c r="D756">
        <v>99.665442510000005</v>
      </c>
      <c r="E756">
        <v>10.86814489</v>
      </c>
      <c r="F756">
        <v>7.9228022869999997</v>
      </c>
      <c r="G756">
        <v>3308.1777419999999</v>
      </c>
      <c r="H756">
        <v>890990371</v>
      </c>
      <c r="I756" t="str">
        <f>Master_Data!$A756 &amp; "-" &amp; Master_Data!$C756</f>
        <v>ECS-2010</v>
      </c>
      <c r="J756" t="str">
        <f t="shared" si="132"/>
        <v/>
      </c>
      <c r="K756" t="str">
        <f t="shared" si="133"/>
        <v/>
      </c>
      <c r="L756" t="str">
        <f t="shared" si="134"/>
        <v/>
      </c>
      <c r="M756">
        <f t="shared" si="135"/>
        <v>7059140549.0537786</v>
      </c>
      <c r="N756">
        <f t="shared" si="136"/>
        <v>0.33455748999999457</v>
      </c>
      <c r="O756">
        <f t="shared" si="137"/>
        <v>2.3949143319639687</v>
      </c>
      <c r="P756" t="str">
        <f>IFERROR(VLOOKUP(A756,Ref_Data!$A:$B,2,0),"Unknown")</f>
        <v>Unknown</v>
      </c>
      <c r="Q756" t="str">
        <f>IFERROR(VLOOKUP(A756,Ref_Data!$A:$C,3,0),"Unknown")</f>
        <v>Unknown</v>
      </c>
      <c r="R756" t="str">
        <f t="shared" si="138"/>
        <v>Universal Access</v>
      </c>
      <c r="S756">
        <f t="shared" si="139"/>
        <v>20.040785070585954</v>
      </c>
      <c r="T756">
        <f t="shared" si="140"/>
        <v>-19.544520016737902</v>
      </c>
      <c r="U756">
        <f t="shared" si="141"/>
        <v>2.8247430730083654</v>
      </c>
      <c r="V756">
        <f t="shared" si="142"/>
        <v>0</v>
      </c>
      <c r="W756">
        <f t="shared" si="143"/>
        <v>0</v>
      </c>
    </row>
    <row r="757" spans="1:23" x14ac:dyDescent="0.2">
      <c r="A757" t="s">
        <v>121</v>
      </c>
      <c r="B757" t="s">
        <v>120</v>
      </c>
      <c r="C757">
        <v>2011</v>
      </c>
      <c r="D757">
        <v>99.663902759999999</v>
      </c>
      <c r="E757">
        <v>10.725833039999999</v>
      </c>
      <c r="F757">
        <v>7.922289428</v>
      </c>
      <c r="G757">
        <v>3270.032526</v>
      </c>
      <c r="H757">
        <v>893009595</v>
      </c>
      <c r="I757" t="str">
        <f>Master_Data!$A757 &amp; "-" &amp; Master_Data!$C757</f>
        <v>ECS-2011</v>
      </c>
      <c r="J757">
        <f t="shared" si="132"/>
        <v>-1.5397500000062792E-3</v>
      </c>
      <c r="K757">
        <f t="shared" si="133"/>
        <v>-0.14231185000000046</v>
      </c>
      <c r="L757">
        <f t="shared" si="134"/>
        <v>-5.1285899999964357E-4</v>
      </c>
      <c r="M757">
        <f t="shared" si="135"/>
        <v>7074680473.5710621</v>
      </c>
      <c r="N757">
        <f t="shared" si="136"/>
        <v>0.33609724000000085</v>
      </c>
      <c r="O757">
        <f t="shared" si="137"/>
        <v>2.4226943814809014</v>
      </c>
      <c r="P757" t="str">
        <f>IFERROR(VLOOKUP(A757,Ref_Data!$A:$B,2,0),"Unknown")</f>
        <v>Unknown</v>
      </c>
      <c r="Q757" t="str">
        <f>IFERROR(VLOOKUP(A757,Ref_Data!$A:$C,3,0),"Unknown")</f>
        <v>Unknown</v>
      </c>
      <c r="R757" t="str">
        <f t="shared" si="138"/>
        <v>Universal Access</v>
      </c>
      <c r="S757">
        <f t="shared" si="139"/>
        <v>19.248575329179687</v>
      </c>
      <c r="T757">
        <f t="shared" si="140"/>
        <v>-19.471537249641145</v>
      </c>
      <c r="U757">
        <f t="shared" si="141"/>
        <v>2.7957560442259446</v>
      </c>
      <c r="V757">
        <f t="shared" si="142"/>
        <v>-1.5397500000062792E-3</v>
      </c>
      <c r="W757">
        <f t="shared" si="143"/>
        <v>-5.1285899999964357E-4</v>
      </c>
    </row>
    <row r="758" spans="1:23" x14ac:dyDescent="0.2">
      <c r="A758" t="s">
        <v>121</v>
      </c>
      <c r="B758" t="s">
        <v>120</v>
      </c>
      <c r="C758">
        <v>2012</v>
      </c>
      <c r="D758">
        <v>99.828191619999998</v>
      </c>
      <c r="E758">
        <v>11.58007031</v>
      </c>
      <c r="F758">
        <v>7.8179446480000001</v>
      </c>
      <c r="G758">
        <v>3246.870085</v>
      </c>
      <c r="H758">
        <v>896514510</v>
      </c>
      <c r="I758" t="str">
        <f>Master_Data!$A758 &amp; "-" &amp; Master_Data!$C758</f>
        <v>ECS-2012</v>
      </c>
      <c r="J758">
        <f t="shared" si="132"/>
        <v>0.1642888599999992</v>
      </c>
      <c r="K758">
        <f t="shared" si="133"/>
        <v>0.85423727000000049</v>
      </c>
      <c r="L758">
        <f t="shared" si="134"/>
        <v>-0.10434477999999991</v>
      </c>
      <c r="M758">
        <f t="shared" si="135"/>
        <v>7008900815.3088427</v>
      </c>
      <c r="N758">
        <f t="shared" si="136"/>
        <v>0.17180838000000165</v>
      </c>
      <c r="O758">
        <f t="shared" si="137"/>
        <v>2.4078403026094595</v>
      </c>
      <c r="P758" t="str">
        <f>IFERROR(VLOOKUP(A758,Ref_Data!$A:$B,2,0),"Unknown")</f>
        <v>Unknown</v>
      </c>
      <c r="Q758" t="str">
        <f>IFERROR(VLOOKUP(A758,Ref_Data!$A:$C,3,0),"Unknown")</f>
        <v>Unknown</v>
      </c>
      <c r="R758" t="str">
        <f t="shared" si="138"/>
        <v>Universal Access</v>
      </c>
      <c r="S758">
        <f t="shared" si="139"/>
        <v>18.707387083984372</v>
      </c>
      <c r="T758">
        <f t="shared" si="140"/>
        <v>-18.527059143224882</v>
      </c>
      <c r="U758">
        <f t="shared" si="141"/>
        <v>2.4124405849037709</v>
      </c>
      <c r="V758">
        <f t="shared" si="142"/>
        <v>0.16274910999999292</v>
      </c>
      <c r="W758">
        <f t="shared" si="143"/>
        <v>-0.10485763899999956</v>
      </c>
    </row>
    <row r="759" spans="1:23" x14ac:dyDescent="0.2">
      <c r="A759" t="s">
        <v>121</v>
      </c>
      <c r="B759" t="s">
        <v>120</v>
      </c>
      <c r="C759">
        <v>2013</v>
      </c>
      <c r="D759">
        <v>99.849521370000005</v>
      </c>
      <c r="E759">
        <v>12.27615656</v>
      </c>
      <c r="F759">
        <v>7.6112732889999997</v>
      </c>
      <c r="G759">
        <v>3187.2209130000001</v>
      </c>
      <c r="H759">
        <v>899907172</v>
      </c>
      <c r="I759" t="str">
        <f>Master_Data!$A759 &amp; "-" &amp; Master_Data!$C759</f>
        <v>ECS-2013</v>
      </c>
      <c r="J759">
        <f t="shared" si="132"/>
        <v>2.1329750000006698E-2</v>
      </c>
      <c r="K759">
        <f t="shared" si="133"/>
        <v>0.69608625000000046</v>
      </c>
      <c r="L759">
        <f t="shared" si="134"/>
        <v>-0.20667135900000044</v>
      </c>
      <c r="M759">
        <f t="shared" si="135"/>
        <v>6849439420.8231287</v>
      </c>
      <c r="N759">
        <f t="shared" si="136"/>
        <v>0.15047862999999495</v>
      </c>
      <c r="O759">
        <f t="shared" si="137"/>
        <v>2.3880595342341113</v>
      </c>
      <c r="P759" t="str">
        <f>IFERROR(VLOOKUP(A759,Ref_Data!$A:$B,2,0),"Unknown")</f>
        <v>Unknown</v>
      </c>
      <c r="Q759" t="str">
        <f>IFERROR(VLOOKUP(A759,Ref_Data!$A:$C,3,0),"Unknown")</f>
        <v>Unknown</v>
      </c>
      <c r="R759" t="str">
        <f t="shared" si="138"/>
        <v>Universal Access</v>
      </c>
      <c r="S759">
        <f t="shared" si="139"/>
        <v>18.136983193359399</v>
      </c>
      <c r="T759">
        <f t="shared" si="140"/>
        <v>-18.025483523835348</v>
      </c>
      <c r="U759">
        <f t="shared" si="141"/>
        <v>2.6429028449999956</v>
      </c>
      <c r="V759">
        <f t="shared" si="142"/>
        <v>0.18407885999999962</v>
      </c>
      <c r="W759">
        <f t="shared" si="143"/>
        <v>-0.311528998</v>
      </c>
    </row>
    <row r="760" spans="1:23" x14ac:dyDescent="0.2">
      <c r="A760" t="s">
        <v>121</v>
      </c>
      <c r="B760" t="s">
        <v>120</v>
      </c>
      <c r="C760">
        <v>2014</v>
      </c>
      <c r="D760">
        <v>99.876137110000002</v>
      </c>
      <c r="E760">
        <v>12.43217258</v>
      </c>
      <c r="F760">
        <v>7.2721669560000004</v>
      </c>
      <c r="G760">
        <v>3072.2304220000001</v>
      </c>
      <c r="H760">
        <v>903561071</v>
      </c>
      <c r="I760" t="str">
        <f>Master_Data!$A760 &amp; "-" &amp; Master_Data!$C760</f>
        <v>ECS-2014</v>
      </c>
      <c r="J760">
        <f t="shared" si="132"/>
        <v>2.661573999999689E-2</v>
      </c>
      <c r="K760">
        <f t="shared" si="133"/>
        <v>0.15601601999999914</v>
      </c>
      <c r="L760">
        <f t="shared" si="134"/>
        <v>-0.33910633299999926</v>
      </c>
      <c r="M760">
        <f t="shared" si="135"/>
        <v>6570846963.2541704</v>
      </c>
      <c r="N760">
        <f t="shared" si="136"/>
        <v>0.12386288999999806</v>
      </c>
      <c r="O760">
        <f t="shared" si="137"/>
        <v>2.3670643008820513</v>
      </c>
      <c r="P760" t="str">
        <f>IFERROR(VLOOKUP(A760,Ref_Data!$A:$B,2,0),"Unknown")</f>
        <v>Unknown</v>
      </c>
      <c r="Q760" t="str">
        <f>IFERROR(VLOOKUP(A760,Ref_Data!$A:$C,3,0),"Unknown")</f>
        <v>Unknown</v>
      </c>
      <c r="R760" t="str">
        <f t="shared" si="138"/>
        <v>Universal Access</v>
      </c>
      <c r="S760">
        <f t="shared" si="139"/>
        <v>17.435234521132855</v>
      </c>
      <c r="T760">
        <f t="shared" si="140"/>
        <v>-17.679554025578302</v>
      </c>
      <c r="U760">
        <f t="shared" si="141"/>
        <v>2.4808800579163162</v>
      </c>
      <c r="V760">
        <f t="shared" si="142"/>
        <v>0.21069459999999651</v>
      </c>
      <c r="W760">
        <f t="shared" si="143"/>
        <v>-0.65063533099999926</v>
      </c>
    </row>
    <row r="761" spans="1:23" x14ac:dyDescent="0.2">
      <c r="A761" t="s">
        <v>121</v>
      </c>
      <c r="B761" t="s">
        <v>120</v>
      </c>
      <c r="C761">
        <v>2015</v>
      </c>
      <c r="D761">
        <v>99.167780260000001</v>
      </c>
      <c r="E761">
        <v>12.874448060000001</v>
      </c>
      <c r="F761">
        <v>7.2257254460000002</v>
      </c>
      <c r="G761">
        <v>3046.9056540000001</v>
      </c>
      <c r="H761">
        <v>907527486</v>
      </c>
      <c r="I761" t="str">
        <f>Master_Data!$A761 &amp; "-" &amp; Master_Data!$C761</f>
        <v>ECS-2015</v>
      </c>
      <c r="J761">
        <f t="shared" si="132"/>
        <v>-0.70835685000000126</v>
      </c>
      <c r="K761">
        <f t="shared" si="133"/>
        <v>0.44227548000000105</v>
      </c>
      <c r="L761">
        <f t="shared" si="134"/>
        <v>-4.6441510000000186E-2</v>
      </c>
      <c r="M761">
        <f t="shared" si="135"/>
        <v>6557544448.5346088</v>
      </c>
      <c r="N761">
        <f t="shared" si="136"/>
        <v>0.83221973999999932</v>
      </c>
      <c r="O761">
        <f t="shared" si="137"/>
        <v>2.3714962872296406</v>
      </c>
      <c r="P761" t="str">
        <f>IFERROR(VLOOKUP(A761,Ref_Data!$A:$B,2,0),"Unknown")</f>
        <v>Unknown</v>
      </c>
      <c r="Q761" t="str">
        <f>IFERROR(VLOOKUP(A761,Ref_Data!$A:$C,3,0),"Unknown")</f>
        <v>Unknown</v>
      </c>
      <c r="R761" t="str">
        <f t="shared" si="138"/>
        <v>Universal Access</v>
      </c>
      <c r="S761">
        <f t="shared" si="139"/>
        <v>16.152541701953112</v>
      </c>
      <c r="T761">
        <f t="shared" si="140"/>
        <v>-17.040709131497991</v>
      </c>
      <c r="U761">
        <f t="shared" si="141"/>
        <v>2.5162840799958213</v>
      </c>
      <c r="V761">
        <f t="shared" si="142"/>
        <v>-0.49766225000000475</v>
      </c>
      <c r="W761">
        <f t="shared" si="143"/>
        <v>-0.69707684099999945</v>
      </c>
    </row>
    <row r="762" spans="1:23" x14ac:dyDescent="0.2">
      <c r="A762" t="s">
        <v>121</v>
      </c>
      <c r="B762" t="s">
        <v>120</v>
      </c>
      <c r="C762">
        <v>2016</v>
      </c>
      <c r="D762">
        <v>99.828990219999994</v>
      </c>
      <c r="E762">
        <v>12.886654869999999</v>
      </c>
      <c r="F762">
        <v>7.2008005190000004</v>
      </c>
      <c r="G762">
        <v>3083.846254</v>
      </c>
      <c r="H762">
        <v>911579016</v>
      </c>
      <c r="I762" t="str">
        <f>Master_Data!$A762 &amp; "-" &amp; Master_Data!$C762</f>
        <v>ECS-2016</v>
      </c>
      <c r="J762">
        <f t="shared" si="132"/>
        <v>0.66120995999999366</v>
      </c>
      <c r="K762">
        <f t="shared" si="133"/>
        <v>1.2206809999998569E-2</v>
      </c>
      <c r="L762">
        <f t="shared" si="134"/>
        <v>-2.4924926999999819E-2</v>
      </c>
      <c r="M762">
        <f t="shared" si="135"/>
        <v>6564098651.5223093</v>
      </c>
      <c r="N762">
        <f t="shared" si="136"/>
        <v>0.17100978000000566</v>
      </c>
      <c r="O762">
        <f t="shared" si="137"/>
        <v>2.335006328431573</v>
      </c>
      <c r="P762" t="str">
        <f>IFERROR(VLOOKUP(A762,Ref_Data!$A:$B,2,0),"Unknown")</f>
        <v>Unknown</v>
      </c>
      <c r="Q762" t="str">
        <f>IFERROR(VLOOKUP(A762,Ref_Data!$A:$C,3,0),"Unknown")</f>
        <v>Unknown</v>
      </c>
      <c r="R762" t="str">
        <f t="shared" si="138"/>
        <v>Universal Access</v>
      </c>
      <c r="S762">
        <f t="shared" si="139"/>
        <v>15.734239089453027</v>
      </c>
      <c r="T762">
        <f t="shared" si="140"/>
        <v>-16.819402655184724</v>
      </c>
      <c r="U762">
        <f t="shared" si="141"/>
        <v>2.526428723330544</v>
      </c>
      <c r="V762">
        <f t="shared" si="142"/>
        <v>0.16354770999998891</v>
      </c>
      <c r="W762">
        <f t="shared" si="143"/>
        <v>-0.72200176799999927</v>
      </c>
    </row>
    <row r="763" spans="1:23" x14ac:dyDescent="0.2">
      <c r="A763" t="s">
        <v>121</v>
      </c>
      <c r="B763" t="s">
        <v>120</v>
      </c>
      <c r="C763">
        <v>2017</v>
      </c>
      <c r="D763">
        <v>99.964148699999996</v>
      </c>
      <c r="E763">
        <v>12.881907500000001</v>
      </c>
      <c r="F763">
        <v>7.2669303899999997</v>
      </c>
      <c r="G763">
        <v>3128.507568</v>
      </c>
      <c r="H763">
        <v>915065824</v>
      </c>
      <c r="I763" t="str">
        <f>Master_Data!$A763 &amp; "-" &amp; Master_Data!$C763</f>
        <v>ECS-2017</v>
      </c>
      <c r="J763">
        <f t="shared" si="132"/>
        <v>0.13515848000000119</v>
      </c>
      <c r="K763">
        <f t="shared" si="133"/>
        <v>-4.7473699999986962E-3</v>
      </c>
      <c r="L763">
        <f t="shared" si="134"/>
        <v>6.6129870999999341E-2</v>
      </c>
      <c r="M763">
        <f t="shared" si="135"/>
        <v>6649719645.2759914</v>
      </c>
      <c r="N763">
        <f t="shared" si="136"/>
        <v>3.5851300000004471E-2</v>
      </c>
      <c r="O763">
        <f t="shared" si="137"/>
        <v>2.3228105516924229</v>
      </c>
      <c r="P763" t="str">
        <f>IFERROR(VLOOKUP(A763,Ref_Data!$A:$B,2,0),"Unknown")</f>
        <v>Unknown</v>
      </c>
      <c r="Q763" t="str">
        <f>IFERROR(VLOOKUP(A763,Ref_Data!$A:$C,3,0),"Unknown")</f>
        <v>Unknown</v>
      </c>
      <c r="R763" t="str">
        <f t="shared" si="138"/>
        <v>Universal Access</v>
      </c>
      <c r="S763">
        <f t="shared" si="139"/>
        <v>15.110241009921879</v>
      </c>
      <c r="T763">
        <f t="shared" si="140"/>
        <v>-16.659611371734947</v>
      </c>
      <c r="U763">
        <f t="shared" si="141"/>
        <v>2.5891793244267758</v>
      </c>
      <c r="V763">
        <f t="shared" si="142"/>
        <v>0.2987061899999901</v>
      </c>
      <c r="W763">
        <f t="shared" si="143"/>
        <v>-0.65587189699999993</v>
      </c>
    </row>
    <row r="764" spans="1:23" x14ac:dyDescent="0.2">
      <c r="A764" t="s">
        <v>121</v>
      </c>
      <c r="B764" t="s">
        <v>120</v>
      </c>
      <c r="C764">
        <v>2018</v>
      </c>
      <c r="D764">
        <v>99.970783389999994</v>
      </c>
      <c r="E764">
        <v>13.479738279999999</v>
      </c>
      <c r="F764">
        <v>7.2471431009999998</v>
      </c>
      <c r="G764">
        <v>3159.3950789999999</v>
      </c>
      <c r="H764">
        <v>918689254</v>
      </c>
      <c r="I764" t="str">
        <f>Master_Data!$A764 &amp; "-" &amp; Master_Data!$C764</f>
        <v>ECS-2018</v>
      </c>
      <c r="J764">
        <f t="shared" si="132"/>
        <v>6.6346899999984998E-3</v>
      </c>
      <c r="K764">
        <f t="shared" si="133"/>
        <v>0.5978307799999989</v>
      </c>
      <c r="L764">
        <f t="shared" si="134"/>
        <v>-1.978728899999993E-2</v>
      </c>
      <c r="M764">
        <f t="shared" si="135"/>
        <v>6657872489.0889368</v>
      </c>
      <c r="N764">
        <f t="shared" si="136"/>
        <v>2.9216610000005971E-2</v>
      </c>
      <c r="O764">
        <f t="shared" si="137"/>
        <v>2.2938388266698948</v>
      </c>
      <c r="P764" t="str">
        <f>IFERROR(VLOOKUP(A764,Ref_Data!$A:$B,2,0),"Unknown")</f>
        <v>Unknown</v>
      </c>
      <c r="Q764" t="str">
        <f>IFERROR(VLOOKUP(A764,Ref_Data!$A:$C,3,0),"Unknown")</f>
        <v>Unknown</v>
      </c>
      <c r="R764" t="str">
        <f t="shared" si="138"/>
        <v>Universal Access</v>
      </c>
      <c r="S764">
        <f t="shared" si="139"/>
        <v>14.486982830312499</v>
      </c>
      <c r="T764">
        <f t="shared" si="140"/>
        <v>-16.083291890325302</v>
      </c>
      <c r="U764">
        <f t="shared" si="141"/>
        <v>2.5362740913723849</v>
      </c>
      <c r="V764">
        <f t="shared" si="142"/>
        <v>0.3053408799999886</v>
      </c>
      <c r="W764">
        <f t="shared" si="143"/>
        <v>-0.67565918599999986</v>
      </c>
    </row>
    <row r="765" spans="1:23" x14ac:dyDescent="0.2">
      <c r="A765" t="s">
        <v>121</v>
      </c>
      <c r="B765" t="s">
        <v>120</v>
      </c>
      <c r="C765">
        <v>2019</v>
      </c>
      <c r="D765">
        <v>99.953452380000002</v>
      </c>
      <c r="E765">
        <v>14.00597271</v>
      </c>
      <c r="F765">
        <v>7.041368211</v>
      </c>
      <c r="G765">
        <v>3082.4996500000002</v>
      </c>
      <c r="H765">
        <v>921932163</v>
      </c>
      <c r="I765" t="str">
        <f>Master_Data!$A765 &amp; "-" &amp; Master_Data!$C765</f>
        <v>ECS-2019</v>
      </c>
      <c r="J765">
        <f t="shared" si="132"/>
        <v>-1.7331009999992375E-2</v>
      </c>
      <c r="K765">
        <f t="shared" si="133"/>
        <v>0.52623443000000059</v>
      </c>
      <c r="L765">
        <f t="shared" si="134"/>
        <v>-0.20577488999999982</v>
      </c>
      <c r="M765">
        <f t="shared" si="135"/>
        <v>6491663825.2466707</v>
      </c>
      <c r="N765">
        <f t="shared" si="136"/>
        <v>4.6547619999998346E-2</v>
      </c>
      <c r="O765">
        <f t="shared" si="137"/>
        <v>2.2843046262795195</v>
      </c>
      <c r="P765" t="str">
        <f>IFERROR(VLOOKUP(A765,Ref_Data!$A:$B,2,0),"Unknown")</f>
        <v>Unknown</v>
      </c>
      <c r="Q765" t="str">
        <f>IFERROR(VLOOKUP(A765,Ref_Data!$A:$C,3,0),"Unknown")</f>
        <v>Unknown</v>
      </c>
      <c r="R765" t="str">
        <f t="shared" si="138"/>
        <v>Universal Access</v>
      </c>
      <c r="S765">
        <f t="shared" si="139"/>
        <v>13.912075240585878</v>
      </c>
      <c r="T765">
        <f t="shared" si="140"/>
        <v>-15.456218333827289</v>
      </c>
      <c r="U765">
        <f t="shared" si="141"/>
        <v>2.3579669154184124</v>
      </c>
      <c r="V765">
        <f t="shared" si="142"/>
        <v>0.28800986999999623</v>
      </c>
      <c r="W765">
        <f t="shared" si="143"/>
        <v>-0.88143407599999968</v>
      </c>
    </row>
    <row r="766" spans="1:23" x14ac:dyDescent="0.2">
      <c r="A766" t="s">
        <v>121</v>
      </c>
      <c r="B766" t="s">
        <v>120</v>
      </c>
      <c r="C766">
        <v>2020</v>
      </c>
      <c r="D766">
        <v>99.976027430000002</v>
      </c>
      <c r="E766">
        <v>15.1064492</v>
      </c>
      <c r="F766">
        <v>6.6167165179999996</v>
      </c>
      <c r="G766">
        <v>2943.9522579999998</v>
      </c>
      <c r="H766">
        <v>923664467</v>
      </c>
      <c r="I766" t="str">
        <f>Master_Data!$A766 &amp; "-" &amp; Master_Data!$C766</f>
        <v>ECS-2020</v>
      </c>
      <c r="J766">
        <f t="shared" si="132"/>
        <v>2.2575050000000374E-2</v>
      </c>
      <c r="K766">
        <f t="shared" si="133"/>
        <v>1.1004764900000001</v>
      </c>
      <c r="L766">
        <f t="shared" si="134"/>
        <v>-0.42465169300000039</v>
      </c>
      <c r="M766">
        <f t="shared" si="135"/>
        <v>6111625935.8885651</v>
      </c>
      <c r="N766">
        <f t="shared" si="136"/>
        <v>2.3972569999997972E-2</v>
      </c>
      <c r="O766">
        <f t="shared" si="137"/>
        <v>2.2475624392411597</v>
      </c>
      <c r="P766" t="str">
        <f>IFERROR(VLOOKUP(A766,Ref_Data!$A:$B,2,0),"Unknown")</f>
        <v>Unknown</v>
      </c>
      <c r="Q766" t="str">
        <f>IFERROR(VLOOKUP(A766,Ref_Data!$A:$C,3,0),"Unknown")</f>
        <v>Unknown</v>
      </c>
      <c r="R766" t="str">
        <f t="shared" si="138"/>
        <v>Universal Access</v>
      </c>
      <c r="S766">
        <f t="shared" si="139"/>
        <v>13.402192904335919</v>
      </c>
      <c r="T766">
        <f t="shared" si="140"/>
        <v>-15.428404233815261</v>
      </c>
      <c r="U766">
        <f t="shared" si="141"/>
        <v>2.2159688816987417</v>
      </c>
      <c r="V766">
        <f t="shared" si="142"/>
        <v>0.3105849199999966</v>
      </c>
      <c r="W766">
        <f t="shared" si="143"/>
        <v>-1.3060857690000001</v>
      </c>
    </row>
    <row r="767" spans="1:23" x14ac:dyDescent="0.2">
      <c r="A767" t="s">
        <v>121</v>
      </c>
      <c r="B767" t="s">
        <v>120</v>
      </c>
      <c r="C767">
        <v>2021</v>
      </c>
      <c r="D767">
        <v>99.988193120000005</v>
      </c>
      <c r="F767">
        <v>7.0922443309999998</v>
      </c>
      <c r="G767">
        <v>3176.7635310000001</v>
      </c>
      <c r="H767">
        <v>924381062</v>
      </c>
      <c r="I767" t="str">
        <f>Master_Data!$A767 &amp; "-" &amp; Master_Data!$C767</f>
        <v>ECS-2021</v>
      </c>
      <c r="J767">
        <f t="shared" si="132"/>
        <v>1.2165690000003337E-2</v>
      </c>
      <c r="K767" t="str">
        <f t="shared" si="133"/>
        <v/>
      </c>
      <c r="L767">
        <f t="shared" si="134"/>
        <v>0.47552781300000024</v>
      </c>
      <c r="M767">
        <f t="shared" si="135"/>
        <v>6555936346.6532593</v>
      </c>
      <c r="N767">
        <f t="shared" si="136"/>
        <v>1.1806879999994635E-2</v>
      </c>
      <c r="O767">
        <f t="shared" si="137"/>
        <v>2.2325376949814899</v>
      </c>
      <c r="P767" t="str">
        <f>IFERROR(VLOOKUP(A767,Ref_Data!$A:$B,2,0),"Unknown")</f>
        <v>Unknown</v>
      </c>
      <c r="Q767" t="str">
        <f>IFERROR(VLOOKUP(A767,Ref_Data!$A:$C,3,0),"Unknown")</f>
        <v>Unknown</v>
      </c>
      <c r="R767" t="str">
        <f t="shared" si="138"/>
        <v>Universal Access</v>
      </c>
      <c r="S767">
        <f t="shared" si="139"/>
        <v>12.863024609726565</v>
      </c>
      <c r="T767" t="str">
        <f t="shared" si="140"/>
        <v/>
      </c>
      <c r="U767">
        <f t="shared" si="141"/>
        <v>2.5115099899958135</v>
      </c>
      <c r="V767">
        <f t="shared" si="142"/>
        <v>0.32275060999999994</v>
      </c>
      <c r="W767">
        <f t="shared" si="143"/>
        <v>-0.83055795599999982</v>
      </c>
    </row>
    <row r="768" spans="1:23" x14ac:dyDescent="0.2">
      <c r="A768" t="s">
        <v>121</v>
      </c>
      <c r="B768" t="s">
        <v>120</v>
      </c>
      <c r="C768">
        <v>2022</v>
      </c>
      <c r="D768">
        <v>99.997731549999997</v>
      </c>
      <c r="F768">
        <v>6.85506905</v>
      </c>
      <c r="G768">
        <v>3028.8509020000001</v>
      </c>
      <c r="H768">
        <v>924234471</v>
      </c>
      <c r="I768" t="str">
        <f>Master_Data!$A768 &amp; "-" &amp; Master_Data!$C768</f>
        <v>ECS-2022</v>
      </c>
      <c r="J768">
        <f t="shared" si="132"/>
        <v>9.5384299999921041E-3</v>
      </c>
      <c r="K768" t="str">
        <f t="shared" si="133"/>
        <v/>
      </c>
      <c r="L768">
        <f t="shared" si="134"/>
        <v>-0.23717528099999985</v>
      </c>
      <c r="M768">
        <f t="shared" si="135"/>
        <v>6335691117.0952225</v>
      </c>
      <c r="N768">
        <f t="shared" si="136"/>
        <v>2.2684500000025309E-3</v>
      </c>
      <c r="O768">
        <f t="shared" si="137"/>
        <v>2.2632573447156097</v>
      </c>
      <c r="P768" t="str">
        <f>IFERROR(VLOOKUP(A768,Ref_Data!$A:$B,2,0),"Unknown")</f>
        <v>Unknown</v>
      </c>
      <c r="Q768" t="str">
        <f>IFERROR(VLOOKUP(A768,Ref_Data!$A:$C,3,0),"Unknown")</f>
        <v>Unknown</v>
      </c>
      <c r="R768" t="str">
        <f t="shared" si="138"/>
        <v>Universal Access</v>
      </c>
      <c r="S768">
        <f t="shared" si="139"/>
        <v>12.58367788601565</v>
      </c>
      <c r="T768" t="str">
        <f t="shared" si="140"/>
        <v/>
      </c>
      <c r="U768">
        <f t="shared" si="141"/>
        <v>2.3042679977740637</v>
      </c>
      <c r="V768">
        <f t="shared" si="142"/>
        <v>0.33228903999999204</v>
      </c>
      <c r="W768">
        <f t="shared" si="143"/>
        <v>-1.0677332369999997</v>
      </c>
    </row>
    <row r="769" spans="1:23" x14ac:dyDescent="0.2">
      <c r="A769" t="s">
        <v>123</v>
      </c>
      <c r="B769" t="s">
        <v>122</v>
      </c>
      <c r="C769">
        <v>2010</v>
      </c>
      <c r="D769">
        <v>97.5</v>
      </c>
      <c r="E769">
        <v>11.8</v>
      </c>
      <c r="F769">
        <v>2.5372205249999999</v>
      </c>
      <c r="G769">
        <v>867.46522670000002</v>
      </c>
      <c r="H769">
        <v>15076695</v>
      </c>
      <c r="I769" t="str">
        <f>Master_Data!$A769 &amp; "-" &amp; Master_Data!$C769</f>
        <v>ECU-2010</v>
      </c>
      <c r="J769" t="str">
        <f t="shared" si="132"/>
        <v/>
      </c>
      <c r="K769" t="str">
        <f t="shared" si="133"/>
        <v/>
      </c>
      <c r="L769" t="str">
        <f t="shared" si="134"/>
        <v/>
      </c>
      <c r="M769">
        <f t="shared" si="135"/>
        <v>38252900.003164873</v>
      </c>
      <c r="N769">
        <f t="shared" si="136"/>
        <v>2.5</v>
      </c>
      <c r="O769">
        <f t="shared" si="137"/>
        <v>2.9248671265499153</v>
      </c>
      <c r="P769" t="str">
        <f>IFERROR(VLOOKUP(A769,Ref_Data!$A:$B,2,0),"Unknown")</f>
        <v>Upper Middle Income</v>
      </c>
      <c r="Q769" t="str">
        <f>IFERROR(VLOOKUP(A769,Ref_Data!$A:$C,3,0),"Unknown")</f>
        <v>Latin America &amp; Caribbean</v>
      </c>
      <c r="R769" t="str">
        <f t="shared" si="138"/>
        <v>Universal Access</v>
      </c>
      <c r="S769">
        <f t="shared" si="139"/>
        <v>17.875342560585949</v>
      </c>
      <c r="T769">
        <f t="shared" si="140"/>
        <v>-18.612664906737901</v>
      </c>
      <c r="U769">
        <f t="shared" si="141"/>
        <v>-2.5608386889916344</v>
      </c>
      <c r="V769">
        <f t="shared" si="142"/>
        <v>0</v>
      </c>
      <c r="W769">
        <f t="shared" si="143"/>
        <v>0</v>
      </c>
    </row>
    <row r="770" spans="1:23" x14ac:dyDescent="0.2">
      <c r="A770" t="s">
        <v>123</v>
      </c>
      <c r="B770" t="s">
        <v>122</v>
      </c>
      <c r="C770">
        <v>2011</v>
      </c>
      <c r="D770">
        <v>96.9</v>
      </c>
      <c r="E770">
        <v>13.2</v>
      </c>
      <c r="F770">
        <v>2.5002109130000001</v>
      </c>
      <c r="G770">
        <v>891.34671790000004</v>
      </c>
      <c r="H770">
        <v>15326227</v>
      </c>
      <c r="I770" t="str">
        <f>Master_Data!$A770 &amp; "-" &amp; Master_Data!$C770</f>
        <v>ECU-2011</v>
      </c>
      <c r="J770">
        <f t="shared" ref="J770:J833" si="144">IF(C770=2010,"",IF(D770="","",IFERROR(D770-INDEX($D:$D,MATCH(A770&amp;"-"&amp;(C770-1),$I:$I,0)),"")))</f>
        <v>-0.59999999999999432</v>
      </c>
      <c r="K770">
        <f t="shared" ref="K770:K833" si="145">IF(C770=2010,"",IF(E770="","",IFERROR(E770-INDEX($E:$E,MATCH(A770&amp;"-"&amp;(C770-1),$I:$I,0)),"")))</f>
        <v>1.3999999999999986</v>
      </c>
      <c r="L770">
        <f t="shared" ref="L770:L833" si="146">IF(C770=2010,"",IF(F770="","",IFERROR(F770-INDEX($F:$F,MATCH(A770&amp;"-"&amp;(C770-1),$I:$I,0)),"" )))</f>
        <v>-3.7009611999999859E-2</v>
      </c>
      <c r="M770">
        <f t="shared" ref="M770:M833" si="147">IFERROR(F770*H770,"")</f>
        <v>38318800.000515252</v>
      </c>
      <c r="N770">
        <f t="shared" ref="N770:N833" si="148">IF(D770="","",100-D770)</f>
        <v>3.0999999999999943</v>
      </c>
      <c r="O770">
        <f t="shared" ref="O770:O833" si="149">IFERROR(F770/G770*1000,"")</f>
        <v>2.8049813420421414</v>
      </c>
      <c r="P770" t="str">
        <f>IFERROR(VLOOKUP(A770,Ref_Data!$A:$B,2,0),"Unknown")</f>
        <v>Upper Middle Income</v>
      </c>
      <c r="Q770" t="str">
        <f>IFERROR(VLOOKUP(A770,Ref_Data!$A:$C,3,0),"Unknown")</f>
        <v>Latin America &amp; Caribbean</v>
      </c>
      <c r="R770" t="str">
        <f t="shared" ref="R770:R833" si="150">IF(D770="","No Data",IF(D770&gt;=95,"Universal Access",IF(D770&gt;=80,"High Access",IF(D770&gt;=50,"Moderate Access",IF(D770&gt;=20,"Low Access","Critical")))))</f>
        <v>Universal Access</v>
      </c>
      <c r="S770">
        <f t="shared" ref="S770:S833" si="151">IF(D770="","",D770-AVERAGEIF($C:$C,C770,$D:$D))</f>
        <v>16.484672569179693</v>
      </c>
      <c r="T770">
        <f t="shared" ref="T770:T833" si="152">IF(E770="","",E770-AVERAGEIF($C:$C,C770,$E:$E))</f>
        <v>-16.997370289641143</v>
      </c>
      <c r="U770">
        <f t="shared" ref="U770:U833" si="153">IF(F770="","",F770-AVERAGEIF($C:$C,C770,$F:$F))</f>
        <v>-2.6263224707740553</v>
      </c>
      <c r="V770">
        <f t="shared" ref="V770:V833" si="154">IFERROR(IF(D770="","",D770-INDEX($D:$D,MATCH(A770&amp;"-2010",$I:$I,0))),"")</f>
        <v>-0.59999999999999432</v>
      </c>
      <c r="W770">
        <f t="shared" ref="W770:W833" si="155">IFERROR(IF(F770="","",F770-INDEX($F:$F,MATCH(A770&amp;"-2010",$I:$I,0))),"")</f>
        <v>-3.7009611999999859E-2</v>
      </c>
    </row>
    <row r="771" spans="1:23" x14ac:dyDescent="0.2">
      <c r="A771" t="s">
        <v>123</v>
      </c>
      <c r="B771" t="s">
        <v>122</v>
      </c>
      <c r="C771">
        <v>2012</v>
      </c>
      <c r="D771">
        <v>97.2</v>
      </c>
      <c r="E771">
        <v>13.2</v>
      </c>
      <c r="F771">
        <v>2.4826944750000002</v>
      </c>
      <c r="G771">
        <v>872.14170560000002</v>
      </c>
      <c r="H771">
        <v>15572194</v>
      </c>
      <c r="I771" t="str">
        <f>Master_Data!$A771 &amp; "-" &amp; Master_Data!$C771</f>
        <v>ECU-2012</v>
      </c>
      <c r="J771">
        <f t="shared" si="144"/>
        <v>0.29999999999999716</v>
      </c>
      <c r="K771">
        <f t="shared" si="145"/>
        <v>0</v>
      </c>
      <c r="L771">
        <f t="shared" si="146"/>
        <v>-1.7516437999999912E-2</v>
      </c>
      <c r="M771">
        <f t="shared" si="147"/>
        <v>38661000.007428154</v>
      </c>
      <c r="N771">
        <f t="shared" si="148"/>
        <v>2.7999999999999972</v>
      </c>
      <c r="O771">
        <f t="shared" si="149"/>
        <v>2.846664090317756</v>
      </c>
      <c r="P771" t="str">
        <f>IFERROR(VLOOKUP(A771,Ref_Data!$A:$B,2,0),"Unknown")</f>
        <v>Upper Middle Income</v>
      </c>
      <c r="Q771" t="str">
        <f>IFERROR(VLOOKUP(A771,Ref_Data!$A:$C,3,0),"Unknown")</f>
        <v>Latin America &amp; Caribbean</v>
      </c>
      <c r="R771" t="str">
        <f t="shared" si="150"/>
        <v>Universal Access</v>
      </c>
      <c r="S771">
        <f t="shared" si="151"/>
        <v>16.079195463984377</v>
      </c>
      <c r="T771">
        <f t="shared" si="152"/>
        <v>-16.907129453224883</v>
      </c>
      <c r="U771">
        <f t="shared" si="153"/>
        <v>-2.922809588096229</v>
      </c>
      <c r="V771">
        <f t="shared" si="154"/>
        <v>-0.29999999999999716</v>
      </c>
      <c r="W771">
        <f t="shared" si="155"/>
        <v>-5.4526049999999771E-2</v>
      </c>
    </row>
    <row r="772" spans="1:23" x14ac:dyDescent="0.2">
      <c r="A772" t="s">
        <v>123</v>
      </c>
      <c r="B772" t="s">
        <v>122</v>
      </c>
      <c r="C772">
        <v>2013</v>
      </c>
      <c r="D772">
        <v>98</v>
      </c>
      <c r="E772">
        <v>11.8</v>
      </c>
      <c r="F772">
        <v>2.6037810280000002</v>
      </c>
      <c r="G772">
        <v>911.67013999999995</v>
      </c>
      <c r="H772">
        <v>15807128</v>
      </c>
      <c r="I772" t="str">
        <f>Master_Data!$A772 &amp; "-" &amp; Master_Data!$C772</f>
        <v>ECU-2013</v>
      </c>
      <c r="J772">
        <f t="shared" si="144"/>
        <v>0.79999999999999716</v>
      </c>
      <c r="K772">
        <f t="shared" si="145"/>
        <v>-1.3999999999999986</v>
      </c>
      <c r="L772">
        <f t="shared" si="146"/>
        <v>0.12108655300000004</v>
      </c>
      <c r="M772">
        <f t="shared" si="147"/>
        <v>41158299.993567586</v>
      </c>
      <c r="N772">
        <f t="shared" si="148"/>
        <v>2</v>
      </c>
      <c r="O772">
        <f t="shared" si="149"/>
        <v>2.856056059925359</v>
      </c>
      <c r="P772" t="str">
        <f>IFERROR(VLOOKUP(A772,Ref_Data!$A:$B,2,0),"Unknown")</f>
        <v>Upper Middle Income</v>
      </c>
      <c r="Q772" t="str">
        <f>IFERROR(VLOOKUP(A772,Ref_Data!$A:$C,3,0),"Unknown")</f>
        <v>Latin America &amp; Caribbean</v>
      </c>
      <c r="R772" t="str">
        <f t="shared" si="150"/>
        <v>Universal Access</v>
      </c>
      <c r="S772">
        <f t="shared" si="151"/>
        <v>16.287461823359394</v>
      </c>
      <c r="T772">
        <f t="shared" si="152"/>
        <v>-18.501640083835348</v>
      </c>
      <c r="U772">
        <f t="shared" si="153"/>
        <v>-2.3645894160000038</v>
      </c>
      <c r="V772">
        <f t="shared" si="154"/>
        <v>0.5</v>
      </c>
      <c r="W772">
        <f t="shared" si="155"/>
        <v>6.6560503000000271E-2</v>
      </c>
    </row>
    <row r="773" spans="1:23" x14ac:dyDescent="0.2">
      <c r="A773" t="s">
        <v>123</v>
      </c>
      <c r="B773" t="s">
        <v>122</v>
      </c>
      <c r="C773">
        <v>2014</v>
      </c>
      <c r="D773">
        <v>99</v>
      </c>
      <c r="E773">
        <v>12.2</v>
      </c>
      <c r="F773">
        <v>2.7102627959999999</v>
      </c>
      <c r="G773">
        <v>983.23612430000003</v>
      </c>
      <c r="H773">
        <v>16035124</v>
      </c>
      <c r="I773" t="str">
        <f>Master_Data!$A773 &amp; "-" &amp; Master_Data!$C773</f>
        <v>ECU-2014</v>
      </c>
      <c r="J773">
        <f t="shared" si="144"/>
        <v>1</v>
      </c>
      <c r="K773">
        <f t="shared" si="145"/>
        <v>0.39999999999999858</v>
      </c>
      <c r="L773">
        <f t="shared" si="146"/>
        <v>0.10648176799999964</v>
      </c>
      <c r="M773">
        <f t="shared" si="147"/>
        <v>43459400.006446704</v>
      </c>
      <c r="N773">
        <f t="shared" si="148"/>
        <v>1</v>
      </c>
      <c r="O773">
        <f t="shared" si="149"/>
        <v>2.7564719491256793</v>
      </c>
      <c r="P773" t="str">
        <f>IFERROR(VLOOKUP(A773,Ref_Data!$A:$B,2,0),"Unknown")</f>
        <v>Upper Middle Income</v>
      </c>
      <c r="Q773" t="str">
        <f>IFERROR(VLOOKUP(A773,Ref_Data!$A:$C,3,0),"Unknown")</f>
        <v>Latin America &amp; Caribbean</v>
      </c>
      <c r="R773" t="str">
        <f t="shared" si="150"/>
        <v>Universal Access</v>
      </c>
      <c r="S773">
        <f t="shared" si="151"/>
        <v>16.559097411132853</v>
      </c>
      <c r="T773">
        <f t="shared" si="152"/>
        <v>-17.911726605578302</v>
      </c>
      <c r="U773">
        <f t="shared" si="153"/>
        <v>-2.0810241020836844</v>
      </c>
      <c r="V773">
        <f t="shared" si="154"/>
        <v>1.5</v>
      </c>
      <c r="W773">
        <f t="shared" si="155"/>
        <v>0.17304227099999991</v>
      </c>
    </row>
    <row r="774" spans="1:23" x14ac:dyDescent="0.2">
      <c r="A774" t="s">
        <v>123</v>
      </c>
      <c r="B774" t="s">
        <v>122</v>
      </c>
      <c r="C774">
        <v>2015</v>
      </c>
      <c r="D774">
        <v>98.8</v>
      </c>
      <c r="E774">
        <v>13.1</v>
      </c>
      <c r="F774">
        <v>2.6604759250000001</v>
      </c>
      <c r="G774">
        <v>936.65912600000001</v>
      </c>
      <c r="H774">
        <v>16266225</v>
      </c>
      <c r="I774" t="str">
        <f>Master_Data!$A774 &amp; "-" &amp; Master_Data!$C774</f>
        <v>ECU-2015</v>
      </c>
      <c r="J774">
        <f t="shared" si="144"/>
        <v>-0.20000000000000284</v>
      </c>
      <c r="K774">
        <f t="shared" si="145"/>
        <v>0.90000000000000036</v>
      </c>
      <c r="L774">
        <f t="shared" si="146"/>
        <v>-4.9786870999999788E-2</v>
      </c>
      <c r="M774">
        <f t="shared" si="147"/>
        <v>43275900.003133126</v>
      </c>
      <c r="N774">
        <f t="shared" si="148"/>
        <v>1.2000000000000028</v>
      </c>
      <c r="O774">
        <f t="shared" si="149"/>
        <v>2.840388622872394</v>
      </c>
      <c r="P774" t="str">
        <f>IFERROR(VLOOKUP(A774,Ref_Data!$A:$B,2,0),"Unknown")</f>
        <v>Upper Middle Income</v>
      </c>
      <c r="Q774" t="str">
        <f>IFERROR(VLOOKUP(A774,Ref_Data!$A:$C,3,0),"Unknown")</f>
        <v>Latin America &amp; Caribbean</v>
      </c>
      <c r="R774" t="str">
        <f t="shared" si="150"/>
        <v>Universal Access</v>
      </c>
      <c r="S774">
        <f t="shared" si="151"/>
        <v>15.784761441953108</v>
      </c>
      <c r="T774">
        <f t="shared" si="152"/>
        <v>-16.815157191497988</v>
      </c>
      <c r="U774">
        <f t="shared" si="153"/>
        <v>-2.0489654410041789</v>
      </c>
      <c r="V774">
        <f t="shared" si="154"/>
        <v>1.2999999999999972</v>
      </c>
      <c r="W774">
        <f t="shared" si="155"/>
        <v>0.12325540000000013</v>
      </c>
    </row>
    <row r="775" spans="1:23" x14ac:dyDescent="0.2">
      <c r="A775" t="s">
        <v>123</v>
      </c>
      <c r="B775" t="s">
        <v>122</v>
      </c>
      <c r="C775">
        <v>2016</v>
      </c>
      <c r="D775">
        <v>98.7</v>
      </c>
      <c r="E775">
        <v>14.8</v>
      </c>
      <c r="F775">
        <v>2.5487879869999999</v>
      </c>
      <c r="G775">
        <v>885.60215819999996</v>
      </c>
      <c r="H775">
        <v>16505139</v>
      </c>
      <c r="I775" t="str">
        <f>Master_Data!$A775 &amp; "-" &amp; Master_Data!$C775</f>
        <v>ECU-2016</v>
      </c>
      <c r="J775">
        <f t="shared" si="144"/>
        <v>-9.9999999999994316E-2</v>
      </c>
      <c r="K775">
        <f t="shared" si="145"/>
        <v>1.7000000000000011</v>
      </c>
      <c r="L775">
        <f t="shared" si="146"/>
        <v>-0.11168793800000021</v>
      </c>
      <c r="M775">
        <f t="shared" si="147"/>
        <v>42068100.00696519</v>
      </c>
      <c r="N775">
        <f t="shared" si="148"/>
        <v>1.2999999999999972</v>
      </c>
      <c r="O775">
        <f t="shared" si="149"/>
        <v>2.8780282019416603</v>
      </c>
      <c r="P775" t="str">
        <f>IFERROR(VLOOKUP(A775,Ref_Data!$A:$B,2,0),"Unknown")</f>
        <v>Upper Middle Income</v>
      </c>
      <c r="Q775" t="str">
        <f>IFERROR(VLOOKUP(A775,Ref_Data!$A:$C,3,0),"Unknown")</f>
        <v>Latin America &amp; Caribbean</v>
      </c>
      <c r="R775" t="str">
        <f t="shared" si="150"/>
        <v>Universal Access</v>
      </c>
      <c r="S775">
        <f t="shared" si="151"/>
        <v>14.605248869453035</v>
      </c>
      <c r="T775">
        <f t="shared" si="152"/>
        <v>-14.906057525184725</v>
      </c>
      <c r="U775">
        <f t="shared" si="153"/>
        <v>-2.1255838086694565</v>
      </c>
      <c r="V775">
        <f t="shared" si="154"/>
        <v>1.2000000000000028</v>
      </c>
      <c r="W775">
        <f t="shared" si="155"/>
        <v>1.1567461999999917E-2</v>
      </c>
    </row>
    <row r="776" spans="1:23" x14ac:dyDescent="0.2">
      <c r="A776" t="s">
        <v>123</v>
      </c>
      <c r="B776" t="s">
        <v>122</v>
      </c>
      <c r="C776">
        <v>2017</v>
      </c>
      <c r="D776">
        <v>99.2</v>
      </c>
      <c r="E776">
        <v>17</v>
      </c>
      <c r="F776">
        <v>2.4498376120000001</v>
      </c>
      <c r="G776">
        <v>897.94810759999996</v>
      </c>
      <c r="H776">
        <v>16759519</v>
      </c>
      <c r="I776" t="str">
        <f>Master_Data!$A776 &amp; "-" &amp; Master_Data!$C776</f>
        <v>ECU-2017</v>
      </c>
      <c r="J776">
        <f t="shared" si="144"/>
        <v>0.5</v>
      </c>
      <c r="K776">
        <f t="shared" si="145"/>
        <v>2.1999999999999993</v>
      </c>
      <c r="L776">
        <f t="shared" si="146"/>
        <v>-9.8950374999999813E-2</v>
      </c>
      <c r="M776">
        <f t="shared" si="147"/>
        <v>41058100.005228631</v>
      </c>
      <c r="N776">
        <f t="shared" si="148"/>
        <v>0.79999999999999716</v>
      </c>
      <c r="O776">
        <f t="shared" si="149"/>
        <v>2.7282619020689611</v>
      </c>
      <c r="P776" t="str">
        <f>IFERROR(VLOOKUP(A776,Ref_Data!$A:$B,2,0),"Unknown")</f>
        <v>Upper Middle Income</v>
      </c>
      <c r="Q776" t="str">
        <f>IFERROR(VLOOKUP(A776,Ref_Data!$A:$C,3,0),"Unknown")</f>
        <v>Latin America &amp; Caribbean</v>
      </c>
      <c r="R776" t="str">
        <f t="shared" si="150"/>
        <v>Universal Access</v>
      </c>
      <c r="S776">
        <f t="shared" si="151"/>
        <v>14.346092309921886</v>
      </c>
      <c r="T776">
        <f t="shared" si="152"/>
        <v>-12.541518871734947</v>
      </c>
      <c r="U776">
        <f t="shared" si="153"/>
        <v>-2.2279134535732239</v>
      </c>
      <c r="V776">
        <f t="shared" si="154"/>
        <v>1.7000000000000028</v>
      </c>
      <c r="W776">
        <f t="shared" si="155"/>
        <v>-8.7382912999999895E-2</v>
      </c>
    </row>
    <row r="777" spans="1:23" x14ac:dyDescent="0.2">
      <c r="A777" t="s">
        <v>123</v>
      </c>
      <c r="B777" t="s">
        <v>122</v>
      </c>
      <c r="C777">
        <v>2018</v>
      </c>
      <c r="D777">
        <v>98.7</v>
      </c>
      <c r="E777">
        <v>16.3</v>
      </c>
      <c r="F777">
        <v>2.4759895379999999</v>
      </c>
      <c r="G777">
        <v>869.58326599999998</v>
      </c>
      <c r="H777">
        <v>17049547</v>
      </c>
      <c r="I777" t="str">
        <f>Master_Data!$A777 &amp; "-" &amp; Master_Data!$C777</f>
        <v>ECU-2018</v>
      </c>
      <c r="J777">
        <f t="shared" si="144"/>
        <v>-0.5</v>
      </c>
      <c r="K777">
        <f t="shared" si="145"/>
        <v>-0.69999999999999929</v>
      </c>
      <c r="L777">
        <f t="shared" si="146"/>
        <v>2.6151925999999825E-2</v>
      </c>
      <c r="M777">
        <f t="shared" si="147"/>
        <v>42214499.999639288</v>
      </c>
      <c r="N777">
        <f t="shared" si="148"/>
        <v>1.2999999999999972</v>
      </c>
      <c r="O777">
        <f t="shared" si="149"/>
        <v>2.8473288698267107</v>
      </c>
      <c r="P777" t="str">
        <f>IFERROR(VLOOKUP(A777,Ref_Data!$A:$B,2,0),"Unknown")</f>
        <v>Upper Middle Income</v>
      </c>
      <c r="Q777" t="str">
        <f>IFERROR(VLOOKUP(A777,Ref_Data!$A:$C,3,0),"Unknown")</f>
        <v>Latin America &amp; Caribbean</v>
      </c>
      <c r="R777" t="str">
        <f t="shared" si="150"/>
        <v>Universal Access</v>
      </c>
      <c r="S777">
        <f t="shared" si="151"/>
        <v>13.216199440312508</v>
      </c>
      <c r="T777">
        <f t="shared" si="152"/>
        <v>-13.263030170325301</v>
      </c>
      <c r="U777">
        <f t="shared" si="153"/>
        <v>-2.234879471627615</v>
      </c>
      <c r="V777">
        <f t="shared" si="154"/>
        <v>1.2000000000000028</v>
      </c>
      <c r="W777">
        <f t="shared" si="155"/>
        <v>-6.123098700000007E-2</v>
      </c>
    </row>
    <row r="778" spans="1:23" x14ac:dyDescent="0.2">
      <c r="A778" t="s">
        <v>123</v>
      </c>
      <c r="B778" t="s">
        <v>122</v>
      </c>
      <c r="C778">
        <v>2019</v>
      </c>
      <c r="D778">
        <v>99.1</v>
      </c>
      <c r="E778">
        <v>17.7</v>
      </c>
      <c r="F778">
        <v>2.417840209</v>
      </c>
      <c r="G778">
        <v>903.97277199999996</v>
      </c>
      <c r="H778">
        <v>17340021</v>
      </c>
      <c r="I778" t="str">
        <f>Master_Data!$A778 &amp; "-" &amp; Master_Data!$C778</f>
        <v>ECU-2019</v>
      </c>
      <c r="J778">
        <f t="shared" si="144"/>
        <v>0.39999999999999147</v>
      </c>
      <c r="K778">
        <f t="shared" si="145"/>
        <v>1.3999999999999986</v>
      </c>
      <c r="L778">
        <f t="shared" si="146"/>
        <v>-5.8149328999999916E-2</v>
      </c>
      <c r="M778">
        <f t="shared" si="147"/>
        <v>41925399.998704389</v>
      </c>
      <c r="N778">
        <f t="shared" si="148"/>
        <v>0.90000000000000568</v>
      </c>
      <c r="O778">
        <f t="shared" si="149"/>
        <v>2.6746825611247504</v>
      </c>
      <c r="P778" t="str">
        <f>IFERROR(VLOOKUP(A778,Ref_Data!$A:$B,2,0),"Unknown")</f>
        <v>Upper Middle Income</v>
      </c>
      <c r="Q778" t="str">
        <f>IFERROR(VLOOKUP(A778,Ref_Data!$A:$C,3,0),"Unknown")</f>
        <v>Latin America &amp; Caribbean</v>
      </c>
      <c r="R778" t="str">
        <f t="shared" si="150"/>
        <v>Universal Access</v>
      </c>
      <c r="S778">
        <f t="shared" si="151"/>
        <v>13.058622860585871</v>
      </c>
      <c r="T778">
        <f t="shared" si="152"/>
        <v>-11.76219104382729</v>
      </c>
      <c r="U778">
        <f t="shared" si="153"/>
        <v>-2.2655610865815876</v>
      </c>
      <c r="V778">
        <f t="shared" si="154"/>
        <v>1.5999999999999943</v>
      </c>
      <c r="W778">
        <f t="shared" si="155"/>
        <v>-0.11938031599999999</v>
      </c>
    </row>
    <row r="779" spans="1:23" x14ac:dyDescent="0.2">
      <c r="A779" t="s">
        <v>123</v>
      </c>
      <c r="B779" t="s">
        <v>122</v>
      </c>
      <c r="C779">
        <v>2020</v>
      </c>
      <c r="D779">
        <v>98.9</v>
      </c>
      <c r="E779">
        <v>20.2</v>
      </c>
      <c r="F779">
        <v>2.0858579970000002</v>
      </c>
      <c r="G779">
        <v>785.42520049999996</v>
      </c>
      <c r="H779">
        <v>17546065</v>
      </c>
      <c r="I779" t="str">
        <f>Master_Data!$A779 &amp; "-" &amp; Master_Data!$C779</f>
        <v>ECU-2020</v>
      </c>
      <c r="J779">
        <f t="shared" si="144"/>
        <v>-0.19999999999998863</v>
      </c>
      <c r="K779">
        <f t="shared" si="145"/>
        <v>2.5</v>
      </c>
      <c r="L779">
        <f t="shared" si="146"/>
        <v>-0.33198221199999978</v>
      </c>
      <c r="M779">
        <f t="shared" si="147"/>
        <v>36598599.996131808</v>
      </c>
      <c r="N779">
        <f t="shared" si="148"/>
        <v>1.0999999999999943</v>
      </c>
      <c r="O779">
        <f t="shared" si="149"/>
        <v>2.6557054645969438</v>
      </c>
      <c r="P779" t="str">
        <f>IFERROR(VLOOKUP(A779,Ref_Data!$A:$B,2,0),"Unknown")</f>
        <v>Upper Middle Income</v>
      </c>
      <c r="Q779" t="str">
        <f>IFERROR(VLOOKUP(A779,Ref_Data!$A:$C,3,0),"Unknown")</f>
        <v>Latin America &amp; Caribbean</v>
      </c>
      <c r="R779" t="str">
        <f t="shared" si="150"/>
        <v>Universal Access</v>
      </c>
      <c r="S779">
        <f t="shared" si="151"/>
        <v>12.326165474335923</v>
      </c>
      <c r="T779">
        <f t="shared" si="152"/>
        <v>-10.334853433815262</v>
      </c>
      <c r="U779">
        <f t="shared" si="153"/>
        <v>-2.3148896393012577</v>
      </c>
      <c r="V779">
        <f t="shared" si="154"/>
        <v>1.4000000000000057</v>
      </c>
      <c r="W779">
        <f t="shared" si="155"/>
        <v>-0.45136252799999976</v>
      </c>
    </row>
    <row r="780" spans="1:23" x14ac:dyDescent="0.2">
      <c r="A780" t="s">
        <v>123</v>
      </c>
      <c r="B780" t="s">
        <v>122</v>
      </c>
      <c r="C780">
        <v>2021</v>
      </c>
      <c r="D780">
        <v>100</v>
      </c>
      <c r="E780">
        <v>18.899999999999999</v>
      </c>
      <c r="F780">
        <v>2.3277707950000002</v>
      </c>
      <c r="G780">
        <v>886.14118059999998</v>
      </c>
      <c r="H780">
        <v>17682454</v>
      </c>
      <c r="I780" t="str">
        <f>Master_Data!$A780 &amp; "-" &amp; Master_Data!$C780</f>
        <v>ECU-2021</v>
      </c>
      <c r="J780">
        <f t="shared" si="144"/>
        <v>1.0999999999999943</v>
      </c>
      <c r="K780">
        <f t="shared" si="145"/>
        <v>-1.3000000000000007</v>
      </c>
      <c r="L780">
        <f t="shared" si="146"/>
        <v>0.24191279799999998</v>
      </c>
      <c r="M780">
        <f t="shared" si="147"/>
        <v>41160700.005130932</v>
      </c>
      <c r="N780">
        <f t="shared" si="148"/>
        <v>0</v>
      </c>
      <c r="O780">
        <f t="shared" si="149"/>
        <v>2.6268622268788846</v>
      </c>
      <c r="P780" t="str">
        <f>IFERROR(VLOOKUP(A780,Ref_Data!$A:$B,2,0),"Unknown")</f>
        <v>Upper Middle Income</v>
      </c>
      <c r="Q780" t="str">
        <f>IFERROR(VLOOKUP(A780,Ref_Data!$A:$C,3,0),"Unknown")</f>
        <v>Latin America &amp; Caribbean</v>
      </c>
      <c r="R780" t="str">
        <f t="shared" si="150"/>
        <v>Universal Access</v>
      </c>
      <c r="S780">
        <f t="shared" si="151"/>
        <v>12.87483148972656</v>
      </c>
      <c r="T780">
        <f t="shared" si="152"/>
        <v>-10.70338164251206</v>
      </c>
      <c r="U780">
        <f t="shared" si="153"/>
        <v>-2.2529635460041861</v>
      </c>
      <c r="V780">
        <f t="shared" si="154"/>
        <v>2.5</v>
      </c>
      <c r="W780">
        <f t="shared" si="155"/>
        <v>-0.20944972999999978</v>
      </c>
    </row>
    <row r="781" spans="1:23" x14ac:dyDescent="0.2">
      <c r="A781" t="s">
        <v>123</v>
      </c>
      <c r="B781" t="s">
        <v>122</v>
      </c>
      <c r="C781">
        <v>2022</v>
      </c>
      <c r="D781">
        <v>100</v>
      </c>
      <c r="F781">
        <v>2.4780944370000002</v>
      </c>
      <c r="G781">
        <v>904.7399236</v>
      </c>
      <c r="H781">
        <v>17823897</v>
      </c>
      <c r="I781" t="str">
        <f>Master_Data!$A781 &amp; "-" &amp; Master_Data!$C781</f>
        <v>ECU-2022</v>
      </c>
      <c r="J781">
        <f t="shared" si="144"/>
        <v>0</v>
      </c>
      <c r="K781" t="str">
        <f t="shared" si="145"/>
        <v/>
      </c>
      <c r="L781">
        <f t="shared" si="146"/>
        <v>0.15032364200000004</v>
      </c>
      <c r="M781">
        <f t="shared" si="147"/>
        <v>44169300.00136099</v>
      </c>
      <c r="N781">
        <f t="shared" si="148"/>
        <v>0</v>
      </c>
      <c r="O781">
        <f t="shared" si="149"/>
        <v>2.7390130272350017</v>
      </c>
      <c r="P781" t="str">
        <f>IFERROR(VLOOKUP(A781,Ref_Data!$A:$B,2,0),"Unknown")</f>
        <v>Upper Middle Income</v>
      </c>
      <c r="Q781" t="str">
        <f>IFERROR(VLOOKUP(A781,Ref_Data!$A:$C,3,0),"Unknown")</f>
        <v>Latin America &amp; Caribbean</v>
      </c>
      <c r="R781" t="str">
        <f t="shared" si="150"/>
        <v>Universal Access</v>
      </c>
      <c r="S781">
        <f t="shared" si="151"/>
        <v>12.585946336015652</v>
      </c>
      <c r="T781" t="str">
        <f t="shared" si="152"/>
        <v/>
      </c>
      <c r="U781">
        <f t="shared" si="153"/>
        <v>-2.0727066152259361</v>
      </c>
      <c r="V781">
        <f t="shared" si="154"/>
        <v>2.5</v>
      </c>
      <c r="W781">
        <f t="shared" si="155"/>
        <v>-5.9126087999999744E-2</v>
      </c>
    </row>
    <row r="782" spans="1:23" x14ac:dyDescent="0.2">
      <c r="A782" t="s">
        <v>125</v>
      </c>
      <c r="B782" t="s">
        <v>124</v>
      </c>
      <c r="C782">
        <v>2010</v>
      </c>
      <c r="D782">
        <v>99.4</v>
      </c>
      <c r="E782">
        <v>5.4</v>
      </c>
      <c r="F782">
        <v>2.3740798810000001</v>
      </c>
      <c r="G782">
        <v>838.16670750000003</v>
      </c>
      <c r="H782">
        <v>89196072</v>
      </c>
      <c r="I782" t="str">
        <f>Master_Data!$A782 &amp; "-" &amp; Master_Data!$C782</f>
        <v>EGY-2010</v>
      </c>
      <c r="J782" t="str">
        <f t="shared" si="144"/>
        <v/>
      </c>
      <c r="K782" t="str">
        <f t="shared" si="145"/>
        <v/>
      </c>
      <c r="L782" t="str">
        <f t="shared" si="146"/>
        <v/>
      </c>
      <c r="M782">
        <f t="shared" si="147"/>
        <v>211758599.99942744</v>
      </c>
      <c r="N782">
        <f t="shared" si="148"/>
        <v>0.59999999999999432</v>
      </c>
      <c r="O782">
        <f t="shared" si="149"/>
        <v>2.8324674074459106</v>
      </c>
      <c r="P782" t="str">
        <f>IFERROR(VLOOKUP(A782,Ref_Data!$A:$B,2,0),"Unknown")</f>
        <v>Lower Middle Income</v>
      </c>
      <c r="Q782" t="str">
        <f>IFERROR(VLOOKUP(A782,Ref_Data!$A:$C,3,0),"Unknown")</f>
        <v>Middle East &amp; North Africa</v>
      </c>
      <c r="R782" t="str">
        <f t="shared" si="150"/>
        <v>Universal Access</v>
      </c>
      <c r="S782">
        <f t="shared" si="151"/>
        <v>19.775342560585955</v>
      </c>
      <c r="T782">
        <f t="shared" si="152"/>
        <v>-25.012664906737903</v>
      </c>
      <c r="U782">
        <f t="shared" si="153"/>
        <v>-2.7239793329916342</v>
      </c>
      <c r="V782">
        <f t="shared" si="154"/>
        <v>0</v>
      </c>
      <c r="W782">
        <f t="shared" si="155"/>
        <v>0</v>
      </c>
    </row>
    <row r="783" spans="1:23" x14ac:dyDescent="0.2">
      <c r="A783" t="s">
        <v>125</v>
      </c>
      <c r="B783" t="s">
        <v>124</v>
      </c>
      <c r="C783">
        <v>2011</v>
      </c>
      <c r="D783">
        <v>99.4</v>
      </c>
      <c r="E783">
        <v>5.4</v>
      </c>
      <c r="F783">
        <v>2.4078706150000002</v>
      </c>
      <c r="G783">
        <v>860.05311989999996</v>
      </c>
      <c r="H783">
        <v>91093059</v>
      </c>
      <c r="I783" t="str">
        <f>Master_Data!$A783 &amp; "-" &amp; Master_Data!$C783</f>
        <v>EGY-2011</v>
      </c>
      <c r="J783">
        <f t="shared" si="144"/>
        <v>0</v>
      </c>
      <c r="K783">
        <f t="shared" si="145"/>
        <v>0</v>
      </c>
      <c r="L783">
        <f t="shared" si="146"/>
        <v>3.37907340000001E-2</v>
      </c>
      <c r="M783">
        <f t="shared" si="147"/>
        <v>219340299.99656132</v>
      </c>
      <c r="N783">
        <f t="shared" si="148"/>
        <v>0.59999999999999432</v>
      </c>
      <c r="O783">
        <f t="shared" si="149"/>
        <v>2.7996766237880379</v>
      </c>
      <c r="P783" t="str">
        <f>IFERROR(VLOOKUP(A783,Ref_Data!$A:$B,2,0),"Unknown")</f>
        <v>Lower Middle Income</v>
      </c>
      <c r="Q783" t="str">
        <f>IFERROR(VLOOKUP(A783,Ref_Data!$A:$C,3,0),"Unknown")</f>
        <v>Middle East &amp; North Africa</v>
      </c>
      <c r="R783" t="str">
        <f t="shared" si="150"/>
        <v>Universal Access</v>
      </c>
      <c r="S783">
        <f t="shared" si="151"/>
        <v>18.984672569179693</v>
      </c>
      <c r="T783">
        <f t="shared" si="152"/>
        <v>-24.797370289641144</v>
      </c>
      <c r="U783">
        <f t="shared" si="153"/>
        <v>-2.7186627687740552</v>
      </c>
      <c r="V783">
        <f t="shared" si="154"/>
        <v>0</v>
      </c>
      <c r="W783">
        <f t="shared" si="155"/>
        <v>3.37907340000001E-2</v>
      </c>
    </row>
    <row r="784" spans="1:23" x14ac:dyDescent="0.2">
      <c r="A784" t="s">
        <v>125</v>
      </c>
      <c r="B784" t="s">
        <v>124</v>
      </c>
      <c r="C784">
        <v>2012</v>
      </c>
      <c r="D784">
        <v>99.7</v>
      </c>
      <c r="E784">
        <v>5.3</v>
      </c>
      <c r="F784">
        <v>2.5005817619999999</v>
      </c>
      <c r="G784">
        <v>866.24086669999997</v>
      </c>
      <c r="H784">
        <v>93161001</v>
      </c>
      <c r="I784" t="str">
        <f>Master_Data!$A784 &amp; "-" &amp; Master_Data!$C784</f>
        <v>EGY-2012</v>
      </c>
      <c r="J784">
        <f t="shared" si="144"/>
        <v>0.29999999999999716</v>
      </c>
      <c r="K784">
        <f t="shared" si="145"/>
        <v>-0.10000000000000053</v>
      </c>
      <c r="L784">
        <f t="shared" si="146"/>
        <v>9.2711146999999716E-2</v>
      </c>
      <c r="M784">
        <f t="shared" si="147"/>
        <v>232956700.03026375</v>
      </c>
      <c r="N784">
        <f t="shared" si="148"/>
        <v>0.29999999999999716</v>
      </c>
      <c r="O784">
        <f t="shared" si="149"/>
        <v>2.8867049086775673</v>
      </c>
      <c r="P784" t="str">
        <f>IFERROR(VLOOKUP(A784,Ref_Data!$A:$B,2,0),"Unknown")</f>
        <v>Lower Middle Income</v>
      </c>
      <c r="Q784" t="str">
        <f>IFERROR(VLOOKUP(A784,Ref_Data!$A:$C,3,0),"Unknown")</f>
        <v>Middle East &amp; North Africa</v>
      </c>
      <c r="R784" t="str">
        <f t="shared" si="150"/>
        <v>Universal Access</v>
      </c>
      <c r="S784">
        <f t="shared" si="151"/>
        <v>18.579195463984377</v>
      </c>
      <c r="T784">
        <f t="shared" si="152"/>
        <v>-24.807129453224881</v>
      </c>
      <c r="U784">
        <f t="shared" si="153"/>
        <v>-2.9049223010962293</v>
      </c>
      <c r="V784">
        <f t="shared" si="154"/>
        <v>0.29999999999999716</v>
      </c>
      <c r="W784">
        <f t="shared" si="155"/>
        <v>0.12650188099999982</v>
      </c>
    </row>
    <row r="785" spans="1:23" x14ac:dyDescent="0.2">
      <c r="A785" t="s">
        <v>125</v>
      </c>
      <c r="B785" t="s">
        <v>124</v>
      </c>
      <c r="C785">
        <v>2013</v>
      </c>
      <c r="D785">
        <v>99.9</v>
      </c>
      <c r="E785">
        <v>5.3</v>
      </c>
      <c r="F785">
        <v>2.3995109050000001</v>
      </c>
      <c r="G785">
        <v>825.18996030000005</v>
      </c>
      <c r="H785">
        <v>95333553</v>
      </c>
      <c r="I785" t="str">
        <f>Master_Data!$A785 &amp; "-" &amp; Master_Data!$C785</f>
        <v>EGY-2013</v>
      </c>
      <c r="J785">
        <f t="shared" si="144"/>
        <v>0.20000000000000284</v>
      </c>
      <c r="K785">
        <f t="shared" si="145"/>
        <v>0</v>
      </c>
      <c r="L785">
        <f t="shared" si="146"/>
        <v>-0.10107085699999985</v>
      </c>
      <c r="M785">
        <f t="shared" si="147"/>
        <v>228753900.03589547</v>
      </c>
      <c r="N785">
        <f t="shared" si="148"/>
        <v>9.9999999999994316E-2</v>
      </c>
      <c r="O785">
        <f t="shared" si="149"/>
        <v>2.9078285248740197</v>
      </c>
      <c r="P785" t="str">
        <f>IFERROR(VLOOKUP(A785,Ref_Data!$A:$B,2,0),"Unknown")</f>
        <v>Lower Middle Income</v>
      </c>
      <c r="Q785" t="str">
        <f>IFERROR(VLOOKUP(A785,Ref_Data!$A:$C,3,0),"Unknown")</f>
        <v>Middle East &amp; North Africa</v>
      </c>
      <c r="R785" t="str">
        <f t="shared" si="150"/>
        <v>Universal Access</v>
      </c>
      <c r="S785">
        <f t="shared" si="151"/>
        <v>18.187461823359399</v>
      </c>
      <c r="T785">
        <f t="shared" si="152"/>
        <v>-25.001640083835348</v>
      </c>
      <c r="U785">
        <f t="shared" si="153"/>
        <v>-2.568859539000004</v>
      </c>
      <c r="V785">
        <f t="shared" si="154"/>
        <v>0.5</v>
      </c>
      <c r="W785">
        <f t="shared" si="155"/>
        <v>2.5431023999999969E-2</v>
      </c>
    </row>
    <row r="786" spans="1:23" x14ac:dyDescent="0.2">
      <c r="A786" t="s">
        <v>125</v>
      </c>
      <c r="B786" t="s">
        <v>124</v>
      </c>
      <c r="C786">
        <v>2014</v>
      </c>
      <c r="D786">
        <v>99.8</v>
      </c>
      <c r="E786">
        <v>5.4</v>
      </c>
      <c r="F786">
        <v>2.3901232139999999</v>
      </c>
      <c r="G786">
        <v>832.77209089999997</v>
      </c>
      <c r="H786">
        <v>97528654</v>
      </c>
      <c r="I786" t="str">
        <f>Master_Data!$A786 &amp; "-" &amp; Master_Data!$C786</f>
        <v>EGY-2014</v>
      </c>
      <c r="J786">
        <f t="shared" si="144"/>
        <v>-0.10000000000000853</v>
      </c>
      <c r="K786">
        <f t="shared" si="145"/>
        <v>0.10000000000000053</v>
      </c>
      <c r="L786">
        <f t="shared" si="146"/>
        <v>-9.3876910000001423E-3</v>
      </c>
      <c r="M786">
        <f t="shared" si="147"/>
        <v>233105499.95557395</v>
      </c>
      <c r="N786">
        <f t="shared" si="148"/>
        <v>0.20000000000000284</v>
      </c>
      <c r="O786">
        <f t="shared" si="149"/>
        <v>2.8700808301787917</v>
      </c>
      <c r="P786" t="str">
        <f>IFERROR(VLOOKUP(A786,Ref_Data!$A:$B,2,0),"Unknown")</f>
        <v>Lower Middle Income</v>
      </c>
      <c r="Q786" t="str">
        <f>IFERROR(VLOOKUP(A786,Ref_Data!$A:$C,3,0),"Unknown")</f>
        <v>Middle East &amp; North Africa</v>
      </c>
      <c r="R786" t="str">
        <f t="shared" si="150"/>
        <v>Universal Access</v>
      </c>
      <c r="S786">
        <f t="shared" si="151"/>
        <v>17.359097411132851</v>
      </c>
      <c r="T786">
        <f t="shared" si="152"/>
        <v>-24.711726605578299</v>
      </c>
      <c r="U786">
        <f t="shared" si="153"/>
        <v>-2.4011636840836843</v>
      </c>
      <c r="V786">
        <f t="shared" si="154"/>
        <v>0.39999999999999147</v>
      </c>
      <c r="W786">
        <f t="shared" si="155"/>
        <v>1.6043332999999826E-2</v>
      </c>
    </row>
    <row r="787" spans="1:23" x14ac:dyDescent="0.2">
      <c r="A787" t="s">
        <v>125</v>
      </c>
      <c r="B787" t="s">
        <v>124</v>
      </c>
      <c r="C787">
        <v>2015</v>
      </c>
      <c r="D787">
        <v>99.3</v>
      </c>
      <c r="E787">
        <v>5.3</v>
      </c>
      <c r="F787">
        <v>2.4038181660000002</v>
      </c>
      <c r="G787">
        <v>810.81712730000004</v>
      </c>
      <c r="H787">
        <v>99597342</v>
      </c>
      <c r="I787" t="str">
        <f>Master_Data!$A787 &amp; "-" &amp; Master_Data!$C787</f>
        <v>EGY-2015</v>
      </c>
      <c r="J787">
        <f t="shared" si="144"/>
        <v>-0.5</v>
      </c>
      <c r="K787">
        <f t="shared" si="145"/>
        <v>-0.10000000000000053</v>
      </c>
      <c r="L787">
        <f t="shared" si="146"/>
        <v>1.369495200000026E-2</v>
      </c>
      <c r="M787">
        <f t="shared" si="147"/>
        <v>239413899.98491478</v>
      </c>
      <c r="N787">
        <f t="shared" si="148"/>
        <v>0.70000000000000284</v>
      </c>
      <c r="O787">
        <f t="shared" si="149"/>
        <v>2.9646859754981398</v>
      </c>
      <c r="P787" t="str">
        <f>IFERROR(VLOOKUP(A787,Ref_Data!$A:$B,2,0),"Unknown")</f>
        <v>Lower Middle Income</v>
      </c>
      <c r="Q787" t="str">
        <f>IFERROR(VLOOKUP(A787,Ref_Data!$A:$C,3,0),"Unknown")</f>
        <v>Middle East &amp; North Africa</v>
      </c>
      <c r="R787" t="str">
        <f t="shared" si="150"/>
        <v>Universal Access</v>
      </c>
      <c r="S787">
        <f t="shared" si="151"/>
        <v>16.284761441953108</v>
      </c>
      <c r="T787">
        <f t="shared" si="152"/>
        <v>-24.615157191497989</v>
      </c>
      <c r="U787">
        <f t="shared" si="153"/>
        <v>-2.3056232000041788</v>
      </c>
      <c r="V787">
        <f t="shared" si="154"/>
        <v>-0.10000000000000853</v>
      </c>
      <c r="W787">
        <f t="shared" si="155"/>
        <v>2.9738285000000086E-2</v>
      </c>
    </row>
    <row r="788" spans="1:23" x14ac:dyDescent="0.2">
      <c r="A788" t="s">
        <v>125</v>
      </c>
      <c r="B788" t="s">
        <v>124</v>
      </c>
      <c r="C788">
        <v>2016</v>
      </c>
      <c r="D788">
        <v>100</v>
      </c>
      <c r="E788">
        <v>5.0999999999999996</v>
      </c>
      <c r="F788">
        <v>2.4607606020000001</v>
      </c>
      <c r="G788">
        <v>872.58140779999997</v>
      </c>
      <c r="H788">
        <v>101644589</v>
      </c>
      <c r="I788" t="str">
        <f>Master_Data!$A788 &amp; "-" &amp; Master_Data!$C788</f>
        <v>EGY-2016</v>
      </c>
      <c r="J788">
        <f t="shared" si="144"/>
        <v>0.70000000000000284</v>
      </c>
      <c r="K788">
        <f t="shared" si="145"/>
        <v>-0.20000000000000018</v>
      </c>
      <c r="L788">
        <f t="shared" si="146"/>
        <v>5.694243599999993E-2</v>
      </c>
      <c r="M788">
        <f t="shared" si="147"/>
        <v>250123000.01768258</v>
      </c>
      <c r="N788">
        <f t="shared" si="148"/>
        <v>0</v>
      </c>
      <c r="O788">
        <f t="shared" si="149"/>
        <v>2.8200928646923664</v>
      </c>
      <c r="P788" t="str">
        <f>IFERROR(VLOOKUP(A788,Ref_Data!$A:$B,2,0),"Unknown")</f>
        <v>Lower Middle Income</v>
      </c>
      <c r="Q788" t="str">
        <f>IFERROR(VLOOKUP(A788,Ref_Data!$A:$C,3,0),"Unknown")</f>
        <v>Middle East &amp; North Africa</v>
      </c>
      <c r="R788" t="str">
        <f t="shared" si="150"/>
        <v>Universal Access</v>
      </c>
      <c r="S788">
        <f t="shared" si="151"/>
        <v>15.905248869453033</v>
      </c>
      <c r="T788">
        <f t="shared" si="152"/>
        <v>-24.606057525184724</v>
      </c>
      <c r="U788">
        <f t="shared" si="153"/>
        <v>-2.2136111936694562</v>
      </c>
      <c r="V788">
        <f t="shared" si="154"/>
        <v>0.59999999999999432</v>
      </c>
      <c r="W788">
        <f t="shared" si="155"/>
        <v>8.6680721000000016E-2</v>
      </c>
    </row>
    <row r="789" spans="1:23" x14ac:dyDescent="0.2">
      <c r="A789" t="s">
        <v>125</v>
      </c>
      <c r="B789" t="s">
        <v>124</v>
      </c>
      <c r="C789">
        <v>2017</v>
      </c>
      <c r="D789">
        <v>100</v>
      </c>
      <c r="E789">
        <v>4.9000000000000004</v>
      </c>
      <c r="F789">
        <v>2.5237864160000001</v>
      </c>
      <c r="G789">
        <v>897.21807360000003</v>
      </c>
      <c r="H789">
        <v>103696057</v>
      </c>
      <c r="I789" t="str">
        <f>Master_Data!$A789 &amp; "-" &amp; Master_Data!$C789</f>
        <v>EGY-2017</v>
      </c>
      <c r="J789">
        <f t="shared" si="144"/>
        <v>0</v>
      </c>
      <c r="K789">
        <f t="shared" si="145"/>
        <v>-0.19999999999999929</v>
      </c>
      <c r="L789">
        <f t="shared" si="146"/>
        <v>6.3025813999999958E-2</v>
      </c>
      <c r="M789">
        <f t="shared" si="147"/>
        <v>261706700.04936174</v>
      </c>
      <c r="N789">
        <f t="shared" si="148"/>
        <v>0</v>
      </c>
      <c r="O789">
        <f t="shared" si="149"/>
        <v>2.8129018911462107</v>
      </c>
      <c r="P789" t="str">
        <f>IFERROR(VLOOKUP(A789,Ref_Data!$A:$B,2,0),"Unknown")</f>
        <v>Lower Middle Income</v>
      </c>
      <c r="Q789" t="str">
        <f>IFERROR(VLOOKUP(A789,Ref_Data!$A:$C,3,0),"Unknown")</f>
        <v>Middle East &amp; North Africa</v>
      </c>
      <c r="R789" t="str">
        <f t="shared" si="150"/>
        <v>Universal Access</v>
      </c>
      <c r="S789">
        <f t="shared" si="151"/>
        <v>15.146092309921883</v>
      </c>
      <c r="T789">
        <f t="shared" si="152"/>
        <v>-24.641518871734945</v>
      </c>
      <c r="U789">
        <f t="shared" si="153"/>
        <v>-2.1539646495732239</v>
      </c>
      <c r="V789">
        <f t="shared" si="154"/>
        <v>0.59999999999999432</v>
      </c>
      <c r="W789">
        <f t="shared" si="155"/>
        <v>0.14970653499999997</v>
      </c>
    </row>
    <row r="790" spans="1:23" x14ac:dyDescent="0.2">
      <c r="A790" t="s">
        <v>125</v>
      </c>
      <c r="B790" t="s">
        <v>124</v>
      </c>
      <c r="C790">
        <v>2018</v>
      </c>
      <c r="D790">
        <v>100</v>
      </c>
      <c r="E790">
        <v>5</v>
      </c>
      <c r="F790">
        <v>2.4244315219999999</v>
      </c>
      <c r="G790">
        <v>870.81357349999996</v>
      </c>
      <c r="H790">
        <v>105682094</v>
      </c>
      <c r="I790" t="str">
        <f>Master_Data!$A790 &amp; "-" &amp; Master_Data!$C790</f>
        <v>EGY-2018</v>
      </c>
      <c r="J790">
        <f t="shared" si="144"/>
        <v>0</v>
      </c>
      <c r="K790">
        <f t="shared" si="145"/>
        <v>9.9999999999999645E-2</v>
      </c>
      <c r="L790">
        <f t="shared" si="146"/>
        <v>-9.9354894000000193E-2</v>
      </c>
      <c r="M790">
        <f t="shared" si="147"/>
        <v>256219000.00456706</v>
      </c>
      <c r="N790">
        <f t="shared" si="148"/>
        <v>0</v>
      </c>
      <c r="O790">
        <f t="shared" si="149"/>
        <v>2.7840993707248409</v>
      </c>
      <c r="P790" t="str">
        <f>IFERROR(VLOOKUP(A790,Ref_Data!$A:$B,2,0),"Unknown")</f>
        <v>Lower Middle Income</v>
      </c>
      <c r="Q790" t="str">
        <f>IFERROR(VLOOKUP(A790,Ref_Data!$A:$C,3,0),"Unknown")</f>
        <v>Middle East &amp; North Africa</v>
      </c>
      <c r="R790" t="str">
        <f t="shared" si="150"/>
        <v>Universal Access</v>
      </c>
      <c r="S790">
        <f t="shared" si="151"/>
        <v>14.516199440312505</v>
      </c>
      <c r="T790">
        <f t="shared" si="152"/>
        <v>-24.563030170325302</v>
      </c>
      <c r="U790">
        <f t="shared" si="153"/>
        <v>-2.286437487627615</v>
      </c>
      <c r="V790">
        <f t="shared" si="154"/>
        <v>0.59999999999999432</v>
      </c>
      <c r="W790">
        <f t="shared" si="155"/>
        <v>5.035164099999978E-2</v>
      </c>
    </row>
    <row r="791" spans="1:23" x14ac:dyDescent="0.2">
      <c r="A791" t="s">
        <v>125</v>
      </c>
      <c r="B791" t="s">
        <v>124</v>
      </c>
      <c r="C791">
        <v>2019</v>
      </c>
      <c r="D791">
        <v>100</v>
      </c>
      <c r="E791">
        <v>6.2</v>
      </c>
      <c r="F791">
        <v>2.2038385890000001</v>
      </c>
      <c r="G791">
        <v>844.78301339999996</v>
      </c>
      <c r="H791">
        <v>107553158</v>
      </c>
      <c r="I791" t="str">
        <f>Master_Data!$A791 &amp; "-" &amp; Master_Data!$C791</f>
        <v>EGY-2019</v>
      </c>
      <c r="J791">
        <f t="shared" si="144"/>
        <v>0</v>
      </c>
      <c r="K791">
        <f t="shared" si="145"/>
        <v>1.2000000000000002</v>
      </c>
      <c r="L791">
        <f t="shared" si="146"/>
        <v>-0.22059293299999982</v>
      </c>
      <c r="M791">
        <f t="shared" si="147"/>
        <v>237029799.96921408</v>
      </c>
      <c r="N791">
        <f t="shared" si="148"/>
        <v>0</v>
      </c>
      <c r="O791">
        <f t="shared" si="149"/>
        <v>2.608762906027438</v>
      </c>
      <c r="P791" t="str">
        <f>IFERROR(VLOOKUP(A791,Ref_Data!$A:$B,2,0),"Unknown")</f>
        <v>Lower Middle Income</v>
      </c>
      <c r="Q791" t="str">
        <f>IFERROR(VLOOKUP(A791,Ref_Data!$A:$C,3,0),"Unknown")</f>
        <v>Middle East &amp; North Africa</v>
      </c>
      <c r="R791" t="str">
        <f t="shared" si="150"/>
        <v>Universal Access</v>
      </c>
      <c r="S791">
        <f t="shared" si="151"/>
        <v>13.958622860585876</v>
      </c>
      <c r="T791">
        <f t="shared" si="152"/>
        <v>-23.26219104382729</v>
      </c>
      <c r="U791">
        <f t="shared" si="153"/>
        <v>-2.4795627065815875</v>
      </c>
      <c r="V791">
        <f t="shared" si="154"/>
        <v>0.59999999999999432</v>
      </c>
      <c r="W791">
        <f t="shared" si="155"/>
        <v>-0.17024129200000004</v>
      </c>
    </row>
    <row r="792" spans="1:23" x14ac:dyDescent="0.2">
      <c r="A792" t="s">
        <v>125</v>
      </c>
      <c r="B792" t="s">
        <v>124</v>
      </c>
      <c r="C792">
        <v>2020</v>
      </c>
      <c r="D792">
        <v>100</v>
      </c>
      <c r="E792">
        <v>6.7</v>
      </c>
      <c r="F792">
        <v>2.2520580039999998</v>
      </c>
      <c r="G792">
        <v>805.25945660000002</v>
      </c>
      <c r="H792">
        <v>109315124</v>
      </c>
      <c r="I792" t="str">
        <f>Master_Data!$A792 &amp; "-" &amp; Master_Data!$C792</f>
        <v>EGY-2020</v>
      </c>
      <c r="J792">
        <f t="shared" si="144"/>
        <v>0</v>
      </c>
      <c r="K792">
        <f t="shared" si="145"/>
        <v>0.5</v>
      </c>
      <c r="L792">
        <f t="shared" si="146"/>
        <v>4.821941499999971E-2</v>
      </c>
      <c r="M792">
        <f t="shared" si="147"/>
        <v>246183999.96245247</v>
      </c>
      <c r="N792">
        <f t="shared" si="148"/>
        <v>0</v>
      </c>
      <c r="O792">
        <f t="shared" si="149"/>
        <v>2.796686192930578</v>
      </c>
      <c r="P792" t="str">
        <f>IFERROR(VLOOKUP(A792,Ref_Data!$A:$B,2,0),"Unknown")</f>
        <v>Lower Middle Income</v>
      </c>
      <c r="Q792" t="str">
        <f>IFERROR(VLOOKUP(A792,Ref_Data!$A:$C,3,0),"Unknown")</f>
        <v>Middle East &amp; North Africa</v>
      </c>
      <c r="R792" t="str">
        <f t="shared" si="150"/>
        <v>Universal Access</v>
      </c>
      <c r="S792">
        <f t="shared" si="151"/>
        <v>13.426165474335917</v>
      </c>
      <c r="T792">
        <f t="shared" si="152"/>
        <v>-23.834853433815262</v>
      </c>
      <c r="U792">
        <f t="shared" si="153"/>
        <v>-2.1486896323012581</v>
      </c>
      <c r="V792">
        <f t="shared" si="154"/>
        <v>0.59999999999999432</v>
      </c>
      <c r="W792">
        <f t="shared" si="155"/>
        <v>-0.12202187700000033</v>
      </c>
    </row>
    <row r="793" spans="1:23" x14ac:dyDescent="0.2">
      <c r="A793" t="s">
        <v>125</v>
      </c>
      <c r="B793" t="s">
        <v>124</v>
      </c>
      <c r="C793">
        <v>2021</v>
      </c>
      <c r="D793">
        <v>100</v>
      </c>
      <c r="E793">
        <v>6.1</v>
      </c>
      <c r="F793">
        <v>2.35795201</v>
      </c>
      <c r="G793">
        <v>857.82193849999999</v>
      </c>
      <c r="H793">
        <v>110957008</v>
      </c>
      <c r="I793" t="str">
        <f>Master_Data!$A793 &amp; "-" &amp; Master_Data!$C793</f>
        <v>EGY-2021</v>
      </c>
      <c r="J793">
        <f t="shared" si="144"/>
        <v>0</v>
      </c>
      <c r="K793">
        <f t="shared" si="145"/>
        <v>-0.60000000000000053</v>
      </c>
      <c r="L793">
        <f t="shared" si="146"/>
        <v>0.10589400600000021</v>
      </c>
      <c r="M793">
        <f t="shared" si="147"/>
        <v>261631300.03718609</v>
      </c>
      <c r="N793">
        <f t="shared" si="148"/>
        <v>0</v>
      </c>
      <c r="O793">
        <f t="shared" si="149"/>
        <v>2.7487662697495816</v>
      </c>
      <c r="P793" t="str">
        <f>IFERROR(VLOOKUP(A793,Ref_Data!$A:$B,2,0),"Unknown")</f>
        <v>Lower Middle Income</v>
      </c>
      <c r="Q793" t="str">
        <f>IFERROR(VLOOKUP(A793,Ref_Data!$A:$C,3,0),"Unknown")</f>
        <v>Middle East &amp; North Africa</v>
      </c>
      <c r="R793" t="str">
        <f t="shared" si="150"/>
        <v>Universal Access</v>
      </c>
      <c r="S793">
        <f t="shared" si="151"/>
        <v>12.87483148972656</v>
      </c>
      <c r="T793">
        <f t="shared" si="152"/>
        <v>-23.503381642512061</v>
      </c>
      <c r="U793">
        <f t="shared" si="153"/>
        <v>-2.2227823310041863</v>
      </c>
      <c r="V793">
        <f t="shared" si="154"/>
        <v>0.59999999999999432</v>
      </c>
      <c r="W793">
        <f t="shared" si="155"/>
        <v>-1.6127871000000127E-2</v>
      </c>
    </row>
    <row r="794" spans="1:23" x14ac:dyDescent="0.2">
      <c r="A794" t="s">
        <v>125</v>
      </c>
      <c r="B794" t="s">
        <v>124</v>
      </c>
      <c r="C794">
        <v>2022</v>
      </c>
      <c r="D794">
        <v>100</v>
      </c>
      <c r="F794">
        <v>2.2997480430000001</v>
      </c>
      <c r="G794">
        <v>902.48842990000003</v>
      </c>
      <c r="H794">
        <v>112618250</v>
      </c>
      <c r="I794" t="str">
        <f>Master_Data!$A794 &amp; "-" &amp; Master_Data!$C794</f>
        <v>EGY-2022</v>
      </c>
      <c r="J794">
        <f t="shared" si="144"/>
        <v>0</v>
      </c>
      <c r="K794" t="str">
        <f t="shared" si="145"/>
        <v/>
      </c>
      <c r="L794">
        <f t="shared" si="146"/>
        <v>-5.8203966999999857E-2</v>
      </c>
      <c r="M794">
        <f t="shared" si="147"/>
        <v>258993600.04358476</v>
      </c>
      <c r="N794">
        <f t="shared" si="148"/>
        <v>0</v>
      </c>
      <c r="O794">
        <f t="shared" si="149"/>
        <v>2.5482299460114111</v>
      </c>
      <c r="P794" t="str">
        <f>IFERROR(VLOOKUP(A794,Ref_Data!$A:$B,2,0),"Unknown")</f>
        <v>Lower Middle Income</v>
      </c>
      <c r="Q794" t="str">
        <f>IFERROR(VLOOKUP(A794,Ref_Data!$A:$C,3,0),"Unknown")</f>
        <v>Middle East &amp; North Africa</v>
      </c>
      <c r="R794" t="str">
        <f t="shared" si="150"/>
        <v>Universal Access</v>
      </c>
      <c r="S794">
        <f t="shared" si="151"/>
        <v>12.585946336015652</v>
      </c>
      <c r="T794" t="str">
        <f t="shared" si="152"/>
        <v/>
      </c>
      <c r="U794">
        <f t="shared" si="153"/>
        <v>-2.2510530092259362</v>
      </c>
      <c r="V794">
        <f t="shared" si="154"/>
        <v>0.59999999999999432</v>
      </c>
      <c r="W794">
        <f t="shared" si="155"/>
        <v>-7.4331837999999983E-2</v>
      </c>
    </row>
    <row r="795" spans="1:23" x14ac:dyDescent="0.2">
      <c r="A795" t="s">
        <v>127</v>
      </c>
      <c r="B795" t="s">
        <v>126</v>
      </c>
      <c r="C795">
        <v>2010</v>
      </c>
      <c r="D795">
        <v>99.996044909999995</v>
      </c>
      <c r="E795">
        <v>13.36532929</v>
      </c>
      <c r="F795">
        <v>7.8370003669999999</v>
      </c>
      <c r="G795">
        <v>3614.3411120000001</v>
      </c>
      <c r="H795">
        <v>341002804</v>
      </c>
      <c r="I795" t="str">
        <f>Master_Data!$A795 &amp; "-" &amp; Master_Data!$C795</f>
        <v>EMU-2010</v>
      </c>
      <c r="J795" t="str">
        <f t="shared" si="144"/>
        <v/>
      </c>
      <c r="K795" t="str">
        <f t="shared" si="145"/>
        <v/>
      </c>
      <c r="L795" t="str">
        <f t="shared" si="146"/>
        <v/>
      </c>
      <c r="M795">
        <f t="shared" si="147"/>
        <v>2672439100.0960288</v>
      </c>
      <c r="N795">
        <f t="shared" si="148"/>
        <v>3.955090000005157E-3</v>
      </c>
      <c r="O795">
        <f t="shared" si="149"/>
        <v>2.1683067879178082</v>
      </c>
      <c r="P795" t="str">
        <f>IFERROR(VLOOKUP(A795,Ref_Data!$A:$B,2,0),"Unknown")</f>
        <v>Unknown</v>
      </c>
      <c r="Q795" t="str">
        <f>IFERROR(VLOOKUP(A795,Ref_Data!$A:$C,3,0),"Unknown")</f>
        <v>Unknown</v>
      </c>
      <c r="R795" t="str">
        <f t="shared" si="150"/>
        <v>Universal Access</v>
      </c>
      <c r="S795">
        <f t="shared" si="151"/>
        <v>20.371387470585944</v>
      </c>
      <c r="T795">
        <f t="shared" si="152"/>
        <v>-17.047335616737904</v>
      </c>
      <c r="U795">
        <f t="shared" si="153"/>
        <v>2.7389411530083656</v>
      </c>
      <c r="V795">
        <f t="shared" si="154"/>
        <v>0</v>
      </c>
      <c r="W795">
        <f t="shared" si="155"/>
        <v>0</v>
      </c>
    </row>
    <row r="796" spans="1:23" x14ac:dyDescent="0.2">
      <c r="A796" t="s">
        <v>127</v>
      </c>
      <c r="B796" t="s">
        <v>126</v>
      </c>
      <c r="C796">
        <v>2011</v>
      </c>
      <c r="D796">
        <v>99.996120730000001</v>
      </c>
      <c r="E796">
        <v>13.43425599</v>
      </c>
      <c r="F796">
        <v>7.5804714259999999</v>
      </c>
      <c r="G796">
        <v>3487.5430190000002</v>
      </c>
      <c r="H796">
        <v>340367367</v>
      </c>
      <c r="I796" t="str">
        <f>Master_Data!$A796 &amp; "-" &amp; Master_Data!$C796</f>
        <v>EMU-2011</v>
      </c>
      <c r="J796">
        <f t="shared" si="144"/>
        <v>7.5820000006388E-5</v>
      </c>
      <c r="K796">
        <f t="shared" si="145"/>
        <v>6.8926700000000451E-2</v>
      </c>
      <c r="L796">
        <f t="shared" si="146"/>
        <v>-0.25652894100000001</v>
      </c>
      <c r="M796">
        <f t="shared" si="147"/>
        <v>2580145099.8863554</v>
      </c>
      <c r="N796">
        <f t="shared" si="148"/>
        <v>3.879269999998769E-3</v>
      </c>
      <c r="O796">
        <f t="shared" si="149"/>
        <v>2.1735850668226551</v>
      </c>
      <c r="P796" t="str">
        <f>IFERROR(VLOOKUP(A796,Ref_Data!$A:$B,2,0),"Unknown")</f>
        <v>Unknown</v>
      </c>
      <c r="Q796" t="str">
        <f>IFERROR(VLOOKUP(A796,Ref_Data!$A:$C,3,0),"Unknown")</f>
        <v>Unknown</v>
      </c>
      <c r="R796" t="str">
        <f t="shared" si="150"/>
        <v>Universal Access</v>
      </c>
      <c r="S796">
        <f t="shared" si="151"/>
        <v>19.580793299179689</v>
      </c>
      <c r="T796">
        <f t="shared" si="152"/>
        <v>-16.763114299641142</v>
      </c>
      <c r="U796">
        <f t="shared" si="153"/>
        <v>2.4539380422259445</v>
      </c>
      <c r="V796">
        <f t="shared" si="154"/>
        <v>7.5820000006388E-5</v>
      </c>
      <c r="W796">
        <f t="shared" si="155"/>
        <v>-0.25652894100000001</v>
      </c>
    </row>
    <row r="797" spans="1:23" x14ac:dyDescent="0.2">
      <c r="A797" t="s">
        <v>127</v>
      </c>
      <c r="B797" t="s">
        <v>126</v>
      </c>
      <c r="C797">
        <v>2012</v>
      </c>
      <c r="D797">
        <v>100</v>
      </c>
      <c r="E797">
        <v>14.882872519999999</v>
      </c>
      <c r="F797">
        <v>7.4589556860000004</v>
      </c>
      <c r="G797">
        <v>3445.549587</v>
      </c>
      <c r="H797">
        <v>341100659</v>
      </c>
      <c r="I797" t="str">
        <f>Master_Data!$A797 &amp; "-" &amp; Master_Data!$C797</f>
        <v>EMU-2012</v>
      </c>
      <c r="J797">
        <f t="shared" si="144"/>
        <v>3.879269999998769E-3</v>
      </c>
      <c r="K797">
        <f t="shared" si="145"/>
        <v>1.4486165299999989</v>
      </c>
      <c r="L797">
        <f t="shared" si="146"/>
        <v>-0.12151573999999954</v>
      </c>
      <c r="M797">
        <f t="shared" si="147"/>
        <v>2544254699.9463973</v>
      </c>
      <c r="N797">
        <f t="shared" si="148"/>
        <v>0</v>
      </c>
      <c r="O797">
        <f t="shared" si="149"/>
        <v>2.1648086894881775</v>
      </c>
      <c r="P797" t="str">
        <f>IFERROR(VLOOKUP(A797,Ref_Data!$A:$B,2,0),"Unknown")</f>
        <v>Unknown</v>
      </c>
      <c r="Q797" t="str">
        <f>IFERROR(VLOOKUP(A797,Ref_Data!$A:$C,3,0),"Unknown")</f>
        <v>Unknown</v>
      </c>
      <c r="R797" t="str">
        <f t="shared" si="150"/>
        <v>Universal Access</v>
      </c>
      <c r="S797">
        <f t="shared" si="151"/>
        <v>18.879195463984374</v>
      </c>
      <c r="T797">
        <f t="shared" si="152"/>
        <v>-15.224256933224883</v>
      </c>
      <c r="U797">
        <f t="shared" si="153"/>
        <v>2.0534516229037711</v>
      </c>
      <c r="V797">
        <f t="shared" si="154"/>
        <v>3.955090000005157E-3</v>
      </c>
      <c r="W797">
        <f t="shared" si="155"/>
        <v>-0.37804468099999955</v>
      </c>
    </row>
    <row r="798" spans="1:23" x14ac:dyDescent="0.2">
      <c r="A798" t="s">
        <v>127</v>
      </c>
      <c r="B798" t="s">
        <v>126</v>
      </c>
      <c r="C798">
        <v>2013</v>
      </c>
      <c r="D798">
        <v>100</v>
      </c>
      <c r="E798">
        <v>15.70395969</v>
      </c>
      <c r="F798">
        <v>7.2744834300000001</v>
      </c>
      <c r="G798">
        <v>3410.9166329999998</v>
      </c>
      <c r="H798">
        <v>341639530</v>
      </c>
      <c r="I798" t="str">
        <f>Master_Data!$A798 &amp; "-" &amp; Master_Data!$C798</f>
        <v>EMU-2013</v>
      </c>
      <c r="J798">
        <f t="shared" si="144"/>
        <v>0</v>
      </c>
      <c r="K798">
        <f t="shared" si="145"/>
        <v>0.8210871700000002</v>
      </c>
      <c r="L798">
        <f t="shared" si="146"/>
        <v>-0.18447225600000028</v>
      </c>
      <c r="M798">
        <f t="shared" si="147"/>
        <v>2485251100.0179877</v>
      </c>
      <c r="N798">
        <f t="shared" si="148"/>
        <v>0</v>
      </c>
      <c r="O798">
        <f t="shared" si="149"/>
        <v>2.1327063111483562</v>
      </c>
      <c r="P798" t="str">
        <f>IFERROR(VLOOKUP(A798,Ref_Data!$A:$B,2,0),"Unknown")</f>
        <v>Unknown</v>
      </c>
      <c r="Q798" t="str">
        <f>IFERROR(VLOOKUP(A798,Ref_Data!$A:$C,3,0),"Unknown")</f>
        <v>Unknown</v>
      </c>
      <c r="R798" t="str">
        <f t="shared" si="150"/>
        <v>Universal Access</v>
      </c>
      <c r="S798">
        <f t="shared" si="151"/>
        <v>18.287461823359394</v>
      </c>
      <c r="T798">
        <f t="shared" si="152"/>
        <v>-14.597680393835349</v>
      </c>
      <c r="U798">
        <f t="shared" si="153"/>
        <v>2.306112985999996</v>
      </c>
      <c r="V798">
        <f t="shared" si="154"/>
        <v>3.955090000005157E-3</v>
      </c>
      <c r="W798">
        <f t="shared" si="155"/>
        <v>-0.56251693699999983</v>
      </c>
    </row>
    <row r="799" spans="1:23" x14ac:dyDescent="0.2">
      <c r="A799" t="s">
        <v>127</v>
      </c>
      <c r="B799" t="s">
        <v>126</v>
      </c>
      <c r="C799">
        <v>2014</v>
      </c>
      <c r="D799">
        <v>100</v>
      </c>
      <c r="E799">
        <v>16.322221070000001</v>
      </c>
      <c r="F799">
        <v>6.9017807260000001</v>
      </c>
      <c r="G799">
        <v>3269.3054849999999</v>
      </c>
      <c r="H799">
        <v>342228563</v>
      </c>
      <c r="I799" t="str">
        <f>Master_Data!$A799 &amp; "-" &amp; Master_Data!$C799</f>
        <v>EMU-2014</v>
      </c>
      <c r="J799">
        <f t="shared" si="144"/>
        <v>0</v>
      </c>
      <c r="K799">
        <f t="shared" si="145"/>
        <v>0.61826138000000164</v>
      </c>
      <c r="L799">
        <f t="shared" si="146"/>
        <v>-0.37270270399999994</v>
      </c>
      <c r="M799">
        <f t="shared" si="147"/>
        <v>2361986500.0000768</v>
      </c>
      <c r="N799">
        <f t="shared" si="148"/>
        <v>0</v>
      </c>
      <c r="O799">
        <f t="shared" si="149"/>
        <v>2.1110846807269223</v>
      </c>
      <c r="P799" t="str">
        <f>IFERROR(VLOOKUP(A799,Ref_Data!$A:$B,2,0),"Unknown")</f>
        <v>Unknown</v>
      </c>
      <c r="Q799" t="str">
        <f>IFERROR(VLOOKUP(A799,Ref_Data!$A:$C,3,0),"Unknown")</f>
        <v>Unknown</v>
      </c>
      <c r="R799" t="str">
        <f t="shared" si="150"/>
        <v>Universal Access</v>
      </c>
      <c r="S799">
        <f t="shared" si="151"/>
        <v>17.559097411132853</v>
      </c>
      <c r="T799">
        <f t="shared" si="152"/>
        <v>-13.7895055355783</v>
      </c>
      <c r="U799">
        <f t="shared" si="153"/>
        <v>2.1104938279163159</v>
      </c>
      <c r="V799">
        <f t="shared" si="154"/>
        <v>3.955090000005157E-3</v>
      </c>
      <c r="W799">
        <f t="shared" si="155"/>
        <v>-0.93521964099999977</v>
      </c>
    </row>
    <row r="800" spans="1:23" x14ac:dyDescent="0.2">
      <c r="A800" t="s">
        <v>127</v>
      </c>
      <c r="B800" t="s">
        <v>126</v>
      </c>
      <c r="C800">
        <v>2015</v>
      </c>
      <c r="D800">
        <v>100</v>
      </c>
      <c r="E800">
        <v>16.338469539999998</v>
      </c>
      <c r="F800">
        <v>7.0321388499999999</v>
      </c>
      <c r="G800">
        <v>3311.3886710000002</v>
      </c>
      <c r="H800">
        <v>343180482</v>
      </c>
      <c r="I800" t="str">
        <f>Master_Data!$A800 &amp; "-" &amp; Master_Data!$C800</f>
        <v>EMU-2015</v>
      </c>
      <c r="J800">
        <f t="shared" si="144"/>
        <v>0</v>
      </c>
      <c r="K800">
        <f t="shared" si="145"/>
        <v>1.6248469999997184E-2</v>
      </c>
      <c r="L800">
        <f t="shared" si="146"/>
        <v>0.1303581239999998</v>
      </c>
      <c r="M800">
        <f t="shared" si="147"/>
        <v>2413292800.0339255</v>
      </c>
      <c r="N800">
        <f t="shared" si="148"/>
        <v>0</v>
      </c>
      <c r="O800">
        <f t="shared" si="149"/>
        <v>2.1236223073374156</v>
      </c>
      <c r="P800" t="str">
        <f>IFERROR(VLOOKUP(A800,Ref_Data!$A:$B,2,0),"Unknown")</f>
        <v>Unknown</v>
      </c>
      <c r="Q800" t="str">
        <f>IFERROR(VLOOKUP(A800,Ref_Data!$A:$C,3,0),"Unknown")</f>
        <v>Unknown</v>
      </c>
      <c r="R800" t="str">
        <f t="shared" si="150"/>
        <v>Universal Access</v>
      </c>
      <c r="S800">
        <f t="shared" si="151"/>
        <v>16.984761441953111</v>
      </c>
      <c r="T800">
        <f t="shared" si="152"/>
        <v>-13.576687651497991</v>
      </c>
      <c r="U800">
        <f t="shared" si="153"/>
        <v>2.322697483995821</v>
      </c>
      <c r="V800">
        <f t="shared" si="154"/>
        <v>3.955090000005157E-3</v>
      </c>
      <c r="W800">
        <f t="shared" si="155"/>
        <v>-0.80486151699999997</v>
      </c>
    </row>
    <row r="801" spans="1:23" x14ac:dyDescent="0.2">
      <c r="A801" t="s">
        <v>127</v>
      </c>
      <c r="B801" t="s">
        <v>126</v>
      </c>
      <c r="C801">
        <v>2016</v>
      </c>
      <c r="D801">
        <v>100</v>
      </c>
      <c r="E801">
        <v>16.351516109999999</v>
      </c>
      <c r="F801">
        <v>7.0063599280000002</v>
      </c>
      <c r="G801">
        <v>3311.4342649999999</v>
      </c>
      <c r="H801">
        <v>344132977</v>
      </c>
      <c r="I801" t="str">
        <f>Master_Data!$A801 &amp; "-" &amp; Master_Data!$C801</f>
        <v>EMU-2016</v>
      </c>
      <c r="J801">
        <f t="shared" si="144"/>
        <v>0</v>
      </c>
      <c r="K801">
        <f t="shared" si="145"/>
        <v>1.3046570000000202E-2</v>
      </c>
      <c r="L801">
        <f t="shared" si="146"/>
        <v>-2.577892199999976E-2</v>
      </c>
      <c r="M801">
        <f t="shared" si="147"/>
        <v>2411119499.9561458</v>
      </c>
      <c r="N801">
        <f t="shared" si="148"/>
        <v>0</v>
      </c>
      <c r="O801">
        <f t="shared" si="149"/>
        <v>2.1158082472158029</v>
      </c>
      <c r="P801" t="str">
        <f>IFERROR(VLOOKUP(A801,Ref_Data!$A:$B,2,0),"Unknown")</f>
        <v>Unknown</v>
      </c>
      <c r="Q801" t="str">
        <f>IFERROR(VLOOKUP(A801,Ref_Data!$A:$C,3,0),"Unknown")</f>
        <v>Unknown</v>
      </c>
      <c r="R801" t="str">
        <f t="shared" si="150"/>
        <v>Universal Access</v>
      </c>
      <c r="S801">
        <f t="shared" si="151"/>
        <v>15.905248869453033</v>
      </c>
      <c r="T801">
        <f t="shared" si="152"/>
        <v>-13.354541415184727</v>
      </c>
      <c r="U801">
        <f t="shared" si="153"/>
        <v>2.3319881323305438</v>
      </c>
      <c r="V801">
        <f t="shared" si="154"/>
        <v>3.955090000005157E-3</v>
      </c>
      <c r="W801">
        <f t="shared" si="155"/>
        <v>-0.83064043899999973</v>
      </c>
    </row>
    <row r="802" spans="1:23" x14ac:dyDescent="0.2">
      <c r="A802" t="s">
        <v>127</v>
      </c>
      <c r="B802" t="s">
        <v>126</v>
      </c>
      <c r="C802">
        <v>2017</v>
      </c>
      <c r="D802">
        <v>100</v>
      </c>
      <c r="E802">
        <v>16.578124890000002</v>
      </c>
      <c r="F802">
        <v>7.008175939</v>
      </c>
      <c r="G802">
        <v>3343.8587579999999</v>
      </c>
      <c r="H802">
        <v>344810179</v>
      </c>
      <c r="I802" t="str">
        <f>Master_Data!$A802 &amp; "-" &amp; Master_Data!$C802</f>
        <v>EMU-2017</v>
      </c>
      <c r="J802">
        <f t="shared" si="144"/>
        <v>0</v>
      </c>
      <c r="K802">
        <f t="shared" si="145"/>
        <v>0.22660878000000295</v>
      </c>
      <c r="L802">
        <f t="shared" si="146"/>
        <v>1.8160109999998397E-3</v>
      </c>
      <c r="M802">
        <f t="shared" si="147"/>
        <v>2416490399.9900832</v>
      </c>
      <c r="N802">
        <f t="shared" si="148"/>
        <v>0</v>
      </c>
      <c r="O802">
        <f t="shared" si="149"/>
        <v>2.0958349159435401</v>
      </c>
      <c r="P802" t="str">
        <f>IFERROR(VLOOKUP(A802,Ref_Data!$A:$B,2,0),"Unknown")</f>
        <v>Unknown</v>
      </c>
      <c r="Q802" t="str">
        <f>IFERROR(VLOOKUP(A802,Ref_Data!$A:$C,3,0),"Unknown")</f>
        <v>Unknown</v>
      </c>
      <c r="R802" t="str">
        <f t="shared" si="150"/>
        <v>Universal Access</v>
      </c>
      <c r="S802">
        <f t="shared" si="151"/>
        <v>15.146092309921883</v>
      </c>
      <c r="T802">
        <f t="shared" si="152"/>
        <v>-12.963393981734946</v>
      </c>
      <c r="U802">
        <f t="shared" si="153"/>
        <v>2.3304248734267761</v>
      </c>
      <c r="V802">
        <f t="shared" si="154"/>
        <v>3.955090000005157E-3</v>
      </c>
      <c r="W802">
        <f t="shared" si="155"/>
        <v>-0.82882442799999989</v>
      </c>
    </row>
    <row r="803" spans="1:23" x14ac:dyDescent="0.2">
      <c r="A803" t="s">
        <v>127</v>
      </c>
      <c r="B803" t="s">
        <v>126</v>
      </c>
      <c r="C803">
        <v>2018</v>
      </c>
      <c r="D803">
        <v>100</v>
      </c>
      <c r="E803">
        <v>17.54708651</v>
      </c>
      <c r="F803">
        <v>6.8115733599999997</v>
      </c>
      <c r="G803">
        <v>3280.8715160000002</v>
      </c>
      <c r="H803">
        <v>345864630</v>
      </c>
      <c r="I803" t="str">
        <f>Master_Data!$A803 &amp; "-" &amp; Master_Data!$C803</f>
        <v>EMU-2018</v>
      </c>
      <c r="J803">
        <f t="shared" si="144"/>
        <v>0</v>
      </c>
      <c r="K803">
        <f t="shared" si="145"/>
        <v>0.96896161999999819</v>
      </c>
      <c r="L803">
        <f t="shared" si="146"/>
        <v>-0.19660257900000033</v>
      </c>
      <c r="M803">
        <f t="shared" si="147"/>
        <v>2355882299.8742566</v>
      </c>
      <c r="N803">
        <f t="shared" si="148"/>
        <v>0</v>
      </c>
      <c r="O803">
        <f t="shared" si="149"/>
        <v>2.0761475500584639</v>
      </c>
      <c r="P803" t="str">
        <f>IFERROR(VLOOKUP(A803,Ref_Data!$A:$B,2,0),"Unknown")</f>
        <v>Unknown</v>
      </c>
      <c r="Q803" t="str">
        <f>IFERROR(VLOOKUP(A803,Ref_Data!$A:$C,3,0),"Unknown")</f>
        <v>Unknown</v>
      </c>
      <c r="R803" t="str">
        <f t="shared" si="150"/>
        <v>Universal Access</v>
      </c>
      <c r="S803">
        <f t="shared" si="151"/>
        <v>14.516199440312505</v>
      </c>
      <c r="T803">
        <f t="shared" si="152"/>
        <v>-12.015943660325302</v>
      </c>
      <c r="U803">
        <f t="shared" si="153"/>
        <v>2.1007043503723848</v>
      </c>
      <c r="V803">
        <f t="shared" si="154"/>
        <v>3.955090000005157E-3</v>
      </c>
      <c r="W803">
        <f t="shared" si="155"/>
        <v>-1.0254270070000002</v>
      </c>
    </row>
    <row r="804" spans="1:23" x14ac:dyDescent="0.2">
      <c r="A804" t="s">
        <v>127</v>
      </c>
      <c r="B804" t="s">
        <v>126</v>
      </c>
      <c r="C804">
        <v>2019</v>
      </c>
      <c r="D804">
        <v>100</v>
      </c>
      <c r="E804">
        <v>18.135405509999998</v>
      </c>
      <c r="F804">
        <v>6.481067039</v>
      </c>
      <c r="G804">
        <v>3223.6339809999999</v>
      </c>
      <c r="H804">
        <v>346496601</v>
      </c>
      <c r="I804" t="str">
        <f>Master_Data!$A804 &amp; "-" &amp; Master_Data!$C804</f>
        <v>EMU-2019</v>
      </c>
      <c r="J804">
        <f t="shared" si="144"/>
        <v>0</v>
      </c>
      <c r="K804">
        <f t="shared" si="145"/>
        <v>0.58831899999999848</v>
      </c>
      <c r="L804">
        <f t="shared" si="146"/>
        <v>-0.33050632099999966</v>
      </c>
      <c r="M804">
        <f t="shared" si="147"/>
        <v>2245667699.8666344</v>
      </c>
      <c r="N804">
        <f t="shared" si="148"/>
        <v>0</v>
      </c>
      <c r="O804">
        <f t="shared" si="149"/>
        <v>2.0104847750083326</v>
      </c>
      <c r="P804" t="str">
        <f>IFERROR(VLOOKUP(A804,Ref_Data!$A:$B,2,0),"Unknown")</f>
        <v>Unknown</v>
      </c>
      <c r="Q804" t="str">
        <f>IFERROR(VLOOKUP(A804,Ref_Data!$A:$C,3,0),"Unknown")</f>
        <v>Unknown</v>
      </c>
      <c r="R804" t="str">
        <f t="shared" si="150"/>
        <v>Universal Access</v>
      </c>
      <c r="S804">
        <f t="shared" si="151"/>
        <v>13.958622860585876</v>
      </c>
      <c r="T804">
        <f t="shared" si="152"/>
        <v>-11.326785533827291</v>
      </c>
      <c r="U804">
        <f t="shared" si="153"/>
        <v>1.7976657434184125</v>
      </c>
      <c r="V804">
        <f t="shared" si="154"/>
        <v>3.955090000005157E-3</v>
      </c>
      <c r="W804">
        <f t="shared" si="155"/>
        <v>-1.3559333279999999</v>
      </c>
    </row>
    <row r="805" spans="1:23" x14ac:dyDescent="0.2">
      <c r="A805" t="s">
        <v>127</v>
      </c>
      <c r="B805" t="s">
        <v>126</v>
      </c>
      <c r="C805">
        <v>2020</v>
      </c>
      <c r="D805">
        <v>100</v>
      </c>
      <c r="E805">
        <v>19.807487269999999</v>
      </c>
      <c r="F805">
        <v>5.8102455859999997</v>
      </c>
      <c r="G805">
        <v>2978.6144960000001</v>
      </c>
      <c r="H805">
        <v>346986142</v>
      </c>
      <c r="I805" t="str">
        <f>Master_Data!$A805 &amp; "-" &amp; Master_Data!$C805</f>
        <v>EMU-2020</v>
      </c>
      <c r="J805">
        <f t="shared" si="144"/>
        <v>0</v>
      </c>
      <c r="K805">
        <f t="shared" si="145"/>
        <v>1.6720817600000011</v>
      </c>
      <c r="L805">
        <f t="shared" si="146"/>
        <v>-0.67082145300000029</v>
      </c>
      <c r="M805">
        <f t="shared" si="147"/>
        <v>2016074699.9586692</v>
      </c>
      <c r="N805">
        <f t="shared" si="148"/>
        <v>0</v>
      </c>
      <c r="O805">
        <f t="shared" si="149"/>
        <v>1.9506537666430532</v>
      </c>
      <c r="P805" t="str">
        <f>IFERROR(VLOOKUP(A805,Ref_Data!$A:$B,2,0),"Unknown")</f>
        <v>Unknown</v>
      </c>
      <c r="Q805" t="str">
        <f>IFERROR(VLOOKUP(A805,Ref_Data!$A:$C,3,0),"Unknown")</f>
        <v>Unknown</v>
      </c>
      <c r="R805" t="str">
        <f t="shared" si="150"/>
        <v>Universal Access</v>
      </c>
      <c r="S805">
        <f t="shared" si="151"/>
        <v>13.426165474335917</v>
      </c>
      <c r="T805">
        <f t="shared" si="152"/>
        <v>-10.727366163815262</v>
      </c>
      <c r="U805">
        <f t="shared" si="153"/>
        <v>1.4094979496987419</v>
      </c>
      <c r="V805">
        <f t="shared" si="154"/>
        <v>3.955090000005157E-3</v>
      </c>
      <c r="W805">
        <f t="shared" si="155"/>
        <v>-2.0267547810000002</v>
      </c>
    </row>
    <row r="806" spans="1:23" x14ac:dyDescent="0.2">
      <c r="A806" t="s">
        <v>127</v>
      </c>
      <c r="B806" t="s">
        <v>126</v>
      </c>
      <c r="C806">
        <v>2021</v>
      </c>
      <c r="D806">
        <v>100</v>
      </c>
      <c r="F806">
        <v>6.1840144889999999</v>
      </c>
      <c r="G806">
        <v>3147.5941440000001</v>
      </c>
      <c r="H806">
        <v>347207191</v>
      </c>
      <c r="I806" t="str">
        <f>Master_Data!$A806 &amp; "-" &amp; Master_Data!$C806</f>
        <v>EMU-2021</v>
      </c>
      <c r="J806">
        <f t="shared" si="144"/>
        <v>0</v>
      </c>
      <c r="K806" t="str">
        <f t="shared" si="145"/>
        <v/>
      </c>
      <c r="L806">
        <f t="shared" si="146"/>
        <v>0.37376890300000021</v>
      </c>
      <c r="M806">
        <f t="shared" si="147"/>
        <v>2147134299.8289905</v>
      </c>
      <c r="N806">
        <f t="shared" si="148"/>
        <v>0</v>
      </c>
      <c r="O806">
        <f t="shared" si="149"/>
        <v>1.9646797541506673</v>
      </c>
      <c r="P806" t="str">
        <f>IFERROR(VLOOKUP(A806,Ref_Data!$A:$B,2,0),"Unknown")</f>
        <v>Unknown</v>
      </c>
      <c r="Q806" t="str">
        <f>IFERROR(VLOOKUP(A806,Ref_Data!$A:$C,3,0),"Unknown")</f>
        <v>Unknown</v>
      </c>
      <c r="R806" t="str">
        <f t="shared" si="150"/>
        <v>Universal Access</v>
      </c>
      <c r="S806">
        <f t="shared" si="151"/>
        <v>12.87483148972656</v>
      </c>
      <c r="T806" t="str">
        <f t="shared" si="152"/>
        <v/>
      </c>
      <c r="U806">
        <f t="shared" si="153"/>
        <v>1.6032801479958136</v>
      </c>
      <c r="V806">
        <f t="shared" si="154"/>
        <v>3.955090000005157E-3</v>
      </c>
      <c r="W806">
        <f t="shared" si="155"/>
        <v>-1.652985878</v>
      </c>
    </row>
    <row r="807" spans="1:23" x14ac:dyDescent="0.2">
      <c r="A807" t="s">
        <v>127</v>
      </c>
      <c r="B807" t="s">
        <v>126</v>
      </c>
      <c r="C807">
        <v>2022</v>
      </c>
      <c r="D807">
        <v>100</v>
      </c>
      <c r="F807">
        <v>6.0427164370000002</v>
      </c>
      <c r="G807">
        <v>2945.1230009999999</v>
      </c>
      <c r="H807">
        <v>348200155</v>
      </c>
      <c r="I807" t="str">
        <f>Master_Data!$A807 &amp; "-" &amp; Master_Data!$C807</f>
        <v>EMU-2022</v>
      </c>
      <c r="J807">
        <f t="shared" si="144"/>
        <v>0</v>
      </c>
      <c r="K807" t="str">
        <f t="shared" si="145"/>
        <v/>
      </c>
      <c r="L807">
        <f t="shared" si="146"/>
        <v>-0.14129805199999979</v>
      </c>
      <c r="M807">
        <f t="shared" si="147"/>
        <v>2104074799.9844477</v>
      </c>
      <c r="N807">
        <f t="shared" si="148"/>
        <v>0</v>
      </c>
      <c r="O807">
        <f t="shared" si="149"/>
        <v>2.0517704812152937</v>
      </c>
      <c r="P807" t="str">
        <f>IFERROR(VLOOKUP(A807,Ref_Data!$A:$B,2,0),"Unknown")</f>
        <v>Unknown</v>
      </c>
      <c r="Q807" t="str">
        <f>IFERROR(VLOOKUP(A807,Ref_Data!$A:$C,3,0),"Unknown")</f>
        <v>Unknown</v>
      </c>
      <c r="R807" t="str">
        <f t="shared" si="150"/>
        <v>Universal Access</v>
      </c>
      <c r="S807">
        <f t="shared" si="151"/>
        <v>12.585946336015652</v>
      </c>
      <c r="T807" t="str">
        <f t="shared" si="152"/>
        <v/>
      </c>
      <c r="U807">
        <f t="shared" si="153"/>
        <v>1.4919153847740638</v>
      </c>
      <c r="V807">
        <f t="shared" si="154"/>
        <v>3.955090000005157E-3</v>
      </c>
      <c r="W807">
        <f t="shared" si="155"/>
        <v>-1.7942839299999997</v>
      </c>
    </row>
    <row r="808" spans="1:23" x14ac:dyDescent="0.2">
      <c r="A808" t="s">
        <v>129</v>
      </c>
      <c r="B808" t="s">
        <v>128</v>
      </c>
      <c r="C808">
        <v>2010</v>
      </c>
      <c r="D808">
        <v>40.1</v>
      </c>
      <c r="E808">
        <v>80.900000000000006</v>
      </c>
      <c r="F808">
        <v>0.17547278799999999</v>
      </c>
      <c r="G808">
        <v>248.89495650000001</v>
      </c>
      <c r="H808">
        <v>2945186</v>
      </c>
      <c r="I808" t="str">
        <f>Master_Data!$A808 &amp; "-" &amp; Master_Data!$C808</f>
        <v>ERI-2010</v>
      </c>
      <c r="J808" t="str">
        <f t="shared" si="144"/>
        <v/>
      </c>
      <c r="K808" t="str">
        <f t="shared" si="145"/>
        <v/>
      </c>
      <c r="L808" t="str">
        <f t="shared" si="146"/>
        <v/>
      </c>
      <c r="M808">
        <f t="shared" si="147"/>
        <v>516799.99859856797</v>
      </c>
      <c r="N808">
        <f t="shared" si="148"/>
        <v>59.9</v>
      </c>
      <c r="O808">
        <f t="shared" si="149"/>
        <v>0.70500740741205004</v>
      </c>
      <c r="P808" t="str">
        <f>IFERROR(VLOOKUP(A808,Ref_Data!$A:$B,2,0),"Unknown")</f>
        <v>Low Income</v>
      </c>
      <c r="Q808" t="str">
        <f>IFERROR(VLOOKUP(A808,Ref_Data!$A:$C,3,0),"Unknown")</f>
        <v>Sub-Saharan Africa</v>
      </c>
      <c r="R808" t="str">
        <f t="shared" si="150"/>
        <v>Low Access</v>
      </c>
      <c r="S808">
        <f t="shared" si="151"/>
        <v>-39.52465743941405</v>
      </c>
      <c r="T808">
        <f t="shared" si="152"/>
        <v>50.487335093262104</v>
      </c>
      <c r="U808">
        <f t="shared" si="153"/>
        <v>-4.9225864259916339</v>
      </c>
      <c r="V808">
        <f t="shared" si="154"/>
        <v>0</v>
      </c>
      <c r="W808">
        <f t="shared" si="155"/>
        <v>0</v>
      </c>
    </row>
    <row r="809" spans="1:23" x14ac:dyDescent="0.2">
      <c r="A809" t="s">
        <v>129</v>
      </c>
      <c r="B809" t="s">
        <v>128</v>
      </c>
      <c r="C809">
        <v>2011</v>
      </c>
      <c r="D809">
        <v>41.2</v>
      </c>
      <c r="E809">
        <v>77.099999999999994</v>
      </c>
      <c r="F809">
        <v>0.20563718</v>
      </c>
      <c r="G809">
        <v>258.76097270000002</v>
      </c>
      <c r="H809">
        <v>2998485</v>
      </c>
      <c r="I809" t="str">
        <f>Master_Data!$A809 &amp; "-" &amp; Master_Data!$C809</f>
        <v>ERI-2011</v>
      </c>
      <c r="J809">
        <f t="shared" si="144"/>
        <v>1.1000000000000014</v>
      </c>
      <c r="K809">
        <f t="shared" si="145"/>
        <v>-3.8000000000000114</v>
      </c>
      <c r="L809">
        <f t="shared" si="146"/>
        <v>3.0164392000000012E-2</v>
      </c>
      <c r="M809">
        <f t="shared" si="147"/>
        <v>616599.99967230007</v>
      </c>
      <c r="N809">
        <f t="shared" si="148"/>
        <v>58.8</v>
      </c>
      <c r="O809">
        <f t="shared" si="149"/>
        <v>0.7946993623277564</v>
      </c>
      <c r="P809" t="str">
        <f>IFERROR(VLOOKUP(A809,Ref_Data!$A:$B,2,0),"Unknown")</f>
        <v>Low Income</v>
      </c>
      <c r="Q809" t="str">
        <f>IFERROR(VLOOKUP(A809,Ref_Data!$A:$C,3,0),"Unknown")</f>
        <v>Sub-Saharan Africa</v>
      </c>
      <c r="R809" t="str">
        <f t="shared" si="150"/>
        <v>Low Access</v>
      </c>
      <c r="S809">
        <f t="shared" si="151"/>
        <v>-39.215327430820309</v>
      </c>
      <c r="T809">
        <f t="shared" si="152"/>
        <v>46.902629710358852</v>
      </c>
      <c r="U809">
        <f t="shared" si="153"/>
        <v>-4.9208962037740553</v>
      </c>
      <c r="V809">
        <f t="shared" si="154"/>
        <v>1.1000000000000014</v>
      </c>
      <c r="W809">
        <f t="shared" si="155"/>
        <v>3.0164392000000012E-2</v>
      </c>
    </row>
    <row r="810" spans="1:23" x14ac:dyDescent="0.2">
      <c r="A810" t="s">
        <v>129</v>
      </c>
      <c r="B810" t="s">
        <v>128</v>
      </c>
      <c r="C810">
        <v>2012</v>
      </c>
      <c r="D810">
        <v>42.3</v>
      </c>
      <c r="E810">
        <v>78.400000000000006</v>
      </c>
      <c r="F810">
        <v>0.20885825</v>
      </c>
      <c r="G810">
        <v>262.06303639999999</v>
      </c>
      <c r="H810">
        <v>3036988</v>
      </c>
      <c r="I810" t="str">
        <f>Master_Data!$A810 &amp; "-" &amp; Master_Data!$C810</f>
        <v>ERI-2012</v>
      </c>
      <c r="J810">
        <f t="shared" si="144"/>
        <v>1.0999999999999943</v>
      </c>
      <c r="K810">
        <f t="shared" si="145"/>
        <v>1.3000000000000114</v>
      </c>
      <c r="L810">
        <f t="shared" si="146"/>
        <v>3.2210699999999926E-3</v>
      </c>
      <c r="M810">
        <f t="shared" si="147"/>
        <v>634299.99895099993</v>
      </c>
      <c r="N810">
        <f t="shared" si="148"/>
        <v>57.7</v>
      </c>
      <c r="O810">
        <f t="shared" si="149"/>
        <v>0.79697714286271626</v>
      </c>
      <c r="P810" t="str">
        <f>IFERROR(VLOOKUP(A810,Ref_Data!$A:$B,2,0),"Unknown")</f>
        <v>Low Income</v>
      </c>
      <c r="Q810" t="str">
        <f>IFERROR(VLOOKUP(A810,Ref_Data!$A:$C,3,0),"Unknown")</f>
        <v>Sub-Saharan Africa</v>
      </c>
      <c r="R810" t="str">
        <f t="shared" si="150"/>
        <v>Low Access</v>
      </c>
      <c r="S810">
        <f t="shared" si="151"/>
        <v>-38.820804536015629</v>
      </c>
      <c r="T810">
        <f t="shared" si="152"/>
        <v>48.29287054677512</v>
      </c>
      <c r="U810">
        <f t="shared" si="153"/>
        <v>-5.1966458130962296</v>
      </c>
      <c r="V810">
        <f t="shared" si="154"/>
        <v>2.1999999999999957</v>
      </c>
      <c r="W810">
        <f t="shared" si="155"/>
        <v>3.3385462000000005E-2</v>
      </c>
    </row>
    <row r="811" spans="1:23" x14ac:dyDescent="0.2">
      <c r="A811" t="s">
        <v>129</v>
      </c>
      <c r="B811" t="s">
        <v>128</v>
      </c>
      <c r="C811">
        <v>2013</v>
      </c>
      <c r="D811">
        <v>43.5</v>
      </c>
      <c r="E811">
        <v>79.7</v>
      </c>
      <c r="F811">
        <v>0.19308083600000001</v>
      </c>
      <c r="G811">
        <v>260.93616659999998</v>
      </c>
      <c r="H811">
        <v>3074360</v>
      </c>
      <c r="I811" t="str">
        <f>Master_Data!$A811 &amp; "-" &amp; Master_Data!$C811</f>
        <v>ERI-2013</v>
      </c>
      <c r="J811">
        <f t="shared" si="144"/>
        <v>1.2000000000000028</v>
      </c>
      <c r="K811">
        <f t="shared" si="145"/>
        <v>1.2999999999999972</v>
      </c>
      <c r="L811">
        <f t="shared" si="146"/>
        <v>-1.577741399999999E-2</v>
      </c>
      <c r="M811">
        <f t="shared" si="147"/>
        <v>593599.99896495999</v>
      </c>
      <c r="N811">
        <f t="shared" si="148"/>
        <v>56.5</v>
      </c>
      <c r="O811">
        <f t="shared" si="149"/>
        <v>0.73995429041456606</v>
      </c>
      <c r="P811" t="str">
        <f>IFERROR(VLOOKUP(A811,Ref_Data!$A:$B,2,0),"Unknown")</f>
        <v>Low Income</v>
      </c>
      <c r="Q811" t="str">
        <f>IFERROR(VLOOKUP(A811,Ref_Data!$A:$C,3,0),"Unknown")</f>
        <v>Sub-Saharan Africa</v>
      </c>
      <c r="R811" t="str">
        <f t="shared" si="150"/>
        <v>Low Access</v>
      </c>
      <c r="S811">
        <f t="shared" si="151"/>
        <v>-38.212538176640606</v>
      </c>
      <c r="T811">
        <f t="shared" si="152"/>
        <v>49.398359916164651</v>
      </c>
      <c r="U811">
        <f t="shared" si="153"/>
        <v>-4.775289608000004</v>
      </c>
      <c r="V811">
        <f t="shared" si="154"/>
        <v>3.3999999999999986</v>
      </c>
      <c r="W811">
        <f t="shared" si="155"/>
        <v>1.7608048000000015E-2</v>
      </c>
    </row>
    <row r="812" spans="1:23" x14ac:dyDescent="0.2">
      <c r="A812" t="s">
        <v>129</v>
      </c>
      <c r="B812" t="s">
        <v>128</v>
      </c>
      <c r="C812">
        <v>2014</v>
      </c>
      <c r="D812">
        <v>44.6</v>
      </c>
      <c r="E812">
        <v>80.5</v>
      </c>
      <c r="F812">
        <v>0.192428662</v>
      </c>
      <c r="G812">
        <v>265.9413912</v>
      </c>
      <c r="H812">
        <v>3095173</v>
      </c>
      <c r="I812" t="str">
        <f>Master_Data!$A812 &amp; "-" &amp; Master_Data!$C812</f>
        <v>ERI-2014</v>
      </c>
      <c r="J812">
        <f t="shared" si="144"/>
        <v>1.1000000000000014</v>
      </c>
      <c r="K812">
        <f t="shared" si="145"/>
        <v>0.79999999999999716</v>
      </c>
      <c r="L812">
        <f t="shared" si="146"/>
        <v>-6.5217400000000536E-4</v>
      </c>
      <c r="M812">
        <f t="shared" si="147"/>
        <v>595599.99904852605</v>
      </c>
      <c r="N812">
        <f t="shared" si="148"/>
        <v>55.4</v>
      </c>
      <c r="O812">
        <f t="shared" si="149"/>
        <v>0.72357545071005858</v>
      </c>
      <c r="P812" t="str">
        <f>IFERROR(VLOOKUP(A812,Ref_Data!$A:$B,2,0),"Unknown")</f>
        <v>Low Income</v>
      </c>
      <c r="Q812" t="str">
        <f>IFERROR(VLOOKUP(A812,Ref_Data!$A:$C,3,0),"Unknown")</f>
        <v>Sub-Saharan Africa</v>
      </c>
      <c r="R812" t="str">
        <f t="shared" si="150"/>
        <v>Low Access</v>
      </c>
      <c r="S812">
        <f t="shared" si="151"/>
        <v>-37.840902588867145</v>
      </c>
      <c r="T812">
        <f t="shared" si="152"/>
        <v>50.388273394421702</v>
      </c>
      <c r="U812">
        <f t="shared" si="153"/>
        <v>-4.598858236083684</v>
      </c>
      <c r="V812">
        <f t="shared" si="154"/>
        <v>4.5</v>
      </c>
      <c r="W812">
        <f t="shared" si="155"/>
        <v>1.695587400000001E-2</v>
      </c>
    </row>
    <row r="813" spans="1:23" x14ac:dyDescent="0.2">
      <c r="A813" t="s">
        <v>129</v>
      </c>
      <c r="B813" t="s">
        <v>128</v>
      </c>
      <c r="C813">
        <v>2015</v>
      </c>
      <c r="D813">
        <v>45.8</v>
      </c>
      <c r="E813">
        <v>81.2</v>
      </c>
      <c r="F813">
        <v>0.18598983899999999</v>
      </c>
      <c r="G813">
        <v>271.62117490000003</v>
      </c>
      <c r="H813">
        <v>3105546</v>
      </c>
      <c r="I813" t="str">
        <f>Master_Data!$A813 &amp; "-" &amp; Master_Data!$C813</f>
        <v>ERI-2015</v>
      </c>
      <c r="J813">
        <f t="shared" si="144"/>
        <v>1.1999999999999957</v>
      </c>
      <c r="K813">
        <f t="shared" si="145"/>
        <v>0.70000000000000284</v>
      </c>
      <c r="L813">
        <f t="shared" si="146"/>
        <v>-6.4388230000000102E-3</v>
      </c>
      <c r="M813">
        <f t="shared" si="147"/>
        <v>577600.00054709392</v>
      </c>
      <c r="N813">
        <f t="shared" si="148"/>
        <v>54.2</v>
      </c>
      <c r="O813">
        <f t="shared" si="149"/>
        <v>0.68473983690142703</v>
      </c>
      <c r="P813" t="str">
        <f>IFERROR(VLOOKUP(A813,Ref_Data!$A:$B,2,0),"Unknown")</f>
        <v>Low Income</v>
      </c>
      <c r="Q813" t="str">
        <f>IFERROR(VLOOKUP(A813,Ref_Data!$A:$C,3,0),"Unknown")</f>
        <v>Sub-Saharan Africa</v>
      </c>
      <c r="R813" t="str">
        <f t="shared" si="150"/>
        <v>Low Access</v>
      </c>
      <c r="S813">
        <f t="shared" si="151"/>
        <v>-37.215238558046892</v>
      </c>
      <c r="T813">
        <f t="shared" si="152"/>
        <v>51.284842808502013</v>
      </c>
      <c r="U813">
        <f t="shared" si="153"/>
        <v>-4.5234515270041786</v>
      </c>
      <c r="V813">
        <f t="shared" si="154"/>
        <v>5.6999999999999957</v>
      </c>
      <c r="W813">
        <f t="shared" si="155"/>
        <v>1.0517050999999999E-2</v>
      </c>
    </row>
    <row r="814" spans="1:23" x14ac:dyDescent="0.2">
      <c r="A814" t="s">
        <v>129</v>
      </c>
      <c r="B814" t="s">
        <v>128</v>
      </c>
      <c r="C814">
        <v>2016</v>
      </c>
      <c r="D814">
        <v>46.9</v>
      </c>
      <c r="E814">
        <v>81.400000000000006</v>
      </c>
      <c r="F814">
        <v>0.19112246999999999</v>
      </c>
      <c r="G814">
        <v>277.26382539999997</v>
      </c>
      <c r="H814">
        <v>3124698</v>
      </c>
      <c r="I814" t="str">
        <f>Master_Data!$A814 &amp; "-" &amp; Master_Data!$C814</f>
        <v>ERI-2016</v>
      </c>
      <c r="J814">
        <f t="shared" si="144"/>
        <v>1.1000000000000014</v>
      </c>
      <c r="K814">
        <f t="shared" si="145"/>
        <v>0.20000000000000284</v>
      </c>
      <c r="L814">
        <f t="shared" si="146"/>
        <v>5.1326309999999986E-3</v>
      </c>
      <c r="M814">
        <f t="shared" si="147"/>
        <v>597199.99976406002</v>
      </c>
      <c r="N814">
        <f t="shared" si="148"/>
        <v>53.1</v>
      </c>
      <c r="O814">
        <f t="shared" si="149"/>
        <v>0.68931628467678208</v>
      </c>
      <c r="P814" t="str">
        <f>IFERROR(VLOOKUP(A814,Ref_Data!$A:$B,2,0),"Unknown")</f>
        <v>Low Income</v>
      </c>
      <c r="Q814" t="str">
        <f>IFERROR(VLOOKUP(A814,Ref_Data!$A:$C,3,0),"Unknown")</f>
        <v>Sub-Saharan Africa</v>
      </c>
      <c r="R814" t="str">
        <f t="shared" si="150"/>
        <v>Low Access</v>
      </c>
      <c r="S814">
        <f t="shared" si="151"/>
        <v>-37.194751130546969</v>
      </c>
      <c r="T814">
        <f t="shared" si="152"/>
        <v>51.69394247481528</v>
      </c>
      <c r="U814">
        <f t="shared" si="153"/>
        <v>-4.4832493256694566</v>
      </c>
      <c r="V814">
        <f t="shared" si="154"/>
        <v>6.7999999999999972</v>
      </c>
      <c r="W814">
        <f t="shared" si="155"/>
        <v>1.5649681999999998E-2</v>
      </c>
    </row>
    <row r="815" spans="1:23" x14ac:dyDescent="0.2">
      <c r="A815" t="s">
        <v>129</v>
      </c>
      <c r="B815" t="s">
        <v>128</v>
      </c>
      <c r="C815">
        <v>2017</v>
      </c>
      <c r="D815">
        <v>48</v>
      </c>
      <c r="E815">
        <v>81.599999999999994</v>
      </c>
      <c r="F815">
        <v>0.18604299799999999</v>
      </c>
      <c r="G815">
        <v>278.04665369999998</v>
      </c>
      <c r="H815">
        <v>3150347</v>
      </c>
      <c r="I815" t="str">
        <f>Master_Data!$A815 &amp; "-" &amp; Master_Data!$C815</f>
        <v>ERI-2017</v>
      </c>
      <c r="J815">
        <f t="shared" si="144"/>
        <v>1.1000000000000014</v>
      </c>
      <c r="K815">
        <f t="shared" si="145"/>
        <v>0.19999999999998863</v>
      </c>
      <c r="L815">
        <f t="shared" si="146"/>
        <v>-5.0794720000000015E-3</v>
      </c>
      <c r="M815">
        <f t="shared" si="147"/>
        <v>586100.000620306</v>
      </c>
      <c r="N815">
        <f t="shared" si="148"/>
        <v>52</v>
      </c>
      <c r="O815">
        <f t="shared" si="149"/>
        <v>0.66910712833369379</v>
      </c>
      <c r="P815" t="str">
        <f>IFERROR(VLOOKUP(A815,Ref_Data!$A:$B,2,0),"Unknown")</f>
        <v>Low Income</v>
      </c>
      <c r="Q815" t="str">
        <f>IFERROR(VLOOKUP(A815,Ref_Data!$A:$C,3,0),"Unknown")</f>
        <v>Sub-Saharan Africa</v>
      </c>
      <c r="R815" t="str">
        <f t="shared" si="150"/>
        <v>Low Access</v>
      </c>
      <c r="S815">
        <f t="shared" si="151"/>
        <v>-36.853907690078117</v>
      </c>
      <c r="T815">
        <f t="shared" si="152"/>
        <v>52.058481128265043</v>
      </c>
      <c r="U815">
        <f t="shared" si="153"/>
        <v>-4.4917080675732244</v>
      </c>
      <c r="V815">
        <f t="shared" si="154"/>
        <v>7.8999999999999986</v>
      </c>
      <c r="W815">
        <f t="shared" si="155"/>
        <v>1.0570209999999997E-2</v>
      </c>
    </row>
    <row r="816" spans="1:23" x14ac:dyDescent="0.2">
      <c r="A816" t="s">
        <v>129</v>
      </c>
      <c r="B816" t="s">
        <v>128</v>
      </c>
      <c r="C816">
        <v>2018</v>
      </c>
      <c r="D816">
        <v>49.1</v>
      </c>
      <c r="E816">
        <v>80.8</v>
      </c>
      <c r="F816">
        <v>0.20518297599999999</v>
      </c>
      <c r="G816">
        <v>282.97099960000003</v>
      </c>
      <c r="H816">
        <v>3192760</v>
      </c>
      <c r="I816" t="str">
        <f>Master_Data!$A816 &amp; "-" &amp; Master_Data!$C816</f>
        <v>ERI-2018</v>
      </c>
      <c r="J816">
        <f t="shared" si="144"/>
        <v>1.1000000000000014</v>
      </c>
      <c r="K816">
        <f t="shared" si="145"/>
        <v>-0.79999999999999716</v>
      </c>
      <c r="L816">
        <f t="shared" si="146"/>
        <v>1.9139978000000002E-2</v>
      </c>
      <c r="M816">
        <f t="shared" si="147"/>
        <v>655099.99845375994</v>
      </c>
      <c r="N816">
        <f t="shared" si="148"/>
        <v>50.9</v>
      </c>
      <c r="O816">
        <f t="shared" si="149"/>
        <v>0.72510248855904302</v>
      </c>
      <c r="P816" t="str">
        <f>IFERROR(VLOOKUP(A816,Ref_Data!$A:$B,2,0),"Unknown")</f>
        <v>Low Income</v>
      </c>
      <c r="Q816" t="str">
        <f>IFERROR(VLOOKUP(A816,Ref_Data!$A:$C,3,0),"Unknown")</f>
        <v>Sub-Saharan Africa</v>
      </c>
      <c r="R816" t="str">
        <f t="shared" si="150"/>
        <v>Low Access</v>
      </c>
      <c r="S816">
        <f t="shared" si="151"/>
        <v>-36.383800559687494</v>
      </c>
      <c r="T816">
        <f t="shared" si="152"/>
        <v>51.236969829674692</v>
      </c>
      <c r="U816">
        <f t="shared" si="153"/>
        <v>-4.5056860336276152</v>
      </c>
      <c r="V816">
        <f t="shared" si="154"/>
        <v>9</v>
      </c>
      <c r="W816">
        <f t="shared" si="155"/>
        <v>2.9710187999999998E-2</v>
      </c>
    </row>
    <row r="817" spans="1:23" x14ac:dyDescent="0.2">
      <c r="A817" t="s">
        <v>129</v>
      </c>
      <c r="B817" t="s">
        <v>128</v>
      </c>
      <c r="C817">
        <v>2019</v>
      </c>
      <c r="D817">
        <v>50.3</v>
      </c>
      <c r="E817">
        <v>80.599999999999994</v>
      </c>
      <c r="F817">
        <v>0.20788878699999999</v>
      </c>
      <c r="G817">
        <v>285.07204689999998</v>
      </c>
      <c r="H817">
        <v>3240194</v>
      </c>
      <c r="I817" t="str">
        <f>Master_Data!$A817 &amp; "-" &amp; Master_Data!$C817</f>
        <v>ERI-2019</v>
      </c>
      <c r="J817">
        <f t="shared" si="144"/>
        <v>1.1999999999999957</v>
      </c>
      <c r="K817">
        <f t="shared" si="145"/>
        <v>-0.20000000000000284</v>
      </c>
      <c r="L817">
        <f t="shared" si="146"/>
        <v>2.7058110000000024E-3</v>
      </c>
      <c r="M817">
        <f t="shared" si="147"/>
        <v>673600.00030467799</v>
      </c>
      <c r="N817">
        <f t="shared" si="148"/>
        <v>49.7</v>
      </c>
      <c r="O817">
        <f t="shared" si="149"/>
        <v>0.72924998876836566</v>
      </c>
      <c r="P817" t="str">
        <f>IFERROR(VLOOKUP(A817,Ref_Data!$A:$B,2,0),"Unknown")</f>
        <v>Low Income</v>
      </c>
      <c r="Q817" t="str">
        <f>IFERROR(VLOOKUP(A817,Ref_Data!$A:$C,3,0),"Unknown")</f>
        <v>Sub-Saharan Africa</v>
      </c>
      <c r="R817" t="str">
        <f t="shared" si="150"/>
        <v>Moderate Access</v>
      </c>
      <c r="S817">
        <f t="shared" si="151"/>
        <v>-35.741377139414126</v>
      </c>
      <c r="T817">
        <f t="shared" si="152"/>
        <v>51.137808956172705</v>
      </c>
      <c r="U817">
        <f t="shared" si="153"/>
        <v>-4.4755125085815877</v>
      </c>
      <c r="V817">
        <f t="shared" si="154"/>
        <v>10.199999999999996</v>
      </c>
      <c r="W817">
        <f t="shared" si="155"/>
        <v>3.2415999000000001E-2</v>
      </c>
    </row>
    <row r="818" spans="1:23" x14ac:dyDescent="0.2">
      <c r="A818" t="s">
        <v>129</v>
      </c>
      <c r="B818" t="s">
        <v>128</v>
      </c>
      <c r="C818">
        <v>2020</v>
      </c>
      <c r="D818">
        <v>51.4</v>
      </c>
      <c r="E818">
        <v>80.900000000000006</v>
      </c>
      <c r="F818">
        <v>0.20402452400000001</v>
      </c>
      <c r="G818">
        <v>284.94414870000003</v>
      </c>
      <c r="H818">
        <v>3291271</v>
      </c>
      <c r="I818" t="str">
        <f>Master_Data!$A818 &amp; "-" &amp; Master_Data!$C818</f>
        <v>ERI-2020</v>
      </c>
      <c r="J818">
        <f t="shared" si="144"/>
        <v>1.1000000000000014</v>
      </c>
      <c r="K818">
        <f t="shared" si="145"/>
        <v>0.30000000000001137</v>
      </c>
      <c r="L818">
        <f t="shared" si="146"/>
        <v>-3.8642629999999789E-3</v>
      </c>
      <c r="M818">
        <f t="shared" si="147"/>
        <v>671499.99913000409</v>
      </c>
      <c r="N818">
        <f t="shared" si="148"/>
        <v>48.6</v>
      </c>
      <c r="O818">
        <f t="shared" si="149"/>
        <v>0.7160158400543426</v>
      </c>
      <c r="P818" t="str">
        <f>IFERROR(VLOOKUP(A818,Ref_Data!$A:$B,2,0),"Unknown")</f>
        <v>Low Income</v>
      </c>
      <c r="Q818" t="str">
        <f>IFERROR(VLOOKUP(A818,Ref_Data!$A:$C,3,0),"Unknown")</f>
        <v>Sub-Saharan Africa</v>
      </c>
      <c r="R818" t="str">
        <f t="shared" si="150"/>
        <v>Moderate Access</v>
      </c>
      <c r="S818">
        <f t="shared" si="151"/>
        <v>-35.173834525664084</v>
      </c>
      <c r="T818">
        <f t="shared" si="152"/>
        <v>50.365146566184748</v>
      </c>
      <c r="U818">
        <f t="shared" si="153"/>
        <v>-4.1967231123012576</v>
      </c>
      <c r="V818">
        <f t="shared" si="154"/>
        <v>11.299999999999997</v>
      </c>
      <c r="W818">
        <f t="shared" si="155"/>
        <v>2.8551736000000022E-2</v>
      </c>
    </row>
    <row r="819" spans="1:23" x14ac:dyDescent="0.2">
      <c r="A819" t="s">
        <v>129</v>
      </c>
      <c r="B819" t="s">
        <v>128</v>
      </c>
      <c r="C819">
        <v>2021</v>
      </c>
      <c r="D819">
        <v>52.5</v>
      </c>
      <c r="E819">
        <v>80.7</v>
      </c>
      <c r="F819">
        <v>0.21249585500000001</v>
      </c>
      <c r="G819">
        <v>286.9986629</v>
      </c>
      <c r="H819">
        <v>3350183</v>
      </c>
      <c r="I819" t="str">
        <f>Master_Data!$A819 &amp; "-" &amp; Master_Data!$C819</f>
        <v>ERI-2021</v>
      </c>
      <c r="J819">
        <f t="shared" si="144"/>
        <v>1.1000000000000014</v>
      </c>
      <c r="K819">
        <f t="shared" si="145"/>
        <v>-0.20000000000000284</v>
      </c>
      <c r="L819">
        <f t="shared" si="146"/>
        <v>8.4713309999999986E-3</v>
      </c>
      <c r="M819">
        <f t="shared" si="147"/>
        <v>711900.00099146506</v>
      </c>
      <c r="N819">
        <f t="shared" si="148"/>
        <v>47.5</v>
      </c>
      <c r="O819">
        <f t="shared" si="149"/>
        <v>0.74040712542985165</v>
      </c>
      <c r="P819" t="str">
        <f>IFERROR(VLOOKUP(A819,Ref_Data!$A:$B,2,0),"Unknown")</f>
        <v>Low Income</v>
      </c>
      <c r="Q819" t="str">
        <f>IFERROR(VLOOKUP(A819,Ref_Data!$A:$C,3,0),"Unknown")</f>
        <v>Sub-Saharan Africa</v>
      </c>
      <c r="R819" t="str">
        <f t="shared" si="150"/>
        <v>Moderate Access</v>
      </c>
      <c r="S819">
        <f t="shared" si="151"/>
        <v>-34.62516851027344</v>
      </c>
      <c r="T819">
        <f t="shared" si="152"/>
        <v>51.096618357487941</v>
      </c>
      <c r="U819">
        <f t="shared" si="153"/>
        <v>-4.3682384860041861</v>
      </c>
      <c r="V819">
        <f t="shared" si="154"/>
        <v>12.399999999999999</v>
      </c>
      <c r="W819">
        <f t="shared" si="155"/>
        <v>3.7023067000000021E-2</v>
      </c>
    </row>
    <row r="820" spans="1:23" x14ac:dyDescent="0.2">
      <c r="A820" t="s">
        <v>129</v>
      </c>
      <c r="B820" t="s">
        <v>128</v>
      </c>
      <c r="C820">
        <v>2022</v>
      </c>
      <c r="D820">
        <v>53.4</v>
      </c>
      <c r="F820">
        <v>0.219947692</v>
      </c>
      <c r="G820">
        <v>289.5477947</v>
      </c>
      <c r="H820">
        <v>3409447</v>
      </c>
      <c r="I820" t="str">
        <f>Master_Data!$A820 &amp; "-" &amp; Master_Data!$C820</f>
        <v>ERI-2022</v>
      </c>
      <c r="J820">
        <f t="shared" si="144"/>
        <v>0.89999999999999858</v>
      </c>
      <c r="K820" t="str">
        <f t="shared" si="145"/>
        <v/>
      </c>
      <c r="L820">
        <f t="shared" si="146"/>
        <v>7.4518369999999889E-3</v>
      </c>
      <c r="M820">
        <f t="shared" si="147"/>
        <v>749899.99864632403</v>
      </c>
      <c r="N820">
        <f t="shared" si="148"/>
        <v>46.6</v>
      </c>
      <c r="O820">
        <f t="shared" si="149"/>
        <v>0.75962482196725911</v>
      </c>
      <c r="P820" t="str">
        <f>IFERROR(VLOOKUP(A820,Ref_Data!$A:$B,2,0),"Unknown")</f>
        <v>Low Income</v>
      </c>
      <c r="Q820" t="str">
        <f>IFERROR(VLOOKUP(A820,Ref_Data!$A:$C,3,0),"Unknown")</f>
        <v>Sub-Saharan Africa</v>
      </c>
      <c r="R820" t="str">
        <f t="shared" si="150"/>
        <v>Moderate Access</v>
      </c>
      <c r="S820">
        <f t="shared" si="151"/>
        <v>-34.014053663984349</v>
      </c>
      <c r="T820" t="str">
        <f t="shared" si="152"/>
        <v/>
      </c>
      <c r="U820">
        <f t="shared" si="153"/>
        <v>-4.3308533602259365</v>
      </c>
      <c r="V820">
        <f t="shared" si="154"/>
        <v>13.299999999999997</v>
      </c>
      <c r="W820">
        <f t="shared" si="155"/>
        <v>4.447490400000001E-2</v>
      </c>
    </row>
    <row r="821" spans="1:23" x14ac:dyDescent="0.2">
      <c r="A821" t="s">
        <v>131</v>
      </c>
      <c r="B821" t="s">
        <v>130</v>
      </c>
      <c r="C821">
        <v>2010</v>
      </c>
      <c r="D821">
        <v>100</v>
      </c>
      <c r="E821">
        <v>14.4</v>
      </c>
      <c r="F821">
        <v>6.1779963569999996</v>
      </c>
      <c r="G821">
        <v>2735.182573</v>
      </c>
      <c r="H821">
        <v>46576897</v>
      </c>
      <c r="I821" t="str">
        <f>Master_Data!$A821 &amp; "-" &amp; Master_Data!$C821</f>
        <v>ESP-2010</v>
      </c>
      <c r="J821" t="str">
        <f t="shared" si="144"/>
        <v/>
      </c>
      <c r="K821" t="str">
        <f t="shared" si="145"/>
        <v/>
      </c>
      <c r="L821" t="str">
        <f t="shared" si="146"/>
        <v/>
      </c>
      <c r="M821">
        <f t="shared" si="147"/>
        <v>287751899.98636419</v>
      </c>
      <c r="N821">
        <f t="shared" si="148"/>
        <v>0</v>
      </c>
      <c r="O821">
        <f t="shared" si="149"/>
        <v>2.2587144339048111</v>
      </c>
      <c r="P821" t="str">
        <f>IFERROR(VLOOKUP(A821,Ref_Data!$A:$B,2,0),"Unknown")</f>
        <v>High Income</v>
      </c>
      <c r="Q821" t="str">
        <f>IFERROR(VLOOKUP(A821,Ref_Data!$A:$C,3,0),"Unknown")</f>
        <v>Europe &amp; Central Asia</v>
      </c>
      <c r="R821" t="str">
        <f t="shared" si="150"/>
        <v>Universal Access</v>
      </c>
      <c r="S821">
        <f t="shared" si="151"/>
        <v>20.375342560585949</v>
      </c>
      <c r="T821">
        <f t="shared" si="152"/>
        <v>-16.012664906737903</v>
      </c>
      <c r="U821">
        <f t="shared" si="153"/>
        <v>1.0799371430083653</v>
      </c>
      <c r="V821">
        <f t="shared" si="154"/>
        <v>0</v>
      </c>
      <c r="W821">
        <f t="shared" si="155"/>
        <v>0</v>
      </c>
    </row>
    <row r="822" spans="1:23" x14ac:dyDescent="0.2">
      <c r="A822" t="s">
        <v>131</v>
      </c>
      <c r="B822" t="s">
        <v>130</v>
      </c>
      <c r="C822">
        <v>2011</v>
      </c>
      <c r="D822">
        <v>100</v>
      </c>
      <c r="E822">
        <v>14.7</v>
      </c>
      <c r="F822">
        <v>6.1939301450000004</v>
      </c>
      <c r="G822">
        <v>2684.3431890000002</v>
      </c>
      <c r="H822">
        <v>46742697</v>
      </c>
      <c r="I822" t="str">
        <f>Master_Data!$A822 &amp; "-" &amp; Master_Data!$C822</f>
        <v>ESP-2011</v>
      </c>
      <c r="J822">
        <f t="shared" si="144"/>
        <v>0</v>
      </c>
      <c r="K822">
        <f t="shared" si="145"/>
        <v>0.29999999999999893</v>
      </c>
      <c r="L822">
        <f t="shared" si="146"/>
        <v>1.5933788000000781E-2</v>
      </c>
      <c r="M822">
        <f t="shared" si="147"/>
        <v>289521000.00690109</v>
      </c>
      <c r="N822">
        <f t="shared" si="148"/>
        <v>0</v>
      </c>
      <c r="O822">
        <f t="shared" si="149"/>
        <v>2.3074285621830004</v>
      </c>
      <c r="P822" t="str">
        <f>IFERROR(VLOOKUP(A822,Ref_Data!$A:$B,2,0),"Unknown")</f>
        <v>High Income</v>
      </c>
      <c r="Q822" t="str">
        <f>IFERROR(VLOOKUP(A822,Ref_Data!$A:$C,3,0),"Unknown")</f>
        <v>Europe &amp; Central Asia</v>
      </c>
      <c r="R822" t="str">
        <f t="shared" si="150"/>
        <v>Universal Access</v>
      </c>
      <c r="S822">
        <f t="shared" si="151"/>
        <v>19.584672569179688</v>
      </c>
      <c r="T822">
        <f t="shared" si="152"/>
        <v>-15.497370289641143</v>
      </c>
      <c r="U822">
        <f t="shared" si="153"/>
        <v>1.067396761225945</v>
      </c>
      <c r="V822">
        <f t="shared" si="154"/>
        <v>0</v>
      </c>
      <c r="W822">
        <f t="shared" si="155"/>
        <v>1.5933788000000781E-2</v>
      </c>
    </row>
    <row r="823" spans="1:23" x14ac:dyDescent="0.2">
      <c r="A823" t="s">
        <v>131</v>
      </c>
      <c r="B823" t="s">
        <v>130</v>
      </c>
      <c r="C823">
        <v>2012</v>
      </c>
      <c r="D823">
        <v>100</v>
      </c>
      <c r="E823">
        <v>15.8</v>
      </c>
      <c r="F823">
        <v>6.0926574069999999</v>
      </c>
      <c r="G823">
        <v>2677.180386</v>
      </c>
      <c r="H823">
        <v>46773055</v>
      </c>
      <c r="I823" t="str">
        <f>Master_Data!$A823 &amp; "-" &amp; Master_Data!$C823</f>
        <v>ESP-2012</v>
      </c>
      <c r="J823">
        <f t="shared" si="144"/>
        <v>0</v>
      </c>
      <c r="K823">
        <f t="shared" si="145"/>
        <v>1.1000000000000014</v>
      </c>
      <c r="L823">
        <f t="shared" si="146"/>
        <v>-0.10127273800000047</v>
      </c>
      <c r="M823">
        <f t="shared" si="147"/>
        <v>284972199.99376839</v>
      </c>
      <c r="N823">
        <f t="shared" si="148"/>
        <v>0</v>
      </c>
      <c r="O823">
        <f t="shared" si="149"/>
        <v>2.2757739593718957</v>
      </c>
      <c r="P823" t="str">
        <f>IFERROR(VLOOKUP(A823,Ref_Data!$A:$B,2,0),"Unknown")</f>
        <v>High Income</v>
      </c>
      <c r="Q823" t="str">
        <f>IFERROR(VLOOKUP(A823,Ref_Data!$A:$C,3,0),"Unknown")</f>
        <v>Europe &amp; Central Asia</v>
      </c>
      <c r="R823" t="str">
        <f t="shared" si="150"/>
        <v>Universal Access</v>
      </c>
      <c r="S823">
        <f t="shared" si="151"/>
        <v>18.879195463984374</v>
      </c>
      <c r="T823">
        <f t="shared" si="152"/>
        <v>-14.307129453224881</v>
      </c>
      <c r="U823">
        <f t="shared" si="153"/>
        <v>0.6871533439037707</v>
      </c>
      <c r="V823">
        <f t="shared" si="154"/>
        <v>0</v>
      </c>
      <c r="W823">
        <f t="shared" si="155"/>
        <v>-8.5338949999999691E-2</v>
      </c>
    </row>
    <row r="824" spans="1:23" x14ac:dyDescent="0.2">
      <c r="A824" t="s">
        <v>131</v>
      </c>
      <c r="B824" t="s">
        <v>130</v>
      </c>
      <c r="C824">
        <v>2013</v>
      </c>
      <c r="D824">
        <v>100</v>
      </c>
      <c r="E824">
        <v>16.899999999999999</v>
      </c>
      <c r="F824">
        <v>5.5007234650000001</v>
      </c>
      <c r="G824">
        <v>2506.2554049999999</v>
      </c>
      <c r="H824">
        <v>46604197</v>
      </c>
      <c r="I824" t="str">
        <f>Master_Data!$A824 &amp; "-" &amp; Master_Data!$C824</f>
        <v>ESP-2013</v>
      </c>
      <c r="J824">
        <f t="shared" si="144"/>
        <v>0</v>
      </c>
      <c r="K824">
        <f t="shared" si="145"/>
        <v>1.0999999999999979</v>
      </c>
      <c r="L824">
        <f t="shared" si="146"/>
        <v>-0.59193394199999982</v>
      </c>
      <c r="M824">
        <f t="shared" si="147"/>
        <v>256356800.0053826</v>
      </c>
      <c r="N824">
        <f t="shared" si="148"/>
        <v>0</v>
      </c>
      <c r="O824">
        <f t="shared" si="149"/>
        <v>2.1947976467306614</v>
      </c>
      <c r="P824" t="str">
        <f>IFERROR(VLOOKUP(A824,Ref_Data!$A:$B,2,0),"Unknown")</f>
        <v>High Income</v>
      </c>
      <c r="Q824" t="str">
        <f>IFERROR(VLOOKUP(A824,Ref_Data!$A:$C,3,0),"Unknown")</f>
        <v>Europe &amp; Central Asia</v>
      </c>
      <c r="R824" t="str">
        <f t="shared" si="150"/>
        <v>Universal Access</v>
      </c>
      <c r="S824">
        <f t="shared" si="151"/>
        <v>18.287461823359394</v>
      </c>
      <c r="T824">
        <f t="shared" si="152"/>
        <v>-13.40164008383535</v>
      </c>
      <c r="U824">
        <f t="shared" si="153"/>
        <v>0.53235302099999604</v>
      </c>
      <c r="V824">
        <f t="shared" si="154"/>
        <v>0</v>
      </c>
      <c r="W824">
        <f t="shared" si="155"/>
        <v>-0.67727289199999952</v>
      </c>
    </row>
    <row r="825" spans="1:23" x14ac:dyDescent="0.2">
      <c r="A825" t="s">
        <v>131</v>
      </c>
      <c r="B825" t="s">
        <v>130</v>
      </c>
      <c r="C825">
        <v>2014</v>
      </c>
      <c r="D825">
        <v>100</v>
      </c>
      <c r="E825">
        <v>17.3</v>
      </c>
      <c r="F825">
        <v>5.4936929210000001</v>
      </c>
      <c r="G825">
        <v>2458.5717770000001</v>
      </c>
      <c r="H825">
        <v>46460733</v>
      </c>
      <c r="I825" t="str">
        <f>Master_Data!$A825 &amp; "-" &amp; Master_Data!$C825</f>
        <v>ESP-2014</v>
      </c>
      <c r="J825">
        <f t="shared" si="144"/>
        <v>0</v>
      </c>
      <c r="K825">
        <f t="shared" si="145"/>
        <v>0.40000000000000213</v>
      </c>
      <c r="L825">
        <f t="shared" si="146"/>
        <v>-7.0305440000000274E-3</v>
      </c>
      <c r="M825">
        <f t="shared" si="147"/>
        <v>255240999.9865711</v>
      </c>
      <c r="N825">
        <f t="shared" si="148"/>
        <v>0</v>
      </c>
      <c r="O825">
        <f t="shared" si="149"/>
        <v>2.2345058104032729</v>
      </c>
      <c r="P825" t="str">
        <f>IFERROR(VLOOKUP(A825,Ref_Data!$A:$B,2,0),"Unknown")</f>
        <v>High Income</v>
      </c>
      <c r="Q825" t="str">
        <f>IFERROR(VLOOKUP(A825,Ref_Data!$A:$C,3,0),"Unknown")</f>
        <v>Europe &amp; Central Asia</v>
      </c>
      <c r="R825" t="str">
        <f t="shared" si="150"/>
        <v>Universal Access</v>
      </c>
      <c r="S825">
        <f t="shared" si="151"/>
        <v>17.559097411132853</v>
      </c>
      <c r="T825">
        <f t="shared" si="152"/>
        <v>-12.811726605578301</v>
      </c>
      <c r="U825">
        <f t="shared" si="153"/>
        <v>0.70240602291631582</v>
      </c>
      <c r="V825">
        <f t="shared" si="154"/>
        <v>0</v>
      </c>
      <c r="W825">
        <f t="shared" si="155"/>
        <v>-0.68430343599999954</v>
      </c>
    </row>
    <row r="826" spans="1:23" x14ac:dyDescent="0.2">
      <c r="A826" t="s">
        <v>131</v>
      </c>
      <c r="B826" t="s">
        <v>130</v>
      </c>
      <c r="C826">
        <v>2015</v>
      </c>
      <c r="D826">
        <v>100</v>
      </c>
      <c r="E826">
        <v>16.3</v>
      </c>
      <c r="F826">
        <v>5.8493371170000001</v>
      </c>
      <c r="G826">
        <v>2552.4012520000001</v>
      </c>
      <c r="H826">
        <v>46422303</v>
      </c>
      <c r="I826" t="str">
        <f>Master_Data!$A826 &amp; "-" &amp; Master_Data!$C826</f>
        <v>ESP-2015</v>
      </c>
      <c r="J826">
        <f t="shared" si="144"/>
        <v>0</v>
      </c>
      <c r="K826">
        <f t="shared" si="145"/>
        <v>-1</v>
      </c>
      <c r="L826">
        <f t="shared" si="146"/>
        <v>0.35564419600000008</v>
      </c>
      <c r="M826">
        <f t="shared" si="147"/>
        <v>271539699.99452049</v>
      </c>
      <c r="N826">
        <f t="shared" si="148"/>
        <v>0</v>
      </c>
      <c r="O826">
        <f t="shared" si="149"/>
        <v>2.2916996739507942</v>
      </c>
      <c r="P826" t="str">
        <f>IFERROR(VLOOKUP(A826,Ref_Data!$A:$B,2,0),"Unknown")</f>
        <v>High Income</v>
      </c>
      <c r="Q826" t="str">
        <f>IFERROR(VLOOKUP(A826,Ref_Data!$A:$C,3,0),"Unknown")</f>
        <v>Europe &amp; Central Asia</v>
      </c>
      <c r="R826" t="str">
        <f t="shared" si="150"/>
        <v>Universal Access</v>
      </c>
      <c r="S826">
        <f t="shared" si="151"/>
        <v>16.984761441953111</v>
      </c>
      <c r="T826">
        <f t="shared" si="152"/>
        <v>-13.615157191497989</v>
      </c>
      <c r="U826">
        <f t="shared" si="153"/>
        <v>1.1398957509958212</v>
      </c>
      <c r="V826">
        <f t="shared" si="154"/>
        <v>0</v>
      </c>
      <c r="W826">
        <f t="shared" si="155"/>
        <v>-0.32865923999999946</v>
      </c>
    </row>
    <row r="827" spans="1:23" x14ac:dyDescent="0.2">
      <c r="A827" t="s">
        <v>131</v>
      </c>
      <c r="B827" t="s">
        <v>130</v>
      </c>
      <c r="C827">
        <v>2016</v>
      </c>
      <c r="D827">
        <v>100</v>
      </c>
      <c r="E827">
        <v>16.7</v>
      </c>
      <c r="F827">
        <v>5.6620412629999999</v>
      </c>
      <c r="G827">
        <v>2563.007044</v>
      </c>
      <c r="H827">
        <v>46458139</v>
      </c>
      <c r="I827" t="str">
        <f>Master_Data!$A827 &amp; "-" &amp; Master_Data!$C827</f>
        <v>ESP-2016</v>
      </c>
      <c r="J827">
        <f t="shared" si="144"/>
        <v>0</v>
      </c>
      <c r="K827">
        <f t="shared" si="145"/>
        <v>0.39999999999999858</v>
      </c>
      <c r="L827">
        <f t="shared" si="146"/>
        <v>-0.18729585400000026</v>
      </c>
      <c r="M827">
        <f t="shared" si="147"/>
        <v>263047900.02018955</v>
      </c>
      <c r="N827">
        <f t="shared" si="148"/>
        <v>0</v>
      </c>
      <c r="O827">
        <f t="shared" si="149"/>
        <v>2.2091399538892569</v>
      </c>
      <c r="P827" t="str">
        <f>IFERROR(VLOOKUP(A827,Ref_Data!$A:$B,2,0),"Unknown")</f>
        <v>High Income</v>
      </c>
      <c r="Q827" t="str">
        <f>IFERROR(VLOOKUP(A827,Ref_Data!$A:$C,3,0),"Unknown")</f>
        <v>Europe &amp; Central Asia</v>
      </c>
      <c r="R827" t="str">
        <f t="shared" si="150"/>
        <v>Universal Access</v>
      </c>
      <c r="S827">
        <f t="shared" si="151"/>
        <v>15.905248869453033</v>
      </c>
      <c r="T827">
        <f t="shared" si="152"/>
        <v>-13.006057525184726</v>
      </c>
      <c r="U827">
        <f t="shared" si="153"/>
        <v>0.9876694673305435</v>
      </c>
      <c r="V827">
        <f t="shared" si="154"/>
        <v>0</v>
      </c>
      <c r="W827">
        <f t="shared" si="155"/>
        <v>-0.51595509399999973</v>
      </c>
    </row>
    <row r="828" spans="1:23" x14ac:dyDescent="0.2">
      <c r="A828" t="s">
        <v>131</v>
      </c>
      <c r="B828" t="s">
        <v>130</v>
      </c>
      <c r="C828">
        <v>2017</v>
      </c>
      <c r="D828">
        <v>100</v>
      </c>
      <c r="E828">
        <v>15.2</v>
      </c>
      <c r="F828">
        <v>5.9776151080000002</v>
      </c>
      <c r="G828">
        <v>2690.4973329999998</v>
      </c>
      <c r="H828">
        <v>46571232</v>
      </c>
      <c r="I828" t="str">
        <f>Master_Data!$A828 &amp; "-" &amp; Master_Data!$C828</f>
        <v>ESP-2017</v>
      </c>
      <c r="J828">
        <f t="shared" si="144"/>
        <v>0</v>
      </c>
      <c r="K828">
        <f t="shared" si="145"/>
        <v>-1.5</v>
      </c>
      <c r="L828">
        <f t="shared" si="146"/>
        <v>0.3155738450000003</v>
      </c>
      <c r="M828">
        <f t="shared" si="147"/>
        <v>278384900.00137305</v>
      </c>
      <c r="N828">
        <f t="shared" si="148"/>
        <v>0</v>
      </c>
      <c r="O828">
        <f t="shared" si="149"/>
        <v>2.2217509880728064</v>
      </c>
      <c r="P828" t="str">
        <f>IFERROR(VLOOKUP(A828,Ref_Data!$A:$B,2,0),"Unknown")</f>
        <v>High Income</v>
      </c>
      <c r="Q828" t="str">
        <f>IFERROR(VLOOKUP(A828,Ref_Data!$A:$C,3,0),"Unknown")</f>
        <v>Europe &amp; Central Asia</v>
      </c>
      <c r="R828" t="str">
        <f t="shared" si="150"/>
        <v>Universal Access</v>
      </c>
      <c r="S828">
        <f t="shared" si="151"/>
        <v>15.146092309921883</v>
      </c>
      <c r="T828">
        <f t="shared" si="152"/>
        <v>-14.341518871734948</v>
      </c>
      <c r="U828">
        <f t="shared" si="153"/>
        <v>1.2998640424267762</v>
      </c>
      <c r="V828">
        <f t="shared" si="154"/>
        <v>0</v>
      </c>
      <c r="W828">
        <f t="shared" si="155"/>
        <v>-0.20038124899999943</v>
      </c>
    </row>
    <row r="829" spans="1:23" x14ac:dyDescent="0.2">
      <c r="A829" t="s">
        <v>131</v>
      </c>
      <c r="B829" t="s">
        <v>130</v>
      </c>
      <c r="C829">
        <v>2018</v>
      </c>
      <c r="D829">
        <v>100</v>
      </c>
      <c r="E829">
        <v>16.899999999999999</v>
      </c>
      <c r="F829">
        <v>5.8096925329999998</v>
      </c>
      <c r="G829">
        <v>2666.2607969999999</v>
      </c>
      <c r="H829">
        <v>46782011</v>
      </c>
      <c r="I829" t="str">
        <f>Master_Data!$A829 &amp; "-" &amp; Master_Data!$C829</f>
        <v>ESP-2018</v>
      </c>
      <c r="J829">
        <f t="shared" si="144"/>
        <v>0</v>
      </c>
      <c r="K829">
        <f t="shared" si="145"/>
        <v>1.6999999999999993</v>
      </c>
      <c r="L829">
        <f t="shared" si="146"/>
        <v>-0.16792257500000041</v>
      </c>
      <c r="M829">
        <f t="shared" si="147"/>
        <v>271789099.98542386</v>
      </c>
      <c r="N829">
        <f t="shared" si="148"/>
        <v>0</v>
      </c>
      <c r="O829">
        <f t="shared" si="149"/>
        <v>2.1789663410034379</v>
      </c>
      <c r="P829" t="str">
        <f>IFERROR(VLOOKUP(A829,Ref_Data!$A:$B,2,0),"Unknown")</f>
        <v>High Income</v>
      </c>
      <c r="Q829" t="str">
        <f>IFERROR(VLOOKUP(A829,Ref_Data!$A:$C,3,0),"Unknown")</f>
        <v>Europe &amp; Central Asia</v>
      </c>
      <c r="R829" t="str">
        <f t="shared" si="150"/>
        <v>Universal Access</v>
      </c>
      <c r="S829">
        <f t="shared" si="151"/>
        <v>14.516199440312505</v>
      </c>
      <c r="T829">
        <f t="shared" si="152"/>
        <v>-12.663030170325303</v>
      </c>
      <c r="U829">
        <f t="shared" si="153"/>
        <v>1.0988235233723849</v>
      </c>
      <c r="V829">
        <f t="shared" si="154"/>
        <v>0</v>
      </c>
      <c r="W829">
        <f t="shared" si="155"/>
        <v>-0.36830382399999984</v>
      </c>
    </row>
    <row r="830" spans="1:23" x14ac:dyDescent="0.2">
      <c r="A830" t="s">
        <v>131</v>
      </c>
      <c r="B830" t="s">
        <v>130</v>
      </c>
      <c r="C830">
        <v>2019</v>
      </c>
      <c r="D830">
        <v>100</v>
      </c>
      <c r="E830">
        <v>16.7</v>
      </c>
      <c r="F830">
        <v>5.3981216420000004</v>
      </c>
      <c r="G830">
        <v>2573.9044250000002</v>
      </c>
      <c r="H830">
        <v>47118501</v>
      </c>
      <c r="I830" t="str">
        <f>Master_Data!$A830 &amp; "-" &amp; Master_Data!$C830</f>
        <v>ESP-2019</v>
      </c>
      <c r="J830">
        <f t="shared" si="144"/>
        <v>0</v>
      </c>
      <c r="K830">
        <f t="shared" si="145"/>
        <v>-0.19999999999999929</v>
      </c>
      <c r="L830">
        <f t="shared" si="146"/>
        <v>-0.41157089099999933</v>
      </c>
      <c r="M830">
        <f t="shared" si="147"/>
        <v>254351399.98669866</v>
      </c>
      <c r="N830">
        <f t="shared" si="148"/>
        <v>0</v>
      </c>
      <c r="O830">
        <f t="shared" si="149"/>
        <v>2.0972502279295004</v>
      </c>
      <c r="P830" t="str">
        <f>IFERROR(VLOOKUP(A830,Ref_Data!$A:$B,2,0),"Unknown")</f>
        <v>High Income</v>
      </c>
      <c r="Q830" t="str">
        <f>IFERROR(VLOOKUP(A830,Ref_Data!$A:$C,3,0),"Unknown")</f>
        <v>Europe &amp; Central Asia</v>
      </c>
      <c r="R830" t="str">
        <f t="shared" si="150"/>
        <v>Universal Access</v>
      </c>
      <c r="S830">
        <f t="shared" si="151"/>
        <v>13.958622860585876</v>
      </c>
      <c r="T830">
        <f t="shared" si="152"/>
        <v>-12.76219104382729</v>
      </c>
      <c r="U830">
        <f t="shared" si="153"/>
        <v>0.71472034641841287</v>
      </c>
      <c r="V830">
        <f t="shared" si="154"/>
        <v>0</v>
      </c>
      <c r="W830">
        <f t="shared" si="155"/>
        <v>-0.77987471499999916</v>
      </c>
    </row>
    <row r="831" spans="1:23" x14ac:dyDescent="0.2">
      <c r="A831" t="s">
        <v>131</v>
      </c>
      <c r="B831" t="s">
        <v>130</v>
      </c>
      <c r="C831">
        <v>2020</v>
      </c>
      <c r="D831">
        <v>100</v>
      </c>
      <c r="E831">
        <v>19.3</v>
      </c>
      <c r="F831">
        <v>4.5282349719999999</v>
      </c>
      <c r="G831">
        <v>2303.5131160000001</v>
      </c>
      <c r="H831">
        <v>47359424</v>
      </c>
      <c r="I831" t="str">
        <f>Master_Data!$A831 &amp; "-" &amp; Master_Data!$C831</f>
        <v>ESP-2020</v>
      </c>
      <c r="J831">
        <f t="shared" si="144"/>
        <v>0</v>
      </c>
      <c r="K831">
        <f t="shared" si="145"/>
        <v>2.6000000000000014</v>
      </c>
      <c r="L831">
        <f t="shared" si="146"/>
        <v>-0.86988667000000053</v>
      </c>
      <c r="M831">
        <f t="shared" si="147"/>
        <v>214454600.01057613</v>
      </c>
      <c r="N831">
        <f t="shared" si="148"/>
        <v>0</v>
      </c>
      <c r="O831">
        <f t="shared" si="149"/>
        <v>1.965795176310166</v>
      </c>
      <c r="P831" t="str">
        <f>IFERROR(VLOOKUP(A831,Ref_Data!$A:$B,2,0),"Unknown")</f>
        <v>High Income</v>
      </c>
      <c r="Q831" t="str">
        <f>IFERROR(VLOOKUP(A831,Ref_Data!$A:$C,3,0),"Unknown")</f>
        <v>Europe &amp; Central Asia</v>
      </c>
      <c r="R831" t="str">
        <f t="shared" si="150"/>
        <v>Universal Access</v>
      </c>
      <c r="S831">
        <f t="shared" si="151"/>
        <v>13.426165474335917</v>
      </c>
      <c r="T831">
        <f t="shared" si="152"/>
        <v>-11.23485343381526</v>
      </c>
      <c r="U831">
        <f t="shared" si="153"/>
        <v>0.12748733569874204</v>
      </c>
      <c r="V831">
        <f t="shared" si="154"/>
        <v>0</v>
      </c>
      <c r="W831">
        <f t="shared" si="155"/>
        <v>-1.6497613849999997</v>
      </c>
    </row>
    <row r="832" spans="1:23" x14ac:dyDescent="0.2">
      <c r="A832" t="s">
        <v>131</v>
      </c>
      <c r="B832" t="s">
        <v>130</v>
      </c>
      <c r="C832">
        <v>2021</v>
      </c>
      <c r="D832">
        <v>100</v>
      </c>
      <c r="E832">
        <v>19</v>
      </c>
      <c r="F832">
        <v>4.9151332060000001</v>
      </c>
      <c r="G832">
        <v>2422.4670470000001</v>
      </c>
      <c r="H832">
        <v>47443821</v>
      </c>
      <c r="I832" t="str">
        <f>Master_Data!$A832 &amp; "-" &amp; Master_Data!$C832</f>
        <v>ESP-2021</v>
      </c>
      <c r="J832">
        <f t="shared" si="144"/>
        <v>0</v>
      </c>
      <c r="K832">
        <f t="shared" si="145"/>
        <v>-0.30000000000000071</v>
      </c>
      <c r="L832">
        <f t="shared" si="146"/>
        <v>0.38689823400000023</v>
      </c>
      <c r="M832">
        <f t="shared" si="147"/>
        <v>233192700.01662013</v>
      </c>
      <c r="N832">
        <f t="shared" si="148"/>
        <v>0</v>
      </c>
      <c r="O832">
        <f t="shared" si="149"/>
        <v>2.0289783557992811</v>
      </c>
      <c r="P832" t="str">
        <f>IFERROR(VLOOKUP(A832,Ref_Data!$A:$B,2,0),"Unknown")</f>
        <v>High Income</v>
      </c>
      <c r="Q832" t="str">
        <f>IFERROR(VLOOKUP(A832,Ref_Data!$A:$C,3,0),"Unknown")</f>
        <v>Europe &amp; Central Asia</v>
      </c>
      <c r="R832" t="str">
        <f t="shared" si="150"/>
        <v>Universal Access</v>
      </c>
      <c r="S832">
        <f t="shared" si="151"/>
        <v>12.87483148972656</v>
      </c>
      <c r="T832">
        <f t="shared" si="152"/>
        <v>-10.603381642512058</v>
      </c>
      <c r="U832">
        <f t="shared" si="153"/>
        <v>0.33439886499581384</v>
      </c>
      <c r="V832">
        <f t="shared" si="154"/>
        <v>0</v>
      </c>
      <c r="W832">
        <f t="shared" si="155"/>
        <v>-1.2628631509999995</v>
      </c>
    </row>
    <row r="833" spans="1:23" x14ac:dyDescent="0.2">
      <c r="A833" t="s">
        <v>131</v>
      </c>
      <c r="B833" t="s">
        <v>130</v>
      </c>
      <c r="C833">
        <v>2022</v>
      </c>
      <c r="D833">
        <v>100</v>
      </c>
      <c r="F833">
        <v>4.99422196</v>
      </c>
      <c r="G833">
        <v>2408.9281150000002</v>
      </c>
      <c r="H833">
        <v>47786102</v>
      </c>
      <c r="I833" t="str">
        <f>Master_Data!$A833 &amp; "-" &amp; Master_Data!$C833</f>
        <v>ESP-2022</v>
      </c>
      <c r="J833">
        <f t="shared" si="144"/>
        <v>0</v>
      </c>
      <c r="K833" t="str">
        <f t="shared" si="145"/>
        <v/>
      </c>
      <c r="L833">
        <f t="shared" si="146"/>
        <v>7.9088753999999817E-2</v>
      </c>
      <c r="M833">
        <f t="shared" si="147"/>
        <v>238654399.99119991</v>
      </c>
      <c r="N833">
        <f t="shared" si="148"/>
        <v>0</v>
      </c>
      <c r="O833">
        <f t="shared" si="149"/>
        <v>2.0732133636125543</v>
      </c>
      <c r="P833" t="str">
        <f>IFERROR(VLOOKUP(A833,Ref_Data!$A:$B,2,0),"Unknown")</f>
        <v>High Income</v>
      </c>
      <c r="Q833" t="str">
        <f>IFERROR(VLOOKUP(A833,Ref_Data!$A:$C,3,0),"Unknown")</f>
        <v>Europe &amp; Central Asia</v>
      </c>
      <c r="R833" t="str">
        <f t="shared" si="150"/>
        <v>Universal Access</v>
      </c>
      <c r="S833">
        <f t="shared" si="151"/>
        <v>12.585946336015652</v>
      </c>
      <c r="T833" t="str">
        <f t="shared" si="152"/>
        <v/>
      </c>
      <c r="U833">
        <f t="shared" si="153"/>
        <v>0.44342090777406362</v>
      </c>
      <c r="V833">
        <f t="shared" si="154"/>
        <v>0</v>
      </c>
      <c r="W833">
        <f t="shared" si="155"/>
        <v>-1.1837743969999996</v>
      </c>
    </row>
    <row r="834" spans="1:23" x14ac:dyDescent="0.2">
      <c r="A834" t="s">
        <v>133</v>
      </c>
      <c r="B834" t="s">
        <v>132</v>
      </c>
      <c r="C834">
        <v>2010</v>
      </c>
      <c r="D834">
        <v>100</v>
      </c>
      <c r="E834">
        <v>25.3</v>
      </c>
      <c r="F834">
        <v>16.684954659999999</v>
      </c>
      <c r="G834">
        <v>4419.4226829999998</v>
      </c>
      <c r="H834">
        <v>1331475</v>
      </c>
      <c r="I834" t="str">
        <f>Master_Data!$A834 &amp; "-" &amp; Master_Data!$C834</f>
        <v>EST-2010</v>
      </c>
      <c r="J834" t="str">
        <f t="shared" ref="J834:J897" si="156">IF(C834=2010,"",IF(D834="","",IFERROR(D834-INDEX($D:$D,MATCH(A834&amp;"-"&amp;(C834-1),$I:$I,0)),"")))</f>
        <v/>
      </c>
      <c r="K834" t="str">
        <f t="shared" ref="K834:K897" si="157">IF(C834=2010,"",IF(E834="","",IFERROR(E834-INDEX($E:$E,MATCH(A834&amp;"-"&amp;(C834-1),$I:$I,0)),"")))</f>
        <v/>
      </c>
      <c r="L834" t="str">
        <f t="shared" ref="L834:L897" si="158">IF(C834=2010,"",IF(F834="","",IFERROR(F834-INDEX($F:$F,MATCH(A834&amp;"-"&amp;(C834-1),$I:$I,0)),"" )))</f>
        <v/>
      </c>
      <c r="M834">
        <f t="shared" ref="M834:M897" si="159">IFERROR(F834*H834,"")</f>
        <v>22215600.005923498</v>
      </c>
      <c r="N834">
        <f t="shared" ref="N834:N897" si="160">IF(D834="","",100-D834)</f>
        <v>0</v>
      </c>
      <c r="O834">
        <f t="shared" ref="O834:O897" si="161">IFERROR(F834/G834*1000,"")</f>
        <v>3.7753697387175218</v>
      </c>
      <c r="P834" t="str">
        <f>IFERROR(VLOOKUP(A834,Ref_Data!$A:$B,2,0),"Unknown")</f>
        <v>High Income</v>
      </c>
      <c r="Q834" t="str">
        <f>IFERROR(VLOOKUP(A834,Ref_Data!$A:$C,3,0),"Unknown")</f>
        <v>Europe &amp; Central Asia</v>
      </c>
      <c r="R834" t="str">
        <f t="shared" ref="R834:R897" si="162">IF(D834="","No Data",IF(D834&gt;=95,"Universal Access",IF(D834&gt;=80,"High Access",IF(D834&gt;=50,"Moderate Access",IF(D834&gt;=20,"Low Access","Critical")))))</f>
        <v>Universal Access</v>
      </c>
      <c r="S834">
        <f t="shared" ref="S834:S897" si="163">IF(D834="","",D834-AVERAGEIF($C:$C,C834,$D:$D))</f>
        <v>20.375342560585949</v>
      </c>
      <c r="T834">
        <f t="shared" ref="T834:T897" si="164">IF(E834="","",E834-AVERAGEIF($C:$C,C834,$E:$E))</f>
        <v>-5.1126649067379013</v>
      </c>
      <c r="U834">
        <f t="shared" ref="U834:U897" si="165">IF(F834="","",F834-AVERAGEIF($C:$C,C834,$F:$F))</f>
        <v>11.586895446008365</v>
      </c>
      <c r="V834">
        <f t="shared" ref="V834:V897" si="166">IFERROR(IF(D834="","",D834-INDEX($D:$D,MATCH(A834&amp;"-2010",$I:$I,0))),"")</f>
        <v>0</v>
      </c>
      <c r="W834">
        <f t="shared" ref="W834:W897" si="167">IFERROR(IF(F834="","",F834-INDEX($F:$F,MATCH(A834&amp;"-2010",$I:$I,0))),"")</f>
        <v>0</v>
      </c>
    </row>
    <row r="835" spans="1:23" x14ac:dyDescent="0.2">
      <c r="A835" t="s">
        <v>133</v>
      </c>
      <c r="B835" t="s">
        <v>132</v>
      </c>
      <c r="C835">
        <v>2011</v>
      </c>
      <c r="D835">
        <v>100</v>
      </c>
      <c r="E835">
        <v>25.2</v>
      </c>
      <c r="F835">
        <v>16.826083910000001</v>
      </c>
      <c r="G835">
        <v>4311.6949180000001</v>
      </c>
      <c r="H835">
        <v>1327439</v>
      </c>
      <c r="I835" t="str">
        <f>Master_Data!$A835 &amp; "-" &amp; Master_Data!$C835</f>
        <v>EST-2011</v>
      </c>
      <c r="J835">
        <f t="shared" si="156"/>
        <v>0</v>
      </c>
      <c r="K835">
        <f t="shared" si="157"/>
        <v>-0.10000000000000142</v>
      </c>
      <c r="L835">
        <f t="shared" si="158"/>
        <v>0.14112925000000232</v>
      </c>
      <c r="M835">
        <f t="shared" si="159"/>
        <v>22335599.99940649</v>
      </c>
      <c r="N835">
        <f t="shared" si="160"/>
        <v>0</v>
      </c>
      <c r="O835">
        <f t="shared" si="161"/>
        <v>3.9024291444546035</v>
      </c>
      <c r="P835" t="str">
        <f>IFERROR(VLOOKUP(A835,Ref_Data!$A:$B,2,0),"Unknown")</f>
        <v>High Income</v>
      </c>
      <c r="Q835" t="str">
        <f>IFERROR(VLOOKUP(A835,Ref_Data!$A:$C,3,0),"Unknown")</f>
        <v>Europe &amp; Central Asia</v>
      </c>
      <c r="R835" t="str">
        <f t="shared" si="162"/>
        <v>Universal Access</v>
      </c>
      <c r="S835">
        <f t="shared" si="163"/>
        <v>19.584672569179688</v>
      </c>
      <c r="T835">
        <f t="shared" si="164"/>
        <v>-4.9973702896411432</v>
      </c>
      <c r="U835">
        <f t="shared" si="165"/>
        <v>11.699550526225945</v>
      </c>
      <c r="V835">
        <f t="shared" si="166"/>
        <v>0</v>
      </c>
      <c r="W835">
        <f t="shared" si="167"/>
        <v>0.14112925000000232</v>
      </c>
    </row>
    <row r="836" spans="1:23" x14ac:dyDescent="0.2">
      <c r="A836" t="s">
        <v>133</v>
      </c>
      <c r="B836" t="s">
        <v>132</v>
      </c>
      <c r="C836">
        <v>2012</v>
      </c>
      <c r="D836">
        <v>100</v>
      </c>
      <c r="E836">
        <v>25</v>
      </c>
      <c r="F836">
        <v>16.050626900000001</v>
      </c>
      <c r="G836">
        <v>3984.0634479999999</v>
      </c>
      <c r="H836">
        <v>1322696</v>
      </c>
      <c r="I836" t="str">
        <f>Master_Data!$A836 &amp; "-" &amp; Master_Data!$C836</f>
        <v>EST-2012</v>
      </c>
      <c r="J836">
        <f t="shared" si="156"/>
        <v>0</v>
      </c>
      <c r="K836">
        <f t="shared" si="157"/>
        <v>-0.19999999999999929</v>
      </c>
      <c r="L836">
        <f t="shared" si="158"/>
        <v>-0.77545701000000022</v>
      </c>
      <c r="M836">
        <f t="shared" si="159"/>
        <v>21230099.998122402</v>
      </c>
      <c r="N836">
        <f t="shared" si="160"/>
        <v>0</v>
      </c>
      <c r="O836">
        <f t="shared" si="161"/>
        <v>4.0287076522482135</v>
      </c>
      <c r="P836" t="str">
        <f>IFERROR(VLOOKUP(A836,Ref_Data!$A:$B,2,0),"Unknown")</f>
        <v>High Income</v>
      </c>
      <c r="Q836" t="str">
        <f>IFERROR(VLOOKUP(A836,Ref_Data!$A:$C,3,0),"Unknown")</f>
        <v>Europe &amp; Central Asia</v>
      </c>
      <c r="R836" t="str">
        <f t="shared" si="162"/>
        <v>Universal Access</v>
      </c>
      <c r="S836">
        <f t="shared" si="163"/>
        <v>18.879195463984374</v>
      </c>
      <c r="T836">
        <f t="shared" si="164"/>
        <v>-5.1071294532248821</v>
      </c>
      <c r="U836">
        <f t="shared" si="165"/>
        <v>10.645122836903772</v>
      </c>
      <c r="V836">
        <f t="shared" si="166"/>
        <v>0</v>
      </c>
      <c r="W836">
        <f t="shared" si="167"/>
        <v>-0.63432775999999791</v>
      </c>
    </row>
    <row r="837" spans="1:23" x14ac:dyDescent="0.2">
      <c r="A837" t="s">
        <v>133</v>
      </c>
      <c r="B837" t="s">
        <v>132</v>
      </c>
      <c r="C837">
        <v>2013</v>
      </c>
      <c r="D837">
        <v>100</v>
      </c>
      <c r="E837">
        <v>24.5</v>
      </c>
      <c r="F837">
        <v>17.93372823</v>
      </c>
      <c r="G837">
        <v>4435.5668640000004</v>
      </c>
      <c r="H837">
        <v>1317997</v>
      </c>
      <c r="I837" t="str">
        <f>Master_Data!$A837 &amp; "-" &amp; Master_Data!$C837</f>
        <v>EST-2013</v>
      </c>
      <c r="J837">
        <f t="shared" si="156"/>
        <v>0</v>
      </c>
      <c r="K837">
        <f t="shared" si="157"/>
        <v>-0.5</v>
      </c>
      <c r="L837">
        <f t="shared" si="158"/>
        <v>1.8831013299999988</v>
      </c>
      <c r="M837">
        <f t="shared" si="159"/>
        <v>23636600.005955309</v>
      </c>
      <c r="N837">
        <f t="shared" si="160"/>
        <v>0</v>
      </c>
      <c r="O837">
        <f t="shared" si="161"/>
        <v>4.043164894109462</v>
      </c>
      <c r="P837" t="str">
        <f>IFERROR(VLOOKUP(A837,Ref_Data!$A:$B,2,0),"Unknown")</f>
        <v>High Income</v>
      </c>
      <c r="Q837" t="str">
        <f>IFERROR(VLOOKUP(A837,Ref_Data!$A:$C,3,0),"Unknown")</f>
        <v>Europe &amp; Central Asia</v>
      </c>
      <c r="R837" t="str">
        <f t="shared" si="162"/>
        <v>Universal Access</v>
      </c>
      <c r="S837">
        <f t="shared" si="163"/>
        <v>18.287461823359394</v>
      </c>
      <c r="T837">
        <f t="shared" si="164"/>
        <v>-5.8016400838353483</v>
      </c>
      <c r="U837">
        <f t="shared" si="165"/>
        <v>12.965357785999995</v>
      </c>
      <c r="V837">
        <f t="shared" si="166"/>
        <v>0</v>
      </c>
      <c r="W837">
        <f t="shared" si="167"/>
        <v>1.2487735700000009</v>
      </c>
    </row>
    <row r="838" spans="1:23" x14ac:dyDescent="0.2">
      <c r="A838" t="s">
        <v>133</v>
      </c>
      <c r="B838" t="s">
        <v>132</v>
      </c>
      <c r="C838">
        <v>2014</v>
      </c>
      <c r="D838">
        <v>100</v>
      </c>
      <c r="E838">
        <v>25.3</v>
      </c>
      <c r="F838">
        <v>17.307433369999998</v>
      </c>
      <c r="G838">
        <v>4226.2012109999996</v>
      </c>
      <c r="H838">
        <v>1314545</v>
      </c>
      <c r="I838" t="str">
        <f>Master_Data!$A838 &amp; "-" &amp; Master_Data!$C838</f>
        <v>EST-2014</v>
      </c>
      <c r="J838">
        <f t="shared" si="156"/>
        <v>0</v>
      </c>
      <c r="K838">
        <f t="shared" si="157"/>
        <v>0.80000000000000071</v>
      </c>
      <c r="L838">
        <f t="shared" si="158"/>
        <v>-0.62629486000000156</v>
      </c>
      <c r="M838">
        <f t="shared" si="159"/>
        <v>22751399.999366648</v>
      </c>
      <c r="N838">
        <f t="shared" si="160"/>
        <v>0</v>
      </c>
      <c r="O838">
        <f t="shared" si="161"/>
        <v>4.0952696064143934</v>
      </c>
      <c r="P838" t="str">
        <f>IFERROR(VLOOKUP(A838,Ref_Data!$A:$B,2,0),"Unknown")</f>
        <v>High Income</v>
      </c>
      <c r="Q838" t="str">
        <f>IFERROR(VLOOKUP(A838,Ref_Data!$A:$C,3,0),"Unknown")</f>
        <v>Europe &amp; Central Asia</v>
      </c>
      <c r="R838" t="str">
        <f t="shared" si="162"/>
        <v>Universal Access</v>
      </c>
      <c r="S838">
        <f t="shared" si="163"/>
        <v>17.559097411132853</v>
      </c>
      <c r="T838">
        <f t="shared" si="164"/>
        <v>-4.8117266055783006</v>
      </c>
      <c r="U838">
        <f t="shared" si="165"/>
        <v>12.516146471916315</v>
      </c>
      <c r="V838">
        <f t="shared" si="166"/>
        <v>0</v>
      </c>
      <c r="W838">
        <f t="shared" si="167"/>
        <v>0.62247870999999932</v>
      </c>
    </row>
    <row r="839" spans="1:23" x14ac:dyDescent="0.2">
      <c r="A839" t="s">
        <v>133</v>
      </c>
      <c r="B839" t="s">
        <v>132</v>
      </c>
      <c r="C839">
        <v>2015</v>
      </c>
      <c r="D839">
        <v>100</v>
      </c>
      <c r="E839">
        <v>28.2</v>
      </c>
      <c r="F839">
        <v>15.98151751</v>
      </c>
      <c r="G839">
        <v>3695.1191909999998</v>
      </c>
      <c r="H839">
        <v>1315407</v>
      </c>
      <c r="I839" t="str">
        <f>Master_Data!$A839 &amp; "-" &amp; Master_Data!$C839</f>
        <v>EST-2015</v>
      </c>
      <c r="J839">
        <f t="shared" si="156"/>
        <v>0</v>
      </c>
      <c r="K839">
        <f t="shared" si="157"/>
        <v>2.8999999999999986</v>
      </c>
      <c r="L839">
        <f t="shared" si="158"/>
        <v>-1.3259158599999985</v>
      </c>
      <c r="M839">
        <f t="shared" si="159"/>
        <v>21022200.003276568</v>
      </c>
      <c r="N839">
        <f t="shared" si="160"/>
        <v>0</v>
      </c>
      <c r="O839">
        <f t="shared" si="161"/>
        <v>4.3250343720779858</v>
      </c>
      <c r="P839" t="str">
        <f>IFERROR(VLOOKUP(A839,Ref_Data!$A:$B,2,0),"Unknown")</f>
        <v>High Income</v>
      </c>
      <c r="Q839" t="str">
        <f>IFERROR(VLOOKUP(A839,Ref_Data!$A:$C,3,0),"Unknown")</f>
        <v>Europe &amp; Central Asia</v>
      </c>
      <c r="R839" t="str">
        <f t="shared" si="162"/>
        <v>Universal Access</v>
      </c>
      <c r="S839">
        <f t="shared" si="163"/>
        <v>16.984761441953111</v>
      </c>
      <c r="T839">
        <f t="shared" si="164"/>
        <v>-1.7151571914979904</v>
      </c>
      <c r="U839">
        <f t="shared" si="165"/>
        <v>11.272076143995822</v>
      </c>
      <c r="V839">
        <f t="shared" si="166"/>
        <v>0</v>
      </c>
      <c r="W839">
        <f t="shared" si="167"/>
        <v>-0.70343714999999918</v>
      </c>
    </row>
    <row r="840" spans="1:23" x14ac:dyDescent="0.2">
      <c r="A840" t="s">
        <v>133</v>
      </c>
      <c r="B840" t="s">
        <v>132</v>
      </c>
      <c r="C840">
        <v>2016</v>
      </c>
      <c r="D840">
        <v>100</v>
      </c>
      <c r="E840">
        <v>27.2</v>
      </c>
      <c r="F840">
        <v>15.64672174</v>
      </c>
      <c r="G840">
        <v>4579.4211169999999</v>
      </c>
      <c r="H840">
        <v>1315790</v>
      </c>
      <c r="I840" t="str">
        <f>Master_Data!$A840 &amp; "-" &amp; Master_Data!$C840</f>
        <v>EST-2016</v>
      </c>
      <c r="J840">
        <f t="shared" si="156"/>
        <v>0</v>
      </c>
      <c r="K840">
        <f t="shared" si="157"/>
        <v>-1</v>
      </c>
      <c r="L840">
        <f t="shared" si="158"/>
        <v>-0.33479576999999949</v>
      </c>
      <c r="M840">
        <f t="shared" si="159"/>
        <v>20587799.998274602</v>
      </c>
      <c r="N840">
        <f t="shared" si="160"/>
        <v>0</v>
      </c>
      <c r="O840">
        <f t="shared" si="161"/>
        <v>3.416746645534587</v>
      </c>
      <c r="P840" t="str">
        <f>IFERROR(VLOOKUP(A840,Ref_Data!$A:$B,2,0),"Unknown")</f>
        <v>High Income</v>
      </c>
      <c r="Q840" t="str">
        <f>IFERROR(VLOOKUP(A840,Ref_Data!$A:$C,3,0),"Unknown")</f>
        <v>Europe &amp; Central Asia</v>
      </c>
      <c r="R840" t="str">
        <f t="shared" si="162"/>
        <v>Universal Access</v>
      </c>
      <c r="S840">
        <f t="shared" si="163"/>
        <v>15.905248869453033</v>
      </c>
      <c r="T840">
        <f t="shared" si="164"/>
        <v>-2.5060575251847261</v>
      </c>
      <c r="U840">
        <f t="shared" si="165"/>
        <v>10.972349944330544</v>
      </c>
      <c r="V840">
        <f t="shared" si="166"/>
        <v>0</v>
      </c>
      <c r="W840">
        <f t="shared" si="167"/>
        <v>-1.0382329199999987</v>
      </c>
    </row>
    <row r="841" spans="1:23" x14ac:dyDescent="0.2">
      <c r="A841" t="s">
        <v>133</v>
      </c>
      <c r="B841" t="s">
        <v>132</v>
      </c>
      <c r="C841">
        <v>2017</v>
      </c>
      <c r="D841">
        <v>100</v>
      </c>
      <c r="E841">
        <v>27.5</v>
      </c>
      <c r="F841">
        <v>16.672967029999999</v>
      </c>
      <c r="G841">
        <v>4444.8466710000002</v>
      </c>
      <c r="H841">
        <v>1317384</v>
      </c>
      <c r="I841" t="str">
        <f>Master_Data!$A841 &amp; "-" &amp; Master_Data!$C841</f>
        <v>EST-2017</v>
      </c>
      <c r="J841">
        <f t="shared" si="156"/>
        <v>0</v>
      </c>
      <c r="K841">
        <f t="shared" si="157"/>
        <v>0.30000000000000071</v>
      </c>
      <c r="L841">
        <f t="shared" si="158"/>
        <v>1.0262452899999985</v>
      </c>
      <c r="M841">
        <f t="shared" si="159"/>
        <v>21964699.997849517</v>
      </c>
      <c r="N841">
        <f t="shared" si="160"/>
        <v>0</v>
      </c>
      <c r="O841">
        <f t="shared" si="161"/>
        <v>3.7510781055241487</v>
      </c>
      <c r="P841" t="str">
        <f>IFERROR(VLOOKUP(A841,Ref_Data!$A:$B,2,0),"Unknown")</f>
        <v>High Income</v>
      </c>
      <c r="Q841" t="str">
        <f>IFERROR(VLOOKUP(A841,Ref_Data!$A:$C,3,0),"Unknown")</f>
        <v>Europe &amp; Central Asia</v>
      </c>
      <c r="R841" t="str">
        <f t="shared" si="162"/>
        <v>Universal Access</v>
      </c>
      <c r="S841">
        <f t="shared" si="163"/>
        <v>15.146092309921883</v>
      </c>
      <c r="T841">
        <f t="shared" si="164"/>
        <v>-2.0415188717349473</v>
      </c>
      <c r="U841">
        <f t="shared" si="165"/>
        <v>11.995215964426775</v>
      </c>
      <c r="V841">
        <f t="shared" si="166"/>
        <v>0</v>
      </c>
      <c r="W841">
        <f t="shared" si="167"/>
        <v>-1.1987630000000138E-2</v>
      </c>
    </row>
    <row r="842" spans="1:23" x14ac:dyDescent="0.2">
      <c r="A842" t="s">
        <v>133</v>
      </c>
      <c r="B842" t="s">
        <v>132</v>
      </c>
      <c r="C842">
        <v>2018</v>
      </c>
      <c r="D842">
        <v>100</v>
      </c>
      <c r="E842">
        <v>28.6</v>
      </c>
      <c r="F842">
        <v>17.888964789999999</v>
      </c>
      <c r="G842">
        <v>4282.7151329999997</v>
      </c>
      <c r="H842">
        <v>1321977</v>
      </c>
      <c r="I842" t="str">
        <f>Master_Data!$A842 &amp; "-" &amp; Master_Data!$C842</f>
        <v>EST-2018</v>
      </c>
      <c r="J842">
        <f t="shared" si="156"/>
        <v>0</v>
      </c>
      <c r="K842">
        <f t="shared" si="157"/>
        <v>1.1000000000000014</v>
      </c>
      <c r="L842">
        <f t="shared" si="158"/>
        <v>1.2159977600000005</v>
      </c>
      <c r="M842">
        <f t="shared" si="159"/>
        <v>23648800.006189831</v>
      </c>
      <c r="N842">
        <f t="shared" si="160"/>
        <v>0</v>
      </c>
      <c r="O842">
        <f t="shared" si="161"/>
        <v>4.177014868945756</v>
      </c>
      <c r="P842" t="str">
        <f>IFERROR(VLOOKUP(A842,Ref_Data!$A:$B,2,0),"Unknown")</f>
        <v>High Income</v>
      </c>
      <c r="Q842" t="str">
        <f>IFERROR(VLOOKUP(A842,Ref_Data!$A:$C,3,0),"Unknown")</f>
        <v>Europe &amp; Central Asia</v>
      </c>
      <c r="R842" t="str">
        <f t="shared" si="162"/>
        <v>Universal Access</v>
      </c>
      <c r="S842">
        <f t="shared" si="163"/>
        <v>14.516199440312505</v>
      </c>
      <c r="T842">
        <f t="shared" si="164"/>
        <v>-0.96303017032530036</v>
      </c>
      <c r="U842">
        <f t="shared" si="165"/>
        <v>13.178095780372384</v>
      </c>
      <c r="V842">
        <f t="shared" si="166"/>
        <v>0</v>
      </c>
      <c r="W842">
        <f t="shared" si="167"/>
        <v>1.2040101300000003</v>
      </c>
    </row>
    <row r="843" spans="1:23" x14ac:dyDescent="0.2">
      <c r="A843" t="s">
        <v>133</v>
      </c>
      <c r="B843" t="s">
        <v>132</v>
      </c>
      <c r="C843">
        <v>2019</v>
      </c>
      <c r="D843">
        <v>100</v>
      </c>
      <c r="E843">
        <v>31.3</v>
      </c>
      <c r="F843">
        <v>11.65342023</v>
      </c>
      <c r="G843">
        <v>3661.4992539999998</v>
      </c>
      <c r="H843">
        <v>1326898</v>
      </c>
      <c r="I843" t="str">
        <f>Master_Data!$A843 &amp; "-" &amp; Master_Data!$C843</f>
        <v>EST-2019</v>
      </c>
      <c r="J843">
        <f t="shared" si="156"/>
        <v>0</v>
      </c>
      <c r="K843">
        <f t="shared" si="157"/>
        <v>2.6999999999999993</v>
      </c>
      <c r="L843">
        <f t="shared" si="158"/>
        <v>-6.2355445599999992</v>
      </c>
      <c r="M843">
        <f t="shared" si="159"/>
        <v>15462899.996346541</v>
      </c>
      <c r="N843">
        <f t="shared" si="160"/>
        <v>0</v>
      </c>
      <c r="O843">
        <f t="shared" si="161"/>
        <v>3.1826908655707733</v>
      </c>
      <c r="P843" t="str">
        <f>IFERROR(VLOOKUP(A843,Ref_Data!$A:$B,2,0),"Unknown")</f>
        <v>High Income</v>
      </c>
      <c r="Q843" t="str">
        <f>IFERROR(VLOOKUP(A843,Ref_Data!$A:$C,3,0),"Unknown")</f>
        <v>Europe &amp; Central Asia</v>
      </c>
      <c r="R843" t="str">
        <f t="shared" si="162"/>
        <v>Universal Access</v>
      </c>
      <c r="S843">
        <f t="shared" si="163"/>
        <v>13.958622860585876</v>
      </c>
      <c r="T843">
        <f t="shared" si="164"/>
        <v>1.8378089561727116</v>
      </c>
      <c r="U843">
        <f t="shared" si="165"/>
        <v>6.9700189344184125</v>
      </c>
      <c r="V843">
        <f t="shared" si="166"/>
        <v>0</v>
      </c>
      <c r="W843">
        <f t="shared" si="167"/>
        <v>-5.0315344299999989</v>
      </c>
    </row>
    <row r="844" spans="1:23" x14ac:dyDescent="0.2">
      <c r="A844" t="s">
        <v>133</v>
      </c>
      <c r="B844" t="s">
        <v>132</v>
      </c>
      <c r="C844">
        <v>2020</v>
      </c>
      <c r="D844">
        <v>100</v>
      </c>
      <c r="E844">
        <v>40.4</v>
      </c>
      <c r="F844">
        <v>9.1257609879999997</v>
      </c>
      <c r="G844">
        <v>3368.2373069999999</v>
      </c>
      <c r="H844">
        <v>1329522</v>
      </c>
      <c r="I844" t="str">
        <f>Master_Data!$A844 &amp; "-" &amp; Master_Data!$C844</f>
        <v>EST-2020</v>
      </c>
      <c r="J844">
        <f t="shared" si="156"/>
        <v>0</v>
      </c>
      <c r="K844">
        <f t="shared" si="157"/>
        <v>9.0999999999999979</v>
      </c>
      <c r="L844">
        <f t="shared" si="158"/>
        <v>-2.5276592420000004</v>
      </c>
      <c r="M844">
        <f t="shared" si="159"/>
        <v>12132900.000287736</v>
      </c>
      <c r="N844">
        <f t="shared" si="160"/>
        <v>0</v>
      </c>
      <c r="O844">
        <f t="shared" si="161"/>
        <v>2.709358087399155</v>
      </c>
      <c r="P844" t="str">
        <f>IFERROR(VLOOKUP(A844,Ref_Data!$A:$B,2,0),"Unknown")</f>
        <v>High Income</v>
      </c>
      <c r="Q844" t="str">
        <f>IFERROR(VLOOKUP(A844,Ref_Data!$A:$C,3,0),"Unknown")</f>
        <v>Europe &amp; Central Asia</v>
      </c>
      <c r="R844" t="str">
        <f t="shared" si="162"/>
        <v>Universal Access</v>
      </c>
      <c r="S844">
        <f t="shared" si="163"/>
        <v>13.426165474335917</v>
      </c>
      <c r="T844">
        <f t="shared" si="164"/>
        <v>9.8651465661847375</v>
      </c>
      <c r="U844">
        <f t="shared" si="165"/>
        <v>4.7250133516987418</v>
      </c>
      <c r="V844">
        <f t="shared" si="166"/>
        <v>0</v>
      </c>
      <c r="W844">
        <f t="shared" si="167"/>
        <v>-7.5591936719999993</v>
      </c>
    </row>
    <row r="845" spans="1:23" x14ac:dyDescent="0.2">
      <c r="A845" t="s">
        <v>133</v>
      </c>
      <c r="B845" t="s">
        <v>132</v>
      </c>
      <c r="C845">
        <v>2021</v>
      </c>
      <c r="D845">
        <v>100</v>
      </c>
      <c r="E845">
        <v>38</v>
      </c>
      <c r="F845">
        <v>9.7116907549999993</v>
      </c>
      <c r="G845">
        <v>3427.299681</v>
      </c>
      <c r="H845">
        <v>1330932</v>
      </c>
      <c r="I845" t="str">
        <f>Master_Data!$A845 &amp; "-" &amp; Master_Data!$C845</f>
        <v>EST-2021</v>
      </c>
      <c r="J845">
        <f t="shared" si="156"/>
        <v>0</v>
      </c>
      <c r="K845">
        <f t="shared" si="157"/>
        <v>-2.3999999999999986</v>
      </c>
      <c r="L845">
        <f t="shared" si="158"/>
        <v>0.58592976699999966</v>
      </c>
      <c r="M845">
        <f t="shared" si="159"/>
        <v>12925599.99993366</v>
      </c>
      <c r="N845">
        <f t="shared" si="160"/>
        <v>0</v>
      </c>
      <c r="O845">
        <f t="shared" si="161"/>
        <v>2.8336275373988808</v>
      </c>
      <c r="P845" t="str">
        <f>IFERROR(VLOOKUP(A845,Ref_Data!$A:$B,2,0),"Unknown")</f>
        <v>High Income</v>
      </c>
      <c r="Q845" t="str">
        <f>IFERROR(VLOOKUP(A845,Ref_Data!$A:$C,3,0),"Unknown")</f>
        <v>Europe &amp; Central Asia</v>
      </c>
      <c r="R845" t="str">
        <f t="shared" si="162"/>
        <v>Universal Access</v>
      </c>
      <c r="S845">
        <f t="shared" si="163"/>
        <v>12.87483148972656</v>
      </c>
      <c r="T845">
        <f t="shared" si="164"/>
        <v>8.3966183574879416</v>
      </c>
      <c r="U845">
        <f t="shared" si="165"/>
        <v>5.130956413995813</v>
      </c>
      <c r="V845">
        <f t="shared" si="166"/>
        <v>0</v>
      </c>
      <c r="W845">
        <f t="shared" si="167"/>
        <v>-6.9732639049999996</v>
      </c>
    </row>
    <row r="846" spans="1:23" x14ac:dyDescent="0.2">
      <c r="A846" t="s">
        <v>133</v>
      </c>
      <c r="B846" t="s">
        <v>132</v>
      </c>
      <c r="C846">
        <v>2022</v>
      </c>
      <c r="D846">
        <v>100</v>
      </c>
      <c r="F846">
        <v>11.13415972</v>
      </c>
      <c r="G846">
        <v>3559.0489320000001</v>
      </c>
      <c r="H846">
        <v>1348840</v>
      </c>
      <c r="I846" t="str">
        <f>Master_Data!$A846 &amp; "-" &amp; Master_Data!$C846</f>
        <v>EST-2022</v>
      </c>
      <c r="J846">
        <f t="shared" si="156"/>
        <v>0</v>
      </c>
      <c r="K846" t="str">
        <f t="shared" si="157"/>
        <v/>
      </c>
      <c r="L846">
        <f t="shared" si="158"/>
        <v>1.4224689650000002</v>
      </c>
      <c r="M846">
        <f t="shared" si="159"/>
        <v>15018199.996724799</v>
      </c>
      <c r="N846">
        <f t="shared" si="160"/>
        <v>0</v>
      </c>
      <c r="O846">
        <f t="shared" si="161"/>
        <v>3.1284087217489258</v>
      </c>
      <c r="P846" t="str">
        <f>IFERROR(VLOOKUP(A846,Ref_Data!$A:$B,2,0),"Unknown")</f>
        <v>High Income</v>
      </c>
      <c r="Q846" t="str">
        <f>IFERROR(VLOOKUP(A846,Ref_Data!$A:$C,3,0),"Unknown")</f>
        <v>Europe &amp; Central Asia</v>
      </c>
      <c r="R846" t="str">
        <f t="shared" si="162"/>
        <v>Universal Access</v>
      </c>
      <c r="S846">
        <f t="shared" si="163"/>
        <v>12.585946336015652</v>
      </c>
      <c r="T846" t="str">
        <f t="shared" si="164"/>
        <v/>
      </c>
      <c r="U846">
        <f t="shared" si="165"/>
        <v>6.5833586677740632</v>
      </c>
      <c r="V846">
        <f t="shared" si="166"/>
        <v>0</v>
      </c>
      <c r="W846">
        <f t="shared" si="167"/>
        <v>-5.5507949399999994</v>
      </c>
    </row>
    <row r="847" spans="1:23" x14ac:dyDescent="0.2">
      <c r="A847" t="s">
        <v>135</v>
      </c>
      <c r="B847" t="s">
        <v>134</v>
      </c>
      <c r="C847">
        <v>2010</v>
      </c>
      <c r="D847">
        <v>25.5</v>
      </c>
      <c r="E847">
        <v>94.1</v>
      </c>
      <c r="F847">
        <v>7.6001910000000006E-2</v>
      </c>
      <c r="G847">
        <v>368.35474670000002</v>
      </c>
      <c r="H847">
        <v>90538514</v>
      </c>
      <c r="I847" t="str">
        <f>Master_Data!$A847 &amp; "-" &amp; Master_Data!$C847</f>
        <v>ETH-2010</v>
      </c>
      <c r="J847" t="str">
        <f t="shared" si="156"/>
        <v/>
      </c>
      <c r="K847" t="str">
        <f t="shared" si="157"/>
        <v/>
      </c>
      <c r="L847" t="str">
        <f t="shared" si="158"/>
        <v/>
      </c>
      <c r="M847">
        <f t="shared" si="159"/>
        <v>6881099.9925617408</v>
      </c>
      <c r="N847">
        <f t="shared" si="160"/>
        <v>74.5</v>
      </c>
      <c r="O847">
        <f t="shared" si="161"/>
        <v>0.20632803209645731</v>
      </c>
      <c r="P847" t="str">
        <f>IFERROR(VLOOKUP(A847,Ref_Data!$A:$B,2,0),"Unknown")</f>
        <v>Low Income</v>
      </c>
      <c r="Q847" t="str">
        <f>IFERROR(VLOOKUP(A847,Ref_Data!$A:$C,3,0),"Unknown")</f>
        <v>Sub-Saharan Africa</v>
      </c>
      <c r="R847" t="str">
        <f t="shared" si="162"/>
        <v>Low Access</v>
      </c>
      <c r="S847">
        <f t="shared" si="163"/>
        <v>-54.124657439414051</v>
      </c>
      <c r="T847">
        <f t="shared" si="164"/>
        <v>63.687335093262092</v>
      </c>
      <c r="U847">
        <f t="shared" si="165"/>
        <v>-5.0220573039916339</v>
      </c>
      <c r="V847">
        <f t="shared" si="166"/>
        <v>0</v>
      </c>
      <c r="W847">
        <f t="shared" si="167"/>
        <v>0</v>
      </c>
    </row>
    <row r="848" spans="1:23" x14ac:dyDescent="0.2">
      <c r="A848" t="s">
        <v>135</v>
      </c>
      <c r="B848" t="s">
        <v>134</v>
      </c>
      <c r="C848">
        <v>2011</v>
      </c>
      <c r="D848">
        <v>23</v>
      </c>
      <c r="E848">
        <v>93.6</v>
      </c>
      <c r="F848">
        <v>8.5437494000000003E-2</v>
      </c>
      <c r="G848">
        <v>371.36587350000002</v>
      </c>
      <c r="H848">
        <v>93149970</v>
      </c>
      <c r="I848" t="str">
        <f>Master_Data!$A848 &amp; "-" &amp; Master_Data!$C848</f>
        <v>ETH-2011</v>
      </c>
      <c r="J848">
        <f t="shared" si="156"/>
        <v>-2.5</v>
      </c>
      <c r="K848">
        <f t="shared" si="157"/>
        <v>-0.5</v>
      </c>
      <c r="L848">
        <f t="shared" si="158"/>
        <v>9.4355839999999969E-3</v>
      </c>
      <c r="M848">
        <f t="shared" si="159"/>
        <v>7958500.0029751798</v>
      </c>
      <c r="N848">
        <f t="shared" si="160"/>
        <v>77</v>
      </c>
      <c r="O848">
        <f t="shared" si="161"/>
        <v>0.23006285740469365</v>
      </c>
      <c r="P848" t="str">
        <f>IFERROR(VLOOKUP(A848,Ref_Data!$A:$B,2,0),"Unknown")</f>
        <v>Low Income</v>
      </c>
      <c r="Q848" t="str">
        <f>IFERROR(VLOOKUP(A848,Ref_Data!$A:$C,3,0),"Unknown")</f>
        <v>Sub-Saharan Africa</v>
      </c>
      <c r="R848" t="str">
        <f t="shared" si="162"/>
        <v>Low Access</v>
      </c>
      <c r="S848">
        <f t="shared" si="163"/>
        <v>-57.415327430820312</v>
      </c>
      <c r="T848">
        <f t="shared" si="164"/>
        <v>63.402629710358852</v>
      </c>
      <c r="U848">
        <f t="shared" si="165"/>
        <v>-5.0410958897740556</v>
      </c>
      <c r="V848">
        <f t="shared" si="166"/>
        <v>-2.5</v>
      </c>
      <c r="W848">
        <f t="shared" si="167"/>
        <v>9.4355839999999969E-3</v>
      </c>
    </row>
    <row r="849" spans="1:23" x14ac:dyDescent="0.2">
      <c r="A849" t="s">
        <v>135</v>
      </c>
      <c r="B849" t="s">
        <v>134</v>
      </c>
      <c r="C849">
        <v>2012</v>
      </c>
      <c r="D849">
        <v>29</v>
      </c>
      <c r="E849">
        <v>93.3</v>
      </c>
      <c r="F849">
        <v>9.3801834000000001E-2</v>
      </c>
      <c r="G849">
        <v>371.8359888</v>
      </c>
      <c r="H849">
        <v>95798767</v>
      </c>
      <c r="I849" t="str">
        <f>Master_Data!$A849 &amp; "-" &amp; Master_Data!$C849</f>
        <v>ETH-2012</v>
      </c>
      <c r="J849">
        <f t="shared" si="156"/>
        <v>6</v>
      </c>
      <c r="K849">
        <f t="shared" si="157"/>
        <v>-0.29999999999999716</v>
      </c>
      <c r="L849">
        <f t="shared" si="158"/>
        <v>8.3643399999999979E-3</v>
      </c>
      <c r="M849">
        <f t="shared" si="159"/>
        <v>8986100.0395386778</v>
      </c>
      <c r="N849">
        <f t="shared" si="160"/>
        <v>71</v>
      </c>
      <c r="O849">
        <f t="shared" si="161"/>
        <v>0.25226668968412669</v>
      </c>
      <c r="P849" t="str">
        <f>IFERROR(VLOOKUP(A849,Ref_Data!$A:$B,2,0),"Unknown")</f>
        <v>Low Income</v>
      </c>
      <c r="Q849" t="str">
        <f>IFERROR(VLOOKUP(A849,Ref_Data!$A:$C,3,0),"Unknown")</f>
        <v>Sub-Saharan Africa</v>
      </c>
      <c r="R849" t="str">
        <f t="shared" si="162"/>
        <v>Low Access</v>
      </c>
      <c r="S849">
        <f t="shared" si="163"/>
        <v>-52.120804536015626</v>
      </c>
      <c r="T849">
        <f t="shared" si="164"/>
        <v>63.192870546775112</v>
      </c>
      <c r="U849">
        <f t="shared" si="165"/>
        <v>-5.3117022290962295</v>
      </c>
      <c r="V849">
        <f t="shared" si="166"/>
        <v>3.5</v>
      </c>
      <c r="W849">
        <f t="shared" si="167"/>
        <v>1.7799923999999995E-2</v>
      </c>
    </row>
    <row r="850" spans="1:23" x14ac:dyDescent="0.2">
      <c r="A850" t="s">
        <v>135</v>
      </c>
      <c r="B850" t="s">
        <v>134</v>
      </c>
      <c r="C850">
        <v>2013</v>
      </c>
      <c r="D850">
        <v>30.8</v>
      </c>
      <c r="E850">
        <v>92.4</v>
      </c>
      <c r="F850">
        <v>0.106072049</v>
      </c>
      <c r="G850">
        <v>376.06089050000003</v>
      </c>
      <c r="H850">
        <v>98438751</v>
      </c>
      <c r="I850" t="str">
        <f>Master_Data!$A850 &amp; "-" &amp; Master_Data!$C850</f>
        <v>ETH-2013</v>
      </c>
      <c r="J850">
        <f t="shared" si="156"/>
        <v>1.8000000000000007</v>
      </c>
      <c r="K850">
        <f t="shared" si="157"/>
        <v>-0.89999999999999147</v>
      </c>
      <c r="L850">
        <f t="shared" si="158"/>
        <v>1.2270215000000001E-2</v>
      </c>
      <c r="M850">
        <f t="shared" si="159"/>
        <v>10441600.0195708</v>
      </c>
      <c r="N850">
        <f t="shared" si="160"/>
        <v>69.2</v>
      </c>
      <c r="O850">
        <f t="shared" si="161"/>
        <v>0.28206083557098849</v>
      </c>
      <c r="P850" t="str">
        <f>IFERROR(VLOOKUP(A850,Ref_Data!$A:$B,2,0),"Unknown")</f>
        <v>Low Income</v>
      </c>
      <c r="Q850" t="str">
        <f>IFERROR(VLOOKUP(A850,Ref_Data!$A:$C,3,0),"Unknown")</f>
        <v>Sub-Saharan Africa</v>
      </c>
      <c r="R850" t="str">
        <f t="shared" si="162"/>
        <v>Low Access</v>
      </c>
      <c r="S850">
        <f t="shared" si="163"/>
        <v>-50.912538176640609</v>
      </c>
      <c r="T850">
        <f t="shared" si="164"/>
        <v>62.098359916164654</v>
      </c>
      <c r="U850">
        <f t="shared" si="165"/>
        <v>-4.8622983950000043</v>
      </c>
      <c r="V850">
        <f t="shared" si="166"/>
        <v>5.3000000000000007</v>
      </c>
      <c r="W850">
        <f t="shared" si="167"/>
        <v>3.0070138999999996E-2</v>
      </c>
    </row>
    <row r="851" spans="1:23" x14ac:dyDescent="0.2">
      <c r="A851" t="s">
        <v>135</v>
      </c>
      <c r="B851" t="s">
        <v>134</v>
      </c>
      <c r="C851">
        <v>2014</v>
      </c>
      <c r="D851">
        <v>27.2</v>
      </c>
      <c r="E851">
        <v>91.4</v>
      </c>
      <c r="F851">
        <v>0.122678388</v>
      </c>
      <c r="G851">
        <v>380.1775887</v>
      </c>
      <c r="H851">
        <v>101115610</v>
      </c>
      <c r="I851" t="str">
        <f>Master_Data!$A851 &amp; "-" &amp; Master_Data!$C851</f>
        <v>ETH-2014</v>
      </c>
      <c r="J851">
        <f t="shared" si="156"/>
        <v>-3.6000000000000014</v>
      </c>
      <c r="K851">
        <f t="shared" si="157"/>
        <v>-1</v>
      </c>
      <c r="L851">
        <f t="shared" si="158"/>
        <v>1.6606338999999998E-2</v>
      </c>
      <c r="M851">
        <f t="shared" si="159"/>
        <v>12404700.036436681</v>
      </c>
      <c r="N851">
        <f t="shared" si="160"/>
        <v>72.8</v>
      </c>
      <c r="O851">
        <f t="shared" si="161"/>
        <v>0.32268705901232414</v>
      </c>
      <c r="P851" t="str">
        <f>IFERROR(VLOOKUP(A851,Ref_Data!$A:$B,2,0),"Unknown")</f>
        <v>Low Income</v>
      </c>
      <c r="Q851" t="str">
        <f>IFERROR(VLOOKUP(A851,Ref_Data!$A:$C,3,0),"Unknown")</f>
        <v>Sub-Saharan Africa</v>
      </c>
      <c r="R851" t="str">
        <f t="shared" si="162"/>
        <v>Low Access</v>
      </c>
      <c r="S851">
        <f t="shared" si="163"/>
        <v>-55.240902588867144</v>
      </c>
      <c r="T851">
        <f t="shared" si="164"/>
        <v>61.288273394421708</v>
      </c>
      <c r="U851">
        <f t="shared" si="165"/>
        <v>-4.6686085100836845</v>
      </c>
      <c r="V851">
        <f t="shared" si="166"/>
        <v>1.6999999999999993</v>
      </c>
      <c r="W851">
        <f t="shared" si="167"/>
        <v>4.6676477999999993E-2</v>
      </c>
    </row>
    <row r="852" spans="1:23" x14ac:dyDescent="0.2">
      <c r="A852" t="s">
        <v>135</v>
      </c>
      <c r="B852" t="s">
        <v>134</v>
      </c>
      <c r="C852">
        <v>2015</v>
      </c>
      <c r="D852">
        <v>29</v>
      </c>
      <c r="E852">
        <v>91.5</v>
      </c>
      <c r="F852">
        <v>0.130068091</v>
      </c>
      <c r="G852">
        <v>380.06289240000001</v>
      </c>
      <c r="H852">
        <v>103867135</v>
      </c>
      <c r="I852" t="str">
        <f>Master_Data!$A852 &amp; "-" &amp; Master_Data!$C852</f>
        <v>ETH-2015</v>
      </c>
      <c r="J852">
        <f t="shared" si="156"/>
        <v>1.8000000000000007</v>
      </c>
      <c r="K852">
        <f t="shared" si="157"/>
        <v>9.9999999999994316E-2</v>
      </c>
      <c r="L852">
        <f t="shared" si="158"/>
        <v>7.3897029999999975E-3</v>
      </c>
      <c r="M852">
        <f t="shared" si="159"/>
        <v>13509799.967089284</v>
      </c>
      <c r="N852">
        <f t="shared" si="160"/>
        <v>71</v>
      </c>
      <c r="O852">
        <f t="shared" si="161"/>
        <v>0.34222780913614914</v>
      </c>
      <c r="P852" t="str">
        <f>IFERROR(VLOOKUP(A852,Ref_Data!$A:$B,2,0),"Unknown")</f>
        <v>Low Income</v>
      </c>
      <c r="Q852" t="str">
        <f>IFERROR(VLOOKUP(A852,Ref_Data!$A:$C,3,0),"Unknown")</f>
        <v>Sub-Saharan Africa</v>
      </c>
      <c r="R852" t="str">
        <f t="shared" si="162"/>
        <v>Low Access</v>
      </c>
      <c r="S852">
        <f t="shared" si="163"/>
        <v>-54.015238558046889</v>
      </c>
      <c r="T852">
        <f t="shared" si="164"/>
        <v>61.58484280850201</v>
      </c>
      <c r="U852">
        <f t="shared" si="165"/>
        <v>-4.5793732750041789</v>
      </c>
      <c r="V852">
        <f t="shared" si="166"/>
        <v>3.5</v>
      </c>
      <c r="W852">
        <f t="shared" si="167"/>
        <v>5.4066180999999991E-2</v>
      </c>
    </row>
    <row r="853" spans="1:23" x14ac:dyDescent="0.2">
      <c r="A853" t="s">
        <v>135</v>
      </c>
      <c r="B853" t="s">
        <v>134</v>
      </c>
      <c r="C853">
        <v>2016</v>
      </c>
      <c r="D853">
        <v>42.9</v>
      </c>
      <c r="E853">
        <v>90.4</v>
      </c>
      <c r="F853">
        <v>0.150219978</v>
      </c>
      <c r="G853">
        <v>383.62350989999999</v>
      </c>
      <c r="H853">
        <v>106718162</v>
      </c>
      <c r="I853" t="str">
        <f>Master_Data!$A853 &amp; "-" &amp; Master_Data!$C853</f>
        <v>ETH-2016</v>
      </c>
      <c r="J853">
        <f t="shared" si="156"/>
        <v>13.899999999999999</v>
      </c>
      <c r="K853">
        <f t="shared" si="157"/>
        <v>-1.0999999999999943</v>
      </c>
      <c r="L853">
        <f t="shared" si="158"/>
        <v>2.0151887000000007E-2</v>
      </c>
      <c r="M853">
        <f t="shared" si="159"/>
        <v>16031199.947840437</v>
      </c>
      <c r="N853">
        <f t="shared" si="160"/>
        <v>57.1</v>
      </c>
      <c r="O853">
        <f t="shared" si="161"/>
        <v>0.39158178298081414</v>
      </c>
      <c r="P853" t="str">
        <f>IFERROR(VLOOKUP(A853,Ref_Data!$A:$B,2,0),"Unknown")</f>
        <v>Low Income</v>
      </c>
      <c r="Q853" t="str">
        <f>IFERROR(VLOOKUP(A853,Ref_Data!$A:$C,3,0),"Unknown")</f>
        <v>Sub-Saharan Africa</v>
      </c>
      <c r="R853" t="str">
        <f t="shared" si="162"/>
        <v>Low Access</v>
      </c>
      <c r="S853">
        <f t="shared" si="163"/>
        <v>-41.194751130546969</v>
      </c>
      <c r="T853">
        <f t="shared" si="164"/>
        <v>60.69394247481528</v>
      </c>
      <c r="U853">
        <f t="shared" si="165"/>
        <v>-4.5241518176694564</v>
      </c>
      <c r="V853">
        <f t="shared" si="166"/>
        <v>17.399999999999999</v>
      </c>
      <c r="W853">
        <f t="shared" si="167"/>
        <v>7.4218067999999998E-2</v>
      </c>
    </row>
    <row r="854" spans="1:23" x14ac:dyDescent="0.2">
      <c r="A854" t="s">
        <v>135</v>
      </c>
      <c r="B854" t="s">
        <v>134</v>
      </c>
      <c r="C854">
        <v>2017</v>
      </c>
      <c r="D854">
        <v>44.3</v>
      </c>
      <c r="E854">
        <v>90.8</v>
      </c>
      <c r="F854">
        <v>0.14474431800000001</v>
      </c>
      <c r="G854">
        <v>382.08010460000003</v>
      </c>
      <c r="H854">
        <v>109666481</v>
      </c>
      <c r="I854" t="str">
        <f>Master_Data!$A854 &amp; "-" &amp; Master_Data!$C854</f>
        <v>ETH-2017</v>
      </c>
      <c r="J854">
        <f t="shared" si="156"/>
        <v>1.3999999999999986</v>
      </c>
      <c r="K854">
        <f t="shared" si="157"/>
        <v>0.39999999999999147</v>
      </c>
      <c r="L854">
        <f t="shared" si="158"/>
        <v>-5.4756599999999933E-3</v>
      </c>
      <c r="M854">
        <f t="shared" si="159"/>
        <v>15873599.999804959</v>
      </c>
      <c r="N854">
        <f t="shared" si="160"/>
        <v>55.7</v>
      </c>
      <c r="O854">
        <f t="shared" si="161"/>
        <v>0.37883238686697113</v>
      </c>
      <c r="P854" t="str">
        <f>IFERROR(VLOOKUP(A854,Ref_Data!$A:$B,2,0),"Unknown")</f>
        <v>Low Income</v>
      </c>
      <c r="Q854" t="str">
        <f>IFERROR(VLOOKUP(A854,Ref_Data!$A:$C,3,0),"Unknown")</f>
        <v>Sub-Saharan Africa</v>
      </c>
      <c r="R854" t="str">
        <f t="shared" si="162"/>
        <v>Low Access</v>
      </c>
      <c r="S854">
        <f t="shared" si="163"/>
        <v>-40.55390769007812</v>
      </c>
      <c r="T854">
        <f t="shared" si="164"/>
        <v>61.258481128265046</v>
      </c>
      <c r="U854">
        <f t="shared" si="165"/>
        <v>-4.5330067475732241</v>
      </c>
      <c r="V854">
        <f t="shared" si="166"/>
        <v>18.799999999999997</v>
      </c>
      <c r="W854">
        <f t="shared" si="167"/>
        <v>6.8742408000000005E-2</v>
      </c>
    </row>
    <row r="855" spans="1:23" x14ac:dyDescent="0.2">
      <c r="A855" t="s">
        <v>135</v>
      </c>
      <c r="B855" t="s">
        <v>134</v>
      </c>
      <c r="C855">
        <v>2018</v>
      </c>
      <c r="D855">
        <v>44.8</v>
      </c>
      <c r="E855">
        <v>90</v>
      </c>
      <c r="F855">
        <v>0.15505908199999999</v>
      </c>
      <c r="G855">
        <v>384.72572830000001</v>
      </c>
      <c r="H855">
        <v>112664152</v>
      </c>
      <c r="I855" t="str">
        <f>Master_Data!$A855 &amp; "-" &amp; Master_Data!$C855</f>
        <v>ETH-2018</v>
      </c>
      <c r="J855">
        <f t="shared" si="156"/>
        <v>0.5</v>
      </c>
      <c r="K855">
        <f t="shared" si="157"/>
        <v>-0.79999999999999716</v>
      </c>
      <c r="L855">
        <f t="shared" si="158"/>
        <v>1.0314763999999976E-2</v>
      </c>
      <c r="M855">
        <f t="shared" si="159"/>
        <v>17469599.983428463</v>
      </c>
      <c r="N855">
        <f t="shared" si="160"/>
        <v>55.2</v>
      </c>
      <c r="O855">
        <f t="shared" si="161"/>
        <v>0.40303798418983972</v>
      </c>
      <c r="P855" t="str">
        <f>IFERROR(VLOOKUP(A855,Ref_Data!$A:$B,2,0),"Unknown")</f>
        <v>Low Income</v>
      </c>
      <c r="Q855" t="str">
        <f>IFERROR(VLOOKUP(A855,Ref_Data!$A:$C,3,0),"Unknown")</f>
        <v>Sub-Saharan Africa</v>
      </c>
      <c r="R855" t="str">
        <f t="shared" si="162"/>
        <v>Low Access</v>
      </c>
      <c r="S855">
        <f t="shared" si="163"/>
        <v>-40.683800559687498</v>
      </c>
      <c r="T855">
        <f t="shared" si="164"/>
        <v>60.436969829674695</v>
      </c>
      <c r="U855">
        <f t="shared" si="165"/>
        <v>-4.5558099276276147</v>
      </c>
      <c r="V855">
        <f t="shared" si="166"/>
        <v>19.299999999999997</v>
      </c>
      <c r="W855">
        <f t="shared" si="167"/>
        <v>7.9057171999999981E-2</v>
      </c>
    </row>
    <row r="856" spans="1:23" x14ac:dyDescent="0.2">
      <c r="A856" t="s">
        <v>135</v>
      </c>
      <c r="B856" t="s">
        <v>134</v>
      </c>
      <c r="C856">
        <v>2019</v>
      </c>
      <c r="D856">
        <v>48</v>
      </c>
      <c r="E856">
        <v>89.3</v>
      </c>
      <c r="F856">
        <v>0.159693433</v>
      </c>
      <c r="G856">
        <v>386.23724120000003</v>
      </c>
      <c r="H856">
        <v>115737383</v>
      </c>
      <c r="I856" t="str">
        <f>Master_Data!$A856 &amp; "-" &amp; Master_Data!$C856</f>
        <v>ETH-2019</v>
      </c>
      <c r="J856">
        <f t="shared" si="156"/>
        <v>3.2000000000000028</v>
      </c>
      <c r="K856">
        <f t="shared" si="157"/>
        <v>-0.70000000000000284</v>
      </c>
      <c r="L856">
        <f t="shared" si="158"/>
        <v>4.6343510000000088E-3</v>
      </c>
      <c r="M856">
        <f t="shared" si="159"/>
        <v>18482500.017705839</v>
      </c>
      <c r="N856">
        <f t="shared" si="160"/>
        <v>52</v>
      </c>
      <c r="O856">
        <f t="shared" si="161"/>
        <v>0.41345943882534125</v>
      </c>
      <c r="P856" t="str">
        <f>IFERROR(VLOOKUP(A856,Ref_Data!$A:$B,2,0),"Unknown")</f>
        <v>Low Income</v>
      </c>
      <c r="Q856" t="str">
        <f>IFERROR(VLOOKUP(A856,Ref_Data!$A:$C,3,0),"Unknown")</f>
        <v>Sub-Saharan Africa</v>
      </c>
      <c r="R856" t="str">
        <f t="shared" si="162"/>
        <v>Low Access</v>
      </c>
      <c r="S856">
        <f t="shared" si="163"/>
        <v>-38.041377139414124</v>
      </c>
      <c r="T856">
        <f t="shared" si="164"/>
        <v>59.837808956172708</v>
      </c>
      <c r="U856">
        <f t="shared" si="165"/>
        <v>-4.5237078625815874</v>
      </c>
      <c r="V856">
        <f t="shared" si="166"/>
        <v>22.5</v>
      </c>
      <c r="W856">
        <f t="shared" si="167"/>
        <v>8.369152299999999E-2</v>
      </c>
    </row>
    <row r="857" spans="1:23" x14ac:dyDescent="0.2">
      <c r="A857" t="s">
        <v>135</v>
      </c>
      <c r="B857" t="s">
        <v>134</v>
      </c>
      <c r="C857">
        <v>2020</v>
      </c>
      <c r="D857">
        <v>51.1</v>
      </c>
      <c r="E857">
        <v>90.7</v>
      </c>
      <c r="F857">
        <v>0.15149809</v>
      </c>
      <c r="G857">
        <v>380.65675499999998</v>
      </c>
      <c r="H857">
        <v>118917671</v>
      </c>
      <c r="I857" t="str">
        <f>Master_Data!$A857 &amp; "-" &amp; Master_Data!$C857</f>
        <v>ETH-2020</v>
      </c>
      <c r="J857">
        <f t="shared" si="156"/>
        <v>3.1000000000000014</v>
      </c>
      <c r="K857">
        <f t="shared" si="157"/>
        <v>1.4000000000000057</v>
      </c>
      <c r="L857">
        <f t="shared" si="158"/>
        <v>-8.1953429999999938E-3</v>
      </c>
      <c r="M857">
        <f t="shared" si="159"/>
        <v>18015800.02374839</v>
      </c>
      <c r="N857">
        <f t="shared" si="160"/>
        <v>48.9</v>
      </c>
      <c r="O857">
        <f t="shared" si="161"/>
        <v>0.39799133473935072</v>
      </c>
      <c r="P857" t="str">
        <f>IFERROR(VLOOKUP(A857,Ref_Data!$A:$B,2,0),"Unknown")</f>
        <v>Low Income</v>
      </c>
      <c r="Q857" t="str">
        <f>IFERROR(VLOOKUP(A857,Ref_Data!$A:$C,3,0),"Unknown")</f>
        <v>Sub-Saharan Africa</v>
      </c>
      <c r="R857" t="str">
        <f t="shared" si="162"/>
        <v>Moderate Access</v>
      </c>
      <c r="S857">
        <f t="shared" si="163"/>
        <v>-35.473834525664081</v>
      </c>
      <c r="T857">
        <f t="shared" si="164"/>
        <v>60.165146566184745</v>
      </c>
      <c r="U857">
        <f t="shared" si="165"/>
        <v>-4.2492495463012583</v>
      </c>
      <c r="V857">
        <f t="shared" si="166"/>
        <v>25.6</v>
      </c>
      <c r="W857">
        <f t="shared" si="167"/>
        <v>7.5496179999999996E-2</v>
      </c>
    </row>
    <row r="858" spans="1:23" x14ac:dyDescent="0.2">
      <c r="A858" t="s">
        <v>135</v>
      </c>
      <c r="B858" t="s">
        <v>134</v>
      </c>
      <c r="C858">
        <v>2021</v>
      </c>
      <c r="D858">
        <v>54.2</v>
      </c>
      <c r="E858">
        <v>90.6</v>
      </c>
      <c r="F858">
        <v>0.15633142899999999</v>
      </c>
      <c r="G858">
        <v>373.90218379999999</v>
      </c>
      <c r="H858">
        <v>122138588</v>
      </c>
      <c r="I858" t="str">
        <f>Master_Data!$A858 &amp; "-" &amp; Master_Data!$C858</f>
        <v>ETH-2021</v>
      </c>
      <c r="J858">
        <f t="shared" si="156"/>
        <v>3.1000000000000014</v>
      </c>
      <c r="K858">
        <f t="shared" si="157"/>
        <v>-0.10000000000000853</v>
      </c>
      <c r="L858">
        <f t="shared" si="158"/>
        <v>4.8333389999999921E-3</v>
      </c>
      <c r="M858">
        <f t="shared" si="159"/>
        <v>19094099.99808225</v>
      </c>
      <c r="N858">
        <f t="shared" si="160"/>
        <v>45.8</v>
      </c>
      <c r="O858">
        <f t="shared" si="161"/>
        <v>0.41810782545100506</v>
      </c>
      <c r="P858" t="str">
        <f>IFERROR(VLOOKUP(A858,Ref_Data!$A:$B,2,0),"Unknown")</f>
        <v>Low Income</v>
      </c>
      <c r="Q858" t="str">
        <f>IFERROR(VLOOKUP(A858,Ref_Data!$A:$C,3,0),"Unknown")</f>
        <v>Sub-Saharan Africa</v>
      </c>
      <c r="R858" t="str">
        <f t="shared" si="162"/>
        <v>Moderate Access</v>
      </c>
      <c r="S858">
        <f t="shared" si="163"/>
        <v>-32.925168510273437</v>
      </c>
      <c r="T858">
        <f t="shared" si="164"/>
        <v>60.996618357487932</v>
      </c>
      <c r="U858">
        <f t="shared" si="165"/>
        <v>-4.4244029120041866</v>
      </c>
      <c r="V858">
        <f t="shared" si="166"/>
        <v>28.700000000000003</v>
      </c>
      <c r="W858">
        <f t="shared" si="167"/>
        <v>8.0329518999999988E-2</v>
      </c>
    </row>
    <row r="859" spans="1:23" x14ac:dyDescent="0.2">
      <c r="A859" t="s">
        <v>135</v>
      </c>
      <c r="B859" t="s">
        <v>134</v>
      </c>
      <c r="C859">
        <v>2022</v>
      </c>
      <c r="D859">
        <v>55.4</v>
      </c>
      <c r="F859">
        <v>0.14622964699999999</v>
      </c>
      <c r="G859">
        <v>377.92175270000001</v>
      </c>
      <c r="H859">
        <v>125384287</v>
      </c>
      <c r="I859" t="str">
        <f>Master_Data!$A859 &amp; "-" &amp; Master_Data!$C859</f>
        <v>ETH-2022</v>
      </c>
      <c r="J859">
        <f t="shared" si="156"/>
        <v>1.1999999999999957</v>
      </c>
      <c r="K859" t="str">
        <f t="shared" si="157"/>
        <v/>
      </c>
      <c r="L859">
        <f t="shared" si="158"/>
        <v>-1.0101782000000004E-2</v>
      </c>
      <c r="M859">
        <f t="shared" si="159"/>
        <v>18334900.027356688</v>
      </c>
      <c r="N859">
        <f t="shared" si="160"/>
        <v>44.6</v>
      </c>
      <c r="O859">
        <f t="shared" si="161"/>
        <v>0.38693101404003932</v>
      </c>
      <c r="P859" t="str">
        <f>IFERROR(VLOOKUP(A859,Ref_Data!$A:$B,2,0),"Unknown")</f>
        <v>Low Income</v>
      </c>
      <c r="Q859" t="str">
        <f>IFERROR(VLOOKUP(A859,Ref_Data!$A:$C,3,0),"Unknown")</f>
        <v>Sub-Saharan Africa</v>
      </c>
      <c r="R859" t="str">
        <f t="shared" si="162"/>
        <v>Moderate Access</v>
      </c>
      <c r="S859">
        <f t="shared" si="163"/>
        <v>-32.014053663984349</v>
      </c>
      <c r="T859" t="str">
        <f t="shared" si="164"/>
        <v/>
      </c>
      <c r="U859">
        <f t="shared" si="165"/>
        <v>-4.4045714052259362</v>
      </c>
      <c r="V859">
        <f t="shared" si="166"/>
        <v>29.9</v>
      </c>
      <c r="W859">
        <f t="shared" si="167"/>
        <v>7.0227736999999985E-2</v>
      </c>
    </row>
    <row r="860" spans="1:23" x14ac:dyDescent="0.2">
      <c r="A860" t="s">
        <v>137</v>
      </c>
      <c r="B860" t="s">
        <v>136</v>
      </c>
      <c r="C860">
        <v>2010</v>
      </c>
      <c r="D860">
        <v>99.755397250000001</v>
      </c>
      <c r="E860">
        <v>14.469048949999999</v>
      </c>
      <c r="F860">
        <v>7.7121715789999996</v>
      </c>
      <c r="G860">
        <v>3455.7201289999998</v>
      </c>
      <c r="H860">
        <v>442088310</v>
      </c>
      <c r="I860" t="str">
        <f>Master_Data!$A860 &amp; "-" &amp; Master_Data!$C860</f>
        <v>EUU-2010</v>
      </c>
      <c r="J860" t="str">
        <f t="shared" si="156"/>
        <v/>
      </c>
      <c r="K860" t="str">
        <f t="shared" si="157"/>
        <v/>
      </c>
      <c r="L860" t="str">
        <f t="shared" si="158"/>
        <v/>
      </c>
      <c r="M860">
        <f t="shared" si="159"/>
        <v>3409460899.7901411</v>
      </c>
      <c r="N860">
        <f t="shared" si="160"/>
        <v>0.24460274999999854</v>
      </c>
      <c r="O860">
        <f t="shared" si="161"/>
        <v>2.2317118548693675</v>
      </c>
      <c r="P860" t="str">
        <f>IFERROR(VLOOKUP(A860,Ref_Data!$A:$B,2,0),"Unknown")</f>
        <v>Unknown</v>
      </c>
      <c r="Q860" t="str">
        <f>IFERROR(VLOOKUP(A860,Ref_Data!$A:$C,3,0),"Unknown")</f>
        <v>Unknown</v>
      </c>
      <c r="R860" t="str">
        <f t="shared" si="162"/>
        <v>Universal Access</v>
      </c>
      <c r="S860">
        <f t="shared" si="163"/>
        <v>20.130739810585951</v>
      </c>
      <c r="T860">
        <f t="shared" si="164"/>
        <v>-15.943615956737903</v>
      </c>
      <c r="U860">
        <f t="shared" si="165"/>
        <v>2.6141123650083653</v>
      </c>
      <c r="V860">
        <f t="shared" si="166"/>
        <v>0</v>
      </c>
      <c r="W860">
        <f t="shared" si="167"/>
        <v>0</v>
      </c>
    </row>
    <row r="861" spans="1:23" x14ac:dyDescent="0.2">
      <c r="A861" t="s">
        <v>137</v>
      </c>
      <c r="B861" t="s">
        <v>136</v>
      </c>
      <c r="C861">
        <v>2011</v>
      </c>
      <c r="D861">
        <v>99.780117829999995</v>
      </c>
      <c r="E861">
        <v>14.62500378</v>
      </c>
      <c r="F861">
        <v>7.5058525889999999</v>
      </c>
      <c r="G861">
        <v>3352.954448</v>
      </c>
      <c r="H861">
        <v>441414078</v>
      </c>
      <c r="I861" t="str">
        <f>Master_Data!$A861 &amp; "-" &amp; Master_Data!$C861</f>
        <v>EUU-2011</v>
      </c>
      <c r="J861">
        <f t="shared" si="156"/>
        <v>2.472057999999322E-2</v>
      </c>
      <c r="K861">
        <f t="shared" si="157"/>
        <v>0.15595483000000065</v>
      </c>
      <c r="L861">
        <f t="shared" si="158"/>
        <v>-0.20631898999999976</v>
      </c>
      <c r="M861">
        <f t="shared" si="159"/>
        <v>3313189000.1773477</v>
      </c>
      <c r="N861">
        <f t="shared" si="160"/>
        <v>0.21988217000000532</v>
      </c>
      <c r="O861">
        <f t="shared" si="161"/>
        <v>2.2385787535757182</v>
      </c>
      <c r="P861" t="str">
        <f>IFERROR(VLOOKUP(A861,Ref_Data!$A:$B,2,0),"Unknown")</f>
        <v>Unknown</v>
      </c>
      <c r="Q861" t="str">
        <f>IFERROR(VLOOKUP(A861,Ref_Data!$A:$C,3,0),"Unknown")</f>
        <v>Unknown</v>
      </c>
      <c r="R861" t="str">
        <f t="shared" si="162"/>
        <v>Universal Access</v>
      </c>
      <c r="S861">
        <f t="shared" si="163"/>
        <v>19.364790399179682</v>
      </c>
      <c r="T861">
        <f t="shared" si="164"/>
        <v>-15.572366509641142</v>
      </c>
      <c r="U861">
        <f t="shared" si="165"/>
        <v>2.3793192052259444</v>
      </c>
      <c r="V861">
        <f t="shared" si="166"/>
        <v>2.472057999999322E-2</v>
      </c>
      <c r="W861">
        <f t="shared" si="167"/>
        <v>-0.20631898999999976</v>
      </c>
    </row>
    <row r="862" spans="1:23" x14ac:dyDescent="0.2">
      <c r="A862" t="s">
        <v>137</v>
      </c>
      <c r="B862" t="s">
        <v>136</v>
      </c>
      <c r="C862">
        <v>2012</v>
      </c>
      <c r="D862">
        <v>99.812588700000006</v>
      </c>
      <c r="E862">
        <v>16.053031709999999</v>
      </c>
      <c r="F862">
        <v>7.3462123259999998</v>
      </c>
      <c r="G862">
        <v>3305.807249</v>
      </c>
      <c r="H862">
        <v>442069839</v>
      </c>
      <c r="I862" t="str">
        <f>Master_Data!$A862 &amp; "-" &amp; Master_Data!$C862</f>
        <v>EUU-2012</v>
      </c>
      <c r="J862">
        <f t="shared" si="156"/>
        <v>3.2470870000011587E-2</v>
      </c>
      <c r="K862">
        <f t="shared" si="157"/>
        <v>1.4280279299999989</v>
      </c>
      <c r="L862">
        <f t="shared" si="158"/>
        <v>-0.159640263</v>
      </c>
      <c r="M862">
        <f t="shared" si="159"/>
        <v>3247538900.2146354</v>
      </c>
      <c r="N862">
        <f t="shared" si="160"/>
        <v>0.18741129999999373</v>
      </c>
      <c r="O862">
        <f t="shared" si="161"/>
        <v>2.2222143557287599</v>
      </c>
      <c r="P862" t="str">
        <f>IFERROR(VLOOKUP(A862,Ref_Data!$A:$B,2,0),"Unknown")</f>
        <v>Unknown</v>
      </c>
      <c r="Q862" t="str">
        <f>IFERROR(VLOOKUP(A862,Ref_Data!$A:$C,3,0),"Unknown")</f>
        <v>Unknown</v>
      </c>
      <c r="R862" t="str">
        <f t="shared" si="162"/>
        <v>Universal Access</v>
      </c>
      <c r="S862">
        <f t="shared" si="163"/>
        <v>18.69178416398438</v>
      </c>
      <c r="T862">
        <f t="shared" si="164"/>
        <v>-14.054097743224883</v>
      </c>
      <c r="U862">
        <f t="shared" si="165"/>
        <v>1.9407082629037706</v>
      </c>
      <c r="V862">
        <f t="shared" si="166"/>
        <v>5.7191450000004806E-2</v>
      </c>
      <c r="W862">
        <f t="shared" si="167"/>
        <v>-0.36595925299999976</v>
      </c>
    </row>
    <row r="863" spans="1:23" x14ac:dyDescent="0.2">
      <c r="A863" t="s">
        <v>137</v>
      </c>
      <c r="B863" t="s">
        <v>136</v>
      </c>
      <c r="C863">
        <v>2013</v>
      </c>
      <c r="D863">
        <v>99.83811738</v>
      </c>
      <c r="E863">
        <v>16.797452029999999</v>
      </c>
      <c r="F863">
        <v>7.1491258459999996</v>
      </c>
      <c r="G863">
        <v>3267.6539710000002</v>
      </c>
      <c r="H863">
        <v>442425741</v>
      </c>
      <c r="I863" t="str">
        <f>Master_Data!$A863 &amp; "-" &amp; Master_Data!$C863</f>
        <v>EUU-2013</v>
      </c>
      <c r="J863">
        <f t="shared" si="156"/>
        <v>2.5528679999993642E-2</v>
      </c>
      <c r="K863">
        <f t="shared" si="157"/>
        <v>0.74442031999999969</v>
      </c>
      <c r="L863">
        <f t="shared" si="158"/>
        <v>-0.19708648000000029</v>
      </c>
      <c r="M863">
        <f t="shared" si="159"/>
        <v>3162957299.9188018</v>
      </c>
      <c r="N863">
        <f t="shared" si="160"/>
        <v>0.16188262000000009</v>
      </c>
      <c r="O863">
        <f t="shared" si="161"/>
        <v>2.1878466659712297</v>
      </c>
      <c r="P863" t="str">
        <f>IFERROR(VLOOKUP(A863,Ref_Data!$A:$B,2,0),"Unknown")</f>
        <v>Unknown</v>
      </c>
      <c r="Q863" t="str">
        <f>IFERROR(VLOOKUP(A863,Ref_Data!$A:$C,3,0),"Unknown")</f>
        <v>Unknown</v>
      </c>
      <c r="R863" t="str">
        <f t="shared" si="162"/>
        <v>Universal Access</v>
      </c>
      <c r="S863">
        <f t="shared" si="163"/>
        <v>18.125579203359393</v>
      </c>
      <c r="T863">
        <f t="shared" si="164"/>
        <v>-13.50418805383535</v>
      </c>
      <c r="U863">
        <f t="shared" si="165"/>
        <v>2.1807554019999955</v>
      </c>
      <c r="V863">
        <f t="shared" si="166"/>
        <v>8.2720129999998449E-2</v>
      </c>
      <c r="W863">
        <f t="shared" si="167"/>
        <v>-0.56304573300000005</v>
      </c>
    </row>
    <row r="864" spans="1:23" x14ac:dyDescent="0.2">
      <c r="A864" t="s">
        <v>137</v>
      </c>
      <c r="B864" t="s">
        <v>136</v>
      </c>
      <c r="C864">
        <v>2014</v>
      </c>
      <c r="D864">
        <v>99.862602960000004</v>
      </c>
      <c r="E864">
        <v>17.441575390000001</v>
      </c>
      <c r="F864">
        <v>6.8226860660000002</v>
      </c>
      <c r="G864">
        <v>3143.8882330000001</v>
      </c>
      <c r="H864">
        <v>442920819</v>
      </c>
      <c r="I864" t="str">
        <f>Master_Data!$A864 &amp; "-" &amp; Master_Data!$C864</f>
        <v>EUU-2014</v>
      </c>
      <c r="J864">
        <f t="shared" si="156"/>
        <v>2.4485580000003893E-2</v>
      </c>
      <c r="K864">
        <f t="shared" si="157"/>
        <v>0.64412336000000181</v>
      </c>
      <c r="L864">
        <f t="shared" si="158"/>
        <v>-0.3264397799999994</v>
      </c>
      <c r="M864">
        <f t="shared" si="159"/>
        <v>3021909700.1326079</v>
      </c>
      <c r="N864">
        <f t="shared" si="160"/>
        <v>0.1373970399999962</v>
      </c>
      <c r="O864">
        <f t="shared" si="161"/>
        <v>2.1701426896749356</v>
      </c>
      <c r="P864" t="str">
        <f>IFERROR(VLOOKUP(A864,Ref_Data!$A:$B,2,0),"Unknown")</f>
        <v>Unknown</v>
      </c>
      <c r="Q864" t="str">
        <f>IFERROR(VLOOKUP(A864,Ref_Data!$A:$C,3,0),"Unknown")</f>
        <v>Unknown</v>
      </c>
      <c r="R864" t="str">
        <f t="shared" si="162"/>
        <v>Universal Access</v>
      </c>
      <c r="S864">
        <f t="shared" si="163"/>
        <v>17.421700371132857</v>
      </c>
      <c r="T864">
        <f t="shared" si="164"/>
        <v>-12.670151215578301</v>
      </c>
      <c r="U864">
        <f t="shared" si="165"/>
        <v>2.0313991679163159</v>
      </c>
      <c r="V864">
        <f t="shared" si="166"/>
        <v>0.10720571000000234</v>
      </c>
      <c r="W864">
        <f t="shared" si="167"/>
        <v>-0.88948551299999945</v>
      </c>
    </row>
    <row r="865" spans="1:23" x14ac:dyDescent="0.2">
      <c r="A865" t="s">
        <v>137</v>
      </c>
      <c r="B865" t="s">
        <v>136</v>
      </c>
      <c r="C865">
        <v>2015</v>
      </c>
      <c r="D865">
        <v>99.892911600000005</v>
      </c>
      <c r="E865">
        <v>17.612276430000001</v>
      </c>
      <c r="F865">
        <v>6.9447949519999996</v>
      </c>
      <c r="G865">
        <v>3176.288384</v>
      </c>
      <c r="H865">
        <v>443793218</v>
      </c>
      <c r="I865" t="str">
        <f>Master_Data!$A865 &amp; "-" &amp; Master_Data!$C865</f>
        <v>EUU-2015</v>
      </c>
      <c r="J865">
        <f t="shared" si="156"/>
        <v>3.0308640000001219E-2</v>
      </c>
      <c r="K865">
        <f t="shared" si="157"/>
        <v>0.17070104000000086</v>
      </c>
      <c r="L865">
        <f t="shared" si="158"/>
        <v>0.12210888599999947</v>
      </c>
      <c r="M865">
        <f t="shared" si="159"/>
        <v>3082052900.0982356</v>
      </c>
      <c r="N865">
        <f t="shared" si="160"/>
        <v>0.10708839999999498</v>
      </c>
      <c r="O865">
        <f t="shared" si="161"/>
        <v>2.186449752794235</v>
      </c>
      <c r="P865" t="str">
        <f>IFERROR(VLOOKUP(A865,Ref_Data!$A:$B,2,0),"Unknown")</f>
        <v>Unknown</v>
      </c>
      <c r="Q865" t="str">
        <f>IFERROR(VLOOKUP(A865,Ref_Data!$A:$C,3,0),"Unknown")</f>
        <v>Unknown</v>
      </c>
      <c r="R865" t="str">
        <f t="shared" si="162"/>
        <v>Universal Access</v>
      </c>
      <c r="S865">
        <f t="shared" si="163"/>
        <v>16.877673041953116</v>
      </c>
      <c r="T865">
        <f t="shared" si="164"/>
        <v>-12.302880761497988</v>
      </c>
      <c r="U865">
        <f t="shared" si="165"/>
        <v>2.2353535859958207</v>
      </c>
      <c r="V865">
        <f t="shared" si="166"/>
        <v>0.13751435000000356</v>
      </c>
      <c r="W865">
        <f t="shared" si="167"/>
        <v>-0.76737662699999998</v>
      </c>
    </row>
    <row r="866" spans="1:23" x14ac:dyDescent="0.2">
      <c r="A866" t="s">
        <v>137</v>
      </c>
      <c r="B866" t="s">
        <v>136</v>
      </c>
      <c r="C866">
        <v>2016</v>
      </c>
      <c r="D866">
        <v>99.918263719999999</v>
      </c>
      <c r="E866">
        <v>17.523235809999999</v>
      </c>
      <c r="F866">
        <v>6.9487174239999998</v>
      </c>
      <c r="G866">
        <v>3193.8474419999998</v>
      </c>
      <c r="H866">
        <v>444676652</v>
      </c>
      <c r="I866" t="str">
        <f>Master_Data!$A866 &amp; "-" &amp; Master_Data!$C866</f>
        <v>EUU-2016</v>
      </c>
      <c r="J866">
        <f t="shared" si="156"/>
        <v>2.5352119999993761E-2</v>
      </c>
      <c r="K866">
        <f t="shared" si="157"/>
        <v>-8.9040620000002235E-2</v>
      </c>
      <c r="L866">
        <f t="shared" si="158"/>
        <v>3.9224720000001767E-3</v>
      </c>
      <c r="M866">
        <f t="shared" si="159"/>
        <v>3089932399.7983842</v>
      </c>
      <c r="N866">
        <f t="shared" si="160"/>
        <v>8.1736280000001216E-2</v>
      </c>
      <c r="O866">
        <f t="shared" si="161"/>
        <v>2.1756572754923718</v>
      </c>
      <c r="P866" t="str">
        <f>IFERROR(VLOOKUP(A866,Ref_Data!$A:$B,2,0),"Unknown")</f>
        <v>Unknown</v>
      </c>
      <c r="Q866" t="str">
        <f>IFERROR(VLOOKUP(A866,Ref_Data!$A:$C,3,0),"Unknown")</f>
        <v>Unknown</v>
      </c>
      <c r="R866" t="str">
        <f t="shared" si="162"/>
        <v>Universal Access</v>
      </c>
      <c r="S866">
        <f t="shared" si="163"/>
        <v>15.823512589453031</v>
      </c>
      <c r="T866">
        <f t="shared" si="164"/>
        <v>-12.182821715184726</v>
      </c>
      <c r="U866">
        <f t="shared" si="165"/>
        <v>2.2743456283305434</v>
      </c>
      <c r="V866">
        <f t="shared" si="166"/>
        <v>0.16286646999999732</v>
      </c>
      <c r="W866">
        <f t="shared" si="167"/>
        <v>-0.7634541549999998</v>
      </c>
    </row>
    <row r="867" spans="1:23" x14ac:dyDescent="0.2">
      <c r="A867" t="s">
        <v>137</v>
      </c>
      <c r="B867" t="s">
        <v>136</v>
      </c>
      <c r="C867">
        <v>2017</v>
      </c>
      <c r="D867">
        <v>99.970972430000003</v>
      </c>
      <c r="E867">
        <v>17.685710220000001</v>
      </c>
      <c r="F867">
        <v>6.9942600510000004</v>
      </c>
      <c r="G867">
        <v>3244.3990549999999</v>
      </c>
      <c r="H867">
        <v>445321060</v>
      </c>
      <c r="I867" t="str">
        <f>Master_Data!$A867 &amp; "-" &amp; Master_Data!$C867</f>
        <v>EUU-2017</v>
      </c>
      <c r="J867">
        <f t="shared" si="156"/>
        <v>5.2708710000004544E-2</v>
      </c>
      <c r="K867">
        <f t="shared" si="157"/>
        <v>0.16247441000000151</v>
      </c>
      <c r="L867">
        <f t="shared" si="158"/>
        <v>4.5542627000000557E-2</v>
      </c>
      <c r="M867">
        <f t="shared" si="159"/>
        <v>3114691299.8269744</v>
      </c>
      <c r="N867">
        <f t="shared" si="160"/>
        <v>2.9027569999996672E-2</v>
      </c>
      <c r="O867">
        <f t="shared" si="161"/>
        <v>2.1557952435663008</v>
      </c>
      <c r="P867" t="str">
        <f>IFERROR(VLOOKUP(A867,Ref_Data!$A:$B,2,0),"Unknown")</f>
        <v>Unknown</v>
      </c>
      <c r="Q867" t="str">
        <f>IFERROR(VLOOKUP(A867,Ref_Data!$A:$C,3,0),"Unknown")</f>
        <v>Unknown</v>
      </c>
      <c r="R867" t="str">
        <f t="shared" si="162"/>
        <v>Universal Access</v>
      </c>
      <c r="S867">
        <f t="shared" si="163"/>
        <v>15.117064739921886</v>
      </c>
      <c r="T867">
        <f t="shared" si="164"/>
        <v>-11.855808651734947</v>
      </c>
      <c r="U867">
        <f t="shared" si="165"/>
        <v>2.3165089854267764</v>
      </c>
      <c r="V867">
        <f t="shared" si="166"/>
        <v>0.21557518000000186</v>
      </c>
      <c r="W867">
        <f t="shared" si="167"/>
        <v>-0.71791152799999924</v>
      </c>
    </row>
    <row r="868" spans="1:23" x14ac:dyDescent="0.2">
      <c r="A868" t="s">
        <v>137</v>
      </c>
      <c r="B868" t="s">
        <v>136</v>
      </c>
      <c r="C868">
        <v>2018</v>
      </c>
      <c r="D868">
        <v>99.971727569999999</v>
      </c>
      <c r="E868">
        <v>18.72498848</v>
      </c>
      <c r="F868">
        <v>6.830421104</v>
      </c>
      <c r="G868">
        <v>3209.909302</v>
      </c>
      <c r="H868">
        <v>446329890</v>
      </c>
      <c r="I868" t="str">
        <f>Master_Data!$A868 &amp; "-" &amp; Master_Data!$C868</f>
        <v>EUU-2018</v>
      </c>
      <c r="J868">
        <f t="shared" si="156"/>
        <v>7.5513999999543557E-4</v>
      </c>
      <c r="K868">
        <f t="shared" si="157"/>
        <v>1.0392782599999997</v>
      </c>
      <c r="L868">
        <f t="shared" si="158"/>
        <v>-0.16383894700000035</v>
      </c>
      <c r="M868">
        <f t="shared" si="159"/>
        <v>3048621100.0019984</v>
      </c>
      <c r="N868">
        <f t="shared" si="160"/>
        <v>2.8272430000001236E-2</v>
      </c>
      <c r="O868">
        <f t="shared" si="161"/>
        <v>2.127917165679468</v>
      </c>
      <c r="P868" t="str">
        <f>IFERROR(VLOOKUP(A868,Ref_Data!$A:$B,2,0),"Unknown")</f>
        <v>Unknown</v>
      </c>
      <c r="Q868" t="str">
        <f>IFERROR(VLOOKUP(A868,Ref_Data!$A:$C,3,0),"Unknown")</f>
        <v>Unknown</v>
      </c>
      <c r="R868" t="str">
        <f t="shared" si="162"/>
        <v>Universal Access</v>
      </c>
      <c r="S868">
        <f t="shared" si="163"/>
        <v>14.487927010312504</v>
      </c>
      <c r="T868">
        <f t="shared" si="164"/>
        <v>-10.838041690325301</v>
      </c>
      <c r="U868">
        <f t="shared" si="165"/>
        <v>2.1195520943723851</v>
      </c>
      <c r="V868">
        <f t="shared" si="166"/>
        <v>0.2163303199999973</v>
      </c>
      <c r="W868">
        <f t="shared" si="167"/>
        <v>-0.88175047499999959</v>
      </c>
    </row>
    <row r="869" spans="1:23" x14ac:dyDescent="0.2">
      <c r="A869" t="s">
        <v>137</v>
      </c>
      <c r="B869" t="s">
        <v>136</v>
      </c>
      <c r="C869">
        <v>2019</v>
      </c>
      <c r="D869">
        <v>99.988155610000007</v>
      </c>
      <c r="E869">
        <v>19.344000950000002</v>
      </c>
      <c r="F869">
        <v>6.5077533550000002</v>
      </c>
      <c r="G869">
        <v>3149.897465</v>
      </c>
      <c r="H869">
        <v>446910453</v>
      </c>
      <c r="I869" t="str">
        <f>Master_Data!$A869 &amp; "-" &amp; Master_Data!$C869</f>
        <v>EUU-2019</v>
      </c>
      <c r="J869">
        <f t="shared" si="156"/>
        <v>1.6428040000008082E-2</v>
      </c>
      <c r="K869">
        <f t="shared" si="157"/>
        <v>0.61901247000000126</v>
      </c>
      <c r="L869">
        <f t="shared" si="158"/>
        <v>-0.32266774899999984</v>
      </c>
      <c r="M869">
        <f t="shared" si="159"/>
        <v>2908382999.8953199</v>
      </c>
      <c r="N869">
        <f t="shared" si="160"/>
        <v>1.1844389999993155E-2</v>
      </c>
      <c r="O869">
        <f t="shared" si="161"/>
        <v>2.0660206966451211</v>
      </c>
      <c r="P869" t="str">
        <f>IFERROR(VLOOKUP(A869,Ref_Data!$A:$B,2,0),"Unknown")</f>
        <v>Unknown</v>
      </c>
      <c r="Q869" t="str">
        <f>IFERROR(VLOOKUP(A869,Ref_Data!$A:$C,3,0),"Unknown")</f>
        <v>Unknown</v>
      </c>
      <c r="R869" t="str">
        <f t="shared" si="162"/>
        <v>Universal Access</v>
      </c>
      <c r="S869">
        <f t="shared" si="163"/>
        <v>13.946778470585883</v>
      </c>
      <c r="T869">
        <f t="shared" si="164"/>
        <v>-10.118190093827288</v>
      </c>
      <c r="U869">
        <f t="shared" si="165"/>
        <v>1.8243520594184126</v>
      </c>
      <c r="V869">
        <f t="shared" si="166"/>
        <v>0.23275836000000538</v>
      </c>
      <c r="W869">
        <f t="shared" si="167"/>
        <v>-1.2044182239999994</v>
      </c>
    </row>
    <row r="870" spans="1:23" x14ac:dyDescent="0.2">
      <c r="A870" t="s">
        <v>137</v>
      </c>
      <c r="B870" t="s">
        <v>136</v>
      </c>
      <c r="C870">
        <v>2020</v>
      </c>
      <c r="D870">
        <v>99.995602289999994</v>
      </c>
      <c r="E870">
        <v>21.059147070000002</v>
      </c>
      <c r="F870">
        <v>5.9041858659999997</v>
      </c>
      <c r="G870">
        <v>2933.9871840000001</v>
      </c>
      <c r="H870">
        <v>446870959</v>
      </c>
      <c r="I870" t="str">
        <f>Master_Data!$A870 &amp; "-" &amp; Master_Data!$C870</f>
        <v>EUU-2020</v>
      </c>
      <c r="J870">
        <f t="shared" si="156"/>
        <v>7.4466799999868272E-3</v>
      </c>
      <c r="K870">
        <f t="shared" si="157"/>
        <v>1.71514612</v>
      </c>
      <c r="L870">
        <f t="shared" si="158"/>
        <v>-0.60356748900000046</v>
      </c>
      <c r="M870">
        <f t="shared" si="159"/>
        <v>2638409200.0536652</v>
      </c>
      <c r="N870">
        <f t="shared" si="160"/>
        <v>4.3977100000063274E-3</v>
      </c>
      <c r="O870">
        <f t="shared" si="161"/>
        <v>2.0123420777696208</v>
      </c>
      <c r="P870" t="str">
        <f>IFERROR(VLOOKUP(A870,Ref_Data!$A:$B,2,0),"Unknown")</f>
        <v>Unknown</v>
      </c>
      <c r="Q870" t="str">
        <f>IFERROR(VLOOKUP(A870,Ref_Data!$A:$C,3,0),"Unknown")</f>
        <v>Unknown</v>
      </c>
      <c r="R870" t="str">
        <f t="shared" si="162"/>
        <v>Universal Access</v>
      </c>
      <c r="S870">
        <f t="shared" si="163"/>
        <v>13.421767764335911</v>
      </c>
      <c r="T870">
        <f t="shared" si="164"/>
        <v>-9.4757063638152594</v>
      </c>
      <c r="U870">
        <f t="shared" si="165"/>
        <v>1.5034382296987419</v>
      </c>
      <c r="V870">
        <f t="shared" si="166"/>
        <v>0.24020503999999221</v>
      </c>
      <c r="W870">
        <f t="shared" si="167"/>
        <v>-1.8079857129999999</v>
      </c>
    </row>
    <row r="871" spans="1:23" x14ac:dyDescent="0.2">
      <c r="A871" t="s">
        <v>137</v>
      </c>
      <c r="B871" t="s">
        <v>136</v>
      </c>
      <c r="C871">
        <v>2021</v>
      </c>
      <c r="D871">
        <v>99.997083410000002</v>
      </c>
      <c r="F871">
        <v>6.3158565910000002</v>
      </c>
      <c r="G871">
        <v>3109.8933099999999</v>
      </c>
      <c r="H871">
        <v>446227358</v>
      </c>
      <c r="I871" t="str">
        <f>Master_Data!$A871 &amp; "-" &amp; Master_Data!$C871</f>
        <v>EUU-2021</v>
      </c>
      <c r="J871">
        <f t="shared" si="156"/>
        <v>1.4811200000082181E-3</v>
      </c>
      <c r="K871" t="str">
        <f t="shared" si="157"/>
        <v/>
      </c>
      <c r="L871">
        <f t="shared" si="158"/>
        <v>0.41167072500000046</v>
      </c>
      <c r="M871">
        <f t="shared" si="159"/>
        <v>2818308000.1088166</v>
      </c>
      <c r="N871">
        <f t="shared" si="160"/>
        <v>2.9165899999981093E-3</v>
      </c>
      <c r="O871">
        <f t="shared" si="161"/>
        <v>2.0308917256714509</v>
      </c>
      <c r="P871" t="str">
        <f>IFERROR(VLOOKUP(A871,Ref_Data!$A:$B,2,0),"Unknown")</f>
        <v>Unknown</v>
      </c>
      <c r="Q871" t="str">
        <f>IFERROR(VLOOKUP(A871,Ref_Data!$A:$C,3,0),"Unknown")</f>
        <v>Unknown</v>
      </c>
      <c r="R871" t="str">
        <f t="shared" si="162"/>
        <v>Universal Access</v>
      </c>
      <c r="S871">
        <f t="shared" si="163"/>
        <v>12.871914899726562</v>
      </c>
      <c r="T871" t="str">
        <f t="shared" si="164"/>
        <v/>
      </c>
      <c r="U871">
        <f t="shared" si="165"/>
        <v>1.7351222499958139</v>
      </c>
      <c r="V871">
        <f t="shared" si="166"/>
        <v>0.24168616000000043</v>
      </c>
      <c r="W871">
        <f t="shared" si="167"/>
        <v>-1.3963149879999994</v>
      </c>
    </row>
    <row r="872" spans="1:23" x14ac:dyDescent="0.2">
      <c r="A872" t="s">
        <v>137</v>
      </c>
      <c r="B872" t="s">
        <v>136</v>
      </c>
      <c r="C872">
        <v>2022</v>
      </c>
      <c r="D872">
        <v>100</v>
      </c>
      <c r="F872">
        <v>6.1463494430000001</v>
      </c>
      <c r="G872">
        <v>2922.757713</v>
      </c>
      <c r="H872">
        <v>447202673</v>
      </c>
      <c r="I872" t="str">
        <f>Master_Data!$A872 &amp; "-" &amp; Master_Data!$C872</f>
        <v>EUU-2022</v>
      </c>
      <c r="J872">
        <f t="shared" si="156"/>
        <v>2.9165899999981093E-3</v>
      </c>
      <c r="K872" t="str">
        <f t="shared" si="157"/>
        <v/>
      </c>
      <c r="L872">
        <f t="shared" si="158"/>
        <v>-0.16950714800000011</v>
      </c>
      <c r="M872">
        <f t="shared" si="159"/>
        <v>2748663900.1016612</v>
      </c>
      <c r="N872">
        <f t="shared" si="160"/>
        <v>0</v>
      </c>
      <c r="O872">
        <f t="shared" si="161"/>
        <v>2.1029281406604228</v>
      </c>
      <c r="P872" t="str">
        <f>IFERROR(VLOOKUP(A872,Ref_Data!$A:$B,2,0),"Unknown")</f>
        <v>Unknown</v>
      </c>
      <c r="Q872" t="str">
        <f>IFERROR(VLOOKUP(A872,Ref_Data!$A:$C,3,0),"Unknown")</f>
        <v>Unknown</v>
      </c>
      <c r="R872" t="str">
        <f t="shared" si="162"/>
        <v>Universal Access</v>
      </c>
      <c r="S872">
        <f t="shared" si="163"/>
        <v>12.585946336015652</v>
      </c>
      <c r="T872" t="str">
        <f t="shared" si="164"/>
        <v/>
      </c>
      <c r="U872">
        <f t="shared" si="165"/>
        <v>1.5955483907740637</v>
      </c>
      <c r="V872">
        <f t="shared" si="166"/>
        <v>0.24460274999999854</v>
      </c>
      <c r="W872">
        <f t="shared" si="167"/>
        <v>-1.5658221359999995</v>
      </c>
    </row>
    <row r="873" spans="1:23" x14ac:dyDescent="0.2">
      <c r="A873" t="s">
        <v>139</v>
      </c>
      <c r="B873" t="s">
        <v>138</v>
      </c>
      <c r="C873">
        <v>2010</v>
      </c>
      <c r="D873">
        <v>45.992492650000003</v>
      </c>
      <c r="E873">
        <v>51.713661639999998</v>
      </c>
      <c r="G873">
        <v>676.1520084</v>
      </c>
      <c r="H873">
        <v>791371804</v>
      </c>
      <c r="I873" t="str">
        <f>Master_Data!$A873 &amp; "-" &amp; Master_Data!$C873</f>
        <v>FCS-2010</v>
      </c>
      <c r="J873" t="str">
        <f t="shared" si="156"/>
        <v/>
      </c>
      <c r="K873" t="str">
        <f t="shared" si="157"/>
        <v/>
      </c>
      <c r="L873" t="str">
        <f t="shared" si="158"/>
        <v/>
      </c>
      <c r="M873">
        <f t="shared" si="159"/>
        <v>0</v>
      </c>
      <c r="N873">
        <f t="shared" si="160"/>
        <v>54.007507349999997</v>
      </c>
      <c r="O873">
        <f t="shared" si="161"/>
        <v>0</v>
      </c>
      <c r="P873" t="str">
        <f>IFERROR(VLOOKUP(A873,Ref_Data!$A:$B,2,0),"Unknown")</f>
        <v>Unknown</v>
      </c>
      <c r="Q873" t="str">
        <f>IFERROR(VLOOKUP(A873,Ref_Data!$A:$C,3,0),"Unknown")</f>
        <v>Unknown</v>
      </c>
      <c r="R873" t="str">
        <f t="shared" si="162"/>
        <v>Low Access</v>
      </c>
      <c r="S873">
        <f t="shared" si="163"/>
        <v>-33.632164789414048</v>
      </c>
      <c r="T873">
        <f t="shared" si="164"/>
        <v>21.300996733262096</v>
      </c>
      <c r="U873" t="str">
        <f t="shared" si="165"/>
        <v/>
      </c>
      <c r="V873">
        <f t="shared" si="166"/>
        <v>0</v>
      </c>
      <c r="W873" t="str">
        <f t="shared" si="167"/>
        <v/>
      </c>
    </row>
    <row r="874" spans="1:23" x14ac:dyDescent="0.2">
      <c r="A874" t="s">
        <v>139</v>
      </c>
      <c r="B874" t="s">
        <v>138</v>
      </c>
      <c r="C874">
        <v>2011</v>
      </c>
      <c r="D874">
        <v>47.871052210000002</v>
      </c>
      <c r="E874">
        <v>52.135658560000003</v>
      </c>
      <c r="G874">
        <v>658.75357989999998</v>
      </c>
      <c r="H874">
        <v>810972272</v>
      </c>
      <c r="I874" t="str">
        <f>Master_Data!$A874 &amp; "-" &amp; Master_Data!$C874</f>
        <v>FCS-2011</v>
      </c>
      <c r="J874">
        <f t="shared" si="156"/>
        <v>1.8785595599999994</v>
      </c>
      <c r="K874">
        <f t="shared" si="157"/>
        <v>0.4219969200000051</v>
      </c>
      <c r="L874" t="str">
        <f t="shared" si="158"/>
        <v/>
      </c>
      <c r="M874">
        <f t="shared" si="159"/>
        <v>0</v>
      </c>
      <c r="N874">
        <f t="shared" si="160"/>
        <v>52.128947789999998</v>
      </c>
      <c r="O874">
        <f t="shared" si="161"/>
        <v>0</v>
      </c>
      <c r="P874" t="str">
        <f>IFERROR(VLOOKUP(A874,Ref_Data!$A:$B,2,0),"Unknown")</f>
        <v>Unknown</v>
      </c>
      <c r="Q874" t="str">
        <f>IFERROR(VLOOKUP(A874,Ref_Data!$A:$C,3,0),"Unknown")</f>
        <v>Unknown</v>
      </c>
      <c r="R874" t="str">
        <f t="shared" si="162"/>
        <v>Low Access</v>
      </c>
      <c r="S874">
        <f t="shared" si="163"/>
        <v>-32.54427522082031</v>
      </c>
      <c r="T874">
        <f t="shared" si="164"/>
        <v>21.938288270358861</v>
      </c>
      <c r="U874" t="str">
        <f t="shared" si="165"/>
        <v/>
      </c>
      <c r="V874">
        <f t="shared" si="166"/>
        <v>1.8785595599999994</v>
      </c>
      <c r="W874" t="str">
        <f t="shared" si="167"/>
        <v/>
      </c>
    </row>
    <row r="875" spans="1:23" x14ac:dyDescent="0.2">
      <c r="A875" t="s">
        <v>139</v>
      </c>
      <c r="B875" t="s">
        <v>138</v>
      </c>
      <c r="C875">
        <v>2012</v>
      </c>
      <c r="D875">
        <v>48.890920970000003</v>
      </c>
      <c r="E875">
        <v>51.867654549999997</v>
      </c>
      <c r="G875">
        <v>640.49860100000001</v>
      </c>
      <c r="H875">
        <v>831065598</v>
      </c>
      <c r="I875" t="str">
        <f>Master_Data!$A875 &amp; "-" &amp; Master_Data!$C875</f>
        <v>FCS-2012</v>
      </c>
      <c r="J875">
        <f t="shared" si="156"/>
        <v>1.0198687600000014</v>
      </c>
      <c r="K875">
        <f t="shared" si="157"/>
        <v>-0.26800401000000562</v>
      </c>
      <c r="L875" t="str">
        <f t="shared" si="158"/>
        <v/>
      </c>
      <c r="M875">
        <f t="shared" si="159"/>
        <v>0</v>
      </c>
      <c r="N875">
        <f t="shared" si="160"/>
        <v>51.109079029999997</v>
      </c>
      <c r="O875">
        <f t="shared" si="161"/>
        <v>0</v>
      </c>
      <c r="P875" t="str">
        <f>IFERROR(VLOOKUP(A875,Ref_Data!$A:$B,2,0),"Unknown")</f>
        <v>Unknown</v>
      </c>
      <c r="Q875" t="str">
        <f>IFERROR(VLOOKUP(A875,Ref_Data!$A:$C,3,0),"Unknown")</f>
        <v>Unknown</v>
      </c>
      <c r="R875" t="str">
        <f t="shared" si="162"/>
        <v>Low Access</v>
      </c>
      <c r="S875">
        <f t="shared" si="163"/>
        <v>-32.229883566015623</v>
      </c>
      <c r="T875">
        <f t="shared" si="164"/>
        <v>21.760525096775115</v>
      </c>
      <c r="U875" t="str">
        <f t="shared" si="165"/>
        <v/>
      </c>
      <c r="V875">
        <f t="shared" si="166"/>
        <v>2.8984283200000007</v>
      </c>
      <c r="W875" t="str">
        <f t="shared" si="167"/>
        <v/>
      </c>
    </row>
    <row r="876" spans="1:23" x14ac:dyDescent="0.2">
      <c r="A876" t="s">
        <v>139</v>
      </c>
      <c r="B876" t="s">
        <v>138</v>
      </c>
      <c r="C876">
        <v>2013</v>
      </c>
      <c r="D876">
        <v>50.593775999999998</v>
      </c>
      <c r="E876">
        <v>52.45318099</v>
      </c>
      <c r="G876">
        <v>637.26624089999996</v>
      </c>
      <c r="H876">
        <v>851404936</v>
      </c>
      <c r="I876" t="str">
        <f>Master_Data!$A876 &amp; "-" &amp; Master_Data!$C876</f>
        <v>FCS-2013</v>
      </c>
      <c r="J876">
        <f t="shared" si="156"/>
        <v>1.7028550299999949</v>
      </c>
      <c r="K876">
        <f t="shared" si="157"/>
        <v>0.58552644000000242</v>
      </c>
      <c r="L876" t="str">
        <f t="shared" si="158"/>
        <v/>
      </c>
      <c r="M876">
        <f t="shared" si="159"/>
        <v>0</v>
      </c>
      <c r="N876">
        <f t="shared" si="160"/>
        <v>49.406224000000002</v>
      </c>
      <c r="O876">
        <f t="shared" si="161"/>
        <v>0</v>
      </c>
      <c r="P876" t="str">
        <f>IFERROR(VLOOKUP(A876,Ref_Data!$A:$B,2,0),"Unknown")</f>
        <v>Unknown</v>
      </c>
      <c r="Q876" t="str">
        <f>IFERROR(VLOOKUP(A876,Ref_Data!$A:$C,3,0),"Unknown")</f>
        <v>Unknown</v>
      </c>
      <c r="R876" t="str">
        <f t="shared" si="162"/>
        <v>Moderate Access</v>
      </c>
      <c r="S876">
        <f t="shared" si="163"/>
        <v>-31.118762176640608</v>
      </c>
      <c r="T876">
        <f t="shared" si="164"/>
        <v>22.151540906164652</v>
      </c>
      <c r="U876" t="str">
        <f t="shared" si="165"/>
        <v/>
      </c>
      <c r="V876">
        <f t="shared" si="166"/>
        <v>4.6012833499999957</v>
      </c>
      <c r="W876" t="str">
        <f t="shared" si="167"/>
        <v/>
      </c>
    </row>
    <row r="877" spans="1:23" x14ac:dyDescent="0.2">
      <c r="A877" t="s">
        <v>139</v>
      </c>
      <c r="B877" t="s">
        <v>138</v>
      </c>
      <c r="C877">
        <v>2014</v>
      </c>
      <c r="D877">
        <v>49.983732539999998</v>
      </c>
      <c r="E877">
        <v>53.730939290000002</v>
      </c>
      <c r="G877">
        <v>611.53322109999999</v>
      </c>
      <c r="H877">
        <v>871345375</v>
      </c>
      <c r="I877" t="str">
        <f>Master_Data!$A877 &amp; "-" &amp; Master_Data!$C877</f>
        <v>FCS-2014</v>
      </c>
      <c r="J877">
        <f t="shared" si="156"/>
        <v>-0.61004345999999998</v>
      </c>
      <c r="K877">
        <f t="shared" si="157"/>
        <v>1.2777583000000021</v>
      </c>
      <c r="L877" t="str">
        <f t="shared" si="158"/>
        <v/>
      </c>
      <c r="M877">
        <f t="shared" si="159"/>
        <v>0</v>
      </c>
      <c r="N877">
        <f t="shared" si="160"/>
        <v>50.016267460000002</v>
      </c>
      <c r="O877">
        <f t="shared" si="161"/>
        <v>0</v>
      </c>
      <c r="P877" t="str">
        <f>IFERROR(VLOOKUP(A877,Ref_Data!$A:$B,2,0),"Unknown")</f>
        <v>Unknown</v>
      </c>
      <c r="Q877" t="str">
        <f>IFERROR(VLOOKUP(A877,Ref_Data!$A:$C,3,0),"Unknown")</f>
        <v>Unknown</v>
      </c>
      <c r="R877" t="str">
        <f t="shared" si="162"/>
        <v>Low Access</v>
      </c>
      <c r="S877">
        <f t="shared" si="163"/>
        <v>-32.457170048867148</v>
      </c>
      <c r="T877">
        <f t="shared" si="164"/>
        <v>23.619212684421701</v>
      </c>
      <c r="U877" t="str">
        <f t="shared" si="165"/>
        <v/>
      </c>
      <c r="V877">
        <f t="shared" si="166"/>
        <v>3.9912398899999957</v>
      </c>
      <c r="W877" t="str">
        <f t="shared" si="167"/>
        <v/>
      </c>
    </row>
    <row r="878" spans="1:23" x14ac:dyDescent="0.2">
      <c r="A878" t="s">
        <v>139</v>
      </c>
      <c r="B878" t="s">
        <v>138</v>
      </c>
      <c r="C878">
        <v>2015</v>
      </c>
      <c r="D878">
        <v>50.043223769999997</v>
      </c>
      <c r="E878">
        <v>57.693220089999997</v>
      </c>
      <c r="G878">
        <v>569.33949680000001</v>
      </c>
      <c r="H878">
        <v>890869511</v>
      </c>
      <c r="I878" t="str">
        <f>Master_Data!$A878 &amp; "-" &amp; Master_Data!$C878</f>
        <v>FCS-2015</v>
      </c>
      <c r="J878">
        <f t="shared" si="156"/>
        <v>5.9491229999999007E-2</v>
      </c>
      <c r="K878">
        <f t="shared" si="157"/>
        <v>3.9622807999999949</v>
      </c>
      <c r="L878" t="str">
        <f t="shared" si="158"/>
        <v/>
      </c>
      <c r="M878">
        <f t="shared" si="159"/>
        <v>0</v>
      </c>
      <c r="N878">
        <f t="shared" si="160"/>
        <v>49.956776230000003</v>
      </c>
      <c r="O878">
        <f t="shared" si="161"/>
        <v>0</v>
      </c>
      <c r="P878" t="str">
        <f>IFERROR(VLOOKUP(A878,Ref_Data!$A:$B,2,0),"Unknown")</f>
        <v>Unknown</v>
      </c>
      <c r="Q878" t="str">
        <f>IFERROR(VLOOKUP(A878,Ref_Data!$A:$C,3,0),"Unknown")</f>
        <v>Unknown</v>
      </c>
      <c r="R878" t="str">
        <f t="shared" si="162"/>
        <v>Moderate Access</v>
      </c>
      <c r="S878">
        <f t="shared" si="163"/>
        <v>-32.972014788046891</v>
      </c>
      <c r="T878">
        <f t="shared" si="164"/>
        <v>27.778062898502007</v>
      </c>
      <c r="U878" t="str">
        <f t="shared" si="165"/>
        <v/>
      </c>
      <c r="V878">
        <f t="shared" si="166"/>
        <v>4.0507311199999947</v>
      </c>
      <c r="W878" t="str">
        <f t="shared" si="167"/>
        <v/>
      </c>
    </row>
    <row r="879" spans="1:23" x14ac:dyDescent="0.2">
      <c r="A879" t="s">
        <v>139</v>
      </c>
      <c r="B879" t="s">
        <v>138</v>
      </c>
      <c r="C879">
        <v>2016</v>
      </c>
      <c r="D879">
        <v>54.17577189</v>
      </c>
      <c r="E879">
        <v>58.026407059999997</v>
      </c>
      <c r="G879">
        <v>560.78281819999995</v>
      </c>
      <c r="H879">
        <v>910836458</v>
      </c>
      <c r="I879" t="str">
        <f>Master_Data!$A879 &amp; "-" &amp; Master_Data!$C879</f>
        <v>FCS-2016</v>
      </c>
      <c r="J879">
        <f t="shared" si="156"/>
        <v>4.1325481200000027</v>
      </c>
      <c r="K879">
        <f t="shared" si="157"/>
        <v>0.33318696999999986</v>
      </c>
      <c r="L879" t="str">
        <f t="shared" si="158"/>
        <v/>
      </c>
      <c r="M879">
        <f t="shared" si="159"/>
        <v>0</v>
      </c>
      <c r="N879">
        <f t="shared" si="160"/>
        <v>45.82422811</v>
      </c>
      <c r="O879">
        <f t="shared" si="161"/>
        <v>0</v>
      </c>
      <c r="P879" t="str">
        <f>IFERROR(VLOOKUP(A879,Ref_Data!$A:$B,2,0),"Unknown")</f>
        <v>Unknown</v>
      </c>
      <c r="Q879" t="str">
        <f>IFERROR(VLOOKUP(A879,Ref_Data!$A:$C,3,0),"Unknown")</f>
        <v>Unknown</v>
      </c>
      <c r="R879" t="str">
        <f t="shared" si="162"/>
        <v>Moderate Access</v>
      </c>
      <c r="S879">
        <f t="shared" si="163"/>
        <v>-29.918979240546967</v>
      </c>
      <c r="T879">
        <f t="shared" si="164"/>
        <v>28.320349534815271</v>
      </c>
      <c r="U879" t="str">
        <f t="shared" si="165"/>
        <v/>
      </c>
      <c r="V879">
        <f t="shared" si="166"/>
        <v>8.1832792399999974</v>
      </c>
      <c r="W879" t="str">
        <f t="shared" si="167"/>
        <v/>
      </c>
    </row>
    <row r="880" spans="1:23" x14ac:dyDescent="0.2">
      <c r="A880" t="s">
        <v>139</v>
      </c>
      <c r="B880" t="s">
        <v>138</v>
      </c>
      <c r="C880">
        <v>2017</v>
      </c>
      <c r="D880">
        <v>54.537749550000001</v>
      </c>
      <c r="E880">
        <v>58.281187940000002</v>
      </c>
      <c r="G880">
        <v>557.90531950000002</v>
      </c>
      <c r="H880">
        <v>931222867</v>
      </c>
      <c r="I880" t="str">
        <f>Master_Data!$A880 &amp; "-" &amp; Master_Data!$C880</f>
        <v>FCS-2017</v>
      </c>
      <c r="J880">
        <f t="shared" si="156"/>
        <v>0.36197766000000087</v>
      </c>
      <c r="K880">
        <f t="shared" si="157"/>
        <v>0.25478088000000554</v>
      </c>
      <c r="L880" t="str">
        <f t="shared" si="158"/>
        <v/>
      </c>
      <c r="M880">
        <f t="shared" si="159"/>
        <v>0</v>
      </c>
      <c r="N880">
        <f t="shared" si="160"/>
        <v>45.462250449999999</v>
      </c>
      <c r="O880">
        <f t="shared" si="161"/>
        <v>0</v>
      </c>
      <c r="P880" t="str">
        <f>IFERROR(VLOOKUP(A880,Ref_Data!$A:$B,2,0),"Unknown")</f>
        <v>Unknown</v>
      </c>
      <c r="Q880" t="str">
        <f>IFERROR(VLOOKUP(A880,Ref_Data!$A:$C,3,0),"Unknown")</f>
        <v>Unknown</v>
      </c>
      <c r="R880" t="str">
        <f t="shared" si="162"/>
        <v>Moderate Access</v>
      </c>
      <c r="S880">
        <f t="shared" si="163"/>
        <v>-30.316158140078116</v>
      </c>
      <c r="T880">
        <f t="shared" si="164"/>
        <v>28.739669068265055</v>
      </c>
      <c r="U880" t="str">
        <f t="shared" si="165"/>
        <v/>
      </c>
      <c r="V880">
        <f t="shared" si="166"/>
        <v>8.5452568999999983</v>
      </c>
      <c r="W880" t="str">
        <f t="shared" si="167"/>
        <v/>
      </c>
    </row>
    <row r="881" spans="1:23" x14ac:dyDescent="0.2">
      <c r="A881" t="s">
        <v>139</v>
      </c>
      <c r="B881" t="s">
        <v>138</v>
      </c>
      <c r="C881">
        <v>2018</v>
      </c>
      <c r="D881">
        <v>54.515468660000003</v>
      </c>
      <c r="E881">
        <v>57.50398671</v>
      </c>
      <c r="G881">
        <v>540.99621990000003</v>
      </c>
      <c r="H881">
        <v>951851595</v>
      </c>
      <c r="I881" t="str">
        <f>Master_Data!$A881 &amp; "-" &amp; Master_Data!$C881</f>
        <v>FCS-2018</v>
      </c>
      <c r="J881">
        <f t="shared" si="156"/>
        <v>-2.2280889999997555E-2</v>
      </c>
      <c r="K881">
        <f t="shared" si="157"/>
        <v>-0.77720123000000285</v>
      </c>
      <c r="L881" t="str">
        <f t="shared" si="158"/>
        <v/>
      </c>
      <c r="M881">
        <f t="shared" si="159"/>
        <v>0</v>
      </c>
      <c r="N881">
        <f t="shared" si="160"/>
        <v>45.484531339999997</v>
      </c>
      <c r="O881">
        <f t="shared" si="161"/>
        <v>0</v>
      </c>
      <c r="P881" t="str">
        <f>IFERROR(VLOOKUP(A881,Ref_Data!$A:$B,2,0),"Unknown")</f>
        <v>Unknown</v>
      </c>
      <c r="Q881" t="str">
        <f>IFERROR(VLOOKUP(A881,Ref_Data!$A:$C,3,0),"Unknown")</f>
        <v>Unknown</v>
      </c>
      <c r="R881" t="str">
        <f t="shared" si="162"/>
        <v>Moderate Access</v>
      </c>
      <c r="S881">
        <f t="shared" si="163"/>
        <v>-30.968331899687492</v>
      </c>
      <c r="T881">
        <f t="shared" si="164"/>
        <v>27.940956539674698</v>
      </c>
      <c r="U881" t="str">
        <f t="shared" si="165"/>
        <v/>
      </c>
      <c r="V881">
        <f t="shared" si="166"/>
        <v>8.5229760100000007</v>
      </c>
      <c r="W881" t="str">
        <f t="shared" si="167"/>
        <v/>
      </c>
    </row>
    <row r="882" spans="1:23" x14ac:dyDescent="0.2">
      <c r="A882" t="s">
        <v>139</v>
      </c>
      <c r="B882" t="s">
        <v>138</v>
      </c>
      <c r="C882">
        <v>2019</v>
      </c>
      <c r="D882">
        <v>55.451416430000002</v>
      </c>
      <c r="E882">
        <v>58.361907219999999</v>
      </c>
      <c r="G882">
        <v>542.93834519999996</v>
      </c>
      <c r="H882">
        <v>973035228</v>
      </c>
      <c r="I882" t="str">
        <f>Master_Data!$A882 &amp; "-" &amp; Master_Data!$C882</f>
        <v>FCS-2019</v>
      </c>
      <c r="J882">
        <f t="shared" si="156"/>
        <v>0.93594776999999851</v>
      </c>
      <c r="K882">
        <f t="shared" si="157"/>
        <v>0.85792050999999958</v>
      </c>
      <c r="L882" t="str">
        <f t="shared" si="158"/>
        <v/>
      </c>
      <c r="M882">
        <f t="shared" si="159"/>
        <v>0</v>
      </c>
      <c r="N882">
        <f t="shared" si="160"/>
        <v>44.548583569999998</v>
      </c>
      <c r="O882">
        <f t="shared" si="161"/>
        <v>0</v>
      </c>
      <c r="P882" t="str">
        <f>IFERROR(VLOOKUP(A882,Ref_Data!$A:$B,2,0),"Unknown")</f>
        <v>Unknown</v>
      </c>
      <c r="Q882" t="str">
        <f>IFERROR(VLOOKUP(A882,Ref_Data!$A:$C,3,0),"Unknown")</f>
        <v>Unknown</v>
      </c>
      <c r="R882" t="str">
        <f t="shared" si="162"/>
        <v>Moderate Access</v>
      </c>
      <c r="S882">
        <f t="shared" si="163"/>
        <v>-30.589960709414122</v>
      </c>
      <c r="T882">
        <f t="shared" si="164"/>
        <v>28.89971617617271</v>
      </c>
      <c r="U882" t="str">
        <f t="shared" si="165"/>
        <v/>
      </c>
      <c r="V882">
        <f t="shared" si="166"/>
        <v>9.4589237799999992</v>
      </c>
      <c r="W882" t="str">
        <f t="shared" si="167"/>
        <v/>
      </c>
    </row>
    <row r="883" spans="1:23" x14ac:dyDescent="0.2">
      <c r="A883" t="s">
        <v>139</v>
      </c>
      <c r="B883" t="s">
        <v>138</v>
      </c>
      <c r="C883">
        <v>2020</v>
      </c>
      <c r="D883">
        <v>56.301049050000003</v>
      </c>
      <c r="E883">
        <v>61.665418039999999</v>
      </c>
      <c r="G883">
        <v>499.1987446</v>
      </c>
      <c r="H883">
        <v>994901090</v>
      </c>
      <c r="I883" t="str">
        <f>Master_Data!$A883 &amp; "-" &amp; Master_Data!$C883</f>
        <v>FCS-2020</v>
      </c>
      <c r="J883">
        <f t="shared" si="156"/>
        <v>0.84963262000000128</v>
      </c>
      <c r="K883">
        <f t="shared" si="157"/>
        <v>3.3035108199999996</v>
      </c>
      <c r="L883" t="str">
        <f t="shared" si="158"/>
        <v/>
      </c>
      <c r="M883">
        <f t="shared" si="159"/>
        <v>0</v>
      </c>
      <c r="N883">
        <f t="shared" si="160"/>
        <v>43.698950949999997</v>
      </c>
      <c r="O883">
        <f t="shared" si="161"/>
        <v>0</v>
      </c>
      <c r="P883" t="str">
        <f>IFERROR(VLOOKUP(A883,Ref_Data!$A:$B,2,0),"Unknown")</f>
        <v>Unknown</v>
      </c>
      <c r="Q883" t="str">
        <f>IFERROR(VLOOKUP(A883,Ref_Data!$A:$C,3,0),"Unknown")</f>
        <v>Unknown</v>
      </c>
      <c r="R883" t="str">
        <f t="shared" si="162"/>
        <v>Moderate Access</v>
      </c>
      <c r="S883">
        <f t="shared" si="163"/>
        <v>-30.27278547566408</v>
      </c>
      <c r="T883">
        <f t="shared" si="164"/>
        <v>31.130564606184738</v>
      </c>
      <c r="U883" t="str">
        <f t="shared" si="165"/>
        <v/>
      </c>
      <c r="V883">
        <f t="shared" si="166"/>
        <v>10.308556400000001</v>
      </c>
      <c r="W883" t="str">
        <f t="shared" si="167"/>
        <v/>
      </c>
    </row>
    <row r="884" spans="1:23" x14ac:dyDescent="0.2">
      <c r="A884" t="s">
        <v>139</v>
      </c>
      <c r="B884" t="s">
        <v>138</v>
      </c>
      <c r="C884">
        <v>2021</v>
      </c>
      <c r="D884">
        <v>57.833225589999998</v>
      </c>
      <c r="G884">
        <v>525.47703290000004</v>
      </c>
      <c r="H884">
        <v>1016906998</v>
      </c>
      <c r="I884" t="str">
        <f>Master_Data!$A884 &amp; "-" &amp; Master_Data!$C884</f>
        <v>FCS-2021</v>
      </c>
      <c r="J884">
        <f t="shared" si="156"/>
        <v>1.5321765399999947</v>
      </c>
      <c r="K884" t="str">
        <f t="shared" si="157"/>
        <v/>
      </c>
      <c r="L884" t="str">
        <f t="shared" si="158"/>
        <v/>
      </c>
      <c r="M884">
        <f t="shared" si="159"/>
        <v>0</v>
      </c>
      <c r="N884">
        <f t="shared" si="160"/>
        <v>42.166774410000002</v>
      </c>
      <c r="O884">
        <f t="shared" si="161"/>
        <v>0</v>
      </c>
      <c r="P884" t="str">
        <f>IFERROR(VLOOKUP(A884,Ref_Data!$A:$B,2,0),"Unknown")</f>
        <v>Unknown</v>
      </c>
      <c r="Q884" t="str">
        <f>IFERROR(VLOOKUP(A884,Ref_Data!$A:$C,3,0),"Unknown")</f>
        <v>Unknown</v>
      </c>
      <c r="R884" t="str">
        <f t="shared" si="162"/>
        <v>Moderate Access</v>
      </c>
      <c r="S884">
        <f t="shared" si="163"/>
        <v>-29.291942920273442</v>
      </c>
      <c r="T884" t="str">
        <f t="shared" si="164"/>
        <v/>
      </c>
      <c r="U884" t="str">
        <f t="shared" si="165"/>
        <v/>
      </c>
      <c r="V884">
        <f t="shared" si="166"/>
        <v>11.840732939999995</v>
      </c>
      <c r="W884" t="str">
        <f t="shared" si="167"/>
        <v/>
      </c>
    </row>
    <row r="885" spans="1:23" x14ac:dyDescent="0.2">
      <c r="A885" t="s">
        <v>139</v>
      </c>
      <c r="B885" t="s">
        <v>138</v>
      </c>
      <c r="C885">
        <v>2022</v>
      </c>
      <c r="D885">
        <v>57.945870640000003</v>
      </c>
      <c r="G885">
        <v>498.68964649999998</v>
      </c>
      <c r="H885">
        <v>1036390026</v>
      </c>
      <c r="I885" t="str">
        <f>Master_Data!$A885 &amp; "-" &amp; Master_Data!$C885</f>
        <v>FCS-2022</v>
      </c>
      <c r="J885">
        <f t="shared" si="156"/>
        <v>0.11264505000000469</v>
      </c>
      <c r="K885" t="str">
        <f t="shared" si="157"/>
        <v/>
      </c>
      <c r="L885" t="str">
        <f t="shared" si="158"/>
        <v/>
      </c>
      <c r="M885">
        <f t="shared" si="159"/>
        <v>0</v>
      </c>
      <c r="N885">
        <f t="shared" si="160"/>
        <v>42.054129359999997</v>
      </c>
      <c r="O885">
        <f t="shared" si="161"/>
        <v>0</v>
      </c>
      <c r="P885" t="str">
        <f>IFERROR(VLOOKUP(A885,Ref_Data!$A:$B,2,0),"Unknown")</f>
        <v>Unknown</v>
      </c>
      <c r="Q885" t="str">
        <f>IFERROR(VLOOKUP(A885,Ref_Data!$A:$C,3,0),"Unknown")</f>
        <v>Unknown</v>
      </c>
      <c r="R885" t="str">
        <f t="shared" si="162"/>
        <v>Moderate Access</v>
      </c>
      <c r="S885">
        <f t="shared" si="163"/>
        <v>-29.468183023984345</v>
      </c>
      <c r="T885" t="str">
        <f t="shared" si="164"/>
        <v/>
      </c>
      <c r="U885" t="str">
        <f t="shared" si="165"/>
        <v/>
      </c>
      <c r="V885">
        <f t="shared" si="166"/>
        <v>11.95337799</v>
      </c>
      <c r="W885" t="str">
        <f t="shared" si="167"/>
        <v/>
      </c>
    </row>
    <row r="886" spans="1:23" x14ac:dyDescent="0.2">
      <c r="A886" t="s">
        <v>141</v>
      </c>
      <c r="B886" t="s">
        <v>140</v>
      </c>
      <c r="C886">
        <v>2010</v>
      </c>
      <c r="D886">
        <v>100</v>
      </c>
      <c r="E886">
        <v>33.4</v>
      </c>
      <c r="F886">
        <v>12.27719158</v>
      </c>
      <c r="G886">
        <v>6812.601995</v>
      </c>
      <c r="H886">
        <v>5363352</v>
      </c>
      <c r="I886" t="str">
        <f>Master_Data!$A886 &amp; "-" &amp; Master_Data!$C886</f>
        <v>FIN-2010</v>
      </c>
      <c r="J886" t="str">
        <f t="shared" si="156"/>
        <v/>
      </c>
      <c r="K886" t="str">
        <f t="shared" si="157"/>
        <v/>
      </c>
      <c r="L886" t="str">
        <f t="shared" si="158"/>
        <v/>
      </c>
      <c r="M886">
        <f t="shared" si="159"/>
        <v>65846900.014976159</v>
      </c>
      <c r="N886">
        <f t="shared" si="160"/>
        <v>0</v>
      </c>
      <c r="O886">
        <f t="shared" si="161"/>
        <v>1.8021295811806777</v>
      </c>
      <c r="P886" t="str">
        <f>IFERROR(VLOOKUP(A886,Ref_Data!$A:$B,2,0),"Unknown")</f>
        <v>High Income</v>
      </c>
      <c r="Q886" t="str">
        <f>IFERROR(VLOOKUP(A886,Ref_Data!$A:$C,3,0),"Unknown")</f>
        <v>Europe &amp; Central Asia</v>
      </c>
      <c r="R886" t="str">
        <f t="shared" si="162"/>
        <v>Universal Access</v>
      </c>
      <c r="S886">
        <f t="shared" si="163"/>
        <v>20.375342560585949</v>
      </c>
      <c r="T886">
        <f t="shared" si="164"/>
        <v>2.9873350932620966</v>
      </c>
      <c r="U886">
        <f t="shared" si="165"/>
        <v>7.1791323660083659</v>
      </c>
      <c r="V886">
        <f t="shared" si="166"/>
        <v>0</v>
      </c>
      <c r="W886">
        <f t="shared" si="167"/>
        <v>0</v>
      </c>
    </row>
    <row r="887" spans="1:23" x14ac:dyDescent="0.2">
      <c r="A887" t="s">
        <v>141</v>
      </c>
      <c r="B887" t="s">
        <v>140</v>
      </c>
      <c r="C887">
        <v>2011</v>
      </c>
      <c r="D887">
        <v>100</v>
      </c>
      <c r="E887">
        <v>35.1</v>
      </c>
      <c r="F887">
        <v>10.805375079999999</v>
      </c>
      <c r="G887">
        <v>6522.9386930000001</v>
      </c>
      <c r="H887">
        <v>5388272</v>
      </c>
      <c r="I887" t="str">
        <f>Master_Data!$A887 &amp; "-" &amp; Master_Data!$C887</f>
        <v>FIN-2011</v>
      </c>
      <c r="J887">
        <f t="shared" si="156"/>
        <v>0</v>
      </c>
      <c r="K887">
        <f t="shared" si="157"/>
        <v>1.7000000000000028</v>
      </c>
      <c r="L887">
        <f t="shared" si="158"/>
        <v>-1.471816500000001</v>
      </c>
      <c r="M887">
        <f t="shared" si="159"/>
        <v>58222299.993061759</v>
      </c>
      <c r="N887">
        <f t="shared" si="160"/>
        <v>0</v>
      </c>
      <c r="O887">
        <f t="shared" si="161"/>
        <v>1.6565194904553733</v>
      </c>
      <c r="P887" t="str">
        <f>IFERROR(VLOOKUP(A887,Ref_Data!$A:$B,2,0),"Unknown")</f>
        <v>High Income</v>
      </c>
      <c r="Q887" t="str">
        <f>IFERROR(VLOOKUP(A887,Ref_Data!$A:$C,3,0),"Unknown")</f>
        <v>Europe &amp; Central Asia</v>
      </c>
      <c r="R887" t="str">
        <f t="shared" si="162"/>
        <v>Universal Access</v>
      </c>
      <c r="S887">
        <f t="shared" si="163"/>
        <v>19.584672569179688</v>
      </c>
      <c r="T887">
        <f t="shared" si="164"/>
        <v>4.902629710358859</v>
      </c>
      <c r="U887">
        <f t="shared" si="165"/>
        <v>5.6788416962259438</v>
      </c>
      <c r="V887">
        <f t="shared" si="166"/>
        <v>0</v>
      </c>
      <c r="W887">
        <f t="shared" si="167"/>
        <v>-1.471816500000001</v>
      </c>
    </row>
    <row r="888" spans="1:23" x14ac:dyDescent="0.2">
      <c r="A888" t="s">
        <v>141</v>
      </c>
      <c r="B888" t="s">
        <v>140</v>
      </c>
      <c r="C888">
        <v>2012</v>
      </c>
      <c r="D888">
        <v>100</v>
      </c>
      <c r="E888">
        <v>38.700000000000003</v>
      </c>
      <c r="F888">
        <v>9.6651238070000005</v>
      </c>
      <c r="G888">
        <v>6265.7722889999995</v>
      </c>
      <c r="H888">
        <v>5413971</v>
      </c>
      <c r="I888" t="str">
        <f>Master_Data!$A888 &amp; "-" &amp; Master_Data!$C888</f>
        <v>FIN-2012</v>
      </c>
      <c r="J888">
        <f t="shared" si="156"/>
        <v>0</v>
      </c>
      <c r="K888">
        <f t="shared" si="157"/>
        <v>3.6000000000000014</v>
      </c>
      <c r="L888">
        <f t="shared" si="158"/>
        <v>-1.1402512729999987</v>
      </c>
      <c r="M888">
        <f t="shared" si="159"/>
        <v>52326700.002507597</v>
      </c>
      <c r="N888">
        <f t="shared" si="160"/>
        <v>0</v>
      </c>
      <c r="O888">
        <f t="shared" si="161"/>
        <v>1.5425271397059543</v>
      </c>
      <c r="P888" t="str">
        <f>IFERROR(VLOOKUP(A888,Ref_Data!$A:$B,2,0),"Unknown")</f>
        <v>High Income</v>
      </c>
      <c r="Q888" t="str">
        <f>IFERROR(VLOOKUP(A888,Ref_Data!$A:$C,3,0),"Unknown")</f>
        <v>Europe &amp; Central Asia</v>
      </c>
      <c r="R888" t="str">
        <f t="shared" si="162"/>
        <v>Universal Access</v>
      </c>
      <c r="S888">
        <f t="shared" si="163"/>
        <v>18.879195463984374</v>
      </c>
      <c r="T888">
        <f t="shared" si="164"/>
        <v>8.5928705467751207</v>
      </c>
      <c r="U888">
        <f t="shared" si="165"/>
        <v>4.2596197439037713</v>
      </c>
      <c r="V888">
        <f t="shared" si="166"/>
        <v>0</v>
      </c>
      <c r="W888">
        <f t="shared" si="167"/>
        <v>-2.6120677729999997</v>
      </c>
    </row>
    <row r="889" spans="1:23" x14ac:dyDescent="0.2">
      <c r="A889" t="s">
        <v>141</v>
      </c>
      <c r="B889" t="s">
        <v>140</v>
      </c>
      <c r="C889">
        <v>2013</v>
      </c>
      <c r="D889">
        <v>100</v>
      </c>
      <c r="E889">
        <v>38.5</v>
      </c>
      <c r="F889">
        <v>9.8054007260000002</v>
      </c>
      <c r="G889">
        <v>6138.3140560000002</v>
      </c>
      <c r="H889">
        <v>5438972</v>
      </c>
      <c r="I889" t="str">
        <f>Master_Data!$A889 &amp; "-" &amp; Master_Data!$C889</f>
        <v>FIN-2013</v>
      </c>
      <c r="J889">
        <f t="shared" si="156"/>
        <v>0</v>
      </c>
      <c r="K889">
        <f t="shared" si="157"/>
        <v>-0.20000000000000284</v>
      </c>
      <c r="L889">
        <f t="shared" si="158"/>
        <v>0.14027691899999972</v>
      </c>
      <c r="M889">
        <f t="shared" si="159"/>
        <v>53331299.997493677</v>
      </c>
      <c r="N889">
        <f t="shared" si="160"/>
        <v>0</v>
      </c>
      <c r="O889">
        <f t="shared" si="161"/>
        <v>1.5974094248917654</v>
      </c>
      <c r="P889" t="str">
        <f>IFERROR(VLOOKUP(A889,Ref_Data!$A:$B,2,0),"Unknown")</f>
        <v>High Income</v>
      </c>
      <c r="Q889" t="str">
        <f>IFERROR(VLOOKUP(A889,Ref_Data!$A:$C,3,0),"Unknown")</f>
        <v>Europe &amp; Central Asia</v>
      </c>
      <c r="R889" t="str">
        <f t="shared" si="162"/>
        <v>Universal Access</v>
      </c>
      <c r="S889">
        <f t="shared" si="163"/>
        <v>18.287461823359394</v>
      </c>
      <c r="T889">
        <f t="shared" si="164"/>
        <v>8.1983599161646517</v>
      </c>
      <c r="U889">
        <f t="shared" si="165"/>
        <v>4.8370302819999962</v>
      </c>
      <c r="V889">
        <f t="shared" si="166"/>
        <v>0</v>
      </c>
      <c r="W889">
        <f t="shared" si="167"/>
        <v>-2.471790854</v>
      </c>
    </row>
    <row r="890" spans="1:23" x14ac:dyDescent="0.2">
      <c r="A890" t="s">
        <v>141</v>
      </c>
      <c r="B890" t="s">
        <v>140</v>
      </c>
      <c r="C890">
        <v>2014</v>
      </c>
      <c r="D890">
        <v>100</v>
      </c>
      <c r="E890">
        <v>41.2</v>
      </c>
      <c r="F890">
        <v>9.0527311850000007</v>
      </c>
      <c r="G890">
        <v>6246.0415359999997</v>
      </c>
      <c r="H890">
        <v>5461512</v>
      </c>
      <c r="I890" t="str">
        <f>Master_Data!$A890 &amp; "-" &amp; Master_Data!$C890</f>
        <v>FIN-2014</v>
      </c>
      <c r="J890">
        <f t="shared" si="156"/>
        <v>0</v>
      </c>
      <c r="K890">
        <f t="shared" si="157"/>
        <v>2.7000000000000028</v>
      </c>
      <c r="L890">
        <f t="shared" si="158"/>
        <v>-0.7526695409999995</v>
      </c>
      <c r="M890">
        <f t="shared" si="159"/>
        <v>49441599.999651723</v>
      </c>
      <c r="N890">
        <f t="shared" si="160"/>
        <v>0</v>
      </c>
      <c r="O890">
        <f t="shared" si="161"/>
        <v>1.4493549446994907</v>
      </c>
      <c r="P890" t="str">
        <f>IFERROR(VLOOKUP(A890,Ref_Data!$A:$B,2,0),"Unknown")</f>
        <v>High Income</v>
      </c>
      <c r="Q890" t="str">
        <f>IFERROR(VLOOKUP(A890,Ref_Data!$A:$C,3,0),"Unknown")</f>
        <v>Europe &amp; Central Asia</v>
      </c>
      <c r="R890" t="str">
        <f t="shared" si="162"/>
        <v>Universal Access</v>
      </c>
      <c r="S890">
        <f t="shared" si="163"/>
        <v>17.559097411132853</v>
      </c>
      <c r="T890">
        <f t="shared" si="164"/>
        <v>11.088273394421702</v>
      </c>
      <c r="U890">
        <f t="shared" si="165"/>
        <v>4.2614442869163165</v>
      </c>
      <c r="V890">
        <f t="shared" si="166"/>
        <v>0</v>
      </c>
      <c r="W890">
        <f t="shared" si="167"/>
        <v>-3.2244603949999995</v>
      </c>
    </row>
    <row r="891" spans="1:23" x14ac:dyDescent="0.2">
      <c r="A891" t="s">
        <v>141</v>
      </c>
      <c r="B891" t="s">
        <v>140</v>
      </c>
      <c r="C891">
        <v>2015</v>
      </c>
      <c r="D891">
        <v>100</v>
      </c>
      <c r="E891">
        <v>43.2</v>
      </c>
      <c r="F891">
        <v>8.3904626140000005</v>
      </c>
      <c r="G891">
        <v>5921.5968169999996</v>
      </c>
      <c r="H891">
        <v>5479531</v>
      </c>
      <c r="I891" t="str">
        <f>Master_Data!$A891 &amp; "-" &amp; Master_Data!$C891</f>
        <v>FIN-2015</v>
      </c>
      <c r="J891">
        <f t="shared" si="156"/>
        <v>0</v>
      </c>
      <c r="K891">
        <f t="shared" si="157"/>
        <v>2</v>
      </c>
      <c r="L891">
        <f t="shared" si="158"/>
        <v>-0.66226857100000025</v>
      </c>
      <c r="M891">
        <f t="shared" si="159"/>
        <v>45975799.997754037</v>
      </c>
      <c r="N891">
        <f t="shared" si="160"/>
        <v>0</v>
      </c>
      <c r="O891">
        <f t="shared" si="161"/>
        <v>1.4169256829361068</v>
      </c>
      <c r="P891" t="str">
        <f>IFERROR(VLOOKUP(A891,Ref_Data!$A:$B,2,0),"Unknown")</f>
        <v>High Income</v>
      </c>
      <c r="Q891" t="str">
        <f>IFERROR(VLOOKUP(A891,Ref_Data!$A:$C,3,0),"Unknown")</f>
        <v>Europe &amp; Central Asia</v>
      </c>
      <c r="R891" t="str">
        <f t="shared" si="162"/>
        <v>Universal Access</v>
      </c>
      <c r="S891">
        <f t="shared" si="163"/>
        <v>16.984761441953111</v>
      </c>
      <c r="T891">
        <f t="shared" si="164"/>
        <v>13.284842808502013</v>
      </c>
      <c r="U891">
        <f t="shared" si="165"/>
        <v>3.6810212479958215</v>
      </c>
      <c r="V891">
        <f t="shared" si="166"/>
        <v>0</v>
      </c>
      <c r="W891">
        <f t="shared" si="167"/>
        <v>-3.8867289659999997</v>
      </c>
    </row>
    <row r="892" spans="1:23" x14ac:dyDescent="0.2">
      <c r="A892" t="s">
        <v>141</v>
      </c>
      <c r="B892" t="s">
        <v>140</v>
      </c>
      <c r="C892">
        <v>2016</v>
      </c>
      <c r="D892">
        <v>100</v>
      </c>
      <c r="E892">
        <v>42.4</v>
      </c>
      <c r="F892">
        <v>8.8816030710000007</v>
      </c>
      <c r="G892">
        <v>6120.6330150000003</v>
      </c>
      <c r="H892">
        <v>5495303</v>
      </c>
      <c r="I892" t="str">
        <f>Master_Data!$A892 &amp; "-" &amp; Master_Data!$C892</f>
        <v>FIN-2016</v>
      </c>
      <c r="J892">
        <f t="shared" si="156"/>
        <v>0</v>
      </c>
      <c r="K892">
        <f t="shared" si="157"/>
        <v>-0.80000000000000426</v>
      </c>
      <c r="L892">
        <f t="shared" si="158"/>
        <v>0.4911404570000002</v>
      </c>
      <c r="M892">
        <f t="shared" si="159"/>
        <v>48807100.000875518</v>
      </c>
      <c r="N892">
        <f t="shared" si="160"/>
        <v>0</v>
      </c>
      <c r="O892">
        <f t="shared" si="161"/>
        <v>1.4510922398440842</v>
      </c>
      <c r="P892" t="str">
        <f>IFERROR(VLOOKUP(A892,Ref_Data!$A:$B,2,0),"Unknown")</f>
        <v>High Income</v>
      </c>
      <c r="Q892" t="str">
        <f>IFERROR(VLOOKUP(A892,Ref_Data!$A:$C,3,0),"Unknown")</f>
        <v>Europe &amp; Central Asia</v>
      </c>
      <c r="R892" t="str">
        <f t="shared" si="162"/>
        <v>Universal Access</v>
      </c>
      <c r="S892">
        <f t="shared" si="163"/>
        <v>15.905248869453033</v>
      </c>
      <c r="T892">
        <f t="shared" si="164"/>
        <v>12.693942474815273</v>
      </c>
      <c r="U892">
        <f t="shared" si="165"/>
        <v>4.2072312753305443</v>
      </c>
      <c r="V892">
        <f t="shared" si="166"/>
        <v>0</v>
      </c>
      <c r="W892">
        <f t="shared" si="167"/>
        <v>-3.3955885089999995</v>
      </c>
    </row>
    <row r="893" spans="1:23" x14ac:dyDescent="0.2">
      <c r="A893" t="s">
        <v>141</v>
      </c>
      <c r="B893" t="s">
        <v>140</v>
      </c>
      <c r="C893">
        <v>2017</v>
      </c>
      <c r="D893">
        <v>100</v>
      </c>
      <c r="E893">
        <v>44.4</v>
      </c>
      <c r="F893">
        <v>8.3649436999999995</v>
      </c>
      <c r="G893">
        <v>6070.1575080000002</v>
      </c>
      <c r="H893">
        <v>5508214</v>
      </c>
      <c r="I893" t="str">
        <f>Master_Data!$A893 &amp; "-" &amp; Master_Data!$C893</f>
        <v>FIN-2017</v>
      </c>
      <c r="J893">
        <f t="shared" si="156"/>
        <v>0</v>
      </c>
      <c r="K893">
        <f t="shared" si="157"/>
        <v>2</v>
      </c>
      <c r="L893">
        <f t="shared" si="158"/>
        <v>-0.51665937100000114</v>
      </c>
      <c r="M893">
        <f t="shared" si="159"/>
        <v>46075899.997551799</v>
      </c>
      <c r="N893">
        <f t="shared" si="160"/>
        <v>0</v>
      </c>
      <c r="O893">
        <f t="shared" si="161"/>
        <v>1.3780439286749393</v>
      </c>
      <c r="P893" t="str">
        <f>IFERROR(VLOOKUP(A893,Ref_Data!$A:$B,2,0),"Unknown")</f>
        <v>High Income</v>
      </c>
      <c r="Q893" t="str">
        <f>IFERROR(VLOOKUP(A893,Ref_Data!$A:$C,3,0),"Unknown")</f>
        <v>Europe &amp; Central Asia</v>
      </c>
      <c r="R893" t="str">
        <f t="shared" si="162"/>
        <v>Universal Access</v>
      </c>
      <c r="S893">
        <f t="shared" si="163"/>
        <v>15.146092309921883</v>
      </c>
      <c r="T893">
        <f t="shared" si="164"/>
        <v>14.858481128265051</v>
      </c>
      <c r="U893">
        <f t="shared" si="165"/>
        <v>3.6871926344267756</v>
      </c>
      <c r="V893">
        <f t="shared" si="166"/>
        <v>0</v>
      </c>
      <c r="W893">
        <f t="shared" si="167"/>
        <v>-3.9122478800000007</v>
      </c>
    </row>
    <row r="894" spans="1:23" x14ac:dyDescent="0.2">
      <c r="A894" t="s">
        <v>141</v>
      </c>
      <c r="B894" t="s">
        <v>140</v>
      </c>
      <c r="C894">
        <v>2018</v>
      </c>
      <c r="D894">
        <v>100</v>
      </c>
      <c r="E894">
        <v>44.2</v>
      </c>
      <c r="F894">
        <v>8.6010307269999995</v>
      </c>
      <c r="G894">
        <v>6165.4440240000004</v>
      </c>
      <c r="H894">
        <v>5515525</v>
      </c>
      <c r="I894" t="str">
        <f>Master_Data!$A894 &amp; "-" &amp; Master_Data!$C894</f>
        <v>FIN-2018</v>
      </c>
      <c r="J894">
        <f t="shared" si="156"/>
        <v>0</v>
      </c>
      <c r="K894">
        <f t="shared" si="157"/>
        <v>-0.19999999999999574</v>
      </c>
      <c r="L894">
        <f t="shared" si="158"/>
        <v>0.23608702699999995</v>
      </c>
      <c r="M894">
        <f t="shared" si="159"/>
        <v>47439200.000536673</v>
      </c>
      <c r="N894">
        <f t="shared" si="160"/>
        <v>0</v>
      </c>
      <c r="O894">
        <f t="shared" si="161"/>
        <v>1.3950383287106458</v>
      </c>
      <c r="P894" t="str">
        <f>IFERROR(VLOOKUP(A894,Ref_Data!$A:$B,2,0),"Unknown")</f>
        <v>High Income</v>
      </c>
      <c r="Q894" t="str">
        <f>IFERROR(VLOOKUP(A894,Ref_Data!$A:$C,3,0),"Unknown")</f>
        <v>Europe &amp; Central Asia</v>
      </c>
      <c r="R894" t="str">
        <f t="shared" si="162"/>
        <v>Universal Access</v>
      </c>
      <c r="S894">
        <f t="shared" si="163"/>
        <v>14.516199440312505</v>
      </c>
      <c r="T894">
        <f t="shared" si="164"/>
        <v>14.636969829674701</v>
      </c>
      <c r="U894">
        <f t="shared" si="165"/>
        <v>3.8901617173723846</v>
      </c>
      <c r="V894">
        <f t="shared" si="166"/>
        <v>0</v>
      </c>
      <c r="W894">
        <f t="shared" si="167"/>
        <v>-3.6761608530000007</v>
      </c>
    </row>
    <row r="895" spans="1:23" x14ac:dyDescent="0.2">
      <c r="A895" t="s">
        <v>141</v>
      </c>
      <c r="B895" t="s">
        <v>140</v>
      </c>
      <c r="C895">
        <v>2019</v>
      </c>
      <c r="D895">
        <v>100</v>
      </c>
      <c r="E895">
        <v>45.4</v>
      </c>
      <c r="F895">
        <v>7.994268334</v>
      </c>
      <c r="G895">
        <v>6024.6536660000002</v>
      </c>
      <c r="H895">
        <v>5521606</v>
      </c>
      <c r="I895" t="str">
        <f>Master_Data!$A895 &amp; "-" &amp; Master_Data!$C895</f>
        <v>FIN-2019</v>
      </c>
      <c r="J895">
        <f t="shared" si="156"/>
        <v>0</v>
      </c>
      <c r="K895">
        <f t="shared" si="157"/>
        <v>1.1999999999999957</v>
      </c>
      <c r="L895">
        <f t="shared" si="158"/>
        <v>-0.60676239299999946</v>
      </c>
      <c r="M895">
        <f t="shared" si="159"/>
        <v>44141199.998624407</v>
      </c>
      <c r="N895">
        <f t="shared" si="160"/>
        <v>0</v>
      </c>
      <c r="O895">
        <f t="shared" si="161"/>
        <v>1.3269257914551134</v>
      </c>
      <c r="P895" t="str">
        <f>IFERROR(VLOOKUP(A895,Ref_Data!$A:$B,2,0),"Unknown")</f>
        <v>High Income</v>
      </c>
      <c r="Q895" t="str">
        <f>IFERROR(VLOOKUP(A895,Ref_Data!$A:$C,3,0),"Unknown")</f>
        <v>Europe &amp; Central Asia</v>
      </c>
      <c r="R895" t="str">
        <f t="shared" si="162"/>
        <v>Universal Access</v>
      </c>
      <c r="S895">
        <f t="shared" si="163"/>
        <v>13.958622860585876</v>
      </c>
      <c r="T895">
        <f t="shared" si="164"/>
        <v>15.937808956172709</v>
      </c>
      <c r="U895">
        <f t="shared" si="165"/>
        <v>3.3108670384184125</v>
      </c>
      <c r="V895">
        <f t="shared" si="166"/>
        <v>0</v>
      </c>
      <c r="W895">
        <f t="shared" si="167"/>
        <v>-4.2829232460000002</v>
      </c>
    </row>
    <row r="896" spans="1:23" x14ac:dyDescent="0.2">
      <c r="A896" t="s">
        <v>141</v>
      </c>
      <c r="B896" t="s">
        <v>140</v>
      </c>
      <c r="C896">
        <v>2020</v>
      </c>
      <c r="D896">
        <v>100</v>
      </c>
      <c r="E896">
        <v>47.3</v>
      </c>
      <c r="F896">
        <v>7.1387454620000002</v>
      </c>
      <c r="G896">
        <v>5739.2544529999996</v>
      </c>
      <c r="H896">
        <v>5529543</v>
      </c>
      <c r="I896" t="str">
        <f>Master_Data!$A896 &amp; "-" &amp; Master_Data!$C896</f>
        <v>FIN-2020</v>
      </c>
      <c r="J896">
        <f t="shared" si="156"/>
        <v>0</v>
      </c>
      <c r="K896">
        <f t="shared" si="157"/>
        <v>1.8999999999999986</v>
      </c>
      <c r="L896">
        <f t="shared" si="158"/>
        <v>-0.85552287199999988</v>
      </c>
      <c r="M896">
        <f t="shared" si="159"/>
        <v>39473999.998183869</v>
      </c>
      <c r="N896">
        <f t="shared" si="160"/>
        <v>0</v>
      </c>
      <c r="O896">
        <f t="shared" si="161"/>
        <v>1.2438454368003258</v>
      </c>
      <c r="P896" t="str">
        <f>IFERROR(VLOOKUP(A896,Ref_Data!$A:$B,2,0),"Unknown")</f>
        <v>High Income</v>
      </c>
      <c r="Q896" t="str">
        <f>IFERROR(VLOOKUP(A896,Ref_Data!$A:$C,3,0),"Unknown")</f>
        <v>Europe &amp; Central Asia</v>
      </c>
      <c r="R896" t="str">
        <f t="shared" si="162"/>
        <v>Universal Access</v>
      </c>
      <c r="S896">
        <f t="shared" si="163"/>
        <v>13.426165474335917</v>
      </c>
      <c r="T896">
        <f t="shared" si="164"/>
        <v>16.765146566184736</v>
      </c>
      <c r="U896">
        <f t="shared" si="165"/>
        <v>2.7379978256987423</v>
      </c>
      <c r="V896">
        <f t="shared" si="166"/>
        <v>0</v>
      </c>
      <c r="W896">
        <f t="shared" si="167"/>
        <v>-5.1384461180000001</v>
      </c>
    </row>
    <row r="897" spans="1:23" x14ac:dyDescent="0.2">
      <c r="A897" t="s">
        <v>141</v>
      </c>
      <c r="B897" t="s">
        <v>140</v>
      </c>
      <c r="C897">
        <v>2021</v>
      </c>
      <c r="D897">
        <v>100</v>
      </c>
      <c r="E897">
        <v>50.2</v>
      </c>
      <c r="F897">
        <v>7.0947986619999996</v>
      </c>
      <c r="G897">
        <v>5996.8929930000004</v>
      </c>
      <c r="H897">
        <v>5541017</v>
      </c>
      <c r="I897" t="str">
        <f>Master_Data!$A897 &amp; "-" &amp; Master_Data!$C897</f>
        <v>FIN-2021</v>
      </c>
      <c r="J897">
        <f t="shared" si="156"/>
        <v>0</v>
      </c>
      <c r="K897">
        <f t="shared" si="157"/>
        <v>2.9000000000000057</v>
      </c>
      <c r="L897">
        <f t="shared" si="158"/>
        <v>-4.3946800000000508E-2</v>
      </c>
      <c r="M897">
        <f t="shared" si="159"/>
        <v>39312399.997719251</v>
      </c>
      <c r="N897">
        <f t="shared" si="160"/>
        <v>0</v>
      </c>
      <c r="O897">
        <f t="shared" si="161"/>
        <v>1.1830790828319853</v>
      </c>
      <c r="P897" t="str">
        <f>IFERROR(VLOOKUP(A897,Ref_Data!$A:$B,2,0),"Unknown")</f>
        <v>High Income</v>
      </c>
      <c r="Q897" t="str">
        <f>IFERROR(VLOOKUP(A897,Ref_Data!$A:$C,3,0),"Unknown")</f>
        <v>Europe &amp; Central Asia</v>
      </c>
      <c r="R897" t="str">
        <f t="shared" si="162"/>
        <v>Universal Access</v>
      </c>
      <c r="S897">
        <f t="shared" si="163"/>
        <v>12.87483148972656</v>
      </c>
      <c r="T897">
        <f t="shared" si="164"/>
        <v>20.596618357487944</v>
      </c>
      <c r="U897">
        <f t="shared" si="165"/>
        <v>2.5140643209958133</v>
      </c>
      <c r="V897">
        <f t="shared" si="166"/>
        <v>0</v>
      </c>
      <c r="W897">
        <f t="shared" si="167"/>
        <v>-5.1823929180000006</v>
      </c>
    </row>
    <row r="898" spans="1:23" x14ac:dyDescent="0.2">
      <c r="A898" t="s">
        <v>141</v>
      </c>
      <c r="B898" t="s">
        <v>140</v>
      </c>
      <c r="C898">
        <v>2022</v>
      </c>
      <c r="D898">
        <v>100</v>
      </c>
      <c r="F898">
        <v>6.6816219849999996</v>
      </c>
      <c r="G898">
        <v>5683.9510220000002</v>
      </c>
      <c r="H898">
        <v>5556106</v>
      </c>
      <c r="I898" t="str">
        <f>Master_Data!$A898 &amp; "-" &amp; Master_Data!$C898</f>
        <v>FIN-2022</v>
      </c>
      <c r="J898">
        <f t="shared" ref="J898:J961" si="168">IF(C898=2010,"",IF(D898="","",IFERROR(D898-INDEX($D:$D,MATCH(A898&amp;"-"&amp;(C898-1),$I:$I,0)),"")))</f>
        <v>0</v>
      </c>
      <c r="K898" t="str">
        <f t="shared" ref="K898:K961" si="169">IF(C898=2010,"",IF(E898="","",IFERROR(E898-INDEX($E:$E,MATCH(A898&amp;"-"&amp;(C898-1),$I:$I,0)),"")))</f>
        <v/>
      </c>
      <c r="L898">
        <f t="shared" ref="L898:L961" si="170">IF(C898=2010,"",IF(F898="","",IFERROR(F898-INDEX($F:$F,MATCH(A898&amp;"-"&amp;(C898-1),$I:$I,0)),"" )))</f>
        <v>-0.41317667700000005</v>
      </c>
      <c r="M898">
        <f t="shared" ref="M898:M961" si="171">IFERROR(F898*H898,"")</f>
        <v>37123800.000590406</v>
      </c>
      <c r="N898">
        <f t="shared" ref="N898:N961" si="172">IF(D898="","",100-D898)</f>
        <v>0</v>
      </c>
      <c r="O898">
        <f t="shared" ref="O898:O961" si="173">IFERROR(F898/G898*1000,"")</f>
        <v>1.1755242012358071</v>
      </c>
      <c r="P898" t="str">
        <f>IFERROR(VLOOKUP(A898,Ref_Data!$A:$B,2,0),"Unknown")</f>
        <v>High Income</v>
      </c>
      <c r="Q898" t="str">
        <f>IFERROR(VLOOKUP(A898,Ref_Data!$A:$C,3,0),"Unknown")</f>
        <v>Europe &amp; Central Asia</v>
      </c>
      <c r="R898" t="str">
        <f t="shared" ref="R898:R961" si="174">IF(D898="","No Data",IF(D898&gt;=95,"Universal Access",IF(D898&gt;=80,"High Access",IF(D898&gt;=50,"Moderate Access",IF(D898&gt;=20,"Low Access","Critical")))))</f>
        <v>Universal Access</v>
      </c>
      <c r="S898">
        <f t="shared" ref="S898:S961" si="175">IF(D898="","",D898-AVERAGEIF($C:$C,C898,$D:$D))</f>
        <v>12.585946336015652</v>
      </c>
      <c r="T898" t="str">
        <f t="shared" ref="T898:T961" si="176">IF(E898="","",E898-AVERAGEIF($C:$C,C898,$E:$E))</f>
        <v/>
      </c>
      <c r="U898">
        <f t="shared" ref="U898:U961" si="177">IF(F898="","",F898-AVERAGEIF($C:$C,C898,$F:$F))</f>
        <v>2.1308209327740633</v>
      </c>
      <c r="V898">
        <f t="shared" ref="V898:V961" si="178">IFERROR(IF(D898="","",D898-INDEX($D:$D,MATCH(A898&amp;"-2010",$I:$I,0))),"")</f>
        <v>0</v>
      </c>
      <c r="W898">
        <f t="shared" ref="W898:W961" si="179">IFERROR(IF(F898="","",F898-INDEX($F:$F,MATCH(A898&amp;"-2010",$I:$I,0))),"")</f>
        <v>-5.5955695950000006</v>
      </c>
    </row>
    <row r="899" spans="1:23" x14ac:dyDescent="0.2">
      <c r="A899" t="s">
        <v>143</v>
      </c>
      <c r="B899" t="s">
        <v>142</v>
      </c>
      <c r="C899">
        <v>2010</v>
      </c>
      <c r="D899">
        <v>92.4</v>
      </c>
      <c r="E899">
        <v>28</v>
      </c>
      <c r="F899">
        <v>1.8634277180000001</v>
      </c>
      <c r="H899">
        <v>910419</v>
      </c>
      <c r="I899" t="str">
        <f>Master_Data!$A899 &amp; "-" &amp; Master_Data!$C899</f>
        <v>FJI-2010</v>
      </c>
      <c r="J899" t="str">
        <f t="shared" si="168"/>
        <v/>
      </c>
      <c r="K899" t="str">
        <f t="shared" si="169"/>
        <v/>
      </c>
      <c r="L899" t="str">
        <f t="shared" si="170"/>
        <v/>
      </c>
      <c r="M899">
        <f t="shared" si="171"/>
        <v>1696499.9995938421</v>
      </c>
      <c r="N899">
        <f t="shared" si="172"/>
        <v>7.5999999999999943</v>
      </c>
      <c r="O899" t="str">
        <f t="shared" si="173"/>
        <v/>
      </c>
      <c r="P899" t="str">
        <f>IFERROR(VLOOKUP(A899,Ref_Data!$A:$B,2,0),"Unknown")</f>
        <v>Upper Middle Income</v>
      </c>
      <c r="Q899" t="str">
        <f>IFERROR(VLOOKUP(A899,Ref_Data!$A:$C,3,0),"Unknown")</f>
        <v>East Asia &amp; Pacific</v>
      </c>
      <c r="R899" t="str">
        <f t="shared" si="174"/>
        <v>High Access</v>
      </c>
      <c r="S899">
        <f t="shared" si="175"/>
        <v>12.775342560585955</v>
      </c>
      <c r="T899">
        <f t="shared" si="176"/>
        <v>-2.412664906737902</v>
      </c>
      <c r="U899">
        <f t="shared" si="177"/>
        <v>-3.2346314959916342</v>
      </c>
      <c r="V899">
        <f t="shared" si="178"/>
        <v>0</v>
      </c>
      <c r="W899">
        <f t="shared" si="179"/>
        <v>0</v>
      </c>
    </row>
    <row r="900" spans="1:23" x14ac:dyDescent="0.2">
      <c r="A900" t="s">
        <v>143</v>
      </c>
      <c r="B900" t="s">
        <v>142</v>
      </c>
      <c r="C900">
        <v>2011</v>
      </c>
      <c r="D900">
        <v>92.5</v>
      </c>
      <c r="E900">
        <v>33.4</v>
      </c>
      <c r="F900">
        <v>1.364090915</v>
      </c>
      <c r="H900">
        <v>912989</v>
      </c>
      <c r="I900" t="str">
        <f>Master_Data!$A900 &amp; "-" &amp; Master_Data!$C900</f>
        <v>FJI-2011</v>
      </c>
      <c r="J900">
        <f t="shared" si="168"/>
        <v>9.9999999999994316E-2</v>
      </c>
      <c r="K900">
        <f t="shared" si="169"/>
        <v>5.3999999999999986</v>
      </c>
      <c r="L900">
        <f t="shared" si="170"/>
        <v>-0.49933680300000005</v>
      </c>
      <c r="M900">
        <f t="shared" si="171"/>
        <v>1245400.000394935</v>
      </c>
      <c r="N900">
        <f t="shared" si="172"/>
        <v>7.5</v>
      </c>
      <c r="O900" t="str">
        <f t="shared" si="173"/>
        <v/>
      </c>
      <c r="P900" t="str">
        <f>IFERROR(VLOOKUP(A900,Ref_Data!$A:$B,2,0),"Unknown")</f>
        <v>Upper Middle Income</v>
      </c>
      <c r="Q900" t="str">
        <f>IFERROR(VLOOKUP(A900,Ref_Data!$A:$C,3,0),"Unknown")</f>
        <v>East Asia &amp; Pacific</v>
      </c>
      <c r="R900" t="str">
        <f t="shared" si="174"/>
        <v>High Access</v>
      </c>
      <c r="S900">
        <f t="shared" si="175"/>
        <v>12.084672569179688</v>
      </c>
      <c r="T900">
        <f t="shared" si="176"/>
        <v>3.2026297103588561</v>
      </c>
      <c r="U900">
        <f t="shared" si="177"/>
        <v>-3.7624424687740552</v>
      </c>
      <c r="V900">
        <f t="shared" si="178"/>
        <v>9.9999999999994316E-2</v>
      </c>
      <c r="W900">
        <f t="shared" si="179"/>
        <v>-0.49933680300000005</v>
      </c>
    </row>
    <row r="901" spans="1:23" x14ac:dyDescent="0.2">
      <c r="A901" t="s">
        <v>143</v>
      </c>
      <c r="B901" t="s">
        <v>142</v>
      </c>
      <c r="C901">
        <v>2012</v>
      </c>
      <c r="D901">
        <v>92.6</v>
      </c>
      <c r="E901">
        <v>33.299999999999997</v>
      </c>
      <c r="F901">
        <v>1.3172765209999999</v>
      </c>
      <c r="H901">
        <v>914918</v>
      </c>
      <c r="I901" t="str">
        <f>Master_Data!$A901 &amp; "-" &amp; Master_Data!$C901</f>
        <v>FJI-2012</v>
      </c>
      <c r="J901">
        <f t="shared" si="168"/>
        <v>9.9999999999994316E-2</v>
      </c>
      <c r="K901">
        <f t="shared" si="169"/>
        <v>-0.10000000000000142</v>
      </c>
      <c r="L901">
        <f t="shared" si="170"/>
        <v>-4.6814394000000092E-2</v>
      </c>
      <c r="M901">
        <f t="shared" si="171"/>
        <v>1205200.0000402778</v>
      </c>
      <c r="N901">
        <f t="shared" si="172"/>
        <v>7.4000000000000057</v>
      </c>
      <c r="O901" t="str">
        <f t="shared" si="173"/>
        <v/>
      </c>
      <c r="P901" t="str">
        <f>IFERROR(VLOOKUP(A901,Ref_Data!$A:$B,2,0),"Unknown")</f>
        <v>Upper Middle Income</v>
      </c>
      <c r="Q901" t="str">
        <f>IFERROR(VLOOKUP(A901,Ref_Data!$A:$C,3,0),"Unknown")</f>
        <v>East Asia &amp; Pacific</v>
      </c>
      <c r="R901" t="str">
        <f t="shared" si="174"/>
        <v>High Access</v>
      </c>
      <c r="S901">
        <f t="shared" si="175"/>
        <v>11.479195463984368</v>
      </c>
      <c r="T901">
        <f t="shared" si="176"/>
        <v>3.1928705467751151</v>
      </c>
      <c r="U901">
        <f t="shared" si="177"/>
        <v>-4.0882275420962291</v>
      </c>
      <c r="V901">
        <f t="shared" si="178"/>
        <v>0.19999999999998863</v>
      </c>
      <c r="W901">
        <f t="shared" si="179"/>
        <v>-0.54615119700000014</v>
      </c>
    </row>
    <row r="902" spans="1:23" x14ac:dyDescent="0.2">
      <c r="A902" t="s">
        <v>143</v>
      </c>
      <c r="B902" t="s">
        <v>142</v>
      </c>
      <c r="C902">
        <v>2013</v>
      </c>
      <c r="D902">
        <v>91.8</v>
      </c>
      <c r="E902">
        <v>32.799999999999997</v>
      </c>
      <c r="F902">
        <v>1.4984416469999999</v>
      </c>
      <c r="H902">
        <v>916352</v>
      </c>
      <c r="I902" t="str">
        <f>Master_Data!$A902 &amp; "-" &amp; Master_Data!$C902</f>
        <v>FJI-2013</v>
      </c>
      <c r="J902">
        <f t="shared" si="168"/>
        <v>-0.79999999999999716</v>
      </c>
      <c r="K902">
        <f t="shared" si="169"/>
        <v>-0.5</v>
      </c>
      <c r="L902">
        <f t="shared" si="170"/>
        <v>0.18116512600000001</v>
      </c>
      <c r="M902">
        <f t="shared" si="171"/>
        <v>1373100.000111744</v>
      </c>
      <c r="N902">
        <f t="shared" si="172"/>
        <v>8.2000000000000028</v>
      </c>
      <c r="O902" t="str">
        <f t="shared" si="173"/>
        <v/>
      </c>
      <c r="P902" t="str">
        <f>IFERROR(VLOOKUP(A902,Ref_Data!$A:$B,2,0),"Unknown")</f>
        <v>Upper Middle Income</v>
      </c>
      <c r="Q902" t="str">
        <f>IFERROR(VLOOKUP(A902,Ref_Data!$A:$C,3,0),"Unknown")</f>
        <v>East Asia &amp; Pacific</v>
      </c>
      <c r="R902" t="str">
        <f t="shared" si="174"/>
        <v>High Access</v>
      </c>
      <c r="S902">
        <f t="shared" si="175"/>
        <v>10.087461823359391</v>
      </c>
      <c r="T902">
        <f t="shared" si="176"/>
        <v>2.4983599161646488</v>
      </c>
      <c r="U902">
        <f t="shared" si="177"/>
        <v>-3.4699287970000041</v>
      </c>
      <c r="V902">
        <f t="shared" si="178"/>
        <v>-0.60000000000000853</v>
      </c>
      <c r="W902">
        <f t="shared" si="179"/>
        <v>-0.36498607100000013</v>
      </c>
    </row>
    <row r="903" spans="1:23" x14ac:dyDescent="0.2">
      <c r="A903" t="s">
        <v>143</v>
      </c>
      <c r="B903" t="s">
        <v>142</v>
      </c>
      <c r="C903">
        <v>2014</v>
      </c>
      <c r="D903">
        <v>93</v>
      </c>
      <c r="E903">
        <v>33.200000000000003</v>
      </c>
      <c r="F903">
        <v>1.7000059940000001</v>
      </c>
      <c r="H903">
        <v>917585</v>
      </c>
      <c r="I903" t="str">
        <f>Master_Data!$A903 &amp; "-" &amp; Master_Data!$C903</f>
        <v>FJI-2014</v>
      </c>
      <c r="J903">
        <f t="shared" si="168"/>
        <v>1.2000000000000028</v>
      </c>
      <c r="K903">
        <f t="shared" si="169"/>
        <v>0.40000000000000568</v>
      </c>
      <c r="L903">
        <f t="shared" si="170"/>
        <v>0.20156434700000014</v>
      </c>
      <c r="M903">
        <f t="shared" si="171"/>
        <v>1559900.0000044901</v>
      </c>
      <c r="N903">
        <f t="shared" si="172"/>
        <v>7</v>
      </c>
      <c r="O903" t="str">
        <f t="shared" si="173"/>
        <v/>
      </c>
      <c r="P903" t="str">
        <f>IFERROR(VLOOKUP(A903,Ref_Data!$A:$B,2,0),"Unknown")</f>
        <v>Upper Middle Income</v>
      </c>
      <c r="Q903" t="str">
        <f>IFERROR(VLOOKUP(A903,Ref_Data!$A:$C,3,0),"Unknown")</f>
        <v>East Asia &amp; Pacific</v>
      </c>
      <c r="R903" t="str">
        <f t="shared" si="174"/>
        <v>High Access</v>
      </c>
      <c r="S903">
        <f t="shared" si="175"/>
        <v>10.559097411132853</v>
      </c>
      <c r="T903">
        <f t="shared" si="176"/>
        <v>3.0882733944217016</v>
      </c>
      <c r="U903">
        <f t="shared" si="177"/>
        <v>-3.0912809040836842</v>
      </c>
      <c r="V903">
        <f t="shared" si="178"/>
        <v>0.59999999999999432</v>
      </c>
      <c r="W903">
        <f t="shared" si="179"/>
        <v>-0.16342172399999999</v>
      </c>
    </row>
    <row r="904" spans="1:23" x14ac:dyDescent="0.2">
      <c r="A904" t="s">
        <v>143</v>
      </c>
      <c r="B904" t="s">
        <v>142</v>
      </c>
      <c r="C904">
        <v>2015</v>
      </c>
      <c r="D904">
        <v>93.2</v>
      </c>
      <c r="E904">
        <v>32.700000000000003</v>
      </c>
      <c r="F904">
        <v>1.760547281</v>
      </c>
      <c r="H904">
        <v>918578</v>
      </c>
      <c r="I904" t="str">
        <f>Master_Data!$A904 &amp; "-" &amp; Master_Data!$C904</f>
        <v>FJI-2015</v>
      </c>
      <c r="J904">
        <f t="shared" si="168"/>
        <v>0.20000000000000284</v>
      </c>
      <c r="K904">
        <f t="shared" si="169"/>
        <v>-0.5</v>
      </c>
      <c r="L904">
        <f t="shared" si="170"/>
        <v>6.0541286999999944E-2</v>
      </c>
      <c r="M904">
        <f t="shared" si="171"/>
        <v>1617200.000286418</v>
      </c>
      <c r="N904">
        <f t="shared" si="172"/>
        <v>6.7999999999999972</v>
      </c>
      <c r="O904" t="str">
        <f t="shared" si="173"/>
        <v/>
      </c>
      <c r="P904" t="str">
        <f>IFERROR(VLOOKUP(A904,Ref_Data!$A:$B,2,0),"Unknown")</f>
        <v>Upper Middle Income</v>
      </c>
      <c r="Q904" t="str">
        <f>IFERROR(VLOOKUP(A904,Ref_Data!$A:$C,3,0),"Unknown")</f>
        <v>East Asia &amp; Pacific</v>
      </c>
      <c r="R904" t="str">
        <f t="shared" si="174"/>
        <v>High Access</v>
      </c>
      <c r="S904">
        <f t="shared" si="175"/>
        <v>10.184761441953114</v>
      </c>
      <c r="T904">
        <f t="shared" si="176"/>
        <v>2.7848428085020132</v>
      </c>
      <c r="U904">
        <f t="shared" si="177"/>
        <v>-2.9488940850041789</v>
      </c>
      <c r="V904">
        <f t="shared" si="178"/>
        <v>0.79999999999999716</v>
      </c>
      <c r="W904">
        <f t="shared" si="179"/>
        <v>-0.10288043700000005</v>
      </c>
    </row>
    <row r="905" spans="1:23" x14ac:dyDescent="0.2">
      <c r="A905" t="s">
        <v>143</v>
      </c>
      <c r="B905" t="s">
        <v>142</v>
      </c>
      <c r="C905">
        <v>2016</v>
      </c>
      <c r="D905">
        <v>93.4</v>
      </c>
      <c r="E905">
        <v>27.7</v>
      </c>
      <c r="F905">
        <v>1.732548854</v>
      </c>
      <c r="H905">
        <v>919166</v>
      </c>
      <c r="I905" t="str">
        <f>Master_Data!$A905 &amp; "-" &amp; Master_Data!$C905</f>
        <v>FJI-2016</v>
      </c>
      <c r="J905">
        <f t="shared" si="168"/>
        <v>0.20000000000000284</v>
      </c>
      <c r="K905">
        <f t="shared" si="169"/>
        <v>-5.0000000000000036</v>
      </c>
      <c r="L905">
        <f t="shared" si="170"/>
        <v>-2.7998426999999992E-2</v>
      </c>
      <c r="M905">
        <f t="shared" si="171"/>
        <v>1592499.9999357641</v>
      </c>
      <c r="N905">
        <f t="shared" si="172"/>
        <v>6.5999999999999943</v>
      </c>
      <c r="O905" t="str">
        <f t="shared" si="173"/>
        <v/>
      </c>
      <c r="P905" t="str">
        <f>IFERROR(VLOOKUP(A905,Ref_Data!$A:$B,2,0),"Unknown")</f>
        <v>Upper Middle Income</v>
      </c>
      <c r="Q905" t="str">
        <f>IFERROR(VLOOKUP(A905,Ref_Data!$A:$C,3,0),"Unknown")</f>
        <v>East Asia &amp; Pacific</v>
      </c>
      <c r="R905" t="str">
        <f t="shared" si="174"/>
        <v>High Access</v>
      </c>
      <c r="S905">
        <f t="shared" si="175"/>
        <v>9.3052488694530382</v>
      </c>
      <c r="T905">
        <f t="shared" si="176"/>
        <v>-2.0060575251847261</v>
      </c>
      <c r="U905">
        <f t="shared" si="177"/>
        <v>-2.9418229416694563</v>
      </c>
      <c r="V905">
        <f t="shared" si="178"/>
        <v>1</v>
      </c>
      <c r="W905">
        <f t="shared" si="179"/>
        <v>-0.13087886400000004</v>
      </c>
    </row>
    <row r="906" spans="1:23" x14ac:dyDescent="0.2">
      <c r="A906" t="s">
        <v>143</v>
      </c>
      <c r="B906" t="s">
        <v>142</v>
      </c>
      <c r="C906">
        <v>2017</v>
      </c>
      <c r="D906">
        <v>96</v>
      </c>
      <c r="E906">
        <v>28.6</v>
      </c>
      <c r="F906">
        <v>1.6768271109999999</v>
      </c>
      <c r="H906">
        <v>918759</v>
      </c>
      <c r="I906" t="str">
        <f>Master_Data!$A906 &amp; "-" &amp; Master_Data!$C906</f>
        <v>FJI-2017</v>
      </c>
      <c r="J906">
        <f t="shared" si="168"/>
        <v>2.5999999999999943</v>
      </c>
      <c r="K906">
        <f t="shared" si="169"/>
        <v>0.90000000000000213</v>
      </c>
      <c r="L906">
        <f t="shared" si="170"/>
        <v>-5.5721743000000101E-2</v>
      </c>
      <c r="M906">
        <f t="shared" si="171"/>
        <v>1540599.999675249</v>
      </c>
      <c r="N906">
        <f t="shared" si="172"/>
        <v>4</v>
      </c>
      <c r="O906" t="str">
        <f t="shared" si="173"/>
        <v/>
      </c>
      <c r="P906" t="str">
        <f>IFERROR(VLOOKUP(A906,Ref_Data!$A:$B,2,0),"Unknown")</f>
        <v>Upper Middle Income</v>
      </c>
      <c r="Q906" t="str">
        <f>IFERROR(VLOOKUP(A906,Ref_Data!$A:$C,3,0),"Unknown")</f>
        <v>East Asia &amp; Pacific</v>
      </c>
      <c r="R906" t="str">
        <f t="shared" si="174"/>
        <v>Universal Access</v>
      </c>
      <c r="S906">
        <f t="shared" si="175"/>
        <v>11.146092309921883</v>
      </c>
      <c r="T906">
        <f t="shared" si="176"/>
        <v>-0.94151887173494586</v>
      </c>
      <c r="U906">
        <f t="shared" si="177"/>
        <v>-3.0009239545732243</v>
      </c>
      <c r="V906">
        <f t="shared" si="178"/>
        <v>3.5999999999999943</v>
      </c>
      <c r="W906">
        <f t="shared" si="179"/>
        <v>-0.18660060700000014</v>
      </c>
    </row>
    <row r="907" spans="1:23" x14ac:dyDescent="0.2">
      <c r="A907" t="s">
        <v>143</v>
      </c>
      <c r="B907" t="s">
        <v>142</v>
      </c>
      <c r="C907">
        <v>2018</v>
      </c>
      <c r="D907">
        <v>95.1</v>
      </c>
      <c r="E907">
        <v>25.8</v>
      </c>
      <c r="F907">
        <v>1.804335027</v>
      </c>
      <c r="H907">
        <v>917180</v>
      </c>
      <c r="I907" t="str">
        <f>Master_Data!$A907 &amp; "-" &amp; Master_Data!$C907</f>
        <v>FJI-2018</v>
      </c>
      <c r="J907">
        <f t="shared" si="168"/>
        <v>-0.90000000000000568</v>
      </c>
      <c r="K907">
        <f t="shared" si="169"/>
        <v>-2.8000000000000007</v>
      </c>
      <c r="L907">
        <f t="shared" si="170"/>
        <v>0.12750791600000011</v>
      </c>
      <c r="M907">
        <f t="shared" si="171"/>
        <v>1654900.0000638601</v>
      </c>
      <c r="N907">
        <f t="shared" si="172"/>
        <v>4.9000000000000057</v>
      </c>
      <c r="O907" t="str">
        <f t="shared" si="173"/>
        <v/>
      </c>
      <c r="P907" t="str">
        <f>IFERROR(VLOOKUP(A907,Ref_Data!$A:$B,2,0),"Unknown")</f>
        <v>Upper Middle Income</v>
      </c>
      <c r="Q907" t="str">
        <f>IFERROR(VLOOKUP(A907,Ref_Data!$A:$C,3,0),"Unknown")</f>
        <v>East Asia &amp; Pacific</v>
      </c>
      <c r="R907" t="str">
        <f t="shared" si="174"/>
        <v>Universal Access</v>
      </c>
      <c r="S907">
        <f t="shared" si="175"/>
        <v>9.6161994403124993</v>
      </c>
      <c r="T907">
        <f t="shared" si="176"/>
        <v>-3.7630301703253011</v>
      </c>
      <c r="U907">
        <f t="shared" si="177"/>
        <v>-2.9065339826276149</v>
      </c>
      <c r="V907">
        <f t="shared" si="178"/>
        <v>2.6999999999999886</v>
      </c>
      <c r="W907">
        <f t="shared" si="179"/>
        <v>-5.909269100000003E-2</v>
      </c>
    </row>
    <row r="908" spans="1:23" x14ac:dyDescent="0.2">
      <c r="A908" t="s">
        <v>143</v>
      </c>
      <c r="B908" t="s">
        <v>142</v>
      </c>
      <c r="C908">
        <v>2019</v>
      </c>
      <c r="D908">
        <v>96.1</v>
      </c>
      <c r="E908">
        <v>26.5</v>
      </c>
      <c r="F908">
        <v>1.7695942389999999</v>
      </c>
      <c r="H908">
        <v>914899</v>
      </c>
      <c r="I908" t="str">
        <f>Master_Data!$A908 &amp; "-" &amp; Master_Data!$C908</f>
        <v>FJI-2019</v>
      </c>
      <c r="J908">
        <f t="shared" si="168"/>
        <v>1</v>
      </c>
      <c r="K908">
        <f t="shared" si="169"/>
        <v>0.69999999999999929</v>
      </c>
      <c r="L908">
        <f t="shared" si="170"/>
        <v>-3.4740788000000133E-2</v>
      </c>
      <c r="M908">
        <f t="shared" si="171"/>
        <v>1618999.999666861</v>
      </c>
      <c r="N908">
        <f t="shared" si="172"/>
        <v>3.9000000000000057</v>
      </c>
      <c r="O908" t="str">
        <f t="shared" si="173"/>
        <v/>
      </c>
      <c r="P908" t="str">
        <f>IFERROR(VLOOKUP(A908,Ref_Data!$A:$B,2,0),"Unknown")</f>
        <v>Upper Middle Income</v>
      </c>
      <c r="Q908" t="str">
        <f>IFERROR(VLOOKUP(A908,Ref_Data!$A:$C,3,0),"Unknown")</f>
        <v>East Asia &amp; Pacific</v>
      </c>
      <c r="R908" t="str">
        <f t="shared" si="174"/>
        <v>Universal Access</v>
      </c>
      <c r="S908">
        <f t="shared" si="175"/>
        <v>10.058622860585871</v>
      </c>
      <c r="T908">
        <f t="shared" si="176"/>
        <v>-2.9621910438272891</v>
      </c>
      <c r="U908">
        <f t="shared" si="177"/>
        <v>-2.9138070565815877</v>
      </c>
      <c r="V908">
        <f t="shared" si="178"/>
        <v>3.6999999999999886</v>
      </c>
      <c r="W908">
        <f t="shared" si="179"/>
        <v>-9.3833479000000164E-2</v>
      </c>
    </row>
    <row r="909" spans="1:23" x14ac:dyDescent="0.2">
      <c r="A909" t="s">
        <v>143</v>
      </c>
      <c r="B909" t="s">
        <v>142</v>
      </c>
      <c r="C909">
        <v>2020</v>
      </c>
      <c r="D909">
        <v>97.1</v>
      </c>
      <c r="E909">
        <v>31.8</v>
      </c>
      <c r="F909">
        <v>1.17414584</v>
      </c>
      <c r="H909">
        <v>914963</v>
      </c>
      <c r="I909" t="str">
        <f>Master_Data!$A909 &amp; "-" &amp; Master_Data!$C909</f>
        <v>FJI-2020</v>
      </c>
      <c r="J909">
        <f t="shared" si="168"/>
        <v>1</v>
      </c>
      <c r="K909">
        <f t="shared" si="169"/>
        <v>5.3000000000000007</v>
      </c>
      <c r="L909">
        <f t="shared" si="170"/>
        <v>-0.59544839899999991</v>
      </c>
      <c r="M909">
        <f t="shared" si="171"/>
        <v>1074300.0002039201</v>
      </c>
      <c r="N909">
        <f t="shared" si="172"/>
        <v>2.9000000000000057</v>
      </c>
      <c r="O909" t="str">
        <f t="shared" si="173"/>
        <v/>
      </c>
      <c r="P909" t="str">
        <f>IFERROR(VLOOKUP(A909,Ref_Data!$A:$B,2,0),"Unknown")</f>
        <v>Upper Middle Income</v>
      </c>
      <c r="Q909" t="str">
        <f>IFERROR(VLOOKUP(A909,Ref_Data!$A:$C,3,0),"Unknown")</f>
        <v>East Asia &amp; Pacific</v>
      </c>
      <c r="R909" t="str">
        <f t="shared" si="174"/>
        <v>Universal Access</v>
      </c>
      <c r="S909">
        <f t="shared" si="175"/>
        <v>10.526165474335912</v>
      </c>
      <c r="T909">
        <f t="shared" si="176"/>
        <v>1.2651465661847396</v>
      </c>
      <c r="U909">
        <f t="shared" si="177"/>
        <v>-3.2266017963012579</v>
      </c>
      <c r="V909">
        <f t="shared" si="178"/>
        <v>4.6999999999999886</v>
      </c>
      <c r="W909">
        <f t="shared" si="179"/>
        <v>-0.68928187800000007</v>
      </c>
    </row>
    <row r="910" spans="1:23" x14ac:dyDescent="0.2">
      <c r="A910" t="s">
        <v>143</v>
      </c>
      <c r="B910" t="s">
        <v>142</v>
      </c>
      <c r="C910">
        <v>2021</v>
      </c>
      <c r="D910">
        <v>92.1</v>
      </c>
      <c r="E910">
        <v>29.7</v>
      </c>
      <c r="F910">
        <v>1.464692798</v>
      </c>
      <c r="H910">
        <v>916711</v>
      </c>
      <c r="I910" t="str">
        <f>Master_Data!$A910 &amp; "-" &amp; Master_Data!$C910</f>
        <v>FJI-2021</v>
      </c>
      <c r="J910">
        <f t="shared" si="168"/>
        <v>-5</v>
      </c>
      <c r="K910">
        <f t="shared" si="169"/>
        <v>-2.1000000000000014</v>
      </c>
      <c r="L910">
        <f t="shared" si="170"/>
        <v>0.29054695799999997</v>
      </c>
      <c r="M910">
        <f t="shared" si="171"/>
        <v>1342699.9995473779</v>
      </c>
      <c r="N910">
        <f t="shared" si="172"/>
        <v>7.9000000000000057</v>
      </c>
      <c r="O910" t="str">
        <f t="shared" si="173"/>
        <v/>
      </c>
      <c r="P910" t="str">
        <f>IFERROR(VLOOKUP(A910,Ref_Data!$A:$B,2,0),"Unknown")</f>
        <v>Upper Middle Income</v>
      </c>
      <c r="Q910" t="str">
        <f>IFERROR(VLOOKUP(A910,Ref_Data!$A:$C,3,0),"Unknown")</f>
        <v>East Asia &amp; Pacific</v>
      </c>
      <c r="R910" t="str">
        <f t="shared" si="174"/>
        <v>High Access</v>
      </c>
      <c r="S910">
        <f t="shared" si="175"/>
        <v>4.9748314897265544</v>
      </c>
      <c r="T910">
        <f t="shared" si="176"/>
        <v>9.6618357487940898E-2</v>
      </c>
      <c r="U910">
        <f t="shared" si="177"/>
        <v>-3.1160415430041866</v>
      </c>
      <c r="V910">
        <f t="shared" si="178"/>
        <v>-0.30000000000001137</v>
      </c>
      <c r="W910">
        <f t="shared" si="179"/>
        <v>-0.3987349200000001</v>
      </c>
    </row>
    <row r="911" spans="1:23" x14ac:dyDescent="0.2">
      <c r="A911" t="s">
        <v>143</v>
      </c>
      <c r="B911" t="s">
        <v>142</v>
      </c>
      <c r="C911">
        <v>2022</v>
      </c>
      <c r="D911">
        <v>92</v>
      </c>
      <c r="E911">
        <v>28.4</v>
      </c>
      <c r="F911">
        <v>1.560001827</v>
      </c>
      <c r="H911">
        <v>919422</v>
      </c>
      <c r="I911" t="str">
        <f>Master_Data!$A911 &amp; "-" &amp; Master_Data!$C911</f>
        <v>FJI-2022</v>
      </c>
      <c r="J911">
        <f t="shared" si="168"/>
        <v>-9.9999999999994316E-2</v>
      </c>
      <c r="K911">
        <f t="shared" si="169"/>
        <v>-1.3000000000000007</v>
      </c>
      <c r="L911">
        <f t="shared" si="170"/>
        <v>9.5309029000000045E-2</v>
      </c>
      <c r="M911">
        <f t="shared" si="171"/>
        <v>1434299.9997839939</v>
      </c>
      <c r="N911">
        <f t="shared" si="172"/>
        <v>8</v>
      </c>
      <c r="O911" t="str">
        <f t="shared" si="173"/>
        <v/>
      </c>
      <c r="P911" t="str">
        <f>IFERROR(VLOOKUP(A911,Ref_Data!$A:$B,2,0),"Unknown")</f>
        <v>Upper Middle Income</v>
      </c>
      <c r="Q911" t="str">
        <f>IFERROR(VLOOKUP(A911,Ref_Data!$A:$C,3,0),"Unknown")</f>
        <v>East Asia &amp; Pacific</v>
      </c>
      <c r="R911" t="str">
        <f t="shared" si="174"/>
        <v>High Access</v>
      </c>
      <c r="S911">
        <f t="shared" si="175"/>
        <v>4.5859463360156525</v>
      </c>
      <c r="T911">
        <f t="shared" si="176"/>
        <v>-2.0217391304347956</v>
      </c>
      <c r="U911">
        <f t="shared" si="177"/>
        <v>-2.9907992252259366</v>
      </c>
      <c r="V911">
        <f t="shared" si="178"/>
        <v>-0.40000000000000568</v>
      </c>
      <c r="W911">
        <f t="shared" si="179"/>
        <v>-0.30342589100000006</v>
      </c>
    </row>
    <row r="912" spans="1:23" x14ac:dyDescent="0.2">
      <c r="A912" t="s">
        <v>145</v>
      </c>
      <c r="B912" t="s">
        <v>144</v>
      </c>
      <c r="C912">
        <v>2010</v>
      </c>
      <c r="D912">
        <v>100</v>
      </c>
      <c r="E912">
        <v>11.9</v>
      </c>
      <c r="F912">
        <v>5.8019480789999998</v>
      </c>
      <c r="G912">
        <v>4040.4391869999999</v>
      </c>
      <c r="H912">
        <v>65026211</v>
      </c>
      <c r="I912" t="str">
        <f>Master_Data!$A912 &amp; "-" &amp; Master_Data!$C912</f>
        <v>FRA-2010</v>
      </c>
      <c r="J912" t="str">
        <f t="shared" si="168"/>
        <v/>
      </c>
      <c r="K912" t="str">
        <f t="shared" si="169"/>
        <v/>
      </c>
      <c r="L912" t="str">
        <f t="shared" si="170"/>
        <v/>
      </c>
      <c r="M912">
        <f t="shared" si="171"/>
        <v>377278699.99609864</v>
      </c>
      <c r="N912">
        <f t="shared" si="172"/>
        <v>0</v>
      </c>
      <c r="O912">
        <f t="shared" si="173"/>
        <v>1.4359696583647654</v>
      </c>
      <c r="P912" t="str">
        <f>IFERROR(VLOOKUP(A912,Ref_Data!$A:$B,2,0),"Unknown")</f>
        <v>High Income</v>
      </c>
      <c r="Q912" t="str">
        <f>IFERROR(VLOOKUP(A912,Ref_Data!$A:$C,3,0),"Unknown")</f>
        <v>Europe &amp; Central Asia</v>
      </c>
      <c r="R912" t="str">
        <f t="shared" si="174"/>
        <v>Universal Access</v>
      </c>
      <c r="S912">
        <f t="shared" si="175"/>
        <v>20.375342560585949</v>
      </c>
      <c r="T912">
        <f t="shared" si="176"/>
        <v>-18.512664906737903</v>
      </c>
      <c r="U912">
        <f t="shared" si="177"/>
        <v>0.70388886500836545</v>
      </c>
      <c r="V912">
        <f t="shared" si="178"/>
        <v>0</v>
      </c>
      <c r="W912">
        <f t="shared" si="179"/>
        <v>0</v>
      </c>
    </row>
    <row r="913" spans="1:23" x14ac:dyDescent="0.2">
      <c r="A913" t="s">
        <v>145</v>
      </c>
      <c r="B913" t="s">
        <v>144</v>
      </c>
      <c r="C913">
        <v>2011</v>
      </c>
      <c r="D913">
        <v>100</v>
      </c>
      <c r="E913">
        <v>10.6</v>
      </c>
      <c r="F913">
        <v>5.566040407</v>
      </c>
      <c r="G913">
        <v>3951.004504</v>
      </c>
      <c r="H913">
        <v>65340830</v>
      </c>
      <c r="I913" t="str">
        <f>Master_Data!$A913 &amp; "-" &amp; Master_Data!$C913</f>
        <v>FRA-2011</v>
      </c>
      <c r="J913">
        <f t="shared" si="168"/>
        <v>0</v>
      </c>
      <c r="K913">
        <f t="shared" si="169"/>
        <v>-1.3000000000000007</v>
      </c>
      <c r="L913">
        <f t="shared" si="170"/>
        <v>-0.23590767199999974</v>
      </c>
      <c r="M913">
        <f t="shared" si="171"/>
        <v>363689700.00691783</v>
      </c>
      <c r="N913">
        <f t="shared" si="172"/>
        <v>0</v>
      </c>
      <c r="O913">
        <f t="shared" si="173"/>
        <v>1.4087658977267519</v>
      </c>
      <c r="P913" t="str">
        <f>IFERROR(VLOOKUP(A913,Ref_Data!$A:$B,2,0),"Unknown")</f>
        <v>High Income</v>
      </c>
      <c r="Q913" t="str">
        <f>IFERROR(VLOOKUP(A913,Ref_Data!$A:$C,3,0),"Unknown")</f>
        <v>Europe &amp; Central Asia</v>
      </c>
      <c r="R913" t="str">
        <f t="shared" si="174"/>
        <v>Universal Access</v>
      </c>
      <c r="S913">
        <f t="shared" si="175"/>
        <v>19.584672569179688</v>
      </c>
      <c r="T913">
        <f t="shared" si="176"/>
        <v>-19.597370289641141</v>
      </c>
      <c r="U913">
        <f t="shared" si="177"/>
        <v>0.43950702322594459</v>
      </c>
      <c r="V913">
        <f t="shared" si="178"/>
        <v>0</v>
      </c>
      <c r="W913">
        <f t="shared" si="179"/>
        <v>-0.23590767199999974</v>
      </c>
    </row>
    <row r="914" spans="1:23" x14ac:dyDescent="0.2">
      <c r="A914" t="s">
        <v>145</v>
      </c>
      <c r="B914" t="s">
        <v>144</v>
      </c>
      <c r="C914">
        <v>2012</v>
      </c>
      <c r="D914">
        <v>100</v>
      </c>
      <c r="E914">
        <v>12.3</v>
      </c>
      <c r="F914">
        <v>5.5594976359999997</v>
      </c>
      <c r="G914">
        <v>3929.2060160000001</v>
      </c>
      <c r="H914">
        <v>65657659</v>
      </c>
      <c r="I914" t="str">
        <f>Master_Data!$A914 &amp; "-" &amp; Master_Data!$C914</f>
        <v>FRA-2012</v>
      </c>
      <c r="J914">
        <f t="shared" si="168"/>
        <v>0</v>
      </c>
      <c r="K914">
        <f t="shared" si="169"/>
        <v>1.7000000000000011</v>
      </c>
      <c r="L914">
        <f t="shared" si="170"/>
        <v>-6.5427710000003358E-3</v>
      </c>
      <c r="M914">
        <f t="shared" si="171"/>
        <v>365023599.99579412</v>
      </c>
      <c r="N914">
        <f t="shared" si="172"/>
        <v>0</v>
      </c>
      <c r="O914">
        <f t="shared" si="173"/>
        <v>1.4149162994664415</v>
      </c>
      <c r="P914" t="str">
        <f>IFERROR(VLOOKUP(A914,Ref_Data!$A:$B,2,0),"Unknown")</f>
        <v>High Income</v>
      </c>
      <c r="Q914" t="str">
        <f>IFERROR(VLOOKUP(A914,Ref_Data!$A:$C,3,0),"Unknown")</f>
        <v>Europe &amp; Central Asia</v>
      </c>
      <c r="R914" t="str">
        <f t="shared" si="174"/>
        <v>Universal Access</v>
      </c>
      <c r="S914">
        <f t="shared" si="175"/>
        <v>18.879195463984374</v>
      </c>
      <c r="T914">
        <f t="shared" si="176"/>
        <v>-17.807129453224881</v>
      </c>
      <c r="U914">
        <f t="shared" si="177"/>
        <v>0.15399357290377047</v>
      </c>
      <c r="V914">
        <f t="shared" si="178"/>
        <v>0</v>
      </c>
      <c r="W914">
        <f t="shared" si="179"/>
        <v>-0.24245044300000007</v>
      </c>
    </row>
    <row r="915" spans="1:23" x14ac:dyDescent="0.2">
      <c r="A915" t="s">
        <v>145</v>
      </c>
      <c r="B915" t="s">
        <v>144</v>
      </c>
      <c r="C915">
        <v>2013</v>
      </c>
      <c r="D915">
        <v>100</v>
      </c>
      <c r="E915">
        <v>13.4</v>
      </c>
      <c r="F915">
        <v>5.4571209899999999</v>
      </c>
      <c r="G915">
        <v>3925.8654590000001</v>
      </c>
      <c r="H915">
        <v>65997932</v>
      </c>
      <c r="I915" t="str">
        <f>Master_Data!$A915 &amp; "-" &amp; Master_Data!$C915</f>
        <v>FRA-2013</v>
      </c>
      <c r="J915">
        <f t="shared" si="168"/>
        <v>0</v>
      </c>
      <c r="K915">
        <f t="shared" si="169"/>
        <v>1.0999999999999996</v>
      </c>
      <c r="L915">
        <f t="shared" si="170"/>
        <v>-0.10237664599999974</v>
      </c>
      <c r="M915">
        <f t="shared" si="171"/>
        <v>360158700.01379269</v>
      </c>
      <c r="N915">
        <f t="shared" si="172"/>
        <v>0</v>
      </c>
      <c r="O915">
        <f t="shared" si="173"/>
        <v>1.3900427936188222</v>
      </c>
      <c r="P915" t="str">
        <f>IFERROR(VLOOKUP(A915,Ref_Data!$A:$B,2,0),"Unknown")</f>
        <v>High Income</v>
      </c>
      <c r="Q915" t="str">
        <f>IFERROR(VLOOKUP(A915,Ref_Data!$A:$C,3,0),"Unknown")</f>
        <v>Europe &amp; Central Asia</v>
      </c>
      <c r="R915" t="str">
        <f t="shared" si="174"/>
        <v>Universal Access</v>
      </c>
      <c r="S915">
        <f t="shared" si="175"/>
        <v>18.287461823359394</v>
      </c>
      <c r="T915">
        <f t="shared" si="176"/>
        <v>-16.901640083835346</v>
      </c>
      <c r="U915">
        <f t="shared" si="177"/>
        <v>0.4887505459999959</v>
      </c>
      <c r="V915">
        <f t="shared" si="178"/>
        <v>0</v>
      </c>
      <c r="W915">
        <f t="shared" si="179"/>
        <v>-0.34482708899999981</v>
      </c>
    </row>
    <row r="916" spans="1:23" x14ac:dyDescent="0.2">
      <c r="A916" t="s">
        <v>145</v>
      </c>
      <c r="B916" t="s">
        <v>144</v>
      </c>
      <c r="C916">
        <v>2014</v>
      </c>
      <c r="D916">
        <v>100</v>
      </c>
      <c r="E916">
        <v>13.2</v>
      </c>
      <c r="F916">
        <v>4.9304887449999999</v>
      </c>
      <c r="G916">
        <v>3755.8324419999999</v>
      </c>
      <c r="H916">
        <v>66312067</v>
      </c>
      <c r="I916" t="str">
        <f>Master_Data!$A916 &amp; "-" &amp; Master_Data!$C916</f>
        <v>FRA-2014</v>
      </c>
      <c r="J916">
        <f t="shared" si="168"/>
        <v>0</v>
      </c>
      <c r="K916">
        <f t="shared" si="169"/>
        <v>-0.20000000000000107</v>
      </c>
      <c r="L916">
        <f t="shared" si="170"/>
        <v>-0.52663224500000005</v>
      </c>
      <c r="M916">
        <f t="shared" si="171"/>
        <v>326950900.00118589</v>
      </c>
      <c r="N916">
        <f t="shared" si="172"/>
        <v>0</v>
      </c>
      <c r="O916">
        <f t="shared" si="173"/>
        <v>1.3127552469764838</v>
      </c>
      <c r="P916" t="str">
        <f>IFERROR(VLOOKUP(A916,Ref_Data!$A:$B,2,0),"Unknown")</f>
        <v>High Income</v>
      </c>
      <c r="Q916" t="str">
        <f>IFERROR(VLOOKUP(A916,Ref_Data!$A:$C,3,0),"Unknown")</f>
        <v>Europe &amp; Central Asia</v>
      </c>
      <c r="R916" t="str">
        <f t="shared" si="174"/>
        <v>Universal Access</v>
      </c>
      <c r="S916">
        <f t="shared" si="175"/>
        <v>17.559097411132853</v>
      </c>
      <c r="T916">
        <f t="shared" si="176"/>
        <v>-16.911726605578302</v>
      </c>
      <c r="U916">
        <f t="shared" si="177"/>
        <v>0.13920184691631565</v>
      </c>
      <c r="V916">
        <f t="shared" si="178"/>
        <v>0</v>
      </c>
      <c r="W916">
        <f t="shared" si="179"/>
        <v>-0.87145933399999986</v>
      </c>
    </row>
    <row r="917" spans="1:23" x14ac:dyDescent="0.2">
      <c r="A917" t="s">
        <v>145</v>
      </c>
      <c r="B917" t="s">
        <v>144</v>
      </c>
      <c r="C917">
        <v>2015</v>
      </c>
      <c r="D917">
        <v>100</v>
      </c>
      <c r="E917">
        <v>13.3</v>
      </c>
      <c r="F917">
        <v>4.9911634070000002</v>
      </c>
      <c r="G917">
        <v>3799.1926050000002</v>
      </c>
      <c r="H917">
        <v>66548272</v>
      </c>
      <c r="I917" t="str">
        <f>Master_Data!$A917 &amp; "-" &amp; Master_Data!$C917</f>
        <v>FRA-2015</v>
      </c>
      <c r="J917">
        <f t="shared" si="168"/>
        <v>0</v>
      </c>
      <c r="K917">
        <f t="shared" si="169"/>
        <v>0.10000000000000142</v>
      </c>
      <c r="L917">
        <f t="shared" si="170"/>
        <v>6.0674662000000268E-2</v>
      </c>
      <c r="M917">
        <f t="shared" si="171"/>
        <v>332153300.00548273</v>
      </c>
      <c r="N917">
        <f t="shared" si="172"/>
        <v>0</v>
      </c>
      <c r="O917">
        <f t="shared" si="173"/>
        <v>1.3137431886004631</v>
      </c>
      <c r="P917" t="str">
        <f>IFERROR(VLOOKUP(A917,Ref_Data!$A:$B,2,0),"Unknown")</f>
        <v>High Income</v>
      </c>
      <c r="Q917" t="str">
        <f>IFERROR(VLOOKUP(A917,Ref_Data!$A:$C,3,0),"Unknown")</f>
        <v>Europe &amp; Central Asia</v>
      </c>
      <c r="R917" t="str">
        <f t="shared" si="174"/>
        <v>Universal Access</v>
      </c>
      <c r="S917">
        <f t="shared" si="175"/>
        <v>16.984761441953111</v>
      </c>
      <c r="T917">
        <f t="shared" si="176"/>
        <v>-16.615157191497989</v>
      </c>
      <c r="U917">
        <f t="shared" si="177"/>
        <v>0.28172204099582121</v>
      </c>
      <c r="V917">
        <f t="shared" si="178"/>
        <v>0</v>
      </c>
      <c r="W917">
        <f t="shared" si="179"/>
        <v>-0.8107846719999996</v>
      </c>
    </row>
    <row r="918" spans="1:23" x14ac:dyDescent="0.2">
      <c r="A918" t="s">
        <v>145</v>
      </c>
      <c r="B918" t="s">
        <v>144</v>
      </c>
      <c r="C918">
        <v>2016</v>
      </c>
      <c r="D918">
        <v>100</v>
      </c>
      <c r="E918">
        <v>14.2</v>
      </c>
      <c r="F918">
        <v>5.0172753160000001</v>
      </c>
      <c r="G918">
        <v>3718.1705339999999</v>
      </c>
      <c r="H918">
        <v>66724104</v>
      </c>
      <c r="I918" t="str">
        <f>Master_Data!$A918 &amp; "-" &amp; Master_Data!$C918</f>
        <v>FRA-2016</v>
      </c>
      <c r="J918">
        <f t="shared" si="168"/>
        <v>0</v>
      </c>
      <c r="K918">
        <f t="shared" si="169"/>
        <v>0.89999999999999858</v>
      </c>
      <c r="L918">
        <f t="shared" si="170"/>
        <v>2.6111908999999933E-2</v>
      </c>
      <c r="M918">
        <f t="shared" si="171"/>
        <v>334773199.98141688</v>
      </c>
      <c r="N918">
        <f t="shared" si="172"/>
        <v>0</v>
      </c>
      <c r="O918">
        <f t="shared" si="173"/>
        <v>1.3493935445189023</v>
      </c>
      <c r="P918" t="str">
        <f>IFERROR(VLOOKUP(A918,Ref_Data!$A:$B,2,0),"Unknown")</f>
        <v>High Income</v>
      </c>
      <c r="Q918" t="str">
        <f>IFERROR(VLOOKUP(A918,Ref_Data!$A:$C,3,0),"Unknown")</f>
        <v>Europe &amp; Central Asia</v>
      </c>
      <c r="R918" t="str">
        <f t="shared" si="174"/>
        <v>Universal Access</v>
      </c>
      <c r="S918">
        <f t="shared" si="175"/>
        <v>15.905248869453033</v>
      </c>
      <c r="T918">
        <f t="shared" si="176"/>
        <v>-15.506057525184726</v>
      </c>
      <c r="U918">
        <f t="shared" si="177"/>
        <v>0.34290352033054372</v>
      </c>
      <c r="V918">
        <f t="shared" si="178"/>
        <v>0</v>
      </c>
      <c r="W918">
        <f t="shared" si="179"/>
        <v>-0.78467276299999966</v>
      </c>
    </row>
    <row r="919" spans="1:23" x14ac:dyDescent="0.2">
      <c r="A919" t="s">
        <v>145</v>
      </c>
      <c r="B919" t="s">
        <v>144</v>
      </c>
      <c r="C919">
        <v>2017</v>
      </c>
      <c r="D919">
        <v>100</v>
      </c>
      <c r="E919">
        <v>14.1</v>
      </c>
      <c r="F919">
        <v>5.061551433</v>
      </c>
      <c r="G919">
        <v>3705.4111160000002</v>
      </c>
      <c r="H919">
        <v>66918020</v>
      </c>
      <c r="I919" t="str">
        <f>Master_Data!$A919 &amp; "-" &amp; Master_Data!$C919</f>
        <v>FRA-2017</v>
      </c>
      <c r="J919">
        <f t="shared" si="168"/>
        <v>0</v>
      </c>
      <c r="K919">
        <f t="shared" si="169"/>
        <v>-9.9999999999999645E-2</v>
      </c>
      <c r="L919">
        <f t="shared" si="170"/>
        <v>4.4276116999999893E-2</v>
      </c>
      <c r="M919">
        <f t="shared" si="171"/>
        <v>338709000.02452266</v>
      </c>
      <c r="N919">
        <f t="shared" si="172"/>
        <v>0</v>
      </c>
      <c r="O919">
        <f t="shared" si="173"/>
        <v>1.365989164102243</v>
      </c>
      <c r="P919" t="str">
        <f>IFERROR(VLOOKUP(A919,Ref_Data!$A:$B,2,0),"Unknown")</f>
        <v>High Income</v>
      </c>
      <c r="Q919" t="str">
        <f>IFERROR(VLOOKUP(A919,Ref_Data!$A:$C,3,0),"Unknown")</f>
        <v>Europe &amp; Central Asia</v>
      </c>
      <c r="R919" t="str">
        <f t="shared" si="174"/>
        <v>Universal Access</v>
      </c>
      <c r="S919">
        <f t="shared" si="175"/>
        <v>15.146092309921883</v>
      </c>
      <c r="T919">
        <f t="shared" si="176"/>
        <v>-15.441518871734948</v>
      </c>
      <c r="U919">
        <f t="shared" si="177"/>
        <v>0.38380036742677603</v>
      </c>
      <c r="V919">
        <f t="shared" si="178"/>
        <v>0</v>
      </c>
      <c r="W919">
        <f t="shared" si="179"/>
        <v>-0.74039664599999977</v>
      </c>
    </row>
    <row r="920" spans="1:23" x14ac:dyDescent="0.2">
      <c r="A920" t="s">
        <v>145</v>
      </c>
      <c r="B920" t="s">
        <v>144</v>
      </c>
      <c r="C920">
        <v>2018</v>
      </c>
      <c r="D920">
        <v>100</v>
      </c>
      <c r="E920">
        <v>15.2</v>
      </c>
      <c r="F920">
        <v>4.8921706650000001</v>
      </c>
      <c r="G920">
        <v>3669.37066</v>
      </c>
      <c r="H920">
        <v>67158348</v>
      </c>
      <c r="I920" t="str">
        <f>Master_Data!$A920 &amp; "-" &amp; Master_Data!$C920</f>
        <v>FRA-2018</v>
      </c>
      <c r="J920">
        <f t="shared" si="168"/>
        <v>0</v>
      </c>
      <c r="K920">
        <f t="shared" si="169"/>
        <v>1.0999999999999996</v>
      </c>
      <c r="L920">
        <f t="shared" si="170"/>
        <v>-0.1693807679999999</v>
      </c>
      <c r="M920">
        <f t="shared" si="171"/>
        <v>328550099.9954614</v>
      </c>
      <c r="N920">
        <f t="shared" si="172"/>
        <v>0</v>
      </c>
      <c r="O920">
        <f t="shared" si="173"/>
        <v>1.3332451579039988</v>
      </c>
      <c r="P920" t="str">
        <f>IFERROR(VLOOKUP(A920,Ref_Data!$A:$B,2,0),"Unknown")</f>
        <v>High Income</v>
      </c>
      <c r="Q920" t="str">
        <f>IFERROR(VLOOKUP(A920,Ref_Data!$A:$C,3,0),"Unknown")</f>
        <v>Europe &amp; Central Asia</v>
      </c>
      <c r="R920" t="str">
        <f t="shared" si="174"/>
        <v>Universal Access</v>
      </c>
      <c r="S920">
        <f t="shared" si="175"/>
        <v>14.516199440312505</v>
      </c>
      <c r="T920">
        <f t="shared" si="176"/>
        <v>-14.363030170325302</v>
      </c>
      <c r="U920">
        <f t="shared" si="177"/>
        <v>0.18130165537238518</v>
      </c>
      <c r="V920">
        <f t="shared" si="178"/>
        <v>0</v>
      </c>
      <c r="W920">
        <f t="shared" si="179"/>
        <v>-0.90977741399999967</v>
      </c>
    </row>
    <row r="921" spans="1:23" x14ac:dyDescent="0.2">
      <c r="A921" t="s">
        <v>145</v>
      </c>
      <c r="B921" t="s">
        <v>144</v>
      </c>
      <c r="C921">
        <v>2019</v>
      </c>
      <c r="D921">
        <v>100</v>
      </c>
      <c r="E921">
        <v>15.5</v>
      </c>
      <c r="F921">
        <v>4.7921404479999996</v>
      </c>
      <c r="G921">
        <v>3605.5319</v>
      </c>
      <c r="H921">
        <v>67382061</v>
      </c>
      <c r="I921" t="str">
        <f>Master_Data!$A921 &amp; "-" &amp; Master_Data!$C921</f>
        <v>FRA-2019</v>
      </c>
      <c r="J921">
        <f t="shared" si="168"/>
        <v>0</v>
      </c>
      <c r="K921">
        <f t="shared" si="169"/>
        <v>0.30000000000000071</v>
      </c>
      <c r="L921">
        <f t="shared" si="170"/>
        <v>-0.10003021700000048</v>
      </c>
      <c r="M921">
        <f t="shared" si="171"/>
        <v>322904299.98770332</v>
      </c>
      <c r="N921">
        <f t="shared" si="172"/>
        <v>0</v>
      </c>
      <c r="O921">
        <f t="shared" si="173"/>
        <v>1.3291077657640471</v>
      </c>
      <c r="P921" t="str">
        <f>IFERROR(VLOOKUP(A921,Ref_Data!$A:$B,2,0),"Unknown")</f>
        <v>High Income</v>
      </c>
      <c r="Q921" t="str">
        <f>IFERROR(VLOOKUP(A921,Ref_Data!$A:$C,3,0),"Unknown")</f>
        <v>Europe &amp; Central Asia</v>
      </c>
      <c r="R921" t="str">
        <f t="shared" si="174"/>
        <v>Universal Access</v>
      </c>
      <c r="S921">
        <f t="shared" si="175"/>
        <v>13.958622860585876</v>
      </c>
      <c r="T921">
        <f t="shared" si="176"/>
        <v>-13.962191043827289</v>
      </c>
      <c r="U921">
        <f t="shared" si="177"/>
        <v>0.10873915241841203</v>
      </c>
      <c r="V921">
        <f t="shared" si="178"/>
        <v>0</v>
      </c>
      <c r="W921">
        <f t="shared" si="179"/>
        <v>-1.0098076310000001</v>
      </c>
    </row>
    <row r="922" spans="1:23" x14ac:dyDescent="0.2">
      <c r="A922" t="s">
        <v>145</v>
      </c>
      <c r="B922" t="s">
        <v>144</v>
      </c>
      <c r="C922">
        <v>2020</v>
      </c>
      <c r="D922">
        <v>100</v>
      </c>
      <c r="E922">
        <v>16.8</v>
      </c>
      <c r="F922">
        <v>4.2467764209999999</v>
      </c>
      <c r="G922">
        <v>3228.489157</v>
      </c>
      <c r="H922">
        <v>67601110</v>
      </c>
      <c r="I922" t="str">
        <f>Master_Data!$A922 &amp; "-" &amp; Master_Data!$C922</f>
        <v>FRA-2020</v>
      </c>
      <c r="J922">
        <f t="shared" si="168"/>
        <v>0</v>
      </c>
      <c r="K922">
        <f t="shared" si="169"/>
        <v>1.3000000000000007</v>
      </c>
      <c r="L922">
        <f t="shared" si="170"/>
        <v>-0.54536402699999975</v>
      </c>
      <c r="M922">
        <f t="shared" si="171"/>
        <v>287086799.98142731</v>
      </c>
      <c r="N922">
        <f t="shared" si="172"/>
        <v>0</v>
      </c>
      <c r="O922">
        <f t="shared" si="173"/>
        <v>1.3154067473920896</v>
      </c>
      <c r="P922" t="str">
        <f>IFERROR(VLOOKUP(A922,Ref_Data!$A:$B,2,0),"Unknown")</f>
        <v>High Income</v>
      </c>
      <c r="Q922" t="str">
        <f>IFERROR(VLOOKUP(A922,Ref_Data!$A:$C,3,0),"Unknown")</f>
        <v>Europe &amp; Central Asia</v>
      </c>
      <c r="R922" t="str">
        <f t="shared" si="174"/>
        <v>Universal Access</v>
      </c>
      <c r="S922">
        <f t="shared" si="175"/>
        <v>13.426165474335917</v>
      </c>
      <c r="T922">
        <f t="shared" si="176"/>
        <v>-13.73485343381526</v>
      </c>
      <c r="U922">
        <f t="shared" si="177"/>
        <v>-0.15397121530125801</v>
      </c>
      <c r="V922">
        <f t="shared" si="178"/>
        <v>0</v>
      </c>
      <c r="W922">
        <f t="shared" si="179"/>
        <v>-1.5551716579999999</v>
      </c>
    </row>
    <row r="923" spans="1:23" x14ac:dyDescent="0.2">
      <c r="A923" t="s">
        <v>145</v>
      </c>
      <c r="B923" t="s">
        <v>144</v>
      </c>
      <c r="C923">
        <v>2021</v>
      </c>
      <c r="D923">
        <v>100</v>
      </c>
      <c r="E923">
        <v>16.2</v>
      </c>
      <c r="F923">
        <v>4.6682086920000003</v>
      </c>
      <c r="G923">
        <v>3469.8339860000001</v>
      </c>
      <c r="H923">
        <v>67842811</v>
      </c>
      <c r="I923" t="str">
        <f>Master_Data!$A923 &amp; "-" &amp; Master_Data!$C923</f>
        <v>FRA-2021</v>
      </c>
      <c r="J923">
        <f t="shared" si="168"/>
        <v>0</v>
      </c>
      <c r="K923">
        <f t="shared" si="169"/>
        <v>-0.60000000000000142</v>
      </c>
      <c r="L923">
        <f t="shared" si="170"/>
        <v>0.42143227100000047</v>
      </c>
      <c r="M923">
        <f t="shared" si="171"/>
        <v>316704399.99991322</v>
      </c>
      <c r="N923">
        <f t="shared" si="172"/>
        <v>0</v>
      </c>
      <c r="O923">
        <f t="shared" si="173"/>
        <v>1.3453694646012382</v>
      </c>
      <c r="P923" t="str">
        <f>IFERROR(VLOOKUP(A923,Ref_Data!$A:$B,2,0),"Unknown")</f>
        <v>High Income</v>
      </c>
      <c r="Q923" t="str">
        <f>IFERROR(VLOOKUP(A923,Ref_Data!$A:$C,3,0),"Unknown")</f>
        <v>Europe &amp; Central Asia</v>
      </c>
      <c r="R923" t="str">
        <f t="shared" si="174"/>
        <v>Universal Access</v>
      </c>
      <c r="S923">
        <f t="shared" si="175"/>
        <v>12.87483148972656</v>
      </c>
      <c r="T923">
        <f t="shared" si="176"/>
        <v>-13.403381642512059</v>
      </c>
      <c r="U923">
        <f t="shared" si="177"/>
        <v>8.7474350995814021E-2</v>
      </c>
      <c r="V923">
        <f t="shared" si="178"/>
        <v>0</v>
      </c>
      <c r="W923">
        <f t="shared" si="179"/>
        <v>-1.1337393869999994</v>
      </c>
    </row>
    <row r="924" spans="1:23" x14ac:dyDescent="0.2">
      <c r="A924" t="s">
        <v>145</v>
      </c>
      <c r="B924" t="s">
        <v>144</v>
      </c>
      <c r="C924">
        <v>2022</v>
      </c>
      <c r="D924">
        <v>100</v>
      </c>
      <c r="F924">
        <v>4.5124682890000001</v>
      </c>
      <c r="G924">
        <v>3100.1897819999999</v>
      </c>
      <c r="H924">
        <v>68184457</v>
      </c>
      <c r="I924" t="str">
        <f>Master_Data!$A924 &amp; "-" &amp; Master_Data!$C924</f>
        <v>FRA-2022</v>
      </c>
      <c r="J924">
        <f t="shared" si="168"/>
        <v>0</v>
      </c>
      <c r="K924" t="str">
        <f t="shared" si="169"/>
        <v/>
      </c>
      <c r="L924">
        <f t="shared" si="170"/>
        <v>-0.15574040300000025</v>
      </c>
      <c r="M924">
        <f t="shared" si="171"/>
        <v>307680200.0151841</v>
      </c>
      <c r="N924">
        <f t="shared" si="172"/>
        <v>0</v>
      </c>
      <c r="O924">
        <f t="shared" si="173"/>
        <v>1.4555458234201741</v>
      </c>
      <c r="P924" t="str">
        <f>IFERROR(VLOOKUP(A924,Ref_Data!$A:$B,2,0),"Unknown")</f>
        <v>High Income</v>
      </c>
      <c r="Q924" t="str">
        <f>IFERROR(VLOOKUP(A924,Ref_Data!$A:$C,3,0),"Unknown")</f>
        <v>Europe &amp; Central Asia</v>
      </c>
      <c r="R924" t="str">
        <f t="shared" si="174"/>
        <v>Universal Access</v>
      </c>
      <c r="S924">
        <f t="shared" si="175"/>
        <v>12.585946336015652</v>
      </c>
      <c r="T924" t="str">
        <f t="shared" si="176"/>
        <v/>
      </c>
      <c r="U924">
        <f t="shared" si="177"/>
        <v>-3.8332763225936262E-2</v>
      </c>
      <c r="V924">
        <f t="shared" si="178"/>
        <v>0</v>
      </c>
      <c r="W924">
        <f t="shared" si="179"/>
        <v>-1.2894797899999997</v>
      </c>
    </row>
    <row r="925" spans="1:23" x14ac:dyDescent="0.2">
      <c r="A925" t="s">
        <v>147</v>
      </c>
      <c r="B925" t="s">
        <v>146</v>
      </c>
      <c r="C925">
        <v>2010</v>
      </c>
      <c r="D925">
        <v>100</v>
      </c>
      <c r="E925">
        <v>3.4</v>
      </c>
      <c r="F925">
        <v>4.1104055E-2</v>
      </c>
      <c r="H925">
        <v>48657</v>
      </c>
      <c r="I925" t="str">
        <f>Master_Data!$A925 &amp; "-" &amp; Master_Data!$C925</f>
        <v>FRO-2010</v>
      </c>
      <c r="J925" t="str">
        <f t="shared" si="168"/>
        <v/>
      </c>
      <c r="K925" t="str">
        <f t="shared" si="169"/>
        <v/>
      </c>
      <c r="L925" t="str">
        <f t="shared" si="170"/>
        <v/>
      </c>
      <c r="M925">
        <f t="shared" si="171"/>
        <v>2000.0000041349999</v>
      </c>
      <c r="N925">
        <f t="shared" si="172"/>
        <v>0</v>
      </c>
      <c r="O925" t="str">
        <f t="shared" si="173"/>
        <v/>
      </c>
      <c r="P925" t="str">
        <f>IFERROR(VLOOKUP(A925,Ref_Data!$A:$B,2,0),"Unknown")</f>
        <v>High Income</v>
      </c>
      <c r="Q925" t="str">
        <f>IFERROR(VLOOKUP(A925,Ref_Data!$A:$C,3,0),"Unknown")</f>
        <v>Europe &amp; Central Asia</v>
      </c>
      <c r="R925" t="str">
        <f t="shared" si="174"/>
        <v>Universal Access</v>
      </c>
      <c r="S925">
        <f t="shared" si="175"/>
        <v>20.375342560585949</v>
      </c>
      <c r="T925">
        <f t="shared" si="176"/>
        <v>-27.012664906737903</v>
      </c>
      <c r="U925">
        <f t="shared" si="177"/>
        <v>-5.0569551589916344</v>
      </c>
      <c r="V925">
        <f t="shared" si="178"/>
        <v>0</v>
      </c>
      <c r="W925">
        <f t="shared" si="179"/>
        <v>0</v>
      </c>
    </row>
    <row r="926" spans="1:23" x14ac:dyDescent="0.2">
      <c r="A926" t="s">
        <v>147</v>
      </c>
      <c r="B926" t="s">
        <v>146</v>
      </c>
      <c r="C926">
        <v>2011</v>
      </c>
      <c r="D926">
        <v>100</v>
      </c>
      <c r="E926">
        <v>5</v>
      </c>
      <c r="F926">
        <v>4.1200584999999998E-2</v>
      </c>
      <c r="H926">
        <v>48543</v>
      </c>
      <c r="I926" t="str">
        <f>Master_Data!$A926 &amp; "-" &amp; Master_Data!$C926</f>
        <v>FRO-2011</v>
      </c>
      <c r="J926">
        <f t="shared" si="168"/>
        <v>0</v>
      </c>
      <c r="K926">
        <f t="shared" si="169"/>
        <v>1.6</v>
      </c>
      <c r="L926">
        <f t="shared" si="170"/>
        <v>9.6529999999997451E-5</v>
      </c>
      <c r="M926">
        <f t="shared" si="171"/>
        <v>1999.9999976549998</v>
      </c>
      <c r="N926">
        <f t="shared" si="172"/>
        <v>0</v>
      </c>
      <c r="O926" t="str">
        <f t="shared" si="173"/>
        <v/>
      </c>
      <c r="P926" t="str">
        <f>IFERROR(VLOOKUP(A926,Ref_Data!$A:$B,2,0),"Unknown")</f>
        <v>High Income</v>
      </c>
      <c r="Q926" t="str">
        <f>IFERROR(VLOOKUP(A926,Ref_Data!$A:$C,3,0),"Unknown")</f>
        <v>Europe &amp; Central Asia</v>
      </c>
      <c r="R926" t="str">
        <f t="shared" si="174"/>
        <v>Universal Access</v>
      </c>
      <c r="S926">
        <f t="shared" si="175"/>
        <v>19.584672569179688</v>
      </c>
      <c r="T926">
        <f t="shared" si="176"/>
        <v>-25.197370289641142</v>
      </c>
      <c r="U926">
        <f t="shared" si="177"/>
        <v>-5.0853327987740551</v>
      </c>
      <c r="V926">
        <f t="shared" si="178"/>
        <v>0</v>
      </c>
      <c r="W926">
        <f t="shared" si="179"/>
        <v>9.6529999999997451E-5</v>
      </c>
    </row>
    <row r="927" spans="1:23" x14ac:dyDescent="0.2">
      <c r="A927" t="s">
        <v>147</v>
      </c>
      <c r="B927" t="s">
        <v>146</v>
      </c>
      <c r="C927">
        <v>2012</v>
      </c>
      <c r="D927">
        <v>100</v>
      </c>
      <c r="E927">
        <v>4.7</v>
      </c>
      <c r="F927">
        <v>4.1415584999999998E-2</v>
      </c>
      <c r="H927">
        <v>48291</v>
      </c>
      <c r="I927" t="str">
        <f>Master_Data!$A927 &amp; "-" &amp; Master_Data!$C927</f>
        <v>FRO-2012</v>
      </c>
      <c r="J927">
        <f t="shared" si="168"/>
        <v>0</v>
      </c>
      <c r="K927">
        <f t="shared" si="169"/>
        <v>-0.29999999999999982</v>
      </c>
      <c r="L927">
        <f t="shared" si="170"/>
        <v>2.1499999999999991E-4</v>
      </c>
      <c r="M927">
        <f t="shared" si="171"/>
        <v>2000.0000152349999</v>
      </c>
      <c r="N927">
        <f t="shared" si="172"/>
        <v>0</v>
      </c>
      <c r="O927" t="str">
        <f t="shared" si="173"/>
        <v/>
      </c>
      <c r="P927" t="str">
        <f>IFERROR(VLOOKUP(A927,Ref_Data!$A:$B,2,0),"Unknown")</f>
        <v>High Income</v>
      </c>
      <c r="Q927" t="str">
        <f>IFERROR(VLOOKUP(A927,Ref_Data!$A:$C,3,0),"Unknown")</f>
        <v>Europe &amp; Central Asia</v>
      </c>
      <c r="R927" t="str">
        <f t="shared" si="174"/>
        <v>Universal Access</v>
      </c>
      <c r="S927">
        <f t="shared" si="175"/>
        <v>18.879195463984374</v>
      </c>
      <c r="T927">
        <f t="shared" si="176"/>
        <v>-25.407129453224883</v>
      </c>
      <c r="U927">
        <f t="shared" si="177"/>
        <v>-5.364088478096229</v>
      </c>
      <c r="V927">
        <f t="shared" si="178"/>
        <v>0</v>
      </c>
      <c r="W927">
        <f t="shared" si="179"/>
        <v>3.1152999999999736E-4</v>
      </c>
    </row>
    <row r="928" spans="1:23" x14ac:dyDescent="0.2">
      <c r="A928" t="s">
        <v>147</v>
      </c>
      <c r="B928" t="s">
        <v>146</v>
      </c>
      <c r="C928">
        <v>2013</v>
      </c>
      <c r="D928">
        <v>100</v>
      </c>
      <c r="E928">
        <v>4.5</v>
      </c>
      <c r="F928">
        <v>4.1454214000000003E-2</v>
      </c>
      <c r="H928">
        <v>48246</v>
      </c>
      <c r="I928" t="str">
        <f>Master_Data!$A928 &amp; "-" &amp; Master_Data!$C928</f>
        <v>FRO-2013</v>
      </c>
      <c r="J928">
        <f t="shared" si="168"/>
        <v>0</v>
      </c>
      <c r="K928">
        <f t="shared" si="169"/>
        <v>-0.20000000000000018</v>
      </c>
      <c r="L928">
        <f t="shared" si="170"/>
        <v>3.8629000000005298E-5</v>
      </c>
      <c r="M928">
        <f t="shared" si="171"/>
        <v>2000.0000086440002</v>
      </c>
      <c r="N928">
        <f t="shared" si="172"/>
        <v>0</v>
      </c>
      <c r="O928" t="str">
        <f t="shared" si="173"/>
        <v/>
      </c>
      <c r="P928" t="str">
        <f>IFERROR(VLOOKUP(A928,Ref_Data!$A:$B,2,0),"Unknown")</f>
        <v>High Income</v>
      </c>
      <c r="Q928" t="str">
        <f>IFERROR(VLOOKUP(A928,Ref_Data!$A:$C,3,0),"Unknown")</f>
        <v>Europe &amp; Central Asia</v>
      </c>
      <c r="R928" t="str">
        <f t="shared" si="174"/>
        <v>Universal Access</v>
      </c>
      <c r="S928">
        <f t="shared" si="175"/>
        <v>18.287461823359394</v>
      </c>
      <c r="T928">
        <f t="shared" si="176"/>
        <v>-25.801640083835348</v>
      </c>
      <c r="U928">
        <f t="shared" si="177"/>
        <v>-4.9269162300000042</v>
      </c>
      <c r="V928">
        <f t="shared" si="178"/>
        <v>0</v>
      </c>
      <c r="W928">
        <f t="shared" si="179"/>
        <v>3.5015900000000266E-4</v>
      </c>
    </row>
    <row r="929" spans="1:23" x14ac:dyDescent="0.2">
      <c r="A929" t="s">
        <v>147</v>
      </c>
      <c r="B929" t="s">
        <v>146</v>
      </c>
      <c r="C929">
        <v>2014</v>
      </c>
      <c r="D929">
        <v>100</v>
      </c>
      <c r="E929">
        <v>6.5</v>
      </c>
      <c r="F929">
        <v>4.1298422000000001E-2</v>
      </c>
      <c r="H929">
        <v>48428</v>
      </c>
      <c r="I929" t="str">
        <f>Master_Data!$A929 &amp; "-" &amp; Master_Data!$C929</f>
        <v>FRO-2014</v>
      </c>
      <c r="J929">
        <f t="shared" si="168"/>
        <v>0</v>
      </c>
      <c r="K929">
        <f t="shared" si="169"/>
        <v>2</v>
      </c>
      <c r="L929">
        <f t="shared" si="170"/>
        <v>-1.5579200000000182E-4</v>
      </c>
      <c r="M929">
        <f t="shared" si="171"/>
        <v>1999.9999806160001</v>
      </c>
      <c r="N929">
        <f t="shared" si="172"/>
        <v>0</v>
      </c>
      <c r="O929" t="str">
        <f t="shared" si="173"/>
        <v/>
      </c>
      <c r="P929" t="str">
        <f>IFERROR(VLOOKUP(A929,Ref_Data!$A:$B,2,0),"Unknown")</f>
        <v>High Income</v>
      </c>
      <c r="Q929" t="str">
        <f>IFERROR(VLOOKUP(A929,Ref_Data!$A:$C,3,0),"Unknown")</f>
        <v>Europe &amp; Central Asia</v>
      </c>
      <c r="R929" t="str">
        <f t="shared" si="174"/>
        <v>Universal Access</v>
      </c>
      <c r="S929">
        <f t="shared" si="175"/>
        <v>17.559097411132853</v>
      </c>
      <c r="T929">
        <f t="shared" si="176"/>
        <v>-23.611726605578301</v>
      </c>
      <c r="U929">
        <f t="shared" si="177"/>
        <v>-4.7499884760836846</v>
      </c>
      <c r="V929">
        <f t="shared" si="178"/>
        <v>0</v>
      </c>
      <c r="W929">
        <f t="shared" si="179"/>
        <v>1.9436700000000084E-4</v>
      </c>
    </row>
    <row r="930" spans="1:23" x14ac:dyDescent="0.2">
      <c r="A930" t="s">
        <v>147</v>
      </c>
      <c r="B930" t="s">
        <v>146</v>
      </c>
      <c r="C930">
        <v>2015</v>
      </c>
      <c r="D930">
        <v>100</v>
      </c>
      <c r="E930">
        <v>7.5</v>
      </c>
      <c r="F930">
        <v>4.0900631999999999E-2</v>
      </c>
      <c r="H930">
        <v>48899</v>
      </c>
      <c r="I930" t="str">
        <f>Master_Data!$A930 &amp; "-" &amp; Master_Data!$C930</f>
        <v>FRO-2015</v>
      </c>
      <c r="J930">
        <f t="shared" si="168"/>
        <v>0</v>
      </c>
      <c r="K930">
        <f t="shared" si="169"/>
        <v>1</v>
      </c>
      <c r="L930">
        <f t="shared" si="170"/>
        <v>-3.9779000000000203E-4</v>
      </c>
      <c r="M930">
        <f t="shared" si="171"/>
        <v>2000.000004168</v>
      </c>
      <c r="N930">
        <f t="shared" si="172"/>
        <v>0</v>
      </c>
      <c r="O930" t="str">
        <f t="shared" si="173"/>
        <v/>
      </c>
      <c r="P930" t="str">
        <f>IFERROR(VLOOKUP(A930,Ref_Data!$A:$B,2,0),"Unknown")</f>
        <v>High Income</v>
      </c>
      <c r="Q930" t="str">
        <f>IFERROR(VLOOKUP(A930,Ref_Data!$A:$C,3,0),"Unknown")</f>
        <v>Europe &amp; Central Asia</v>
      </c>
      <c r="R930" t="str">
        <f t="shared" si="174"/>
        <v>Universal Access</v>
      </c>
      <c r="S930">
        <f t="shared" si="175"/>
        <v>16.984761441953111</v>
      </c>
      <c r="T930">
        <f t="shared" si="176"/>
        <v>-22.41515719149799</v>
      </c>
      <c r="U930">
        <f t="shared" si="177"/>
        <v>-4.6685407340041793</v>
      </c>
      <c r="V930">
        <f t="shared" si="178"/>
        <v>0</v>
      </c>
      <c r="W930">
        <f t="shared" si="179"/>
        <v>-2.0342300000000119E-4</v>
      </c>
    </row>
    <row r="931" spans="1:23" x14ac:dyDescent="0.2">
      <c r="A931" t="s">
        <v>147</v>
      </c>
      <c r="B931" t="s">
        <v>146</v>
      </c>
      <c r="C931">
        <v>2016</v>
      </c>
      <c r="D931">
        <v>100</v>
      </c>
      <c r="E931">
        <v>6.3</v>
      </c>
      <c r="F931">
        <v>4.0433446999999997E-2</v>
      </c>
      <c r="H931">
        <v>49464</v>
      </c>
      <c r="I931" t="str">
        <f>Master_Data!$A931 &amp; "-" &amp; Master_Data!$C931</f>
        <v>FRO-2016</v>
      </c>
      <c r="J931">
        <f t="shared" si="168"/>
        <v>0</v>
      </c>
      <c r="K931">
        <f t="shared" si="169"/>
        <v>-1.2000000000000002</v>
      </c>
      <c r="L931">
        <f t="shared" si="170"/>
        <v>-4.671850000000019E-4</v>
      </c>
      <c r="M931">
        <f t="shared" si="171"/>
        <v>2000.0000224079999</v>
      </c>
      <c r="N931">
        <f t="shared" si="172"/>
        <v>0</v>
      </c>
      <c r="O931" t="str">
        <f t="shared" si="173"/>
        <v/>
      </c>
      <c r="P931" t="str">
        <f>IFERROR(VLOOKUP(A931,Ref_Data!$A:$B,2,0),"Unknown")</f>
        <v>High Income</v>
      </c>
      <c r="Q931" t="str">
        <f>IFERROR(VLOOKUP(A931,Ref_Data!$A:$C,3,0),"Unknown")</f>
        <v>Europe &amp; Central Asia</v>
      </c>
      <c r="R931" t="str">
        <f t="shared" si="174"/>
        <v>Universal Access</v>
      </c>
      <c r="S931">
        <f t="shared" si="175"/>
        <v>15.905248869453033</v>
      </c>
      <c r="T931">
        <f t="shared" si="176"/>
        <v>-23.406057525184725</v>
      </c>
      <c r="U931">
        <f t="shared" si="177"/>
        <v>-4.6339383486694565</v>
      </c>
      <c r="V931">
        <f t="shared" si="178"/>
        <v>0</v>
      </c>
      <c r="W931">
        <f t="shared" si="179"/>
        <v>-6.7060800000000309E-4</v>
      </c>
    </row>
    <row r="932" spans="1:23" x14ac:dyDescent="0.2">
      <c r="A932" t="s">
        <v>147</v>
      </c>
      <c r="B932" t="s">
        <v>146</v>
      </c>
      <c r="C932">
        <v>2017</v>
      </c>
      <c r="D932">
        <v>100</v>
      </c>
      <c r="E932">
        <v>6</v>
      </c>
      <c r="F932">
        <v>3.9856517000000001E-2</v>
      </c>
      <c r="H932">
        <v>50180</v>
      </c>
      <c r="I932" t="str">
        <f>Master_Data!$A932 &amp; "-" &amp; Master_Data!$C932</f>
        <v>FRO-2017</v>
      </c>
      <c r="J932">
        <f t="shared" si="168"/>
        <v>0</v>
      </c>
      <c r="K932">
        <f t="shared" si="169"/>
        <v>-0.29999999999999982</v>
      </c>
      <c r="L932">
        <f t="shared" si="170"/>
        <v>-5.7692999999999633E-4</v>
      </c>
      <c r="M932">
        <f t="shared" si="171"/>
        <v>2000.0000230600001</v>
      </c>
      <c r="N932">
        <f t="shared" si="172"/>
        <v>0</v>
      </c>
      <c r="O932" t="str">
        <f t="shared" si="173"/>
        <v/>
      </c>
      <c r="P932" t="str">
        <f>IFERROR(VLOOKUP(A932,Ref_Data!$A:$B,2,0),"Unknown")</f>
        <v>High Income</v>
      </c>
      <c r="Q932" t="str">
        <f>IFERROR(VLOOKUP(A932,Ref_Data!$A:$C,3,0),"Unknown")</f>
        <v>Europe &amp; Central Asia</v>
      </c>
      <c r="R932" t="str">
        <f t="shared" si="174"/>
        <v>Universal Access</v>
      </c>
      <c r="S932">
        <f t="shared" si="175"/>
        <v>15.146092309921883</v>
      </c>
      <c r="T932">
        <f t="shared" si="176"/>
        <v>-23.541518871734947</v>
      </c>
      <c r="U932">
        <f t="shared" si="177"/>
        <v>-4.6378945485732244</v>
      </c>
      <c r="V932">
        <f t="shared" si="178"/>
        <v>0</v>
      </c>
      <c r="W932">
        <f t="shared" si="179"/>
        <v>-1.2475379999999994E-3</v>
      </c>
    </row>
    <row r="933" spans="1:23" x14ac:dyDescent="0.2">
      <c r="A933" t="s">
        <v>147</v>
      </c>
      <c r="B933" t="s">
        <v>146</v>
      </c>
      <c r="C933">
        <v>2018</v>
      </c>
      <c r="D933">
        <v>100</v>
      </c>
      <c r="E933">
        <v>5.9</v>
      </c>
      <c r="F933">
        <v>4.11797E-2</v>
      </c>
      <c r="H933">
        <v>50996</v>
      </c>
      <c r="I933" t="str">
        <f>Master_Data!$A933 &amp; "-" &amp; Master_Data!$C933</f>
        <v>FRO-2018</v>
      </c>
      <c r="J933">
        <f t="shared" si="168"/>
        <v>0</v>
      </c>
      <c r="K933">
        <f t="shared" si="169"/>
        <v>-9.9999999999999645E-2</v>
      </c>
      <c r="L933">
        <f t="shared" si="170"/>
        <v>1.3231829999999986E-3</v>
      </c>
      <c r="M933">
        <f t="shared" si="171"/>
        <v>2099.9999812000001</v>
      </c>
      <c r="N933">
        <f t="shared" si="172"/>
        <v>0</v>
      </c>
      <c r="O933" t="str">
        <f t="shared" si="173"/>
        <v/>
      </c>
      <c r="P933" t="str">
        <f>IFERROR(VLOOKUP(A933,Ref_Data!$A:$B,2,0),"Unknown")</f>
        <v>High Income</v>
      </c>
      <c r="Q933" t="str">
        <f>IFERROR(VLOOKUP(A933,Ref_Data!$A:$C,3,0),"Unknown")</f>
        <v>Europe &amp; Central Asia</v>
      </c>
      <c r="R933" t="str">
        <f t="shared" si="174"/>
        <v>Universal Access</v>
      </c>
      <c r="S933">
        <f t="shared" si="175"/>
        <v>14.516199440312505</v>
      </c>
      <c r="T933">
        <f t="shared" si="176"/>
        <v>-23.6630301703253</v>
      </c>
      <c r="U933">
        <f t="shared" si="177"/>
        <v>-4.6696893096276151</v>
      </c>
      <c r="V933">
        <f t="shared" si="178"/>
        <v>0</v>
      </c>
      <c r="W933">
        <f t="shared" si="179"/>
        <v>7.5644999999999185E-5</v>
      </c>
    </row>
    <row r="934" spans="1:23" x14ac:dyDescent="0.2">
      <c r="A934" t="s">
        <v>147</v>
      </c>
      <c r="B934" t="s">
        <v>146</v>
      </c>
      <c r="C934">
        <v>2019</v>
      </c>
      <c r="D934">
        <v>100</v>
      </c>
      <c r="E934">
        <v>5.4</v>
      </c>
      <c r="F934">
        <v>4.0546802999999999E-2</v>
      </c>
      <c r="H934">
        <v>51792</v>
      </c>
      <c r="I934" t="str">
        <f>Master_Data!$A934 &amp; "-" &amp; Master_Data!$C934</f>
        <v>FRO-2019</v>
      </c>
      <c r="J934">
        <f t="shared" si="168"/>
        <v>0</v>
      </c>
      <c r="K934">
        <f t="shared" si="169"/>
        <v>-0.5</v>
      </c>
      <c r="L934">
        <f t="shared" si="170"/>
        <v>-6.3289700000000032E-4</v>
      </c>
      <c r="M934">
        <f t="shared" si="171"/>
        <v>2100.0000209760001</v>
      </c>
      <c r="N934">
        <f t="shared" si="172"/>
        <v>0</v>
      </c>
      <c r="O934" t="str">
        <f t="shared" si="173"/>
        <v/>
      </c>
      <c r="P934" t="str">
        <f>IFERROR(VLOOKUP(A934,Ref_Data!$A:$B,2,0),"Unknown")</f>
        <v>High Income</v>
      </c>
      <c r="Q934" t="str">
        <f>IFERROR(VLOOKUP(A934,Ref_Data!$A:$C,3,0),"Unknown")</f>
        <v>Europe &amp; Central Asia</v>
      </c>
      <c r="R934" t="str">
        <f t="shared" si="174"/>
        <v>Universal Access</v>
      </c>
      <c r="S934">
        <f t="shared" si="175"/>
        <v>13.958622860585876</v>
      </c>
      <c r="T934">
        <f t="shared" si="176"/>
        <v>-24.062191043827291</v>
      </c>
      <c r="U934">
        <f t="shared" si="177"/>
        <v>-4.6428544925815878</v>
      </c>
      <c r="V934">
        <f t="shared" si="178"/>
        <v>0</v>
      </c>
      <c r="W934">
        <f t="shared" si="179"/>
        <v>-5.5725200000000114E-4</v>
      </c>
    </row>
    <row r="935" spans="1:23" x14ac:dyDescent="0.2">
      <c r="A935" t="s">
        <v>147</v>
      </c>
      <c r="B935" t="s">
        <v>146</v>
      </c>
      <c r="C935">
        <v>2020</v>
      </c>
      <c r="D935">
        <v>100</v>
      </c>
      <c r="E935">
        <v>5.3</v>
      </c>
      <c r="F935">
        <v>3.9950537000000001E-2</v>
      </c>
      <c r="H935">
        <v>52565</v>
      </c>
      <c r="I935" t="str">
        <f>Master_Data!$A935 &amp; "-" &amp; Master_Data!$C935</f>
        <v>FRO-2020</v>
      </c>
      <c r="J935">
        <f t="shared" si="168"/>
        <v>0</v>
      </c>
      <c r="K935">
        <f t="shared" si="169"/>
        <v>-0.10000000000000053</v>
      </c>
      <c r="L935">
        <f t="shared" si="170"/>
        <v>-5.9626599999999808E-4</v>
      </c>
      <c r="M935">
        <f t="shared" si="171"/>
        <v>2099.9999774050002</v>
      </c>
      <c r="N935">
        <f t="shared" si="172"/>
        <v>0</v>
      </c>
      <c r="O935" t="str">
        <f t="shared" si="173"/>
        <v/>
      </c>
      <c r="P935" t="str">
        <f>IFERROR(VLOOKUP(A935,Ref_Data!$A:$B,2,0),"Unknown")</f>
        <v>High Income</v>
      </c>
      <c r="Q935" t="str">
        <f>IFERROR(VLOOKUP(A935,Ref_Data!$A:$C,3,0),"Unknown")</f>
        <v>Europe &amp; Central Asia</v>
      </c>
      <c r="R935" t="str">
        <f t="shared" si="174"/>
        <v>Universal Access</v>
      </c>
      <c r="S935">
        <f t="shared" si="175"/>
        <v>13.426165474335917</v>
      </c>
      <c r="T935">
        <f t="shared" si="176"/>
        <v>-25.23485343381526</v>
      </c>
      <c r="U935">
        <f t="shared" si="177"/>
        <v>-4.3607970993012577</v>
      </c>
      <c r="V935">
        <f t="shared" si="178"/>
        <v>0</v>
      </c>
      <c r="W935">
        <f t="shared" si="179"/>
        <v>-1.1535179999999992E-3</v>
      </c>
    </row>
    <row r="936" spans="1:23" x14ac:dyDescent="0.2">
      <c r="A936" t="s">
        <v>147</v>
      </c>
      <c r="B936" t="s">
        <v>146</v>
      </c>
      <c r="C936">
        <v>2021</v>
      </c>
      <c r="D936">
        <v>100</v>
      </c>
      <c r="E936">
        <v>5.0999999999999996</v>
      </c>
      <c r="F936">
        <v>3.9402581999999998E-2</v>
      </c>
      <c r="H936">
        <v>53296</v>
      </c>
      <c r="I936" t="str">
        <f>Master_Data!$A936 &amp; "-" &amp; Master_Data!$C936</f>
        <v>FRO-2021</v>
      </c>
      <c r="J936">
        <f t="shared" si="168"/>
        <v>0</v>
      </c>
      <c r="K936">
        <f t="shared" si="169"/>
        <v>-0.20000000000000018</v>
      </c>
      <c r="L936">
        <f t="shared" si="170"/>
        <v>-5.4795500000000275E-4</v>
      </c>
      <c r="M936">
        <f t="shared" si="171"/>
        <v>2100.0000102720001</v>
      </c>
      <c r="N936">
        <f t="shared" si="172"/>
        <v>0</v>
      </c>
      <c r="O936" t="str">
        <f t="shared" si="173"/>
        <v/>
      </c>
      <c r="P936" t="str">
        <f>IFERROR(VLOOKUP(A936,Ref_Data!$A:$B,2,0),"Unknown")</f>
        <v>High Income</v>
      </c>
      <c r="Q936" t="str">
        <f>IFERROR(VLOOKUP(A936,Ref_Data!$A:$C,3,0),"Unknown")</f>
        <v>Europe &amp; Central Asia</v>
      </c>
      <c r="R936" t="str">
        <f t="shared" si="174"/>
        <v>Universal Access</v>
      </c>
      <c r="S936">
        <f t="shared" si="175"/>
        <v>12.87483148972656</v>
      </c>
      <c r="T936">
        <f t="shared" si="176"/>
        <v>-24.503381642512061</v>
      </c>
      <c r="U936">
        <f t="shared" si="177"/>
        <v>-4.5413317590041862</v>
      </c>
      <c r="V936">
        <f t="shared" si="178"/>
        <v>0</v>
      </c>
      <c r="W936">
        <f t="shared" si="179"/>
        <v>-1.701473000000002E-3</v>
      </c>
    </row>
    <row r="937" spans="1:23" x14ac:dyDescent="0.2">
      <c r="A937" t="s">
        <v>147</v>
      </c>
      <c r="B937" t="s">
        <v>146</v>
      </c>
      <c r="C937">
        <v>2022</v>
      </c>
      <c r="D937">
        <v>100</v>
      </c>
      <c r="E937">
        <v>7.9</v>
      </c>
      <c r="F937">
        <v>3.8952367000000002E-2</v>
      </c>
      <c r="H937">
        <v>53912</v>
      </c>
      <c r="I937" t="str">
        <f>Master_Data!$A937 &amp; "-" &amp; Master_Data!$C937</f>
        <v>FRO-2022</v>
      </c>
      <c r="J937">
        <f t="shared" si="168"/>
        <v>0</v>
      </c>
      <c r="K937">
        <f t="shared" si="169"/>
        <v>2.8000000000000007</v>
      </c>
      <c r="L937">
        <f t="shared" si="170"/>
        <v>-4.5021499999999687E-4</v>
      </c>
      <c r="M937">
        <f t="shared" si="171"/>
        <v>2100.0000097040001</v>
      </c>
      <c r="N937">
        <f t="shared" si="172"/>
        <v>0</v>
      </c>
      <c r="O937" t="str">
        <f t="shared" si="173"/>
        <v/>
      </c>
      <c r="P937" t="str">
        <f>IFERROR(VLOOKUP(A937,Ref_Data!$A:$B,2,0),"Unknown")</f>
        <v>High Income</v>
      </c>
      <c r="Q937" t="str">
        <f>IFERROR(VLOOKUP(A937,Ref_Data!$A:$C,3,0),"Unknown")</f>
        <v>Europe &amp; Central Asia</v>
      </c>
      <c r="R937" t="str">
        <f t="shared" si="174"/>
        <v>Universal Access</v>
      </c>
      <c r="S937">
        <f t="shared" si="175"/>
        <v>12.585946336015652</v>
      </c>
      <c r="T937">
        <f t="shared" si="176"/>
        <v>-22.521739130434796</v>
      </c>
      <c r="U937">
        <f t="shared" si="177"/>
        <v>-4.5118486852259361</v>
      </c>
      <c r="V937">
        <f t="shared" si="178"/>
        <v>0</v>
      </c>
      <c r="W937">
        <f t="shared" si="179"/>
        <v>-2.1516879999999988E-3</v>
      </c>
    </row>
    <row r="938" spans="1:23" x14ac:dyDescent="0.2">
      <c r="A938" t="s">
        <v>149</v>
      </c>
      <c r="B938" t="s">
        <v>148</v>
      </c>
      <c r="C938">
        <v>2010</v>
      </c>
      <c r="D938">
        <v>64.5</v>
      </c>
      <c r="E938">
        <v>2</v>
      </c>
      <c r="F938">
        <v>1.8597729999999999E-3</v>
      </c>
      <c r="H938">
        <v>107540</v>
      </c>
      <c r="I938" t="str">
        <f>Master_Data!$A938 &amp; "-" &amp; Master_Data!$C938</f>
        <v>FSM-2010</v>
      </c>
      <c r="J938" t="str">
        <f t="shared" si="168"/>
        <v/>
      </c>
      <c r="K938" t="str">
        <f t="shared" si="169"/>
        <v/>
      </c>
      <c r="L938" t="str">
        <f t="shared" si="170"/>
        <v/>
      </c>
      <c r="M938">
        <f t="shared" si="171"/>
        <v>199.99998841999999</v>
      </c>
      <c r="N938">
        <f t="shared" si="172"/>
        <v>35.5</v>
      </c>
      <c r="O938" t="str">
        <f t="shared" si="173"/>
        <v/>
      </c>
      <c r="P938" t="str">
        <f>IFERROR(VLOOKUP(A938,Ref_Data!$A:$B,2,0),"Unknown")</f>
        <v>Lower Middle Income</v>
      </c>
      <c r="Q938" t="str">
        <f>IFERROR(VLOOKUP(A938,Ref_Data!$A:$C,3,0),"Unknown")</f>
        <v>East Asia &amp; Pacific</v>
      </c>
      <c r="R938" t="str">
        <f t="shared" si="174"/>
        <v>Moderate Access</v>
      </c>
      <c r="S938">
        <f t="shared" si="175"/>
        <v>-15.124657439414051</v>
      </c>
      <c r="T938">
        <f t="shared" si="176"/>
        <v>-28.412664906737902</v>
      </c>
      <c r="U938">
        <f t="shared" si="177"/>
        <v>-5.0961994409916347</v>
      </c>
      <c r="V938">
        <f t="shared" si="178"/>
        <v>0</v>
      </c>
      <c r="W938">
        <f t="shared" si="179"/>
        <v>0</v>
      </c>
    </row>
    <row r="939" spans="1:23" x14ac:dyDescent="0.2">
      <c r="A939" t="s">
        <v>149</v>
      </c>
      <c r="B939" t="s">
        <v>148</v>
      </c>
      <c r="C939">
        <v>2011</v>
      </c>
      <c r="D939">
        <v>66.3</v>
      </c>
      <c r="E939">
        <v>1.6</v>
      </c>
      <c r="F939">
        <v>1.8570450000000001E-3</v>
      </c>
      <c r="H939">
        <v>107698</v>
      </c>
      <c r="I939" t="str">
        <f>Master_Data!$A939 &amp; "-" &amp; Master_Data!$C939</f>
        <v>FSM-2011</v>
      </c>
      <c r="J939">
        <f t="shared" si="168"/>
        <v>1.7999999999999972</v>
      </c>
      <c r="K939">
        <f t="shared" si="169"/>
        <v>-0.39999999999999991</v>
      </c>
      <c r="L939">
        <f t="shared" si="170"/>
        <v>-2.7279999999998018E-6</v>
      </c>
      <c r="M939">
        <f t="shared" si="171"/>
        <v>200.00003241000002</v>
      </c>
      <c r="N939">
        <f t="shared" si="172"/>
        <v>33.700000000000003</v>
      </c>
      <c r="O939" t="str">
        <f t="shared" si="173"/>
        <v/>
      </c>
      <c r="P939" t="str">
        <f>IFERROR(VLOOKUP(A939,Ref_Data!$A:$B,2,0),"Unknown")</f>
        <v>Lower Middle Income</v>
      </c>
      <c r="Q939" t="str">
        <f>IFERROR(VLOOKUP(A939,Ref_Data!$A:$C,3,0),"Unknown")</f>
        <v>East Asia &amp; Pacific</v>
      </c>
      <c r="R939" t="str">
        <f t="shared" si="174"/>
        <v>Moderate Access</v>
      </c>
      <c r="S939">
        <f t="shared" si="175"/>
        <v>-14.115327430820315</v>
      </c>
      <c r="T939">
        <f t="shared" si="176"/>
        <v>-28.597370289641141</v>
      </c>
      <c r="U939">
        <f t="shared" si="177"/>
        <v>-5.124676338774055</v>
      </c>
      <c r="V939">
        <f t="shared" si="178"/>
        <v>1.7999999999999972</v>
      </c>
      <c r="W939">
        <f t="shared" si="179"/>
        <v>-2.7279999999998018E-6</v>
      </c>
    </row>
    <row r="940" spans="1:23" x14ac:dyDescent="0.2">
      <c r="A940" t="s">
        <v>149</v>
      </c>
      <c r="B940" t="s">
        <v>148</v>
      </c>
      <c r="C940">
        <v>2012</v>
      </c>
      <c r="D940">
        <v>67.8</v>
      </c>
      <c r="E940">
        <v>1.4</v>
      </c>
      <c r="F940">
        <v>1.85374E-3</v>
      </c>
      <c r="H940">
        <v>107890</v>
      </c>
      <c r="I940" t="str">
        <f>Master_Data!$A940 &amp; "-" &amp; Master_Data!$C940</f>
        <v>FSM-2012</v>
      </c>
      <c r="J940">
        <f t="shared" si="168"/>
        <v>1.5</v>
      </c>
      <c r="K940">
        <f t="shared" si="169"/>
        <v>-0.20000000000000018</v>
      </c>
      <c r="L940">
        <f t="shared" si="170"/>
        <v>-3.3050000000001047E-6</v>
      </c>
      <c r="M940">
        <f t="shared" si="171"/>
        <v>200.0000086</v>
      </c>
      <c r="N940">
        <f t="shared" si="172"/>
        <v>32.200000000000003</v>
      </c>
      <c r="O940" t="str">
        <f t="shared" si="173"/>
        <v/>
      </c>
      <c r="P940" t="str">
        <f>IFERROR(VLOOKUP(A940,Ref_Data!$A:$B,2,0),"Unknown")</f>
        <v>Lower Middle Income</v>
      </c>
      <c r="Q940" t="str">
        <f>IFERROR(VLOOKUP(A940,Ref_Data!$A:$C,3,0),"Unknown")</f>
        <v>East Asia &amp; Pacific</v>
      </c>
      <c r="R940" t="str">
        <f t="shared" si="174"/>
        <v>Moderate Access</v>
      </c>
      <c r="S940">
        <f t="shared" si="175"/>
        <v>-13.320804536015629</v>
      </c>
      <c r="T940">
        <f t="shared" si="176"/>
        <v>-28.707129453224884</v>
      </c>
      <c r="U940">
        <f t="shared" si="177"/>
        <v>-5.4036503230962296</v>
      </c>
      <c r="V940">
        <f t="shared" si="178"/>
        <v>3.2999999999999972</v>
      </c>
      <c r="W940">
        <f t="shared" si="179"/>
        <v>-6.0329999999999065E-6</v>
      </c>
    </row>
    <row r="941" spans="1:23" x14ac:dyDescent="0.2">
      <c r="A941" t="s">
        <v>149</v>
      </c>
      <c r="B941" t="s">
        <v>148</v>
      </c>
      <c r="C941">
        <v>2013</v>
      </c>
      <c r="D941">
        <v>69.400000000000006</v>
      </c>
      <c r="E941">
        <v>1.4</v>
      </c>
      <c r="F941">
        <v>1.849779E-3</v>
      </c>
      <c r="H941">
        <v>108121</v>
      </c>
      <c r="I941" t="str">
        <f>Master_Data!$A941 &amp; "-" &amp; Master_Data!$C941</f>
        <v>FSM-2013</v>
      </c>
      <c r="J941">
        <f t="shared" si="168"/>
        <v>1.6000000000000085</v>
      </c>
      <c r="K941">
        <f t="shared" si="169"/>
        <v>0</v>
      </c>
      <c r="L941">
        <f t="shared" si="170"/>
        <v>-3.9610000000000253E-6</v>
      </c>
      <c r="M941">
        <f t="shared" si="171"/>
        <v>199.99995525899999</v>
      </c>
      <c r="N941">
        <f t="shared" si="172"/>
        <v>30.599999999999994</v>
      </c>
      <c r="O941" t="str">
        <f t="shared" si="173"/>
        <v/>
      </c>
      <c r="P941" t="str">
        <f>IFERROR(VLOOKUP(A941,Ref_Data!$A:$B,2,0),"Unknown")</f>
        <v>Lower Middle Income</v>
      </c>
      <c r="Q941" t="str">
        <f>IFERROR(VLOOKUP(A941,Ref_Data!$A:$C,3,0),"Unknown")</f>
        <v>East Asia &amp; Pacific</v>
      </c>
      <c r="R941" t="str">
        <f t="shared" si="174"/>
        <v>Moderate Access</v>
      </c>
      <c r="S941">
        <f t="shared" si="175"/>
        <v>-12.312538176640601</v>
      </c>
      <c r="T941">
        <f t="shared" si="176"/>
        <v>-28.90164008383535</v>
      </c>
      <c r="U941">
        <f t="shared" si="177"/>
        <v>-4.9665206650000044</v>
      </c>
      <c r="V941">
        <f t="shared" si="178"/>
        <v>4.9000000000000057</v>
      </c>
      <c r="W941">
        <f t="shared" si="179"/>
        <v>-9.9939999999999318E-6</v>
      </c>
    </row>
    <row r="942" spans="1:23" x14ac:dyDescent="0.2">
      <c r="A942" t="s">
        <v>149</v>
      </c>
      <c r="B942" t="s">
        <v>148</v>
      </c>
      <c r="C942">
        <v>2014</v>
      </c>
      <c r="D942">
        <v>71.2</v>
      </c>
      <c r="E942">
        <v>1.5</v>
      </c>
      <c r="F942">
        <v>1.845087E-3</v>
      </c>
      <c r="H942">
        <v>108396</v>
      </c>
      <c r="I942" t="str">
        <f>Master_Data!$A942 &amp; "-" &amp; Master_Data!$C942</f>
        <v>FSM-2014</v>
      </c>
      <c r="J942">
        <f t="shared" si="168"/>
        <v>1.7999999999999972</v>
      </c>
      <c r="K942">
        <f t="shared" si="169"/>
        <v>0.10000000000000009</v>
      </c>
      <c r="L942">
        <f t="shared" si="170"/>
        <v>-4.6919999999999341E-6</v>
      </c>
      <c r="M942">
        <f t="shared" si="171"/>
        <v>200.00005045200001</v>
      </c>
      <c r="N942">
        <f t="shared" si="172"/>
        <v>28.799999999999997</v>
      </c>
      <c r="O942" t="str">
        <f t="shared" si="173"/>
        <v/>
      </c>
      <c r="P942" t="str">
        <f>IFERROR(VLOOKUP(A942,Ref_Data!$A:$B,2,0),"Unknown")</f>
        <v>Lower Middle Income</v>
      </c>
      <c r="Q942" t="str">
        <f>IFERROR(VLOOKUP(A942,Ref_Data!$A:$C,3,0),"Unknown")</f>
        <v>East Asia &amp; Pacific</v>
      </c>
      <c r="R942" t="str">
        <f t="shared" si="174"/>
        <v>Moderate Access</v>
      </c>
      <c r="S942">
        <f t="shared" si="175"/>
        <v>-11.240902588867144</v>
      </c>
      <c r="T942">
        <f t="shared" si="176"/>
        <v>-28.611726605578301</v>
      </c>
      <c r="U942">
        <f t="shared" si="177"/>
        <v>-4.7894418110836838</v>
      </c>
      <c r="V942">
        <f t="shared" si="178"/>
        <v>6.7000000000000028</v>
      </c>
      <c r="W942">
        <f t="shared" si="179"/>
        <v>-1.4685999999999866E-5</v>
      </c>
    </row>
    <row r="943" spans="1:23" x14ac:dyDescent="0.2">
      <c r="A943" t="s">
        <v>149</v>
      </c>
      <c r="B943" t="s">
        <v>148</v>
      </c>
      <c r="C943">
        <v>2015</v>
      </c>
      <c r="D943">
        <v>73</v>
      </c>
      <c r="E943">
        <v>1.7</v>
      </c>
      <c r="F943">
        <v>1.8396560000000001E-3</v>
      </c>
      <c r="H943">
        <v>108716</v>
      </c>
      <c r="I943" t="str">
        <f>Master_Data!$A943 &amp; "-" &amp; Master_Data!$C943</f>
        <v>FSM-2015</v>
      </c>
      <c r="J943">
        <f t="shared" si="168"/>
        <v>1.7999999999999972</v>
      </c>
      <c r="K943">
        <f t="shared" si="169"/>
        <v>0.19999999999999996</v>
      </c>
      <c r="L943">
        <f t="shared" si="170"/>
        <v>-5.4309999999999688E-6</v>
      </c>
      <c r="M943">
        <f t="shared" si="171"/>
        <v>200.00004169600001</v>
      </c>
      <c r="N943">
        <f t="shared" si="172"/>
        <v>27</v>
      </c>
      <c r="O943" t="str">
        <f t="shared" si="173"/>
        <v/>
      </c>
      <c r="P943" t="str">
        <f>IFERROR(VLOOKUP(A943,Ref_Data!$A:$B,2,0),"Unknown")</f>
        <v>Lower Middle Income</v>
      </c>
      <c r="Q943" t="str">
        <f>IFERROR(VLOOKUP(A943,Ref_Data!$A:$C,3,0),"Unknown")</f>
        <v>East Asia &amp; Pacific</v>
      </c>
      <c r="R943" t="str">
        <f t="shared" si="174"/>
        <v>Moderate Access</v>
      </c>
      <c r="S943">
        <f t="shared" si="175"/>
        <v>-10.015238558046889</v>
      </c>
      <c r="T943">
        <f t="shared" si="176"/>
        <v>-28.21515719149799</v>
      </c>
      <c r="U943">
        <f t="shared" si="177"/>
        <v>-4.7076017100041794</v>
      </c>
      <c r="V943">
        <f t="shared" si="178"/>
        <v>8.5</v>
      </c>
      <c r="W943">
        <f t="shared" si="179"/>
        <v>-2.0116999999999835E-5</v>
      </c>
    </row>
    <row r="944" spans="1:23" x14ac:dyDescent="0.2">
      <c r="A944" t="s">
        <v>149</v>
      </c>
      <c r="B944" t="s">
        <v>148</v>
      </c>
      <c r="C944">
        <v>2016</v>
      </c>
      <c r="D944">
        <v>74.8</v>
      </c>
      <c r="E944">
        <v>1.9</v>
      </c>
      <c r="F944">
        <v>1.833601E-3</v>
      </c>
      <c r="H944">
        <v>109075</v>
      </c>
      <c r="I944" t="str">
        <f>Master_Data!$A944 &amp; "-" &amp; Master_Data!$C944</f>
        <v>FSM-2016</v>
      </c>
      <c r="J944">
        <f t="shared" si="168"/>
        <v>1.7999999999999972</v>
      </c>
      <c r="K944">
        <f t="shared" si="169"/>
        <v>0.19999999999999996</v>
      </c>
      <c r="L944">
        <f t="shared" si="170"/>
        <v>-6.055000000000036E-6</v>
      </c>
      <c r="M944">
        <f t="shared" si="171"/>
        <v>200.00002907500001</v>
      </c>
      <c r="N944">
        <f t="shared" si="172"/>
        <v>25.200000000000003</v>
      </c>
      <c r="O944" t="str">
        <f t="shared" si="173"/>
        <v/>
      </c>
      <c r="P944" t="str">
        <f>IFERROR(VLOOKUP(A944,Ref_Data!$A:$B,2,0),"Unknown")</f>
        <v>Lower Middle Income</v>
      </c>
      <c r="Q944" t="str">
        <f>IFERROR(VLOOKUP(A944,Ref_Data!$A:$C,3,0),"Unknown")</f>
        <v>East Asia &amp; Pacific</v>
      </c>
      <c r="R944" t="str">
        <f t="shared" si="174"/>
        <v>Moderate Access</v>
      </c>
      <c r="S944">
        <f t="shared" si="175"/>
        <v>-9.2947511305469703</v>
      </c>
      <c r="T944">
        <f t="shared" si="176"/>
        <v>-27.806057525184727</v>
      </c>
      <c r="U944">
        <f t="shared" si="177"/>
        <v>-4.672538194669456</v>
      </c>
      <c r="V944">
        <f t="shared" si="178"/>
        <v>10.299999999999997</v>
      </c>
      <c r="W944">
        <f t="shared" si="179"/>
        <v>-2.6171999999999871E-5</v>
      </c>
    </row>
    <row r="945" spans="1:23" x14ac:dyDescent="0.2">
      <c r="A945" t="s">
        <v>149</v>
      </c>
      <c r="B945" t="s">
        <v>148</v>
      </c>
      <c r="C945">
        <v>2017</v>
      </c>
      <c r="D945">
        <v>76.5</v>
      </c>
      <c r="E945">
        <v>1.7</v>
      </c>
      <c r="F945">
        <v>1.8268010000000001E-3</v>
      </c>
      <c r="H945">
        <v>109481</v>
      </c>
      <c r="I945" t="str">
        <f>Master_Data!$A945 &amp; "-" &amp; Master_Data!$C945</f>
        <v>FSM-2017</v>
      </c>
      <c r="J945">
        <f t="shared" si="168"/>
        <v>1.7000000000000028</v>
      </c>
      <c r="K945">
        <f t="shared" si="169"/>
        <v>-0.19999999999999996</v>
      </c>
      <c r="L945">
        <f t="shared" si="170"/>
        <v>-6.7999999999999484E-6</v>
      </c>
      <c r="M945">
        <f t="shared" si="171"/>
        <v>200.00000028100001</v>
      </c>
      <c r="N945">
        <f t="shared" si="172"/>
        <v>23.5</v>
      </c>
      <c r="O945" t="str">
        <f t="shared" si="173"/>
        <v/>
      </c>
      <c r="P945" t="str">
        <f>IFERROR(VLOOKUP(A945,Ref_Data!$A:$B,2,0),"Unknown")</f>
        <v>Lower Middle Income</v>
      </c>
      <c r="Q945" t="str">
        <f>IFERROR(VLOOKUP(A945,Ref_Data!$A:$C,3,0),"Unknown")</f>
        <v>East Asia &amp; Pacific</v>
      </c>
      <c r="R945" t="str">
        <f t="shared" si="174"/>
        <v>Moderate Access</v>
      </c>
      <c r="S945">
        <f t="shared" si="175"/>
        <v>-8.3539076900781168</v>
      </c>
      <c r="T945">
        <f t="shared" si="176"/>
        <v>-27.841518871734948</v>
      </c>
      <c r="U945">
        <f t="shared" si="177"/>
        <v>-4.675924264573224</v>
      </c>
      <c r="V945">
        <f t="shared" si="178"/>
        <v>12</v>
      </c>
      <c r="W945">
        <f t="shared" si="179"/>
        <v>-3.2971999999999819E-5</v>
      </c>
    </row>
    <row r="946" spans="1:23" x14ac:dyDescent="0.2">
      <c r="A946" t="s">
        <v>149</v>
      </c>
      <c r="B946" t="s">
        <v>148</v>
      </c>
      <c r="C946">
        <v>2018</v>
      </c>
      <c r="D946">
        <v>78.3</v>
      </c>
      <c r="E946">
        <v>2</v>
      </c>
      <c r="F946">
        <v>1.819687E-3</v>
      </c>
      <c r="H946">
        <v>109909</v>
      </c>
      <c r="I946" t="str">
        <f>Master_Data!$A946 &amp; "-" &amp; Master_Data!$C946</f>
        <v>FSM-2018</v>
      </c>
      <c r="J946">
        <f t="shared" si="168"/>
        <v>1.7999999999999972</v>
      </c>
      <c r="K946">
        <f t="shared" si="169"/>
        <v>0.30000000000000004</v>
      </c>
      <c r="L946">
        <f t="shared" si="170"/>
        <v>-7.114000000000122E-6</v>
      </c>
      <c r="M946">
        <f t="shared" si="171"/>
        <v>199.99997848300001</v>
      </c>
      <c r="N946">
        <f t="shared" si="172"/>
        <v>21.700000000000003</v>
      </c>
      <c r="O946" t="str">
        <f t="shared" si="173"/>
        <v/>
      </c>
      <c r="P946" t="str">
        <f>IFERROR(VLOOKUP(A946,Ref_Data!$A:$B,2,0),"Unknown")</f>
        <v>Lower Middle Income</v>
      </c>
      <c r="Q946" t="str">
        <f>IFERROR(VLOOKUP(A946,Ref_Data!$A:$C,3,0),"Unknown")</f>
        <v>East Asia &amp; Pacific</v>
      </c>
      <c r="R946" t="str">
        <f t="shared" si="174"/>
        <v>Moderate Access</v>
      </c>
      <c r="S946">
        <f t="shared" si="175"/>
        <v>-7.1838005596874979</v>
      </c>
      <c r="T946">
        <f t="shared" si="176"/>
        <v>-27.563030170325302</v>
      </c>
      <c r="U946">
        <f t="shared" si="177"/>
        <v>-4.7090493226276147</v>
      </c>
      <c r="V946">
        <f t="shared" si="178"/>
        <v>13.799999999999997</v>
      </c>
      <c r="W946">
        <f t="shared" si="179"/>
        <v>-4.0085999999999941E-5</v>
      </c>
    </row>
    <row r="947" spans="1:23" x14ac:dyDescent="0.2">
      <c r="A947" t="s">
        <v>149</v>
      </c>
      <c r="B947" t="s">
        <v>148</v>
      </c>
      <c r="C947">
        <v>2019</v>
      </c>
      <c r="D947">
        <v>80.099999999999994</v>
      </c>
      <c r="E947">
        <v>2</v>
      </c>
      <c r="F947">
        <v>1.813533E-3</v>
      </c>
      <c r="H947">
        <v>110282</v>
      </c>
      <c r="I947" t="str">
        <f>Master_Data!$A947 &amp; "-" &amp; Master_Data!$C947</f>
        <v>FSM-2019</v>
      </c>
      <c r="J947">
        <f t="shared" si="168"/>
        <v>1.7999999999999972</v>
      </c>
      <c r="K947">
        <f t="shared" si="169"/>
        <v>0</v>
      </c>
      <c r="L947">
        <f t="shared" si="170"/>
        <v>-6.1539999999999685E-6</v>
      </c>
      <c r="M947">
        <f t="shared" si="171"/>
        <v>200.000046306</v>
      </c>
      <c r="N947">
        <f t="shared" si="172"/>
        <v>19.900000000000006</v>
      </c>
      <c r="O947" t="str">
        <f t="shared" si="173"/>
        <v/>
      </c>
      <c r="P947" t="str">
        <f>IFERROR(VLOOKUP(A947,Ref_Data!$A:$B,2,0),"Unknown")</f>
        <v>Lower Middle Income</v>
      </c>
      <c r="Q947" t="str">
        <f>IFERROR(VLOOKUP(A947,Ref_Data!$A:$C,3,0),"Unknown")</f>
        <v>East Asia &amp; Pacific</v>
      </c>
      <c r="R947" t="str">
        <f t="shared" si="174"/>
        <v>High Access</v>
      </c>
      <c r="S947">
        <f t="shared" si="175"/>
        <v>-5.9413771394141293</v>
      </c>
      <c r="T947">
        <f t="shared" si="176"/>
        <v>-27.462191043827289</v>
      </c>
      <c r="U947">
        <f t="shared" si="177"/>
        <v>-4.6815877625815876</v>
      </c>
      <c r="V947">
        <f t="shared" si="178"/>
        <v>15.599999999999994</v>
      </c>
      <c r="W947">
        <f t="shared" si="179"/>
        <v>-4.623999999999991E-5</v>
      </c>
    </row>
    <row r="948" spans="1:23" x14ac:dyDescent="0.2">
      <c r="A948" t="s">
        <v>149</v>
      </c>
      <c r="B948" t="s">
        <v>148</v>
      </c>
      <c r="C948">
        <v>2020</v>
      </c>
      <c r="D948">
        <v>81.900000000000006</v>
      </c>
      <c r="E948">
        <v>2</v>
      </c>
      <c r="F948">
        <v>1.8031659999999999E-3</v>
      </c>
      <c r="H948">
        <v>110916</v>
      </c>
      <c r="I948" t="str">
        <f>Master_Data!$A948 &amp; "-" &amp; Master_Data!$C948</f>
        <v>FSM-2020</v>
      </c>
      <c r="J948">
        <f t="shared" si="168"/>
        <v>1.8000000000000114</v>
      </c>
      <c r="K948">
        <f t="shared" si="169"/>
        <v>0</v>
      </c>
      <c r="L948">
        <f t="shared" si="170"/>
        <v>-1.0367000000000058E-5</v>
      </c>
      <c r="M948">
        <f t="shared" si="171"/>
        <v>199.99996005599999</v>
      </c>
      <c r="N948">
        <f t="shared" si="172"/>
        <v>18.099999999999994</v>
      </c>
      <c r="O948" t="str">
        <f t="shared" si="173"/>
        <v/>
      </c>
      <c r="P948" t="str">
        <f>IFERROR(VLOOKUP(A948,Ref_Data!$A:$B,2,0),"Unknown")</f>
        <v>Lower Middle Income</v>
      </c>
      <c r="Q948" t="str">
        <f>IFERROR(VLOOKUP(A948,Ref_Data!$A:$C,3,0),"Unknown")</f>
        <v>East Asia &amp; Pacific</v>
      </c>
      <c r="R948" t="str">
        <f t="shared" si="174"/>
        <v>High Access</v>
      </c>
      <c r="S948">
        <f t="shared" si="175"/>
        <v>-4.673834525664077</v>
      </c>
      <c r="T948">
        <f t="shared" si="176"/>
        <v>-28.534853433815261</v>
      </c>
      <c r="U948">
        <f t="shared" si="177"/>
        <v>-4.3989444703012577</v>
      </c>
      <c r="V948">
        <f t="shared" si="178"/>
        <v>17.400000000000006</v>
      </c>
      <c r="W948">
        <f t="shared" si="179"/>
        <v>-5.6606999999999968E-5</v>
      </c>
    </row>
    <row r="949" spans="1:23" x14ac:dyDescent="0.2">
      <c r="A949" t="s">
        <v>149</v>
      </c>
      <c r="B949" t="s">
        <v>148</v>
      </c>
      <c r="C949">
        <v>2021</v>
      </c>
      <c r="D949">
        <v>83.6</v>
      </c>
      <c r="E949">
        <v>2.1</v>
      </c>
      <c r="F949">
        <v>1.7917289999999999E-3</v>
      </c>
      <c r="H949">
        <v>111624</v>
      </c>
      <c r="I949" t="str">
        <f>Master_Data!$A949 &amp; "-" &amp; Master_Data!$C949</f>
        <v>FSM-2021</v>
      </c>
      <c r="J949">
        <f t="shared" si="168"/>
        <v>1.6999999999999886</v>
      </c>
      <c r="K949">
        <f t="shared" si="169"/>
        <v>0.10000000000000009</v>
      </c>
      <c r="L949">
        <f t="shared" si="170"/>
        <v>-1.1436999999999992E-5</v>
      </c>
      <c r="M949">
        <f t="shared" si="171"/>
        <v>199.99995789599998</v>
      </c>
      <c r="N949">
        <f t="shared" si="172"/>
        <v>16.400000000000006</v>
      </c>
      <c r="O949" t="str">
        <f t="shared" si="173"/>
        <v/>
      </c>
      <c r="P949" t="str">
        <f>IFERROR(VLOOKUP(A949,Ref_Data!$A:$B,2,0),"Unknown")</f>
        <v>Lower Middle Income</v>
      </c>
      <c r="Q949" t="str">
        <f>IFERROR(VLOOKUP(A949,Ref_Data!$A:$C,3,0),"Unknown")</f>
        <v>East Asia &amp; Pacific</v>
      </c>
      <c r="R949" t="str">
        <f t="shared" si="174"/>
        <v>High Access</v>
      </c>
      <c r="S949">
        <f t="shared" si="175"/>
        <v>-3.5251685102734456</v>
      </c>
      <c r="T949">
        <f t="shared" si="176"/>
        <v>-27.503381642512057</v>
      </c>
      <c r="U949">
        <f t="shared" si="177"/>
        <v>-4.5789426120041865</v>
      </c>
      <c r="V949">
        <f t="shared" si="178"/>
        <v>19.099999999999994</v>
      </c>
      <c r="W949">
        <f t="shared" si="179"/>
        <v>-6.804399999999996E-5</v>
      </c>
    </row>
    <row r="950" spans="1:23" x14ac:dyDescent="0.2">
      <c r="A950" t="s">
        <v>149</v>
      </c>
      <c r="B950" t="s">
        <v>148</v>
      </c>
      <c r="C950">
        <v>2022</v>
      </c>
      <c r="D950">
        <v>85.3</v>
      </c>
      <c r="E950">
        <v>2</v>
      </c>
      <c r="F950">
        <v>1.783899E-3</v>
      </c>
      <c r="H950">
        <v>112114</v>
      </c>
      <c r="I950" t="str">
        <f>Master_Data!$A950 &amp; "-" &amp; Master_Data!$C950</f>
        <v>FSM-2022</v>
      </c>
      <c r="J950">
        <f t="shared" si="168"/>
        <v>1.7000000000000028</v>
      </c>
      <c r="K950">
        <f t="shared" si="169"/>
        <v>-0.10000000000000009</v>
      </c>
      <c r="L950">
        <f t="shared" si="170"/>
        <v>-7.829999999999903E-6</v>
      </c>
      <c r="M950">
        <f t="shared" si="171"/>
        <v>200.00005248600002</v>
      </c>
      <c r="N950">
        <f t="shared" si="172"/>
        <v>14.700000000000003</v>
      </c>
      <c r="O950" t="str">
        <f t="shared" si="173"/>
        <v/>
      </c>
      <c r="P950" t="str">
        <f>IFERROR(VLOOKUP(A950,Ref_Data!$A:$B,2,0),"Unknown")</f>
        <v>Lower Middle Income</v>
      </c>
      <c r="Q950" t="str">
        <f>IFERROR(VLOOKUP(A950,Ref_Data!$A:$C,3,0),"Unknown")</f>
        <v>East Asia &amp; Pacific</v>
      </c>
      <c r="R950" t="str">
        <f t="shared" si="174"/>
        <v>High Access</v>
      </c>
      <c r="S950">
        <f t="shared" si="175"/>
        <v>-2.1140536639843504</v>
      </c>
      <c r="T950">
        <f t="shared" si="176"/>
        <v>-28.421739130434794</v>
      </c>
      <c r="U950">
        <f t="shared" si="177"/>
        <v>-4.549017153225936</v>
      </c>
      <c r="V950">
        <f t="shared" si="178"/>
        <v>20.799999999999997</v>
      </c>
      <c r="W950">
        <f t="shared" si="179"/>
        <v>-7.5873999999999863E-5</v>
      </c>
    </row>
    <row r="951" spans="1:23" x14ac:dyDescent="0.2">
      <c r="A951" t="s">
        <v>151</v>
      </c>
      <c r="B951" t="s">
        <v>150</v>
      </c>
      <c r="C951">
        <v>2010</v>
      </c>
      <c r="D951">
        <v>89.3</v>
      </c>
      <c r="E951">
        <v>85.8</v>
      </c>
      <c r="F951">
        <v>3.4643134779999998</v>
      </c>
      <c r="G951">
        <v>2957.4674140000002</v>
      </c>
      <c r="H951">
        <v>1719879</v>
      </c>
      <c r="I951" t="str">
        <f>Master_Data!$A951 &amp; "-" &amp; Master_Data!$C951</f>
        <v>GAB-2010</v>
      </c>
      <c r="J951" t="str">
        <f t="shared" si="168"/>
        <v/>
      </c>
      <c r="K951" t="str">
        <f t="shared" si="169"/>
        <v/>
      </c>
      <c r="L951" t="str">
        <f t="shared" si="170"/>
        <v/>
      </c>
      <c r="M951">
        <f t="shared" si="171"/>
        <v>5958200.0002291612</v>
      </c>
      <c r="N951">
        <f t="shared" si="172"/>
        <v>10.700000000000003</v>
      </c>
      <c r="O951">
        <f t="shared" si="173"/>
        <v>1.1713784103252336</v>
      </c>
      <c r="P951" t="str">
        <f>IFERROR(VLOOKUP(A951,Ref_Data!$A:$B,2,0),"Unknown")</f>
        <v>Upper Middle Income</v>
      </c>
      <c r="Q951" t="str">
        <f>IFERROR(VLOOKUP(A951,Ref_Data!$A:$C,3,0),"Unknown")</f>
        <v>Sub-Saharan Africa</v>
      </c>
      <c r="R951" t="str">
        <f t="shared" si="174"/>
        <v>High Access</v>
      </c>
      <c r="S951">
        <f t="shared" si="175"/>
        <v>9.6753425605859462</v>
      </c>
      <c r="T951">
        <f t="shared" si="176"/>
        <v>55.387335093262095</v>
      </c>
      <c r="U951">
        <f t="shared" si="177"/>
        <v>-1.6337457359916345</v>
      </c>
      <c r="V951">
        <f t="shared" si="178"/>
        <v>0</v>
      </c>
      <c r="W951">
        <f t="shared" si="179"/>
        <v>0</v>
      </c>
    </row>
    <row r="952" spans="1:23" x14ac:dyDescent="0.2">
      <c r="A952" t="s">
        <v>151</v>
      </c>
      <c r="B952" t="s">
        <v>150</v>
      </c>
      <c r="C952">
        <v>2011</v>
      </c>
      <c r="D952">
        <v>88.7</v>
      </c>
      <c r="E952">
        <v>79.7</v>
      </c>
      <c r="F952">
        <v>3.2660207579999998</v>
      </c>
      <c r="G952">
        <v>2295.7814210000001</v>
      </c>
      <c r="H952">
        <v>1781985</v>
      </c>
      <c r="I952" t="str">
        <f>Master_Data!$A952 &amp; "-" &amp; Master_Data!$C952</f>
        <v>GAB-2011</v>
      </c>
      <c r="J952">
        <f t="shared" si="168"/>
        <v>-0.59999999999999432</v>
      </c>
      <c r="K952">
        <f t="shared" si="169"/>
        <v>-6.0999999999999943</v>
      </c>
      <c r="L952">
        <f t="shared" si="170"/>
        <v>-0.19829271999999998</v>
      </c>
      <c r="M952">
        <f t="shared" si="171"/>
        <v>5820000.0004446292</v>
      </c>
      <c r="N952">
        <f t="shared" si="172"/>
        <v>11.299999999999997</v>
      </c>
      <c r="O952">
        <f t="shared" si="173"/>
        <v>1.4226183416787916</v>
      </c>
      <c r="P952" t="str">
        <f>IFERROR(VLOOKUP(A952,Ref_Data!$A:$B,2,0),"Unknown")</f>
        <v>Upper Middle Income</v>
      </c>
      <c r="Q952" t="str">
        <f>IFERROR(VLOOKUP(A952,Ref_Data!$A:$C,3,0),"Unknown")</f>
        <v>Sub-Saharan Africa</v>
      </c>
      <c r="R952" t="str">
        <f t="shared" si="174"/>
        <v>High Access</v>
      </c>
      <c r="S952">
        <f t="shared" si="175"/>
        <v>8.2846725691796905</v>
      </c>
      <c r="T952">
        <f t="shared" si="176"/>
        <v>49.50262971035886</v>
      </c>
      <c r="U952">
        <f t="shared" si="177"/>
        <v>-1.8605126257740556</v>
      </c>
      <c r="V952">
        <f t="shared" si="178"/>
        <v>-0.59999999999999432</v>
      </c>
      <c r="W952">
        <f t="shared" si="179"/>
        <v>-0.19829271999999998</v>
      </c>
    </row>
    <row r="953" spans="1:23" x14ac:dyDescent="0.2">
      <c r="A953" t="s">
        <v>151</v>
      </c>
      <c r="B953" t="s">
        <v>150</v>
      </c>
      <c r="C953">
        <v>2012</v>
      </c>
      <c r="D953">
        <v>89.3</v>
      </c>
      <c r="E953">
        <v>75.5</v>
      </c>
      <c r="F953">
        <v>3.1891467219999998</v>
      </c>
      <c r="G953">
        <v>1955.408046</v>
      </c>
      <c r="H953">
        <v>1846889</v>
      </c>
      <c r="I953" t="str">
        <f>Master_Data!$A953 &amp; "-" &amp; Master_Data!$C953</f>
        <v>GAB-2012</v>
      </c>
      <c r="J953">
        <f t="shared" si="168"/>
        <v>0.59999999999999432</v>
      </c>
      <c r="K953">
        <f t="shared" si="169"/>
        <v>-4.2000000000000028</v>
      </c>
      <c r="L953">
        <f t="shared" si="170"/>
        <v>-7.6874035999999979E-2</v>
      </c>
      <c r="M953">
        <f t="shared" si="171"/>
        <v>5890000.0002478575</v>
      </c>
      <c r="N953">
        <f t="shared" si="172"/>
        <v>10.700000000000003</v>
      </c>
      <c r="O953">
        <f t="shared" si="173"/>
        <v>1.6309366878814611</v>
      </c>
      <c r="P953" t="str">
        <f>IFERROR(VLOOKUP(A953,Ref_Data!$A:$B,2,0),"Unknown")</f>
        <v>Upper Middle Income</v>
      </c>
      <c r="Q953" t="str">
        <f>IFERROR(VLOOKUP(A953,Ref_Data!$A:$C,3,0),"Unknown")</f>
        <v>Sub-Saharan Africa</v>
      </c>
      <c r="R953" t="str">
        <f t="shared" si="174"/>
        <v>High Access</v>
      </c>
      <c r="S953">
        <f t="shared" si="175"/>
        <v>8.1791954639843709</v>
      </c>
      <c r="T953">
        <f t="shared" si="176"/>
        <v>45.392870546775114</v>
      </c>
      <c r="U953">
        <f t="shared" si="177"/>
        <v>-2.2163573410962294</v>
      </c>
      <c r="V953">
        <f t="shared" si="178"/>
        <v>0</v>
      </c>
      <c r="W953">
        <f t="shared" si="179"/>
        <v>-0.27516675599999996</v>
      </c>
    </row>
    <row r="954" spans="1:23" x14ac:dyDescent="0.2">
      <c r="A954" t="s">
        <v>151</v>
      </c>
      <c r="B954" t="s">
        <v>150</v>
      </c>
      <c r="C954">
        <v>2013</v>
      </c>
      <c r="D954">
        <v>86.4</v>
      </c>
      <c r="E954">
        <v>82.2</v>
      </c>
      <c r="F954">
        <v>3.1769537689999998</v>
      </c>
      <c r="G954">
        <v>2771.5382399999999</v>
      </c>
      <c r="H954">
        <v>1913059</v>
      </c>
      <c r="I954" t="str">
        <f>Master_Data!$A954 &amp; "-" &amp; Master_Data!$C954</f>
        <v>GAB-2013</v>
      </c>
      <c r="J954">
        <f t="shared" si="168"/>
        <v>-2.8999999999999915</v>
      </c>
      <c r="K954">
        <f t="shared" si="169"/>
        <v>6.7000000000000028</v>
      </c>
      <c r="L954">
        <f t="shared" si="170"/>
        <v>-1.2192953000000006E-2</v>
      </c>
      <c r="M954">
        <f t="shared" si="171"/>
        <v>6077700.0003693709</v>
      </c>
      <c r="N954">
        <f t="shared" si="172"/>
        <v>13.599999999999994</v>
      </c>
      <c r="O954">
        <f t="shared" si="173"/>
        <v>1.1462781653700005</v>
      </c>
      <c r="P954" t="str">
        <f>IFERROR(VLOOKUP(A954,Ref_Data!$A:$B,2,0),"Unknown")</f>
        <v>Upper Middle Income</v>
      </c>
      <c r="Q954" t="str">
        <f>IFERROR(VLOOKUP(A954,Ref_Data!$A:$C,3,0),"Unknown")</f>
        <v>Sub-Saharan Africa</v>
      </c>
      <c r="R954" t="str">
        <f t="shared" si="174"/>
        <v>High Access</v>
      </c>
      <c r="S954">
        <f t="shared" si="175"/>
        <v>4.6874618233593992</v>
      </c>
      <c r="T954">
        <f t="shared" si="176"/>
        <v>51.898359916164651</v>
      </c>
      <c r="U954">
        <f t="shared" si="177"/>
        <v>-1.7914166750000042</v>
      </c>
      <c r="V954">
        <f t="shared" si="178"/>
        <v>-2.8999999999999915</v>
      </c>
      <c r="W954">
        <f t="shared" si="179"/>
        <v>-0.28735970899999996</v>
      </c>
    </row>
    <row r="955" spans="1:23" x14ac:dyDescent="0.2">
      <c r="A955" t="s">
        <v>151</v>
      </c>
      <c r="B955" t="s">
        <v>150</v>
      </c>
      <c r="C955">
        <v>2014</v>
      </c>
      <c r="D955">
        <v>87.1</v>
      </c>
      <c r="E955">
        <v>81.3</v>
      </c>
      <c r="F955">
        <v>3.1677634289999999</v>
      </c>
      <c r="G955">
        <v>2602.6537659999999</v>
      </c>
      <c r="H955">
        <v>1978399</v>
      </c>
      <c r="I955" t="str">
        <f>Master_Data!$A955 &amp; "-" &amp; Master_Data!$C955</f>
        <v>GAB-2014</v>
      </c>
      <c r="J955">
        <f t="shared" si="168"/>
        <v>0.69999999999998863</v>
      </c>
      <c r="K955">
        <f t="shared" si="169"/>
        <v>-0.90000000000000568</v>
      </c>
      <c r="L955">
        <f t="shared" si="170"/>
        <v>-9.1903399999999635E-3</v>
      </c>
      <c r="M955">
        <f t="shared" si="171"/>
        <v>6267100.0001701703</v>
      </c>
      <c r="N955">
        <f t="shared" si="172"/>
        <v>12.900000000000006</v>
      </c>
      <c r="O955">
        <f t="shared" si="173"/>
        <v>1.2171282520872966</v>
      </c>
      <c r="P955" t="str">
        <f>IFERROR(VLOOKUP(A955,Ref_Data!$A:$B,2,0),"Unknown")</f>
        <v>Upper Middle Income</v>
      </c>
      <c r="Q955" t="str">
        <f>IFERROR(VLOOKUP(A955,Ref_Data!$A:$C,3,0),"Unknown")</f>
        <v>Sub-Saharan Africa</v>
      </c>
      <c r="R955" t="str">
        <f t="shared" si="174"/>
        <v>High Access</v>
      </c>
      <c r="S955">
        <f t="shared" si="175"/>
        <v>4.6590974111328478</v>
      </c>
      <c r="T955">
        <f t="shared" si="176"/>
        <v>51.188273394421699</v>
      </c>
      <c r="U955">
        <f t="shared" si="177"/>
        <v>-1.6235234690836844</v>
      </c>
      <c r="V955">
        <f t="shared" si="178"/>
        <v>-2.2000000000000028</v>
      </c>
      <c r="W955">
        <f t="shared" si="179"/>
        <v>-0.29655004899999993</v>
      </c>
    </row>
    <row r="956" spans="1:23" x14ac:dyDescent="0.2">
      <c r="A956" t="s">
        <v>151</v>
      </c>
      <c r="B956" t="s">
        <v>150</v>
      </c>
      <c r="C956">
        <v>2015</v>
      </c>
      <c r="D956">
        <v>87.3</v>
      </c>
      <c r="E956">
        <v>81.900000000000006</v>
      </c>
      <c r="F956">
        <v>3.1559699729999999</v>
      </c>
      <c r="G956">
        <v>2550.9604789999999</v>
      </c>
      <c r="H956">
        <v>2040989</v>
      </c>
      <c r="I956" t="str">
        <f>Master_Data!$A956 &amp; "-" &amp; Master_Data!$C956</f>
        <v>GAB-2015</v>
      </c>
      <c r="J956">
        <f t="shared" si="168"/>
        <v>0.20000000000000284</v>
      </c>
      <c r="K956">
        <f t="shared" si="169"/>
        <v>0.60000000000000853</v>
      </c>
      <c r="L956">
        <f t="shared" si="170"/>
        <v>-1.1793455999999924E-2</v>
      </c>
      <c r="M956">
        <f t="shared" si="171"/>
        <v>6441299.9992232965</v>
      </c>
      <c r="N956">
        <f t="shared" si="172"/>
        <v>12.700000000000003</v>
      </c>
      <c r="O956">
        <f t="shared" si="173"/>
        <v>1.237169293284061</v>
      </c>
      <c r="P956" t="str">
        <f>IFERROR(VLOOKUP(A956,Ref_Data!$A:$B,2,0),"Unknown")</f>
        <v>Upper Middle Income</v>
      </c>
      <c r="Q956" t="str">
        <f>IFERROR(VLOOKUP(A956,Ref_Data!$A:$C,3,0),"Unknown")</f>
        <v>Sub-Saharan Africa</v>
      </c>
      <c r="R956" t="str">
        <f t="shared" si="174"/>
        <v>High Access</v>
      </c>
      <c r="S956">
        <f t="shared" si="175"/>
        <v>4.2847614419531084</v>
      </c>
      <c r="T956">
        <f t="shared" si="176"/>
        <v>51.984842808502016</v>
      </c>
      <c r="U956">
        <f t="shared" si="177"/>
        <v>-1.553471393004179</v>
      </c>
      <c r="V956">
        <f t="shared" si="178"/>
        <v>-2</v>
      </c>
      <c r="W956">
        <f t="shared" si="179"/>
        <v>-0.30834350499999985</v>
      </c>
    </row>
    <row r="957" spans="1:23" x14ac:dyDescent="0.2">
      <c r="A957" t="s">
        <v>151</v>
      </c>
      <c r="B957" t="s">
        <v>150</v>
      </c>
      <c r="C957">
        <v>2016</v>
      </c>
      <c r="D957">
        <v>88.1</v>
      </c>
      <c r="E957">
        <v>81.5</v>
      </c>
      <c r="F957">
        <v>3.1228782850000001</v>
      </c>
      <c r="G957">
        <v>2489.2417989999999</v>
      </c>
      <c r="H957">
        <v>2100306</v>
      </c>
      <c r="I957" t="str">
        <f>Master_Data!$A957 &amp; "-" &amp; Master_Data!$C957</f>
        <v>GAB-2016</v>
      </c>
      <c r="J957">
        <f t="shared" si="168"/>
        <v>0.79999999999999716</v>
      </c>
      <c r="K957">
        <f t="shared" si="169"/>
        <v>-0.40000000000000568</v>
      </c>
      <c r="L957">
        <f t="shared" si="170"/>
        <v>-3.3091687999999841E-2</v>
      </c>
      <c r="M957">
        <f t="shared" si="171"/>
        <v>6558999.9992552102</v>
      </c>
      <c r="N957">
        <f t="shared" si="172"/>
        <v>11.900000000000006</v>
      </c>
      <c r="O957">
        <f t="shared" si="173"/>
        <v>1.2545499944017291</v>
      </c>
      <c r="P957" t="str">
        <f>IFERROR(VLOOKUP(A957,Ref_Data!$A:$B,2,0),"Unknown")</f>
        <v>Upper Middle Income</v>
      </c>
      <c r="Q957" t="str">
        <f>IFERROR(VLOOKUP(A957,Ref_Data!$A:$C,3,0),"Unknown")</f>
        <v>Sub-Saharan Africa</v>
      </c>
      <c r="R957" t="str">
        <f t="shared" si="174"/>
        <v>High Access</v>
      </c>
      <c r="S957">
        <f t="shared" si="175"/>
        <v>4.0052488694530268</v>
      </c>
      <c r="T957">
        <f t="shared" si="176"/>
        <v>51.793942474815275</v>
      </c>
      <c r="U957">
        <f t="shared" si="177"/>
        <v>-1.5514935106694563</v>
      </c>
      <c r="V957">
        <f t="shared" si="178"/>
        <v>-1.2000000000000028</v>
      </c>
      <c r="W957">
        <f t="shared" si="179"/>
        <v>-0.34143519299999969</v>
      </c>
    </row>
    <row r="958" spans="1:23" x14ac:dyDescent="0.2">
      <c r="A958" t="s">
        <v>151</v>
      </c>
      <c r="B958" t="s">
        <v>150</v>
      </c>
      <c r="C958">
        <v>2017</v>
      </c>
      <c r="D958">
        <v>86.3</v>
      </c>
      <c r="E958">
        <v>90.2</v>
      </c>
      <c r="F958">
        <v>2.665353053</v>
      </c>
      <c r="G958">
        <v>2263.5933570000002</v>
      </c>
      <c r="H958">
        <v>2156900</v>
      </c>
      <c r="I958" t="str">
        <f>Master_Data!$A958 &amp; "-" &amp; Master_Data!$C958</f>
        <v>GAB-2017</v>
      </c>
      <c r="J958">
        <f t="shared" si="168"/>
        <v>-1.7999999999999972</v>
      </c>
      <c r="K958">
        <f t="shared" si="169"/>
        <v>8.7000000000000028</v>
      </c>
      <c r="L958">
        <f t="shared" si="170"/>
        <v>-0.45752523200000006</v>
      </c>
      <c r="M958">
        <f t="shared" si="171"/>
        <v>5748900.0000157002</v>
      </c>
      <c r="N958">
        <f t="shared" si="172"/>
        <v>13.700000000000003</v>
      </c>
      <c r="O958">
        <f t="shared" si="173"/>
        <v>1.1774875751236797</v>
      </c>
      <c r="P958" t="str">
        <f>IFERROR(VLOOKUP(A958,Ref_Data!$A:$B,2,0),"Unknown")</f>
        <v>Upper Middle Income</v>
      </c>
      <c r="Q958" t="str">
        <f>IFERROR(VLOOKUP(A958,Ref_Data!$A:$C,3,0),"Unknown")</f>
        <v>Sub-Saharan Africa</v>
      </c>
      <c r="R958" t="str">
        <f t="shared" si="174"/>
        <v>High Access</v>
      </c>
      <c r="S958">
        <f t="shared" si="175"/>
        <v>1.4460923099218803</v>
      </c>
      <c r="T958">
        <f t="shared" si="176"/>
        <v>60.658481128265052</v>
      </c>
      <c r="U958">
        <f t="shared" si="177"/>
        <v>-2.0123980125732239</v>
      </c>
      <c r="V958">
        <f t="shared" si="178"/>
        <v>-3</v>
      </c>
      <c r="W958">
        <f t="shared" si="179"/>
        <v>-0.79896042499999975</v>
      </c>
    </row>
    <row r="959" spans="1:23" x14ac:dyDescent="0.2">
      <c r="A959" t="s">
        <v>151</v>
      </c>
      <c r="B959" t="s">
        <v>150</v>
      </c>
      <c r="C959">
        <v>2018</v>
      </c>
      <c r="D959">
        <v>89.6</v>
      </c>
      <c r="E959">
        <v>90.3</v>
      </c>
      <c r="F959">
        <v>2.4458057110000002</v>
      </c>
      <c r="G959">
        <v>2294.9122010000001</v>
      </c>
      <c r="H959">
        <v>2212318</v>
      </c>
      <c r="I959" t="str">
        <f>Master_Data!$A959 &amp; "-" &amp; Master_Data!$C959</f>
        <v>GAB-2018</v>
      </c>
      <c r="J959">
        <f t="shared" si="168"/>
        <v>3.2999999999999972</v>
      </c>
      <c r="K959">
        <f t="shared" si="169"/>
        <v>9.9999999999994316E-2</v>
      </c>
      <c r="L959">
        <f t="shared" si="170"/>
        <v>-0.21954734199999981</v>
      </c>
      <c r="M959">
        <f t="shared" si="171"/>
        <v>5410899.9989480982</v>
      </c>
      <c r="N959">
        <f t="shared" si="172"/>
        <v>10.400000000000006</v>
      </c>
      <c r="O959">
        <f t="shared" si="173"/>
        <v>1.0657513215251759</v>
      </c>
      <c r="P959" t="str">
        <f>IFERROR(VLOOKUP(A959,Ref_Data!$A:$B,2,0),"Unknown")</f>
        <v>Upper Middle Income</v>
      </c>
      <c r="Q959" t="str">
        <f>IFERROR(VLOOKUP(A959,Ref_Data!$A:$C,3,0),"Unknown")</f>
        <v>Sub-Saharan Africa</v>
      </c>
      <c r="R959" t="str">
        <f t="shared" si="174"/>
        <v>High Access</v>
      </c>
      <c r="S959">
        <f t="shared" si="175"/>
        <v>4.1161994403124993</v>
      </c>
      <c r="T959">
        <f t="shared" si="176"/>
        <v>60.736969829674692</v>
      </c>
      <c r="U959">
        <f t="shared" si="177"/>
        <v>-2.2650632986276147</v>
      </c>
      <c r="V959">
        <f t="shared" si="178"/>
        <v>0.29999999999999716</v>
      </c>
      <c r="W959">
        <f t="shared" si="179"/>
        <v>-1.0185077669999996</v>
      </c>
    </row>
    <row r="960" spans="1:23" x14ac:dyDescent="0.2">
      <c r="A960" t="s">
        <v>151</v>
      </c>
      <c r="B960" t="s">
        <v>150</v>
      </c>
      <c r="C960">
        <v>2019</v>
      </c>
      <c r="D960">
        <v>90.3</v>
      </c>
      <c r="E960">
        <v>90.2</v>
      </c>
      <c r="F960">
        <v>2.4927393590000002</v>
      </c>
      <c r="G960">
        <v>2205.671824</v>
      </c>
      <c r="H960">
        <v>2267706</v>
      </c>
      <c r="I960" t="str">
        <f>Master_Data!$A960 &amp; "-" &amp; Master_Data!$C960</f>
        <v>GAB-2019</v>
      </c>
      <c r="J960">
        <f t="shared" si="168"/>
        <v>0.70000000000000284</v>
      </c>
      <c r="K960">
        <f t="shared" si="169"/>
        <v>-9.9999999999994316E-2</v>
      </c>
      <c r="L960">
        <f t="shared" si="170"/>
        <v>4.6933647999999994E-2</v>
      </c>
      <c r="M960">
        <f t="shared" si="171"/>
        <v>5652800.0008404544</v>
      </c>
      <c r="N960">
        <f t="shared" si="172"/>
        <v>9.7000000000000028</v>
      </c>
      <c r="O960">
        <f t="shared" si="173"/>
        <v>1.1301497039933173</v>
      </c>
      <c r="P960" t="str">
        <f>IFERROR(VLOOKUP(A960,Ref_Data!$A:$B,2,0),"Unknown")</f>
        <v>Upper Middle Income</v>
      </c>
      <c r="Q960" t="str">
        <f>IFERROR(VLOOKUP(A960,Ref_Data!$A:$C,3,0),"Unknown")</f>
        <v>Sub-Saharan Africa</v>
      </c>
      <c r="R960" t="str">
        <f t="shared" si="174"/>
        <v>High Access</v>
      </c>
      <c r="S960">
        <f t="shared" si="175"/>
        <v>4.2586228605858736</v>
      </c>
      <c r="T960">
        <f t="shared" si="176"/>
        <v>60.737808956172714</v>
      </c>
      <c r="U960">
        <f t="shared" si="177"/>
        <v>-2.1906619365815874</v>
      </c>
      <c r="V960">
        <f t="shared" si="178"/>
        <v>1</v>
      </c>
      <c r="W960">
        <f t="shared" si="179"/>
        <v>-0.97157411899999957</v>
      </c>
    </row>
    <row r="961" spans="1:23" x14ac:dyDescent="0.2">
      <c r="A961" t="s">
        <v>151</v>
      </c>
      <c r="B961" t="s">
        <v>150</v>
      </c>
      <c r="C961">
        <v>2020</v>
      </c>
      <c r="D961">
        <v>91.1</v>
      </c>
      <c r="E961">
        <v>91.3</v>
      </c>
      <c r="F961">
        <v>2.380455183</v>
      </c>
      <c r="G961">
        <v>2140.1158519999999</v>
      </c>
      <c r="H961">
        <v>2322539</v>
      </c>
      <c r="I961" t="str">
        <f>Master_Data!$A961 &amp; "-" &amp; Master_Data!$C961</f>
        <v>GAB-2020</v>
      </c>
      <c r="J961">
        <f t="shared" si="168"/>
        <v>0.79999999999999716</v>
      </c>
      <c r="K961">
        <f t="shared" si="169"/>
        <v>1.0999999999999943</v>
      </c>
      <c r="L961">
        <f t="shared" si="170"/>
        <v>-0.11228417600000018</v>
      </c>
      <c r="M961">
        <f t="shared" si="171"/>
        <v>5528700.0002696374</v>
      </c>
      <c r="N961">
        <f t="shared" si="172"/>
        <v>8.9000000000000057</v>
      </c>
      <c r="O961">
        <f t="shared" si="173"/>
        <v>1.1123020189656536</v>
      </c>
      <c r="P961" t="str">
        <f>IFERROR(VLOOKUP(A961,Ref_Data!$A:$B,2,0),"Unknown")</f>
        <v>Upper Middle Income</v>
      </c>
      <c r="Q961" t="str">
        <f>IFERROR(VLOOKUP(A961,Ref_Data!$A:$C,3,0),"Unknown")</f>
        <v>Sub-Saharan Africa</v>
      </c>
      <c r="R961" t="str">
        <f t="shared" si="174"/>
        <v>High Access</v>
      </c>
      <c r="S961">
        <f t="shared" si="175"/>
        <v>4.5261654743359117</v>
      </c>
      <c r="T961">
        <f t="shared" si="176"/>
        <v>60.76514656618474</v>
      </c>
      <c r="U961">
        <f t="shared" si="177"/>
        <v>-2.0202924533012578</v>
      </c>
      <c r="V961">
        <f t="shared" si="178"/>
        <v>1.7999999999999972</v>
      </c>
      <c r="W961">
        <f t="shared" si="179"/>
        <v>-1.0838582949999997</v>
      </c>
    </row>
    <row r="962" spans="1:23" x14ac:dyDescent="0.2">
      <c r="A962" t="s">
        <v>151</v>
      </c>
      <c r="B962" t="s">
        <v>150</v>
      </c>
      <c r="C962">
        <v>2021</v>
      </c>
      <c r="D962">
        <v>91.8</v>
      </c>
      <c r="E962">
        <v>91.3</v>
      </c>
      <c r="F962">
        <v>2.2571844749999999</v>
      </c>
      <c r="G962">
        <v>2101.4968250000002</v>
      </c>
      <c r="H962">
        <v>2376722</v>
      </c>
      <c r="I962" t="str">
        <f>Master_Data!$A962 &amp; "-" &amp; Master_Data!$C962</f>
        <v>GAB-2021</v>
      </c>
      <c r="J962">
        <f t="shared" ref="J962:J1025" si="180">IF(C962=2010,"",IF(D962="","",IFERROR(D962-INDEX($D:$D,MATCH(A962&amp;"-"&amp;(C962-1),$I:$I,0)),"")))</f>
        <v>0.70000000000000284</v>
      </c>
      <c r="K962">
        <f t="shared" ref="K962:K1025" si="181">IF(C962=2010,"",IF(E962="","",IFERROR(E962-INDEX($E:$E,MATCH(A962&amp;"-"&amp;(C962-1),$I:$I,0)),"")))</f>
        <v>0</v>
      </c>
      <c r="L962">
        <f t="shared" ref="L962:L1025" si="182">IF(C962=2010,"",IF(F962="","",IFERROR(F962-INDEX($F:$F,MATCH(A962&amp;"-"&amp;(C962-1),$I:$I,0)),"" )))</f>
        <v>-0.12327070800000017</v>
      </c>
      <c r="M962">
        <f t="shared" ref="M962:M1025" si="183">IFERROR(F962*H962,"")</f>
        <v>5364699.9997909497</v>
      </c>
      <c r="N962">
        <f t="shared" ref="N962:N1025" si="184">IF(D962="","",100-D962)</f>
        <v>8.2000000000000028</v>
      </c>
      <c r="O962">
        <f t="shared" ref="O962:O1025" si="185">IFERROR(F962/G962*1000,"")</f>
        <v>1.0740841709337343</v>
      </c>
      <c r="P962" t="str">
        <f>IFERROR(VLOOKUP(A962,Ref_Data!$A:$B,2,0),"Unknown")</f>
        <v>Upper Middle Income</v>
      </c>
      <c r="Q962" t="str">
        <f>IFERROR(VLOOKUP(A962,Ref_Data!$A:$C,3,0),"Unknown")</f>
        <v>Sub-Saharan Africa</v>
      </c>
      <c r="R962" t="str">
        <f t="shared" ref="R962:R1025" si="186">IF(D962="","No Data",IF(D962&gt;=95,"Universal Access",IF(D962&gt;=80,"High Access",IF(D962&gt;=50,"Moderate Access",IF(D962&gt;=20,"Low Access","Critical")))))</f>
        <v>High Access</v>
      </c>
      <c r="S962">
        <f t="shared" ref="S962:S1025" si="187">IF(D962="","",D962-AVERAGEIF($C:$C,C962,$D:$D))</f>
        <v>4.6748314897265573</v>
      </c>
      <c r="T962">
        <f t="shared" ref="T962:T1025" si="188">IF(E962="","",E962-AVERAGEIF($C:$C,C962,$E:$E))</f>
        <v>61.696618357487935</v>
      </c>
      <c r="U962">
        <f t="shared" ref="U962:U1025" si="189">IF(F962="","",F962-AVERAGEIF($C:$C,C962,$F:$F))</f>
        <v>-2.3235498660041864</v>
      </c>
      <c r="V962">
        <f t="shared" ref="V962:V1025" si="190">IFERROR(IF(D962="","",D962-INDEX($D:$D,MATCH(A962&amp;"-2010",$I:$I,0))),"")</f>
        <v>2.5</v>
      </c>
      <c r="W962">
        <f t="shared" ref="W962:W1025" si="191">IFERROR(IF(F962="","",F962-INDEX($F:$F,MATCH(A962&amp;"-2010",$I:$I,0))),"")</f>
        <v>-1.2071290029999999</v>
      </c>
    </row>
    <row r="963" spans="1:23" x14ac:dyDescent="0.2">
      <c r="A963" t="s">
        <v>151</v>
      </c>
      <c r="B963" t="s">
        <v>150</v>
      </c>
      <c r="C963">
        <v>2022</v>
      </c>
      <c r="D963">
        <v>93.5</v>
      </c>
      <c r="F963">
        <v>2.2969482220000002</v>
      </c>
      <c r="G963">
        <v>2096.2456480000001</v>
      </c>
      <c r="H963">
        <v>2430747</v>
      </c>
      <c r="I963" t="str">
        <f>Master_Data!$A963 &amp; "-" &amp; Master_Data!$C963</f>
        <v>GAB-2022</v>
      </c>
      <c r="J963">
        <f t="shared" si="180"/>
        <v>1.7000000000000028</v>
      </c>
      <c r="K963" t="str">
        <f t="shared" si="181"/>
        <v/>
      </c>
      <c r="L963">
        <f t="shared" si="182"/>
        <v>3.9763747000000293E-2</v>
      </c>
      <c r="M963">
        <f t="shared" si="183"/>
        <v>5583299.999781834</v>
      </c>
      <c r="N963">
        <f t="shared" si="184"/>
        <v>6.5</v>
      </c>
      <c r="O963">
        <f t="shared" si="185"/>
        <v>1.0957438238173507</v>
      </c>
      <c r="P963" t="str">
        <f>IFERROR(VLOOKUP(A963,Ref_Data!$A:$B,2,0),"Unknown")</f>
        <v>Upper Middle Income</v>
      </c>
      <c r="Q963" t="str">
        <f>IFERROR(VLOOKUP(A963,Ref_Data!$A:$C,3,0),"Unknown")</f>
        <v>Sub-Saharan Africa</v>
      </c>
      <c r="R963" t="str">
        <f t="shared" si="186"/>
        <v>High Access</v>
      </c>
      <c r="S963">
        <f t="shared" si="187"/>
        <v>6.0859463360156525</v>
      </c>
      <c r="T963" t="str">
        <f t="shared" si="188"/>
        <v/>
      </c>
      <c r="U963">
        <f t="shared" si="189"/>
        <v>-2.2538528302259362</v>
      </c>
      <c r="V963">
        <f t="shared" si="190"/>
        <v>4.2000000000000028</v>
      </c>
      <c r="W963">
        <f t="shared" si="191"/>
        <v>-1.1673652559999996</v>
      </c>
    </row>
    <row r="964" spans="1:23" x14ac:dyDescent="0.2">
      <c r="A964" t="s">
        <v>153</v>
      </c>
      <c r="B964" t="s">
        <v>152</v>
      </c>
      <c r="C964">
        <v>2010</v>
      </c>
      <c r="D964">
        <v>100</v>
      </c>
      <c r="E964">
        <v>3.2</v>
      </c>
      <c r="F964">
        <v>7.977973553</v>
      </c>
      <c r="G964">
        <v>3235.0538379999998</v>
      </c>
      <c r="H964">
        <v>62766365</v>
      </c>
      <c r="I964" t="str">
        <f>Master_Data!$A964 &amp; "-" &amp; Master_Data!$C964</f>
        <v>GBR-2010</v>
      </c>
      <c r="J964" t="str">
        <f t="shared" si="180"/>
        <v/>
      </c>
      <c r="K964" t="str">
        <f t="shared" si="181"/>
        <v/>
      </c>
      <c r="L964" t="str">
        <f t="shared" si="182"/>
        <v/>
      </c>
      <c r="M964">
        <f t="shared" si="183"/>
        <v>500748399.98794484</v>
      </c>
      <c r="N964">
        <f t="shared" si="184"/>
        <v>0</v>
      </c>
      <c r="O964">
        <f t="shared" si="185"/>
        <v>2.4661022513097355</v>
      </c>
      <c r="P964" t="str">
        <f>IFERROR(VLOOKUP(A964,Ref_Data!$A:$B,2,0),"Unknown")</f>
        <v>High Income</v>
      </c>
      <c r="Q964" t="str">
        <f>IFERROR(VLOOKUP(A964,Ref_Data!$A:$C,3,0),"Unknown")</f>
        <v>Europe &amp; Central Asia</v>
      </c>
      <c r="R964" t="str">
        <f t="shared" si="186"/>
        <v>Universal Access</v>
      </c>
      <c r="S964">
        <f t="shared" si="187"/>
        <v>20.375342560585949</v>
      </c>
      <c r="T964">
        <f t="shared" si="188"/>
        <v>-27.212664906737903</v>
      </c>
      <c r="U964">
        <f t="shared" si="189"/>
        <v>2.8799143390083657</v>
      </c>
      <c r="V964">
        <f t="shared" si="190"/>
        <v>0</v>
      </c>
      <c r="W964">
        <f t="shared" si="191"/>
        <v>0</v>
      </c>
    </row>
    <row r="965" spans="1:23" x14ac:dyDescent="0.2">
      <c r="A965" t="s">
        <v>153</v>
      </c>
      <c r="B965" t="s">
        <v>152</v>
      </c>
      <c r="C965">
        <v>2011</v>
      </c>
      <c r="D965">
        <v>100</v>
      </c>
      <c r="E965">
        <v>4</v>
      </c>
      <c r="F965">
        <v>7.2591722799999996</v>
      </c>
      <c r="G965">
        <v>2973.8312059999998</v>
      </c>
      <c r="H965">
        <v>63258810</v>
      </c>
      <c r="I965" t="str">
        <f>Master_Data!$A965 &amp; "-" &amp; Master_Data!$C965</f>
        <v>GBR-2011</v>
      </c>
      <c r="J965">
        <f t="shared" si="180"/>
        <v>0</v>
      </c>
      <c r="K965">
        <f t="shared" si="181"/>
        <v>0.79999999999999982</v>
      </c>
      <c r="L965">
        <f t="shared" si="182"/>
        <v>-0.71880127300000041</v>
      </c>
      <c r="M965">
        <f t="shared" si="183"/>
        <v>459206600.0177868</v>
      </c>
      <c r="N965">
        <f t="shared" si="184"/>
        <v>0</v>
      </c>
      <c r="O965">
        <f t="shared" si="185"/>
        <v>2.441016916277527</v>
      </c>
      <c r="P965" t="str">
        <f>IFERROR(VLOOKUP(A965,Ref_Data!$A:$B,2,0),"Unknown")</f>
        <v>High Income</v>
      </c>
      <c r="Q965" t="str">
        <f>IFERROR(VLOOKUP(A965,Ref_Data!$A:$C,3,0),"Unknown")</f>
        <v>Europe &amp; Central Asia</v>
      </c>
      <c r="R965" t="str">
        <f t="shared" si="186"/>
        <v>Universal Access</v>
      </c>
      <c r="S965">
        <f t="shared" si="187"/>
        <v>19.584672569179688</v>
      </c>
      <c r="T965">
        <f t="shared" si="188"/>
        <v>-26.197370289641142</v>
      </c>
      <c r="U965">
        <f t="shared" si="189"/>
        <v>2.1326388962259442</v>
      </c>
      <c r="V965">
        <f t="shared" si="190"/>
        <v>0</v>
      </c>
      <c r="W965">
        <f t="shared" si="191"/>
        <v>-0.71880127300000041</v>
      </c>
    </row>
    <row r="966" spans="1:23" x14ac:dyDescent="0.2">
      <c r="A966" t="s">
        <v>153</v>
      </c>
      <c r="B966" t="s">
        <v>152</v>
      </c>
      <c r="C966">
        <v>2012</v>
      </c>
      <c r="D966">
        <v>100</v>
      </c>
      <c r="E966">
        <v>4.2</v>
      </c>
      <c r="F966">
        <v>7.5558349419999997</v>
      </c>
      <c r="G966">
        <v>3028.7722330000001</v>
      </c>
      <c r="H966">
        <v>63711000</v>
      </c>
      <c r="I966" t="str">
        <f>Master_Data!$A966 &amp; "-" &amp; Master_Data!$C966</f>
        <v>GBR-2012</v>
      </c>
      <c r="J966">
        <f t="shared" si="180"/>
        <v>0</v>
      </c>
      <c r="K966">
        <f t="shared" si="181"/>
        <v>0.20000000000000018</v>
      </c>
      <c r="L966">
        <f t="shared" si="182"/>
        <v>0.29666266200000013</v>
      </c>
      <c r="M966">
        <f t="shared" si="183"/>
        <v>481389799.98976201</v>
      </c>
      <c r="N966">
        <f t="shared" si="184"/>
        <v>0</v>
      </c>
      <c r="O966">
        <f t="shared" si="185"/>
        <v>2.4946857540740006</v>
      </c>
      <c r="P966" t="str">
        <f>IFERROR(VLOOKUP(A966,Ref_Data!$A:$B,2,0),"Unknown")</f>
        <v>High Income</v>
      </c>
      <c r="Q966" t="str">
        <f>IFERROR(VLOOKUP(A966,Ref_Data!$A:$C,3,0),"Unknown")</f>
        <v>Europe &amp; Central Asia</v>
      </c>
      <c r="R966" t="str">
        <f t="shared" si="186"/>
        <v>Universal Access</v>
      </c>
      <c r="S966">
        <f t="shared" si="187"/>
        <v>18.879195463984374</v>
      </c>
      <c r="T966">
        <f t="shared" si="188"/>
        <v>-25.907129453224883</v>
      </c>
      <c r="U966">
        <f t="shared" si="189"/>
        <v>2.1503308789037705</v>
      </c>
      <c r="V966">
        <f t="shared" si="190"/>
        <v>0</v>
      </c>
      <c r="W966">
        <f t="shared" si="191"/>
        <v>-0.42213861100000027</v>
      </c>
    </row>
    <row r="967" spans="1:23" x14ac:dyDescent="0.2">
      <c r="A967" t="s">
        <v>153</v>
      </c>
      <c r="B967" t="s">
        <v>152</v>
      </c>
      <c r="C967">
        <v>2013</v>
      </c>
      <c r="D967">
        <v>100</v>
      </c>
      <c r="E967">
        <v>5.2</v>
      </c>
      <c r="F967">
        <v>7.331260232</v>
      </c>
      <c r="G967">
        <v>2962.2975999999999</v>
      </c>
      <c r="H967">
        <v>64139000</v>
      </c>
      <c r="I967" t="str">
        <f>Master_Data!$A967 &amp; "-" &amp; Master_Data!$C967</f>
        <v>GBR-2013</v>
      </c>
      <c r="J967">
        <f t="shared" si="180"/>
        <v>0</v>
      </c>
      <c r="K967">
        <f t="shared" si="181"/>
        <v>1</v>
      </c>
      <c r="L967">
        <f t="shared" si="182"/>
        <v>-0.22457470999999973</v>
      </c>
      <c r="M967">
        <f t="shared" si="183"/>
        <v>470219700.020248</v>
      </c>
      <c r="N967">
        <f t="shared" si="184"/>
        <v>0</v>
      </c>
      <c r="O967">
        <f t="shared" si="185"/>
        <v>2.4748560819817702</v>
      </c>
      <c r="P967" t="str">
        <f>IFERROR(VLOOKUP(A967,Ref_Data!$A:$B,2,0),"Unknown")</f>
        <v>High Income</v>
      </c>
      <c r="Q967" t="str">
        <f>IFERROR(VLOOKUP(A967,Ref_Data!$A:$C,3,0),"Unknown")</f>
        <v>Europe &amp; Central Asia</v>
      </c>
      <c r="R967" t="str">
        <f t="shared" si="186"/>
        <v>Universal Access</v>
      </c>
      <c r="S967">
        <f t="shared" si="187"/>
        <v>18.287461823359394</v>
      </c>
      <c r="T967">
        <f t="shared" si="188"/>
        <v>-25.101640083835349</v>
      </c>
      <c r="U967">
        <f t="shared" si="189"/>
        <v>2.3628897879999959</v>
      </c>
      <c r="V967">
        <f t="shared" si="190"/>
        <v>0</v>
      </c>
      <c r="W967">
        <f t="shared" si="191"/>
        <v>-0.64671332100000001</v>
      </c>
    </row>
    <row r="968" spans="1:23" x14ac:dyDescent="0.2">
      <c r="A968" t="s">
        <v>153</v>
      </c>
      <c r="B968" t="s">
        <v>152</v>
      </c>
      <c r="C968">
        <v>2014</v>
      </c>
      <c r="D968">
        <v>100</v>
      </c>
      <c r="E968">
        <v>6.6</v>
      </c>
      <c r="F968">
        <v>6.6644583720000004</v>
      </c>
      <c r="G968">
        <v>2767.9618839999998</v>
      </c>
      <c r="H968">
        <v>64620000</v>
      </c>
      <c r="I968" t="str">
        <f>Master_Data!$A968 &amp; "-" &amp; Master_Data!$C968</f>
        <v>GBR-2014</v>
      </c>
      <c r="J968">
        <f t="shared" si="180"/>
        <v>0</v>
      </c>
      <c r="K968">
        <f t="shared" si="181"/>
        <v>1.3999999999999995</v>
      </c>
      <c r="L968">
        <f t="shared" si="182"/>
        <v>-0.66680185999999964</v>
      </c>
      <c r="M968">
        <f t="shared" si="183"/>
        <v>430657299.99864</v>
      </c>
      <c r="N968">
        <f t="shared" si="184"/>
        <v>0</v>
      </c>
      <c r="O968">
        <f t="shared" si="185"/>
        <v>2.4077132024553558</v>
      </c>
      <c r="P968" t="str">
        <f>IFERROR(VLOOKUP(A968,Ref_Data!$A:$B,2,0),"Unknown")</f>
        <v>High Income</v>
      </c>
      <c r="Q968" t="str">
        <f>IFERROR(VLOOKUP(A968,Ref_Data!$A:$C,3,0),"Unknown")</f>
        <v>Europe &amp; Central Asia</v>
      </c>
      <c r="R968" t="str">
        <f t="shared" si="186"/>
        <v>Universal Access</v>
      </c>
      <c r="S968">
        <f t="shared" si="187"/>
        <v>17.559097411132853</v>
      </c>
      <c r="T968">
        <f t="shared" si="188"/>
        <v>-23.511726605578303</v>
      </c>
      <c r="U968">
        <f t="shared" si="189"/>
        <v>1.8731714739163161</v>
      </c>
      <c r="V968">
        <f t="shared" si="190"/>
        <v>0</v>
      </c>
      <c r="W968">
        <f t="shared" si="191"/>
        <v>-1.3135151809999996</v>
      </c>
    </row>
    <row r="969" spans="1:23" x14ac:dyDescent="0.2">
      <c r="A969" t="s">
        <v>153</v>
      </c>
      <c r="B969" t="s">
        <v>152</v>
      </c>
      <c r="C969">
        <v>2015</v>
      </c>
      <c r="D969">
        <v>100</v>
      </c>
      <c r="E969">
        <v>7.7</v>
      </c>
      <c r="F969">
        <v>6.3895756510000004</v>
      </c>
      <c r="G969">
        <v>2774.796828</v>
      </c>
      <c r="H969">
        <v>65088000</v>
      </c>
      <c r="I969" t="str">
        <f>Master_Data!$A969 &amp; "-" &amp; Master_Data!$C969</f>
        <v>GBR-2015</v>
      </c>
      <c r="J969">
        <f t="shared" si="180"/>
        <v>0</v>
      </c>
      <c r="K969">
        <f t="shared" si="181"/>
        <v>1.1000000000000005</v>
      </c>
      <c r="L969">
        <f t="shared" si="182"/>
        <v>-0.274882721</v>
      </c>
      <c r="M969">
        <f t="shared" si="183"/>
        <v>415884699.97228801</v>
      </c>
      <c r="N969">
        <f t="shared" si="184"/>
        <v>0</v>
      </c>
      <c r="O969">
        <f t="shared" si="185"/>
        <v>2.3027183779813662</v>
      </c>
      <c r="P969" t="str">
        <f>IFERROR(VLOOKUP(A969,Ref_Data!$A:$B,2,0),"Unknown")</f>
        <v>High Income</v>
      </c>
      <c r="Q969" t="str">
        <f>IFERROR(VLOOKUP(A969,Ref_Data!$A:$C,3,0),"Unknown")</f>
        <v>Europe &amp; Central Asia</v>
      </c>
      <c r="R969" t="str">
        <f t="shared" si="186"/>
        <v>Universal Access</v>
      </c>
      <c r="S969">
        <f t="shared" si="187"/>
        <v>16.984761441953111</v>
      </c>
      <c r="T969">
        <f t="shared" si="188"/>
        <v>-22.21515719149799</v>
      </c>
      <c r="U969">
        <f t="shared" si="189"/>
        <v>1.6801342849958214</v>
      </c>
      <c r="V969">
        <f t="shared" si="190"/>
        <v>0</v>
      </c>
      <c r="W969">
        <f t="shared" si="191"/>
        <v>-1.5883979019999996</v>
      </c>
    </row>
    <row r="970" spans="1:23" x14ac:dyDescent="0.2">
      <c r="A970" t="s">
        <v>153</v>
      </c>
      <c r="B970" t="s">
        <v>152</v>
      </c>
      <c r="C970">
        <v>2016</v>
      </c>
      <c r="D970">
        <v>100</v>
      </c>
      <c r="E970">
        <v>7.7</v>
      </c>
      <c r="F970">
        <v>5.9728596029999999</v>
      </c>
      <c r="G970">
        <v>2696.9799899999998</v>
      </c>
      <c r="H970">
        <v>65607000</v>
      </c>
      <c r="I970" t="str">
        <f>Master_Data!$A970 &amp; "-" &amp; Master_Data!$C970</f>
        <v>GBR-2016</v>
      </c>
      <c r="J970">
        <f t="shared" si="180"/>
        <v>0</v>
      </c>
      <c r="K970">
        <f t="shared" si="181"/>
        <v>0</v>
      </c>
      <c r="L970">
        <f t="shared" si="182"/>
        <v>-0.41671604800000051</v>
      </c>
      <c r="M970">
        <f t="shared" si="183"/>
        <v>391861399.97402102</v>
      </c>
      <c r="N970">
        <f t="shared" si="184"/>
        <v>0</v>
      </c>
      <c r="O970">
        <f t="shared" si="185"/>
        <v>2.2146473556149742</v>
      </c>
      <c r="P970" t="str">
        <f>IFERROR(VLOOKUP(A970,Ref_Data!$A:$B,2,0),"Unknown")</f>
        <v>High Income</v>
      </c>
      <c r="Q970" t="str">
        <f>IFERROR(VLOOKUP(A970,Ref_Data!$A:$C,3,0),"Unknown")</f>
        <v>Europe &amp; Central Asia</v>
      </c>
      <c r="R970" t="str">
        <f t="shared" si="186"/>
        <v>Universal Access</v>
      </c>
      <c r="S970">
        <f t="shared" si="187"/>
        <v>15.905248869453033</v>
      </c>
      <c r="T970">
        <f t="shared" si="188"/>
        <v>-22.006057525184726</v>
      </c>
      <c r="U970">
        <f t="shared" si="189"/>
        <v>1.2984878073305435</v>
      </c>
      <c r="V970">
        <f t="shared" si="190"/>
        <v>0</v>
      </c>
      <c r="W970">
        <f t="shared" si="191"/>
        <v>-2.0051139500000001</v>
      </c>
    </row>
    <row r="971" spans="1:23" x14ac:dyDescent="0.2">
      <c r="A971" t="s">
        <v>153</v>
      </c>
      <c r="B971" t="s">
        <v>152</v>
      </c>
      <c r="C971">
        <v>2017</v>
      </c>
      <c r="D971">
        <v>100</v>
      </c>
      <c r="E971">
        <v>8.8000000000000007</v>
      </c>
      <c r="F971">
        <v>5.7713337170000001</v>
      </c>
      <c r="G971">
        <v>2658.9957730000001</v>
      </c>
      <c r="H971">
        <v>65966000</v>
      </c>
      <c r="I971" t="str">
        <f>Master_Data!$A971 &amp; "-" &amp; Master_Data!$C971</f>
        <v>GBR-2017</v>
      </c>
      <c r="J971">
        <f t="shared" si="180"/>
        <v>0</v>
      </c>
      <c r="K971">
        <f t="shared" si="181"/>
        <v>1.1000000000000005</v>
      </c>
      <c r="L971">
        <f t="shared" si="182"/>
        <v>-0.20152588599999977</v>
      </c>
      <c r="M971">
        <f t="shared" si="183"/>
        <v>380711799.975622</v>
      </c>
      <c r="N971">
        <f t="shared" si="184"/>
        <v>0</v>
      </c>
      <c r="O971">
        <f t="shared" si="185"/>
        <v>2.1704937539214355</v>
      </c>
      <c r="P971" t="str">
        <f>IFERROR(VLOOKUP(A971,Ref_Data!$A:$B,2,0),"Unknown")</f>
        <v>High Income</v>
      </c>
      <c r="Q971" t="str">
        <f>IFERROR(VLOOKUP(A971,Ref_Data!$A:$C,3,0),"Unknown")</f>
        <v>Europe &amp; Central Asia</v>
      </c>
      <c r="R971" t="str">
        <f t="shared" si="186"/>
        <v>Universal Access</v>
      </c>
      <c r="S971">
        <f t="shared" si="187"/>
        <v>15.146092309921883</v>
      </c>
      <c r="T971">
        <f t="shared" si="188"/>
        <v>-20.741518871734947</v>
      </c>
      <c r="U971">
        <f t="shared" si="189"/>
        <v>1.0935826514267761</v>
      </c>
      <c r="V971">
        <f t="shared" si="190"/>
        <v>0</v>
      </c>
      <c r="W971">
        <f t="shared" si="191"/>
        <v>-2.2066398359999999</v>
      </c>
    </row>
    <row r="972" spans="1:23" x14ac:dyDescent="0.2">
      <c r="A972" t="s">
        <v>153</v>
      </c>
      <c r="B972" t="s">
        <v>152</v>
      </c>
      <c r="C972">
        <v>2018</v>
      </c>
      <c r="D972">
        <v>100</v>
      </c>
      <c r="E972">
        <v>10.199999999999999</v>
      </c>
      <c r="F972">
        <v>5.6401831370000002</v>
      </c>
      <c r="G972">
        <v>2632.1506720000002</v>
      </c>
      <c r="H972">
        <v>66289000</v>
      </c>
      <c r="I972" t="str">
        <f>Master_Data!$A972 &amp; "-" &amp; Master_Data!$C972</f>
        <v>GBR-2018</v>
      </c>
      <c r="J972">
        <f t="shared" si="180"/>
        <v>0</v>
      </c>
      <c r="K972">
        <f t="shared" si="181"/>
        <v>1.3999999999999986</v>
      </c>
      <c r="L972">
        <f t="shared" si="182"/>
        <v>-0.13115057999999991</v>
      </c>
      <c r="M972">
        <f t="shared" si="183"/>
        <v>373882099.968593</v>
      </c>
      <c r="N972">
        <f t="shared" si="184"/>
        <v>0</v>
      </c>
      <c r="O972">
        <f t="shared" si="185"/>
        <v>2.1428040563933188</v>
      </c>
      <c r="P972" t="str">
        <f>IFERROR(VLOOKUP(A972,Ref_Data!$A:$B,2,0),"Unknown")</f>
        <v>High Income</v>
      </c>
      <c r="Q972" t="str">
        <f>IFERROR(VLOOKUP(A972,Ref_Data!$A:$C,3,0),"Unknown")</f>
        <v>Europe &amp; Central Asia</v>
      </c>
      <c r="R972" t="str">
        <f t="shared" si="186"/>
        <v>Universal Access</v>
      </c>
      <c r="S972">
        <f t="shared" si="187"/>
        <v>14.516199440312505</v>
      </c>
      <c r="T972">
        <f t="shared" si="188"/>
        <v>-19.363030170325302</v>
      </c>
      <c r="U972">
        <f t="shared" si="189"/>
        <v>0.92931412737238528</v>
      </c>
      <c r="V972">
        <f t="shared" si="190"/>
        <v>0</v>
      </c>
      <c r="W972">
        <f t="shared" si="191"/>
        <v>-2.3377904159999998</v>
      </c>
    </row>
    <row r="973" spans="1:23" x14ac:dyDescent="0.2">
      <c r="A973" t="s">
        <v>153</v>
      </c>
      <c r="B973" t="s">
        <v>152</v>
      </c>
      <c r="C973">
        <v>2019</v>
      </c>
      <c r="D973">
        <v>100</v>
      </c>
      <c r="E973">
        <v>11.4</v>
      </c>
      <c r="F973">
        <v>5.3880791219999997</v>
      </c>
      <c r="G973">
        <v>2515.973446</v>
      </c>
      <c r="H973">
        <v>66631000</v>
      </c>
      <c r="I973" t="str">
        <f>Master_Data!$A973 &amp; "-" &amp; Master_Data!$C973</f>
        <v>GBR-2019</v>
      </c>
      <c r="J973">
        <f t="shared" si="180"/>
        <v>0</v>
      </c>
      <c r="K973">
        <f t="shared" si="181"/>
        <v>1.2000000000000011</v>
      </c>
      <c r="L973">
        <f t="shared" si="182"/>
        <v>-0.25210401500000046</v>
      </c>
      <c r="M973">
        <f t="shared" si="183"/>
        <v>359013099.97798198</v>
      </c>
      <c r="N973">
        <f t="shared" si="184"/>
        <v>0</v>
      </c>
      <c r="O973">
        <f t="shared" si="185"/>
        <v>2.1415484851663256</v>
      </c>
      <c r="P973" t="str">
        <f>IFERROR(VLOOKUP(A973,Ref_Data!$A:$B,2,0),"Unknown")</f>
        <v>High Income</v>
      </c>
      <c r="Q973" t="str">
        <f>IFERROR(VLOOKUP(A973,Ref_Data!$A:$C,3,0),"Unknown")</f>
        <v>Europe &amp; Central Asia</v>
      </c>
      <c r="R973" t="str">
        <f t="shared" si="186"/>
        <v>Universal Access</v>
      </c>
      <c r="S973">
        <f t="shared" si="187"/>
        <v>13.958622860585876</v>
      </c>
      <c r="T973">
        <f t="shared" si="188"/>
        <v>-18.062191043827291</v>
      </c>
      <c r="U973">
        <f t="shared" si="189"/>
        <v>0.70467782641841215</v>
      </c>
      <c r="V973">
        <f t="shared" si="190"/>
        <v>0</v>
      </c>
      <c r="W973">
        <f t="shared" si="191"/>
        <v>-2.5898944310000003</v>
      </c>
    </row>
    <row r="974" spans="1:23" x14ac:dyDescent="0.2">
      <c r="A974" t="s">
        <v>153</v>
      </c>
      <c r="B974" t="s">
        <v>152</v>
      </c>
      <c r="C974">
        <v>2020</v>
      </c>
      <c r="D974">
        <v>100</v>
      </c>
      <c r="E974">
        <v>13.6</v>
      </c>
      <c r="F974">
        <v>4.7898897280000003</v>
      </c>
      <c r="G974">
        <v>2317.408539</v>
      </c>
      <c r="H974">
        <v>66744000</v>
      </c>
      <c r="I974" t="str">
        <f>Master_Data!$A974 &amp; "-" &amp; Master_Data!$C974</f>
        <v>GBR-2020</v>
      </c>
      <c r="J974">
        <f t="shared" si="180"/>
        <v>0</v>
      </c>
      <c r="K974">
        <f t="shared" si="181"/>
        <v>2.1999999999999993</v>
      </c>
      <c r="L974">
        <f t="shared" si="182"/>
        <v>-0.59818939399999937</v>
      </c>
      <c r="M974">
        <f t="shared" si="183"/>
        <v>319696400.00563204</v>
      </c>
      <c r="N974">
        <f t="shared" si="184"/>
        <v>0</v>
      </c>
      <c r="O974">
        <f t="shared" si="185"/>
        <v>2.0669164057136498</v>
      </c>
      <c r="P974" t="str">
        <f>IFERROR(VLOOKUP(A974,Ref_Data!$A:$B,2,0),"Unknown")</f>
        <v>High Income</v>
      </c>
      <c r="Q974" t="str">
        <f>IFERROR(VLOOKUP(A974,Ref_Data!$A:$C,3,0),"Unknown")</f>
        <v>Europe &amp; Central Asia</v>
      </c>
      <c r="R974" t="str">
        <f t="shared" si="186"/>
        <v>Universal Access</v>
      </c>
      <c r="S974">
        <f t="shared" si="187"/>
        <v>13.426165474335917</v>
      </c>
      <c r="T974">
        <f t="shared" si="188"/>
        <v>-16.934853433815263</v>
      </c>
      <c r="U974">
        <f t="shared" si="189"/>
        <v>0.38914209169874248</v>
      </c>
      <c r="V974">
        <f t="shared" si="190"/>
        <v>0</v>
      </c>
      <c r="W974">
        <f t="shared" si="191"/>
        <v>-3.1880838249999996</v>
      </c>
    </row>
    <row r="975" spans="1:23" x14ac:dyDescent="0.2">
      <c r="A975" t="s">
        <v>153</v>
      </c>
      <c r="B975" t="s">
        <v>152</v>
      </c>
      <c r="C975">
        <v>2021</v>
      </c>
      <c r="D975">
        <v>100</v>
      </c>
      <c r="E975">
        <v>12.2</v>
      </c>
      <c r="F975">
        <v>5.0447091840000002</v>
      </c>
      <c r="G975">
        <v>2377.2636889999999</v>
      </c>
      <c r="H975">
        <v>66984000</v>
      </c>
      <c r="I975" t="str">
        <f>Master_Data!$A975 &amp; "-" &amp; Master_Data!$C975</f>
        <v>GBR-2021</v>
      </c>
      <c r="J975">
        <f t="shared" si="180"/>
        <v>0</v>
      </c>
      <c r="K975">
        <f t="shared" si="181"/>
        <v>-1.4000000000000004</v>
      </c>
      <c r="L975">
        <f t="shared" si="182"/>
        <v>0.25481945599999989</v>
      </c>
      <c r="M975">
        <f t="shared" si="183"/>
        <v>337914799.98105603</v>
      </c>
      <c r="N975">
        <f t="shared" si="184"/>
        <v>0</v>
      </c>
      <c r="O975">
        <f t="shared" si="185"/>
        <v>2.12206546852279</v>
      </c>
      <c r="P975" t="str">
        <f>IFERROR(VLOOKUP(A975,Ref_Data!$A:$B,2,0),"Unknown")</f>
        <v>High Income</v>
      </c>
      <c r="Q975" t="str">
        <f>IFERROR(VLOOKUP(A975,Ref_Data!$A:$C,3,0),"Unknown")</f>
        <v>Europe &amp; Central Asia</v>
      </c>
      <c r="R975" t="str">
        <f t="shared" si="186"/>
        <v>Universal Access</v>
      </c>
      <c r="S975">
        <f t="shared" si="187"/>
        <v>12.87483148972656</v>
      </c>
      <c r="T975">
        <f t="shared" si="188"/>
        <v>-17.403381642512059</v>
      </c>
      <c r="U975">
        <f t="shared" si="189"/>
        <v>0.46397484299581393</v>
      </c>
      <c r="V975">
        <f t="shared" si="190"/>
        <v>0</v>
      </c>
      <c r="W975">
        <f t="shared" si="191"/>
        <v>-2.9332643689999998</v>
      </c>
    </row>
    <row r="976" spans="1:23" x14ac:dyDescent="0.2">
      <c r="A976" t="s">
        <v>153</v>
      </c>
      <c r="B976" t="s">
        <v>152</v>
      </c>
      <c r="C976">
        <v>2022</v>
      </c>
      <c r="D976">
        <v>100</v>
      </c>
      <c r="F976">
        <v>4.8073324059999996</v>
      </c>
      <c r="G976">
        <v>2254.369416</v>
      </c>
      <c r="H976">
        <v>67604000</v>
      </c>
      <c r="I976" t="str">
        <f>Master_Data!$A976 &amp; "-" &amp; Master_Data!$C976</f>
        <v>GBR-2022</v>
      </c>
      <c r="J976">
        <f t="shared" si="180"/>
        <v>0</v>
      </c>
      <c r="K976" t="str">
        <f t="shared" si="181"/>
        <v/>
      </c>
      <c r="L976">
        <f t="shared" si="182"/>
        <v>-0.23737677800000068</v>
      </c>
      <c r="M976">
        <f t="shared" si="183"/>
        <v>324994899.97522396</v>
      </c>
      <c r="N976">
        <f t="shared" si="184"/>
        <v>0</v>
      </c>
      <c r="O976">
        <f t="shared" si="185"/>
        <v>2.1324510401360057</v>
      </c>
      <c r="P976" t="str">
        <f>IFERROR(VLOOKUP(A976,Ref_Data!$A:$B,2,0),"Unknown")</f>
        <v>High Income</v>
      </c>
      <c r="Q976" t="str">
        <f>IFERROR(VLOOKUP(A976,Ref_Data!$A:$C,3,0),"Unknown")</f>
        <v>Europe &amp; Central Asia</v>
      </c>
      <c r="R976" t="str">
        <f t="shared" si="186"/>
        <v>Universal Access</v>
      </c>
      <c r="S976">
        <f t="shared" si="187"/>
        <v>12.585946336015652</v>
      </c>
      <c r="T976" t="str">
        <f t="shared" si="188"/>
        <v/>
      </c>
      <c r="U976">
        <f t="shared" si="189"/>
        <v>0.25653135377406322</v>
      </c>
      <c r="V976">
        <f t="shared" si="190"/>
        <v>0</v>
      </c>
      <c r="W976">
        <f t="shared" si="191"/>
        <v>-3.1706411470000004</v>
      </c>
    </row>
    <row r="977" spans="1:23" x14ac:dyDescent="0.2">
      <c r="A977" t="s">
        <v>155</v>
      </c>
      <c r="B977" t="s">
        <v>154</v>
      </c>
      <c r="C977">
        <v>2010</v>
      </c>
      <c r="D977">
        <v>100</v>
      </c>
      <c r="E977">
        <v>39.1</v>
      </c>
      <c r="F977">
        <v>1.6669945690000001</v>
      </c>
      <c r="G977">
        <v>824.6050831</v>
      </c>
      <c r="H977">
        <v>3786695</v>
      </c>
      <c r="I977" t="str">
        <f>Master_Data!$A977 &amp; "-" &amp; Master_Data!$C977</f>
        <v>GEO-2010</v>
      </c>
      <c r="J977" t="str">
        <f t="shared" si="180"/>
        <v/>
      </c>
      <c r="K977" t="str">
        <f t="shared" si="181"/>
        <v/>
      </c>
      <c r="L977" t="str">
        <f t="shared" si="182"/>
        <v/>
      </c>
      <c r="M977">
        <f t="shared" si="183"/>
        <v>6312399.9994594557</v>
      </c>
      <c r="N977">
        <f t="shared" si="184"/>
        <v>0</v>
      </c>
      <c r="O977">
        <f t="shared" si="185"/>
        <v>2.0215671758087423</v>
      </c>
      <c r="P977" t="str">
        <f>IFERROR(VLOOKUP(A977,Ref_Data!$A:$B,2,0),"Unknown")</f>
        <v>Upper Middle Income</v>
      </c>
      <c r="Q977" t="str">
        <f>IFERROR(VLOOKUP(A977,Ref_Data!$A:$C,3,0),"Unknown")</f>
        <v>Europe &amp; Central Asia</v>
      </c>
      <c r="R977" t="str">
        <f t="shared" si="186"/>
        <v>Universal Access</v>
      </c>
      <c r="S977">
        <f t="shared" si="187"/>
        <v>20.375342560585949</v>
      </c>
      <c r="T977">
        <f t="shared" si="188"/>
        <v>8.6873350932620994</v>
      </c>
      <c r="U977">
        <f t="shared" si="189"/>
        <v>-3.4310646449916344</v>
      </c>
      <c r="V977">
        <f t="shared" si="190"/>
        <v>0</v>
      </c>
      <c r="W977">
        <f t="shared" si="191"/>
        <v>0</v>
      </c>
    </row>
    <row r="978" spans="1:23" x14ac:dyDescent="0.2">
      <c r="A978" t="s">
        <v>155</v>
      </c>
      <c r="B978" t="s">
        <v>154</v>
      </c>
      <c r="C978">
        <v>2011</v>
      </c>
      <c r="D978">
        <v>100</v>
      </c>
      <c r="E978">
        <v>31.5</v>
      </c>
      <c r="F978">
        <v>2.0191452490000001</v>
      </c>
      <c r="G978">
        <v>943.64209010000002</v>
      </c>
      <c r="H978">
        <v>3756441</v>
      </c>
      <c r="I978" t="str">
        <f>Master_Data!$A978 &amp; "-" &amp; Master_Data!$C978</f>
        <v>GEO-2011</v>
      </c>
      <c r="J978">
        <f t="shared" si="180"/>
        <v>0</v>
      </c>
      <c r="K978">
        <f t="shared" si="181"/>
        <v>-7.6000000000000014</v>
      </c>
      <c r="L978">
        <f t="shared" si="182"/>
        <v>0.35215068000000005</v>
      </c>
      <c r="M978">
        <f t="shared" si="183"/>
        <v>7584799.9982988099</v>
      </c>
      <c r="N978">
        <f t="shared" si="184"/>
        <v>0</v>
      </c>
      <c r="O978">
        <f t="shared" si="185"/>
        <v>2.1397363154774354</v>
      </c>
      <c r="P978" t="str">
        <f>IFERROR(VLOOKUP(A978,Ref_Data!$A:$B,2,0),"Unknown")</f>
        <v>Upper Middle Income</v>
      </c>
      <c r="Q978" t="str">
        <f>IFERROR(VLOOKUP(A978,Ref_Data!$A:$C,3,0),"Unknown")</f>
        <v>Europe &amp; Central Asia</v>
      </c>
      <c r="R978" t="str">
        <f t="shared" si="186"/>
        <v>Universal Access</v>
      </c>
      <c r="S978">
        <f t="shared" si="187"/>
        <v>19.584672569179688</v>
      </c>
      <c r="T978">
        <f t="shared" si="188"/>
        <v>1.3026297103588576</v>
      </c>
      <c r="U978">
        <f t="shared" si="189"/>
        <v>-3.1073881347740553</v>
      </c>
      <c r="V978">
        <f t="shared" si="190"/>
        <v>0</v>
      </c>
      <c r="W978">
        <f t="shared" si="191"/>
        <v>0.35215068000000005</v>
      </c>
    </row>
    <row r="979" spans="1:23" x14ac:dyDescent="0.2">
      <c r="A979" t="s">
        <v>155</v>
      </c>
      <c r="B979" t="s">
        <v>154</v>
      </c>
      <c r="C979">
        <v>2012</v>
      </c>
      <c r="D979">
        <v>100</v>
      </c>
      <c r="E979">
        <v>28.7</v>
      </c>
      <c r="F979">
        <v>2.2188467620000001</v>
      </c>
      <c r="G979">
        <v>993.84772239999995</v>
      </c>
      <c r="H979">
        <v>3728874</v>
      </c>
      <c r="I979" t="str">
        <f>Master_Data!$A979 &amp; "-" &amp; Master_Data!$C979</f>
        <v>GEO-2012</v>
      </c>
      <c r="J979">
        <f t="shared" si="180"/>
        <v>0</v>
      </c>
      <c r="K979">
        <f t="shared" si="181"/>
        <v>-2.8000000000000007</v>
      </c>
      <c r="L979">
        <f t="shared" si="182"/>
        <v>0.19970151299999994</v>
      </c>
      <c r="M979">
        <f t="shared" si="183"/>
        <v>8273800.000805988</v>
      </c>
      <c r="N979">
        <f t="shared" si="184"/>
        <v>0</v>
      </c>
      <c r="O979">
        <f t="shared" si="185"/>
        <v>2.2325822276292016</v>
      </c>
      <c r="P979" t="str">
        <f>IFERROR(VLOOKUP(A979,Ref_Data!$A:$B,2,0),"Unknown")</f>
        <v>Upper Middle Income</v>
      </c>
      <c r="Q979" t="str">
        <f>IFERROR(VLOOKUP(A979,Ref_Data!$A:$C,3,0),"Unknown")</f>
        <v>Europe &amp; Central Asia</v>
      </c>
      <c r="R979" t="str">
        <f t="shared" si="186"/>
        <v>Universal Access</v>
      </c>
      <c r="S979">
        <f t="shared" si="187"/>
        <v>18.879195463984374</v>
      </c>
      <c r="T979">
        <f t="shared" si="188"/>
        <v>-1.4071294532248828</v>
      </c>
      <c r="U979">
        <f t="shared" si="189"/>
        <v>-3.1866573010962291</v>
      </c>
      <c r="V979">
        <f t="shared" si="190"/>
        <v>0</v>
      </c>
      <c r="W979">
        <f t="shared" si="191"/>
        <v>0.55185219299999999</v>
      </c>
    </row>
    <row r="980" spans="1:23" x14ac:dyDescent="0.2">
      <c r="A980" t="s">
        <v>155</v>
      </c>
      <c r="B980" t="s">
        <v>154</v>
      </c>
      <c r="C980">
        <v>2013</v>
      </c>
      <c r="D980">
        <v>100</v>
      </c>
      <c r="E980">
        <v>32.4</v>
      </c>
      <c r="F980">
        <v>2.461032023</v>
      </c>
      <c r="G980">
        <v>1118.8661669999999</v>
      </c>
      <c r="H980">
        <v>3717668</v>
      </c>
      <c r="I980" t="str">
        <f>Master_Data!$A980 &amp; "-" &amp; Master_Data!$C980</f>
        <v>GEO-2013</v>
      </c>
      <c r="J980">
        <f t="shared" si="180"/>
        <v>0</v>
      </c>
      <c r="K980">
        <f t="shared" si="181"/>
        <v>3.6999999999999993</v>
      </c>
      <c r="L980">
        <f t="shared" si="182"/>
        <v>0.24218526099999993</v>
      </c>
      <c r="M980">
        <f t="shared" si="183"/>
        <v>9149299.9988823645</v>
      </c>
      <c r="N980">
        <f t="shared" si="184"/>
        <v>0</v>
      </c>
      <c r="O980">
        <f t="shared" si="185"/>
        <v>2.1995767640366948</v>
      </c>
      <c r="P980" t="str">
        <f>IFERROR(VLOOKUP(A980,Ref_Data!$A:$B,2,0),"Unknown")</f>
        <v>Upper Middle Income</v>
      </c>
      <c r="Q980" t="str">
        <f>IFERROR(VLOOKUP(A980,Ref_Data!$A:$C,3,0),"Unknown")</f>
        <v>Europe &amp; Central Asia</v>
      </c>
      <c r="R980" t="str">
        <f t="shared" si="186"/>
        <v>Universal Access</v>
      </c>
      <c r="S980">
        <f t="shared" si="187"/>
        <v>18.287461823359394</v>
      </c>
      <c r="T980">
        <f t="shared" si="188"/>
        <v>2.0983599161646502</v>
      </c>
      <c r="U980">
        <f t="shared" si="189"/>
        <v>-2.507338421000004</v>
      </c>
      <c r="V980">
        <f t="shared" si="190"/>
        <v>0</v>
      </c>
      <c r="W980">
        <f t="shared" si="191"/>
        <v>0.79403745399999992</v>
      </c>
    </row>
    <row r="981" spans="1:23" x14ac:dyDescent="0.2">
      <c r="A981" t="s">
        <v>155</v>
      </c>
      <c r="B981" t="s">
        <v>154</v>
      </c>
      <c r="C981">
        <v>2014</v>
      </c>
      <c r="D981">
        <v>100</v>
      </c>
      <c r="E981">
        <v>30.7</v>
      </c>
      <c r="F981">
        <v>2.6456855840000002</v>
      </c>
      <c r="G981">
        <v>1193.781898</v>
      </c>
      <c r="H981">
        <v>3719414</v>
      </c>
      <c r="I981" t="str">
        <f>Master_Data!$A981 &amp; "-" &amp; Master_Data!$C981</f>
        <v>GEO-2014</v>
      </c>
      <c r="J981">
        <f t="shared" si="180"/>
        <v>0</v>
      </c>
      <c r="K981">
        <f t="shared" si="181"/>
        <v>-1.6999999999999993</v>
      </c>
      <c r="L981">
        <f t="shared" si="182"/>
        <v>0.18465356100000019</v>
      </c>
      <c r="M981">
        <f t="shared" si="183"/>
        <v>9840400.0007277764</v>
      </c>
      <c r="N981">
        <f t="shared" si="184"/>
        <v>0</v>
      </c>
      <c r="O981">
        <f t="shared" si="185"/>
        <v>2.2162218981812707</v>
      </c>
      <c r="P981" t="str">
        <f>IFERROR(VLOOKUP(A981,Ref_Data!$A:$B,2,0),"Unknown")</f>
        <v>Upper Middle Income</v>
      </c>
      <c r="Q981" t="str">
        <f>IFERROR(VLOOKUP(A981,Ref_Data!$A:$C,3,0),"Unknown")</f>
        <v>Europe &amp; Central Asia</v>
      </c>
      <c r="R981" t="str">
        <f t="shared" si="186"/>
        <v>Universal Access</v>
      </c>
      <c r="S981">
        <f t="shared" si="187"/>
        <v>17.559097411132853</v>
      </c>
      <c r="T981">
        <f t="shared" si="188"/>
        <v>0.58827339442169801</v>
      </c>
      <c r="U981">
        <f t="shared" si="189"/>
        <v>-2.145601314083684</v>
      </c>
      <c r="V981">
        <f t="shared" si="190"/>
        <v>0</v>
      </c>
      <c r="W981">
        <f t="shared" si="191"/>
        <v>0.97869101500000011</v>
      </c>
    </row>
    <row r="982" spans="1:23" x14ac:dyDescent="0.2">
      <c r="A982" t="s">
        <v>155</v>
      </c>
      <c r="B982" t="s">
        <v>154</v>
      </c>
      <c r="C982">
        <v>2015</v>
      </c>
      <c r="D982">
        <v>100</v>
      </c>
      <c r="E982">
        <v>27.5</v>
      </c>
      <c r="F982">
        <v>2.85804327</v>
      </c>
      <c r="G982">
        <v>1259.159979</v>
      </c>
      <c r="H982">
        <v>3725276</v>
      </c>
      <c r="I982" t="str">
        <f>Master_Data!$A982 &amp; "-" &amp; Master_Data!$C982</f>
        <v>GEO-2015</v>
      </c>
      <c r="J982">
        <f t="shared" si="180"/>
        <v>0</v>
      </c>
      <c r="K982">
        <f t="shared" si="181"/>
        <v>-3.1999999999999993</v>
      </c>
      <c r="L982">
        <f t="shared" si="182"/>
        <v>0.21235768599999982</v>
      </c>
      <c r="M982">
        <f t="shared" si="183"/>
        <v>10647000.00069252</v>
      </c>
      <c r="N982">
        <f t="shared" si="184"/>
        <v>0</v>
      </c>
      <c r="O982">
        <f t="shared" si="185"/>
        <v>2.2698015483860927</v>
      </c>
      <c r="P982" t="str">
        <f>IFERROR(VLOOKUP(A982,Ref_Data!$A:$B,2,0),"Unknown")</f>
        <v>Upper Middle Income</v>
      </c>
      <c r="Q982" t="str">
        <f>IFERROR(VLOOKUP(A982,Ref_Data!$A:$C,3,0),"Unknown")</f>
        <v>Europe &amp; Central Asia</v>
      </c>
      <c r="R982" t="str">
        <f t="shared" si="186"/>
        <v>Universal Access</v>
      </c>
      <c r="S982">
        <f t="shared" si="187"/>
        <v>16.984761441953111</v>
      </c>
      <c r="T982">
        <f t="shared" si="188"/>
        <v>-2.4151571914979897</v>
      </c>
      <c r="U982">
        <f t="shared" si="189"/>
        <v>-1.8513980960041789</v>
      </c>
      <c r="V982">
        <f t="shared" si="190"/>
        <v>0</v>
      </c>
      <c r="W982">
        <f t="shared" si="191"/>
        <v>1.1910487009999999</v>
      </c>
    </row>
    <row r="983" spans="1:23" x14ac:dyDescent="0.2">
      <c r="A983" t="s">
        <v>155</v>
      </c>
      <c r="B983" t="s">
        <v>154</v>
      </c>
      <c r="C983">
        <v>2016</v>
      </c>
      <c r="D983">
        <v>100</v>
      </c>
      <c r="E983">
        <v>27.2</v>
      </c>
      <c r="F983">
        <v>2.9577961670000001</v>
      </c>
      <c r="G983">
        <v>1300.4989439999999</v>
      </c>
      <c r="H983">
        <v>3727505</v>
      </c>
      <c r="I983" t="str">
        <f>Master_Data!$A983 &amp; "-" &amp; Master_Data!$C983</f>
        <v>GEO-2016</v>
      </c>
      <c r="J983">
        <f t="shared" si="180"/>
        <v>0</v>
      </c>
      <c r="K983">
        <f t="shared" si="181"/>
        <v>-0.30000000000000071</v>
      </c>
      <c r="L983">
        <f t="shared" si="182"/>
        <v>9.9752897000000118E-2</v>
      </c>
      <c r="M983">
        <f t="shared" si="183"/>
        <v>11025200.001473336</v>
      </c>
      <c r="N983">
        <f t="shared" si="184"/>
        <v>0</v>
      </c>
      <c r="O983">
        <f t="shared" si="185"/>
        <v>2.2743549163543189</v>
      </c>
      <c r="P983" t="str">
        <f>IFERROR(VLOOKUP(A983,Ref_Data!$A:$B,2,0),"Unknown")</f>
        <v>Upper Middle Income</v>
      </c>
      <c r="Q983" t="str">
        <f>IFERROR(VLOOKUP(A983,Ref_Data!$A:$C,3,0),"Unknown")</f>
        <v>Europe &amp; Central Asia</v>
      </c>
      <c r="R983" t="str">
        <f t="shared" si="186"/>
        <v>Universal Access</v>
      </c>
      <c r="S983">
        <f t="shared" si="187"/>
        <v>15.905248869453033</v>
      </c>
      <c r="T983">
        <f t="shared" si="188"/>
        <v>-2.5060575251847261</v>
      </c>
      <c r="U983">
        <f t="shared" si="189"/>
        <v>-1.7165756286694562</v>
      </c>
      <c r="V983">
        <f t="shared" si="190"/>
        <v>0</v>
      </c>
      <c r="W983">
        <f t="shared" si="191"/>
        <v>1.290801598</v>
      </c>
    </row>
    <row r="984" spans="1:23" x14ac:dyDescent="0.2">
      <c r="A984" t="s">
        <v>155</v>
      </c>
      <c r="B984" t="s">
        <v>154</v>
      </c>
      <c r="C984">
        <v>2017</v>
      </c>
      <c r="D984">
        <v>100</v>
      </c>
      <c r="E984">
        <v>27.5</v>
      </c>
      <c r="F984">
        <v>2.9964828360000002</v>
      </c>
      <c r="G984">
        <v>1312.7861029999999</v>
      </c>
      <c r="H984">
        <v>3728004</v>
      </c>
      <c r="I984" t="str">
        <f>Master_Data!$A984 &amp; "-" &amp; Master_Data!$C984</f>
        <v>GEO-2017</v>
      </c>
      <c r="J984">
        <f t="shared" si="180"/>
        <v>0</v>
      </c>
      <c r="K984">
        <f t="shared" si="181"/>
        <v>0.30000000000000071</v>
      </c>
      <c r="L984">
        <f t="shared" si="182"/>
        <v>3.8686669000000062E-2</v>
      </c>
      <c r="M984">
        <f t="shared" si="183"/>
        <v>11170899.998539345</v>
      </c>
      <c r="N984">
        <f t="shared" si="184"/>
        <v>0</v>
      </c>
      <c r="O984">
        <f t="shared" si="185"/>
        <v>2.2825369869108068</v>
      </c>
      <c r="P984" t="str">
        <f>IFERROR(VLOOKUP(A984,Ref_Data!$A:$B,2,0),"Unknown")</f>
        <v>Upper Middle Income</v>
      </c>
      <c r="Q984" t="str">
        <f>IFERROR(VLOOKUP(A984,Ref_Data!$A:$C,3,0),"Unknown")</f>
        <v>Europe &amp; Central Asia</v>
      </c>
      <c r="R984" t="str">
        <f t="shared" si="186"/>
        <v>Universal Access</v>
      </c>
      <c r="S984">
        <f t="shared" si="187"/>
        <v>15.146092309921883</v>
      </c>
      <c r="T984">
        <f t="shared" si="188"/>
        <v>-2.0415188717349473</v>
      </c>
      <c r="U984">
        <f t="shared" si="189"/>
        <v>-1.6812682295732237</v>
      </c>
      <c r="V984">
        <f t="shared" si="190"/>
        <v>0</v>
      </c>
      <c r="W984">
        <f t="shared" si="191"/>
        <v>1.3294882670000001</v>
      </c>
    </row>
    <row r="985" spans="1:23" x14ac:dyDescent="0.2">
      <c r="A985" t="s">
        <v>155</v>
      </c>
      <c r="B985" t="s">
        <v>154</v>
      </c>
      <c r="C985">
        <v>2018</v>
      </c>
      <c r="D985">
        <v>99.9</v>
      </c>
      <c r="E985">
        <v>27.4</v>
      </c>
      <c r="F985">
        <v>2.9885559000000002</v>
      </c>
      <c r="G985">
        <v>1301.8772879999999</v>
      </c>
      <c r="H985">
        <v>3726549</v>
      </c>
      <c r="I985" t="str">
        <f>Master_Data!$A985 &amp; "-" &amp; Master_Data!$C985</f>
        <v>GEO-2018</v>
      </c>
      <c r="J985">
        <f t="shared" si="180"/>
        <v>-9.9999999999994316E-2</v>
      </c>
      <c r="K985">
        <f t="shared" si="181"/>
        <v>-0.10000000000000142</v>
      </c>
      <c r="L985">
        <f t="shared" si="182"/>
        <v>-7.9269360000000511E-3</v>
      </c>
      <c r="M985">
        <f t="shared" si="183"/>
        <v>11137000.000589101</v>
      </c>
      <c r="N985">
        <f t="shared" si="184"/>
        <v>9.9999999999994316E-2</v>
      </c>
      <c r="O985">
        <f t="shared" si="185"/>
        <v>2.2955741893240558</v>
      </c>
      <c r="P985" t="str">
        <f>IFERROR(VLOOKUP(A985,Ref_Data!$A:$B,2,0),"Unknown")</f>
        <v>Upper Middle Income</v>
      </c>
      <c r="Q985" t="str">
        <f>IFERROR(VLOOKUP(A985,Ref_Data!$A:$C,3,0),"Unknown")</f>
        <v>Europe &amp; Central Asia</v>
      </c>
      <c r="R985" t="str">
        <f t="shared" si="186"/>
        <v>Universal Access</v>
      </c>
      <c r="S985">
        <f t="shared" si="187"/>
        <v>14.416199440312511</v>
      </c>
      <c r="T985">
        <f t="shared" si="188"/>
        <v>-2.1630301703253032</v>
      </c>
      <c r="U985">
        <f t="shared" si="189"/>
        <v>-1.7223131096276147</v>
      </c>
      <c r="V985">
        <f t="shared" si="190"/>
        <v>-9.9999999999994316E-2</v>
      </c>
      <c r="W985">
        <f t="shared" si="191"/>
        <v>1.3215613310000001</v>
      </c>
    </row>
    <row r="986" spans="1:23" x14ac:dyDescent="0.2">
      <c r="A986" t="s">
        <v>155</v>
      </c>
      <c r="B986" t="s">
        <v>154</v>
      </c>
      <c r="C986">
        <v>2019</v>
      </c>
      <c r="D986">
        <v>100</v>
      </c>
      <c r="E986">
        <v>24.7</v>
      </c>
      <c r="F986">
        <v>3.2048881759999999</v>
      </c>
      <c r="G986">
        <v>1371.179347</v>
      </c>
      <c r="H986">
        <v>3720161</v>
      </c>
      <c r="I986" t="str">
        <f>Master_Data!$A986 &amp; "-" &amp; Master_Data!$C986</f>
        <v>GEO-2019</v>
      </c>
      <c r="J986">
        <f t="shared" si="180"/>
        <v>9.9999999999994316E-2</v>
      </c>
      <c r="K986">
        <f t="shared" si="181"/>
        <v>-2.6999999999999993</v>
      </c>
      <c r="L986">
        <f t="shared" si="182"/>
        <v>0.21633227599999971</v>
      </c>
      <c r="M986">
        <f t="shared" si="183"/>
        <v>11922700.001716336</v>
      </c>
      <c r="N986">
        <f t="shared" si="184"/>
        <v>0</v>
      </c>
      <c r="O986">
        <f t="shared" si="185"/>
        <v>2.3373223809211878</v>
      </c>
      <c r="P986" t="str">
        <f>IFERROR(VLOOKUP(A986,Ref_Data!$A:$B,2,0),"Unknown")</f>
        <v>Upper Middle Income</v>
      </c>
      <c r="Q986" t="str">
        <f>IFERROR(VLOOKUP(A986,Ref_Data!$A:$C,3,0),"Unknown")</f>
        <v>Europe &amp; Central Asia</v>
      </c>
      <c r="R986" t="str">
        <f t="shared" si="186"/>
        <v>Universal Access</v>
      </c>
      <c r="S986">
        <f t="shared" si="187"/>
        <v>13.958622860585876</v>
      </c>
      <c r="T986">
        <f t="shared" si="188"/>
        <v>-4.7621910438272899</v>
      </c>
      <c r="U986">
        <f t="shared" si="189"/>
        <v>-1.4785131195815877</v>
      </c>
      <c r="V986">
        <f t="shared" si="190"/>
        <v>0</v>
      </c>
      <c r="W986">
        <f t="shared" si="191"/>
        <v>1.5378936069999998</v>
      </c>
    </row>
    <row r="987" spans="1:23" x14ac:dyDescent="0.2">
      <c r="A987" t="s">
        <v>155</v>
      </c>
      <c r="B987" t="s">
        <v>154</v>
      </c>
      <c r="C987">
        <v>2020</v>
      </c>
      <c r="D987">
        <v>100</v>
      </c>
      <c r="E987">
        <v>23.4</v>
      </c>
      <c r="F987">
        <v>3.1000484589999999</v>
      </c>
      <c r="G987">
        <v>1327.3864450000001</v>
      </c>
      <c r="H987">
        <v>3722716</v>
      </c>
      <c r="I987" t="str">
        <f>Master_Data!$A987 &amp; "-" &amp; Master_Data!$C987</f>
        <v>GEO-2020</v>
      </c>
      <c r="J987">
        <f t="shared" si="180"/>
        <v>0</v>
      </c>
      <c r="K987">
        <f t="shared" si="181"/>
        <v>-1.3000000000000007</v>
      </c>
      <c r="L987">
        <f t="shared" si="182"/>
        <v>-0.10483971699999994</v>
      </c>
      <c r="M987">
        <f t="shared" si="183"/>
        <v>11540599.999094645</v>
      </c>
      <c r="N987">
        <f t="shared" si="184"/>
        <v>0</v>
      </c>
      <c r="O987">
        <f t="shared" si="185"/>
        <v>2.3354528522400266</v>
      </c>
      <c r="P987" t="str">
        <f>IFERROR(VLOOKUP(A987,Ref_Data!$A:$B,2,0),"Unknown")</f>
        <v>Upper Middle Income</v>
      </c>
      <c r="Q987" t="str">
        <f>IFERROR(VLOOKUP(A987,Ref_Data!$A:$C,3,0),"Unknown")</f>
        <v>Europe &amp; Central Asia</v>
      </c>
      <c r="R987" t="str">
        <f t="shared" si="186"/>
        <v>Universal Access</v>
      </c>
      <c r="S987">
        <f t="shared" si="187"/>
        <v>13.426165474335917</v>
      </c>
      <c r="T987">
        <f t="shared" si="188"/>
        <v>-7.1348534338152625</v>
      </c>
      <c r="U987">
        <f t="shared" si="189"/>
        <v>-1.3006991773012579</v>
      </c>
      <c r="V987">
        <f t="shared" si="190"/>
        <v>0</v>
      </c>
      <c r="W987">
        <f t="shared" si="191"/>
        <v>1.4330538899999998</v>
      </c>
    </row>
    <row r="988" spans="1:23" x14ac:dyDescent="0.2">
      <c r="A988" t="s">
        <v>155</v>
      </c>
      <c r="B988" t="s">
        <v>154</v>
      </c>
      <c r="C988">
        <v>2021</v>
      </c>
      <c r="D988">
        <v>100</v>
      </c>
      <c r="E988">
        <v>25.2</v>
      </c>
      <c r="F988">
        <v>3.3282550610000001</v>
      </c>
      <c r="G988">
        <v>1425.967856</v>
      </c>
      <c r="H988">
        <v>3708610</v>
      </c>
      <c r="I988" t="str">
        <f>Master_Data!$A988 &amp; "-" &amp; Master_Data!$C988</f>
        <v>GEO-2021</v>
      </c>
      <c r="J988">
        <f t="shared" si="180"/>
        <v>0</v>
      </c>
      <c r="K988">
        <f t="shared" si="181"/>
        <v>1.8000000000000007</v>
      </c>
      <c r="L988">
        <f t="shared" si="182"/>
        <v>0.2282066020000002</v>
      </c>
      <c r="M988">
        <f t="shared" si="183"/>
        <v>12343200.001775211</v>
      </c>
      <c r="N988">
        <f t="shared" si="184"/>
        <v>0</v>
      </c>
      <c r="O988">
        <f t="shared" si="185"/>
        <v>2.3340323184676333</v>
      </c>
      <c r="P988" t="str">
        <f>IFERROR(VLOOKUP(A988,Ref_Data!$A:$B,2,0),"Unknown")</f>
        <v>Upper Middle Income</v>
      </c>
      <c r="Q988" t="str">
        <f>IFERROR(VLOOKUP(A988,Ref_Data!$A:$C,3,0),"Unknown")</f>
        <v>Europe &amp; Central Asia</v>
      </c>
      <c r="R988" t="str">
        <f t="shared" si="186"/>
        <v>Universal Access</v>
      </c>
      <c r="S988">
        <f t="shared" si="187"/>
        <v>12.87483148972656</v>
      </c>
      <c r="T988">
        <f t="shared" si="188"/>
        <v>-4.4033816425120591</v>
      </c>
      <c r="U988">
        <f t="shared" si="189"/>
        <v>-1.2524792800041862</v>
      </c>
      <c r="V988">
        <f t="shared" si="190"/>
        <v>0</v>
      </c>
      <c r="W988">
        <f t="shared" si="191"/>
        <v>1.661260492</v>
      </c>
    </row>
    <row r="989" spans="1:23" x14ac:dyDescent="0.2">
      <c r="A989" t="s">
        <v>155</v>
      </c>
      <c r="B989" t="s">
        <v>154</v>
      </c>
      <c r="C989">
        <v>2022</v>
      </c>
      <c r="D989">
        <v>100</v>
      </c>
      <c r="F989">
        <v>3.6263953529999999</v>
      </c>
      <c r="G989">
        <v>1543.5838000000001</v>
      </c>
      <c r="H989">
        <v>3712502</v>
      </c>
      <c r="I989" t="str">
        <f>Master_Data!$A989 &amp; "-" &amp; Master_Data!$C989</f>
        <v>GEO-2022</v>
      </c>
      <c r="J989">
        <f t="shared" si="180"/>
        <v>0</v>
      </c>
      <c r="K989" t="str">
        <f t="shared" si="181"/>
        <v/>
      </c>
      <c r="L989">
        <f t="shared" si="182"/>
        <v>0.29814029199999981</v>
      </c>
      <c r="M989">
        <f t="shared" si="183"/>
        <v>13463000.000803206</v>
      </c>
      <c r="N989">
        <f t="shared" si="184"/>
        <v>0</v>
      </c>
      <c r="O989">
        <f t="shared" si="185"/>
        <v>2.349334939249816</v>
      </c>
      <c r="P989" t="str">
        <f>IFERROR(VLOOKUP(A989,Ref_Data!$A:$B,2,0),"Unknown")</f>
        <v>Upper Middle Income</v>
      </c>
      <c r="Q989" t="str">
        <f>IFERROR(VLOOKUP(A989,Ref_Data!$A:$C,3,0),"Unknown")</f>
        <v>Europe &amp; Central Asia</v>
      </c>
      <c r="R989" t="str">
        <f t="shared" si="186"/>
        <v>Universal Access</v>
      </c>
      <c r="S989">
        <f t="shared" si="187"/>
        <v>12.585946336015652</v>
      </c>
      <c r="T989" t="str">
        <f t="shared" si="188"/>
        <v/>
      </c>
      <c r="U989">
        <f t="shared" si="189"/>
        <v>-0.92440569922593641</v>
      </c>
      <c r="V989">
        <f t="shared" si="190"/>
        <v>0</v>
      </c>
      <c r="W989">
        <f t="shared" si="191"/>
        <v>1.9594007839999998</v>
      </c>
    </row>
    <row r="990" spans="1:23" x14ac:dyDescent="0.2">
      <c r="A990" t="s">
        <v>157</v>
      </c>
      <c r="B990" t="s">
        <v>156</v>
      </c>
      <c r="C990">
        <v>2010</v>
      </c>
      <c r="D990">
        <v>64.2</v>
      </c>
      <c r="E990">
        <v>51.9</v>
      </c>
      <c r="F990">
        <v>0.436820498</v>
      </c>
      <c r="G990">
        <v>296.09958979999999</v>
      </c>
      <c r="H990">
        <v>25474995</v>
      </c>
      <c r="I990" t="str">
        <f>Master_Data!$A990 &amp; "-" &amp; Master_Data!$C990</f>
        <v>GHA-2010</v>
      </c>
      <c r="J990" t="str">
        <f t="shared" si="180"/>
        <v/>
      </c>
      <c r="K990" t="str">
        <f t="shared" si="181"/>
        <v/>
      </c>
      <c r="L990" t="str">
        <f t="shared" si="182"/>
        <v/>
      </c>
      <c r="M990">
        <f t="shared" si="183"/>
        <v>11128000.00244751</v>
      </c>
      <c r="N990">
        <f t="shared" si="184"/>
        <v>35.799999999999997</v>
      </c>
      <c r="O990">
        <f t="shared" si="185"/>
        <v>1.4752485753021467</v>
      </c>
      <c r="P990" t="str">
        <f>IFERROR(VLOOKUP(A990,Ref_Data!$A:$B,2,0),"Unknown")</f>
        <v>Lower Middle Income</v>
      </c>
      <c r="Q990" t="str">
        <f>IFERROR(VLOOKUP(A990,Ref_Data!$A:$C,3,0),"Unknown")</f>
        <v>Sub-Saharan Africa</v>
      </c>
      <c r="R990" t="str">
        <f t="shared" si="186"/>
        <v>Moderate Access</v>
      </c>
      <c r="S990">
        <f t="shared" si="187"/>
        <v>-15.424657439414048</v>
      </c>
      <c r="T990">
        <f t="shared" si="188"/>
        <v>21.487335093262097</v>
      </c>
      <c r="U990">
        <f t="shared" si="189"/>
        <v>-4.661238715991634</v>
      </c>
      <c r="V990">
        <f t="shared" si="190"/>
        <v>0</v>
      </c>
      <c r="W990">
        <f t="shared" si="191"/>
        <v>0</v>
      </c>
    </row>
    <row r="991" spans="1:23" x14ac:dyDescent="0.2">
      <c r="A991" t="s">
        <v>157</v>
      </c>
      <c r="B991" t="s">
        <v>156</v>
      </c>
      <c r="C991">
        <v>2011</v>
      </c>
      <c r="D991">
        <v>64.099999999999994</v>
      </c>
      <c r="E991">
        <v>50.1</v>
      </c>
      <c r="F991">
        <v>0.45955775300000001</v>
      </c>
      <c r="G991">
        <v>303.48749229999999</v>
      </c>
      <c r="H991">
        <v>26095088</v>
      </c>
      <c r="I991" t="str">
        <f>Master_Data!$A991 &amp; "-" &amp; Master_Data!$C991</f>
        <v>GHA-2011</v>
      </c>
      <c r="J991">
        <f t="shared" si="180"/>
        <v>-0.10000000000000853</v>
      </c>
      <c r="K991">
        <f t="shared" si="181"/>
        <v>-1.7999999999999972</v>
      </c>
      <c r="L991">
        <f t="shared" si="182"/>
        <v>2.2737255000000012E-2</v>
      </c>
      <c r="M991">
        <f t="shared" si="183"/>
        <v>11992200.005617265</v>
      </c>
      <c r="N991">
        <f t="shared" si="184"/>
        <v>35.900000000000006</v>
      </c>
      <c r="O991">
        <f t="shared" si="185"/>
        <v>1.5142559896528562</v>
      </c>
      <c r="P991" t="str">
        <f>IFERROR(VLOOKUP(A991,Ref_Data!$A:$B,2,0),"Unknown")</f>
        <v>Lower Middle Income</v>
      </c>
      <c r="Q991" t="str">
        <f>IFERROR(VLOOKUP(A991,Ref_Data!$A:$C,3,0),"Unknown")</f>
        <v>Sub-Saharan Africa</v>
      </c>
      <c r="R991" t="str">
        <f t="shared" si="186"/>
        <v>Moderate Access</v>
      </c>
      <c r="S991">
        <f t="shared" si="187"/>
        <v>-16.315327430820318</v>
      </c>
      <c r="T991">
        <f t="shared" si="188"/>
        <v>19.902629710358859</v>
      </c>
      <c r="U991">
        <f t="shared" si="189"/>
        <v>-4.6669756307740551</v>
      </c>
      <c r="V991">
        <f t="shared" si="190"/>
        <v>-0.10000000000000853</v>
      </c>
      <c r="W991">
        <f t="shared" si="191"/>
        <v>2.2737255000000012E-2</v>
      </c>
    </row>
    <row r="992" spans="1:23" x14ac:dyDescent="0.2">
      <c r="A992" t="s">
        <v>157</v>
      </c>
      <c r="B992" t="s">
        <v>156</v>
      </c>
      <c r="C992">
        <v>2012</v>
      </c>
      <c r="D992">
        <v>56.5</v>
      </c>
      <c r="E992">
        <v>46.5</v>
      </c>
      <c r="F992">
        <v>0.54146236599999997</v>
      </c>
      <c r="G992">
        <v>329.32511140000003</v>
      </c>
      <c r="H992">
        <v>26734268</v>
      </c>
      <c r="I992" t="str">
        <f>Master_Data!$A992 &amp; "-" &amp; Master_Data!$C992</f>
        <v>GHA-2012</v>
      </c>
      <c r="J992">
        <f t="shared" si="180"/>
        <v>-7.5999999999999943</v>
      </c>
      <c r="K992">
        <f t="shared" si="181"/>
        <v>-3.6000000000000014</v>
      </c>
      <c r="L992">
        <f t="shared" si="182"/>
        <v>8.1904612999999959E-2</v>
      </c>
      <c r="M992">
        <f t="shared" si="183"/>
        <v>14475600.004558086</v>
      </c>
      <c r="N992">
        <f t="shared" si="184"/>
        <v>43.5</v>
      </c>
      <c r="O992">
        <f t="shared" si="185"/>
        <v>1.6441575429768456</v>
      </c>
      <c r="P992" t="str">
        <f>IFERROR(VLOOKUP(A992,Ref_Data!$A:$B,2,0),"Unknown")</f>
        <v>Lower Middle Income</v>
      </c>
      <c r="Q992" t="str">
        <f>IFERROR(VLOOKUP(A992,Ref_Data!$A:$C,3,0),"Unknown")</f>
        <v>Sub-Saharan Africa</v>
      </c>
      <c r="R992" t="str">
        <f t="shared" si="186"/>
        <v>Moderate Access</v>
      </c>
      <c r="S992">
        <f t="shared" si="187"/>
        <v>-24.620804536015626</v>
      </c>
      <c r="T992">
        <f t="shared" si="188"/>
        <v>16.392870546775118</v>
      </c>
      <c r="U992">
        <f t="shared" si="189"/>
        <v>-4.864041697096229</v>
      </c>
      <c r="V992">
        <f t="shared" si="190"/>
        <v>-7.7000000000000028</v>
      </c>
      <c r="W992">
        <f t="shared" si="191"/>
        <v>0.10464186799999997</v>
      </c>
    </row>
    <row r="993" spans="1:23" x14ac:dyDescent="0.2">
      <c r="A993" t="s">
        <v>157</v>
      </c>
      <c r="B993" t="s">
        <v>156</v>
      </c>
      <c r="C993">
        <v>2013</v>
      </c>
      <c r="D993">
        <v>70.7</v>
      </c>
      <c r="E993">
        <v>46.2</v>
      </c>
      <c r="F993">
        <v>0.56224317099999999</v>
      </c>
      <c r="G993">
        <v>323.67114950000001</v>
      </c>
      <c r="H993">
        <v>27386193</v>
      </c>
      <c r="I993" t="str">
        <f>Master_Data!$A993 &amp; "-" &amp; Master_Data!$C993</f>
        <v>GHA-2013</v>
      </c>
      <c r="J993">
        <f t="shared" si="180"/>
        <v>14.200000000000003</v>
      </c>
      <c r="K993">
        <f t="shared" si="181"/>
        <v>-0.29999999999999716</v>
      </c>
      <c r="L993">
        <f t="shared" si="182"/>
        <v>2.0780805000000013E-2</v>
      </c>
      <c r="M993">
        <f t="shared" si="183"/>
        <v>15397699.993938003</v>
      </c>
      <c r="N993">
        <f t="shared" si="184"/>
        <v>29.299999999999997</v>
      </c>
      <c r="O993">
        <f t="shared" si="185"/>
        <v>1.7370815158179551</v>
      </c>
      <c r="P993" t="str">
        <f>IFERROR(VLOOKUP(A993,Ref_Data!$A:$B,2,0),"Unknown")</f>
        <v>Lower Middle Income</v>
      </c>
      <c r="Q993" t="str">
        <f>IFERROR(VLOOKUP(A993,Ref_Data!$A:$C,3,0),"Unknown")</f>
        <v>Sub-Saharan Africa</v>
      </c>
      <c r="R993" t="str">
        <f t="shared" si="186"/>
        <v>Moderate Access</v>
      </c>
      <c r="S993">
        <f t="shared" si="187"/>
        <v>-11.012538176640604</v>
      </c>
      <c r="T993">
        <f t="shared" si="188"/>
        <v>15.898359916164654</v>
      </c>
      <c r="U993">
        <f t="shared" si="189"/>
        <v>-4.4061272730000045</v>
      </c>
      <c r="V993">
        <f t="shared" si="190"/>
        <v>6.5</v>
      </c>
      <c r="W993">
        <f t="shared" si="191"/>
        <v>0.12542267299999998</v>
      </c>
    </row>
    <row r="994" spans="1:23" x14ac:dyDescent="0.2">
      <c r="A994" t="s">
        <v>157</v>
      </c>
      <c r="B994" t="s">
        <v>156</v>
      </c>
      <c r="C994">
        <v>2014</v>
      </c>
      <c r="D994">
        <v>78.3</v>
      </c>
      <c r="E994">
        <v>47.7</v>
      </c>
      <c r="F994">
        <v>0.52904271599999997</v>
      </c>
      <c r="G994">
        <v>321.35470090000001</v>
      </c>
      <c r="H994">
        <v>28041592</v>
      </c>
      <c r="I994" t="str">
        <f>Master_Data!$A994 &amp; "-" &amp; Master_Data!$C994</f>
        <v>GHA-2014</v>
      </c>
      <c r="J994">
        <f t="shared" si="180"/>
        <v>7.5999999999999943</v>
      </c>
      <c r="K994">
        <f t="shared" si="181"/>
        <v>1.5</v>
      </c>
      <c r="L994">
        <f t="shared" si="182"/>
        <v>-3.3200455000000018E-2</v>
      </c>
      <c r="M994">
        <f t="shared" si="183"/>
        <v>14835199.99264387</v>
      </c>
      <c r="N994">
        <f t="shared" si="184"/>
        <v>21.700000000000003</v>
      </c>
      <c r="O994">
        <f t="shared" si="185"/>
        <v>1.6462890211916608</v>
      </c>
      <c r="P994" t="str">
        <f>IFERROR(VLOOKUP(A994,Ref_Data!$A:$B,2,0),"Unknown")</f>
        <v>Lower Middle Income</v>
      </c>
      <c r="Q994" t="str">
        <f>IFERROR(VLOOKUP(A994,Ref_Data!$A:$C,3,0),"Unknown")</f>
        <v>Sub-Saharan Africa</v>
      </c>
      <c r="R994" t="str">
        <f t="shared" si="186"/>
        <v>Moderate Access</v>
      </c>
      <c r="S994">
        <f t="shared" si="187"/>
        <v>-4.1409025888671493</v>
      </c>
      <c r="T994">
        <f t="shared" si="188"/>
        <v>17.588273394421702</v>
      </c>
      <c r="U994">
        <f t="shared" si="189"/>
        <v>-4.2622441820836841</v>
      </c>
      <c r="V994">
        <f t="shared" si="190"/>
        <v>14.099999999999994</v>
      </c>
      <c r="W994">
        <f t="shared" si="191"/>
        <v>9.2222217999999967E-2</v>
      </c>
    </row>
    <row r="995" spans="1:23" x14ac:dyDescent="0.2">
      <c r="A995" t="s">
        <v>157</v>
      </c>
      <c r="B995" t="s">
        <v>156</v>
      </c>
      <c r="C995">
        <v>2015</v>
      </c>
      <c r="D995">
        <v>74</v>
      </c>
      <c r="E995">
        <v>44</v>
      </c>
      <c r="F995">
        <v>0.54399787499999996</v>
      </c>
      <c r="G995">
        <v>329.31041340000002</v>
      </c>
      <c r="H995">
        <v>28696068</v>
      </c>
      <c r="I995" t="str">
        <f>Master_Data!$A995 &amp; "-" &amp; Master_Data!$C995</f>
        <v>GHA-2015</v>
      </c>
      <c r="J995">
        <f t="shared" si="180"/>
        <v>-4.2999999999999972</v>
      </c>
      <c r="K995">
        <f t="shared" si="181"/>
        <v>-3.7000000000000028</v>
      </c>
      <c r="L995">
        <f t="shared" si="182"/>
        <v>1.4955158999999996E-2</v>
      </c>
      <c r="M995">
        <f t="shared" si="183"/>
        <v>15610600.012855498</v>
      </c>
      <c r="N995">
        <f t="shared" si="184"/>
        <v>26</v>
      </c>
      <c r="O995">
        <f t="shared" si="185"/>
        <v>1.6519303759132202</v>
      </c>
      <c r="P995" t="str">
        <f>IFERROR(VLOOKUP(A995,Ref_Data!$A:$B,2,0),"Unknown")</f>
        <v>Lower Middle Income</v>
      </c>
      <c r="Q995" t="str">
        <f>IFERROR(VLOOKUP(A995,Ref_Data!$A:$C,3,0),"Unknown")</f>
        <v>Sub-Saharan Africa</v>
      </c>
      <c r="R995" t="str">
        <f t="shared" si="186"/>
        <v>Moderate Access</v>
      </c>
      <c r="S995">
        <f t="shared" si="187"/>
        <v>-9.0152385580468888</v>
      </c>
      <c r="T995">
        <f t="shared" si="188"/>
        <v>14.08484280850201</v>
      </c>
      <c r="U995">
        <f t="shared" si="189"/>
        <v>-4.1654434910041793</v>
      </c>
      <c r="V995">
        <f t="shared" si="190"/>
        <v>9.7999999999999972</v>
      </c>
      <c r="W995">
        <f t="shared" si="191"/>
        <v>0.10717737699999996</v>
      </c>
    </row>
    <row r="996" spans="1:23" x14ac:dyDescent="0.2">
      <c r="A996" t="s">
        <v>157</v>
      </c>
      <c r="B996" t="s">
        <v>156</v>
      </c>
      <c r="C996">
        <v>2016</v>
      </c>
      <c r="D996">
        <v>79.3</v>
      </c>
      <c r="E996">
        <v>45.2</v>
      </c>
      <c r="F996">
        <v>0.54638215599999995</v>
      </c>
      <c r="G996">
        <v>327.9003763</v>
      </c>
      <c r="H996">
        <v>29356742</v>
      </c>
      <c r="I996" t="str">
        <f>Master_Data!$A996 &amp; "-" &amp; Master_Data!$C996</f>
        <v>GHA-2016</v>
      </c>
      <c r="J996">
        <f t="shared" si="180"/>
        <v>5.2999999999999972</v>
      </c>
      <c r="K996">
        <f t="shared" si="181"/>
        <v>1.2000000000000028</v>
      </c>
      <c r="L996">
        <f t="shared" si="182"/>
        <v>2.3842809999999881E-3</v>
      </c>
      <c r="M996">
        <f t="shared" si="183"/>
        <v>16039999.987095751</v>
      </c>
      <c r="N996">
        <f t="shared" si="184"/>
        <v>20.700000000000003</v>
      </c>
      <c r="O996">
        <f t="shared" si="185"/>
        <v>1.6663053643467256</v>
      </c>
      <c r="P996" t="str">
        <f>IFERROR(VLOOKUP(A996,Ref_Data!$A:$B,2,0),"Unknown")</f>
        <v>Lower Middle Income</v>
      </c>
      <c r="Q996" t="str">
        <f>IFERROR(VLOOKUP(A996,Ref_Data!$A:$C,3,0),"Unknown")</f>
        <v>Sub-Saharan Africa</v>
      </c>
      <c r="R996" t="str">
        <f t="shared" si="186"/>
        <v>Moderate Access</v>
      </c>
      <c r="S996">
        <f t="shared" si="187"/>
        <v>-4.7947511305469703</v>
      </c>
      <c r="T996">
        <f t="shared" si="188"/>
        <v>15.493942474815277</v>
      </c>
      <c r="U996">
        <f t="shared" si="189"/>
        <v>-4.1279896396694564</v>
      </c>
      <c r="V996">
        <f t="shared" si="190"/>
        <v>15.099999999999994</v>
      </c>
      <c r="W996">
        <f t="shared" si="191"/>
        <v>0.10956165799999995</v>
      </c>
    </row>
    <row r="997" spans="1:23" x14ac:dyDescent="0.2">
      <c r="A997" t="s">
        <v>157</v>
      </c>
      <c r="B997" t="s">
        <v>156</v>
      </c>
      <c r="C997">
        <v>2017</v>
      </c>
      <c r="D997">
        <v>79</v>
      </c>
      <c r="E997">
        <v>45.3</v>
      </c>
      <c r="F997">
        <v>0.57892212300000001</v>
      </c>
      <c r="G997">
        <v>321.68998119999998</v>
      </c>
      <c r="H997">
        <v>30008354</v>
      </c>
      <c r="I997" t="str">
        <f>Master_Data!$A997 &amp; "-" &amp; Master_Data!$C997</f>
        <v>GHA-2017</v>
      </c>
      <c r="J997">
        <f t="shared" si="180"/>
        <v>-0.29999999999999716</v>
      </c>
      <c r="K997">
        <f t="shared" si="181"/>
        <v>9.9999999999994316E-2</v>
      </c>
      <c r="L997">
        <f t="shared" si="182"/>
        <v>3.2539967000000058E-2</v>
      </c>
      <c r="M997">
        <f t="shared" si="183"/>
        <v>17372500.005415544</v>
      </c>
      <c r="N997">
        <f t="shared" si="184"/>
        <v>21</v>
      </c>
      <c r="O997">
        <f t="shared" si="185"/>
        <v>1.7996274575927018</v>
      </c>
      <c r="P997" t="str">
        <f>IFERROR(VLOOKUP(A997,Ref_Data!$A:$B,2,0),"Unknown")</f>
        <v>Lower Middle Income</v>
      </c>
      <c r="Q997" t="str">
        <f>IFERROR(VLOOKUP(A997,Ref_Data!$A:$C,3,0),"Unknown")</f>
        <v>Sub-Saharan Africa</v>
      </c>
      <c r="R997" t="str">
        <f t="shared" si="186"/>
        <v>Moderate Access</v>
      </c>
      <c r="S997">
        <f t="shared" si="187"/>
        <v>-5.8539076900781168</v>
      </c>
      <c r="T997">
        <f t="shared" si="188"/>
        <v>15.75848112826505</v>
      </c>
      <c r="U997">
        <f t="shared" si="189"/>
        <v>-4.0988289425732241</v>
      </c>
      <c r="V997">
        <f t="shared" si="190"/>
        <v>14.799999999999997</v>
      </c>
      <c r="W997">
        <f t="shared" si="191"/>
        <v>0.14210162500000001</v>
      </c>
    </row>
    <row r="998" spans="1:23" x14ac:dyDescent="0.2">
      <c r="A998" t="s">
        <v>157</v>
      </c>
      <c r="B998" t="s">
        <v>156</v>
      </c>
      <c r="C998">
        <v>2018</v>
      </c>
      <c r="D998">
        <v>80.400000000000006</v>
      </c>
      <c r="E998">
        <v>42.1</v>
      </c>
      <c r="F998">
        <v>0.62199745799999995</v>
      </c>
      <c r="G998">
        <v>350.47317429999998</v>
      </c>
      <c r="H998">
        <v>30637585</v>
      </c>
      <c r="I998" t="str">
        <f>Master_Data!$A998 &amp; "-" &amp; Master_Data!$C998</f>
        <v>GHA-2018</v>
      </c>
      <c r="J998">
        <f t="shared" si="180"/>
        <v>1.4000000000000057</v>
      </c>
      <c r="K998">
        <f t="shared" si="181"/>
        <v>-3.1999999999999957</v>
      </c>
      <c r="L998">
        <f t="shared" si="182"/>
        <v>4.3075334999999937E-2</v>
      </c>
      <c r="M998">
        <f t="shared" si="183"/>
        <v>19056499.98925893</v>
      </c>
      <c r="N998">
        <f t="shared" si="184"/>
        <v>19.599999999999994</v>
      </c>
      <c r="O998">
        <f t="shared" si="185"/>
        <v>1.7747362811499494</v>
      </c>
      <c r="P998" t="str">
        <f>IFERROR(VLOOKUP(A998,Ref_Data!$A:$B,2,0),"Unknown")</f>
        <v>Lower Middle Income</v>
      </c>
      <c r="Q998" t="str">
        <f>IFERROR(VLOOKUP(A998,Ref_Data!$A:$C,3,0),"Unknown")</f>
        <v>Sub-Saharan Africa</v>
      </c>
      <c r="R998" t="str">
        <f t="shared" si="186"/>
        <v>High Access</v>
      </c>
      <c r="S998">
        <f t="shared" si="187"/>
        <v>-5.0838005596874893</v>
      </c>
      <c r="T998">
        <f t="shared" si="188"/>
        <v>12.5369698296747</v>
      </c>
      <c r="U998">
        <f t="shared" si="189"/>
        <v>-4.0888715516276148</v>
      </c>
      <c r="V998">
        <f t="shared" si="190"/>
        <v>16.200000000000003</v>
      </c>
      <c r="W998">
        <f t="shared" si="191"/>
        <v>0.18517695999999995</v>
      </c>
    </row>
    <row r="999" spans="1:23" x14ac:dyDescent="0.2">
      <c r="A999" t="s">
        <v>157</v>
      </c>
      <c r="B999" t="s">
        <v>156</v>
      </c>
      <c r="C999">
        <v>2019</v>
      </c>
      <c r="D999">
        <v>83.5</v>
      </c>
      <c r="E999">
        <v>42.6</v>
      </c>
      <c r="F999">
        <v>0.64866552600000005</v>
      </c>
      <c r="G999">
        <v>354.2488434</v>
      </c>
      <c r="H999">
        <v>31258945</v>
      </c>
      <c r="I999" t="str">
        <f>Master_Data!$A999 &amp; "-" &amp; Master_Data!$C999</f>
        <v>GHA-2019</v>
      </c>
      <c r="J999">
        <f t="shared" si="180"/>
        <v>3.0999999999999943</v>
      </c>
      <c r="K999">
        <f t="shared" si="181"/>
        <v>0.5</v>
      </c>
      <c r="L999">
        <f t="shared" si="182"/>
        <v>2.66680680000001E-2</v>
      </c>
      <c r="M999">
        <f t="shared" si="183"/>
        <v>20276600.000630073</v>
      </c>
      <c r="N999">
        <f t="shared" si="184"/>
        <v>16.5</v>
      </c>
      <c r="O999">
        <f t="shared" si="185"/>
        <v>1.8311013235054081</v>
      </c>
      <c r="P999" t="str">
        <f>IFERROR(VLOOKUP(A999,Ref_Data!$A:$B,2,0),"Unknown")</f>
        <v>Lower Middle Income</v>
      </c>
      <c r="Q999" t="str">
        <f>IFERROR(VLOOKUP(A999,Ref_Data!$A:$C,3,0),"Unknown")</f>
        <v>Sub-Saharan Africa</v>
      </c>
      <c r="R999" t="str">
        <f t="shared" si="186"/>
        <v>High Access</v>
      </c>
      <c r="S999">
        <f t="shared" si="187"/>
        <v>-2.5413771394141236</v>
      </c>
      <c r="T999">
        <f t="shared" si="188"/>
        <v>13.137808956172712</v>
      </c>
      <c r="U999">
        <f t="shared" si="189"/>
        <v>-4.0347357695815873</v>
      </c>
      <c r="V999">
        <f t="shared" si="190"/>
        <v>19.299999999999997</v>
      </c>
      <c r="W999">
        <f t="shared" si="191"/>
        <v>0.21184502800000005</v>
      </c>
    </row>
    <row r="1000" spans="1:23" x14ac:dyDescent="0.2">
      <c r="A1000" t="s">
        <v>157</v>
      </c>
      <c r="B1000" t="s">
        <v>156</v>
      </c>
      <c r="C1000">
        <v>2020</v>
      </c>
      <c r="D1000">
        <v>85.4</v>
      </c>
      <c r="E1000">
        <v>40</v>
      </c>
      <c r="F1000">
        <v>0.71957907200000004</v>
      </c>
      <c r="G1000">
        <v>367.1611029</v>
      </c>
      <c r="H1000">
        <v>31887809</v>
      </c>
      <c r="I1000" t="str">
        <f>Master_Data!$A1000 &amp; "-" &amp; Master_Data!$C1000</f>
        <v>GHA-2020</v>
      </c>
      <c r="J1000">
        <f t="shared" si="180"/>
        <v>1.9000000000000057</v>
      </c>
      <c r="K1000">
        <f t="shared" si="181"/>
        <v>-2.6000000000000014</v>
      </c>
      <c r="L1000">
        <f t="shared" si="182"/>
        <v>7.0913545999999994E-2</v>
      </c>
      <c r="M1000">
        <f t="shared" si="183"/>
        <v>22945800.008333251</v>
      </c>
      <c r="N1000">
        <f t="shared" si="184"/>
        <v>14.599999999999994</v>
      </c>
      <c r="O1000">
        <f t="shared" si="185"/>
        <v>1.9598455999735478</v>
      </c>
      <c r="P1000" t="str">
        <f>IFERROR(VLOOKUP(A1000,Ref_Data!$A:$B,2,0),"Unknown")</f>
        <v>Lower Middle Income</v>
      </c>
      <c r="Q1000" t="str">
        <f>IFERROR(VLOOKUP(A1000,Ref_Data!$A:$C,3,0),"Unknown")</f>
        <v>Sub-Saharan Africa</v>
      </c>
      <c r="R1000" t="str">
        <f t="shared" si="186"/>
        <v>High Access</v>
      </c>
      <c r="S1000">
        <f t="shared" si="187"/>
        <v>-1.173834525664077</v>
      </c>
      <c r="T1000">
        <f t="shared" si="188"/>
        <v>9.4651465661847389</v>
      </c>
      <c r="U1000">
        <f t="shared" si="189"/>
        <v>-3.6811685643012577</v>
      </c>
      <c r="V1000">
        <f t="shared" si="190"/>
        <v>21.200000000000003</v>
      </c>
      <c r="W1000">
        <f t="shared" si="191"/>
        <v>0.28275857400000004</v>
      </c>
    </row>
    <row r="1001" spans="1:23" x14ac:dyDescent="0.2">
      <c r="A1001" t="s">
        <v>157</v>
      </c>
      <c r="B1001" t="s">
        <v>156</v>
      </c>
      <c r="C1001">
        <v>2021</v>
      </c>
      <c r="D1001">
        <v>86.3</v>
      </c>
      <c r="E1001">
        <v>39</v>
      </c>
      <c r="F1001">
        <v>0.75315515</v>
      </c>
      <c r="G1001">
        <v>361.94497890000002</v>
      </c>
      <c r="H1001">
        <v>32518665</v>
      </c>
      <c r="I1001" t="str">
        <f>Master_Data!$A1001 &amp; "-" &amp; Master_Data!$C1001</f>
        <v>GHA-2021</v>
      </c>
      <c r="J1001">
        <f t="shared" si="180"/>
        <v>0.89999999999999147</v>
      </c>
      <c r="K1001">
        <f t="shared" si="181"/>
        <v>-1</v>
      </c>
      <c r="L1001">
        <f t="shared" si="182"/>
        <v>3.3576077999999954E-2</v>
      </c>
      <c r="M1001">
        <f t="shared" si="183"/>
        <v>24491600.015874751</v>
      </c>
      <c r="N1001">
        <f t="shared" si="184"/>
        <v>13.700000000000003</v>
      </c>
      <c r="O1001">
        <f t="shared" si="185"/>
        <v>2.0808553617429388</v>
      </c>
      <c r="P1001" t="str">
        <f>IFERROR(VLOOKUP(A1001,Ref_Data!$A:$B,2,0),"Unknown")</f>
        <v>Lower Middle Income</v>
      </c>
      <c r="Q1001" t="str">
        <f>IFERROR(VLOOKUP(A1001,Ref_Data!$A:$C,3,0),"Unknown")</f>
        <v>Sub-Saharan Africa</v>
      </c>
      <c r="R1001" t="str">
        <f t="shared" si="186"/>
        <v>High Access</v>
      </c>
      <c r="S1001">
        <f t="shared" si="187"/>
        <v>-0.82516851027344273</v>
      </c>
      <c r="T1001">
        <f t="shared" si="188"/>
        <v>9.3966183574879416</v>
      </c>
      <c r="U1001">
        <f t="shared" si="189"/>
        <v>-3.8275791910041863</v>
      </c>
      <c r="V1001">
        <f t="shared" si="190"/>
        <v>22.099999999999994</v>
      </c>
      <c r="W1001">
        <f t="shared" si="191"/>
        <v>0.31633465199999999</v>
      </c>
    </row>
    <row r="1002" spans="1:23" x14ac:dyDescent="0.2">
      <c r="A1002" t="s">
        <v>157</v>
      </c>
      <c r="B1002" t="s">
        <v>156</v>
      </c>
      <c r="C1002">
        <v>2022</v>
      </c>
      <c r="D1002">
        <v>85.1</v>
      </c>
      <c r="F1002">
        <v>0.71759905000000002</v>
      </c>
      <c r="G1002">
        <v>359.17937910000001</v>
      </c>
      <c r="H1002">
        <v>33149152</v>
      </c>
      <c r="I1002" t="str">
        <f>Master_Data!$A1002 &amp; "-" &amp; Master_Data!$C1002</f>
        <v>GHA-2022</v>
      </c>
      <c r="J1002">
        <f t="shared" si="180"/>
        <v>-1.2000000000000028</v>
      </c>
      <c r="K1002" t="str">
        <f t="shared" si="181"/>
        <v/>
      </c>
      <c r="L1002">
        <f t="shared" si="182"/>
        <v>-3.5556099999999979E-2</v>
      </c>
      <c r="M1002">
        <f t="shared" si="183"/>
        <v>23787799.983505599</v>
      </c>
      <c r="N1002">
        <f t="shared" si="184"/>
        <v>14.900000000000006</v>
      </c>
      <c r="O1002">
        <f t="shared" si="185"/>
        <v>1.9978848780186003</v>
      </c>
      <c r="P1002" t="str">
        <f>IFERROR(VLOOKUP(A1002,Ref_Data!$A:$B,2,0),"Unknown")</f>
        <v>Lower Middle Income</v>
      </c>
      <c r="Q1002" t="str">
        <f>IFERROR(VLOOKUP(A1002,Ref_Data!$A:$C,3,0),"Unknown")</f>
        <v>Sub-Saharan Africa</v>
      </c>
      <c r="R1002" t="str">
        <f t="shared" si="186"/>
        <v>High Access</v>
      </c>
      <c r="S1002">
        <f t="shared" si="187"/>
        <v>-2.3140536639843532</v>
      </c>
      <c r="T1002" t="str">
        <f t="shared" si="188"/>
        <v/>
      </c>
      <c r="U1002">
        <f t="shared" si="189"/>
        <v>-3.8332020022259363</v>
      </c>
      <c r="V1002">
        <f t="shared" si="190"/>
        <v>20.899999999999991</v>
      </c>
      <c r="W1002">
        <f t="shared" si="191"/>
        <v>0.28077855200000001</v>
      </c>
    </row>
    <row r="1003" spans="1:23" x14ac:dyDescent="0.2">
      <c r="A1003" t="s">
        <v>159</v>
      </c>
      <c r="B1003" t="s">
        <v>158</v>
      </c>
      <c r="C1003">
        <v>2010</v>
      </c>
      <c r="D1003">
        <v>100</v>
      </c>
      <c r="F1003">
        <v>15.194572450000001</v>
      </c>
      <c r="G1003">
        <v>5535.4646169999996</v>
      </c>
      <c r="H1003">
        <v>31248</v>
      </c>
      <c r="I1003" t="str">
        <f>Master_Data!$A1003 &amp; "-" &amp; Master_Data!$C1003</f>
        <v>GIB-2010</v>
      </c>
      <c r="J1003" t="str">
        <f t="shared" si="180"/>
        <v/>
      </c>
      <c r="K1003" t="str">
        <f t="shared" si="181"/>
        <v/>
      </c>
      <c r="L1003" t="str">
        <f t="shared" si="182"/>
        <v/>
      </c>
      <c r="M1003">
        <f t="shared" si="183"/>
        <v>474799.99991760001</v>
      </c>
      <c r="N1003">
        <f t="shared" si="184"/>
        <v>0</v>
      </c>
      <c r="O1003">
        <f t="shared" si="185"/>
        <v>2.7449497921702641</v>
      </c>
      <c r="P1003" t="str">
        <f>IFERROR(VLOOKUP(A1003,Ref_Data!$A:$B,2,0),"Unknown")</f>
        <v>High Income</v>
      </c>
      <c r="Q1003" t="str">
        <f>IFERROR(VLOOKUP(A1003,Ref_Data!$A:$C,3,0),"Unknown")</f>
        <v>Europe &amp; Central Asia</v>
      </c>
      <c r="R1003" t="str">
        <f t="shared" si="186"/>
        <v>Universal Access</v>
      </c>
      <c r="S1003">
        <f t="shared" si="187"/>
        <v>20.375342560585949</v>
      </c>
      <c r="T1003" t="str">
        <f t="shared" si="188"/>
        <v/>
      </c>
      <c r="U1003">
        <f t="shared" si="189"/>
        <v>10.096513236008366</v>
      </c>
      <c r="V1003">
        <f t="shared" si="190"/>
        <v>0</v>
      </c>
      <c r="W1003">
        <f t="shared" si="191"/>
        <v>0</v>
      </c>
    </row>
    <row r="1004" spans="1:23" x14ac:dyDescent="0.2">
      <c r="A1004" t="s">
        <v>159</v>
      </c>
      <c r="B1004" t="s">
        <v>158</v>
      </c>
      <c r="C1004">
        <v>2011</v>
      </c>
      <c r="D1004">
        <v>99.8</v>
      </c>
      <c r="F1004">
        <v>14.50410613</v>
      </c>
      <c r="G1004">
        <v>5303.4954299999999</v>
      </c>
      <c r="H1004">
        <v>31660</v>
      </c>
      <c r="I1004" t="str">
        <f>Master_Data!$A1004 &amp; "-" &amp; Master_Data!$C1004</f>
        <v>GIB-2011</v>
      </c>
      <c r="J1004">
        <f t="shared" si="180"/>
        <v>-0.20000000000000284</v>
      </c>
      <c r="K1004" t="str">
        <f t="shared" si="181"/>
        <v/>
      </c>
      <c r="L1004">
        <f t="shared" si="182"/>
        <v>-0.69046632000000052</v>
      </c>
      <c r="M1004">
        <f t="shared" si="183"/>
        <v>459200.0000758</v>
      </c>
      <c r="N1004">
        <f t="shared" si="184"/>
        <v>0.20000000000000284</v>
      </c>
      <c r="O1004">
        <f t="shared" si="185"/>
        <v>2.734820142948629</v>
      </c>
      <c r="P1004" t="str">
        <f>IFERROR(VLOOKUP(A1004,Ref_Data!$A:$B,2,0),"Unknown")</f>
        <v>High Income</v>
      </c>
      <c r="Q1004" t="str">
        <f>IFERROR(VLOOKUP(A1004,Ref_Data!$A:$C,3,0),"Unknown")</f>
        <v>Europe &amp; Central Asia</v>
      </c>
      <c r="R1004" t="str">
        <f t="shared" si="186"/>
        <v>Universal Access</v>
      </c>
      <c r="S1004">
        <f t="shared" si="187"/>
        <v>19.384672569179685</v>
      </c>
      <c r="T1004" t="str">
        <f t="shared" si="188"/>
        <v/>
      </c>
      <c r="U1004">
        <f t="shared" si="189"/>
        <v>9.3775727462259439</v>
      </c>
      <c r="V1004">
        <f t="shared" si="190"/>
        <v>-0.20000000000000284</v>
      </c>
      <c r="W1004">
        <f t="shared" si="191"/>
        <v>-0.69046632000000052</v>
      </c>
    </row>
    <row r="1005" spans="1:23" x14ac:dyDescent="0.2">
      <c r="A1005" t="s">
        <v>159</v>
      </c>
      <c r="B1005" t="s">
        <v>158</v>
      </c>
      <c r="C1005">
        <v>2012</v>
      </c>
      <c r="D1005">
        <v>99.9</v>
      </c>
      <c r="F1005">
        <v>14.63049112</v>
      </c>
      <c r="G1005">
        <v>5366.1839959999998</v>
      </c>
      <c r="H1005">
        <v>32029</v>
      </c>
      <c r="I1005" t="str">
        <f>Master_Data!$A1005 &amp; "-" &amp; Master_Data!$C1005</f>
        <v>GIB-2012</v>
      </c>
      <c r="J1005">
        <f t="shared" si="180"/>
        <v>0.10000000000000853</v>
      </c>
      <c r="K1005" t="str">
        <f t="shared" si="181"/>
        <v/>
      </c>
      <c r="L1005">
        <f t="shared" si="182"/>
        <v>0.12638499000000003</v>
      </c>
      <c r="M1005">
        <f t="shared" si="183"/>
        <v>468600.00008248002</v>
      </c>
      <c r="N1005">
        <f t="shared" si="184"/>
        <v>9.9999999999994316E-2</v>
      </c>
      <c r="O1005">
        <f t="shared" si="185"/>
        <v>2.7264236803854836</v>
      </c>
      <c r="P1005" t="str">
        <f>IFERROR(VLOOKUP(A1005,Ref_Data!$A:$B,2,0),"Unknown")</f>
        <v>High Income</v>
      </c>
      <c r="Q1005" t="str">
        <f>IFERROR(VLOOKUP(A1005,Ref_Data!$A:$C,3,0),"Unknown")</f>
        <v>Europe &amp; Central Asia</v>
      </c>
      <c r="R1005" t="str">
        <f t="shared" si="186"/>
        <v>Universal Access</v>
      </c>
      <c r="S1005">
        <f t="shared" si="187"/>
        <v>18.779195463984379</v>
      </c>
      <c r="T1005" t="str">
        <f t="shared" si="188"/>
        <v/>
      </c>
      <c r="U1005">
        <f t="shared" si="189"/>
        <v>9.2249870569037711</v>
      </c>
      <c r="V1005">
        <f t="shared" si="190"/>
        <v>-9.9999999999994316E-2</v>
      </c>
      <c r="W1005">
        <f t="shared" si="191"/>
        <v>-0.56408133000000049</v>
      </c>
    </row>
    <row r="1006" spans="1:23" x14ac:dyDescent="0.2">
      <c r="A1006" t="s">
        <v>159</v>
      </c>
      <c r="B1006" t="s">
        <v>158</v>
      </c>
      <c r="C1006">
        <v>2013</v>
      </c>
      <c r="D1006">
        <v>99.9</v>
      </c>
      <c r="F1006">
        <v>15.422593880000001</v>
      </c>
      <c r="G1006">
        <v>5613.1402129999997</v>
      </c>
      <c r="H1006">
        <v>32407</v>
      </c>
      <c r="I1006" t="str">
        <f>Master_Data!$A1006 &amp; "-" &amp; Master_Data!$C1006</f>
        <v>GIB-2013</v>
      </c>
      <c r="J1006">
        <f t="shared" si="180"/>
        <v>0</v>
      </c>
      <c r="K1006" t="str">
        <f t="shared" si="181"/>
        <v/>
      </c>
      <c r="L1006">
        <f t="shared" si="182"/>
        <v>0.79210276000000057</v>
      </c>
      <c r="M1006">
        <f t="shared" si="183"/>
        <v>499799.99986916</v>
      </c>
      <c r="N1006">
        <f t="shared" si="184"/>
        <v>9.9999999999994316E-2</v>
      </c>
      <c r="O1006">
        <f t="shared" si="185"/>
        <v>2.7475874991117029</v>
      </c>
      <c r="P1006" t="str">
        <f>IFERROR(VLOOKUP(A1006,Ref_Data!$A:$B,2,0),"Unknown")</f>
        <v>High Income</v>
      </c>
      <c r="Q1006" t="str">
        <f>IFERROR(VLOOKUP(A1006,Ref_Data!$A:$C,3,0),"Unknown")</f>
        <v>Europe &amp; Central Asia</v>
      </c>
      <c r="R1006" t="str">
        <f t="shared" si="186"/>
        <v>Universal Access</v>
      </c>
      <c r="S1006">
        <f t="shared" si="187"/>
        <v>18.187461823359399</v>
      </c>
      <c r="T1006" t="str">
        <f t="shared" si="188"/>
        <v/>
      </c>
      <c r="U1006">
        <f t="shared" si="189"/>
        <v>10.454223435999996</v>
      </c>
      <c r="V1006">
        <f t="shared" si="190"/>
        <v>-9.9999999999994316E-2</v>
      </c>
      <c r="W1006">
        <f t="shared" si="191"/>
        <v>0.22802143000000008</v>
      </c>
    </row>
    <row r="1007" spans="1:23" x14ac:dyDescent="0.2">
      <c r="A1007" t="s">
        <v>159</v>
      </c>
      <c r="B1007" t="s">
        <v>158</v>
      </c>
      <c r="C1007">
        <v>2014</v>
      </c>
      <c r="D1007">
        <v>99.9</v>
      </c>
      <c r="F1007">
        <v>16.37460763</v>
      </c>
      <c r="G1007">
        <v>5915.6450249999998</v>
      </c>
      <c r="H1007">
        <v>32813</v>
      </c>
      <c r="I1007" t="str">
        <f>Master_Data!$A1007 &amp; "-" &amp; Master_Data!$C1007</f>
        <v>GIB-2014</v>
      </c>
      <c r="J1007">
        <f t="shared" si="180"/>
        <v>0</v>
      </c>
      <c r="K1007" t="str">
        <f t="shared" si="181"/>
        <v/>
      </c>
      <c r="L1007">
        <f t="shared" si="182"/>
        <v>0.95201374999999899</v>
      </c>
      <c r="M1007">
        <f t="shared" si="183"/>
        <v>537300.00016318995</v>
      </c>
      <c r="N1007">
        <f t="shared" si="184"/>
        <v>9.9999999999994316E-2</v>
      </c>
      <c r="O1007">
        <f t="shared" si="185"/>
        <v>2.7680172763577886</v>
      </c>
      <c r="P1007" t="str">
        <f>IFERROR(VLOOKUP(A1007,Ref_Data!$A:$B,2,0),"Unknown")</f>
        <v>High Income</v>
      </c>
      <c r="Q1007" t="str">
        <f>IFERROR(VLOOKUP(A1007,Ref_Data!$A:$C,3,0),"Unknown")</f>
        <v>Europe &amp; Central Asia</v>
      </c>
      <c r="R1007" t="str">
        <f t="shared" si="186"/>
        <v>Universal Access</v>
      </c>
      <c r="S1007">
        <f t="shared" si="187"/>
        <v>17.459097411132859</v>
      </c>
      <c r="T1007" t="str">
        <f t="shared" si="188"/>
        <v/>
      </c>
      <c r="U1007">
        <f t="shared" si="189"/>
        <v>11.583320731916317</v>
      </c>
      <c r="V1007">
        <f t="shared" si="190"/>
        <v>-9.9999999999994316E-2</v>
      </c>
      <c r="W1007">
        <f t="shared" si="191"/>
        <v>1.1800351799999991</v>
      </c>
    </row>
    <row r="1008" spans="1:23" x14ac:dyDescent="0.2">
      <c r="A1008" t="s">
        <v>159</v>
      </c>
      <c r="B1008" t="s">
        <v>158</v>
      </c>
      <c r="C1008">
        <v>2015</v>
      </c>
      <c r="D1008">
        <v>100</v>
      </c>
      <c r="F1008">
        <v>17.690476910000001</v>
      </c>
      <c r="G1008">
        <v>6357.3750389999996</v>
      </c>
      <c r="H1008">
        <v>33193</v>
      </c>
      <c r="I1008" t="str">
        <f>Master_Data!$A1008 &amp; "-" &amp; Master_Data!$C1008</f>
        <v>GIB-2015</v>
      </c>
      <c r="J1008">
        <f t="shared" si="180"/>
        <v>9.9999999999994316E-2</v>
      </c>
      <c r="K1008" t="str">
        <f t="shared" si="181"/>
        <v/>
      </c>
      <c r="L1008">
        <f t="shared" si="182"/>
        <v>1.3158692800000011</v>
      </c>
      <c r="M1008">
        <f t="shared" si="183"/>
        <v>587200.00007363001</v>
      </c>
      <c r="N1008">
        <f t="shared" si="184"/>
        <v>0</v>
      </c>
      <c r="O1008">
        <f t="shared" si="185"/>
        <v>2.7826700173382681</v>
      </c>
      <c r="P1008" t="str">
        <f>IFERROR(VLOOKUP(A1008,Ref_Data!$A:$B,2,0),"Unknown")</f>
        <v>High Income</v>
      </c>
      <c r="Q1008" t="str">
        <f>IFERROR(VLOOKUP(A1008,Ref_Data!$A:$C,3,0),"Unknown")</f>
        <v>Europe &amp; Central Asia</v>
      </c>
      <c r="R1008" t="str">
        <f t="shared" si="186"/>
        <v>Universal Access</v>
      </c>
      <c r="S1008">
        <f t="shared" si="187"/>
        <v>16.984761441953111</v>
      </c>
      <c r="T1008" t="str">
        <f t="shared" si="188"/>
        <v/>
      </c>
      <c r="U1008">
        <f t="shared" si="189"/>
        <v>12.981035543995823</v>
      </c>
      <c r="V1008">
        <f t="shared" si="190"/>
        <v>0</v>
      </c>
      <c r="W1008">
        <f t="shared" si="191"/>
        <v>2.4959044600000002</v>
      </c>
    </row>
    <row r="1009" spans="1:23" x14ac:dyDescent="0.2">
      <c r="A1009" t="s">
        <v>159</v>
      </c>
      <c r="B1009" t="s">
        <v>158</v>
      </c>
      <c r="C1009">
        <v>2016</v>
      </c>
      <c r="D1009">
        <v>100</v>
      </c>
      <c r="F1009">
        <v>18.191811749999999</v>
      </c>
      <c r="G1009">
        <v>6576.81315</v>
      </c>
      <c r="H1009">
        <v>33658</v>
      </c>
      <c r="I1009" t="str">
        <f>Master_Data!$A1009 &amp; "-" &amp; Master_Data!$C1009</f>
        <v>GIB-2016</v>
      </c>
      <c r="J1009">
        <f t="shared" si="180"/>
        <v>0</v>
      </c>
      <c r="K1009" t="str">
        <f t="shared" si="181"/>
        <v/>
      </c>
      <c r="L1009">
        <f t="shared" si="182"/>
        <v>0.50133483999999839</v>
      </c>
      <c r="M1009">
        <f t="shared" si="183"/>
        <v>612299.99988150003</v>
      </c>
      <c r="N1009">
        <f t="shared" si="184"/>
        <v>0</v>
      </c>
      <c r="O1009">
        <f t="shared" si="185"/>
        <v>2.7660526968141097</v>
      </c>
      <c r="P1009" t="str">
        <f>IFERROR(VLOOKUP(A1009,Ref_Data!$A:$B,2,0),"Unknown")</f>
        <v>High Income</v>
      </c>
      <c r="Q1009" t="str">
        <f>IFERROR(VLOOKUP(A1009,Ref_Data!$A:$C,3,0),"Unknown")</f>
        <v>Europe &amp; Central Asia</v>
      </c>
      <c r="R1009" t="str">
        <f t="shared" si="186"/>
        <v>Universal Access</v>
      </c>
      <c r="S1009">
        <f t="shared" si="187"/>
        <v>15.905248869453033</v>
      </c>
      <c r="T1009" t="str">
        <f t="shared" si="188"/>
        <v/>
      </c>
      <c r="U1009">
        <f t="shared" si="189"/>
        <v>13.517439954330543</v>
      </c>
      <c r="V1009">
        <f t="shared" si="190"/>
        <v>0</v>
      </c>
      <c r="W1009">
        <f t="shared" si="191"/>
        <v>2.9972392999999986</v>
      </c>
    </row>
    <row r="1010" spans="1:23" x14ac:dyDescent="0.2">
      <c r="A1010" t="s">
        <v>159</v>
      </c>
      <c r="B1010" t="s">
        <v>158</v>
      </c>
      <c r="C1010">
        <v>2017</v>
      </c>
      <c r="D1010">
        <v>100</v>
      </c>
      <c r="F1010">
        <v>18.975032850000002</v>
      </c>
      <c r="G1010">
        <v>6890.9255620000004</v>
      </c>
      <c r="H1010">
        <v>34245</v>
      </c>
      <c r="I1010" t="str">
        <f>Master_Data!$A1010 &amp; "-" &amp; Master_Data!$C1010</f>
        <v>GIB-2017</v>
      </c>
      <c r="J1010">
        <f t="shared" si="180"/>
        <v>0</v>
      </c>
      <c r="K1010" t="str">
        <f t="shared" si="181"/>
        <v/>
      </c>
      <c r="L1010">
        <f t="shared" si="182"/>
        <v>0.78322110000000222</v>
      </c>
      <c r="M1010">
        <f t="shared" si="183"/>
        <v>649799.99994825001</v>
      </c>
      <c r="N1010">
        <f t="shared" si="184"/>
        <v>0</v>
      </c>
      <c r="O1010">
        <f t="shared" si="185"/>
        <v>2.7536261535950692</v>
      </c>
      <c r="P1010" t="str">
        <f>IFERROR(VLOOKUP(A1010,Ref_Data!$A:$B,2,0),"Unknown")</f>
        <v>High Income</v>
      </c>
      <c r="Q1010" t="str">
        <f>IFERROR(VLOOKUP(A1010,Ref_Data!$A:$C,3,0),"Unknown")</f>
        <v>Europe &amp; Central Asia</v>
      </c>
      <c r="R1010" t="str">
        <f t="shared" si="186"/>
        <v>Universal Access</v>
      </c>
      <c r="S1010">
        <f t="shared" si="187"/>
        <v>15.146092309921883</v>
      </c>
      <c r="T1010" t="str">
        <f t="shared" si="188"/>
        <v/>
      </c>
      <c r="U1010">
        <f t="shared" si="189"/>
        <v>14.297281784426778</v>
      </c>
      <c r="V1010">
        <f t="shared" si="190"/>
        <v>0</v>
      </c>
      <c r="W1010">
        <f t="shared" si="191"/>
        <v>3.7804604000000008</v>
      </c>
    </row>
    <row r="1011" spans="1:23" x14ac:dyDescent="0.2">
      <c r="A1011" t="s">
        <v>159</v>
      </c>
      <c r="B1011" t="s">
        <v>158</v>
      </c>
      <c r="C1011">
        <v>2018</v>
      </c>
      <c r="D1011">
        <v>100</v>
      </c>
      <c r="F1011">
        <v>19.7882596</v>
      </c>
      <c r="G1011">
        <v>7190.5950339999999</v>
      </c>
      <c r="H1011">
        <v>34854</v>
      </c>
      <c r="I1011" t="str">
        <f>Master_Data!$A1011 &amp; "-" &amp; Master_Data!$C1011</f>
        <v>GIB-2018</v>
      </c>
      <c r="J1011">
        <f t="shared" si="180"/>
        <v>0</v>
      </c>
      <c r="K1011" t="str">
        <f t="shared" si="181"/>
        <v/>
      </c>
      <c r="L1011">
        <f t="shared" si="182"/>
        <v>0.81322674999999833</v>
      </c>
      <c r="M1011">
        <f t="shared" si="183"/>
        <v>689700.00009840005</v>
      </c>
      <c r="N1011">
        <f t="shared" si="184"/>
        <v>0</v>
      </c>
      <c r="O1011">
        <f t="shared" si="185"/>
        <v>2.7519641290370576</v>
      </c>
      <c r="P1011" t="str">
        <f>IFERROR(VLOOKUP(A1011,Ref_Data!$A:$B,2,0),"Unknown")</f>
        <v>High Income</v>
      </c>
      <c r="Q1011" t="str">
        <f>IFERROR(VLOOKUP(A1011,Ref_Data!$A:$C,3,0),"Unknown")</f>
        <v>Europe &amp; Central Asia</v>
      </c>
      <c r="R1011" t="str">
        <f t="shared" si="186"/>
        <v>Universal Access</v>
      </c>
      <c r="S1011">
        <f t="shared" si="187"/>
        <v>14.516199440312505</v>
      </c>
      <c r="T1011" t="str">
        <f t="shared" si="188"/>
        <v/>
      </c>
      <c r="U1011">
        <f t="shared" si="189"/>
        <v>15.077390590372385</v>
      </c>
      <c r="V1011">
        <f t="shared" si="190"/>
        <v>0</v>
      </c>
      <c r="W1011">
        <f t="shared" si="191"/>
        <v>4.5936871499999992</v>
      </c>
    </row>
    <row r="1012" spans="1:23" x14ac:dyDescent="0.2">
      <c r="A1012" t="s">
        <v>159</v>
      </c>
      <c r="B1012" t="s">
        <v>158</v>
      </c>
      <c r="C1012">
        <v>2019</v>
      </c>
      <c r="D1012">
        <v>100</v>
      </c>
      <c r="F1012">
        <v>20.211866789999998</v>
      </c>
      <c r="G1012">
        <v>7476.8038470000001</v>
      </c>
      <c r="H1012">
        <v>35494</v>
      </c>
      <c r="I1012" t="str">
        <f>Master_Data!$A1012 &amp; "-" &amp; Master_Data!$C1012</f>
        <v>GIB-2019</v>
      </c>
      <c r="J1012">
        <f t="shared" si="180"/>
        <v>0</v>
      </c>
      <c r="K1012" t="str">
        <f t="shared" si="181"/>
        <v/>
      </c>
      <c r="L1012">
        <f t="shared" si="182"/>
        <v>0.42360718999999847</v>
      </c>
      <c r="M1012">
        <f t="shared" si="183"/>
        <v>717399.99984425993</v>
      </c>
      <c r="N1012">
        <f t="shared" si="184"/>
        <v>0</v>
      </c>
      <c r="O1012">
        <f t="shared" si="185"/>
        <v>2.7032763201497962</v>
      </c>
      <c r="P1012" t="str">
        <f>IFERROR(VLOOKUP(A1012,Ref_Data!$A:$B,2,0),"Unknown")</f>
        <v>High Income</v>
      </c>
      <c r="Q1012" t="str">
        <f>IFERROR(VLOOKUP(A1012,Ref_Data!$A:$C,3,0),"Unknown")</f>
        <v>Europe &amp; Central Asia</v>
      </c>
      <c r="R1012" t="str">
        <f t="shared" si="186"/>
        <v>Universal Access</v>
      </c>
      <c r="S1012">
        <f t="shared" si="187"/>
        <v>13.958622860585876</v>
      </c>
      <c r="T1012" t="str">
        <f t="shared" si="188"/>
        <v/>
      </c>
      <c r="U1012">
        <f t="shared" si="189"/>
        <v>15.528465494418411</v>
      </c>
      <c r="V1012">
        <f t="shared" si="190"/>
        <v>0</v>
      </c>
      <c r="W1012">
        <f t="shared" si="191"/>
        <v>5.0172943399999976</v>
      </c>
    </row>
    <row r="1013" spans="1:23" x14ac:dyDescent="0.2">
      <c r="A1013" t="s">
        <v>159</v>
      </c>
      <c r="B1013" t="s">
        <v>158</v>
      </c>
      <c r="C1013">
        <v>2020</v>
      </c>
      <c r="D1013">
        <v>100</v>
      </c>
      <c r="F1013">
        <v>17.67616731</v>
      </c>
      <c r="G1013">
        <v>6822.753573</v>
      </c>
      <c r="H1013">
        <v>36173</v>
      </c>
      <c r="I1013" t="str">
        <f>Master_Data!$A1013 &amp; "-" &amp; Master_Data!$C1013</f>
        <v>GIB-2020</v>
      </c>
      <c r="J1013">
        <f t="shared" si="180"/>
        <v>0</v>
      </c>
      <c r="K1013" t="str">
        <f t="shared" si="181"/>
        <v/>
      </c>
      <c r="L1013">
        <f t="shared" si="182"/>
        <v>-2.5356994799999981</v>
      </c>
      <c r="M1013">
        <f t="shared" si="183"/>
        <v>639400.00010463002</v>
      </c>
      <c r="N1013">
        <f t="shared" si="184"/>
        <v>0</v>
      </c>
      <c r="O1013">
        <f t="shared" si="185"/>
        <v>2.5907673669983797</v>
      </c>
      <c r="P1013" t="str">
        <f>IFERROR(VLOOKUP(A1013,Ref_Data!$A:$B,2,0),"Unknown")</f>
        <v>High Income</v>
      </c>
      <c r="Q1013" t="str">
        <f>IFERROR(VLOOKUP(A1013,Ref_Data!$A:$C,3,0),"Unknown")</f>
        <v>Europe &amp; Central Asia</v>
      </c>
      <c r="R1013" t="str">
        <f t="shared" si="186"/>
        <v>Universal Access</v>
      </c>
      <c r="S1013">
        <f t="shared" si="187"/>
        <v>13.426165474335917</v>
      </c>
      <c r="T1013" t="str">
        <f t="shared" si="188"/>
        <v/>
      </c>
      <c r="U1013">
        <f t="shared" si="189"/>
        <v>13.275419673698742</v>
      </c>
      <c r="V1013">
        <f t="shared" si="190"/>
        <v>0</v>
      </c>
      <c r="W1013">
        <f t="shared" si="191"/>
        <v>2.4815948599999995</v>
      </c>
    </row>
    <row r="1014" spans="1:23" x14ac:dyDescent="0.2">
      <c r="A1014" t="s">
        <v>159</v>
      </c>
      <c r="B1014" t="s">
        <v>158</v>
      </c>
      <c r="C1014">
        <v>2021</v>
      </c>
      <c r="D1014">
        <v>100</v>
      </c>
      <c r="F1014">
        <v>17.407347120000001</v>
      </c>
      <c r="G1014">
        <v>6723.8185020000001</v>
      </c>
      <c r="H1014">
        <v>36858</v>
      </c>
      <c r="I1014" t="str">
        <f>Master_Data!$A1014 &amp; "-" &amp; Master_Data!$C1014</f>
        <v>GIB-2021</v>
      </c>
      <c r="J1014">
        <f t="shared" si="180"/>
        <v>0</v>
      </c>
      <c r="K1014" t="str">
        <f t="shared" si="181"/>
        <v/>
      </c>
      <c r="L1014">
        <f t="shared" si="182"/>
        <v>-0.26882018999999957</v>
      </c>
      <c r="M1014">
        <f t="shared" si="183"/>
        <v>641600.00014896004</v>
      </c>
      <c r="N1014">
        <f t="shared" si="184"/>
        <v>0</v>
      </c>
      <c r="O1014">
        <f t="shared" si="185"/>
        <v>2.5889079419413514</v>
      </c>
      <c r="P1014" t="str">
        <f>IFERROR(VLOOKUP(A1014,Ref_Data!$A:$B,2,0),"Unknown")</f>
        <v>High Income</v>
      </c>
      <c r="Q1014" t="str">
        <f>IFERROR(VLOOKUP(A1014,Ref_Data!$A:$C,3,0),"Unknown")</f>
        <v>Europe &amp; Central Asia</v>
      </c>
      <c r="R1014" t="str">
        <f t="shared" si="186"/>
        <v>Universal Access</v>
      </c>
      <c r="S1014">
        <f t="shared" si="187"/>
        <v>12.87483148972656</v>
      </c>
      <c r="T1014" t="str">
        <f t="shared" si="188"/>
        <v/>
      </c>
      <c r="U1014">
        <f t="shared" si="189"/>
        <v>12.826612778995814</v>
      </c>
      <c r="V1014">
        <f t="shared" si="190"/>
        <v>0</v>
      </c>
      <c r="W1014">
        <f t="shared" si="191"/>
        <v>2.2127746699999999</v>
      </c>
    </row>
    <row r="1015" spans="1:23" x14ac:dyDescent="0.2">
      <c r="A1015" t="s">
        <v>159</v>
      </c>
      <c r="B1015" t="s">
        <v>158</v>
      </c>
      <c r="C1015">
        <v>2022</v>
      </c>
      <c r="D1015">
        <v>100</v>
      </c>
      <c r="F1015">
        <v>16.902868990000002</v>
      </c>
      <c r="G1015">
        <v>6522.234993</v>
      </c>
      <c r="H1015">
        <v>37609</v>
      </c>
      <c r="I1015" t="str">
        <f>Master_Data!$A1015 &amp; "-" &amp; Master_Data!$C1015</f>
        <v>GIB-2022</v>
      </c>
      <c r="J1015">
        <f t="shared" si="180"/>
        <v>0</v>
      </c>
      <c r="K1015" t="str">
        <f t="shared" si="181"/>
        <v/>
      </c>
      <c r="L1015">
        <f t="shared" si="182"/>
        <v>-0.50447812999999897</v>
      </c>
      <c r="M1015">
        <f t="shared" si="183"/>
        <v>635699.99984491011</v>
      </c>
      <c r="N1015">
        <f t="shared" si="184"/>
        <v>0</v>
      </c>
      <c r="O1015">
        <f t="shared" si="185"/>
        <v>2.591576201737753</v>
      </c>
      <c r="P1015" t="str">
        <f>IFERROR(VLOOKUP(A1015,Ref_Data!$A:$B,2,0),"Unknown")</f>
        <v>High Income</v>
      </c>
      <c r="Q1015" t="str">
        <f>IFERROR(VLOOKUP(A1015,Ref_Data!$A:$C,3,0),"Unknown")</f>
        <v>Europe &amp; Central Asia</v>
      </c>
      <c r="R1015" t="str">
        <f t="shared" si="186"/>
        <v>Universal Access</v>
      </c>
      <c r="S1015">
        <f t="shared" si="187"/>
        <v>12.585946336015652</v>
      </c>
      <c r="T1015" t="str">
        <f t="shared" si="188"/>
        <v/>
      </c>
      <c r="U1015">
        <f t="shared" si="189"/>
        <v>12.352067937774066</v>
      </c>
      <c r="V1015">
        <f t="shared" si="190"/>
        <v>0</v>
      </c>
      <c r="W1015">
        <f t="shared" si="191"/>
        <v>1.708296540000001</v>
      </c>
    </row>
    <row r="1016" spans="1:23" x14ac:dyDescent="0.2">
      <c r="A1016" t="s">
        <v>161</v>
      </c>
      <c r="B1016" t="s">
        <v>160</v>
      </c>
      <c r="C1016">
        <v>2010</v>
      </c>
      <c r="D1016">
        <v>28.1</v>
      </c>
      <c r="E1016">
        <v>75.7</v>
      </c>
      <c r="F1016">
        <v>0.241465875</v>
      </c>
      <c r="H1016">
        <v>10396086</v>
      </c>
      <c r="I1016" t="str">
        <f>Master_Data!$A1016 &amp; "-" &amp; Master_Data!$C1016</f>
        <v>GIN-2010</v>
      </c>
      <c r="J1016" t="str">
        <f t="shared" si="180"/>
        <v/>
      </c>
      <c r="K1016" t="str">
        <f t="shared" si="181"/>
        <v/>
      </c>
      <c r="L1016" t="str">
        <f t="shared" si="182"/>
        <v/>
      </c>
      <c r="M1016">
        <f t="shared" si="183"/>
        <v>2510300.0025652498</v>
      </c>
      <c r="N1016">
        <f t="shared" si="184"/>
        <v>71.900000000000006</v>
      </c>
      <c r="O1016" t="str">
        <f t="shared" si="185"/>
        <v/>
      </c>
      <c r="P1016" t="str">
        <f>IFERROR(VLOOKUP(A1016,Ref_Data!$A:$B,2,0),"Unknown")</f>
        <v>Low Income</v>
      </c>
      <c r="Q1016" t="str">
        <f>IFERROR(VLOOKUP(A1016,Ref_Data!$A:$C,3,0),"Unknown")</f>
        <v>Sub-Saharan Africa</v>
      </c>
      <c r="R1016" t="str">
        <f t="shared" si="186"/>
        <v>Low Access</v>
      </c>
      <c r="S1016">
        <f t="shared" si="187"/>
        <v>-51.52465743941405</v>
      </c>
      <c r="T1016">
        <f t="shared" si="188"/>
        <v>45.287335093262101</v>
      </c>
      <c r="U1016">
        <f t="shared" si="189"/>
        <v>-4.856593338991634</v>
      </c>
      <c r="V1016">
        <f t="shared" si="190"/>
        <v>0</v>
      </c>
      <c r="W1016">
        <f t="shared" si="191"/>
        <v>0</v>
      </c>
    </row>
    <row r="1017" spans="1:23" x14ac:dyDescent="0.2">
      <c r="A1017" t="s">
        <v>161</v>
      </c>
      <c r="B1017" t="s">
        <v>160</v>
      </c>
      <c r="C1017">
        <v>2011</v>
      </c>
      <c r="D1017">
        <v>29.5</v>
      </c>
      <c r="E1017">
        <v>74.8</v>
      </c>
      <c r="F1017">
        <v>0.24899571300000001</v>
      </c>
      <c r="H1017">
        <v>10656810</v>
      </c>
      <c r="I1017" t="str">
        <f>Master_Data!$A1017 &amp; "-" &amp; Master_Data!$C1017</f>
        <v>GIN-2011</v>
      </c>
      <c r="J1017">
        <f t="shared" si="180"/>
        <v>1.3999999999999986</v>
      </c>
      <c r="K1017">
        <f t="shared" si="181"/>
        <v>-0.90000000000000568</v>
      </c>
      <c r="L1017">
        <f t="shared" si="182"/>
        <v>7.5298380000000109E-3</v>
      </c>
      <c r="M1017">
        <f t="shared" si="183"/>
        <v>2653500.00425553</v>
      </c>
      <c r="N1017">
        <f t="shared" si="184"/>
        <v>70.5</v>
      </c>
      <c r="O1017" t="str">
        <f t="shared" si="185"/>
        <v/>
      </c>
      <c r="P1017" t="str">
        <f>IFERROR(VLOOKUP(A1017,Ref_Data!$A:$B,2,0),"Unknown")</f>
        <v>Low Income</v>
      </c>
      <c r="Q1017" t="str">
        <f>IFERROR(VLOOKUP(A1017,Ref_Data!$A:$C,3,0),"Unknown")</f>
        <v>Sub-Saharan Africa</v>
      </c>
      <c r="R1017" t="str">
        <f t="shared" si="186"/>
        <v>Low Access</v>
      </c>
      <c r="S1017">
        <f t="shared" si="187"/>
        <v>-50.915327430820312</v>
      </c>
      <c r="T1017">
        <f t="shared" si="188"/>
        <v>44.602629710358855</v>
      </c>
      <c r="U1017">
        <f t="shared" si="189"/>
        <v>-4.8775376707740552</v>
      </c>
      <c r="V1017">
        <f t="shared" si="190"/>
        <v>1.3999999999999986</v>
      </c>
      <c r="W1017">
        <f t="shared" si="191"/>
        <v>7.5298380000000109E-3</v>
      </c>
    </row>
    <row r="1018" spans="1:23" x14ac:dyDescent="0.2">
      <c r="A1018" t="s">
        <v>161</v>
      </c>
      <c r="B1018" t="s">
        <v>160</v>
      </c>
      <c r="C1018">
        <v>2012</v>
      </c>
      <c r="D1018">
        <v>26.2</v>
      </c>
      <c r="E1018">
        <v>76.400000000000006</v>
      </c>
      <c r="F1018">
        <v>0.229920924</v>
      </c>
      <c r="H1018">
        <v>10921581</v>
      </c>
      <c r="I1018" t="str">
        <f>Master_Data!$A1018 &amp; "-" &amp; Master_Data!$C1018</f>
        <v>GIN-2012</v>
      </c>
      <c r="J1018">
        <f t="shared" si="180"/>
        <v>-3.3000000000000007</v>
      </c>
      <c r="K1018">
        <f t="shared" si="181"/>
        <v>1.6000000000000085</v>
      </c>
      <c r="L1018">
        <f t="shared" si="182"/>
        <v>-1.9074789000000009E-2</v>
      </c>
      <c r="M1018">
        <f t="shared" si="183"/>
        <v>2511099.9950608439</v>
      </c>
      <c r="N1018">
        <f t="shared" si="184"/>
        <v>73.8</v>
      </c>
      <c r="O1018" t="str">
        <f t="shared" si="185"/>
        <v/>
      </c>
      <c r="P1018" t="str">
        <f>IFERROR(VLOOKUP(A1018,Ref_Data!$A:$B,2,0),"Unknown")</f>
        <v>Low Income</v>
      </c>
      <c r="Q1018" t="str">
        <f>IFERROR(VLOOKUP(A1018,Ref_Data!$A:$C,3,0),"Unknown")</f>
        <v>Sub-Saharan Africa</v>
      </c>
      <c r="R1018" t="str">
        <f t="shared" si="186"/>
        <v>Low Access</v>
      </c>
      <c r="S1018">
        <f t="shared" si="187"/>
        <v>-54.920804536015623</v>
      </c>
      <c r="T1018">
        <f t="shared" si="188"/>
        <v>46.29287054677512</v>
      </c>
      <c r="U1018">
        <f t="shared" si="189"/>
        <v>-5.1755831390962292</v>
      </c>
      <c r="V1018">
        <f t="shared" si="190"/>
        <v>-1.9000000000000021</v>
      </c>
      <c r="W1018">
        <f t="shared" si="191"/>
        <v>-1.1544950999999998E-2</v>
      </c>
    </row>
    <row r="1019" spans="1:23" x14ac:dyDescent="0.2">
      <c r="A1019" t="s">
        <v>161</v>
      </c>
      <c r="B1019" t="s">
        <v>160</v>
      </c>
      <c r="C1019">
        <v>2013</v>
      </c>
      <c r="D1019">
        <v>32.200000000000003</v>
      </c>
      <c r="E1019">
        <v>78.5</v>
      </c>
      <c r="F1019">
        <v>0.20281681200000001</v>
      </c>
      <c r="H1019">
        <v>11191873</v>
      </c>
      <c r="I1019" t="str">
        <f>Master_Data!$A1019 &amp; "-" &amp; Master_Data!$C1019</f>
        <v>GIN-2013</v>
      </c>
      <c r="J1019">
        <f t="shared" si="180"/>
        <v>6.0000000000000036</v>
      </c>
      <c r="K1019">
        <f t="shared" si="181"/>
        <v>2.0999999999999943</v>
      </c>
      <c r="L1019">
        <f t="shared" si="182"/>
        <v>-2.7104111999999986E-2</v>
      </c>
      <c r="M1019">
        <f t="shared" si="183"/>
        <v>2269900.0021688761</v>
      </c>
      <c r="N1019">
        <f t="shared" si="184"/>
        <v>67.8</v>
      </c>
      <c r="O1019" t="str">
        <f t="shared" si="185"/>
        <v/>
      </c>
      <c r="P1019" t="str">
        <f>IFERROR(VLOOKUP(A1019,Ref_Data!$A:$B,2,0),"Unknown")</f>
        <v>Low Income</v>
      </c>
      <c r="Q1019" t="str">
        <f>IFERROR(VLOOKUP(A1019,Ref_Data!$A:$C,3,0),"Unknown")</f>
        <v>Sub-Saharan Africa</v>
      </c>
      <c r="R1019" t="str">
        <f t="shared" si="186"/>
        <v>Low Access</v>
      </c>
      <c r="S1019">
        <f t="shared" si="187"/>
        <v>-49.512538176640604</v>
      </c>
      <c r="T1019">
        <f t="shared" si="188"/>
        <v>48.198359916164648</v>
      </c>
      <c r="U1019">
        <f t="shared" si="189"/>
        <v>-4.765553632000004</v>
      </c>
      <c r="V1019">
        <f t="shared" si="190"/>
        <v>4.1000000000000014</v>
      </c>
      <c r="W1019">
        <f t="shared" si="191"/>
        <v>-3.8649062999999984E-2</v>
      </c>
    </row>
    <row r="1020" spans="1:23" x14ac:dyDescent="0.2">
      <c r="A1020" t="s">
        <v>161</v>
      </c>
      <c r="B1020" t="s">
        <v>160</v>
      </c>
      <c r="C1020">
        <v>2014</v>
      </c>
      <c r="D1020">
        <v>33.5</v>
      </c>
      <c r="E1020">
        <v>78.599999999999994</v>
      </c>
      <c r="F1020">
        <v>0.20686967000000001</v>
      </c>
      <c r="H1020">
        <v>11472924</v>
      </c>
      <c r="I1020" t="str">
        <f>Master_Data!$A1020 &amp; "-" &amp; Master_Data!$C1020</f>
        <v>GIN-2014</v>
      </c>
      <c r="J1020">
        <f t="shared" si="180"/>
        <v>1.2999999999999972</v>
      </c>
      <c r="K1020">
        <f t="shared" si="181"/>
        <v>9.9999999999994316E-2</v>
      </c>
      <c r="L1020">
        <f t="shared" si="182"/>
        <v>4.0528579999999925E-3</v>
      </c>
      <c r="M1020">
        <f t="shared" si="183"/>
        <v>2373400.0018150802</v>
      </c>
      <c r="N1020">
        <f t="shared" si="184"/>
        <v>66.5</v>
      </c>
      <c r="O1020" t="str">
        <f t="shared" si="185"/>
        <v/>
      </c>
      <c r="P1020" t="str">
        <f>IFERROR(VLOOKUP(A1020,Ref_Data!$A:$B,2,0),"Unknown")</f>
        <v>Low Income</v>
      </c>
      <c r="Q1020" t="str">
        <f>IFERROR(VLOOKUP(A1020,Ref_Data!$A:$C,3,0),"Unknown")</f>
        <v>Sub-Saharan Africa</v>
      </c>
      <c r="R1020" t="str">
        <f t="shared" si="186"/>
        <v>Low Access</v>
      </c>
      <c r="S1020">
        <f t="shared" si="187"/>
        <v>-48.940902588867147</v>
      </c>
      <c r="T1020">
        <f t="shared" si="188"/>
        <v>48.488273394421697</v>
      </c>
      <c r="U1020">
        <f t="shared" si="189"/>
        <v>-4.5844172280836846</v>
      </c>
      <c r="V1020">
        <f t="shared" si="190"/>
        <v>5.3999999999999986</v>
      </c>
      <c r="W1020">
        <f t="shared" si="191"/>
        <v>-3.4596204999999991E-2</v>
      </c>
    </row>
    <row r="1021" spans="1:23" x14ac:dyDescent="0.2">
      <c r="A1021" t="s">
        <v>161</v>
      </c>
      <c r="B1021" t="s">
        <v>160</v>
      </c>
      <c r="C1021">
        <v>2015</v>
      </c>
      <c r="D1021">
        <v>34.9</v>
      </c>
      <c r="E1021">
        <v>76.2</v>
      </c>
      <c r="F1021">
        <v>0.243671534</v>
      </c>
      <c r="H1021">
        <v>11767070</v>
      </c>
      <c r="I1021" t="str">
        <f>Master_Data!$A1021 &amp; "-" &amp; Master_Data!$C1021</f>
        <v>GIN-2015</v>
      </c>
      <c r="J1021">
        <f t="shared" si="180"/>
        <v>1.3999999999999986</v>
      </c>
      <c r="K1021">
        <f t="shared" si="181"/>
        <v>-2.3999999999999915</v>
      </c>
      <c r="L1021">
        <f t="shared" si="182"/>
        <v>3.680186399999999E-2</v>
      </c>
      <c r="M1021">
        <f t="shared" si="183"/>
        <v>2867299.99758538</v>
      </c>
      <c r="N1021">
        <f t="shared" si="184"/>
        <v>65.099999999999994</v>
      </c>
      <c r="O1021" t="str">
        <f t="shared" si="185"/>
        <v/>
      </c>
      <c r="P1021" t="str">
        <f>IFERROR(VLOOKUP(A1021,Ref_Data!$A:$B,2,0),"Unknown")</f>
        <v>Low Income</v>
      </c>
      <c r="Q1021" t="str">
        <f>IFERROR(VLOOKUP(A1021,Ref_Data!$A:$C,3,0),"Unknown")</f>
        <v>Sub-Saharan Africa</v>
      </c>
      <c r="R1021" t="str">
        <f t="shared" si="186"/>
        <v>Low Access</v>
      </c>
      <c r="S1021">
        <f t="shared" si="187"/>
        <v>-48.11523855804689</v>
      </c>
      <c r="T1021">
        <f t="shared" si="188"/>
        <v>46.284842808502013</v>
      </c>
      <c r="U1021">
        <f t="shared" si="189"/>
        <v>-4.4657698320041792</v>
      </c>
      <c r="V1021">
        <f t="shared" si="190"/>
        <v>6.7999999999999972</v>
      </c>
      <c r="W1021">
        <f t="shared" si="191"/>
        <v>2.2056589999999987E-3</v>
      </c>
    </row>
    <row r="1022" spans="1:23" x14ac:dyDescent="0.2">
      <c r="A1022" t="s">
        <v>161</v>
      </c>
      <c r="B1022" t="s">
        <v>160</v>
      </c>
      <c r="C1022">
        <v>2016</v>
      </c>
      <c r="D1022">
        <v>33.5</v>
      </c>
      <c r="E1022">
        <v>75.3</v>
      </c>
      <c r="F1022">
        <v>0.26749705699999998</v>
      </c>
      <c r="H1022">
        <v>12073030</v>
      </c>
      <c r="I1022" t="str">
        <f>Master_Data!$A1022 &amp; "-" &amp; Master_Data!$C1022</f>
        <v>GIN-2016</v>
      </c>
      <c r="J1022">
        <f t="shared" si="180"/>
        <v>-1.3999999999999986</v>
      </c>
      <c r="K1022">
        <f t="shared" si="181"/>
        <v>-0.90000000000000568</v>
      </c>
      <c r="L1022">
        <f t="shared" si="182"/>
        <v>2.3825522999999987E-2</v>
      </c>
      <c r="M1022">
        <f t="shared" si="183"/>
        <v>3229499.9940727097</v>
      </c>
      <c r="N1022">
        <f t="shared" si="184"/>
        <v>66.5</v>
      </c>
      <c r="O1022" t="str">
        <f t="shared" si="185"/>
        <v/>
      </c>
      <c r="P1022" t="str">
        <f>IFERROR(VLOOKUP(A1022,Ref_Data!$A:$B,2,0),"Unknown")</f>
        <v>Low Income</v>
      </c>
      <c r="Q1022" t="str">
        <f>IFERROR(VLOOKUP(A1022,Ref_Data!$A:$C,3,0),"Unknown")</f>
        <v>Sub-Saharan Africa</v>
      </c>
      <c r="R1022" t="str">
        <f t="shared" si="186"/>
        <v>Low Access</v>
      </c>
      <c r="S1022">
        <f t="shared" si="187"/>
        <v>-50.594751130546967</v>
      </c>
      <c r="T1022">
        <f t="shared" si="188"/>
        <v>45.593942474815272</v>
      </c>
      <c r="U1022">
        <f t="shared" si="189"/>
        <v>-4.4068747386694564</v>
      </c>
      <c r="V1022">
        <f t="shared" si="190"/>
        <v>5.3999999999999986</v>
      </c>
      <c r="W1022">
        <f t="shared" si="191"/>
        <v>2.6031181999999986E-2</v>
      </c>
    </row>
    <row r="1023" spans="1:23" x14ac:dyDescent="0.2">
      <c r="A1023" t="s">
        <v>161</v>
      </c>
      <c r="B1023" t="s">
        <v>160</v>
      </c>
      <c r="C1023">
        <v>2017</v>
      </c>
      <c r="D1023">
        <v>35.4</v>
      </c>
      <c r="E1023">
        <v>72</v>
      </c>
      <c r="F1023">
        <v>0.26402309299999999</v>
      </c>
      <c r="H1023">
        <v>12385659</v>
      </c>
      <c r="I1023" t="str">
        <f>Master_Data!$A1023 &amp; "-" &amp; Master_Data!$C1023</f>
        <v>GIN-2017</v>
      </c>
      <c r="J1023">
        <f t="shared" si="180"/>
        <v>1.8999999999999986</v>
      </c>
      <c r="K1023">
        <f t="shared" si="181"/>
        <v>-3.2999999999999972</v>
      </c>
      <c r="L1023">
        <f t="shared" si="182"/>
        <v>-3.4739639999999961E-3</v>
      </c>
      <c r="M1023">
        <f t="shared" si="183"/>
        <v>3270099.9980232869</v>
      </c>
      <c r="N1023">
        <f t="shared" si="184"/>
        <v>64.599999999999994</v>
      </c>
      <c r="O1023" t="str">
        <f t="shared" si="185"/>
        <v/>
      </c>
      <c r="P1023" t="str">
        <f>IFERROR(VLOOKUP(A1023,Ref_Data!$A:$B,2,0),"Unknown")</f>
        <v>Low Income</v>
      </c>
      <c r="Q1023" t="str">
        <f>IFERROR(VLOOKUP(A1023,Ref_Data!$A:$C,3,0),"Unknown")</f>
        <v>Sub-Saharan Africa</v>
      </c>
      <c r="R1023" t="str">
        <f t="shared" si="186"/>
        <v>Low Access</v>
      </c>
      <c r="S1023">
        <f t="shared" si="187"/>
        <v>-49.453907690078118</v>
      </c>
      <c r="T1023">
        <f t="shared" si="188"/>
        <v>42.458481128265049</v>
      </c>
      <c r="U1023">
        <f t="shared" si="189"/>
        <v>-4.4137279725732244</v>
      </c>
      <c r="V1023">
        <f t="shared" si="190"/>
        <v>7.2999999999999972</v>
      </c>
      <c r="W1023">
        <f t="shared" si="191"/>
        <v>2.255721799999999E-2</v>
      </c>
    </row>
    <row r="1024" spans="1:23" x14ac:dyDescent="0.2">
      <c r="A1024" t="s">
        <v>161</v>
      </c>
      <c r="B1024" t="s">
        <v>160</v>
      </c>
      <c r="C1024">
        <v>2018</v>
      </c>
      <c r="D1024">
        <v>45</v>
      </c>
      <c r="E1024">
        <v>73.2</v>
      </c>
      <c r="F1024">
        <v>0.294495597</v>
      </c>
      <c r="H1024">
        <v>12704774</v>
      </c>
      <c r="I1024" t="str">
        <f>Master_Data!$A1024 &amp; "-" &amp; Master_Data!$C1024</f>
        <v>GIN-2018</v>
      </c>
      <c r="J1024">
        <f t="shared" si="180"/>
        <v>9.6000000000000014</v>
      </c>
      <c r="K1024">
        <f t="shared" si="181"/>
        <v>1.2000000000000028</v>
      </c>
      <c r="L1024">
        <f t="shared" si="182"/>
        <v>3.0472504000000011E-2</v>
      </c>
      <c r="M1024">
        <f t="shared" si="183"/>
        <v>3741500.003880078</v>
      </c>
      <c r="N1024">
        <f t="shared" si="184"/>
        <v>55</v>
      </c>
      <c r="O1024" t="str">
        <f t="shared" si="185"/>
        <v/>
      </c>
      <c r="P1024" t="str">
        <f>IFERROR(VLOOKUP(A1024,Ref_Data!$A:$B,2,0),"Unknown")</f>
        <v>Low Income</v>
      </c>
      <c r="Q1024" t="str">
        <f>IFERROR(VLOOKUP(A1024,Ref_Data!$A:$C,3,0),"Unknown")</f>
        <v>Sub-Saharan Africa</v>
      </c>
      <c r="R1024" t="str">
        <f t="shared" si="186"/>
        <v>Low Access</v>
      </c>
      <c r="S1024">
        <f t="shared" si="187"/>
        <v>-40.483800559687495</v>
      </c>
      <c r="T1024">
        <f t="shared" si="188"/>
        <v>43.636969829674698</v>
      </c>
      <c r="U1024">
        <f t="shared" si="189"/>
        <v>-4.4163734126276148</v>
      </c>
      <c r="V1024">
        <f t="shared" si="190"/>
        <v>16.899999999999999</v>
      </c>
      <c r="W1024">
        <f t="shared" si="191"/>
        <v>5.3029722000000001E-2</v>
      </c>
    </row>
    <row r="1025" spans="1:23" x14ac:dyDescent="0.2">
      <c r="A1025" t="s">
        <v>161</v>
      </c>
      <c r="B1025" t="s">
        <v>160</v>
      </c>
      <c r="C1025">
        <v>2019</v>
      </c>
      <c r="D1025">
        <v>42.2</v>
      </c>
      <c r="E1025">
        <v>68.3</v>
      </c>
      <c r="F1025">
        <v>0.36933191700000001</v>
      </c>
      <c r="H1025">
        <v>13034346</v>
      </c>
      <c r="I1025" t="str">
        <f>Master_Data!$A1025 &amp; "-" &amp; Master_Data!$C1025</f>
        <v>GIN-2019</v>
      </c>
      <c r="J1025">
        <f t="shared" si="180"/>
        <v>-2.7999999999999972</v>
      </c>
      <c r="K1025">
        <f t="shared" si="181"/>
        <v>-4.9000000000000057</v>
      </c>
      <c r="L1025">
        <f t="shared" si="182"/>
        <v>7.4836320000000012E-2</v>
      </c>
      <c r="M1025">
        <f t="shared" si="183"/>
        <v>4813999.9950212818</v>
      </c>
      <c r="N1025">
        <f t="shared" si="184"/>
        <v>57.8</v>
      </c>
      <c r="O1025" t="str">
        <f t="shared" si="185"/>
        <v/>
      </c>
      <c r="P1025" t="str">
        <f>IFERROR(VLOOKUP(A1025,Ref_Data!$A:$B,2,0),"Unknown")</f>
        <v>Low Income</v>
      </c>
      <c r="Q1025" t="str">
        <f>IFERROR(VLOOKUP(A1025,Ref_Data!$A:$C,3,0),"Unknown")</f>
        <v>Sub-Saharan Africa</v>
      </c>
      <c r="R1025" t="str">
        <f t="shared" si="186"/>
        <v>Low Access</v>
      </c>
      <c r="S1025">
        <f t="shared" si="187"/>
        <v>-43.841377139414121</v>
      </c>
      <c r="T1025">
        <f t="shared" si="188"/>
        <v>38.837808956172708</v>
      </c>
      <c r="U1025">
        <f t="shared" si="189"/>
        <v>-4.3140693785815873</v>
      </c>
      <c r="V1025">
        <f t="shared" si="190"/>
        <v>14.100000000000001</v>
      </c>
      <c r="W1025">
        <f t="shared" si="191"/>
        <v>0.12786604200000001</v>
      </c>
    </row>
    <row r="1026" spans="1:23" x14ac:dyDescent="0.2">
      <c r="A1026" t="s">
        <v>161</v>
      </c>
      <c r="B1026" t="s">
        <v>160</v>
      </c>
      <c r="C1026">
        <v>2020</v>
      </c>
      <c r="D1026">
        <v>44.7</v>
      </c>
      <c r="E1026">
        <v>65.8</v>
      </c>
      <c r="F1026">
        <v>0.40335997200000001</v>
      </c>
      <c r="H1026">
        <v>13371183</v>
      </c>
      <c r="I1026" t="str">
        <f>Master_Data!$A1026 &amp; "-" &amp; Master_Data!$C1026</f>
        <v>GIN-2020</v>
      </c>
      <c r="J1026">
        <f t="shared" ref="J1026:J1089" si="192">IF(C1026=2010,"",IF(D1026="","",IFERROR(D1026-INDEX($D:$D,MATCH(A1026&amp;"-"&amp;(C1026-1),$I:$I,0)),"")))</f>
        <v>2.5</v>
      </c>
      <c r="K1026">
        <f t="shared" ref="K1026:K1089" si="193">IF(C1026=2010,"",IF(E1026="","",IFERROR(E1026-INDEX($E:$E,MATCH(A1026&amp;"-"&amp;(C1026-1),$I:$I,0)),"")))</f>
        <v>-2.5</v>
      </c>
      <c r="L1026">
        <f t="shared" ref="L1026:L1089" si="194">IF(C1026=2010,"",IF(F1026="","",IFERROR(F1026-INDEX($F:$F,MATCH(A1026&amp;"-"&amp;(C1026-1),$I:$I,0)),"" )))</f>
        <v>3.4028055000000001E-2</v>
      </c>
      <c r="M1026">
        <f t="shared" ref="M1026:M1089" si="195">IFERROR(F1026*H1026,"")</f>
        <v>5393400.0004868759</v>
      </c>
      <c r="N1026">
        <f t="shared" ref="N1026:N1089" si="196">IF(D1026="","",100-D1026)</f>
        <v>55.3</v>
      </c>
      <c r="O1026" t="str">
        <f t="shared" ref="O1026:O1089" si="197">IFERROR(F1026/G1026*1000,"")</f>
        <v/>
      </c>
      <c r="P1026" t="str">
        <f>IFERROR(VLOOKUP(A1026,Ref_Data!$A:$B,2,0),"Unknown")</f>
        <v>Low Income</v>
      </c>
      <c r="Q1026" t="str">
        <f>IFERROR(VLOOKUP(A1026,Ref_Data!$A:$C,3,0),"Unknown")</f>
        <v>Sub-Saharan Africa</v>
      </c>
      <c r="R1026" t="str">
        <f t="shared" ref="R1026:R1089" si="198">IF(D1026="","No Data",IF(D1026&gt;=95,"Universal Access",IF(D1026&gt;=80,"High Access",IF(D1026&gt;=50,"Moderate Access",IF(D1026&gt;=20,"Low Access","Critical")))))</f>
        <v>Low Access</v>
      </c>
      <c r="S1026">
        <f t="shared" ref="S1026:S1089" si="199">IF(D1026="","",D1026-AVERAGEIF($C:$C,C1026,$D:$D))</f>
        <v>-41.87383452566408</v>
      </c>
      <c r="T1026">
        <f t="shared" ref="T1026:T1089" si="200">IF(E1026="","",E1026-AVERAGEIF($C:$C,C1026,$E:$E))</f>
        <v>35.26514656618474</v>
      </c>
      <c r="U1026">
        <f t="shared" ref="U1026:U1089" si="201">IF(F1026="","",F1026-AVERAGEIF($C:$C,C1026,$F:$F))</f>
        <v>-3.9973876643012578</v>
      </c>
      <c r="V1026">
        <f t="shared" ref="V1026:V1089" si="202">IFERROR(IF(D1026="","",D1026-INDEX($D:$D,MATCH(A1026&amp;"-2010",$I:$I,0))),"")</f>
        <v>16.600000000000001</v>
      </c>
      <c r="W1026">
        <f t="shared" ref="W1026:W1089" si="203">IFERROR(IF(F1026="","",F1026-INDEX($F:$F,MATCH(A1026&amp;"-2010",$I:$I,0))),"")</f>
        <v>0.16189409700000001</v>
      </c>
    </row>
    <row r="1027" spans="1:23" x14ac:dyDescent="0.2">
      <c r="A1027" t="s">
        <v>161</v>
      </c>
      <c r="B1027" t="s">
        <v>160</v>
      </c>
      <c r="C1027">
        <v>2021</v>
      </c>
      <c r="D1027">
        <v>46.8</v>
      </c>
      <c r="E1027">
        <v>66.8</v>
      </c>
      <c r="F1027">
        <v>0.37035084000000001</v>
      </c>
      <c r="H1027">
        <v>13710513</v>
      </c>
      <c r="I1027" t="str">
        <f>Master_Data!$A1027 &amp; "-" &amp; Master_Data!$C1027</f>
        <v>GIN-2021</v>
      </c>
      <c r="J1027">
        <f t="shared" si="192"/>
        <v>2.0999999999999943</v>
      </c>
      <c r="K1027">
        <f t="shared" si="193"/>
        <v>1</v>
      </c>
      <c r="L1027">
        <f t="shared" si="194"/>
        <v>-3.3009131999999997E-2</v>
      </c>
      <c r="M1027">
        <f t="shared" si="195"/>
        <v>5077700.0063809203</v>
      </c>
      <c r="N1027">
        <f t="shared" si="196"/>
        <v>53.2</v>
      </c>
      <c r="O1027" t="str">
        <f t="shared" si="197"/>
        <v/>
      </c>
      <c r="P1027" t="str">
        <f>IFERROR(VLOOKUP(A1027,Ref_Data!$A:$B,2,0),"Unknown")</f>
        <v>Low Income</v>
      </c>
      <c r="Q1027" t="str">
        <f>IFERROR(VLOOKUP(A1027,Ref_Data!$A:$C,3,0),"Unknown")</f>
        <v>Sub-Saharan Africa</v>
      </c>
      <c r="R1027" t="str">
        <f t="shared" si="198"/>
        <v>Low Access</v>
      </c>
      <c r="S1027">
        <f t="shared" si="199"/>
        <v>-40.325168510273443</v>
      </c>
      <c r="T1027">
        <f t="shared" si="200"/>
        <v>37.196618357487935</v>
      </c>
      <c r="U1027">
        <f t="shared" si="201"/>
        <v>-4.2103835010041859</v>
      </c>
      <c r="V1027">
        <f t="shared" si="202"/>
        <v>18.699999999999996</v>
      </c>
      <c r="W1027">
        <f t="shared" si="203"/>
        <v>0.12888496500000002</v>
      </c>
    </row>
    <row r="1028" spans="1:23" x14ac:dyDescent="0.2">
      <c r="A1028" t="s">
        <v>161</v>
      </c>
      <c r="B1028" t="s">
        <v>160</v>
      </c>
      <c r="C1028">
        <v>2022</v>
      </c>
      <c r="D1028">
        <v>47.7</v>
      </c>
      <c r="E1028">
        <v>66.599999999999994</v>
      </c>
      <c r="F1028">
        <v>0.371451378</v>
      </c>
      <c r="H1028">
        <v>14055137</v>
      </c>
      <c r="I1028" t="str">
        <f>Master_Data!$A1028 &amp; "-" &amp; Master_Data!$C1028</f>
        <v>GIN-2022</v>
      </c>
      <c r="J1028">
        <f t="shared" si="192"/>
        <v>0.90000000000000568</v>
      </c>
      <c r="K1028">
        <f t="shared" si="193"/>
        <v>-0.20000000000000284</v>
      </c>
      <c r="L1028">
        <f t="shared" si="194"/>
        <v>1.1005379999999843E-3</v>
      </c>
      <c r="M1028">
        <f t="shared" si="195"/>
        <v>5220800.0066287862</v>
      </c>
      <c r="N1028">
        <f t="shared" si="196"/>
        <v>52.3</v>
      </c>
      <c r="O1028" t="str">
        <f t="shared" si="197"/>
        <v/>
      </c>
      <c r="P1028" t="str">
        <f>IFERROR(VLOOKUP(A1028,Ref_Data!$A:$B,2,0),"Unknown")</f>
        <v>Low Income</v>
      </c>
      <c r="Q1028" t="str">
        <f>IFERROR(VLOOKUP(A1028,Ref_Data!$A:$C,3,0),"Unknown")</f>
        <v>Sub-Saharan Africa</v>
      </c>
      <c r="R1028" t="str">
        <f t="shared" si="198"/>
        <v>Low Access</v>
      </c>
      <c r="S1028">
        <f t="shared" si="199"/>
        <v>-39.714053663984345</v>
      </c>
      <c r="T1028">
        <f t="shared" si="200"/>
        <v>36.1782608695652</v>
      </c>
      <c r="U1028">
        <f t="shared" si="201"/>
        <v>-4.1793496742259366</v>
      </c>
      <c r="V1028">
        <f t="shared" si="202"/>
        <v>19.600000000000001</v>
      </c>
      <c r="W1028">
        <f t="shared" si="203"/>
        <v>0.129985503</v>
      </c>
    </row>
    <row r="1029" spans="1:23" x14ac:dyDescent="0.2">
      <c r="A1029" t="s">
        <v>163</v>
      </c>
      <c r="B1029" t="s">
        <v>162</v>
      </c>
      <c r="C1029">
        <v>2010</v>
      </c>
      <c r="D1029">
        <v>46.8</v>
      </c>
      <c r="E1029">
        <v>56.6</v>
      </c>
      <c r="F1029">
        <v>0.22879328199999999</v>
      </c>
      <c r="H1029">
        <v>1926630</v>
      </c>
      <c r="I1029" t="str">
        <f>Master_Data!$A1029 &amp; "-" &amp; Master_Data!$C1029</f>
        <v>GMB-2010</v>
      </c>
      <c r="J1029" t="str">
        <f t="shared" si="192"/>
        <v/>
      </c>
      <c r="K1029" t="str">
        <f t="shared" si="193"/>
        <v/>
      </c>
      <c r="L1029" t="str">
        <f t="shared" si="194"/>
        <v/>
      </c>
      <c r="M1029">
        <f t="shared" si="195"/>
        <v>440800.00089965999</v>
      </c>
      <c r="N1029">
        <f t="shared" si="196"/>
        <v>53.2</v>
      </c>
      <c r="O1029" t="str">
        <f t="shared" si="197"/>
        <v/>
      </c>
      <c r="P1029" t="str">
        <f>IFERROR(VLOOKUP(A1029,Ref_Data!$A:$B,2,0),"Unknown")</f>
        <v>Low Income</v>
      </c>
      <c r="Q1029" t="str">
        <f>IFERROR(VLOOKUP(A1029,Ref_Data!$A:$C,3,0),"Unknown")</f>
        <v>Sub-Saharan Africa</v>
      </c>
      <c r="R1029" t="str">
        <f t="shared" si="198"/>
        <v>Low Access</v>
      </c>
      <c r="S1029">
        <f t="shared" si="199"/>
        <v>-32.824657439414054</v>
      </c>
      <c r="T1029">
        <f t="shared" si="200"/>
        <v>26.187335093262099</v>
      </c>
      <c r="U1029">
        <f t="shared" si="201"/>
        <v>-4.8692659319916345</v>
      </c>
      <c r="V1029">
        <f t="shared" si="202"/>
        <v>0</v>
      </c>
      <c r="W1029">
        <f t="shared" si="203"/>
        <v>0</v>
      </c>
    </row>
    <row r="1030" spans="1:23" x14ac:dyDescent="0.2">
      <c r="A1030" t="s">
        <v>163</v>
      </c>
      <c r="B1030" t="s">
        <v>162</v>
      </c>
      <c r="C1030">
        <v>2011</v>
      </c>
      <c r="D1030">
        <v>48.3</v>
      </c>
      <c r="E1030">
        <v>56.2</v>
      </c>
      <c r="F1030">
        <v>0.23369479700000001</v>
      </c>
      <c r="H1030">
        <v>1983784</v>
      </c>
      <c r="I1030" t="str">
        <f>Master_Data!$A1030 &amp; "-" &amp; Master_Data!$C1030</f>
        <v>GMB-2011</v>
      </c>
      <c r="J1030">
        <f t="shared" si="192"/>
        <v>1.5</v>
      </c>
      <c r="K1030">
        <f t="shared" si="193"/>
        <v>-0.39999999999999858</v>
      </c>
      <c r="L1030">
        <f t="shared" si="194"/>
        <v>4.9015150000000229E-3</v>
      </c>
      <c r="M1030">
        <f t="shared" si="195"/>
        <v>463599.999171848</v>
      </c>
      <c r="N1030">
        <f t="shared" si="196"/>
        <v>51.7</v>
      </c>
      <c r="O1030" t="str">
        <f t="shared" si="197"/>
        <v/>
      </c>
      <c r="P1030" t="str">
        <f>IFERROR(VLOOKUP(A1030,Ref_Data!$A:$B,2,0),"Unknown")</f>
        <v>Low Income</v>
      </c>
      <c r="Q1030" t="str">
        <f>IFERROR(VLOOKUP(A1030,Ref_Data!$A:$C,3,0),"Unknown")</f>
        <v>Sub-Saharan Africa</v>
      </c>
      <c r="R1030" t="str">
        <f t="shared" si="198"/>
        <v>Low Access</v>
      </c>
      <c r="S1030">
        <f t="shared" si="199"/>
        <v>-32.115327430820315</v>
      </c>
      <c r="T1030">
        <f t="shared" si="200"/>
        <v>26.00262971035886</v>
      </c>
      <c r="U1030">
        <f t="shared" si="201"/>
        <v>-4.8928385867740554</v>
      </c>
      <c r="V1030">
        <f t="shared" si="202"/>
        <v>1.5</v>
      </c>
      <c r="W1030">
        <f t="shared" si="203"/>
        <v>4.9015150000000229E-3</v>
      </c>
    </row>
    <row r="1031" spans="1:23" x14ac:dyDescent="0.2">
      <c r="A1031" t="s">
        <v>163</v>
      </c>
      <c r="B1031" t="s">
        <v>162</v>
      </c>
      <c r="C1031">
        <v>2012</v>
      </c>
      <c r="D1031">
        <v>49.9</v>
      </c>
      <c r="E1031">
        <v>57</v>
      </c>
      <c r="F1031">
        <v>0.217513242</v>
      </c>
      <c r="H1031">
        <v>2043094</v>
      </c>
      <c r="I1031" t="str">
        <f>Master_Data!$A1031 &amp; "-" &amp; Master_Data!$C1031</f>
        <v>GMB-2012</v>
      </c>
      <c r="J1031">
        <f t="shared" si="192"/>
        <v>1.6000000000000014</v>
      </c>
      <c r="K1031">
        <f t="shared" si="193"/>
        <v>0.79999999999999716</v>
      </c>
      <c r="L1031">
        <f t="shared" si="194"/>
        <v>-1.6181555000000014E-2</v>
      </c>
      <c r="M1031">
        <f t="shared" si="195"/>
        <v>444399.99965074798</v>
      </c>
      <c r="N1031">
        <f t="shared" si="196"/>
        <v>50.1</v>
      </c>
      <c r="O1031" t="str">
        <f t="shared" si="197"/>
        <v/>
      </c>
      <c r="P1031" t="str">
        <f>IFERROR(VLOOKUP(A1031,Ref_Data!$A:$B,2,0),"Unknown")</f>
        <v>Low Income</v>
      </c>
      <c r="Q1031" t="str">
        <f>IFERROR(VLOOKUP(A1031,Ref_Data!$A:$C,3,0),"Unknown")</f>
        <v>Sub-Saharan Africa</v>
      </c>
      <c r="R1031" t="str">
        <f t="shared" si="198"/>
        <v>Low Access</v>
      </c>
      <c r="S1031">
        <f t="shared" si="199"/>
        <v>-31.220804536015628</v>
      </c>
      <c r="T1031">
        <f t="shared" si="200"/>
        <v>26.892870546775118</v>
      </c>
      <c r="U1031">
        <f t="shared" si="201"/>
        <v>-5.1879908210962293</v>
      </c>
      <c r="V1031">
        <f t="shared" si="202"/>
        <v>3.1000000000000014</v>
      </c>
      <c r="W1031">
        <f t="shared" si="203"/>
        <v>-1.1280039999999991E-2</v>
      </c>
    </row>
    <row r="1032" spans="1:23" x14ac:dyDescent="0.2">
      <c r="A1032" t="s">
        <v>163</v>
      </c>
      <c r="B1032" t="s">
        <v>162</v>
      </c>
      <c r="C1032">
        <v>2013</v>
      </c>
      <c r="D1032">
        <v>51.5</v>
      </c>
      <c r="E1032">
        <v>59.3</v>
      </c>
      <c r="F1032">
        <v>0.21213792100000001</v>
      </c>
      <c r="H1032">
        <v>2103820</v>
      </c>
      <c r="I1032" t="str">
        <f>Master_Data!$A1032 &amp; "-" &amp; Master_Data!$C1032</f>
        <v>GMB-2013</v>
      </c>
      <c r="J1032">
        <f t="shared" si="192"/>
        <v>1.6000000000000014</v>
      </c>
      <c r="K1032">
        <f t="shared" si="193"/>
        <v>2.2999999999999972</v>
      </c>
      <c r="L1032">
        <f t="shared" si="194"/>
        <v>-5.3753209999999885E-3</v>
      </c>
      <c r="M1032">
        <f t="shared" si="195"/>
        <v>446300.00095822004</v>
      </c>
      <c r="N1032">
        <f t="shared" si="196"/>
        <v>48.5</v>
      </c>
      <c r="O1032" t="str">
        <f t="shared" si="197"/>
        <v/>
      </c>
      <c r="P1032" t="str">
        <f>IFERROR(VLOOKUP(A1032,Ref_Data!$A:$B,2,0),"Unknown")</f>
        <v>Low Income</v>
      </c>
      <c r="Q1032" t="str">
        <f>IFERROR(VLOOKUP(A1032,Ref_Data!$A:$C,3,0),"Unknown")</f>
        <v>Sub-Saharan Africa</v>
      </c>
      <c r="R1032" t="str">
        <f t="shared" si="198"/>
        <v>Moderate Access</v>
      </c>
      <c r="S1032">
        <f t="shared" si="199"/>
        <v>-30.212538176640606</v>
      </c>
      <c r="T1032">
        <f t="shared" si="200"/>
        <v>28.998359916164649</v>
      </c>
      <c r="U1032">
        <f t="shared" si="201"/>
        <v>-4.756232523000004</v>
      </c>
      <c r="V1032">
        <f t="shared" si="202"/>
        <v>4.7000000000000028</v>
      </c>
      <c r="W1032">
        <f t="shared" si="203"/>
        <v>-1.665536099999998E-2</v>
      </c>
    </row>
    <row r="1033" spans="1:23" x14ac:dyDescent="0.2">
      <c r="A1033" t="s">
        <v>163</v>
      </c>
      <c r="B1033" t="s">
        <v>162</v>
      </c>
      <c r="C1033">
        <v>2014</v>
      </c>
      <c r="D1033">
        <v>53</v>
      </c>
      <c r="E1033">
        <v>53.2</v>
      </c>
      <c r="F1033">
        <v>0.223512932</v>
      </c>
      <c r="H1033">
        <v>2164528</v>
      </c>
      <c r="I1033" t="str">
        <f>Master_Data!$A1033 &amp; "-" &amp; Master_Data!$C1033</f>
        <v>GMB-2014</v>
      </c>
      <c r="J1033">
        <f t="shared" si="192"/>
        <v>1.5</v>
      </c>
      <c r="K1033">
        <f t="shared" si="193"/>
        <v>-6.0999999999999943</v>
      </c>
      <c r="L1033">
        <f t="shared" si="194"/>
        <v>1.137501099999999E-2</v>
      </c>
      <c r="M1033">
        <f t="shared" si="195"/>
        <v>483799.99967609602</v>
      </c>
      <c r="N1033">
        <f t="shared" si="196"/>
        <v>47</v>
      </c>
      <c r="O1033" t="str">
        <f t="shared" si="197"/>
        <v/>
      </c>
      <c r="P1033" t="str">
        <f>IFERROR(VLOOKUP(A1033,Ref_Data!$A:$B,2,0),"Unknown")</f>
        <v>Low Income</v>
      </c>
      <c r="Q1033" t="str">
        <f>IFERROR(VLOOKUP(A1033,Ref_Data!$A:$C,3,0),"Unknown")</f>
        <v>Sub-Saharan Africa</v>
      </c>
      <c r="R1033" t="str">
        <f t="shared" si="198"/>
        <v>Moderate Access</v>
      </c>
      <c r="S1033">
        <f t="shared" si="199"/>
        <v>-29.440902588867147</v>
      </c>
      <c r="T1033">
        <f t="shared" si="200"/>
        <v>23.088273394421702</v>
      </c>
      <c r="U1033">
        <f t="shared" si="201"/>
        <v>-4.567773966083684</v>
      </c>
      <c r="V1033">
        <f t="shared" si="202"/>
        <v>6.2000000000000028</v>
      </c>
      <c r="W1033">
        <f t="shared" si="203"/>
        <v>-5.2803499999999892E-3</v>
      </c>
    </row>
    <row r="1034" spans="1:23" x14ac:dyDescent="0.2">
      <c r="A1034" t="s">
        <v>163</v>
      </c>
      <c r="B1034" t="s">
        <v>162</v>
      </c>
      <c r="C1034">
        <v>2015</v>
      </c>
      <c r="D1034">
        <v>54.7</v>
      </c>
      <c r="E1034">
        <v>49</v>
      </c>
      <c r="F1034">
        <v>0.22881248100000001</v>
      </c>
      <c r="H1034">
        <v>2224529</v>
      </c>
      <c r="I1034" t="str">
        <f>Master_Data!$A1034 &amp; "-" &amp; Master_Data!$C1034</f>
        <v>GMB-2015</v>
      </c>
      <c r="J1034">
        <f t="shared" si="192"/>
        <v>1.7000000000000028</v>
      </c>
      <c r="K1034">
        <f t="shared" si="193"/>
        <v>-4.2000000000000028</v>
      </c>
      <c r="L1034">
        <f t="shared" si="194"/>
        <v>5.2995490000000145E-3</v>
      </c>
      <c r="M1034">
        <f t="shared" si="195"/>
        <v>508999.99954644905</v>
      </c>
      <c r="N1034">
        <f t="shared" si="196"/>
        <v>45.3</v>
      </c>
      <c r="O1034" t="str">
        <f t="shared" si="197"/>
        <v/>
      </c>
      <c r="P1034" t="str">
        <f>IFERROR(VLOOKUP(A1034,Ref_Data!$A:$B,2,0),"Unknown")</f>
        <v>Low Income</v>
      </c>
      <c r="Q1034" t="str">
        <f>IFERROR(VLOOKUP(A1034,Ref_Data!$A:$C,3,0),"Unknown")</f>
        <v>Sub-Saharan Africa</v>
      </c>
      <c r="R1034" t="str">
        <f t="shared" si="198"/>
        <v>Moderate Access</v>
      </c>
      <c r="S1034">
        <f t="shared" si="199"/>
        <v>-28.315238558046886</v>
      </c>
      <c r="T1034">
        <f t="shared" si="200"/>
        <v>19.08484280850201</v>
      </c>
      <c r="U1034">
        <f t="shared" si="201"/>
        <v>-4.4806288850041787</v>
      </c>
      <c r="V1034">
        <f t="shared" si="202"/>
        <v>7.9000000000000057</v>
      </c>
      <c r="W1034">
        <f t="shared" si="203"/>
        <v>1.9199000000025279E-5</v>
      </c>
    </row>
    <row r="1035" spans="1:23" x14ac:dyDescent="0.2">
      <c r="A1035" t="s">
        <v>163</v>
      </c>
      <c r="B1035" t="s">
        <v>162</v>
      </c>
      <c r="C1035">
        <v>2016</v>
      </c>
      <c r="D1035">
        <v>56.4</v>
      </c>
      <c r="E1035">
        <v>48.6</v>
      </c>
      <c r="F1035">
        <v>0.224978971</v>
      </c>
      <c r="H1035">
        <v>2283769</v>
      </c>
      <c r="I1035" t="str">
        <f>Master_Data!$A1035 &amp; "-" &amp; Master_Data!$C1035</f>
        <v>GMB-2016</v>
      </c>
      <c r="J1035">
        <f t="shared" si="192"/>
        <v>1.6999999999999957</v>
      </c>
      <c r="K1035">
        <f t="shared" si="193"/>
        <v>-0.39999999999999858</v>
      </c>
      <c r="L1035">
        <f t="shared" si="194"/>
        <v>-3.8335100000000122E-3</v>
      </c>
      <c r="M1035">
        <f t="shared" si="195"/>
        <v>513799.99962169898</v>
      </c>
      <c r="N1035">
        <f t="shared" si="196"/>
        <v>43.6</v>
      </c>
      <c r="O1035" t="str">
        <f t="shared" si="197"/>
        <v/>
      </c>
      <c r="P1035" t="str">
        <f>IFERROR(VLOOKUP(A1035,Ref_Data!$A:$B,2,0),"Unknown")</f>
        <v>Low Income</v>
      </c>
      <c r="Q1035" t="str">
        <f>IFERROR(VLOOKUP(A1035,Ref_Data!$A:$C,3,0),"Unknown")</f>
        <v>Sub-Saharan Africa</v>
      </c>
      <c r="R1035" t="str">
        <f t="shared" si="198"/>
        <v>Moderate Access</v>
      </c>
      <c r="S1035">
        <f t="shared" si="199"/>
        <v>-27.694751130546969</v>
      </c>
      <c r="T1035">
        <f t="shared" si="200"/>
        <v>18.893942474815276</v>
      </c>
      <c r="U1035">
        <f t="shared" si="201"/>
        <v>-4.4493928246694567</v>
      </c>
      <c r="V1035">
        <f t="shared" si="202"/>
        <v>9.6000000000000014</v>
      </c>
      <c r="W1035">
        <f t="shared" si="203"/>
        <v>-3.8143109999999869E-3</v>
      </c>
    </row>
    <row r="1036" spans="1:23" x14ac:dyDescent="0.2">
      <c r="A1036" t="s">
        <v>163</v>
      </c>
      <c r="B1036" t="s">
        <v>162</v>
      </c>
      <c r="C1036">
        <v>2017</v>
      </c>
      <c r="D1036">
        <v>56.2</v>
      </c>
      <c r="E1036">
        <v>48</v>
      </c>
      <c r="F1036">
        <v>0.22355155800000001</v>
      </c>
      <c r="H1036">
        <v>2342189</v>
      </c>
      <c r="I1036" t="str">
        <f>Master_Data!$A1036 &amp; "-" &amp; Master_Data!$C1036</f>
        <v>GMB-2017</v>
      </c>
      <c r="J1036">
        <f t="shared" si="192"/>
        <v>-0.19999999999999574</v>
      </c>
      <c r="K1036">
        <f t="shared" si="193"/>
        <v>-0.60000000000000142</v>
      </c>
      <c r="L1036">
        <f t="shared" si="194"/>
        <v>-1.4274129999999885E-3</v>
      </c>
      <c r="M1036">
        <f t="shared" si="195"/>
        <v>523600.00008046202</v>
      </c>
      <c r="N1036">
        <f t="shared" si="196"/>
        <v>43.8</v>
      </c>
      <c r="O1036" t="str">
        <f t="shared" si="197"/>
        <v/>
      </c>
      <c r="P1036" t="str">
        <f>IFERROR(VLOOKUP(A1036,Ref_Data!$A:$B,2,0),"Unknown")</f>
        <v>Low Income</v>
      </c>
      <c r="Q1036" t="str">
        <f>IFERROR(VLOOKUP(A1036,Ref_Data!$A:$C,3,0),"Unknown")</f>
        <v>Sub-Saharan Africa</v>
      </c>
      <c r="R1036" t="str">
        <f t="shared" si="198"/>
        <v>Moderate Access</v>
      </c>
      <c r="S1036">
        <f t="shared" si="199"/>
        <v>-28.653907690078114</v>
      </c>
      <c r="T1036">
        <f t="shared" si="200"/>
        <v>18.458481128265053</v>
      </c>
      <c r="U1036">
        <f t="shared" si="201"/>
        <v>-4.4541995075732244</v>
      </c>
      <c r="V1036">
        <f t="shared" si="202"/>
        <v>9.4000000000000057</v>
      </c>
      <c r="W1036">
        <f t="shared" si="203"/>
        <v>-5.2417239999999754E-3</v>
      </c>
    </row>
    <row r="1037" spans="1:23" x14ac:dyDescent="0.2">
      <c r="A1037" t="s">
        <v>163</v>
      </c>
      <c r="B1037" t="s">
        <v>162</v>
      </c>
      <c r="C1037">
        <v>2018</v>
      </c>
      <c r="D1037">
        <v>60.3</v>
      </c>
      <c r="E1037">
        <v>48.1</v>
      </c>
      <c r="F1037">
        <v>0.19182107900000001</v>
      </c>
      <c r="H1037">
        <v>2399632</v>
      </c>
      <c r="I1037" t="str">
        <f>Master_Data!$A1037 &amp; "-" &amp; Master_Data!$C1037</f>
        <v>GMB-2018</v>
      </c>
      <c r="J1037">
        <f t="shared" si="192"/>
        <v>4.0999999999999943</v>
      </c>
      <c r="K1037">
        <f t="shared" si="193"/>
        <v>0.10000000000000142</v>
      </c>
      <c r="L1037">
        <f t="shared" si="194"/>
        <v>-3.1730479000000006E-2</v>
      </c>
      <c r="M1037">
        <f t="shared" si="195"/>
        <v>460299.99944292801</v>
      </c>
      <c r="N1037">
        <f t="shared" si="196"/>
        <v>39.700000000000003</v>
      </c>
      <c r="O1037" t="str">
        <f t="shared" si="197"/>
        <v/>
      </c>
      <c r="P1037" t="str">
        <f>IFERROR(VLOOKUP(A1037,Ref_Data!$A:$B,2,0),"Unknown")</f>
        <v>Low Income</v>
      </c>
      <c r="Q1037" t="str">
        <f>IFERROR(VLOOKUP(A1037,Ref_Data!$A:$C,3,0),"Unknown")</f>
        <v>Sub-Saharan Africa</v>
      </c>
      <c r="R1037" t="str">
        <f t="shared" si="198"/>
        <v>Moderate Access</v>
      </c>
      <c r="S1037">
        <f t="shared" si="199"/>
        <v>-25.183800559687498</v>
      </c>
      <c r="T1037">
        <f t="shared" si="200"/>
        <v>18.5369698296747</v>
      </c>
      <c r="U1037">
        <f t="shared" si="201"/>
        <v>-4.5190479306276146</v>
      </c>
      <c r="V1037">
        <f t="shared" si="202"/>
        <v>13.5</v>
      </c>
      <c r="W1037">
        <f t="shared" si="203"/>
        <v>-3.6972202999999981E-2</v>
      </c>
    </row>
    <row r="1038" spans="1:23" x14ac:dyDescent="0.2">
      <c r="A1038" t="s">
        <v>163</v>
      </c>
      <c r="B1038" t="s">
        <v>162</v>
      </c>
      <c r="C1038">
        <v>2019</v>
      </c>
      <c r="D1038">
        <v>62.1</v>
      </c>
      <c r="E1038">
        <v>47.4</v>
      </c>
      <c r="F1038">
        <v>0.18926720599999999</v>
      </c>
      <c r="H1038">
        <v>2456844</v>
      </c>
      <c r="I1038" t="str">
        <f>Master_Data!$A1038 &amp; "-" &amp; Master_Data!$C1038</f>
        <v>GMB-2019</v>
      </c>
      <c r="J1038">
        <f t="shared" si="192"/>
        <v>1.8000000000000043</v>
      </c>
      <c r="K1038">
        <f t="shared" si="193"/>
        <v>-0.70000000000000284</v>
      </c>
      <c r="L1038">
        <f t="shared" si="194"/>
        <v>-2.5538730000000121E-3</v>
      </c>
      <c r="M1038">
        <f t="shared" si="195"/>
        <v>464999.99945786397</v>
      </c>
      <c r="N1038">
        <f t="shared" si="196"/>
        <v>37.9</v>
      </c>
      <c r="O1038" t="str">
        <f t="shared" si="197"/>
        <v/>
      </c>
      <c r="P1038" t="str">
        <f>IFERROR(VLOOKUP(A1038,Ref_Data!$A:$B,2,0),"Unknown")</f>
        <v>Low Income</v>
      </c>
      <c r="Q1038" t="str">
        <f>IFERROR(VLOOKUP(A1038,Ref_Data!$A:$C,3,0),"Unknown")</f>
        <v>Sub-Saharan Africa</v>
      </c>
      <c r="R1038" t="str">
        <f t="shared" si="198"/>
        <v>Moderate Access</v>
      </c>
      <c r="S1038">
        <f t="shared" si="199"/>
        <v>-23.941377139414122</v>
      </c>
      <c r="T1038">
        <f t="shared" si="200"/>
        <v>17.937808956172709</v>
      </c>
      <c r="U1038">
        <f t="shared" si="201"/>
        <v>-4.4941340895815873</v>
      </c>
      <c r="V1038">
        <f t="shared" si="202"/>
        <v>15.300000000000004</v>
      </c>
      <c r="W1038">
        <f t="shared" si="203"/>
        <v>-3.9526075999999993E-2</v>
      </c>
    </row>
    <row r="1039" spans="1:23" x14ac:dyDescent="0.2">
      <c r="A1039" t="s">
        <v>163</v>
      </c>
      <c r="B1039" t="s">
        <v>162</v>
      </c>
      <c r="C1039">
        <v>2020</v>
      </c>
      <c r="D1039">
        <v>62.2</v>
      </c>
      <c r="E1039">
        <v>49.8</v>
      </c>
      <c r="F1039">
        <v>0.16774435100000001</v>
      </c>
      <c r="H1039">
        <v>2515733</v>
      </c>
      <c r="I1039" t="str">
        <f>Master_Data!$A1039 &amp; "-" &amp; Master_Data!$C1039</f>
        <v>GMB-2020</v>
      </c>
      <c r="J1039">
        <f t="shared" si="192"/>
        <v>0.10000000000000142</v>
      </c>
      <c r="K1039">
        <f t="shared" si="193"/>
        <v>2.3999999999999986</v>
      </c>
      <c r="L1039">
        <f t="shared" si="194"/>
        <v>-2.152285499999998E-2</v>
      </c>
      <c r="M1039">
        <f t="shared" si="195"/>
        <v>421999.99937428301</v>
      </c>
      <c r="N1039">
        <f t="shared" si="196"/>
        <v>37.799999999999997</v>
      </c>
      <c r="O1039" t="str">
        <f t="shared" si="197"/>
        <v/>
      </c>
      <c r="P1039" t="str">
        <f>IFERROR(VLOOKUP(A1039,Ref_Data!$A:$B,2,0),"Unknown")</f>
        <v>Low Income</v>
      </c>
      <c r="Q1039" t="str">
        <f>IFERROR(VLOOKUP(A1039,Ref_Data!$A:$C,3,0),"Unknown")</f>
        <v>Sub-Saharan Africa</v>
      </c>
      <c r="R1039" t="str">
        <f t="shared" si="198"/>
        <v>Moderate Access</v>
      </c>
      <c r="S1039">
        <f t="shared" si="199"/>
        <v>-24.37383452566408</v>
      </c>
      <c r="T1039">
        <f t="shared" si="200"/>
        <v>19.265146566184736</v>
      </c>
      <c r="U1039">
        <f t="shared" si="201"/>
        <v>-4.2330032853012582</v>
      </c>
      <c r="V1039">
        <f t="shared" si="202"/>
        <v>15.400000000000006</v>
      </c>
      <c r="W1039">
        <f t="shared" si="203"/>
        <v>-6.1048930999999973E-2</v>
      </c>
    </row>
    <row r="1040" spans="1:23" x14ac:dyDescent="0.2">
      <c r="A1040" t="s">
        <v>163</v>
      </c>
      <c r="B1040" t="s">
        <v>162</v>
      </c>
      <c r="C1040">
        <v>2021</v>
      </c>
      <c r="D1040">
        <v>63.7</v>
      </c>
      <c r="E1040">
        <v>48.6</v>
      </c>
      <c r="F1040">
        <v>0.18540300700000001</v>
      </c>
      <c r="H1040">
        <v>2576010</v>
      </c>
      <c r="I1040" t="str">
        <f>Master_Data!$A1040 &amp; "-" &amp; Master_Data!$C1040</f>
        <v>GMB-2021</v>
      </c>
      <c r="J1040">
        <f t="shared" si="192"/>
        <v>1.5</v>
      </c>
      <c r="K1040">
        <f t="shared" si="193"/>
        <v>-1.1999999999999957</v>
      </c>
      <c r="L1040">
        <f t="shared" si="194"/>
        <v>1.7658655999999995E-2</v>
      </c>
      <c r="M1040">
        <f t="shared" si="195"/>
        <v>477600.00006207003</v>
      </c>
      <c r="N1040">
        <f t="shared" si="196"/>
        <v>36.299999999999997</v>
      </c>
      <c r="O1040" t="str">
        <f t="shared" si="197"/>
        <v/>
      </c>
      <c r="P1040" t="str">
        <f>IFERROR(VLOOKUP(A1040,Ref_Data!$A:$B,2,0),"Unknown")</f>
        <v>Low Income</v>
      </c>
      <c r="Q1040" t="str">
        <f>IFERROR(VLOOKUP(A1040,Ref_Data!$A:$C,3,0),"Unknown")</f>
        <v>Sub-Saharan Africa</v>
      </c>
      <c r="R1040" t="str">
        <f t="shared" si="198"/>
        <v>Moderate Access</v>
      </c>
      <c r="S1040">
        <f t="shared" si="199"/>
        <v>-23.425168510273437</v>
      </c>
      <c r="T1040">
        <f t="shared" si="200"/>
        <v>18.996618357487943</v>
      </c>
      <c r="U1040">
        <f t="shared" si="201"/>
        <v>-4.3953313340041866</v>
      </c>
      <c r="V1040">
        <f t="shared" si="202"/>
        <v>16.900000000000006</v>
      </c>
      <c r="W1040">
        <f t="shared" si="203"/>
        <v>-4.3390274999999978E-2</v>
      </c>
    </row>
    <row r="1041" spans="1:23" x14ac:dyDescent="0.2">
      <c r="A1041" t="s">
        <v>163</v>
      </c>
      <c r="B1041" t="s">
        <v>162</v>
      </c>
      <c r="C1041">
        <v>2022</v>
      </c>
      <c r="D1041">
        <v>65.400000000000006</v>
      </c>
      <c r="E1041">
        <v>47.7</v>
      </c>
      <c r="F1041">
        <v>0.18771311600000001</v>
      </c>
      <c r="H1041">
        <v>2636470</v>
      </c>
      <c r="I1041" t="str">
        <f>Master_Data!$A1041 &amp; "-" &amp; Master_Data!$C1041</f>
        <v>GMB-2022</v>
      </c>
      <c r="J1041">
        <f t="shared" si="192"/>
        <v>1.7000000000000028</v>
      </c>
      <c r="K1041">
        <f t="shared" si="193"/>
        <v>-0.89999999999999858</v>
      </c>
      <c r="L1041">
        <f t="shared" si="194"/>
        <v>2.3101090000000046E-3</v>
      </c>
      <c r="M1041">
        <f t="shared" si="195"/>
        <v>494899.99894052005</v>
      </c>
      <c r="N1041">
        <f t="shared" si="196"/>
        <v>34.599999999999994</v>
      </c>
      <c r="O1041" t="str">
        <f t="shared" si="197"/>
        <v/>
      </c>
      <c r="P1041" t="str">
        <f>IFERROR(VLOOKUP(A1041,Ref_Data!$A:$B,2,0),"Unknown")</f>
        <v>Low Income</v>
      </c>
      <c r="Q1041" t="str">
        <f>IFERROR(VLOOKUP(A1041,Ref_Data!$A:$C,3,0),"Unknown")</f>
        <v>Sub-Saharan Africa</v>
      </c>
      <c r="R1041" t="str">
        <f t="shared" si="198"/>
        <v>Moderate Access</v>
      </c>
      <c r="S1041">
        <f t="shared" si="199"/>
        <v>-22.014053663984342</v>
      </c>
      <c r="T1041">
        <f t="shared" si="200"/>
        <v>17.278260869565209</v>
      </c>
      <c r="U1041">
        <f t="shared" si="201"/>
        <v>-4.363087936225936</v>
      </c>
      <c r="V1041">
        <f t="shared" si="202"/>
        <v>18.600000000000009</v>
      </c>
      <c r="W1041">
        <f t="shared" si="203"/>
        <v>-4.1080165999999974E-2</v>
      </c>
    </row>
    <row r="1042" spans="1:23" x14ac:dyDescent="0.2">
      <c r="A1042" t="s">
        <v>165</v>
      </c>
      <c r="B1042" t="s">
        <v>164</v>
      </c>
      <c r="C1042">
        <v>2010</v>
      </c>
      <c r="D1042">
        <v>6</v>
      </c>
      <c r="E1042">
        <v>87.8</v>
      </c>
      <c r="F1042">
        <v>0.20033875000000001</v>
      </c>
      <c r="H1042">
        <v>1566347</v>
      </c>
      <c r="I1042" t="str">
        <f>Master_Data!$A1042 &amp; "-" &amp; Master_Data!$C1042</f>
        <v>GNB-2010</v>
      </c>
      <c r="J1042" t="str">
        <f t="shared" si="192"/>
        <v/>
      </c>
      <c r="K1042" t="str">
        <f t="shared" si="193"/>
        <v/>
      </c>
      <c r="L1042" t="str">
        <f t="shared" si="194"/>
        <v/>
      </c>
      <c r="M1042">
        <f t="shared" si="195"/>
        <v>313800.00004625</v>
      </c>
      <c r="N1042">
        <f t="shared" si="196"/>
        <v>94</v>
      </c>
      <c r="O1042" t="str">
        <f t="shared" si="197"/>
        <v/>
      </c>
      <c r="P1042" t="str">
        <f>IFERROR(VLOOKUP(A1042,Ref_Data!$A:$B,2,0),"Unknown")</f>
        <v>Low Income</v>
      </c>
      <c r="Q1042" t="str">
        <f>IFERROR(VLOOKUP(A1042,Ref_Data!$A:$C,3,0),"Unknown")</f>
        <v>Sub-Saharan Africa</v>
      </c>
      <c r="R1042" t="str">
        <f t="shared" si="198"/>
        <v>Critical</v>
      </c>
      <c r="S1042">
        <f t="shared" si="199"/>
        <v>-73.624657439414051</v>
      </c>
      <c r="T1042">
        <f t="shared" si="200"/>
        <v>57.387335093262095</v>
      </c>
      <c r="U1042">
        <f t="shared" si="201"/>
        <v>-4.8977204639916341</v>
      </c>
      <c r="V1042">
        <f t="shared" si="202"/>
        <v>0</v>
      </c>
      <c r="W1042">
        <f t="shared" si="203"/>
        <v>0</v>
      </c>
    </row>
    <row r="1043" spans="1:23" x14ac:dyDescent="0.2">
      <c r="A1043" t="s">
        <v>165</v>
      </c>
      <c r="B1043" t="s">
        <v>164</v>
      </c>
      <c r="C1043">
        <v>2011</v>
      </c>
      <c r="D1043">
        <v>13.5</v>
      </c>
      <c r="E1043">
        <v>87.9</v>
      </c>
      <c r="F1043">
        <v>0.198000592</v>
      </c>
      <c r="H1043">
        <v>1608076</v>
      </c>
      <c r="I1043" t="str">
        <f>Master_Data!$A1043 &amp; "-" &amp; Master_Data!$C1043</f>
        <v>GNB-2011</v>
      </c>
      <c r="J1043">
        <f t="shared" si="192"/>
        <v>7.5</v>
      </c>
      <c r="K1043">
        <f t="shared" si="193"/>
        <v>0.10000000000000853</v>
      </c>
      <c r="L1043">
        <f t="shared" si="194"/>
        <v>-2.3381580000000068E-3</v>
      </c>
      <c r="M1043">
        <f t="shared" si="195"/>
        <v>318399.999980992</v>
      </c>
      <c r="N1043">
        <f t="shared" si="196"/>
        <v>86.5</v>
      </c>
      <c r="O1043" t="str">
        <f t="shared" si="197"/>
        <v/>
      </c>
      <c r="P1043" t="str">
        <f>IFERROR(VLOOKUP(A1043,Ref_Data!$A:$B,2,0),"Unknown")</f>
        <v>Low Income</v>
      </c>
      <c r="Q1043" t="str">
        <f>IFERROR(VLOOKUP(A1043,Ref_Data!$A:$C,3,0),"Unknown")</f>
        <v>Sub-Saharan Africa</v>
      </c>
      <c r="R1043" t="str">
        <f t="shared" si="198"/>
        <v>Critical</v>
      </c>
      <c r="S1043">
        <f t="shared" si="199"/>
        <v>-66.915327430820312</v>
      </c>
      <c r="T1043">
        <f t="shared" si="200"/>
        <v>57.702629710358863</v>
      </c>
      <c r="U1043">
        <f t="shared" si="201"/>
        <v>-4.9285327917740558</v>
      </c>
      <c r="V1043">
        <f t="shared" si="202"/>
        <v>7.5</v>
      </c>
      <c r="W1043">
        <f t="shared" si="203"/>
        <v>-2.3381580000000068E-3</v>
      </c>
    </row>
    <row r="1044" spans="1:23" x14ac:dyDescent="0.2">
      <c r="A1044" t="s">
        <v>165</v>
      </c>
      <c r="B1044" t="s">
        <v>164</v>
      </c>
      <c r="C1044">
        <v>2012</v>
      </c>
      <c r="D1044">
        <v>14.9</v>
      </c>
      <c r="E1044">
        <v>87.8</v>
      </c>
      <c r="F1044">
        <v>0.19389409199999999</v>
      </c>
      <c r="H1044">
        <v>1651417</v>
      </c>
      <c r="I1044" t="str">
        <f>Master_Data!$A1044 &amp; "-" &amp; Master_Data!$C1044</f>
        <v>GNB-2012</v>
      </c>
      <c r="J1044">
        <f t="shared" si="192"/>
        <v>1.4000000000000004</v>
      </c>
      <c r="K1044">
        <f t="shared" si="193"/>
        <v>-0.10000000000000853</v>
      </c>
      <c r="L1044">
        <f t="shared" si="194"/>
        <v>-4.1065000000000129E-3</v>
      </c>
      <c r="M1044">
        <f t="shared" si="195"/>
        <v>320199.999728364</v>
      </c>
      <c r="N1044">
        <f t="shared" si="196"/>
        <v>85.1</v>
      </c>
      <c r="O1044" t="str">
        <f t="shared" si="197"/>
        <v/>
      </c>
      <c r="P1044" t="str">
        <f>IFERROR(VLOOKUP(A1044,Ref_Data!$A:$B,2,0),"Unknown")</f>
        <v>Low Income</v>
      </c>
      <c r="Q1044" t="str">
        <f>IFERROR(VLOOKUP(A1044,Ref_Data!$A:$C,3,0),"Unknown")</f>
        <v>Sub-Saharan Africa</v>
      </c>
      <c r="R1044" t="str">
        <f t="shared" si="198"/>
        <v>Critical</v>
      </c>
      <c r="S1044">
        <f t="shared" si="199"/>
        <v>-66.220804536015621</v>
      </c>
      <c r="T1044">
        <f t="shared" si="200"/>
        <v>57.692870546775112</v>
      </c>
      <c r="U1044">
        <f t="shared" si="201"/>
        <v>-5.2116099710962294</v>
      </c>
      <c r="V1044">
        <f t="shared" si="202"/>
        <v>8.9</v>
      </c>
      <c r="W1044">
        <f t="shared" si="203"/>
        <v>-6.4446580000000198E-3</v>
      </c>
    </row>
    <row r="1045" spans="1:23" x14ac:dyDescent="0.2">
      <c r="A1045" t="s">
        <v>165</v>
      </c>
      <c r="B1045" t="s">
        <v>164</v>
      </c>
      <c r="C1045">
        <v>2013</v>
      </c>
      <c r="D1045">
        <v>16.3</v>
      </c>
      <c r="E1045">
        <v>87.7</v>
      </c>
      <c r="F1045">
        <v>0.194283753</v>
      </c>
      <c r="H1045">
        <v>1695973</v>
      </c>
      <c r="I1045" t="str">
        <f>Master_Data!$A1045 &amp; "-" &amp; Master_Data!$C1045</f>
        <v>GNB-2013</v>
      </c>
      <c r="J1045">
        <f t="shared" si="192"/>
        <v>1.4000000000000004</v>
      </c>
      <c r="K1045">
        <f t="shared" si="193"/>
        <v>-9.9999999999994316E-2</v>
      </c>
      <c r="L1045">
        <f t="shared" si="194"/>
        <v>3.8966100000001336E-4</v>
      </c>
      <c r="M1045">
        <f t="shared" si="195"/>
        <v>329499.99942666903</v>
      </c>
      <c r="N1045">
        <f t="shared" si="196"/>
        <v>83.7</v>
      </c>
      <c r="O1045" t="str">
        <f t="shared" si="197"/>
        <v/>
      </c>
      <c r="P1045" t="str">
        <f>IFERROR(VLOOKUP(A1045,Ref_Data!$A:$B,2,0),"Unknown")</f>
        <v>Low Income</v>
      </c>
      <c r="Q1045" t="str">
        <f>IFERROR(VLOOKUP(A1045,Ref_Data!$A:$C,3,0),"Unknown")</f>
        <v>Sub-Saharan Africa</v>
      </c>
      <c r="R1045" t="str">
        <f t="shared" si="198"/>
        <v>Critical</v>
      </c>
      <c r="S1045">
        <f t="shared" si="199"/>
        <v>-65.412538176640609</v>
      </c>
      <c r="T1045">
        <f t="shared" si="200"/>
        <v>57.398359916164651</v>
      </c>
      <c r="U1045">
        <f t="shared" si="201"/>
        <v>-4.7740866910000044</v>
      </c>
      <c r="V1045">
        <f t="shared" si="202"/>
        <v>10.3</v>
      </c>
      <c r="W1045">
        <f t="shared" si="203"/>
        <v>-6.0549970000000064E-3</v>
      </c>
    </row>
    <row r="1046" spans="1:23" x14ac:dyDescent="0.2">
      <c r="A1046" t="s">
        <v>165</v>
      </c>
      <c r="B1046" t="s">
        <v>164</v>
      </c>
      <c r="C1046">
        <v>2014</v>
      </c>
      <c r="D1046">
        <v>17.2</v>
      </c>
      <c r="E1046">
        <v>87.3</v>
      </c>
      <c r="F1046">
        <v>0.19596559</v>
      </c>
      <c r="H1046">
        <v>1741122</v>
      </c>
      <c r="I1046" t="str">
        <f>Master_Data!$A1046 &amp; "-" &amp; Master_Data!$C1046</f>
        <v>GNB-2014</v>
      </c>
      <c r="J1046">
        <f t="shared" si="192"/>
        <v>0.89999999999999858</v>
      </c>
      <c r="K1046">
        <f t="shared" si="193"/>
        <v>-0.40000000000000568</v>
      </c>
      <c r="L1046">
        <f t="shared" si="194"/>
        <v>1.6818369999999916E-3</v>
      </c>
      <c r="M1046">
        <f t="shared" si="195"/>
        <v>341199.99999197997</v>
      </c>
      <c r="N1046">
        <f t="shared" si="196"/>
        <v>82.8</v>
      </c>
      <c r="O1046" t="str">
        <f t="shared" si="197"/>
        <v/>
      </c>
      <c r="P1046" t="str">
        <f>IFERROR(VLOOKUP(A1046,Ref_Data!$A:$B,2,0),"Unknown")</f>
        <v>Low Income</v>
      </c>
      <c r="Q1046" t="str">
        <f>IFERROR(VLOOKUP(A1046,Ref_Data!$A:$C,3,0),"Unknown")</f>
        <v>Sub-Saharan Africa</v>
      </c>
      <c r="R1046" t="str">
        <f t="shared" si="198"/>
        <v>Critical</v>
      </c>
      <c r="S1046">
        <f t="shared" si="199"/>
        <v>-65.240902588867144</v>
      </c>
      <c r="T1046">
        <f t="shared" si="200"/>
        <v>57.188273394421699</v>
      </c>
      <c r="U1046">
        <f t="shared" si="201"/>
        <v>-4.5953213080836841</v>
      </c>
      <c r="V1046">
        <f t="shared" si="202"/>
        <v>11.2</v>
      </c>
      <c r="W1046">
        <f t="shared" si="203"/>
        <v>-4.3731600000000148E-3</v>
      </c>
    </row>
    <row r="1047" spans="1:23" x14ac:dyDescent="0.2">
      <c r="A1047" t="s">
        <v>165</v>
      </c>
      <c r="B1047" t="s">
        <v>164</v>
      </c>
      <c r="C1047">
        <v>2015</v>
      </c>
      <c r="D1047">
        <v>20.100000000000001</v>
      </c>
      <c r="E1047">
        <v>87.2</v>
      </c>
      <c r="F1047">
        <v>0.202915603</v>
      </c>
      <c r="H1047">
        <v>1786457</v>
      </c>
      <c r="I1047" t="str">
        <f>Master_Data!$A1047 &amp; "-" &amp; Master_Data!$C1047</f>
        <v>GNB-2015</v>
      </c>
      <c r="J1047">
        <f t="shared" si="192"/>
        <v>2.9000000000000021</v>
      </c>
      <c r="K1047">
        <f t="shared" si="193"/>
        <v>-9.9999999999994316E-2</v>
      </c>
      <c r="L1047">
        <f t="shared" si="194"/>
        <v>6.9500130000000049E-3</v>
      </c>
      <c r="M1047">
        <f t="shared" si="195"/>
        <v>362499.99938857101</v>
      </c>
      <c r="N1047">
        <f t="shared" si="196"/>
        <v>79.900000000000006</v>
      </c>
      <c r="O1047" t="str">
        <f t="shared" si="197"/>
        <v/>
      </c>
      <c r="P1047" t="str">
        <f>IFERROR(VLOOKUP(A1047,Ref_Data!$A:$B,2,0),"Unknown")</f>
        <v>Low Income</v>
      </c>
      <c r="Q1047" t="str">
        <f>IFERROR(VLOOKUP(A1047,Ref_Data!$A:$C,3,0),"Unknown")</f>
        <v>Sub-Saharan Africa</v>
      </c>
      <c r="R1047" t="str">
        <f t="shared" si="198"/>
        <v>Low Access</v>
      </c>
      <c r="S1047">
        <f t="shared" si="199"/>
        <v>-62.915238558046887</v>
      </c>
      <c r="T1047">
        <f t="shared" si="200"/>
        <v>57.284842808502013</v>
      </c>
      <c r="U1047">
        <f t="shared" si="201"/>
        <v>-4.5065257630041788</v>
      </c>
      <c r="V1047">
        <f t="shared" si="202"/>
        <v>14.100000000000001</v>
      </c>
      <c r="W1047">
        <f t="shared" si="203"/>
        <v>2.5768529999999901E-3</v>
      </c>
    </row>
    <row r="1048" spans="1:23" x14ac:dyDescent="0.2">
      <c r="A1048" t="s">
        <v>165</v>
      </c>
      <c r="B1048" t="s">
        <v>164</v>
      </c>
      <c r="C1048">
        <v>2016</v>
      </c>
      <c r="D1048">
        <v>22.9</v>
      </c>
      <c r="E1048">
        <v>86.8</v>
      </c>
      <c r="F1048">
        <v>0.20678063599999999</v>
      </c>
      <c r="H1048">
        <v>1831893</v>
      </c>
      <c r="I1048" t="str">
        <f>Master_Data!$A1048 &amp; "-" &amp; Master_Data!$C1048</f>
        <v>GNB-2016</v>
      </c>
      <c r="J1048">
        <f t="shared" si="192"/>
        <v>2.7999999999999972</v>
      </c>
      <c r="K1048">
        <f t="shared" si="193"/>
        <v>-0.40000000000000568</v>
      </c>
      <c r="L1048">
        <f t="shared" si="194"/>
        <v>3.8650329999999899E-3</v>
      </c>
      <c r="M1048">
        <f t="shared" si="195"/>
        <v>378799.99962394801</v>
      </c>
      <c r="N1048">
        <f t="shared" si="196"/>
        <v>77.099999999999994</v>
      </c>
      <c r="O1048" t="str">
        <f t="shared" si="197"/>
        <v/>
      </c>
      <c r="P1048" t="str">
        <f>IFERROR(VLOOKUP(A1048,Ref_Data!$A:$B,2,0),"Unknown")</f>
        <v>Low Income</v>
      </c>
      <c r="Q1048" t="str">
        <f>IFERROR(VLOOKUP(A1048,Ref_Data!$A:$C,3,0),"Unknown")</f>
        <v>Sub-Saharan Africa</v>
      </c>
      <c r="R1048" t="str">
        <f t="shared" si="198"/>
        <v>Low Access</v>
      </c>
      <c r="S1048">
        <f t="shared" si="199"/>
        <v>-61.194751130546969</v>
      </c>
      <c r="T1048">
        <f t="shared" si="200"/>
        <v>57.093942474815272</v>
      </c>
      <c r="U1048">
        <f t="shared" si="201"/>
        <v>-4.467591159669456</v>
      </c>
      <c r="V1048">
        <f t="shared" si="202"/>
        <v>16.899999999999999</v>
      </c>
      <c r="W1048">
        <f t="shared" si="203"/>
        <v>6.44188599999998E-3</v>
      </c>
    </row>
    <row r="1049" spans="1:23" x14ac:dyDescent="0.2">
      <c r="A1049" t="s">
        <v>165</v>
      </c>
      <c r="B1049" t="s">
        <v>164</v>
      </c>
      <c r="C1049">
        <v>2017</v>
      </c>
      <c r="D1049">
        <v>26</v>
      </c>
      <c r="E1049">
        <v>86.8</v>
      </c>
      <c r="F1049">
        <v>0.163339499</v>
      </c>
      <c r="H1049">
        <v>1877072</v>
      </c>
      <c r="I1049" t="str">
        <f>Master_Data!$A1049 &amp; "-" &amp; Master_Data!$C1049</f>
        <v>GNB-2017</v>
      </c>
      <c r="J1049">
        <f t="shared" si="192"/>
        <v>3.1000000000000014</v>
      </c>
      <c r="K1049">
        <f t="shared" si="193"/>
        <v>0</v>
      </c>
      <c r="L1049">
        <f t="shared" si="194"/>
        <v>-4.3441136999999991E-2</v>
      </c>
      <c r="M1049">
        <f t="shared" si="195"/>
        <v>306600.00006692798</v>
      </c>
      <c r="N1049">
        <f t="shared" si="196"/>
        <v>74</v>
      </c>
      <c r="O1049" t="str">
        <f t="shared" si="197"/>
        <v/>
      </c>
      <c r="P1049" t="str">
        <f>IFERROR(VLOOKUP(A1049,Ref_Data!$A:$B,2,0),"Unknown")</f>
        <v>Low Income</v>
      </c>
      <c r="Q1049" t="str">
        <f>IFERROR(VLOOKUP(A1049,Ref_Data!$A:$C,3,0),"Unknown")</f>
        <v>Sub-Saharan Africa</v>
      </c>
      <c r="R1049" t="str">
        <f t="shared" si="198"/>
        <v>Low Access</v>
      </c>
      <c r="S1049">
        <f t="shared" si="199"/>
        <v>-58.853907690078117</v>
      </c>
      <c r="T1049">
        <f t="shared" si="200"/>
        <v>57.258481128265046</v>
      </c>
      <c r="U1049">
        <f t="shared" si="201"/>
        <v>-4.5144115665732238</v>
      </c>
      <c r="V1049">
        <f t="shared" si="202"/>
        <v>20</v>
      </c>
      <c r="W1049">
        <f t="shared" si="203"/>
        <v>-3.6999251000000011E-2</v>
      </c>
    </row>
    <row r="1050" spans="1:23" x14ac:dyDescent="0.2">
      <c r="A1050" t="s">
        <v>165</v>
      </c>
      <c r="B1050" t="s">
        <v>164</v>
      </c>
      <c r="C1050">
        <v>2018</v>
      </c>
      <c r="D1050">
        <v>28.4</v>
      </c>
      <c r="E1050">
        <v>86.6</v>
      </c>
      <c r="F1050">
        <v>0.18343870000000001</v>
      </c>
      <c r="H1050">
        <v>1922168</v>
      </c>
      <c r="I1050" t="str">
        <f>Master_Data!$A1050 &amp; "-" &amp; Master_Data!$C1050</f>
        <v>GNB-2018</v>
      </c>
      <c r="J1050">
        <f t="shared" si="192"/>
        <v>2.3999999999999986</v>
      </c>
      <c r="K1050">
        <f t="shared" si="193"/>
        <v>-0.20000000000000284</v>
      </c>
      <c r="L1050">
        <f t="shared" si="194"/>
        <v>2.0099201000000011E-2</v>
      </c>
      <c r="M1050">
        <f t="shared" si="195"/>
        <v>352599.99910160003</v>
      </c>
      <c r="N1050">
        <f t="shared" si="196"/>
        <v>71.599999999999994</v>
      </c>
      <c r="O1050" t="str">
        <f t="shared" si="197"/>
        <v/>
      </c>
      <c r="P1050" t="str">
        <f>IFERROR(VLOOKUP(A1050,Ref_Data!$A:$B,2,0),"Unknown")</f>
        <v>Low Income</v>
      </c>
      <c r="Q1050" t="str">
        <f>IFERROR(VLOOKUP(A1050,Ref_Data!$A:$C,3,0),"Unknown")</f>
        <v>Sub-Saharan Africa</v>
      </c>
      <c r="R1050" t="str">
        <f t="shared" si="198"/>
        <v>Low Access</v>
      </c>
      <c r="S1050">
        <f t="shared" si="199"/>
        <v>-57.083800559687496</v>
      </c>
      <c r="T1050">
        <f t="shared" si="200"/>
        <v>57.036969829674689</v>
      </c>
      <c r="U1050">
        <f t="shared" si="201"/>
        <v>-4.5274303096276149</v>
      </c>
      <c r="V1050">
        <f t="shared" si="202"/>
        <v>22.4</v>
      </c>
      <c r="W1050">
        <f t="shared" si="203"/>
        <v>-1.690005E-2</v>
      </c>
    </row>
    <row r="1051" spans="1:23" x14ac:dyDescent="0.2">
      <c r="A1051" t="s">
        <v>165</v>
      </c>
      <c r="B1051" t="s">
        <v>164</v>
      </c>
      <c r="C1051">
        <v>2019</v>
      </c>
      <c r="D1051">
        <v>30.9</v>
      </c>
      <c r="E1051">
        <v>86.2</v>
      </c>
      <c r="F1051">
        <v>0.18122718099999999</v>
      </c>
      <c r="H1051">
        <v>1967696</v>
      </c>
      <c r="I1051" t="str">
        <f>Master_Data!$A1051 &amp; "-" &amp; Master_Data!$C1051</f>
        <v>GNB-2019</v>
      </c>
      <c r="J1051">
        <f t="shared" si="192"/>
        <v>2.5</v>
      </c>
      <c r="K1051">
        <f t="shared" si="193"/>
        <v>-0.39999999999999147</v>
      </c>
      <c r="L1051">
        <f t="shared" si="194"/>
        <v>-2.2115190000000229E-3</v>
      </c>
      <c r="M1051">
        <f t="shared" si="195"/>
        <v>356599.99914497597</v>
      </c>
      <c r="N1051">
        <f t="shared" si="196"/>
        <v>69.099999999999994</v>
      </c>
      <c r="O1051" t="str">
        <f t="shared" si="197"/>
        <v/>
      </c>
      <c r="P1051" t="str">
        <f>IFERROR(VLOOKUP(A1051,Ref_Data!$A:$B,2,0),"Unknown")</f>
        <v>Low Income</v>
      </c>
      <c r="Q1051" t="str">
        <f>IFERROR(VLOOKUP(A1051,Ref_Data!$A:$C,3,0),"Unknown")</f>
        <v>Sub-Saharan Africa</v>
      </c>
      <c r="R1051" t="str">
        <f t="shared" si="198"/>
        <v>Low Access</v>
      </c>
      <c r="S1051">
        <f t="shared" si="199"/>
        <v>-55.141377139414125</v>
      </c>
      <c r="T1051">
        <f t="shared" si="200"/>
        <v>56.737808956172714</v>
      </c>
      <c r="U1051">
        <f t="shared" si="201"/>
        <v>-4.5021741145815879</v>
      </c>
      <c r="V1051">
        <f t="shared" si="202"/>
        <v>24.9</v>
      </c>
      <c r="W1051">
        <f t="shared" si="203"/>
        <v>-1.9111569000000023E-2</v>
      </c>
    </row>
    <row r="1052" spans="1:23" x14ac:dyDescent="0.2">
      <c r="A1052" t="s">
        <v>165</v>
      </c>
      <c r="B1052" t="s">
        <v>164</v>
      </c>
      <c r="C1052">
        <v>2020</v>
      </c>
      <c r="D1052">
        <v>33.4</v>
      </c>
      <c r="E1052">
        <v>87.2</v>
      </c>
      <c r="F1052">
        <v>0.16704292300000001</v>
      </c>
      <c r="H1052">
        <v>2013255</v>
      </c>
      <c r="I1052" t="str">
        <f>Master_Data!$A1052 &amp; "-" &amp; Master_Data!$C1052</f>
        <v>GNB-2020</v>
      </c>
      <c r="J1052">
        <f t="shared" si="192"/>
        <v>2.5</v>
      </c>
      <c r="K1052">
        <f t="shared" si="193"/>
        <v>1</v>
      </c>
      <c r="L1052">
        <f t="shared" si="194"/>
        <v>-1.4184257999999977E-2</v>
      </c>
      <c r="M1052">
        <f t="shared" si="195"/>
        <v>336299.999944365</v>
      </c>
      <c r="N1052">
        <f t="shared" si="196"/>
        <v>66.599999999999994</v>
      </c>
      <c r="O1052" t="str">
        <f t="shared" si="197"/>
        <v/>
      </c>
      <c r="P1052" t="str">
        <f>IFERROR(VLOOKUP(A1052,Ref_Data!$A:$B,2,0),"Unknown")</f>
        <v>Low Income</v>
      </c>
      <c r="Q1052" t="str">
        <f>IFERROR(VLOOKUP(A1052,Ref_Data!$A:$C,3,0),"Unknown")</f>
        <v>Sub-Saharan Africa</v>
      </c>
      <c r="R1052" t="str">
        <f t="shared" si="198"/>
        <v>Low Access</v>
      </c>
      <c r="S1052">
        <f t="shared" si="199"/>
        <v>-53.173834525664084</v>
      </c>
      <c r="T1052">
        <f t="shared" si="200"/>
        <v>56.665146566184745</v>
      </c>
      <c r="U1052">
        <f t="shared" si="201"/>
        <v>-4.2337047133012575</v>
      </c>
      <c r="V1052">
        <f t="shared" si="202"/>
        <v>27.4</v>
      </c>
      <c r="W1052">
        <f t="shared" si="203"/>
        <v>-3.3295827E-2</v>
      </c>
    </row>
    <row r="1053" spans="1:23" x14ac:dyDescent="0.2">
      <c r="A1053" t="s">
        <v>165</v>
      </c>
      <c r="B1053" t="s">
        <v>164</v>
      </c>
      <c r="C1053">
        <v>2021</v>
      </c>
      <c r="D1053">
        <v>35.799999999999997</v>
      </c>
      <c r="E1053">
        <v>87.4</v>
      </c>
      <c r="F1053">
        <v>0.16319861499999999</v>
      </c>
      <c r="H1053">
        <v>2058841</v>
      </c>
      <c r="I1053" t="str">
        <f>Master_Data!$A1053 &amp; "-" &amp; Master_Data!$C1053</f>
        <v>GNB-2021</v>
      </c>
      <c r="J1053">
        <f t="shared" si="192"/>
        <v>2.3999999999999986</v>
      </c>
      <c r="K1053">
        <f t="shared" si="193"/>
        <v>0.20000000000000284</v>
      </c>
      <c r="L1053">
        <f t="shared" si="194"/>
        <v>-3.8443080000000185E-3</v>
      </c>
      <c r="M1053">
        <f t="shared" si="195"/>
        <v>335999.99970521498</v>
      </c>
      <c r="N1053">
        <f t="shared" si="196"/>
        <v>64.2</v>
      </c>
      <c r="O1053" t="str">
        <f t="shared" si="197"/>
        <v/>
      </c>
      <c r="P1053" t="str">
        <f>IFERROR(VLOOKUP(A1053,Ref_Data!$A:$B,2,0),"Unknown")</f>
        <v>Low Income</v>
      </c>
      <c r="Q1053" t="str">
        <f>IFERROR(VLOOKUP(A1053,Ref_Data!$A:$C,3,0),"Unknown")</f>
        <v>Sub-Saharan Africa</v>
      </c>
      <c r="R1053" t="str">
        <f t="shared" si="198"/>
        <v>Low Access</v>
      </c>
      <c r="S1053">
        <f t="shared" si="199"/>
        <v>-51.325168510273443</v>
      </c>
      <c r="T1053">
        <f t="shared" si="200"/>
        <v>57.796618357487944</v>
      </c>
      <c r="U1053">
        <f t="shared" si="201"/>
        <v>-4.4175357260041865</v>
      </c>
      <c r="V1053">
        <f t="shared" si="202"/>
        <v>29.799999999999997</v>
      </c>
      <c r="W1053">
        <f t="shared" si="203"/>
        <v>-3.7140135000000019E-2</v>
      </c>
    </row>
    <row r="1054" spans="1:23" x14ac:dyDescent="0.2">
      <c r="A1054" t="s">
        <v>165</v>
      </c>
      <c r="B1054" t="s">
        <v>164</v>
      </c>
      <c r="C1054">
        <v>2022</v>
      </c>
      <c r="D1054">
        <v>37.4</v>
      </c>
      <c r="E1054">
        <v>87.4</v>
      </c>
      <c r="F1054">
        <v>0.16333187499999999</v>
      </c>
      <c r="H1054">
        <v>2105529</v>
      </c>
      <c r="I1054" t="str">
        <f>Master_Data!$A1054 &amp; "-" &amp; Master_Data!$C1054</f>
        <v>GNB-2022</v>
      </c>
      <c r="J1054">
        <f t="shared" si="192"/>
        <v>1.6000000000000014</v>
      </c>
      <c r="K1054">
        <f t="shared" si="193"/>
        <v>0</v>
      </c>
      <c r="L1054">
        <f t="shared" si="194"/>
        <v>1.3325999999999616E-4</v>
      </c>
      <c r="M1054">
        <f t="shared" si="195"/>
        <v>343899.99943687499</v>
      </c>
      <c r="N1054">
        <f t="shared" si="196"/>
        <v>62.6</v>
      </c>
      <c r="O1054" t="str">
        <f t="shared" si="197"/>
        <v/>
      </c>
      <c r="P1054" t="str">
        <f>IFERROR(VLOOKUP(A1054,Ref_Data!$A:$B,2,0),"Unknown")</f>
        <v>Low Income</v>
      </c>
      <c r="Q1054" t="str">
        <f>IFERROR(VLOOKUP(A1054,Ref_Data!$A:$C,3,0),"Unknown")</f>
        <v>Sub-Saharan Africa</v>
      </c>
      <c r="R1054" t="str">
        <f t="shared" si="198"/>
        <v>Low Access</v>
      </c>
      <c r="S1054">
        <f t="shared" si="199"/>
        <v>-50.014053663984349</v>
      </c>
      <c r="T1054">
        <f t="shared" si="200"/>
        <v>56.978260869565212</v>
      </c>
      <c r="U1054">
        <f t="shared" si="201"/>
        <v>-4.3874691772259364</v>
      </c>
      <c r="V1054">
        <f t="shared" si="202"/>
        <v>31.4</v>
      </c>
      <c r="W1054">
        <f t="shared" si="203"/>
        <v>-3.7006875000000022E-2</v>
      </c>
    </row>
    <row r="1055" spans="1:23" x14ac:dyDescent="0.2">
      <c r="A1055" t="s">
        <v>167</v>
      </c>
      <c r="B1055" t="s">
        <v>166</v>
      </c>
      <c r="C1055">
        <v>2010</v>
      </c>
      <c r="D1055">
        <v>66.099999999999994</v>
      </c>
      <c r="E1055">
        <v>5.7</v>
      </c>
      <c r="F1055">
        <v>4.8069734290000001</v>
      </c>
      <c r="G1055">
        <v>1352.164835</v>
      </c>
      <c r="H1055">
        <v>1189085</v>
      </c>
      <c r="I1055" t="str">
        <f>Master_Data!$A1055 &amp; "-" &amp; Master_Data!$C1055</f>
        <v>GNQ-2010</v>
      </c>
      <c r="J1055" t="str">
        <f t="shared" si="192"/>
        <v/>
      </c>
      <c r="K1055" t="str">
        <f t="shared" si="193"/>
        <v/>
      </c>
      <c r="L1055" t="str">
        <f t="shared" si="194"/>
        <v/>
      </c>
      <c r="M1055">
        <f t="shared" si="195"/>
        <v>5715899.9998224648</v>
      </c>
      <c r="N1055">
        <f t="shared" si="196"/>
        <v>33.900000000000006</v>
      </c>
      <c r="O1055">
        <f t="shared" si="197"/>
        <v>3.5550202938090756</v>
      </c>
      <c r="P1055" t="str">
        <f>IFERROR(VLOOKUP(A1055,Ref_Data!$A:$B,2,0),"Unknown")</f>
        <v>Upper Middle Income</v>
      </c>
      <c r="Q1055" t="str">
        <f>IFERROR(VLOOKUP(A1055,Ref_Data!$A:$C,3,0),"Unknown")</f>
        <v>Sub-Saharan Africa</v>
      </c>
      <c r="R1055" t="str">
        <f t="shared" si="198"/>
        <v>Moderate Access</v>
      </c>
      <c r="S1055">
        <f t="shared" si="199"/>
        <v>-13.524657439414057</v>
      </c>
      <c r="T1055">
        <f t="shared" si="200"/>
        <v>-24.712664906737903</v>
      </c>
      <c r="U1055">
        <f t="shared" si="201"/>
        <v>-0.29108578499163418</v>
      </c>
      <c r="V1055">
        <f t="shared" si="202"/>
        <v>0</v>
      </c>
      <c r="W1055">
        <f t="shared" si="203"/>
        <v>0</v>
      </c>
    </row>
    <row r="1056" spans="1:23" x14ac:dyDescent="0.2">
      <c r="A1056" t="s">
        <v>167</v>
      </c>
      <c r="B1056" t="s">
        <v>166</v>
      </c>
      <c r="C1056">
        <v>2011</v>
      </c>
      <c r="D1056">
        <v>66.099999999999994</v>
      </c>
      <c r="E1056">
        <v>5.6</v>
      </c>
      <c r="F1056">
        <v>4.8000740840000002</v>
      </c>
      <c r="G1056">
        <v>1451.3643279999999</v>
      </c>
      <c r="H1056">
        <v>1241835</v>
      </c>
      <c r="I1056" t="str">
        <f>Master_Data!$A1056 &amp; "-" &amp; Master_Data!$C1056</f>
        <v>GNQ-2011</v>
      </c>
      <c r="J1056">
        <f t="shared" si="192"/>
        <v>0</v>
      </c>
      <c r="K1056">
        <f t="shared" si="193"/>
        <v>-0.10000000000000053</v>
      </c>
      <c r="L1056">
        <f t="shared" si="194"/>
        <v>-6.8993449999998901E-3</v>
      </c>
      <c r="M1056">
        <f t="shared" si="195"/>
        <v>5960900.0001041405</v>
      </c>
      <c r="N1056">
        <f t="shared" si="196"/>
        <v>33.900000000000006</v>
      </c>
      <c r="O1056">
        <f t="shared" si="197"/>
        <v>3.3072840439826496</v>
      </c>
      <c r="P1056" t="str">
        <f>IFERROR(VLOOKUP(A1056,Ref_Data!$A:$B,2,0),"Unknown")</f>
        <v>Upper Middle Income</v>
      </c>
      <c r="Q1056" t="str">
        <f>IFERROR(VLOOKUP(A1056,Ref_Data!$A:$C,3,0),"Unknown")</f>
        <v>Sub-Saharan Africa</v>
      </c>
      <c r="R1056" t="str">
        <f t="shared" si="198"/>
        <v>Moderate Access</v>
      </c>
      <c r="S1056">
        <f t="shared" si="199"/>
        <v>-14.315327430820318</v>
      </c>
      <c r="T1056">
        <f t="shared" si="200"/>
        <v>-24.597370289641141</v>
      </c>
      <c r="U1056">
        <f t="shared" si="201"/>
        <v>-0.32645929977405519</v>
      </c>
      <c r="V1056">
        <f t="shared" si="202"/>
        <v>0</v>
      </c>
      <c r="W1056">
        <f t="shared" si="203"/>
        <v>-6.8993449999998901E-3</v>
      </c>
    </row>
    <row r="1057" spans="1:23" x14ac:dyDescent="0.2">
      <c r="A1057" t="s">
        <v>167</v>
      </c>
      <c r="B1057" t="s">
        <v>166</v>
      </c>
      <c r="C1057">
        <v>2012</v>
      </c>
      <c r="D1057">
        <v>65.7</v>
      </c>
      <c r="E1057">
        <v>4.4000000000000004</v>
      </c>
      <c r="F1057">
        <v>4.3371269659999996</v>
      </c>
      <c r="G1057">
        <v>1434.922282</v>
      </c>
      <c r="H1057">
        <v>1293483</v>
      </c>
      <c r="I1057" t="str">
        <f>Master_Data!$A1057 &amp; "-" &amp; Master_Data!$C1057</f>
        <v>GNQ-2012</v>
      </c>
      <c r="J1057">
        <f t="shared" si="192"/>
        <v>-0.39999999999999147</v>
      </c>
      <c r="K1057">
        <f t="shared" si="193"/>
        <v>-1.1999999999999993</v>
      </c>
      <c r="L1057">
        <f t="shared" si="194"/>
        <v>-0.46294711800000066</v>
      </c>
      <c r="M1057">
        <f t="shared" si="195"/>
        <v>5609999.9993625777</v>
      </c>
      <c r="N1057">
        <f t="shared" si="196"/>
        <v>34.299999999999997</v>
      </c>
      <c r="O1057">
        <f t="shared" si="197"/>
        <v>3.0225518276536176</v>
      </c>
      <c r="P1057" t="str">
        <f>IFERROR(VLOOKUP(A1057,Ref_Data!$A:$B,2,0),"Unknown")</f>
        <v>Upper Middle Income</v>
      </c>
      <c r="Q1057" t="str">
        <f>IFERROR(VLOOKUP(A1057,Ref_Data!$A:$C,3,0),"Unknown")</f>
        <v>Sub-Saharan Africa</v>
      </c>
      <c r="R1057" t="str">
        <f t="shared" si="198"/>
        <v>Moderate Access</v>
      </c>
      <c r="S1057">
        <f t="shared" si="199"/>
        <v>-15.420804536015623</v>
      </c>
      <c r="T1057">
        <f t="shared" si="200"/>
        <v>-25.70712945322488</v>
      </c>
      <c r="U1057">
        <f t="shared" si="201"/>
        <v>-1.0683770970962296</v>
      </c>
      <c r="V1057">
        <f t="shared" si="202"/>
        <v>-0.39999999999999147</v>
      </c>
      <c r="W1057">
        <f t="shared" si="203"/>
        <v>-0.46984646300000055</v>
      </c>
    </row>
    <row r="1058" spans="1:23" x14ac:dyDescent="0.2">
      <c r="A1058" t="s">
        <v>167</v>
      </c>
      <c r="B1058" t="s">
        <v>166</v>
      </c>
      <c r="C1058">
        <v>2013</v>
      </c>
      <c r="D1058">
        <v>65.900000000000006</v>
      </c>
      <c r="E1058">
        <v>3.7</v>
      </c>
      <c r="F1058">
        <v>4.251391677</v>
      </c>
      <c r="G1058">
        <v>1674.897318</v>
      </c>
      <c r="H1058">
        <v>1346218</v>
      </c>
      <c r="I1058" t="str">
        <f>Master_Data!$A1058 &amp; "-" &amp; Master_Data!$C1058</f>
        <v>GNQ-2013</v>
      </c>
      <c r="J1058">
        <f t="shared" si="192"/>
        <v>0.20000000000000284</v>
      </c>
      <c r="K1058">
        <f t="shared" si="193"/>
        <v>-0.70000000000000018</v>
      </c>
      <c r="L1058">
        <f t="shared" si="194"/>
        <v>-8.5735288999999604E-2</v>
      </c>
      <c r="M1058">
        <f t="shared" si="195"/>
        <v>5723300.0006275857</v>
      </c>
      <c r="N1058">
        <f t="shared" si="196"/>
        <v>34.099999999999994</v>
      </c>
      <c r="O1058">
        <f t="shared" si="197"/>
        <v>2.5382998893786515</v>
      </c>
      <c r="P1058" t="str">
        <f>IFERROR(VLOOKUP(A1058,Ref_Data!$A:$B,2,0),"Unknown")</f>
        <v>Upper Middle Income</v>
      </c>
      <c r="Q1058" t="str">
        <f>IFERROR(VLOOKUP(A1058,Ref_Data!$A:$C,3,0),"Unknown")</f>
        <v>Sub-Saharan Africa</v>
      </c>
      <c r="R1058" t="str">
        <f t="shared" si="198"/>
        <v>Moderate Access</v>
      </c>
      <c r="S1058">
        <f t="shared" si="199"/>
        <v>-15.812538176640601</v>
      </c>
      <c r="T1058">
        <f t="shared" si="200"/>
        <v>-26.601640083835349</v>
      </c>
      <c r="U1058">
        <f t="shared" si="201"/>
        <v>-0.71697876700000407</v>
      </c>
      <c r="V1058">
        <f t="shared" si="202"/>
        <v>-0.19999999999998863</v>
      </c>
      <c r="W1058">
        <f t="shared" si="203"/>
        <v>-0.55558175200000015</v>
      </c>
    </row>
    <row r="1059" spans="1:23" x14ac:dyDescent="0.2">
      <c r="A1059" t="s">
        <v>167</v>
      </c>
      <c r="B1059" t="s">
        <v>166</v>
      </c>
      <c r="C1059">
        <v>2014</v>
      </c>
      <c r="D1059">
        <v>66</v>
      </c>
      <c r="E1059">
        <v>4.9000000000000004</v>
      </c>
      <c r="F1059">
        <v>4.0847161219999997</v>
      </c>
      <c r="G1059">
        <v>1480.617013</v>
      </c>
      <c r="H1059">
        <v>1399828</v>
      </c>
      <c r="I1059" t="str">
        <f>Master_Data!$A1059 &amp; "-" &amp; Master_Data!$C1059</f>
        <v>GNQ-2014</v>
      </c>
      <c r="J1059">
        <f t="shared" si="192"/>
        <v>9.9999999999994316E-2</v>
      </c>
      <c r="K1059">
        <f t="shared" si="193"/>
        <v>1.2000000000000002</v>
      </c>
      <c r="L1059">
        <f t="shared" si="194"/>
        <v>-0.16667555500000031</v>
      </c>
      <c r="M1059">
        <f t="shared" si="195"/>
        <v>5717899.9996270156</v>
      </c>
      <c r="N1059">
        <f t="shared" si="196"/>
        <v>34</v>
      </c>
      <c r="O1059">
        <f t="shared" si="197"/>
        <v>2.7587931829336605</v>
      </c>
      <c r="P1059" t="str">
        <f>IFERROR(VLOOKUP(A1059,Ref_Data!$A:$B,2,0),"Unknown")</f>
        <v>Upper Middle Income</v>
      </c>
      <c r="Q1059" t="str">
        <f>IFERROR(VLOOKUP(A1059,Ref_Data!$A:$C,3,0),"Unknown")</f>
        <v>Sub-Saharan Africa</v>
      </c>
      <c r="R1059" t="str">
        <f t="shared" si="198"/>
        <v>Moderate Access</v>
      </c>
      <c r="S1059">
        <f t="shared" si="199"/>
        <v>-16.440902588867147</v>
      </c>
      <c r="T1059">
        <f t="shared" si="200"/>
        <v>-25.211726605578299</v>
      </c>
      <c r="U1059">
        <f t="shared" si="201"/>
        <v>-0.70657077608368457</v>
      </c>
      <c r="V1059">
        <f t="shared" si="202"/>
        <v>-9.9999999999994316E-2</v>
      </c>
      <c r="W1059">
        <f t="shared" si="203"/>
        <v>-0.72225730700000046</v>
      </c>
    </row>
    <row r="1060" spans="1:23" x14ac:dyDescent="0.2">
      <c r="A1060" t="s">
        <v>167</v>
      </c>
      <c r="B1060" t="s">
        <v>166</v>
      </c>
      <c r="C1060">
        <v>2015</v>
      </c>
      <c r="D1060">
        <v>66.099999999999994</v>
      </c>
      <c r="E1060">
        <v>5.5</v>
      </c>
      <c r="F1060">
        <v>3.718835179</v>
      </c>
      <c r="G1060">
        <v>1329.541864</v>
      </c>
      <c r="H1060">
        <v>1453923</v>
      </c>
      <c r="I1060" t="str">
        <f>Master_Data!$A1060 &amp; "-" &amp; Master_Data!$C1060</f>
        <v>GNQ-2015</v>
      </c>
      <c r="J1060">
        <f t="shared" si="192"/>
        <v>9.9999999999994316E-2</v>
      </c>
      <c r="K1060">
        <f t="shared" si="193"/>
        <v>0.59999999999999964</v>
      </c>
      <c r="L1060">
        <f t="shared" si="194"/>
        <v>-0.36588094299999963</v>
      </c>
      <c r="M1060">
        <f t="shared" si="195"/>
        <v>5406899.9999572169</v>
      </c>
      <c r="N1060">
        <f t="shared" si="196"/>
        <v>33.900000000000006</v>
      </c>
      <c r="O1060">
        <f t="shared" si="197"/>
        <v>2.7970801670070617</v>
      </c>
      <c r="P1060" t="str">
        <f>IFERROR(VLOOKUP(A1060,Ref_Data!$A:$B,2,0),"Unknown")</f>
        <v>Upper Middle Income</v>
      </c>
      <c r="Q1060" t="str">
        <f>IFERROR(VLOOKUP(A1060,Ref_Data!$A:$C,3,0),"Unknown")</f>
        <v>Sub-Saharan Africa</v>
      </c>
      <c r="R1060" t="str">
        <f t="shared" si="198"/>
        <v>Moderate Access</v>
      </c>
      <c r="S1060">
        <f t="shared" si="199"/>
        <v>-16.915238558046894</v>
      </c>
      <c r="T1060">
        <f t="shared" si="200"/>
        <v>-24.41515719149799</v>
      </c>
      <c r="U1060">
        <f t="shared" si="201"/>
        <v>-0.99060618700417891</v>
      </c>
      <c r="V1060">
        <f t="shared" si="202"/>
        <v>0</v>
      </c>
      <c r="W1060">
        <f t="shared" si="203"/>
        <v>-1.0881382500000001</v>
      </c>
    </row>
    <row r="1061" spans="1:23" x14ac:dyDescent="0.2">
      <c r="A1061" t="s">
        <v>167</v>
      </c>
      <c r="B1061" t="s">
        <v>166</v>
      </c>
      <c r="C1061">
        <v>2016</v>
      </c>
      <c r="D1061">
        <v>66.2</v>
      </c>
      <c r="E1061">
        <v>4.8</v>
      </c>
      <c r="F1061">
        <v>3.573365619</v>
      </c>
      <c r="G1061">
        <v>1510.323946</v>
      </c>
      <c r="H1061">
        <v>1508186</v>
      </c>
      <c r="I1061" t="str">
        <f>Master_Data!$A1061 &amp; "-" &amp; Master_Data!$C1061</f>
        <v>GNQ-2016</v>
      </c>
      <c r="J1061">
        <f t="shared" si="192"/>
        <v>0.10000000000000853</v>
      </c>
      <c r="K1061">
        <f t="shared" si="193"/>
        <v>-0.70000000000000018</v>
      </c>
      <c r="L1061">
        <f t="shared" si="194"/>
        <v>-0.14546956</v>
      </c>
      <c r="M1061">
        <f t="shared" si="195"/>
        <v>5389299.9994571339</v>
      </c>
      <c r="N1061">
        <f t="shared" si="196"/>
        <v>33.799999999999997</v>
      </c>
      <c r="O1061">
        <f t="shared" si="197"/>
        <v>2.3659597190813524</v>
      </c>
      <c r="P1061" t="str">
        <f>IFERROR(VLOOKUP(A1061,Ref_Data!$A:$B,2,0),"Unknown")</f>
        <v>Upper Middle Income</v>
      </c>
      <c r="Q1061" t="str">
        <f>IFERROR(VLOOKUP(A1061,Ref_Data!$A:$C,3,0),"Unknown")</f>
        <v>Sub-Saharan Africa</v>
      </c>
      <c r="R1061" t="str">
        <f t="shared" si="198"/>
        <v>Moderate Access</v>
      </c>
      <c r="S1061">
        <f t="shared" si="199"/>
        <v>-17.894751130546965</v>
      </c>
      <c r="T1061">
        <f t="shared" si="200"/>
        <v>-24.906057525184725</v>
      </c>
      <c r="U1061">
        <f t="shared" si="201"/>
        <v>-1.1010061766694563</v>
      </c>
      <c r="V1061">
        <f t="shared" si="202"/>
        <v>0.10000000000000853</v>
      </c>
      <c r="W1061">
        <f t="shared" si="203"/>
        <v>-1.2336078100000001</v>
      </c>
    </row>
    <row r="1062" spans="1:23" x14ac:dyDescent="0.2">
      <c r="A1062" t="s">
        <v>167</v>
      </c>
      <c r="B1062" t="s">
        <v>166</v>
      </c>
      <c r="C1062">
        <v>2017</v>
      </c>
      <c r="D1062">
        <v>66.400000000000006</v>
      </c>
      <c r="E1062">
        <v>5</v>
      </c>
      <c r="F1062">
        <v>3.1278881919999999</v>
      </c>
      <c r="G1062">
        <v>1291.2448260000001</v>
      </c>
      <c r="H1062">
        <v>1562396</v>
      </c>
      <c r="I1062" t="str">
        <f>Master_Data!$A1062 &amp; "-" &amp; Master_Data!$C1062</f>
        <v>GNQ-2017</v>
      </c>
      <c r="J1062">
        <f t="shared" si="192"/>
        <v>0.20000000000000284</v>
      </c>
      <c r="K1062">
        <f t="shared" si="193"/>
        <v>0.20000000000000018</v>
      </c>
      <c r="L1062">
        <f t="shared" si="194"/>
        <v>-0.44547742700000015</v>
      </c>
      <c r="M1062">
        <f t="shared" si="195"/>
        <v>4886999.9996280316</v>
      </c>
      <c r="N1062">
        <f t="shared" si="196"/>
        <v>33.599999999999994</v>
      </c>
      <c r="O1062">
        <f t="shared" si="197"/>
        <v>2.4223819751437281</v>
      </c>
      <c r="P1062" t="str">
        <f>IFERROR(VLOOKUP(A1062,Ref_Data!$A:$B,2,0),"Unknown")</f>
        <v>Upper Middle Income</v>
      </c>
      <c r="Q1062" t="str">
        <f>IFERROR(VLOOKUP(A1062,Ref_Data!$A:$C,3,0),"Unknown")</f>
        <v>Sub-Saharan Africa</v>
      </c>
      <c r="R1062" t="str">
        <f t="shared" si="198"/>
        <v>Moderate Access</v>
      </c>
      <c r="S1062">
        <f t="shared" si="199"/>
        <v>-18.453907690078111</v>
      </c>
      <c r="T1062">
        <f t="shared" si="200"/>
        <v>-24.541518871734947</v>
      </c>
      <c r="U1062">
        <f t="shared" si="201"/>
        <v>-1.5498628735732241</v>
      </c>
      <c r="V1062">
        <f t="shared" si="202"/>
        <v>0.30000000000001137</v>
      </c>
      <c r="W1062">
        <f t="shared" si="203"/>
        <v>-1.6790852370000002</v>
      </c>
    </row>
    <row r="1063" spans="1:23" x14ac:dyDescent="0.2">
      <c r="A1063" t="s">
        <v>167</v>
      </c>
      <c r="B1063" t="s">
        <v>166</v>
      </c>
      <c r="C1063">
        <v>2018</v>
      </c>
      <c r="D1063">
        <v>66.5</v>
      </c>
      <c r="E1063">
        <v>4.8</v>
      </c>
      <c r="F1063">
        <v>3.2882502219999998</v>
      </c>
      <c r="G1063">
        <v>1409.3400590000001</v>
      </c>
      <c r="H1063">
        <v>1616422</v>
      </c>
      <c r="I1063" t="str">
        <f>Master_Data!$A1063 &amp; "-" &amp; Master_Data!$C1063</f>
        <v>GNQ-2018</v>
      </c>
      <c r="J1063">
        <f t="shared" si="192"/>
        <v>9.9999999999994316E-2</v>
      </c>
      <c r="K1063">
        <f t="shared" si="193"/>
        <v>-0.20000000000000018</v>
      </c>
      <c r="L1063">
        <f t="shared" si="194"/>
        <v>0.16036202999999993</v>
      </c>
      <c r="M1063">
        <f t="shared" si="195"/>
        <v>5315200.0003456837</v>
      </c>
      <c r="N1063">
        <f t="shared" si="196"/>
        <v>33.5</v>
      </c>
      <c r="O1063">
        <f t="shared" si="197"/>
        <v>2.3331843872607894</v>
      </c>
      <c r="P1063" t="str">
        <f>IFERROR(VLOOKUP(A1063,Ref_Data!$A:$B,2,0),"Unknown")</f>
        <v>Upper Middle Income</v>
      </c>
      <c r="Q1063" t="str">
        <f>IFERROR(VLOOKUP(A1063,Ref_Data!$A:$C,3,0),"Unknown")</f>
        <v>Sub-Saharan Africa</v>
      </c>
      <c r="R1063" t="str">
        <f t="shared" si="198"/>
        <v>Moderate Access</v>
      </c>
      <c r="S1063">
        <f t="shared" si="199"/>
        <v>-18.983800559687495</v>
      </c>
      <c r="T1063">
        <f t="shared" si="200"/>
        <v>-24.763030170325301</v>
      </c>
      <c r="U1063">
        <f t="shared" si="201"/>
        <v>-1.4226187876276151</v>
      </c>
      <c r="V1063">
        <f t="shared" si="202"/>
        <v>0.40000000000000568</v>
      </c>
      <c r="W1063">
        <f t="shared" si="203"/>
        <v>-1.5187232070000003</v>
      </c>
    </row>
    <row r="1064" spans="1:23" x14ac:dyDescent="0.2">
      <c r="A1064" t="s">
        <v>167</v>
      </c>
      <c r="B1064" t="s">
        <v>166</v>
      </c>
      <c r="C1064">
        <v>2019</v>
      </c>
      <c r="D1064">
        <v>66.599999999999994</v>
      </c>
      <c r="E1064">
        <v>7.4</v>
      </c>
      <c r="F1064">
        <v>3.0669803259999999</v>
      </c>
      <c r="G1064">
        <v>1273.743152</v>
      </c>
      <c r="H1064">
        <v>1670177</v>
      </c>
      <c r="I1064" t="str">
        <f>Master_Data!$A1064 &amp; "-" &amp; Master_Data!$C1064</f>
        <v>GNQ-2019</v>
      </c>
      <c r="J1064">
        <f t="shared" si="192"/>
        <v>9.9999999999994316E-2</v>
      </c>
      <c r="K1064">
        <f t="shared" si="193"/>
        <v>2.6000000000000005</v>
      </c>
      <c r="L1064">
        <f t="shared" si="194"/>
        <v>-0.22126989599999991</v>
      </c>
      <c r="M1064">
        <f t="shared" si="195"/>
        <v>5122399.999937702</v>
      </c>
      <c r="N1064">
        <f t="shared" si="196"/>
        <v>33.400000000000006</v>
      </c>
      <c r="O1064">
        <f t="shared" si="197"/>
        <v>2.4078483336175771</v>
      </c>
      <c r="P1064" t="str">
        <f>IFERROR(VLOOKUP(A1064,Ref_Data!$A:$B,2,0),"Unknown")</f>
        <v>Upper Middle Income</v>
      </c>
      <c r="Q1064" t="str">
        <f>IFERROR(VLOOKUP(A1064,Ref_Data!$A:$C,3,0),"Unknown")</f>
        <v>Sub-Saharan Africa</v>
      </c>
      <c r="R1064" t="str">
        <f t="shared" si="198"/>
        <v>Moderate Access</v>
      </c>
      <c r="S1064">
        <f t="shared" si="199"/>
        <v>-19.441377139414129</v>
      </c>
      <c r="T1064">
        <f t="shared" si="200"/>
        <v>-22.062191043827291</v>
      </c>
      <c r="U1064">
        <f t="shared" si="201"/>
        <v>-1.6164209695815877</v>
      </c>
      <c r="V1064">
        <f t="shared" si="202"/>
        <v>0.5</v>
      </c>
      <c r="W1064">
        <f t="shared" si="203"/>
        <v>-1.7399931030000002</v>
      </c>
    </row>
    <row r="1065" spans="1:23" x14ac:dyDescent="0.2">
      <c r="A1065" t="s">
        <v>167</v>
      </c>
      <c r="B1065" t="s">
        <v>166</v>
      </c>
      <c r="C1065">
        <v>2020</v>
      </c>
      <c r="D1065">
        <v>66.7</v>
      </c>
      <c r="E1065">
        <v>6.5</v>
      </c>
      <c r="F1065">
        <v>2.860583477</v>
      </c>
      <c r="G1065">
        <v>1121.379083</v>
      </c>
      <c r="H1065">
        <v>1716468</v>
      </c>
      <c r="I1065" t="str">
        <f>Master_Data!$A1065 &amp; "-" &amp; Master_Data!$C1065</f>
        <v>GNQ-2020</v>
      </c>
      <c r="J1065">
        <f t="shared" si="192"/>
        <v>0.10000000000000853</v>
      </c>
      <c r="K1065">
        <f t="shared" si="193"/>
        <v>-0.90000000000000036</v>
      </c>
      <c r="L1065">
        <f t="shared" si="194"/>
        <v>-0.20639684899999988</v>
      </c>
      <c r="M1065">
        <f t="shared" si="195"/>
        <v>4910099.9995992361</v>
      </c>
      <c r="N1065">
        <f t="shared" si="196"/>
        <v>33.299999999999997</v>
      </c>
      <c r="O1065">
        <f t="shared" si="197"/>
        <v>2.5509513422946553</v>
      </c>
      <c r="P1065" t="str">
        <f>IFERROR(VLOOKUP(A1065,Ref_Data!$A:$B,2,0),"Unknown")</f>
        <v>Upper Middle Income</v>
      </c>
      <c r="Q1065" t="str">
        <f>IFERROR(VLOOKUP(A1065,Ref_Data!$A:$C,3,0),"Unknown")</f>
        <v>Sub-Saharan Africa</v>
      </c>
      <c r="R1065" t="str">
        <f t="shared" si="198"/>
        <v>Moderate Access</v>
      </c>
      <c r="S1065">
        <f t="shared" si="199"/>
        <v>-19.87383452566408</v>
      </c>
      <c r="T1065">
        <f t="shared" si="200"/>
        <v>-24.034853433815261</v>
      </c>
      <c r="U1065">
        <f t="shared" si="201"/>
        <v>-1.5401641593012578</v>
      </c>
      <c r="V1065">
        <f t="shared" si="202"/>
        <v>0.60000000000000853</v>
      </c>
      <c r="W1065">
        <f t="shared" si="203"/>
        <v>-1.9463899520000001</v>
      </c>
    </row>
    <row r="1066" spans="1:23" x14ac:dyDescent="0.2">
      <c r="A1066" t="s">
        <v>167</v>
      </c>
      <c r="B1066" t="s">
        <v>166</v>
      </c>
      <c r="C1066">
        <v>2021</v>
      </c>
      <c r="D1066">
        <v>66.8</v>
      </c>
      <c r="E1066">
        <v>5.2</v>
      </c>
      <c r="F1066">
        <v>2.8603821040000001</v>
      </c>
      <c r="G1066">
        <v>1300.883961</v>
      </c>
      <c r="H1066">
        <v>1758786</v>
      </c>
      <c r="I1066" t="str">
        <f>Master_Data!$A1066 &amp; "-" &amp; Master_Data!$C1066</f>
        <v>GNQ-2021</v>
      </c>
      <c r="J1066">
        <f t="shared" si="192"/>
        <v>9.9999999999994316E-2</v>
      </c>
      <c r="K1066">
        <f t="shared" si="193"/>
        <v>-1.2999999999999998</v>
      </c>
      <c r="L1066">
        <f t="shared" si="194"/>
        <v>-2.0137299999989366E-4</v>
      </c>
      <c r="M1066">
        <f t="shared" si="195"/>
        <v>5030799.9991657445</v>
      </c>
      <c r="N1066">
        <f t="shared" si="196"/>
        <v>33.200000000000003</v>
      </c>
      <c r="O1066">
        <f t="shared" si="197"/>
        <v>2.1987988089277395</v>
      </c>
      <c r="P1066" t="str">
        <f>IFERROR(VLOOKUP(A1066,Ref_Data!$A:$B,2,0),"Unknown")</f>
        <v>Upper Middle Income</v>
      </c>
      <c r="Q1066" t="str">
        <f>IFERROR(VLOOKUP(A1066,Ref_Data!$A:$C,3,0),"Unknown")</f>
        <v>Sub-Saharan Africa</v>
      </c>
      <c r="R1066" t="str">
        <f t="shared" si="198"/>
        <v>Moderate Access</v>
      </c>
      <c r="S1066">
        <f t="shared" si="199"/>
        <v>-20.325168510273443</v>
      </c>
      <c r="T1066">
        <f t="shared" si="200"/>
        <v>-24.403381642512059</v>
      </c>
      <c r="U1066">
        <f t="shared" si="201"/>
        <v>-1.7203522370041862</v>
      </c>
      <c r="V1066">
        <f t="shared" si="202"/>
        <v>0.70000000000000284</v>
      </c>
      <c r="W1066">
        <f t="shared" si="203"/>
        <v>-1.946591325</v>
      </c>
    </row>
    <row r="1067" spans="1:23" x14ac:dyDescent="0.2">
      <c r="A1067" t="s">
        <v>167</v>
      </c>
      <c r="B1067" t="s">
        <v>166</v>
      </c>
      <c r="C1067">
        <v>2022</v>
      </c>
      <c r="D1067">
        <v>67</v>
      </c>
      <c r="E1067">
        <v>4.2</v>
      </c>
      <c r="F1067">
        <v>2.8215542170000001</v>
      </c>
      <c r="G1067">
        <v>1283.935168</v>
      </c>
      <c r="H1067">
        <v>1803545</v>
      </c>
      <c r="I1067" t="str">
        <f>Master_Data!$A1067 &amp; "-" &amp; Master_Data!$C1067</f>
        <v>GNQ-2022</v>
      </c>
      <c r="J1067">
        <f t="shared" si="192"/>
        <v>0.20000000000000284</v>
      </c>
      <c r="K1067">
        <f t="shared" si="193"/>
        <v>-1</v>
      </c>
      <c r="L1067">
        <f t="shared" si="194"/>
        <v>-3.8827887000000061E-2</v>
      </c>
      <c r="M1067">
        <f t="shared" si="195"/>
        <v>5088800.0002992656</v>
      </c>
      <c r="N1067">
        <f t="shared" si="196"/>
        <v>33</v>
      </c>
      <c r="O1067">
        <f t="shared" si="197"/>
        <v>2.1975830924509734</v>
      </c>
      <c r="P1067" t="str">
        <f>IFERROR(VLOOKUP(A1067,Ref_Data!$A:$B,2,0),"Unknown")</f>
        <v>Upper Middle Income</v>
      </c>
      <c r="Q1067" t="str">
        <f>IFERROR(VLOOKUP(A1067,Ref_Data!$A:$C,3,0),"Unknown")</f>
        <v>Sub-Saharan Africa</v>
      </c>
      <c r="R1067" t="str">
        <f t="shared" si="198"/>
        <v>Moderate Access</v>
      </c>
      <c r="S1067">
        <f t="shared" si="199"/>
        <v>-20.414053663984348</v>
      </c>
      <c r="T1067">
        <f t="shared" si="200"/>
        <v>-26.221739130434795</v>
      </c>
      <c r="U1067">
        <f t="shared" si="201"/>
        <v>-1.7292468352259363</v>
      </c>
      <c r="V1067">
        <f t="shared" si="202"/>
        <v>0.90000000000000568</v>
      </c>
      <c r="W1067">
        <f t="shared" si="203"/>
        <v>-1.985419212</v>
      </c>
    </row>
    <row r="1068" spans="1:23" x14ac:dyDescent="0.2">
      <c r="A1068" t="s">
        <v>169</v>
      </c>
      <c r="B1068" t="s">
        <v>168</v>
      </c>
      <c r="C1068">
        <v>2010</v>
      </c>
      <c r="D1068">
        <v>100</v>
      </c>
      <c r="E1068">
        <v>11.4</v>
      </c>
      <c r="F1068">
        <v>8.0114529349999994</v>
      </c>
      <c r="G1068">
        <v>2487.5291889999999</v>
      </c>
      <c r="H1068">
        <v>11121341</v>
      </c>
      <c r="I1068" t="str">
        <f>Master_Data!$A1068 &amp; "-" &amp; Master_Data!$C1068</f>
        <v>GRC-2010</v>
      </c>
      <c r="J1068" t="str">
        <f t="shared" si="192"/>
        <v/>
      </c>
      <c r="K1068" t="str">
        <f t="shared" si="193"/>
        <v/>
      </c>
      <c r="L1068" t="str">
        <f t="shared" si="194"/>
        <v/>
      </c>
      <c r="M1068">
        <f t="shared" si="195"/>
        <v>89098099.995585829</v>
      </c>
      <c r="N1068">
        <f t="shared" si="196"/>
        <v>0</v>
      </c>
      <c r="O1068">
        <f t="shared" si="197"/>
        <v>3.2206468050413699</v>
      </c>
      <c r="P1068" t="str">
        <f>IFERROR(VLOOKUP(A1068,Ref_Data!$A:$B,2,0),"Unknown")</f>
        <v>High Income</v>
      </c>
      <c r="Q1068" t="str">
        <f>IFERROR(VLOOKUP(A1068,Ref_Data!$A:$C,3,0),"Unknown")</f>
        <v>Europe &amp; Central Asia</v>
      </c>
      <c r="R1068" t="str">
        <f t="shared" si="198"/>
        <v>Universal Access</v>
      </c>
      <c r="S1068">
        <f t="shared" si="199"/>
        <v>20.375342560585949</v>
      </c>
      <c r="T1068">
        <f t="shared" si="200"/>
        <v>-19.012664906737903</v>
      </c>
      <c r="U1068">
        <f t="shared" si="201"/>
        <v>2.9133937210083651</v>
      </c>
      <c r="V1068">
        <f t="shared" si="202"/>
        <v>0</v>
      </c>
      <c r="W1068">
        <f t="shared" si="203"/>
        <v>0</v>
      </c>
    </row>
    <row r="1069" spans="1:23" x14ac:dyDescent="0.2">
      <c r="A1069" t="s">
        <v>169</v>
      </c>
      <c r="B1069" t="s">
        <v>168</v>
      </c>
      <c r="C1069">
        <v>2011</v>
      </c>
      <c r="D1069">
        <v>100</v>
      </c>
      <c r="E1069">
        <v>11.4</v>
      </c>
      <c r="F1069">
        <v>7.7573600620000001</v>
      </c>
      <c r="G1069">
        <v>2413.161298</v>
      </c>
      <c r="H1069">
        <v>11104899</v>
      </c>
      <c r="I1069" t="str">
        <f>Master_Data!$A1069 &amp; "-" &amp; Master_Data!$C1069</f>
        <v>GRC-2011</v>
      </c>
      <c r="J1069">
        <f t="shared" si="192"/>
        <v>0</v>
      </c>
      <c r="K1069">
        <f t="shared" si="193"/>
        <v>0</v>
      </c>
      <c r="L1069">
        <f t="shared" si="194"/>
        <v>-0.25409287299999939</v>
      </c>
      <c r="M1069">
        <f t="shared" si="195"/>
        <v>86144699.995143741</v>
      </c>
      <c r="N1069">
        <f t="shared" si="196"/>
        <v>0</v>
      </c>
      <c r="O1069">
        <f t="shared" si="197"/>
        <v>3.2146048705609567</v>
      </c>
      <c r="P1069" t="str">
        <f>IFERROR(VLOOKUP(A1069,Ref_Data!$A:$B,2,0),"Unknown")</f>
        <v>High Income</v>
      </c>
      <c r="Q1069" t="str">
        <f>IFERROR(VLOOKUP(A1069,Ref_Data!$A:$C,3,0),"Unknown")</f>
        <v>Europe &amp; Central Asia</v>
      </c>
      <c r="R1069" t="str">
        <f t="shared" si="198"/>
        <v>Universal Access</v>
      </c>
      <c r="S1069">
        <f t="shared" si="199"/>
        <v>19.584672569179688</v>
      </c>
      <c r="T1069">
        <f t="shared" si="200"/>
        <v>-18.797370289641144</v>
      </c>
      <c r="U1069">
        <f t="shared" si="201"/>
        <v>2.6308266782259446</v>
      </c>
      <c r="V1069">
        <f t="shared" si="202"/>
        <v>0</v>
      </c>
      <c r="W1069">
        <f t="shared" si="203"/>
        <v>-0.25409287299999939</v>
      </c>
    </row>
    <row r="1070" spans="1:23" x14ac:dyDescent="0.2">
      <c r="A1070" t="s">
        <v>169</v>
      </c>
      <c r="B1070" t="s">
        <v>168</v>
      </c>
      <c r="C1070">
        <v>2012</v>
      </c>
      <c r="D1070">
        <v>100</v>
      </c>
      <c r="E1070">
        <v>14.2</v>
      </c>
      <c r="F1070">
        <v>7.3838767570000003</v>
      </c>
      <c r="G1070">
        <v>2408.7557649999999</v>
      </c>
      <c r="H1070">
        <v>11045011</v>
      </c>
      <c r="I1070" t="str">
        <f>Master_Data!$A1070 &amp; "-" &amp; Master_Data!$C1070</f>
        <v>GRC-2012</v>
      </c>
      <c r="J1070">
        <f t="shared" si="192"/>
        <v>0</v>
      </c>
      <c r="K1070">
        <f t="shared" si="193"/>
        <v>2.7999999999999989</v>
      </c>
      <c r="L1070">
        <f t="shared" si="194"/>
        <v>-0.37348330499999971</v>
      </c>
      <c r="M1070">
        <f t="shared" si="195"/>
        <v>81555000.003709331</v>
      </c>
      <c r="N1070">
        <f t="shared" si="196"/>
        <v>0</v>
      </c>
      <c r="O1070">
        <f t="shared" si="197"/>
        <v>3.0654318981982804</v>
      </c>
      <c r="P1070" t="str">
        <f>IFERROR(VLOOKUP(A1070,Ref_Data!$A:$B,2,0),"Unknown")</f>
        <v>High Income</v>
      </c>
      <c r="Q1070" t="str">
        <f>IFERROR(VLOOKUP(A1070,Ref_Data!$A:$C,3,0),"Unknown")</f>
        <v>Europe &amp; Central Asia</v>
      </c>
      <c r="R1070" t="str">
        <f t="shared" si="198"/>
        <v>Universal Access</v>
      </c>
      <c r="S1070">
        <f t="shared" si="199"/>
        <v>18.879195463984374</v>
      </c>
      <c r="T1070">
        <f t="shared" si="200"/>
        <v>-15.907129453224883</v>
      </c>
      <c r="U1070">
        <f t="shared" si="201"/>
        <v>1.9783726939037711</v>
      </c>
      <c r="V1070">
        <f t="shared" si="202"/>
        <v>0</v>
      </c>
      <c r="W1070">
        <f t="shared" si="203"/>
        <v>-0.6275761779999991</v>
      </c>
    </row>
    <row r="1071" spans="1:23" x14ac:dyDescent="0.2">
      <c r="A1071" t="s">
        <v>169</v>
      </c>
      <c r="B1071" t="s">
        <v>168</v>
      </c>
      <c r="C1071">
        <v>2013</v>
      </c>
      <c r="D1071">
        <v>100</v>
      </c>
      <c r="E1071">
        <v>16.600000000000001</v>
      </c>
      <c r="F1071">
        <v>6.7374444499999999</v>
      </c>
      <c r="G1071">
        <v>2133.1283589999998</v>
      </c>
      <c r="H1071">
        <v>10965211</v>
      </c>
      <c r="I1071" t="str">
        <f>Master_Data!$A1071 &amp; "-" &amp; Master_Data!$C1071</f>
        <v>GRC-2013</v>
      </c>
      <c r="J1071">
        <f t="shared" si="192"/>
        <v>0</v>
      </c>
      <c r="K1071">
        <f t="shared" si="193"/>
        <v>2.4000000000000021</v>
      </c>
      <c r="L1071">
        <f t="shared" si="194"/>
        <v>-0.64643230700000043</v>
      </c>
      <c r="M1071">
        <f t="shared" si="195"/>
        <v>73877499.995028943</v>
      </c>
      <c r="N1071">
        <f t="shared" si="196"/>
        <v>0</v>
      </c>
      <c r="O1071">
        <f t="shared" si="197"/>
        <v>3.1584805581781685</v>
      </c>
      <c r="P1071" t="str">
        <f>IFERROR(VLOOKUP(A1071,Ref_Data!$A:$B,2,0),"Unknown")</f>
        <v>High Income</v>
      </c>
      <c r="Q1071" t="str">
        <f>IFERROR(VLOOKUP(A1071,Ref_Data!$A:$C,3,0),"Unknown")</f>
        <v>Europe &amp; Central Asia</v>
      </c>
      <c r="R1071" t="str">
        <f t="shared" si="198"/>
        <v>Universal Access</v>
      </c>
      <c r="S1071">
        <f t="shared" si="199"/>
        <v>18.287461823359394</v>
      </c>
      <c r="T1071">
        <f t="shared" si="200"/>
        <v>-13.701640083835347</v>
      </c>
      <c r="U1071">
        <f t="shared" si="201"/>
        <v>1.7690740059999959</v>
      </c>
      <c r="V1071">
        <f t="shared" si="202"/>
        <v>0</v>
      </c>
      <c r="W1071">
        <f t="shared" si="203"/>
        <v>-1.2740084849999995</v>
      </c>
    </row>
    <row r="1072" spans="1:23" x14ac:dyDescent="0.2">
      <c r="A1072" t="s">
        <v>169</v>
      </c>
      <c r="B1072" t="s">
        <v>168</v>
      </c>
      <c r="C1072">
        <v>2014</v>
      </c>
      <c r="D1072">
        <v>100</v>
      </c>
      <c r="E1072">
        <v>16.399999999999999</v>
      </c>
      <c r="F1072">
        <v>6.5190789220000003</v>
      </c>
      <c r="G1072">
        <v>2128.7923169999999</v>
      </c>
      <c r="H1072">
        <v>10892413</v>
      </c>
      <c r="I1072" t="str">
        <f>Master_Data!$A1072 &amp; "-" &amp; Master_Data!$C1072</f>
        <v>GRC-2014</v>
      </c>
      <c r="J1072">
        <f t="shared" si="192"/>
        <v>0</v>
      </c>
      <c r="K1072">
        <f t="shared" si="193"/>
        <v>-0.20000000000000284</v>
      </c>
      <c r="L1072">
        <f t="shared" si="194"/>
        <v>-0.21836552799999964</v>
      </c>
      <c r="M1072">
        <f t="shared" si="195"/>
        <v>71008499.998018786</v>
      </c>
      <c r="N1072">
        <f t="shared" si="196"/>
        <v>0</v>
      </c>
      <c r="O1072">
        <f t="shared" si="197"/>
        <v>3.0623367389764966</v>
      </c>
      <c r="P1072" t="str">
        <f>IFERROR(VLOOKUP(A1072,Ref_Data!$A:$B,2,0),"Unknown")</f>
        <v>High Income</v>
      </c>
      <c r="Q1072" t="str">
        <f>IFERROR(VLOOKUP(A1072,Ref_Data!$A:$C,3,0),"Unknown")</f>
        <v>Europe &amp; Central Asia</v>
      </c>
      <c r="R1072" t="str">
        <f t="shared" si="198"/>
        <v>Universal Access</v>
      </c>
      <c r="S1072">
        <f t="shared" si="199"/>
        <v>17.559097411132853</v>
      </c>
      <c r="T1072">
        <f t="shared" si="200"/>
        <v>-13.711726605578303</v>
      </c>
      <c r="U1072">
        <f t="shared" si="201"/>
        <v>1.727792023916316</v>
      </c>
      <c r="V1072">
        <f t="shared" si="202"/>
        <v>0</v>
      </c>
      <c r="W1072">
        <f t="shared" si="203"/>
        <v>-1.4923740129999992</v>
      </c>
    </row>
    <row r="1073" spans="1:23" x14ac:dyDescent="0.2">
      <c r="A1073" t="s">
        <v>169</v>
      </c>
      <c r="B1073" t="s">
        <v>168</v>
      </c>
      <c r="C1073">
        <v>2015</v>
      </c>
      <c r="D1073">
        <v>100</v>
      </c>
      <c r="E1073">
        <v>17.5</v>
      </c>
      <c r="F1073">
        <v>6.4183486690000002</v>
      </c>
      <c r="G1073">
        <v>2148.0470789999999</v>
      </c>
      <c r="H1073">
        <v>10820883</v>
      </c>
      <c r="I1073" t="str">
        <f>Master_Data!$A1073 &amp; "-" &amp; Master_Data!$C1073</f>
        <v>GRC-2015</v>
      </c>
      <c r="J1073">
        <f t="shared" si="192"/>
        <v>0</v>
      </c>
      <c r="K1073">
        <f t="shared" si="193"/>
        <v>1.1000000000000014</v>
      </c>
      <c r="L1073">
        <f t="shared" si="194"/>
        <v>-0.10073025300000005</v>
      </c>
      <c r="M1073">
        <f t="shared" si="195"/>
        <v>69452200.000454724</v>
      </c>
      <c r="N1073">
        <f t="shared" si="196"/>
        <v>0</v>
      </c>
      <c r="O1073">
        <f t="shared" si="197"/>
        <v>2.987992549952859</v>
      </c>
      <c r="P1073" t="str">
        <f>IFERROR(VLOOKUP(A1073,Ref_Data!$A:$B,2,0),"Unknown")</f>
        <v>High Income</v>
      </c>
      <c r="Q1073" t="str">
        <f>IFERROR(VLOOKUP(A1073,Ref_Data!$A:$C,3,0),"Unknown")</f>
        <v>Europe &amp; Central Asia</v>
      </c>
      <c r="R1073" t="str">
        <f t="shared" si="198"/>
        <v>Universal Access</v>
      </c>
      <c r="S1073">
        <f t="shared" si="199"/>
        <v>16.984761441953111</v>
      </c>
      <c r="T1073">
        <f t="shared" si="200"/>
        <v>-12.41515719149799</v>
      </c>
      <c r="U1073">
        <f t="shared" si="201"/>
        <v>1.7089073029958213</v>
      </c>
      <c r="V1073">
        <f t="shared" si="202"/>
        <v>0</v>
      </c>
      <c r="W1073">
        <f t="shared" si="203"/>
        <v>-1.5931042659999992</v>
      </c>
    </row>
    <row r="1074" spans="1:23" x14ac:dyDescent="0.2">
      <c r="A1074" t="s">
        <v>169</v>
      </c>
      <c r="B1074" t="s">
        <v>168</v>
      </c>
      <c r="C1074">
        <v>2016</v>
      </c>
      <c r="D1074">
        <v>100</v>
      </c>
      <c r="E1074">
        <v>16.399999999999999</v>
      </c>
      <c r="F1074">
        <v>6.3252954189999997</v>
      </c>
      <c r="G1074">
        <v>2109.4165670000002</v>
      </c>
      <c r="H1074">
        <v>10775971</v>
      </c>
      <c r="I1074" t="str">
        <f>Master_Data!$A1074 &amp; "-" &amp; Master_Data!$C1074</f>
        <v>GRC-2016</v>
      </c>
      <c r="J1074">
        <f t="shared" si="192"/>
        <v>0</v>
      </c>
      <c r="K1074">
        <f t="shared" si="193"/>
        <v>-1.1000000000000014</v>
      </c>
      <c r="L1074">
        <f t="shared" si="194"/>
        <v>-9.3053250000000531E-2</v>
      </c>
      <c r="M1074">
        <f t="shared" si="195"/>
        <v>68161200.001576841</v>
      </c>
      <c r="N1074">
        <f t="shared" si="196"/>
        <v>0</v>
      </c>
      <c r="O1074">
        <f t="shared" si="197"/>
        <v>2.9985994790947323</v>
      </c>
      <c r="P1074" t="str">
        <f>IFERROR(VLOOKUP(A1074,Ref_Data!$A:$B,2,0),"Unknown")</f>
        <v>High Income</v>
      </c>
      <c r="Q1074" t="str">
        <f>IFERROR(VLOOKUP(A1074,Ref_Data!$A:$C,3,0),"Unknown")</f>
        <v>Europe &amp; Central Asia</v>
      </c>
      <c r="R1074" t="str">
        <f t="shared" si="198"/>
        <v>Universal Access</v>
      </c>
      <c r="S1074">
        <f t="shared" si="199"/>
        <v>15.905248869453033</v>
      </c>
      <c r="T1074">
        <f t="shared" si="200"/>
        <v>-13.306057525184727</v>
      </c>
      <c r="U1074">
        <f t="shared" si="201"/>
        <v>1.6509236233305433</v>
      </c>
      <c r="V1074">
        <f t="shared" si="202"/>
        <v>0</v>
      </c>
      <c r="W1074">
        <f t="shared" si="203"/>
        <v>-1.6861575159999997</v>
      </c>
    </row>
    <row r="1075" spans="1:23" x14ac:dyDescent="0.2">
      <c r="A1075" t="s">
        <v>169</v>
      </c>
      <c r="B1075" t="s">
        <v>168</v>
      </c>
      <c r="C1075">
        <v>2017</v>
      </c>
      <c r="D1075">
        <v>100</v>
      </c>
      <c r="E1075">
        <v>16.399999999999999</v>
      </c>
      <c r="F1075">
        <v>6.358525438</v>
      </c>
      <c r="G1075">
        <v>2148.0515639999999</v>
      </c>
      <c r="H1075">
        <v>10754679</v>
      </c>
      <c r="I1075" t="str">
        <f>Master_Data!$A1075 &amp; "-" &amp; Master_Data!$C1075</f>
        <v>GRC-2017</v>
      </c>
      <c r="J1075">
        <f t="shared" si="192"/>
        <v>0</v>
      </c>
      <c r="K1075">
        <f t="shared" si="193"/>
        <v>0</v>
      </c>
      <c r="L1075">
        <f t="shared" si="194"/>
        <v>3.3230019000000333E-2</v>
      </c>
      <c r="M1075">
        <f t="shared" si="195"/>
        <v>68383899.999024406</v>
      </c>
      <c r="N1075">
        <f t="shared" si="196"/>
        <v>0</v>
      </c>
      <c r="O1075">
        <f t="shared" si="197"/>
        <v>2.9601363135619776</v>
      </c>
      <c r="P1075" t="str">
        <f>IFERROR(VLOOKUP(A1075,Ref_Data!$A:$B,2,0),"Unknown")</f>
        <v>High Income</v>
      </c>
      <c r="Q1075" t="str">
        <f>IFERROR(VLOOKUP(A1075,Ref_Data!$A:$C,3,0),"Unknown")</f>
        <v>Europe &amp; Central Asia</v>
      </c>
      <c r="R1075" t="str">
        <f t="shared" si="198"/>
        <v>Universal Access</v>
      </c>
      <c r="S1075">
        <f t="shared" si="199"/>
        <v>15.146092309921883</v>
      </c>
      <c r="T1075">
        <f t="shared" si="200"/>
        <v>-13.141518871734949</v>
      </c>
      <c r="U1075">
        <f t="shared" si="201"/>
        <v>1.6807743724267761</v>
      </c>
      <c r="V1075">
        <f t="shared" si="202"/>
        <v>0</v>
      </c>
      <c r="W1075">
        <f t="shared" si="203"/>
        <v>-1.6529274969999994</v>
      </c>
    </row>
    <row r="1076" spans="1:23" x14ac:dyDescent="0.2">
      <c r="A1076" t="s">
        <v>169</v>
      </c>
      <c r="B1076" t="s">
        <v>168</v>
      </c>
      <c r="C1076">
        <v>2018</v>
      </c>
      <c r="D1076">
        <v>100</v>
      </c>
      <c r="E1076">
        <v>17.899999999999999</v>
      </c>
      <c r="F1076">
        <v>6.1992389369999996</v>
      </c>
      <c r="G1076">
        <v>2089.3604420000001</v>
      </c>
      <c r="H1076">
        <v>10732882</v>
      </c>
      <c r="I1076" t="str">
        <f>Master_Data!$A1076 &amp; "-" &amp; Master_Data!$C1076</f>
        <v>GRC-2018</v>
      </c>
      <c r="J1076">
        <f t="shared" si="192"/>
        <v>0</v>
      </c>
      <c r="K1076">
        <f t="shared" si="193"/>
        <v>1.5</v>
      </c>
      <c r="L1076">
        <f t="shared" si="194"/>
        <v>-0.15928650100000041</v>
      </c>
      <c r="M1076">
        <f t="shared" si="195"/>
        <v>66535700.00062643</v>
      </c>
      <c r="N1076">
        <f t="shared" si="196"/>
        <v>0</v>
      </c>
      <c r="O1076">
        <f t="shared" si="197"/>
        <v>2.967050975209379</v>
      </c>
      <c r="P1076" t="str">
        <f>IFERROR(VLOOKUP(A1076,Ref_Data!$A:$B,2,0),"Unknown")</f>
        <v>High Income</v>
      </c>
      <c r="Q1076" t="str">
        <f>IFERROR(VLOOKUP(A1076,Ref_Data!$A:$C,3,0),"Unknown")</f>
        <v>Europe &amp; Central Asia</v>
      </c>
      <c r="R1076" t="str">
        <f t="shared" si="198"/>
        <v>Universal Access</v>
      </c>
      <c r="S1076">
        <f t="shared" si="199"/>
        <v>14.516199440312505</v>
      </c>
      <c r="T1076">
        <f t="shared" si="200"/>
        <v>-11.663030170325303</v>
      </c>
      <c r="U1076">
        <f t="shared" si="201"/>
        <v>1.4883699273723847</v>
      </c>
      <c r="V1076">
        <f t="shared" si="202"/>
        <v>0</v>
      </c>
      <c r="W1076">
        <f t="shared" si="203"/>
        <v>-1.8122139979999998</v>
      </c>
    </row>
    <row r="1077" spans="1:23" x14ac:dyDescent="0.2">
      <c r="A1077" t="s">
        <v>169</v>
      </c>
      <c r="B1077" t="s">
        <v>168</v>
      </c>
      <c r="C1077">
        <v>2019</v>
      </c>
      <c r="D1077">
        <v>100</v>
      </c>
      <c r="E1077">
        <v>18.5</v>
      </c>
      <c r="F1077">
        <v>5.7354129269999996</v>
      </c>
      <c r="G1077">
        <v>2058.5433840000001</v>
      </c>
      <c r="H1077">
        <v>10721582</v>
      </c>
      <c r="I1077" t="str">
        <f>Master_Data!$A1077 &amp; "-" &amp; Master_Data!$C1077</f>
        <v>GRC-2019</v>
      </c>
      <c r="J1077">
        <f t="shared" si="192"/>
        <v>0</v>
      </c>
      <c r="K1077">
        <f t="shared" si="193"/>
        <v>0.60000000000000142</v>
      </c>
      <c r="L1077">
        <f t="shared" si="194"/>
        <v>-0.46382601000000001</v>
      </c>
      <c r="M1077">
        <f t="shared" si="195"/>
        <v>61492700.000690512</v>
      </c>
      <c r="N1077">
        <f t="shared" si="196"/>
        <v>0</v>
      </c>
      <c r="O1077">
        <f t="shared" si="197"/>
        <v>2.7861511064466344</v>
      </c>
      <c r="P1077" t="str">
        <f>IFERROR(VLOOKUP(A1077,Ref_Data!$A:$B,2,0),"Unknown")</f>
        <v>High Income</v>
      </c>
      <c r="Q1077" t="str">
        <f>IFERROR(VLOOKUP(A1077,Ref_Data!$A:$C,3,0),"Unknown")</f>
        <v>Europe &amp; Central Asia</v>
      </c>
      <c r="R1077" t="str">
        <f t="shared" si="198"/>
        <v>Universal Access</v>
      </c>
      <c r="S1077">
        <f t="shared" si="199"/>
        <v>13.958622860585876</v>
      </c>
      <c r="T1077">
        <f t="shared" si="200"/>
        <v>-10.962191043827289</v>
      </c>
      <c r="U1077">
        <f t="shared" si="201"/>
        <v>1.052011631418412</v>
      </c>
      <c r="V1077">
        <f t="shared" si="202"/>
        <v>0</v>
      </c>
      <c r="W1077">
        <f t="shared" si="203"/>
        <v>-2.2760400079999998</v>
      </c>
    </row>
    <row r="1078" spans="1:23" x14ac:dyDescent="0.2">
      <c r="A1078" t="s">
        <v>169</v>
      </c>
      <c r="B1078" t="s">
        <v>168</v>
      </c>
      <c r="C1078">
        <v>2020</v>
      </c>
      <c r="D1078">
        <v>100</v>
      </c>
      <c r="E1078">
        <v>20.100000000000001</v>
      </c>
      <c r="F1078">
        <v>4.894154833</v>
      </c>
      <c r="G1078">
        <v>1839.4881889999999</v>
      </c>
      <c r="H1078">
        <v>10698599</v>
      </c>
      <c r="I1078" t="str">
        <f>Master_Data!$A1078 &amp; "-" &amp; Master_Data!$C1078</f>
        <v>GRC-2020</v>
      </c>
      <c r="J1078">
        <f t="shared" si="192"/>
        <v>0</v>
      </c>
      <c r="K1078">
        <f t="shared" si="193"/>
        <v>1.6000000000000014</v>
      </c>
      <c r="L1078">
        <f t="shared" si="194"/>
        <v>-0.84125809399999962</v>
      </c>
      <c r="M1078">
        <f t="shared" si="195"/>
        <v>52360600.002178967</v>
      </c>
      <c r="N1078">
        <f t="shared" si="196"/>
        <v>0</v>
      </c>
      <c r="O1078">
        <f t="shared" si="197"/>
        <v>2.6606068265437504</v>
      </c>
      <c r="P1078" t="str">
        <f>IFERROR(VLOOKUP(A1078,Ref_Data!$A:$B,2,0),"Unknown")</f>
        <v>High Income</v>
      </c>
      <c r="Q1078" t="str">
        <f>IFERROR(VLOOKUP(A1078,Ref_Data!$A:$C,3,0),"Unknown")</f>
        <v>Europe &amp; Central Asia</v>
      </c>
      <c r="R1078" t="str">
        <f t="shared" si="198"/>
        <v>Universal Access</v>
      </c>
      <c r="S1078">
        <f t="shared" si="199"/>
        <v>13.426165474335917</v>
      </c>
      <c r="T1078">
        <f t="shared" si="200"/>
        <v>-10.43485343381526</v>
      </c>
      <c r="U1078">
        <f t="shared" si="201"/>
        <v>0.49340719669874211</v>
      </c>
      <c r="V1078">
        <f t="shared" si="202"/>
        <v>0</v>
      </c>
      <c r="W1078">
        <f t="shared" si="203"/>
        <v>-3.1172981019999995</v>
      </c>
    </row>
    <row r="1079" spans="1:23" x14ac:dyDescent="0.2">
      <c r="A1079" t="s">
        <v>169</v>
      </c>
      <c r="B1079" t="s">
        <v>168</v>
      </c>
      <c r="C1079">
        <v>2021</v>
      </c>
      <c r="D1079">
        <v>100</v>
      </c>
      <c r="E1079">
        <v>21.5</v>
      </c>
      <c r="F1079">
        <v>5.0822261309999996</v>
      </c>
      <c r="G1079">
        <v>1924.00172</v>
      </c>
      <c r="H1079">
        <v>10569207</v>
      </c>
      <c r="I1079" t="str">
        <f>Master_Data!$A1079 &amp; "-" &amp; Master_Data!$C1079</f>
        <v>GRC-2021</v>
      </c>
      <c r="J1079">
        <f t="shared" si="192"/>
        <v>0</v>
      </c>
      <c r="K1079">
        <f t="shared" si="193"/>
        <v>1.3999999999999986</v>
      </c>
      <c r="L1079">
        <f t="shared" si="194"/>
        <v>0.18807129799999966</v>
      </c>
      <c r="M1079">
        <f t="shared" si="195"/>
        <v>53715099.999348111</v>
      </c>
      <c r="N1079">
        <f t="shared" si="196"/>
        <v>0</v>
      </c>
      <c r="O1079">
        <f t="shared" si="197"/>
        <v>2.6414873116641493</v>
      </c>
      <c r="P1079" t="str">
        <f>IFERROR(VLOOKUP(A1079,Ref_Data!$A:$B,2,0),"Unknown")</f>
        <v>High Income</v>
      </c>
      <c r="Q1079" t="str">
        <f>IFERROR(VLOOKUP(A1079,Ref_Data!$A:$C,3,0),"Unknown")</f>
        <v>Europe &amp; Central Asia</v>
      </c>
      <c r="R1079" t="str">
        <f t="shared" si="198"/>
        <v>Universal Access</v>
      </c>
      <c r="S1079">
        <f t="shared" si="199"/>
        <v>12.87483148972656</v>
      </c>
      <c r="T1079">
        <f t="shared" si="200"/>
        <v>-8.1033816425120584</v>
      </c>
      <c r="U1079">
        <f t="shared" si="201"/>
        <v>0.50149178999581334</v>
      </c>
      <c r="V1079">
        <f t="shared" si="202"/>
        <v>0</v>
      </c>
      <c r="W1079">
        <f t="shared" si="203"/>
        <v>-2.9292268039999998</v>
      </c>
    </row>
    <row r="1080" spans="1:23" x14ac:dyDescent="0.2">
      <c r="A1080" t="s">
        <v>169</v>
      </c>
      <c r="B1080" t="s">
        <v>168</v>
      </c>
      <c r="C1080">
        <v>2022</v>
      </c>
      <c r="D1080">
        <v>100</v>
      </c>
      <c r="F1080">
        <v>5.2809258549999996</v>
      </c>
      <c r="G1080">
        <v>1957.7987209999999</v>
      </c>
      <c r="H1080">
        <v>10436882</v>
      </c>
      <c r="I1080" t="str">
        <f>Master_Data!$A1080 &amp; "-" &amp; Master_Data!$C1080</f>
        <v>GRC-2022</v>
      </c>
      <c r="J1080">
        <f t="shared" si="192"/>
        <v>0</v>
      </c>
      <c r="K1080" t="str">
        <f t="shared" si="193"/>
        <v/>
      </c>
      <c r="L1080">
        <f t="shared" si="194"/>
        <v>0.19869972399999991</v>
      </c>
      <c r="M1080">
        <f t="shared" si="195"/>
        <v>55116399.999384105</v>
      </c>
      <c r="N1080">
        <f t="shared" si="196"/>
        <v>0</v>
      </c>
      <c r="O1080">
        <f t="shared" si="197"/>
        <v>2.6973793569047899</v>
      </c>
      <c r="P1080" t="str">
        <f>IFERROR(VLOOKUP(A1080,Ref_Data!$A:$B,2,0),"Unknown")</f>
        <v>High Income</v>
      </c>
      <c r="Q1080" t="str">
        <f>IFERROR(VLOOKUP(A1080,Ref_Data!$A:$C,3,0),"Unknown")</f>
        <v>Europe &amp; Central Asia</v>
      </c>
      <c r="R1080" t="str">
        <f t="shared" si="198"/>
        <v>Universal Access</v>
      </c>
      <c r="S1080">
        <f t="shared" si="199"/>
        <v>12.585946336015652</v>
      </c>
      <c r="T1080" t="str">
        <f t="shared" si="200"/>
        <v/>
      </c>
      <c r="U1080">
        <f t="shared" si="201"/>
        <v>0.73012480277406322</v>
      </c>
      <c r="V1080">
        <f t="shared" si="202"/>
        <v>0</v>
      </c>
      <c r="W1080">
        <f t="shared" si="203"/>
        <v>-2.7305270799999999</v>
      </c>
    </row>
    <row r="1081" spans="1:23" x14ac:dyDescent="0.2">
      <c r="A1081" t="s">
        <v>171</v>
      </c>
      <c r="B1081" t="s">
        <v>170</v>
      </c>
      <c r="C1081">
        <v>2010</v>
      </c>
      <c r="D1081">
        <v>89.4</v>
      </c>
      <c r="E1081">
        <v>10.8</v>
      </c>
      <c r="F1081">
        <v>1.064649687</v>
      </c>
      <c r="H1081">
        <v>111586</v>
      </c>
      <c r="I1081" t="str">
        <f>Master_Data!$A1081 &amp; "-" &amp; Master_Data!$C1081</f>
        <v>GRD-2010</v>
      </c>
      <c r="J1081" t="str">
        <f t="shared" si="192"/>
        <v/>
      </c>
      <c r="K1081" t="str">
        <f t="shared" si="193"/>
        <v/>
      </c>
      <c r="L1081" t="str">
        <f t="shared" si="194"/>
        <v/>
      </c>
      <c r="M1081">
        <f t="shared" si="195"/>
        <v>118799.999973582</v>
      </c>
      <c r="N1081">
        <f t="shared" si="196"/>
        <v>10.599999999999994</v>
      </c>
      <c r="O1081" t="str">
        <f t="shared" si="197"/>
        <v/>
      </c>
      <c r="P1081" t="str">
        <f>IFERROR(VLOOKUP(A1081,Ref_Data!$A:$B,2,0),"Unknown")</f>
        <v>Upper Middle Income</v>
      </c>
      <c r="Q1081" t="str">
        <f>IFERROR(VLOOKUP(A1081,Ref_Data!$A:$C,3,0),"Unknown")</f>
        <v>Latin America &amp; Caribbean</v>
      </c>
      <c r="R1081" t="str">
        <f t="shared" si="198"/>
        <v>High Access</v>
      </c>
      <c r="S1081">
        <f t="shared" si="199"/>
        <v>9.7753425605859547</v>
      </c>
      <c r="T1081">
        <f t="shared" si="200"/>
        <v>-19.612664906737901</v>
      </c>
      <c r="U1081">
        <f t="shared" si="201"/>
        <v>-4.0334095269916341</v>
      </c>
      <c r="V1081">
        <f t="shared" si="202"/>
        <v>0</v>
      </c>
      <c r="W1081">
        <f t="shared" si="203"/>
        <v>0</v>
      </c>
    </row>
    <row r="1082" spans="1:23" x14ac:dyDescent="0.2">
      <c r="A1082" t="s">
        <v>171</v>
      </c>
      <c r="B1082" t="s">
        <v>170</v>
      </c>
      <c r="C1082">
        <v>2011</v>
      </c>
      <c r="D1082">
        <v>88.8</v>
      </c>
      <c r="E1082">
        <v>11.4</v>
      </c>
      <c r="F1082">
        <v>0.81995735199999997</v>
      </c>
      <c r="H1082">
        <v>112079</v>
      </c>
      <c r="I1082" t="str">
        <f>Master_Data!$A1082 &amp; "-" &amp; Master_Data!$C1082</f>
        <v>GRD-2011</v>
      </c>
      <c r="J1082">
        <f t="shared" si="192"/>
        <v>-0.60000000000000853</v>
      </c>
      <c r="K1082">
        <f t="shared" si="193"/>
        <v>0.59999999999999964</v>
      </c>
      <c r="L1082">
        <f t="shared" si="194"/>
        <v>-0.24469233499999998</v>
      </c>
      <c r="M1082">
        <f t="shared" si="195"/>
        <v>91900.000054807999</v>
      </c>
      <c r="N1082">
        <f t="shared" si="196"/>
        <v>11.200000000000003</v>
      </c>
      <c r="O1082" t="str">
        <f t="shared" si="197"/>
        <v/>
      </c>
      <c r="P1082" t="str">
        <f>IFERROR(VLOOKUP(A1082,Ref_Data!$A:$B,2,0),"Unknown")</f>
        <v>Upper Middle Income</v>
      </c>
      <c r="Q1082" t="str">
        <f>IFERROR(VLOOKUP(A1082,Ref_Data!$A:$C,3,0),"Unknown")</f>
        <v>Latin America &amp; Caribbean</v>
      </c>
      <c r="R1082" t="str">
        <f t="shared" si="198"/>
        <v>High Access</v>
      </c>
      <c r="S1082">
        <f t="shared" si="199"/>
        <v>8.3846725691796848</v>
      </c>
      <c r="T1082">
        <f t="shared" si="200"/>
        <v>-18.797370289641144</v>
      </c>
      <c r="U1082">
        <f t="shared" si="201"/>
        <v>-4.3065760317740551</v>
      </c>
      <c r="V1082">
        <f t="shared" si="202"/>
        <v>-0.60000000000000853</v>
      </c>
      <c r="W1082">
        <f t="shared" si="203"/>
        <v>-0.24469233499999998</v>
      </c>
    </row>
    <row r="1083" spans="1:23" x14ac:dyDescent="0.2">
      <c r="A1083" t="s">
        <v>171</v>
      </c>
      <c r="B1083" t="s">
        <v>170</v>
      </c>
      <c r="C1083">
        <v>2012</v>
      </c>
      <c r="D1083">
        <v>90.2</v>
      </c>
      <c r="E1083">
        <v>11.5</v>
      </c>
      <c r="F1083">
        <v>0.84327200199999996</v>
      </c>
      <c r="H1083">
        <v>112775</v>
      </c>
      <c r="I1083" t="str">
        <f>Master_Data!$A1083 &amp; "-" &amp; Master_Data!$C1083</f>
        <v>GRD-2012</v>
      </c>
      <c r="J1083">
        <f t="shared" si="192"/>
        <v>1.4000000000000057</v>
      </c>
      <c r="K1083">
        <f t="shared" si="193"/>
        <v>9.9999999999999645E-2</v>
      </c>
      <c r="L1083">
        <f t="shared" si="194"/>
        <v>2.3314649999999992E-2</v>
      </c>
      <c r="M1083">
        <f t="shared" si="195"/>
        <v>95100.000025549991</v>
      </c>
      <c r="N1083">
        <f t="shared" si="196"/>
        <v>9.7999999999999972</v>
      </c>
      <c r="O1083" t="str">
        <f t="shared" si="197"/>
        <v/>
      </c>
      <c r="P1083" t="str">
        <f>IFERROR(VLOOKUP(A1083,Ref_Data!$A:$B,2,0),"Unknown")</f>
        <v>Upper Middle Income</v>
      </c>
      <c r="Q1083" t="str">
        <f>IFERROR(VLOOKUP(A1083,Ref_Data!$A:$C,3,0),"Unknown")</f>
        <v>Latin America &amp; Caribbean</v>
      </c>
      <c r="R1083" t="str">
        <f t="shared" si="198"/>
        <v>High Access</v>
      </c>
      <c r="S1083">
        <f t="shared" si="199"/>
        <v>9.0791954639843766</v>
      </c>
      <c r="T1083">
        <f t="shared" si="200"/>
        <v>-18.607129453224882</v>
      </c>
      <c r="U1083">
        <f t="shared" si="201"/>
        <v>-4.5622320610962293</v>
      </c>
      <c r="V1083">
        <f t="shared" si="202"/>
        <v>0.79999999999999716</v>
      </c>
      <c r="W1083">
        <f t="shared" si="203"/>
        <v>-0.22137768499999999</v>
      </c>
    </row>
    <row r="1084" spans="1:23" x14ac:dyDescent="0.2">
      <c r="A1084" t="s">
        <v>171</v>
      </c>
      <c r="B1084" t="s">
        <v>170</v>
      </c>
      <c r="C1084">
        <v>2013</v>
      </c>
      <c r="D1084">
        <v>90.6</v>
      </c>
      <c r="E1084">
        <v>10.8</v>
      </c>
      <c r="F1084">
        <v>1.080299946</v>
      </c>
      <c r="H1084">
        <v>113487</v>
      </c>
      <c r="I1084" t="str">
        <f>Master_Data!$A1084 &amp; "-" &amp; Master_Data!$C1084</f>
        <v>GRD-2013</v>
      </c>
      <c r="J1084">
        <f t="shared" si="192"/>
        <v>0.39999999999999147</v>
      </c>
      <c r="K1084">
        <f t="shared" si="193"/>
        <v>-0.69999999999999929</v>
      </c>
      <c r="L1084">
        <f t="shared" si="194"/>
        <v>0.23702794400000005</v>
      </c>
      <c r="M1084">
        <f t="shared" si="195"/>
        <v>122599.999971702</v>
      </c>
      <c r="N1084">
        <f t="shared" si="196"/>
        <v>9.4000000000000057</v>
      </c>
      <c r="O1084" t="str">
        <f t="shared" si="197"/>
        <v/>
      </c>
      <c r="P1084" t="str">
        <f>IFERROR(VLOOKUP(A1084,Ref_Data!$A:$B,2,0),"Unknown")</f>
        <v>Upper Middle Income</v>
      </c>
      <c r="Q1084" t="str">
        <f>IFERROR(VLOOKUP(A1084,Ref_Data!$A:$C,3,0),"Unknown")</f>
        <v>Latin America &amp; Caribbean</v>
      </c>
      <c r="R1084" t="str">
        <f t="shared" si="198"/>
        <v>High Access</v>
      </c>
      <c r="S1084">
        <f t="shared" si="199"/>
        <v>8.8874618233593878</v>
      </c>
      <c r="T1084">
        <f t="shared" si="200"/>
        <v>-19.501640083835348</v>
      </c>
      <c r="U1084">
        <f t="shared" si="201"/>
        <v>-3.8880704980000038</v>
      </c>
      <c r="V1084">
        <f t="shared" si="202"/>
        <v>1.1999999999999886</v>
      </c>
      <c r="W1084">
        <f t="shared" si="203"/>
        <v>1.5650259000000055E-2</v>
      </c>
    </row>
    <row r="1085" spans="1:23" x14ac:dyDescent="0.2">
      <c r="A1085" t="s">
        <v>171</v>
      </c>
      <c r="B1085" t="s">
        <v>170</v>
      </c>
      <c r="C1085">
        <v>2014</v>
      </c>
      <c r="D1085">
        <v>91</v>
      </c>
      <c r="E1085">
        <v>11</v>
      </c>
      <c r="F1085">
        <v>0.96379630599999999</v>
      </c>
      <c r="H1085">
        <v>114132</v>
      </c>
      <c r="I1085" t="str">
        <f>Master_Data!$A1085 &amp; "-" &amp; Master_Data!$C1085</f>
        <v>GRD-2014</v>
      </c>
      <c r="J1085">
        <f t="shared" si="192"/>
        <v>0.40000000000000568</v>
      </c>
      <c r="K1085">
        <f t="shared" si="193"/>
        <v>0.19999999999999929</v>
      </c>
      <c r="L1085">
        <f t="shared" si="194"/>
        <v>-0.11650364000000002</v>
      </c>
      <c r="M1085">
        <f t="shared" si="195"/>
        <v>109999.999996392</v>
      </c>
      <c r="N1085">
        <f t="shared" si="196"/>
        <v>9</v>
      </c>
      <c r="O1085" t="str">
        <f t="shared" si="197"/>
        <v/>
      </c>
      <c r="P1085" t="str">
        <f>IFERROR(VLOOKUP(A1085,Ref_Data!$A:$B,2,0),"Unknown")</f>
        <v>Upper Middle Income</v>
      </c>
      <c r="Q1085" t="str">
        <f>IFERROR(VLOOKUP(A1085,Ref_Data!$A:$C,3,0),"Unknown")</f>
        <v>Latin America &amp; Caribbean</v>
      </c>
      <c r="R1085" t="str">
        <f t="shared" si="198"/>
        <v>High Access</v>
      </c>
      <c r="S1085">
        <f t="shared" si="199"/>
        <v>8.5590974111328535</v>
      </c>
      <c r="T1085">
        <f t="shared" si="200"/>
        <v>-19.111726605578301</v>
      </c>
      <c r="U1085">
        <f t="shared" si="201"/>
        <v>-3.8274905920836844</v>
      </c>
      <c r="V1085">
        <f t="shared" si="202"/>
        <v>1.5999999999999943</v>
      </c>
      <c r="W1085">
        <f t="shared" si="203"/>
        <v>-0.10085338099999996</v>
      </c>
    </row>
    <row r="1086" spans="1:23" x14ac:dyDescent="0.2">
      <c r="A1086" t="s">
        <v>171</v>
      </c>
      <c r="B1086" t="s">
        <v>170</v>
      </c>
      <c r="C1086">
        <v>2015</v>
      </c>
      <c r="D1086">
        <v>91.4</v>
      </c>
      <c r="E1086">
        <v>10.5</v>
      </c>
      <c r="F1086">
        <v>1.021137814</v>
      </c>
      <c r="H1086">
        <v>114676</v>
      </c>
      <c r="I1086" t="str">
        <f>Master_Data!$A1086 &amp; "-" &amp; Master_Data!$C1086</f>
        <v>GRD-2015</v>
      </c>
      <c r="J1086">
        <f t="shared" si="192"/>
        <v>0.40000000000000568</v>
      </c>
      <c r="K1086">
        <f t="shared" si="193"/>
        <v>-0.5</v>
      </c>
      <c r="L1086">
        <f t="shared" si="194"/>
        <v>5.7341508000000041E-2</v>
      </c>
      <c r="M1086">
        <f t="shared" si="195"/>
        <v>117099.999958264</v>
      </c>
      <c r="N1086">
        <f t="shared" si="196"/>
        <v>8.5999999999999943</v>
      </c>
      <c r="O1086" t="str">
        <f t="shared" si="197"/>
        <v/>
      </c>
      <c r="P1086" t="str">
        <f>IFERROR(VLOOKUP(A1086,Ref_Data!$A:$B,2,0),"Unknown")</f>
        <v>Upper Middle Income</v>
      </c>
      <c r="Q1086" t="str">
        <f>IFERROR(VLOOKUP(A1086,Ref_Data!$A:$C,3,0),"Unknown")</f>
        <v>Latin America &amp; Caribbean</v>
      </c>
      <c r="R1086" t="str">
        <f t="shared" si="198"/>
        <v>High Access</v>
      </c>
      <c r="S1086">
        <f t="shared" si="199"/>
        <v>8.3847614419531169</v>
      </c>
      <c r="T1086">
        <f t="shared" si="200"/>
        <v>-19.41515719149799</v>
      </c>
      <c r="U1086">
        <f t="shared" si="201"/>
        <v>-3.6883035520041787</v>
      </c>
      <c r="V1086">
        <f t="shared" si="202"/>
        <v>2</v>
      </c>
      <c r="W1086">
        <f t="shared" si="203"/>
        <v>-4.3511872999999923E-2</v>
      </c>
    </row>
    <row r="1087" spans="1:23" x14ac:dyDescent="0.2">
      <c r="A1087" t="s">
        <v>171</v>
      </c>
      <c r="B1087" t="s">
        <v>170</v>
      </c>
      <c r="C1087">
        <v>2016</v>
      </c>
      <c r="D1087">
        <v>91.8</v>
      </c>
      <c r="E1087">
        <v>10.4</v>
      </c>
      <c r="F1087">
        <v>1.1083123429999999</v>
      </c>
      <c r="H1087">
        <v>115130</v>
      </c>
      <c r="I1087" t="str">
        <f>Master_Data!$A1087 &amp; "-" &amp; Master_Data!$C1087</f>
        <v>GRD-2016</v>
      </c>
      <c r="J1087">
        <f t="shared" si="192"/>
        <v>0.39999999999999147</v>
      </c>
      <c r="K1087">
        <f t="shared" si="193"/>
        <v>-9.9999999999999645E-2</v>
      </c>
      <c r="L1087">
        <f t="shared" si="194"/>
        <v>8.717452899999989E-2</v>
      </c>
      <c r="M1087">
        <f t="shared" si="195"/>
        <v>127600.00004958999</v>
      </c>
      <c r="N1087">
        <f t="shared" si="196"/>
        <v>8.2000000000000028</v>
      </c>
      <c r="O1087" t="str">
        <f t="shared" si="197"/>
        <v/>
      </c>
      <c r="P1087" t="str">
        <f>IFERROR(VLOOKUP(A1087,Ref_Data!$A:$B,2,0),"Unknown")</f>
        <v>Upper Middle Income</v>
      </c>
      <c r="Q1087" t="str">
        <f>IFERROR(VLOOKUP(A1087,Ref_Data!$A:$C,3,0),"Unknown")</f>
        <v>Latin America &amp; Caribbean</v>
      </c>
      <c r="R1087" t="str">
        <f t="shared" si="198"/>
        <v>High Access</v>
      </c>
      <c r="S1087">
        <f t="shared" si="199"/>
        <v>7.7052488694530297</v>
      </c>
      <c r="T1087">
        <f t="shared" si="200"/>
        <v>-19.306057525184727</v>
      </c>
      <c r="U1087">
        <f t="shared" si="201"/>
        <v>-3.5660594526694567</v>
      </c>
      <c r="V1087">
        <f t="shared" si="202"/>
        <v>2.3999999999999915</v>
      </c>
      <c r="W1087">
        <f t="shared" si="203"/>
        <v>4.3662655999999966E-2</v>
      </c>
    </row>
    <row r="1088" spans="1:23" x14ac:dyDescent="0.2">
      <c r="A1088" t="s">
        <v>171</v>
      </c>
      <c r="B1088" t="s">
        <v>170</v>
      </c>
      <c r="C1088">
        <v>2017</v>
      </c>
      <c r="D1088">
        <v>92.2</v>
      </c>
      <c r="E1088">
        <v>10.199999999999999</v>
      </c>
      <c r="F1088">
        <v>1.1088203190000001</v>
      </c>
      <c r="H1088">
        <v>115438</v>
      </c>
      <c r="I1088" t="str">
        <f>Master_Data!$A1088 &amp; "-" &amp; Master_Data!$C1088</f>
        <v>GRD-2017</v>
      </c>
      <c r="J1088">
        <f t="shared" si="192"/>
        <v>0.40000000000000568</v>
      </c>
      <c r="K1088">
        <f t="shared" si="193"/>
        <v>-0.20000000000000107</v>
      </c>
      <c r="L1088">
        <f t="shared" si="194"/>
        <v>5.0797600000018761E-4</v>
      </c>
      <c r="M1088">
        <f t="shared" si="195"/>
        <v>127999.99998472202</v>
      </c>
      <c r="N1088">
        <f t="shared" si="196"/>
        <v>7.7999999999999972</v>
      </c>
      <c r="O1088" t="str">
        <f t="shared" si="197"/>
        <v/>
      </c>
      <c r="P1088" t="str">
        <f>IFERROR(VLOOKUP(A1088,Ref_Data!$A:$B,2,0),"Unknown")</f>
        <v>Upper Middle Income</v>
      </c>
      <c r="Q1088" t="str">
        <f>IFERROR(VLOOKUP(A1088,Ref_Data!$A:$C,3,0),"Unknown")</f>
        <v>Latin America &amp; Caribbean</v>
      </c>
      <c r="R1088" t="str">
        <f t="shared" si="198"/>
        <v>High Access</v>
      </c>
      <c r="S1088">
        <f t="shared" si="199"/>
        <v>7.346092309921886</v>
      </c>
      <c r="T1088">
        <f t="shared" si="200"/>
        <v>-19.341518871734948</v>
      </c>
      <c r="U1088">
        <f t="shared" si="201"/>
        <v>-3.5689307465732236</v>
      </c>
      <c r="V1088">
        <f t="shared" si="202"/>
        <v>2.7999999999999972</v>
      </c>
      <c r="W1088">
        <f t="shared" si="203"/>
        <v>4.4170632000000154E-2</v>
      </c>
    </row>
    <row r="1089" spans="1:23" x14ac:dyDescent="0.2">
      <c r="A1089" t="s">
        <v>171</v>
      </c>
      <c r="B1089" t="s">
        <v>170</v>
      </c>
      <c r="C1089">
        <v>2018</v>
      </c>
      <c r="D1089">
        <v>92.3</v>
      </c>
      <c r="E1089">
        <v>10.7</v>
      </c>
      <c r="F1089">
        <v>1.2403730630000001</v>
      </c>
      <c r="H1089">
        <v>115691</v>
      </c>
      <c r="I1089" t="str">
        <f>Master_Data!$A1089 &amp; "-" &amp; Master_Data!$C1089</f>
        <v>GRD-2018</v>
      </c>
      <c r="J1089">
        <f t="shared" si="192"/>
        <v>9.9999999999994316E-2</v>
      </c>
      <c r="K1089">
        <f t="shared" si="193"/>
        <v>0.5</v>
      </c>
      <c r="L1089">
        <f t="shared" si="194"/>
        <v>0.13155274399999994</v>
      </c>
      <c r="M1089">
        <f t="shared" si="195"/>
        <v>143500.00003153301</v>
      </c>
      <c r="N1089">
        <f t="shared" si="196"/>
        <v>7.7000000000000028</v>
      </c>
      <c r="O1089" t="str">
        <f t="shared" si="197"/>
        <v/>
      </c>
      <c r="P1089" t="str">
        <f>IFERROR(VLOOKUP(A1089,Ref_Data!$A:$B,2,0),"Unknown")</f>
        <v>Upper Middle Income</v>
      </c>
      <c r="Q1089" t="str">
        <f>IFERROR(VLOOKUP(A1089,Ref_Data!$A:$C,3,0),"Unknown")</f>
        <v>Latin America &amp; Caribbean</v>
      </c>
      <c r="R1089" t="str">
        <f t="shared" si="198"/>
        <v>High Access</v>
      </c>
      <c r="S1089">
        <f t="shared" si="199"/>
        <v>6.8161994403125021</v>
      </c>
      <c r="T1089">
        <f t="shared" si="200"/>
        <v>-18.863030170325302</v>
      </c>
      <c r="U1089">
        <f t="shared" si="201"/>
        <v>-3.4704959466276151</v>
      </c>
      <c r="V1089">
        <f t="shared" si="202"/>
        <v>2.8999999999999915</v>
      </c>
      <c r="W1089">
        <f t="shared" si="203"/>
        <v>0.1757233760000001</v>
      </c>
    </row>
    <row r="1090" spans="1:23" x14ac:dyDescent="0.2">
      <c r="A1090" t="s">
        <v>171</v>
      </c>
      <c r="B1090" t="s">
        <v>170</v>
      </c>
      <c r="C1090">
        <v>2019</v>
      </c>
      <c r="D1090">
        <v>93</v>
      </c>
      <c r="E1090">
        <v>10.4</v>
      </c>
      <c r="F1090">
        <v>1.5554271820000001</v>
      </c>
      <c r="H1090">
        <v>115981</v>
      </c>
      <c r="I1090" t="str">
        <f>Master_Data!$A1090 &amp; "-" &amp; Master_Data!$C1090</f>
        <v>GRD-2019</v>
      </c>
      <c r="J1090">
        <f t="shared" ref="J1090:J1153" si="204">IF(C1090=2010,"",IF(D1090="","",IFERROR(D1090-INDEX($D:$D,MATCH(A1090&amp;"-"&amp;(C1090-1),$I:$I,0)),"")))</f>
        <v>0.70000000000000284</v>
      </c>
      <c r="K1090">
        <f t="shared" ref="K1090:K1153" si="205">IF(C1090=2010,"",IF(E1090="","",IFERROR(E1090-INDEX($E:$E,MATCH(A1090&amp;"-"&amp;(C1090-1),$I:$I,0)),"")))</f>
        <v>-0.29999999999999893</v>
      </c>
      <c r="L1090">
        <f t="shared" ref="L1090:L1153" si="206">IF(C1090=2010,"",IF(F1090="","",IFERROR(F1090-INDEX($F:$F,MATCH(A1090&amp;"-"&amp;(C1090-1),$I:$I,0)),"" )))</f>
        <v>0.31505411900000002</v>
      </c>
      <c r="M1090">
        <f t="shared" ref="M1090:M1153" si="207">IFERROR(F1090*H1090,"")</f>
        <v>180399.99999554202</v>
      </c>
      <c r="N1090">
        <f t="shared" ref="N1090:N1153" si="208">IF(D1090="","",100-D1090)</f>
        <v>7</v>
      </c>
      <c r="O1090" t="str">
        <f t="shared" ref="O1090:O1153" si="209">IFERROR(F1090/G1090*1000,"")</f>
        <v/>
      </c>
      <c r="P1090" t="str">
        <f>IFERROR(VLOOKUP(A1090,Ref_Data!$A:$B,2,0),"Unknown")</f>
        <v>Upper Middle Income</v>
      </c>
      <c r="Q1090" t="str">
        <f>IFERROR(VLOOKUP(A1090,Ref_Data!$A:$C,3,0),"Unknown")</f>
        <v>Latin America &amp; Caribbean</v>
      </c>
      <c r="R1090" t="str">
        <f t="shared" ref="R1090:R1153" si="210">IF(D1090="","No Data",IF(D1090&gt;=95,"Universal Access",IF(D1090&gt;=80,"High Access",IF(D1090&gt;=50,"Moderate Access",IF(D1090&gt;=20,"Low Access","Critical")))))</f>
        <v>High Access</v>
      </c>
      <c r="S1090">
        <f t="shared" ref="S1090:S1153" si="211">IF(D1090="","",D1090-AVERAGEIF($C:$C,C1090,$D:$D))</f>
        <v>6.9586228605858764</v>
      </c>
      <c r="T1090">
        <f t="shared" ref="T1090:T1153" si="212">IF(E1090="","",E1090-AVERAGEIF($C:$C,C1090,$E:$E))</f>
        <v>-19.062191043827291</v>
      </c>
      <c r="U1090">
        <f t="shared" ref="U1090:U1153" si="213">IF(F1090="","",F1090-AVERAGEIF($C:$C,C1090,$F:$F))</f>
        <v>-3.1279741135815877</v>
      </c>
      <c r="V1090">
        <f t="shared" ref="V1090:V1153" si="214">IFERROR(IF(D1090="","",D1090-INDEX($D:$D,MATCH(A1090&amp;"-2010",$I:$I,0))),"")</f>
        <v>3.5999999999999943</v>
      </c>
      <c r="W1090">
        <f t="shared" ref="W1090:W1153" si="215">IFERROR(IF(F1090="","",F1090-INDEX($F:$F,MATCH(A1090&amp;"-2010",$I:$I,0))),"")</f>
        <v>0.49077749500000012</v>
      </c>
    </row>
    <row r="1091" spans="1:23" x14ac:dyDescent="0.2">
      <c r="A1091" t="s">
        <v>171</v>
      </c>
      <c r="B1091" t="s">
        <v>170</v>
      </c>
      <c r="C1091">
        <v>2020</v>
      </c>
      <c r="D1091">
        <v>93.4</v>
      </c>
      <c r="E1091">
        <v>10.3</v>
      </c>
      <c r="F1091">
        <v>1.320256831</v>
      </c>
      <c r="H1091">
        <v>116341</v>
      </c>
      <c r="I1091" t="str">
        <f>Master_Data!$A1091 &amp; "-" &amp; Master_Data!$C1091</f>
        <v>GRD-2020</v>
      </c>
      <c r="J1091">
        <f t="shared" si="204"/>
        <v>0.40000000000000568</v>
      </c>
      <c r="K1091">
        <f t="shared" si="205"/>
        <v>-9.9999999999999645E-2</v>
      </c>
      <c r="L1091">
        <f t="shared" si="206"/>
        <v>-0.23517035100000006</v>
      </c>
      <c r="M1091">
        <f t="shared" si="207"/>
        <v>153599.999975371</v>
      </c>
      <c r="N1091">
        <f t="shared" si="208"/>
        <v>6.5999999999999943</v>
      </c>
      <c r="O1091" t="str">
        <f t="shared" si="209"/>
        <v/>
      </c>
      <c r="P1091" t="str">
        <f>IFERROR(VLOOKUP(A1091,Ref_Data!$A:$B,2,0),"Unknown")</f>
        <v>Upper Middle Income</v>
      </c>
      <c r="Q1091" t="str">
        <f>IFERROR(VLOOKUP(A1091,Ref_Data!$A:$C,3,0),"Unknown")</f>
        <v>Latin America &amp; Caribbean</v>
      </c>
      <c r="R1091" t="str">
        <f t="shared" si="210"/>
        <v>High Access</v>
      </c>
      <c r="S1091">
        <f t="shared" si="211"/>
        <v>6.826165474335923</v>
      </c>
      <c r="T1091">
        <f t="shared" si="212"/>
        <v>-20.23485343381526</v>
      </c>
      <c r="U1091">
        <f t="shared" si="213"/>
        <v>-3.0804908053012579</v>
      </c>
      <c r="V1091">
        <f t="shared" si="214"/>
        <v>4</v>
      </c>
      <c r="W1091">
        <f t="shared" si="215"/>
        <v>0.25560714400000006</v>
      </c>
    </row>
    <row r="1092" spans="1:23" x14ac:dyDescent="0.2">
      <c r="A1092" t="s">
        <v>171</v>
      </c>
      <c r="B1092" t="s">
        <v>170</v>
      </c>
      <c r="C1092">
        <v>2021</v>
      </c>
      <c r="D1092">
        <v>93.7</v>
      </c>
      <c r="E1092">
        <v>10.199999999999999</v>
      </c>
      <c r="F1092">
        <v>1.3780337309999999</v>
      </c>
      <c r="H1092">
        <v>116688</v>
      </c>
      <c r="I1092" t="str">
        <f>Master_Data!$A1092 &amp; "-" &amp; Master_Data!$C1092</f>
        <v>GRD-2021</v>
      </c>
      <c r="J1092">
        <f t="shared" si="204"/>
        <v>0.29999999999999716</v>
      </c>
      <c r="K1092">
        <f t="shared" si="205"/>
        <v>-0.10000000000000142</v>
      </c>
      <c r="L1092">
        <f t="shared" si="206"/>
        <v>5.7776899999999909E-2</v>
      </c>
      <c r="M1092">
        <f t="shared" si="207"/>
        <v>160800.00000292799</v>
      </c>
      <c r="N1092">
        <f t="shared" si="208"/>
        <v>6.2999999999999972</v>
      </c>
      <c r="O1092" t="str">
        <f t="shared" si="209"/>
        <v/>
      </c>
      <c r="P1092" t="str">
        <f>IFERROR(VLOOKUP(A1092,Ref_Data!$A:$B,2,0),"Unknown")</f>
        <v>Upper Middle Income</v>
      </c>
      <c r="Q1092" t="str">
        <f>IFERROR(VLOOKUP(A1092,Ref_Data!$A:$C,3,0),"Unknown")</f>
        <v>Latin America &amp; Caribbean</v>
      </c>
      <c r="R1092" t="str">
        <f t="shared" si="210"/>
        <v>High Access</v>
      </c>
      <c r="S1092">
        <f t="shared" si="211"/>
        <v>6.5748314897265629</v>
      </c>
      <c r="T1092">
        <f t="shared" si="212"/>
        <v>-19.403381642512059</v>
      </c>
      <c r="U1092">
        <f t="shared" si="213"/>
        <v>-3.2027006100041864</v>
      </c>
      <c r="V1092">
        <f t="shared" si="214"/>
        <v>4.2999999999999972</v>
      </c>
      <c r="W1092">
        <f t="shared" si="215"/>
        <v>0.31338404399999997</v>
      </c>
    </row>
    <row r="1093" spans="1:23" x14ac:dyDescent="0.2">
      <c r="A1093" t="s">
        <v>171</v>
      </c>
      <c r="B1093" t="s">
        <v>170</v>
      </c>
      <c r="C1093">
        <v>2022</v>
      </c>
      <c r="D1093">
        <v>94.2</v>
      </c>
      <c r="E1093">
        <v>10</v>
      </c>
      <c r="F1093">
        <v>1.4489406650000001</v>
      </c>
      <c r="H1093">
        <v>116913</v>
      </c>
      <c r="I1093" t="str">
        <f>Master_Data!$A1093 &amp; "-" &amp; Master_Data!$C1093</f>
        <v>GRD-2022</v>
      </c>
      <c r="J1093">
        <f t="shared" si="204"/>
        <v>0.5</v>
      </c>
      <c r="K1093">
        <f t="shared" si="205"/>
        <v>-0.19999999999999929</v>
      </c>
      <c r="L1093">
        <f t="shared" si="206"/>
        <v>7.0906934000000144E-2</v>
      </c>
      <c r="M1093">
        <f t="shared" si="207"/>
        <v>169399.99996714501</v>
      </c>
      <c r="N1093">
        <f t="shared" si="208"/>
        <v>5.7999999999999972</v>
      </c>
      <c r="O1093" t="str">
        <f t="shared" si="209"/>
        <v/>
      </c>
      <c r="P1093" t="str">
        <f>IFERROR(VLOOKUP(A1093,Ref_Data!$A:$B,2,0),"Unknown")</f>
        <v>Upper Middle Income</v>
      </c>
      <c r="Q1093" t="str">
        <f>IFERROR(VLOOKUP(A1093,Ref_Data!$A:$C,3,0),"Unknown")</f>
        <v>Latin America &amp; Caribbean</v>
      </c>
      <c r="R1093" t="str">
        <f t="shared" si="210"/>
        <v>High Access</v>
      </c>
      <c r="S1093">
        <f t="shared" si="211"/>
        <v>6.7859463360156553</v>
      </c>
      <c r="T1093">
        <f t="shared" si="212"/>
        <v>-20.421739130434794</v>
      </c>
      <c r="U1093">
        <f t="shared" si="213"/>
        <v>-3.101860387225936</v>
      </c>
      <c r="V1093">
        <f t="shared" si="214"/>
        <v>4.7999999999999972</v>
      </c>
      <c r="W1093">
        <f t="shared" si="215"/>
        <v>0.38429097800000012</v>
      </c>
    </row>
    <row r="1094" spans="1:23" x14ac:dyDescent="0.2">
      <c r="A1094" t="s">
        <v>173</v>
      </c>
      <c r="B1094" t="s">
        <v>172</v>
      </c>
      <c r="C1094">
        <v>2010</v>
      </c>
      <c r="D1094">
        <v>100</v>
      </c>
      <c r="E1094">
        <v>10.1</v>
      </c>
      <c r="F1094">
        <v>11.37014894</v>
      </c>
      <c r="H1094">
        <v>56534</v>
      </c>
      <c r="I1094" t="str">
        <f>Master_Data!$A1094 &amp; "-" &amp; Master_Data!$C1094</f>
        <v>GRL-2010</v>
      </c>
      <c r="J1094" t="str">
        <f t="shared" si="204"/>
        <v/>
      </c>
      <c r="K1094" t="str">
        <f t="shared" si="205"/>
        <v/>
      </c>
      <c r="L1094" t="str">
        <f t="shared" si="206"/>
        <v/>
      </c>
      <c r="M1094">
        <f t="shared" si="207"/>
        <v>642800.00017396</v>
      </c>
      <c r="N1094">
        <f t="shared" si="208"/>
        <v>0</v>
      </c>
      <c r="O1094" t="str">
        <f t="shared" si="209"/>
        <v/>
      </c>
      <c r="P1094" t="str">
        <f>IFERROR(VLOOKUP(A1094,Ref_Data!$A:$B,2,0),"Unknown")</f>
        <v>High Income</v>
      </c>
      <c r="Q1094" t="str">
        <f>IFERROR(VLOOKUP(A1094,Ref_Data!$A:$C,3,0),"Unknown")</f>
        <v>Europe &amp; Central Asia</v>
      </c>
      <c r="R1094" t="str">
        <f t="shared" si="210"/>
        <v>Universal Access</v>
      </c>
      <c r="S1094">
        <f t="shared" si="211"/>
        <v>20.375342560585949</v>
      </c>
      <c r="T1094">
        <f t="shared" si="212"/>
        <v>-20.312664906737901</v>
      </c>
      <c r="U1094">
        <f t="shared" si="213"/>
        <v>6.2720897260083657</v>
      </c>
      <c r="V1094">
        <f t="shared" si="214"/>
        <v>0</v>
      </c>
      <c r="W1094">
        <f t="shared" si="215"/>
        <v>0</v>
      </c>
    </row>
    <row r="1095" spans="1:23" x14ac:dyDescent="0.2">
      <c r="A1095" t="s">
        <v>173</v>
      </c>
      <c r="B1095" t="s">
        <v>172</v>
      </c>
      <c r="C1095">
        <v>2011</v>
      </c>
      <c r="D1095">
        <v>100</v>
      </c>
      <c r="E1095">
        <v>10.199999999999999</v>
      </c>
      <c r="F1095">
        <v>12.00386711</v>
      </c>
      <c r="H1095">
        <v>56890</v>
      </c>
      <c r="I1095" t="str">
        <f>Master_Data!$A1095 &amp; "-" &amp; Master_Data!$C1095</f>
        <v>GRL-2011</v>
      </c>
      <c r="J1095">
        <f t="shared" si="204"/>
        <v>0</v>
      </c>
      <c r="K1095">
        <f t="shared" si="205"/>
        <v>9.9999999999999645E-2</v>
      </c>
      <c r="L1095">
        <f t="shared" si="206"/>
        <v>0.63371816999999986</v>
      </c>
      <c r="M1095">
        <f t="shared" si="207"/>
        <v>682899.99988789996</v>
      </c>
      <c r="N1095">
        <f t="shared" si="208"/>
        <v>0</v>
      </c>
      <c r="O1095" t="str">
        <f t="shared" si="209"/>
        <v/>
      </c>
      <c r="P1095" t="str">
        <f>IFERROR(VLOOKUP(A1095,Ref_Data!$A:$B,2,0),"Unknown")</f>
        <v>High Income</v>
      </c>
      <c r="Q1095" t="str">
        <f>IFERROR(VLOOKUP(A1095,Ref_Data!$A:$C,3,0),"Unknown")</f>
        <v>Europe &amp; Central Asia</v>
      </c>
      <c r="R1095" t="str">
        <f t="shared" si="210"/>
        <v>Universal Access</v>
      </c>
      <c r="S1095">
        <f t="shared" si="211"/>
        <v>19.584672569179688</v>
      </c>
      <c r="T1095">
        <f t="shared" si="212"/>
        <v>-19.997370289641143</v>
      </c>
      <c r="U1095">
        <f t="shared" si="213"/>
        <v>6.8773337262259444</v>
      </c>
      <c r="V1095">
        <f t="shared" si="214"/>
        <v>0</v>
      </c>
      <c r="W1095">
        <f t="shared" si="215"/>
        <v>0.63371816999999986</v>
      </c>
    </row>
    <row r="1096" spans="1:23" x14ac:dyDescent="0.2">
      <c r="A1096" t="s">
        <v>173</v>
      </c>
      <c r="B1096" t="s">
        <v>172</v>
      </c>
      <c r="C1096">
        <v>2012</v>
      </c>
      <c r="D1096">
        <v>100</v>
      </c>
      <c r="E1096">
        <v>10.1</v>
      </c>
      <c r="F1096">
        <v>9.4860059850000003</v>
      </c>
      <c r="H1096">
        <v>56810</v>
      </c>
      <c r="I1096" t="str">
        <f>Master_Data!$A1096 &amp; "-" &amp; Master_Data!$C1096</f>
        <v>GRL-2012</v>
      </c>
      <c r="J1096">
        <f t="shared" si="204"/>
        <v>0</v>
      </c>
      <c r="K1096">
        <f t="shared" si="205"/>
        <v>-9.9999999999999645E-2</v>
      </c>
      <c r="L1096">
        <f t="shared" si="206"/>
        <v>-2.5178611249999996</v>
      </c>
      <c r="M1096">
        <f t="shared" si="207"/>
        <v>538900.00000785</v>
      </c>
      <c r="N1096">
        <f t="shared" si="208"/>
        <v>0</v>
      </c>
      <c r="O1096" t="str">
        <f t="shared" si="209"/>
        <v/>
      </c>
      <c r="P1096" t="str">
        <f>IFERROR(VLOOKUP(A1096,Ref_Data!$A:$B,2,0),"Unknown")</f>
        <v>High Income</v>
      </c>
      <c r="Q1096" t="str">
        <f>IFERROR(VLOOKUP(A1096,Ref_Data!$A:$C,3,0),"Unknown")</f>
        <v>Europe &amp; Central Asia</v>
      </c>
      <c r="R1096" t="str">
        <f t="shared" si="210"/>
        <v>Universal Access</v>
      </c>
      <c r="S1096">
        <f t="shared" si="211"/>
        <v>18.879195463984374</v>
      </c>
      <c r="T1096">
        <f t="shared" si="212"/>
        <v>-20.007129453224884</v>
      </c>
      <c r="U1096">
        <f t="shared" si="213"/>
        <v>4.080501921903771</v>
      </c>
      <c r="V1096">
        <f t="shared" si="214"/>
        <v>0</v>
      </c>
      <c r="W1096">
        <f t="shared" si="215"/>
        <v>-1.8841429549999997</v>
      </c>
    </row>
    <row r="1097" spans="1:23" x14ac:dyDescent="0.2">
      <c r="A1097" t="s">
        <v>173</v>
      </c>
      <c r="B1097" t="s">
        <v>172</v>
      </c>
      <c r="C1097">
        <v>2013</v>
      </c>
      <c r="D1097">
        <v>100</v>
      </c>
      <c r="E1097">
        <v>11.2</v>
      </c>
      <c r="F1097">
        <v>9.5143671550000004</v>
      </c>
      <c r="H1097">
        <v>56483</v>
      </c>
      <c r="I1097" t="str">
        <f>Master_Data!$A1097 &amp; "-" &amp; Master_Data!$C1097</f>
        <v>GRL-2013</v>
      </c>
      <c r="J1097">
        <f t="shared" si="204"/>
        <v>0</v>
      </c>
      <c r="K1097">
        <f t="shared" si="205"/>
        <v>1.0999999999999996</v>
      </c>
      <c r="L1097">
        <f t="shared" si="206"/>
        <v>2.8361170000000158E-2</v>
      </c>
      <c r="M1097">
        <f t="shared" si="207"/>
        <v>537400.00001586508</v>
      </c>
      <c r="N1097">
        <f t="shared" si="208"/>
        <v>0</v>
      </c>
      <c r="O1097" t="str">
        <f t="shared" si="209"/>
        <v/>
      </c>
      <c r="P1097" t="str">
        <f>IFERROR(VLOOKUP(A1097,Ref_Data!$A:$B,2,0),"Unknown")</f>
        <v>High Income</v>
      </c>
      <c r="Q1097" t="str">
        <f>IFERROR(VLOOKUP(A1097,Ref_Data!$A:$C,3,0),"Unknown")</f>
        <v>Europe &amp; Central Asia</v>
      </c>
      <c r="R1097" t="str">
        <f t="shared" si="210"/>
        <v>Universal Access</v>
      </c>
      <c r="S1097">
        <f t="shared" si="211"/>
        <v>18.287461823359394</v>
      </c>
      <c r="T1097">
        <f t="shared" si="212"/>
        <v>-19.101640083835349</v>
      </c>
      <c r="U1097">
        <f t="shared" si="213"/>
        <v>4.5459967109999964</v>
      </c>
      <c r="V1097">
        <f t="shared" si="214"/>
        <v>0</v>
      </c>
      <c r="W1097">
        <f t="shared" si="215"/>
        <v>-1.8557817849999996</v>
      </c>
    </row>
    <row r="1098" spans="1:23" x14ac:dyDescent="0.2">
      <c r="A1098" t="s">
        <v>173</v>
      </c>
      <c r="B1098" t="s">
        <v>172</v>
      </c>
      <c r="C1098">
        <v>2014</v>
      </c>
      <c r="D1098">
        <v>100</v>
      </c>
      <c r="E1098">
        <v>12.5</v>
      </c>
      <c r="F1098">
        <v>8.5407229769999997</v>
      </c>
      <c r="H1098">
        <v>56295</v>
      </c>
      <c r="I1098" t="str">
        <f>Master_Data!$A1098 &amp; "-" &amp; Master_Data!$C1098</f>
        <v>GRL-2014</v>
      </c>
      <c r="J1098">
        <f t="shared" si="204"/>
        <v>0</v>
      </c>
      <c r="K1098">
        <f t="shared" si="205"/>
        <v>1.3000000000000007</v>
      </c>
      <c r="L1098">
        <f t="shared" si="206"/>
        <v>-0.97364417800000069</v>
      </c>
      <c r="M1098">
        <f t="shared" si="207"/>
        <v>480799.999990215</v>
      </c>
      <c r="N1098">
        <f t="shared" si="208"/>
        <v>0</v>
      </c>
      <c r="O1098" t="str">
        <f t="shared" si="209"/>
        <v/>
      </c>
      <c r="P1098" t="str">
        <f>IFERROR(VLOOKUP(A1098,Ref_Data!$A:$B,2,0),"Unknown")</f>
        <v>High Income</v>
      </c>
      <c r="Q1098" t="str">
        <f>IFERROR(VLOOKUP(A1098,Ref_Data!$A:$C,3,0),"Unknown")</f>
        <v>Europe &amp; Central Asia</v>
      </c>
      <c r="R1098" t="str">
        <f t="shared" si="210"/>
        <v>Universal Access</v>
      </c>
      <c r="S1098">
        <f t="shared" si="211"/>
        <v>17.559097411132853</v>
      </c>
      <c r="T1098">
        <f t="shared" si="212"/>
        <v>-17.611726605578301</v>
      </c>
      <c r="U1098">
        <f t="shared" si="213"/>
        <v>3.7494360789163155</v>
      </c>
      <c r="V1098">
        <f t="shared" si="214"/>
        <v>0</v>
      </c>
      <c r="W1098">
        <f t="shared" si="215"/>
        <v>-2.8294259630000003</v>
      </c>
    </row>
    <row r="1099" spans="1:23" x14ac:dyDescent="0.2">
      <c r="A1099" t="s">
        <v>173</v>
      </c>
      <c r="B1099" t="s">
        <v>172</v>
      </c>
      <c r="C1099">
        <v>2015</v>
      </c>
      <c r="D1099">
        <v>100</v>
      </c>
      <c r="E1099">
        <v>13.1</v>
      </c>
      <c r="F1099">
        <v>9.2454645899999992</v>
      </c>
      <c r="H1099">
        <v>56114</v>
      </c>
      <c r="I1099" t="str">
        <f>Master_Data!$A1099 &amp; "-" &amp; Master_Data!$C1099</f>
        <v>GRL-2015</v>
      </c>
      <c r="J1099">
        <f t="shared" si="204"/>
        <v>0</v>
      </c>
      <c r="K1099">
        <f t="shared" si="205"/>
        <v>0.59999999999999964</v>
      </c>
      <c r="L1099">
        <f t="shared" si="206"/>
        <v>0.70474161299999949</v>
      </c>
      <c r="M1099">
        <f t="shared" si="207"/>
        <v>518800.00000325998</v>
      </c>
      <c r="N1099">
        <f t="shared" si="208"/>
        <v>0</v>
      </c>
      <c r="O1099" t="str">
        <f t="shared" si="209"/>
        <v/>
      </c>
      <c r="P1099" t="str">
        <f>IFERROR(VLOOKUP(A1099,Ref_Data!$A:$B,2,0),"Unknown")</f>
        <v>High Income</v>
      </c>
      <c r="Q1099" t="str">
        <f>IFERROR(VLOOKUP(A1099,Ref_Data!$A:$C,3,0),"Unknown")</f>
        <v>Europe &amp; Central Asia</v>
      </c>
      <c r="R1099" t="str">
        <f t="shared" si="210"/>
        <v>Universal Access</v>
      </c>
      <c r="S1099">
        <f t="shared" si="211"/>
        <v>16.984761441953111</v>
      </c>
      <c r="T1099">
        <f t="shared" si="212"/>
        <v>-16.815157191497988</v>
      </c>
      <c r="U1099">
        <f t="shared" si="213"/>
        <v>4.5360232239958203</v>
      </c>
      <c r="V1099">
        <f t="shared" si="214"/>
        <v>0</v>
      </c>
      <c r="W1099">
        <f t="shared" si="215"/>
        <v>-2.1246843500000008</v>
      </c>
    </row>
    <row r="1100" spans="1:23" x14ac:dyDescent="0.2">
      <c r="A1100" t="s">
        <v>173</v>
      </c>
      <c r="B1100" t="s">
        <v>172</v>
      </c>
      <c r="C1100">
        <v>2016</v>
      </c>
      <c r="D1100">
        <v>100</v>
      </c>
      <c r="E1100">
        <v>12.4</v>
      </c>
      <c r="F1100">
        <v>9.1820026339999998</v>
      </c>
      <c r="H1100">
        <v>56186</v>
      </c>
      <c r="I1100" t="str">
        <f>Master_Data!$A1100 &amp; "-" &amp; Master_Data!$C1100</f>
        <v>GRL-2016</v>
      </c>
      <c r="J1100">
        <f t="shared" si="204"/>
        <v>0</v>
      </c>
      <c r="K1100">
        <f t="shared" si="205"/>
        <v>-0.69999999999999929</v>
      </c>
      <c r="L1100">
        <f t="shared" si="206"/>
        <v>-6.3461955999999375E-2</v>
      </c>
      <c r="M1100">
        <f t="shared" si="207"/>
        <v>515899.99999392399</v>
      </c>
      <c r="N1100">
        <f t="shared" si="208"/>
        <v>0</v>
      </c>
      <c r="O1100" t="str">
        <f t="shared" si="209"/>
        <v/>
      </c>
      <c r="P1100" t="str">
        <f>IFERROR(VLOOKUP(A1100,Ref_Data!$A:$B,2,0),"Unknown")</f>
        <v>High Income</v>
      </c>
      <c r="Q1100" t="str">
        <f>IFERROR(VLOOKUP(A1100,Ref_Data!$A:$C,3,0),"Unknown")</f>
        <v>Europe &amp; Central Asia</v>
      </c>
      <c r="R1100" t="str">
        <f t="shared" si="210"/>
        <v>Universal Access</v>
      </c>
      <c r="S1100">
        <f t="shared" si="211"/>
        <v>15.905248869453033</v>
      </c>
      <c r="T1100">
        <f t="shared" si="212"/>
        <v>-17.306057525184727</v>
      </c>
      <c r="U1100">
        <f t="shared" si="213"/>
        <v>4.5076308383305435</v>
      </c>
      <c r="V1100">
        <f t="shared" si="214"/>
        <v>0</v>
      </c>
      <c r="W1100">
        <f t="shared" si="215"/>
        <v>-2.1881463060000002</v>
      </c>
    </row>
    <row r="1101" spans="1:23" x14ac:dyDescent="0.2">
      <c r="A1101" t="s">
        <v>173</v>
      </c>
      <c r="B1101" t="s">
        <v>172</v>
      </c>
      <c r="C1101">
        <v>2017</v>
      </c>
      <c r="D1101">
        <v>100</v>
      </c>
      <c r="E1101">
        <v>11.3</v>
      </c>
      <c r="F1101">
        <v>8.9564195679999994</v>
      </c>
      <c r="H1101">
        <v>56172</v>
      </c>
      <c r="I1101" t="str">
        <f>Master_Data!$A1101 &amp; "-" &amp; Master_Data!$C1101</f>
        <v>GRL-2017</v>
      </c>
      <c r="J1101">
        <f t="shared" si="204"/>
        <v>0</v>
      </c>
      <c r="K1101">
        <f t="shared" si="205"/>
        <v>-1.0999999999999996</v>
      </c>
      <c r="L1101">
        <f t="shared" si="206"/>
        <v>-0.22558306600000044</v>
      </c>
      <c r="M1101">
        <f t="shared" si="207"/>
        <v>503099.99997369596</v>
      </c>
      <c r="N1101">
        <f t="shared" si="208"/>
        <v>0</v>
      </c>
      <c r="O1101" t="str">
        <f t="shared" si="209"/>
        <v/>
      </c>
      <c r="P1101" t="str">
        <f>IFERROR(VLOOKUP(A1101,Ref_Data!$A:$B,2,0),"Unknown")</f>
        <v>High Income</v>
      </c>
      <c r="Q1101" t="str">
        <f>IFERROR(VLOOKUP(A1101,Ref_Data!$A:$C,3,0),"Unknown")</f>
        <v>Europe &amp; Central Asia</v>
      </c>
      <c r="R1101" t="str">
        <f t="shared" si="210"/>
        <v>Universal Access</v>
      </c>
      <c r="S1101">
        <f t="shared" si="211"/>
        <v>15.146092309921883</v>
      </c>
      <c r="T1101">
        <f t="shared" si="212"/>
        <v>-18.241518871734947</v>
      </c>
      <c r="U1101">
        <f t="shared" si="213"/>
        <v>4.2786685024267754</v>
      </c>
      <c r="V1101">
        <f t="shared" si="214"/>
        <v>0</v>
      </c>
      <c r="W1101">
        <f t="shared" si="215"/>
        <v>-2.4137293720000006</v>
      </c>
    </row>
    <row r="1102" spans="1:23" x14ac:dyDescent="0.2">
      <c r="A1102" t="s">
        <v>173</v>
      </c>
      <c r="B1102" t="s">
        <v>172</v>
      </c>
      <c r="C1102">
        <v>2018</v>
      </c>
      <c r="D1102">
        <v>100</v>
      </c>
      <c r="E1102">
        <v>11.4</v>
      </c>
      <c r="F1102">
        <v>9.0730592790000006</v>
      </c>
      <c r="H1102">
        <v>56023</v>
      </c>
      <c r="I1102" t="str">
        <f>Master_Data!$A1102 &amp; "-" &amp; Master_Data!$C1102</f>
        <v>GRL-2018</v>
      </c>
      <c r="J1102">
        <f t="shared" si="204"/>
        <v>0</v>
      </c>
      <c r="K1102">
        <f t="shared" si="205"/>
        <v>9.9999999999999645E-2</v>
      </c>
      <c r="L1102">
        <f t="shared" si="206"/>
        <v>0.11663971100000126</v>
      </c>
      <c r="M1102">
        <f t="shared" si="207"/>
        <v>508299.99998741702</v>
      </c>
      <c r="N1102">
        <f t="shared" si="208"/>
        <v>0</v>
      </c>
      <c r="O1102" t="str">
        <f t="shared" si="209"/>
        <v/>
      </c>
      <c r="P1102" t="str">
        <f>IFERROR(VLOOKUP(A1102,Ref_Data!$A:$B,2,0),"Unknown")</f>
        <v>High Income</v>
      </c>
      <c r="Q1102" t="str">
        <f>IFERROR(VLOOKUP(A1102,Ref_Data!$A:$C,3,0),"Unknown")</f>
        <v>Europe &amp; Central Asia</v>
      </c>
      <c r="R1102" t="str">
        <f t="shared" si="210"/>
        <v>Universal Access</v>
      </c>
      <c r="S1102">
        <f t="shared" si="211"/>
        <v>14.516199440312505</v>
      </c>
      <c r="T1102">
        <f t="shared" si="212"/>
        <v>-18.1630301703253</v>
      </c>
      <c r="U1102">
        <f t="shared" si="213"/>
        <v>4.3621902693723857</v>
      </c>
      <c r="V1102">
        <f t="shared" si="214"/>
        <v>0</v>
      </c>
      <c r="W1102">
        <f t="shared" si="215"/>
        <v>-2.2970896609999993</v>
      </c>
    </row>
    <row r="1103" spans="1:23" x14ac:dyDescent="0.2">
      <c r="A1103" t="s">
        <v>173</v>
      </c>
      <c r="B1103" t="s">
        <v>172</v>
      </c>
      <c r="C1103">
        <v>2019</v>
      </c>
      <c r="D1103">
        <v>100</v>
      </c>
      <c r="E1103">
        <v>10.9</v>
      </c>
      <c r="F1103">
        <v>9.3179190750000007</v>
      </c>
      <c r="H1103">
        <v>56225</v>
      </c>
      <c r="I1103" t="str">
        <f>Master_Data!$A1103 &amp; "-" &amp; Master_Data!$C1103</f>
        <v>GRL-2019</v>
      </c>
      <c r="J1103">
        <f t="shared" si="204"/>
        <v>0</v>
      </c>
      <c r="K1103">
        <f t="shared" si="205"/>
        <v>-0.5</v>
      </c>
      <c r="L1103">
        <f t="shared" si="206"/>
        <v>0.24485979600000007</v>
      </c>
      <c r="M1103">
        <f t="shared" si="207"/>
        <v>523899.99999187503</v>
      </c>
      <c r="N1103">
        <f t="shared" si="208"/>
        <v>0</v>
      </c>
      <c r="O1103" t="str">
        <f t="shared" si="209"/>
        <v/>
      </c>
      <c r="P1103" t="str">
        <f>IFERROR(VLOOKUP(A1103,Ref_Data!$A:$B,2,0),"Unknown")</f>
        <v>High Income</v>
      </c>
      <c r="Q1103" t="str">
        <f>IFERROR(VLOOKUP(A1103,Ref_Data!$A:$C,3,0),"Unknown")</f>
        <v>Europe &amp; Central Asia</v>
      </c>
      <c r="R1103" t="str">
        <f t="shared" si="210"/>
        <v>Universal Access</v>
      </c>
      <c r="S1103">
        <f t="shared" si="211"/>
        <v>13.958622860585876</v>
      </c>
      <c r="T1103">
        <f t="shared" si="212"/>
        <v>-18.562191043827291</v>
      </c>
      <c r="U1103">
        <f t="shared" si="213"/>
        <v>4.6345177794184131</v>
      </c>
      <c r="V1103">
        <f t="shared" si="214"/>
        <v>0</v>
      </c>
      <c r="W1103">
        <f t="shared" si="215"/>
        <v>-2.0522298649999993</v>
      </c>
    </row>
    <row r="1104" spans="1:23" x14ac:dyDescent="0.2">
      <c r="A1104" t="s">
        <v>173</v>
      </c>
      <c r="B1104" t="s">
        <v>172</v>
      </c>
      <c r="C1104">
        <v>2020</v>
      </c>
      <c r="D1104">
        <v>100</v>
      </c>
      <c r="E1104">
        <v>11.8</v>
      </c>
      <c r="F1104">
        <v>9.3583124879999993</v>
      </c>
      <c r="H1104">
        <v>56367</v>
      </c>
      <c r="I1104" t="str">
        <f>Master_Data!$A1104 &amp; "-" &amp; Master_Data!$C1104</f>
        <v>GRL-2020</v>
      </c>
      <c r="J1104">
        <f t="shared" si="204"/>
        <v>0</v>
      </c>
      <c r="K1104">
        <f t="shared" si="205"/>
        <v>0.90000000000000036</v>
      </c>
      <c r="L1104">
        <f t="shared" si="206"/>
        <v>4.0393412999998546E-2</v>
      </c>
      <c r="M1104">
        <f t="shared" si="207"/>
        <v>527500.00001109601</v>
      </c>
      <c r="N1104">
        <f t="shared" si="208"/>
        <v>0</v>
      </c>
      <c r="O1104" t="str">
        <f t="shared" si="209"/>
        <v/>
      </c>
      <c r="P1104" t="str">
        <f>IFERROR(VLOOKUP(A1104,Ref_Data!$A:$B,2,0),"Unknown")</f>
        <v>High Income</v>
      </c>
      <c r="Q1104" t="str">
        <f>IFERROR(VLOOKUP(A1104,Ref_Data!$A:$C,3,0),"Unknown")</f>
        <v>Europe &amp; Central Asia</v>
      </c>
      <c r="R1104" t="str">
        <f t="shared" si="210"/>
        <v>Universal Access</v>
      </c>
      <c r="S1104">
        <f t="shared" si="211"/>
        <v>13.426165474335917</v>
      </c>
      <c r="T1104">
        <f t="shared" si="212"/>
        <v>-18.73485343381526</v>
      </c>
      <c r="U1104">
        <f t="shared" si="213"/>
        <v>4.9575648516987414</v>
      </c>
      <c r="V1104">
        <f t="shared" si="214"/>
        <v>0</v>
      </c>
      <c r="W1104">
        <f t="shared" si="215"/>
        <v>-2.0118364520000007</v>
      </c>
    </row>
    <row r="1105" spans="1:23" x14ac:dyDescent="0.2">
      <c r="A1105" t="s">
        <v>173</v>
      </c>
      <c r="B1105" t="s">
        <v>172</v>
      </c>
      <c r="C1105">
        <v>2021</v>
      </c>
      <c r="D1105">
        <v>100</v>
      </c>
      <c r="E1105">
        <v>11.6</v>
      </c>
      <c r="F1105">
        <v>9.6799816429999996</v>
      </c>
      <c r="H1105">
        <v>56653</v>
      </c>
      <c r="I1105" t="str">
        <f>Master_Data!$A1105 &amp; "-" &amp; Master_Data!$C1105</f>
        <v>GRL-2021</v>
      </c>
      <c r="J1105">
        <f t="shared" si="204"/>
        <v>0</v>
      </c>
      <c r="K1105">
        <f t="shared" si="205"/>
        <v>-0.20000000000000107</v>
      </c>
      <c r="L1105">
        <f t="shared" si="206"/>
        <v>0.32166915500000037</v>
      </c>
      <c r="M1105">
        <f t="shared" si="207"/>
        <v>548400.00002087897</v>
      </c>
      <c r="N1105">
        <f t="shared" si="208"/>
        <v>0</v>
      </c>
      <c r="O1105" t="str">
        <f t="shared" si="209"/>
        <v/>
      </c>
      <c r="P1105" t="str">
        <f>IFERROR(VLOOKUP(A1105,Ref_Data!$A:$B,2,0),"Unknown")</f>
        <v>High Income</v>
      </c>
      <c r="Q1105" t="str">
        <f>IFERROR(VLOOKUP(A1105,Ref_Data!$A:$C,3,0),"Unknown")</f>
        <v>Europe &amp; Central Asia</v>
      </c>
      <c r="R1105" t="str">
        <f t="shared" si="210"/>
        <v>Universal Access</v>
      </c>
      <c r="S1105">
        <f t="shared" si="211"/>
        <v>12.87483148972656</v>
      </c>
      <c r="T1105">
        <f t="shared" si="212"/>
        <v>-18.003381642512061</v>
      </c>
      <c r="U1105">
        <f t="shared" si="213"/>
        <v>5.0992473019958133</v>
      </c>
      <c r="V1105">
        <f t="shared" si="214"/>
        <v>0</v>
      </c>
      <c r="W1105">
        <f t="shared" si="215"/>
        <v>-1.6901672970000003</v>
      </c>
    </row>
    <row r="1106" spans="1:23" x14ac:dyDescent="0.2">
      <c r="A1106" t="s">
        <v>173</v>
      </c>
      <c r="B1106" t="s">
        <v>172</v>
      </c>
      <c r="C1106">
        <v>2022</v>
      </c>
      <c r="D1106">
        <v>100</v>
      </c>
      <c r="E1106">
        <v>11.7</v>
      </c>
      <c r="F1106">
        <v>10.41986552</v>
      </c>
      <c r="H1106">
        <v>56661</v>
      </c>
      <c r="I1106" t="str">
        <f>Master_Data!$A1106 &amp; "-" &amp; Master_Data!$C1106</f>
        <v>GRL-2022</v>
      </c>
      <c r="J1106">
        <f t="shared" si="204"/>
        <v>0</v>
      </c>
      <c r="K1106">
        <f t="shared" si="205"/>
        <v>9.9999999999999645E-2</v>
      </c>
      <c r="L1106">
        <f t="shared" si="206"/>
        <v>0.73988387700000047</v>
      </c>
      <c r="M1106">
        <f t="shared" si="207"/>
        <v>590400.00022872002</v>
      </c>
      <c r="N1106">
        <f t="shared" si="208"/>
        <v>0</v>
      </c>
      <c r="O1106" t="str">
        <f t="shared" si="209"/>
        <v/>
      </c>
      <c r="P1106" t="str">
        <f>IFERROR(VLOOKUP(A1106,Ref_Data!$A:$B,2,0),"Unknown")</f>
        <v>High Income</v>
      </c>
      <c r="Q1106" t="str">
        <f>IFERROR(VLOOKUP(A1106,Ref_Data!$A:$C,3,0),"Unknown")</f>
        <v>Europe &amp; Central Asia</v>
      </c>
      <c r="R1106" t="str">
        <f t="shared" si="210"/>
        <v>Universal Access</v>
      </c>
      <c r="S1106">
        <f t="shared" si="211"/>
        <v>12.585946336015652</v>
      </c>
      <c r="T1106">
        <f t="shared" si="212"/>
        <v>-18.721739130434795</v>
      </c>
      <c r="U1106">
        <f t="shared" si="213"/>
        <v>5.8690644677740638</v>
      </c>
      <c r="V1106">
        <f t="shared" si="214"/>
        <v>0</v>
      </c>
      <c r="W1106">
        <f t="shared" si="215"/>
        <v>-0.95028341999999988</v>
      </c>
    </row>
    <row r="1107" spans="1:23" x14ac:dyDescent="0.2">
      <c r="A1107" t="s">
        <v>175</v>
      </c>
      <c r="B1107" t="s">
        <v>174</v>
      </c>
      <c r="C1107">
        <v>2010</v>
      </c>
      <c r="D1107">
        <v>84.3</v>
      </c>
      <c r="E1107">
        <v>67.099999999999994</v>
      </c>
      <c r="F1107">
        <v>0.81234544900000005</v>
      </c>
      <c r="G1107">
        <v>714.07453239999995</v>
      </c>
      <c r="H1107">
        <v>14500112</v>
      </c>
      <c r="I1107" t="str">
        <f>Master_Data!$A1107 &amp; "-" &amp; Master_Data!$C1107</f>
        <v>GTM-2010</v>
      </c>
      <c r="J1107" t="str">
        <f t="shared" si="204"/>
        <v/>
      </c>
      <c r="K1107" t="str">
        <f t="shared" si="205"/>
        <v/>
      </c>
      <c r="L1107" t="str">
        <f t="shared" si="206"/>
        <v/>
      </c>
      <c r="M1107">
        <f t="shared" si="207"/>
        <v>11779099.993190289</v>
      </c>
      <c r="N1107">
        <f t="shared" si="208"/>
        <v>15.700000000000003</v>
      </c>
      <c r="O1107">
        <f t="shared" si="209"/>
        <v>1.1376199712230488</v>
      </c>
      <c r="P1107" t="str">
        <f>IFERROR(VLOOKUP(A1107,Ref_Data!$A:$B,2,0),"Unknown")</f>
        <v>Upper Middle Income</v>
      </c>
      <c r="Q1107" t="str">
        <f>IFERROR(VLOOKUP(A1107,Ref_Data!$A:$C,3,0),"Unknown")</f>
        <v>Latin America &amp; Caribbean</v>
      </c>
      <c r="R1107" t="str">
        <f t="shared" si="210"/>
        <v>High Access</v>
      </c>
      <c r="S1107">
        <f t="shared" si="211"/>
        <v>4.6753425605859462</v>
      </c>
      <c r="T1107">
        <f t="shared" si="212"/>
        <v>36.687335093262092</v>
      </c>
      <c r="U1107">
        <f t="shared" si="213"/>
        <v>-4.2857137649916339</v>
      </c>
      <c r="V1107">
        <f t="shared" si="214"/>
        <v>0</v>
      </c>
      <c r="W1107">
        <f t="shared" si="215"/>
        <v>0</v>
      </c>
    </row>
    <row r="1108" spans="1:23" x14ac:dyDescent="0.2">
      <c r="A1108" t="s">
        <v>175</v>
      </c>
      <c r="B1108" t="s">
        <v>174</v>
      </c>
      <c r="C1108">
        <v>2011</v>
      </c>
      <c r="D1108">
        <v>84</v>
      </c>
      <c r="E1108">
        <v>67.099999999999994</v>
      </c>
      <c r="F1108">
        <v>0.82088943800000003</v>
      </c>
      <c r="G1108">
        <v>714.30332429999999</v>
      </c>
      <c r="H1108">
        <v>14792126</v>
      </c>
      <c r="I1108" t="str">
        <f>Master_Data!$A1108 &amp; "-" &amp; Master_Data!$C1108</f>
        <v>GTM-2011</v>
      </c>
      <c r="J1108">
        <f t="shared" si="204"/>
        <v>-0.29999999999999716</v>
      </c>
      <c r="K1108">
        <f t="shared" si="205"/>
        <v>0</v>
      </c>
      <c r="L1108">
        <f t="shared" si="206"/>
        <v>8.5439889999999741E-3</v>
      </c>
      <c r="M1108">
        <f t="shared" si="207"/>
        <v>12142699.998965189</v>
      </c>
      <c r="N1108">
        <f t="shared" si="208"/>
        <v>16</v>
      </c>
      <c r="O1108">
        <f t="shared" si="209"/>
        <v>1.1492168803840468</v>
      </c>
      <c r="P1108" t="str">
        <f>IFERROR(VLOOKUP(A1108,Ref_Data!$A:$B,2,0),"Unknown")</f>
        <v>Upper Middle Income</v>
      </c>
      <c r="Q1108" t="str">
        <f>IFERROR(VLOOKUP(A1108,Ref_Data!$A:$C,3,0),"Unknown")</f>
        <v>Latin America &amp; Caribbean</v>
      </c>
      <c r="R1108" t="str">
        <f t="shared" si="210"/>
        <v>High Access</v>
      </c>
      <c r="S1108">
        <f t="shared" si="211"/>
        <v>3.5846725691796877</v>
      </c>
      <c r="T1108">
        <f t="shared" si="212"/>
        <v>36.902629710358852</v>
      </c>
      <c r="U1108">
        <f t="shared" si="213"/>
        <v>-4.3056439457740554</v>
      </c>
      <c r="V1108">
        <f t="shared" si="214"/>
        <v>-0.29999999999999716</v>
      </c>
      <c r="W1108">
        <f t="shared" si="215"/>
        <v>8.5439889999999741E-3</v>
      </c>
    </row>
    <row r="1109" spans="1:23" x14ac:dyDescent="0.2">
      <c r="A1109" t="s">
        <v>175</v>
      </c>
      <c r="B1109" t="s">
        <v>174</v>
      </c>
      <c r="C1109">
        <v>2012</v>
      </c>
      <c r="D1109">
        <v>86.8</v>
      </c>
      <c r="E1109">
        <v>67.400000000000006</v>
      </c>
      <c r="F1109">
        <v>0.83363116400000004</v>
      </c>
      <c r="G1109">
        <v>734.08447330000001</v>
      </c>
      <c r="H1109">
        <v>15089647</v>
      </c>
      <c r="I1109" t="str">
        <f>Master_Data!$A1109 &amp; "-" &amp; Master_Data!$C1109</f>
        <v>GTM-2012</v>
      </c>
      <c r="J1109">
        <f t="shared" si="204"/>
        <v>2.7999999999999972</v>
      </c>
      <c r="K1109">
        <f t="shared" si="205"/>
        <v>0.30000000000001137</v>
      </c>
      <c r="L1109">
        <f t="shared" si="206"/>
        <v>1.2741726000000009E-2</v>
      </c>
      <c r="M1109">
        <f t="shared" si="207"/>
        <v>12579199.992959108</v>
      </c>
      <c r="N1109">
        <f t="shared" si="208"/>
        <v>13.200000000000003</v>
      </c>
      <c r="O1109">
        <f t="shared" si="209"/>
        <v>1.1356065879618709</v>
      </c>
      <c r="P1109" t="str">
        <f>IFERROR(VLOOKUP(A1109,Ref_Data!$A:$B,2,0),"Unknown")</f>
        <v>Upper Middle Income</v>
      </c>
      <c r="Q1109" t="str">
        <f>IFERROR(VLOOKUP(A1109,Ref_Data!$A:$C,3,0),"Unknown")</f>
        <v>Latin America &amp; Caribbean</v>
      </c>
      <c r="R1109" t="str">
        <f t="shared" si="210"/>
        <v>High Access</v>
      </c>
      <c r="S1109">
        <f t="shared" si="211"/>
        <v>5.6791954639843709</v>
      </c>
      <c r="T1109">
        <f t="shared" si="212"/>
        <v>37.29287054677512</v>
      </c>
      <c r="U1109">
        <f t="shared" si="213"/>
        <v>-4.5718728990962294</v>
      </c>
      <c r="V1109">
        <f t="shared" si="214"/>
        <v>2.5</v>
      </c>
      <c r="W1109">
        <f t="shared" si="215"/>
        <v>2.1285714999999983E-2</v>
      </c>
    </row>
    <row r="1110" spans="1:23" x14ac:dyDescent="0.2">
      <c r="A1110" t="s">
        <v>175</v>
      </c>
      <c r="B1110" t="s">
        <v>174</v>
      </c>
      <c r="C1110">
        <v>2013</v>
      </c>
      <c r="D1110">
        <v>88.1</v>
      </c>
      <c r="E1110">
        <v>67.2</v>
      </c>
      <c r="F1110">
        <v>0.87963888700000004</v>
      </c>
      <c r="G1110">
        <v>738.98267429999999</v>
      </c>
      <c r="H1110">
        <v>15387337</v>
      </c>
      <c r="I1110" t="str">
        <f>Master_Data!$A1110 &amp; "-" &amp; Master_Data!$C1110</f>
        <v>GTM-2013</v>
      </c>
      <c r="J1110">
        <f t="shared" si="204"/>
        <v>1.2999999999999972</v>
      </c>
      <c r="K1110">
        <f t="shared" si="205"/>
        <v>-0.20000000000000284</v>
      </c>
      <c r="L1110">
        <f t="shared" si="206"/>
        <v>4.6007723E-2</v>
      </c>
      <c r="M1110">
        <f t="shared" si="207"/>
        <v>13535299.992573919</v>
      </c>
      <c r="N1110">
        <f t="shared" si="208"/>
        <v>11.900000000000006</v>
      </c>
      <c r="O1110">
        <f t="shared" si="209"/>
        <v>1.1903376325205952</v>
      </c>
      <c r="P1110" t="str">
        <f>IFERROR(VLOOKUP(A1110,Ref_Data!$A:$B,2,0),"Unknown")</f>
        <v>Upper Middle Income</v>
      </c>
      <c r="Q1110" t="str">
        <f>IFERROR(VLOOKUP(A1110,Ref_Data!$A:$C,3,0),"Unknown")</f>
        <v>Latin America &amp; Caribbean</v>
      </c>
      <c r="R1110" t="str">
        <f t="shared" si="210"/>
        <v>High Access</v>
      </c>
      <c r="S1110">
        <f t="shared" si="211"/>
        <v>6.3874618233593878</v>
      </c>
      <c r="T1110">
        <f t="shared" si="212"/>
        <v>36.898359916164651</v>
      </c>
      <c r="U1110">
        <f t="shared" si="213"/>
        <v>-4.0887315570000045</v>
      </c>
      <c r="V1110">
        <f t="shared" si="214"/>
        <v>3.7999999999999972</v>
      </c>
      <c r="W1110">
        <f t="shared" si="215"/>
        <v>6.7293437999999983E-2</v>
      </c>
    </row>
    <row r="1111" spans="1:23" x14ac:dyDescent="0.2">
      <c r="A1111" t="s">
        <v>175</v>
      </c>
      <c r="B1111" t="s">
        <v>174</v>
      </c>
      <c r="C1111">
        <v>2014</v>
      </c>
      <c r="D1111">
        <v>85.5</v>
      </c>
      <c r="E1111">
        <v>66.2</v>
      </c>
      <c r="F1111">
        <v>0.92691971100000004</v>
      </c>
      <c r="G1111">
        <v>756.28752559999998</v>
      </c>
      <c r="H1111">
        <v>15681725</v>
      </c>
      <c r="I1111" t="str">
        <f>Master_Data!$A1111 &amp; "-" &amp; Master_Data!$C1111</f>
        <v>GTM-2014</v>
      </c>
      <c r="J1111">
        <f t="shared" si="204"/>
        <v>-2.5999999999999943</v>
      </c>
      <c r="K1111">
        <f t="shared" si="205"/>
        <v>-1</v>
      </c>
      <c r="L1111">
        <f t="shared" si="206"/>
        <v>4.7280823999999999E-2</v>
      </c>
      <c r="M1111">
        <f t="shared" si="207"/>
        <v>14535700.004981475</v>
      </c>
      <c r="N1111">
        <f t="shared" si="208"/>
        <v>14.5</v>
      </c>
      <c r="O1111">
        <f t="shared" si="209"/>
        <v>1.2256181407522611</v>
      </c>
      <c r="P1111" t="str">
        <f>IFERROR(VLOOKUP(A1111,Ref_Data!$A:$B,2,0),"Unknown")</f>
        <v>Upper Middle Income</v>
      </c>
      <c r="Q1111" t="str">
        <f>IFERROR(VLOOKUP(A1111,Ref_Data!$A:$C,3,0),"Unknown")</f>
        <v>Latin America &amp; Caribbean</v>
      </c>
      <c r="R1111" t="str">
        <f t="shared" si="210"/>
        <v>High Access</v>
      </c>
      <c r="S1111">
        <f t="shared" si="211"/>
        <v>3.0590974111328535</v>
      </c>
      <c r="T1111">
        <f t="shared" si="212"/>
        <v>36.088273394421705</v>
      </c>
      <c r="U1111">
        <f t="shared" si="213"/>
        <v>-3.8643671870836842</v>
      </c>
      <c r="V1111">
        <f t="shared" si="214"/>
        <v>1.2000000000000028</v>
      </c>
      <c r="W1111">
        <f t="shared" si="215"/>
        <v>0.11457426199999998</v>
      </c>
    </row>
    <row r="1112" spans="1:23" x14ac:dyDescent="0.2">
      <c r="A1112" t="s">
        <v>175</v>
      </c>
      <c r="B1112" t="s">
        <v>174</v>
      </c>
      <c r="C1112">
        <v>2015</v>
      </c>
      <c r="D1112">
        <v>90.5</v>
      </c>
      <c r="E1112">
        <v>63.3</v>
      </c>
      <c r="F1112">
        <v>1.0617250730000001</v>
      </c>
      <c r="G1112">
        <v>787.26351750000003</v>
      </c>
      <c r="H1112">
        <v>15971743</v>
      </c>
      <c r="I1112" t="str">
        <f>Master_Data!$A1112 &amp; "-" &amp; Master_Data!$C1112</f>
        <v>GTM-2015</v>
      </c>
      <c r="J1112">
        <f t="shared" si="204"/>
        <v>5</v>
      </c>
      <c r="K1112">
        <f t="shared" si="205"/>
        <v>-2.9000000000000057</v>
      </c>
      <c r="L1112">
        <f t="shared" si="206"/>
        <v>0.13480536200000004</v>
      </c>
      <c r="M1112">
        <f t="shared" si="207"/>
        <v>16957600.002612241</v>
      </c>
      <c r="N1112">
        <f t="shared" si="208"/>
        <v>9.5</v>
      </c>
      <c r="O1112">
        <f t="shared" si="209"/>
        <v>1.3486273012771739</v>
      </c>
      <c r="P1112" t="str">
        <f>IFERROR(VLOOKUP(A1112,Ref_Data!$A:$B,2,0),"Unknown")</f>
        <v>Upper Middle Income</v>
      </c>
      <c r="Q1112" t="str">
        <f>IFERROR(VLOOKUP(A1112,Ref_Data!$A:$C,3,0),"Unknown")</f>
        <v>Latin America &amp; Caribbean</v>
      </c>
      <c r="R1112" t="str">
        <f t="shared" si="210"/>
        <v>High Access</v>
      </c>
      <c r="S1112">
        <f t="shared" si="211"/>
        <v>7.4847614419531112</v>
      </c>
      <c r="T1112">
        <f t="shared" si="212"/>
        <v>33.384842808502007</v>
      </c>
      <c r="U1112">
        <f t="shared" si="213"/>
        <v>-3.6477162930041791</v>
      </c>
      <c r="V1112">
        <f t="shared" si="214"/>
        <v>6.2000000000000028</v>
      </c>
      <c r="W1112">
        <f t="shared" si="215"/>
        <v>0.24937962400000002</v>
      </c>
    </row>
    <row r="1113" spans="1:23" x14ac:dyDescent="0.2">
      <c r="A1113" t="s">
        <v>175</v>
      </c>
      <c r="B1113" t="s">
        <v>174</v>
      </c>
      <c r="C1113">
        <v>2016</v>
      </c>
      <c r="D1113">
        <v>91.8</v>
      </c>
      <c r="E1113">
        <v>63.2</v>
      </c>
      <c r="F1113">
        <v>1.107877921</v>
      </c>
      <c r="G1113">
        <v>833.55203070000005</v>
      </c>
      <c r="H1113">
        <v>16268760</v>
      </c>
      <c r="I1113" t="str">
        <f>Master_Data!$A1113 &amp; "-" &amp; Master_Data!$C1113</f>
        <v>GTM-2016</v>
      </c>
      <c r="J1113">
        <f t="shared" si="204"/>
        <v>1.2999999999999972</v>
      </c>
      <c r="K1113">
        <f t="shared" si="205"/>
        <v>-9.9999999999994316E-2</v>
      </c>
      <c r="L1113">
        <f t="shared" si="206"/>
        <v>4.6152847999999969E-2</v>
      </c>
      <c r="M1113">
        <f t="shared" si="207"/>
        <v>18023800.00604796</v>
      </c>
      <c r="N1113">
        <f t="shared" si="208"/>
        <v>8.2000000000000028</v>
      </c>
      <c r="O1113">
        <f t="shared" si="209"/>
        <v>1.3291046991627224</v>
      </c>
      <c r="P1113" t="str">
        <f>IFERROR(VLOOKUP(A1113,Ref_Data!$A:$B,2,0),"Unknown")</f>
        <v>Upper Middle Income</v>
      </c>
      <c r="Q1113" t="str">
        <f>IFERROR(VLOOKUP(A1113,Ref_Data!$A:$C,3,0),"Unknown")</f>
        <v>Latin America &amp; Caribbean</v>
      </c>
      <c r="R1113" t="str">
        <f t="shared" si="210"/>
        <v>High Access</v>
      </c>
      <c r="S1113">
        <f t="shared" si="211"/>
        <v>7.7052488694530297</v>
      </c>
      <c r="T1113">
        <f t="shared" si="212"/>
        <v>33.493942474815277</v>
      </c>
      <c r="U1113">
        <f t="shared" si="213"/>
        <v>-3.5664938746694563</v>
      </c>
      <c r="V1113">
        <f t="shared" si="214"/>
        <v>7.5</v>
      </c>
      <c r="W1113">
        <f t="shared" si="215"/>
        <v>0.29553247199999999</v>
      </c>
    </row>
    <row r="1114" spans="1:23" x14ac:dyDescent="0.2">
      <c r="A1114" t="s">
        <v>175</v>
      </c>
      <c r="B1114" t="s">
        <v>174</v>
      </c>
      <c r="C1114">
        <v>2017</v>
      </c>
      <c r="D1114">
        <v>93.3</v>
      </c>
      <c r="E1114">
        <v>65</v>
      </c>
      <c r="F1114">
        <v>1.029572792</v>
      </c>
      <c r="G1114">
        <v>817.67672070000003</v>
      </c>
      <c r="H1114">
        <v>16567357</v>
      </c>
      <c r="I1114" t="str">
        <f>Master_Data!$A1114 &amp; "-" &amp; Master_Data!$C1114</f>
        <v>GTM-2017</v>
      </c>
      <c r="J1114">
        <f t="shared" si="204"/>
        <v>1.5</v>
      </c>
      <c r="K1114">
        <f t="shared" si="205"/>
        <v>1.7999999999999972</v>
      </c>
      <c r="L1114">
        <f t="shared" si="206"/>
        <v>-7.8305129000000084E-2</v>
      </c>
      <c r="M1114">
        <f t="shared" si="207"/>
        <v>17057300.002550744</v>
      </c>
      <c r="N1114">
        <f t="shared" si="208"/>
        <v>6.7000000000000028</v>
      </c>
      <c r="O1114">
        <f t="shared" si="209"/>
        <v>1.2591440674972365</v>
      </c>
      <c r="P1114" t="str">
        <f>IFERROR(VLOOKUP(A1114,Ref_Data!$A:$B,2,0),"Unknown")</f>
        <v>Upper Middle Income</v>
      </c>
      <c r="Q1114" t="str">
        <f>IFERROR(VLOOKUP(A1114,Ref_Data!$A:$C,3,0),"Unknown")</f>
        <v>Latin America &amp; Caribbean</v>
      </c>
      <c r="R1114" t="str">
        <f t="shared" si="210"/>
        <v>High Access</v>
      </c>
      <c r="S1114">
        <f t="shared" si="211"/>
        <v>8.4460923099218803</v>
      </c>
      <c r="T1114">
        <f t="shared" si="212"/>
        <v>35.458481128265049</v>
      </c>
      <c r="U1114">
        <f t="shared" si="213"/>
        <v>-3.6481782735732242</v>
      </c>
      <c r="V1114">
        <f t="shared" si="214"/>
        <v>9</v>
      </c>
      <c r="W1114">
        <f t="shared" si="215"/>
        <v>0.21722734299999991</v>
      </c>
    </row>
    <row r="1115" spans="1:23" x14ac:dyDescent="0.2">
      <c r="A1115" t="s">
        <v>175</v>
      </c>
      <c r="B1115" t="s">
        <v>174</v>
      </c>
      <c r="C1115">
        <v>2018</v>
      </c>
      <c r="D1115">
        <v>94.2</v>
      </c>
      <c r="E1115">
        <v>64</v>
      </c>
      <c r="F1115">
        <v>1.1124332429999999</v>
      </c>
      <c r="G1115">
        <v>833.83106869999995</v>
      </c>
      <c r="H1115">
        <v>16845685</v>
      </c>
      <c r="I1115" t="str">
        <f>Master_Data!$A1115 &amp; "-" &amp; Master_Data!$C1115</f>
        <v>GTM-2018</v>
      </c>
      <c r="J1115">
        <f t="shared" si="204"/>
        <v>0.90000000000000568</v>
      </c>
      <c r="K1115">
        <f t="shared" si="205"/>
        <v>-1</v>
      </c>
      <c r="L1115">
        <f t="shared" si="206"/>
        <v>8.2860450999999946E-2</v>
      </c>
      <c r="M1115">
        <f t="shared" si="207"/>
        <v>18739699.995106455</v>
      </c>
      <c r="N1115">
        <f t="shared" si="208"/>
        <v>5.7999999999999972</v>
      </c>
      <c r="O1115">
        <f t="shared" si="209"/>
        <v>1.3341230433334175</v>
      </c>
      <c r="P1115" t="str">
        <f>IFERROR(VLOOKUP(A1115,Ref_Data!$A:$B,2,0),"Unknown")</f>
        <v>Upper Middle Income</v>
      </c>
      <c r="Q1115" t="str">
        <f>IFERROR(VLOOKUP(A1115,Ref_Data!$A:$C,3,0),"Unknown")</f>
        <v>Latin America &amp; Caribbean</v>
      </c>
      <c r="R1115" t="str">
        <f t="shared" si="210"/>
        <v>High Access</v>
      </c>
      <c r="S1115">
        <f t="shared" si="211"/>
        <v>8.7161994403125078</v>
      </c>
      <c r="T1115">
        <f t="shared" si="212"/>
        <v>34.436969829674695</v>
      </c>
      <c r="U1115">
        <f t="shared" si="213"/>
        <v>-3.598435766627615</v>
      </c>
      <c r="V1115">
        <f t="shared" si="214"/>
        <v>9.9000000000000057</v>
      </c>
      <c r="W1115">
        <f t="shared" si="215"/>
        <v>0.30008779399999985</v>
      </c>
    </row>
    <row r="1116" spans="1:23" x14ac:dyDescent="0.2">
      <c r="A1116" t="s">
        <v>175</v>
      </c>
      <c r="B1116" t="s">
        <v>174</v>
      </c>
      <c r="C1116">
        <v>2019</v>
      </c>
      <c r="D1116">
        <v>95.4</v>
      </c>
      <c r="E1116">
        <v>62.8</v>
      </c>
      <c r="F1116">
        <v>1.149627366</v>
      </c>
      <c r="G1116">
        <v>851.57698140000002</v>
      </c>
      <c r="H1116">
        <v>17103803</v>
      </c>
      <c r="I1116" t="str">
        <f>Master_Data!$A1116 &amp; "-" &amp; Master_Data!$C1116</f>
        <v>GTM-2019</v>
      </c>
      <c r="J1116">
        <f t="shared" si="204"/>
        <v>1.2000000000000028</v>
      </c>
      <c r="K1116">
        <f t="shared" si="205"/>
        <v>-1.2000000000000028</v>
      </c>
      <c r="L1116">
        <f t="shared" si="206"/>
        <v>3.7194123000000134E-2</v>
      </c>
      <c r="M1116">
        <f t="shared" si="207"/>
        <v>19662999.9914729</v>
      </c>
      <c r="N1116">
        <f t="shared" si="208"/>
        <v>4.5999999999999943</v>
      </c>
      <c r="O1116">
        <f t="shared" si="209"/>
        <v>1.3499981694080112</v>
      </c>
      <c r="P1116" t="str">
        <f>IFERROR(VLOOKUP(A1116,Ref_Data!$A:$B,2,0),"Unknown")</f>
        <v>Upper Middle Income</v>
      </c>
      <c r="Q1116" t="str">
        <f>IFERROR(VLOOKUP(A1116,Ref_Data!$A:$C,3,0),"Unknown")</f>
        <v>Latin America &amp; Caribbean</v>
      </c>
      <c r="R1116" t="str">
        <f t="shared" si="210"/>
        <v>Universal Access</v>
      </c>
      <c r="S1116">
        <f t="shared" si="211"/>
        <v>9.3586228605858821</v>
      </c>
      <c r="T1116">
        <f t="shared" si="212"/>
        <v>33.337808956172708</v>
      </c>
      <c r="U1116">
        <f t="shared" si="213"/>
        <v>-3.5337739295815878</v>
      </c>
      <c r="V1116">
        <f t="shared" si="214"/>
        <v>11.100000000000009</v>
      </c>
      <c r="W1116">
        <f t="shared" si="215"/>
        <v>0.33728191699999999</v>
      </c>
    </row>
    <row r="1117" spans="1:23" x14ac:dyDescent="0.2">
      <c r="A1117" t="s">
        <v>175</v>
      </c>
      <c r="B1117" t="s">
        <v>174</v>
      </c>
      <c r="C1117">
        <v>2020</v>
      </c>
      <c r="D1117">
        <v>96.6</v>
      </c>
      <c r="E1117">
        <v>65.5</v>
      </c>
      <c r="F1117">
        <v>1.0150584840000001</v>
      </c>
      <c r="G1117">
        <v>823.7517848</v>
      </c>
      <c r="H1117">
        <v>17357325</v>
      </c>
      <c r="I1117" t="str">
        <f>Master_Data!$A1117 &amp; "-" &amp; Master_Data!$C1117</f>
        <v>GTM-2020</v>
      </c>
      <c r="J1117">
        <f t="shared" si="204"/>
        <v>1.1999999999999886</v>
      </c>
      <c r="K1117">
        <f t="shared" si="205"/>
        <v>2.7000000000000028</v>
      </c>
      <c r="L1117">
        <f t="shared" si="206"/>
        <v>-0.13456888199999995</v>
      </c>
      <c r="M1117">
        <f t="shared" si="207"/>
        <v>17618700.000795301</v>
      </c>
      <c r="N1117">
        <f t="shared" si="208"/>
        <v>3.4000000000000057</v>
      </c>
      <c r="O1117">
        <f t="shared" si="209"/>
        <v>1.2322382818829918</v>
      </c>
      <c r="P1117" t="str">
        <f>IFERROR(VLOOKUP(A1117,Ref_Data!$A:$B,2,0),"Unknown")</f>
        <v>Upper Middle Income</v>
      </c>
      <c r="Q1117" t="str">
        <f>IFERROR(VLOOKUP(A1117,Ref_Data!$A:$C,3,0),"Unknown")</f>
        <v>Latin America &amp; Caribbean</v>
      </c>
      <c r="R1117" t="str">
        <f t="shared" si="210"/>
        <v>Universal Access</v>
      </c>
      <c r="S1117">
        <f t="shared" si="211"/>
        <v>10.026165474335912</v>
      </c>
      <c r="T1117">
        <f t="shared" si="212"/>
        <v>34.965146566184742</v>
      </c>
      <c r="U1117">
        <f t="shared" si="213"/>
        <v>-3.385689152301258</v>
      </c>
      <c r="V1117">
        <f t="shared" si="214"/>
        <v>12.299999999999997</v>
      </c>
      <c r="W1117">
        <f t="shared" si="215"/>
        <v>0.20271303500000004</v>
      </c>
    </row>
    <row r="1118" spans="1:23" x14ac:dyDescent="0.2">
      <c r="A1118" t="s">
        <v>175</v>
      </c>
      <c r="B1118" t="s">
        <v>174</v>
      </c>
      <c r="C1118">
        <v>2021</v>
      </c>
      <c r="D1118">
        <v>97.9</v>
      </c>
      <c r="E1118">
        <v>62.1</v>
      </c>
      <c r="F1118">
        <v>1.148082381</v>
      </c>
      <c r="G1118">
        <v>924.21044879999999</v>
      </c>
      <c r="H1118">
        <v>17598650</v>
      </c>
      <c r="I1118" t="str">
        <f>Master_Data!$A1118 &amp; "-" &amp; Master_Data!$C1118</f>
        <v>GTM-2021</v>
      </c>
      <c r="J1118">
        <f t="shared" si="204"/>
        <v>1.3000000000000114</v>
      </c>
      <c r="K1118">
        <f t="shared" si="205"/>
        <v>-3.3999999999999986</v>
      </c>
      <c r="L1118">
        <f t="shared" si="206"/>
        <v>0.13302389699999995</v>
      </c>
      <c r="M1118">
        <f t="shared" si="207"/>
        <v>20204699.994385652</v>
      </c>
      <c r="N1118">
        <f t="shared" si="208"/>
        <v>2.0999999999999943</v>
      </c>
      <c r="O1118">
        <f t="shared" si="209"/>
        <v>1.2422304708745466</v>
      </c>
      <c r="P1118" t="str">
        <f>IFERROR(VLOOKUP(A1118,Ref_Data!$A:$B,2,0),"Unknown")</f>
        <v>Upper Middle Income</v>
      </c>
      <c r="Q1118" t="str">
        <f>IFERROR(VLOOKUP(A1118,Ref_Data!$A:$C,3,0),"Unknown")</f>
        <v>Latin America &amp; Caribbean</v>
      </c>
      <c r="R1118" t="str">
        <f t="shared" si="210"/>
        <v>Universal Access</v>
      </c>
      <c r="S1118">
        <f t="shared" si="211"/>
        <v>10.774831489726566</v>
      </c>
      <c r="T1118">
        <f t="shared" si="212"/>
        <v>32.496618357487947</v>
      </c>
      <c r="U1118">
        <f t="shared" si="213"/>
        <v>-3.4326519600041863</v>
      </c>
      <c r="V1118">
        <f t="shared" si="214"/>
        <v>13.600000000000009</v>
      </c>
      <c r="W1118">
        <f t="shared" si="215"/>
        <v>0.33573693199999999</v>
      </c>
    </row>
    <row r="1119" spans="1:23" x14ac:dyDescent="0.2">
      <c r="A1119" t="s">
        <v>175</v>
      </c>
      <c r="B1119" t="s">
        <v>174</v>
      </c>
      <c r="C1119">
        <v>2022</v>
      </c>
      <c r="D1119">
        <v>99.1</v>
      </c>
      <c r="F1119">
        <v>1.061851782</v>
      </c>
      <c r="G1119">
        <v>887.83892530000003</v>
      </c>
      <c r="H1119">
        <v>17847877</v>
      </c>
      <c r="I1119" t="str">
        <f>Master_Data!$A1119 &amp; "-" &amp; Master_Data!$C1119</f>
        <v>GTM-2022</v>
      </c>
      <c r="J1119">
        <f t="shared" si="204"/>
        <v>1.1999999999999886</v>
      </c>
      <c r="K1119" t="str">
        <f t="shared" si="205"/>
        <v/>
      </c>
      <c r="L1119">
        <f t="shared" si="206"/>
        <v>-8.6230599000000074E-2</v>
      </c>
      <c r="M1119">
        <f t="shared" si="207"/>
        <v>18951799.997366812</v>
      </c>
      <c r="N1119">
        <f t="shared" si="208"/>
        <v>0.90000000000000568</v>
      </c>
      <c r="O1119">
        <f t="shared" si="209"/>
        <v>1.1959959760056715</v>
      </c>
      <c r="P1119" t="str">
        <f>IFERROR(VLOOKUP(A1119,Ref_Data!$A:$B,2,0),"Unknown")</f>
        <v>Upper Middle Income</v>
      </c>
      <c r="Q1119" t="str">
        <f>IFERROR(VLOOKUP(A1119,Ref_Data!$A:$C,3,0),"Unknown")</f>
        <v>Latin America &amp; Caribbean</v>
      </c>
      <c r="R1119" t="str">
        <f t="shared" si="210"/>
        <v>Universal Access</v>
      </c>
      <c r="S1119">
        <f t="shared" si="211"/>
        <v>11.685946336015647</v>
      </c>
      <c r="T1119" t="str">
        <f t="shared" si="212"/>
        <v/>
      </c>
      <c r="U1119">
        <f t="shared" si="213"/>
        <v>-3.4889492702259366</v>
      </c>
      <c r="V1119">
        <f t="shared" si="214"/>
        <v>14.799999999999997</v>
      </c>
      <c r="W1119">
        <f t="shared" si="215"/>
        <v>0.24950633299999991</v>
      </c>
    </row>
    <row r="1120" spans="1:23" x14ac:dyDescent="0.2">
      <c r="A1120" t="s">
        <v>177</v>
      </c>
      <c r="B1120" t="s">
        <v>176</v>
      </c>
      <c r="C1120">
        <v>2010</v>
      </c>
      <c r="D1120">
        <v>100</v>
      </c>
      <c r="E1120">
        <v>0.5</v>
      </c>
      <c r="F1120">
        <v>1.8015640000000001E-3</v>
      </c>
      <c r="H1120">
        <v>166522</v>
      </c>
      <c r="I1120" t="str">
        <f>Master_Data!$A1120 &amp; "-" &amp; Master_Data!$C1120</f>
        <v>GUM-2010</v>
      </c>
      <c r="J1120" t="str">
        <f t="shared" si="204"/>
        <v/>
      </c>
      <c r="K1120" t="str">
        <f t="shared" si="205"/>
        <v/>
      </c>
      <c r="L1120" t="str">
        <f t="shared" si="206"/>
        <v/>
      </c>
      <c r="M1120">
        <f t="shared" si="207"/>
        <v>300.00004040800002</v>
      </c>
      <c r="N1120">
        <f t="shared" si="208"/>
        <v>0</v>
      </c>
      <c r="O1120" t="str">
        <f t="shared" si="209"/>
        <v/>
      </c>
      <c r="P1120" t="str">
        <f>IFERROR(VLOOKUP(A1120,Ref_Data!$A:$B,2,0),"Unknown")</f>
        <v>High Income</v>
      </c>
      <c r="Q1120" t="str">
        <f>IFERROR(VLOOKUP(A1120,Ref_Data!$A:$C,3,0),"Unknown")</f>
        <v>East Asia &amp; Pacific</v>
      </c>
      <c r="R1120" t="str">
        <f t="shared" si="210"/>
        <v>Universal Access</v>
      </c>
      <c r="S1120">
        <f t="shared" si="211"/>
        <v>20.375342560585949</v>
      </c>
      <c r="T1120">
        <f t="shared" si="212"/>
        <v>-29.912664906737902</v>
      </c>
      <c r="U1120">
        <f t="shared" si="213"/>
        <v>-5.0962576499916343</v>
      </c>
      <c r="V1120">
        <f t="shared" si="214"/>
        <v>0</v>
      </c>
      <c r="W1120">
        <f t="shared" si="215"/>
        <v>0</v>
      </c>
    </row>
    <row r="1121" spans="1:23" x14ac:dyDescent="0.2">
      <c r="A1121" t="s">
        <v>177</v>
      </c>
      <c r="B1121" t="s">
        <v>176</v>
      </c>
      <c r="C1121">
        <v>2011</v>
      </c>
      <c r="D1121">
        <v>100</v>
      </c>
      <c r="E1121">
        <v>0.5</v>
      </c>
      <c r="F1121">
        <v>1.8013370000000001E-3</v>
      </c>
      <c r="H1121">
        <v>166543</v>
      </c>
      <c r="I1121" t="str">
        <f>Master_Data!$A1121 &amp; "-" &amp; Master_Data!$C1121</f>
        <v>GUM-2011</v>
      </c>
      <c r="J1121">
        <f t="shared" si="204"/>
        <v>0</v>
      </c>
      <c r="K1121">
        <f t="shared" si="205"/>
        <v>0</v>
      </c>
      <c r="L1121">
        <f t="shared" si="206"/>
        <v>-2.269999999999963E-7</v>
      </c>
      <c r="M1121">
        <f t="shared" si="207"/>
        <v>300.00006799100004</v>
      </c>
      <c r="N1121">
        <f t="shared" si="208"/>
        <v>0</v>
      </c>
      <c r="O1121" t="str">
        <f t="shared" si="209"/>
        <v/>
      </c>
      <c r="P1121" t="str">
        <f>IFERROR(VLOOKUP(A1121,Ref_Data!$A:$B,2,0),"Unknown")</f>
        <v>High Income</v>
      </c>
      <c r="Q1121" t="str">
        <f>IFERROR(VLOOKUP(A1121,Ref_Data!$A:$C,3,0),"Unknown")</f>
        <v>East Asia &amp; Pacific</v>
      </c>
      <c r="R1121" t="str">
        <f t="shared" si="210"/>
        <v>Universal Access</v>
      </c>
      <c r="S1121">
        <f t="shared" si="211"/>
        <v>19.584672569179688</v>
      </c>
      <c r="T1121">
        <f t="shared" si="212"/>
        <v>-29.697370289641142</v>
      </c>
      <c r="U1121">
        <f t="shared" si="213"/>
        <v>-5.1247320467740556</v>
      </c>
      <c r="V1121">
        <f t="shared" si="214"/>
        <v>0</v>
      </c>
      <c r="W1121">
        <f t="shared" si="215"/>
        <v>-2.269999999999963E-7</v>
      </c>
    </row>
    <row r="1122" spans="1:23" x14ac:dyDescent="0.2">
      <c r="A1122" t="s">
        <v>177</v>
      </c>
      <c r="B1122" t="s">
        <v>176</v>
      </c>
      <c r="C1122">
        <v>2012</v>
      </c>
      <c r="D1122">
        <v>100</v>
      </c>
      <c r="E1122">
        <v>0.5</v>
      </c>
      <c r="F1122">
        <v>1.803633E-3</v>
      </c>
      <c r="H1122">
        <v>166331</v>
      </c>
      <c r="I1122" t="str">
        <f>Master_Data!$A1122 &amp; "-" &amp; Master_Data!$C1122</f>
        <v>GUM-2012</v>
      </c>
      <c r="J1122">
        <f t="shared" si="204"/>
        <v>0</v>
      </c>
      <c r="K1122">
        <f t="shared" si="205"/>
        <v>0</v>
      </c>
      <c r="L1122">
        <f t="shared" si="206"/>
        <v>2.2959999999999387E-6</v>
      </c>
      <c r="M1122">
        <f t="shared" si="207"/>
        <v>300.00008052300001</v>
      </c>
      <c r="N1122">
        <f t="shared" si="208"/>
        <v>0</v>
      </c>
      <c r="O1122" t="str">
        <f t="shared" si="209"/>
        <v/>
      </c>
      <c r="P1122" t="str">
        <f>IFERROR(VLOOKUP(A1122,Ref_Data!$A:$B,2,0),"Unknown")</f>
        <v>High Income</v>
      </c>
      <c r="Q1122" t="str">
        <f>IFERROR(VLOOKUP(A1122,Ref_Data!$A:$C,3,0),"Unknown")</f>
        <v>East Asia &amp; Pacific</v>
      </c>
      <c r="R1122" t="str">
        <f t="shared" si="210"/>
        <v>Universal Access</v>
      </c>
      <c r="S1122">
        <f t="shared" si="211"/>
        <v>18.879195463984374</v>
      </c>
      <c r="T1122">
        <f t="shared" si="212"/>
        <v>-29.607129453224882</v>
      </c>
      <c r="U1122">
        <f t="shared" si="213"/>
        <v>-5.4037004300962295</v>
      </c>
      <c r="V1122">
        <f t="shared" si="214"/>
        <v>0</v>
      </c>
      <c r="W1122">
        <f t="shared" si="215"/>
        <v>2.0689999999999424E-6</v>
      </c>
    </row>
    <row r="1123" spans="1:23" x14ac:dyDescent="0.2">
      <c r="A1123" t="s">
        <v>177</v>
      </c>
      <c r="B1123" t="s">
        <v>176</v>
      </c>
      <c r="C1123">
        <v>2013</v>
      </c>
      <c r="D1123">
        <v>100</v>
      </c>
      <c r="E1123">
        <v>0.6</v>
      </c>
      <c r="F1123">
        <v>1.807599E-3</v>
      </c>
      <c r="H1123">
        <v>165966</v>
      </c>
      <c r="I1123" t="str">
        <f>Master_Data!$A1123 &amp; "-" &amp; Master_Data!$C1123</f>
        <v>GUM-2013</v>
      </c>
      <c r="J1123">
        <f t="shared" si="204"/>
        <v>0</v>
      </c>
      <c r="K1123">
        <f t="shared" si="205"/>
        <v>9.9999999999999978E-2</v>
      </c>
      <c r="L1123">
        <f t="shared" si="206"/>
        <v>3.9659999999999956E-6</v>
      </c>
      <c r="M1123">
        <f t="shared" si="207"/>
        <v>299.99997563400001</v>
      </c>
      <c r="N1123">
        <f t="shared" si="208"/>
        <v>0</v>
      </c>
      <c r="O1123" t="str">
        <f t="shared" si="209"/>
        <v/>
      </c>
      <c r="P1123" t="str">
        <f>IFERROR(VLOOKUP(A1123,Ref_Data!$A:$B,2,0),"Unknown")</f>
        <v>High Income</v>
      </c>
      <c r="Q1123" t="str">
        <f>IFERROR(VLOOKUP(A1123,Ref_Data!$A:$C,3,0),"Unknown")</f>
        <v>East Asia &amp; Pacific</v>
      </c>
      <c r="R1123" t="str">
        <f t="shared" si="210"/>
        <v>Universal Access</v>
      </c>
      <c r="S1123">
        <f t="shared" si="211"/>
        <v>18.287461823359394</v>
      </c>
      <c r="T1123">
        <f t="shared" si="212"/>
        <v>-29.701640083835347</v>
      </c>
      <c r="U1123">
        <f t="shared" si="213"/>
        <v>-4.9665628450000039</v>
      </c>
      <c r="V1123">
        <f t="shared" si="214"/>
        <v>0</v>
      </c>
      <c r="W1123">
        <f t="shared" si="215"/>
        <v>6.034999999999938E-6</v>
      </c>
    </row>
    <row r="1124" spans="1:23" x14ac:dyDescent="0.2">
      <c r="A1124" t="s">
        <v>177</v>
      </c>
      <c r="B1124" t="s">
        <v>176</v>
      </c>
      <c r="C1124">
        <v>2014</v>
      </c>
      <c r="D1124">
        <v>100</v>
      </c>
      <c r="E1124">
        <v>0.7</v>
      </c>
      <c r="F1124">
        <v>1.2085609999999999E-3</v>
      </c>
      <c r="H1124">
        <v>165486</v>
      </c>
      <c r="I1124" t="str">
        <f>Master_Data!$A1124 &amp; "-" &amp; Master_Data!$C1124</f>
        <v>GUM-2014</v>
      </c>
      <c r="J1124">
        <f t="shared" si="204"/>
        <v>0</v>
      </c>
      <c r="K1124">
        <f t="shared" si="205"/>
        <v>9.9999999999999978E-2</v>
      </c>
      <c r="L1124">
        <f t="shared" si="206"/>
        <v>-5.9903800000000009E-4</v>
      </c>
      <c r="M1124">
        <f t="shared" si="207"/>
        <v>199.99992564599998</v>
      </c>
      <c r="N1124">
        <f t="shared" si="208"/>
        <v>0</v>
      </c>
      <c r="O1124" t="str">
        <f t="shared" si="209"/>
        <v/>
      </c>
      <c r="P1124" t="str">
        <f>IFERROR(VLOOKUP(A1124,Ref_Data!$A:$B,2,0),"Unknown")</f>
        <v>High Income</v>
      </c>
      <c r="Q1124" t="str">
        <f>IFERROR(VLOOKUP(A1124,Ref_Data!$A:$C,3,0),"Unknown")</f>
        <v>East Asia &amp; Pacific</v>
      </c>
      <c r="R1124" t="str">
        <f t="shared" si="210"/>
        <v>Universal Access</v>
      </c>
      <c r="S1124">
        <f t="shared" si="211"/>
        <v>17.559097411132853</v>
      </c>
      <c r="T1124">
        <f t="shared" si="212"/>
        <v>-29.411726605578302</v>
      </c>
      <c r="U1124">
        <f t="shared" si="213"/>
        <v>-4.7900783370836839</v>
      </c>
      <c r="V1124">
        <f t="shared" si="214"/>
        <v>0</v>
      </c>
      <c r="W1124">
        <f t="shared" si="215"/>
        <v>-5.9300300000000015E-4</v>
      </c>
    </row>
    <row r="1125" spans="1:23" x14ac:dyDescent="0.2">
      <c r="A1125" t="s">
        <v>177</v>
      </c>
      <c r="B1125" t="s">
        <v>176</v>
      </c>
      <c r="C1125">
        <v>2015</v>
      </c>
      <c r="D1125">
        <v>100</v>
      </c>
      <c r="E1125">
        <v>2.2999999999999998</v>
      </c>
      <c r="F1125">
        <v>1.2128200000000001E-3</v>
      </c>
      <c r="H1125">
        <v>164905</v>
      </c>
      <c r="I1125" t="str">
        <f>Master_Data!$A1125 &amp; "-" &amp; Master_Data!$C1125</f>
        <v>GUM-2015</v>
      </c>
      <c r="J1125">
        <f t="shared" si="204"/>
        <v>0</v>
      </c>
      <c r="K1125">
        <f t="shared" si="205"/>
        <v>1.5999999999999999</v>
      </c>
      <c r="L1125">
        <f t="shared" si="206"/>
        <v>4.2590000000001637E-6</v>
      </c>
      <c r="M1125">
        <f t="shared" si="207"/>
        <v>200.00008210000001</v>
      </c>
      <c r="N1125">
        <f t="shared" si="208"/>
        <v>0</v>
      </c>
      <c r="O1125" t="str">
        <f t="shared" si="209"/>
        <v/>
      </c>
      <c r="P1125" t="str">
        <f>IFERROR(VLOOKUP(A1125,Ref_Data!$A:$B,2,0),"Unknown")</f>
        <v>High Income</v>
      </c>
      <c r="Q1125" t="str">
        <f>IFERROR(VLOOKUP(A1125,Ref_Data!$A:$C,3,0),"Unknown")</f>
        <v>East Asia &amp; Pacific</v>
      </c>
      <c r="R1125" t="str">
        <f t="shared" si="210"/>
        <v>Universal Access</v>
      </c>
      <c r="S1125">
        <f t="shared" si="211"/>
        <v>16.984761441953111</v>
      </c>
      <c r="T1125">
        <f t="shared" si="212"/>
        <v>-27.615157191497989</v>
      </c>
      <c r="U1125">
        <f t="shared" si="213"/>
        <v>-4.7082285460041788</v>
      </c>
      <c r="V1125">
        <f t="shared" si="214"/>
        <v>0</v>
      </c>
      <c r="W1125">
        <f t="shared" si="215"/>
        <v>-5.8874399999999999E-4</v>
      </c>
    </row>
    <row r="1126" spans="1:23" x14ac:dyDescent="0.2">
      <c r="A1126" t="s">
        <v>177</v>
      </c>
      <c r="B1126" t="s">
        <v>176</v>
      </c>
      <c r="C1126">
        <v>2016</v>
      </c>
      <c r="D1126">
        <v>100</v>
      </c>
      <c r="E1126">
        <v>4.4000000000000004</v>
      </c>
      <c r="F1126">
        <v>1.826673E-3</v>
      </c>
      <c r="H1126">
        <v>164233</v>
      </c>
      <c r="I1126" t="str">
        <f>Master_Data!$A1126 &amp; "-" &amp; Master_Data!$C1126</f>
        <v>GUM-2016</v>
      </c>
      <c r="J1126">
        <f t="shared" si="204"/>
        <v>0</v>
      </c>
      <c r="K1126">
        <f t="shared" si="205"/>
        <v>2.1000000000000005</v>
      </c>
      <c r="L1126">
        <f t="shared" si="206"/>
        <v>6.1385299999999992E-4</v>
      </c>
      <c r="M1126">
        <f t="shared" si="207"/>
        <v>299.99998680900001</v>
      </c>
      <c r="N1126">
        <f t="shared" si="208"/>
        <v>0</v>
      </c>
      <c r="O1126" t="str">
        <f t="shared" si="209"/>
        <v/>
      </c>
      <c r="P1126" t="str">
        <f>IFERROR(VLOOKUP(A1126,Ref_Data!$A:$B,2,0),"Unknown")</f>
        <v>High Income</v>
      </c>
      <c r="Q1126" t="str">
        <f>IFERROR(VLOOKUP(A1126,Ref_Data!$A:$C,3,0),"Unknown")</f>
        <v>East Asia &amp; Pacific</v>
      </c>
      <c r="R1126" t="str">
        <f t="shared" si="210"/>
        <v>Universal Access</v>
      </c>
      <c r="S1126">
        <f t="shared" si="211"/>
        <v>15.905248869453033</v>
      </c>
      <c r="T1126">
        <f t="shared" si="212"/>
        <v>-25.306057525184727</v>
      </c>
      <c r="U1126">
        <f t="shared" si="213"/>
        <v>-4.6725451226694563</v>
      </c>
      <c r="V1126">
        <f t="shared" si="214"/>
        <v>0</v>
      </c>
      <c r="W1126">
        <f t="shared" si="215"/>
        <v>2.5108999999999939E-5</v>
      </c>
    </row>
    <row r="1127" spans="1:23" x14ac:dyDescent="0.2">
      <c r="A1127" t="s">
        <v>177</v>
      </c>
      <c r="B1127" t="s">
        <v>176</v>
      </c>
      <c r="C1127">
        <v>2017</v>
      </c>
      <c r="D1127">
        <v>100</v>
      </c>
      <c r="E1127">
        <v>3.9</v>
      </c>
      <c r="F1127">
        <v>1.834975E-3</v>
      </c>
      <c r="H1127">
        <v>163490</v>
      </c>
      <c r="I1127" t="str">
        <f>Master_Data!$A1127 &amp; "-" &amp; Master_Data!$C1127</f>
        <v>GUM-2017</v>
      </c>
      <c r="J1127">
        <f t="shared" si="204"/>
        <v>0</v>
      </c>
      <c r="K1127">
        <f t="shared" si="205"/>
        <v>-0.50000000000000044</v>
      </c>
      <c r="L1127">
        <f t="shared" si="206"/>
        <v>8.3019999999999622E-6</v>
      </c>
      <c r="M1127">
        <f t="shared" si="207"/>
        <v>300.00006274999998</v>
      </c>
      <c r="N1127">
        <f t="shared" si="208"/>
        <v>0</v>
      </c>
      <c r="O1127" t="str">
        <f t="shared" si="209"/>
        <v/>
      </c>
      <c r="P1127" t="str">
        <f>IFERROR(VLOOKUP(A1127,Ref_Data!$A:$B,2,0),"Unknown")</f>
        <v>High Income</v>
      </c>
      <c r="Q1127" t="str">
        <f>IFERROR(VLOOKUP(A1127,Ref_Data!$A:$C,3,0),"Unknown")</f>
        <v>East Asia &amp; Pacific</v>
      </c>
      <c r="R1127" t="str">
        <f t="shared" si="210"/>
        <v>Universal Access</v>
      </c>
      <c r="S1127">
        <f t="shared" si="211"/>
        <v>15.146092309921883</v>
      </c>
      <c r="T1127">
        <f t="shared" si="212"/>
        <v>-25.641518871734949</v>
      </c>
      <c r="U1127">
        <f t="shared" si="213"/>
        <v>-4.6759160905732235</v>
      </c>
      <c r="V1127">
        <f t="shared" si="214"/>
        <v>0</v>
      </c>
      <c r="W1127">
        <f t="shared" si="215"/>
        <v>3.3410999999999901E-5</v>
      </c>
    </row>
    <row r="1128" spans="1:23" x14ac:dyDescent="0.2">
      <c r="A1128" t="s">
        <v>177</v>
      </c>
      <c r="B1128" t="s">
        <v>176</v>
      </c>
      <c r="C1128">
        <v>2018</v>
      </c>
      <c r="D1128">
        <v>100</v>
      </c>
      <c r="E1128">
        <v>4.5</v>
      </c>
      <c r="F1128">
        <v>1.8441219999999999E-3</v>
      </c>
      <c r="H1128">
        <v>162679</v>
      </c>
      <c r="I1128" t="str">
        <f>Master_Data!$A1128 &amp; "-" &amp; Master_Data!$C1128</f>
        <v>GUM-2018</v>
      </c>
      <c r="J1128">
        <f t="shared" si="204"/>
        <v>0</v>
      </c>
      <c r="K1128">
        <f t="shared" si="205"/>
        <v>0.60000000000000009</v>
      </c>
      <c r="L1128">
        <f t="shared" si="206"/>
        <v>9.1469999999999312E-6</v>
      </c>
      <c r="M1128">
        <f t="shared" si="207"/>
        <v>299.99992283799997</v>
      </c>
      <c r="N1128">
        <f t="shared" si="208"/>
        <v>0</v>
      </c>
      <c r="O1128" t="str">
        <f t="shared" si="209"/>
        <v/>
      </c>
      <c r="P1128" t="str">
        <f>IFERROR(VLOOKUP(A1128,Ref_Data!$A:$B,2,0),"Unknown")</f>
        <v>High Income</v>
      </c>
      <c r="Q1128" t="str">
        <f>IFERROR(VLOOKUP(A1128,Ref_Data!$A:$C,3,0),"Unknown")</f>
        <v>East Asia &amp; Pacific</v>
      </c>
      <c r="R1128" t="str">
        <f t="shared" si="210"/>
        <v>Universal Access</v>
      </c>
      <c r="S1128">
        <f t="shared" si="211"/>
        <v>14.516199440312505</v>
      </c>
      <c r="T1128">
        <f t="shared" si="212"/>
        <v>-25.063030170325302</v>
      </c>
      <c r="U1128">
        <f t="shared" si="213"/>
        <v>-4.7090248876276153</v>
      </c>
      <c r="V1128">
        <f t="shared" si="214"/>
        <v>0</v>
      </c>
      <c r="W1128">
        <f t="shared" si="215"/>
        <v>4.2557999999999832E-5</v>
      </c>
    </row>
    <row r="1129" spans="1:23" x14ac:dyDescent="0.2">
      <c r="A1129" t="s">
        <v>177</v>
      </c>
      <c r="B1129" t="s">
        <v>176</v>
      </c>
      <c r="C1129">
        <v>2019</v>
      </c>
      <c r="D1129">
        <v>100</v>
      </c>
      <c r="E1129">
        <v>4.5</v>
      </c>
      <c r="F1129">
        <v>2.4720660000000002E-3</v>
      </c>
      <c r="H1129">
        <v>161808</v>
      </c>
      <c r="I1129" t="str">
        <f>Master_Data!$A1129 &amp; "-" &amp; Master_Data!$C1129</f>
        <v>GUM-2019</v>
      </c>
      <c r="J1129">
        <f t="shared" si="204"/>
        <v>0</v>
      </c>
      <c r="K1129">
        <f t="shared" si="205"/>
        <v>0</v>
      </c>
      <c r="L1129">
        <f t="shared" si="206"/>
        <v>6.2794400000000029E-4</v>
      </c>
      <c r="M1129">
        <f t="shared" si="207"/>
        <v>400.00005532800003</v>
      </c>
      <c r="N1129">
        <f t="shared" si="208"/>
        <v>0</v>
      </c>
      <c r="O1129" t="str">
        <f t="shared" si="209"/>
        <v/>
      </c>
      <c r="P1129" t="str">
        <f>IFERROR(VLOOKUP(A1129,Ref_Data!$A:$B,2,0),"Unknown")</f>
        <v>High Income</v>
      </c>
      <c r="Q1129" t="str">
        <f>IFERROR(VLOOKUP(A1129,Ref_Data!$A:$C,3,0),"Unknown")</f>
        <v>East Asia &amp; Pacific</v>
      </c>
      <c r="R1129" t="str">
        <f t="shared" si="210"/>
        <v>Universal Access</v>
      </c>
      <c r="S1129">
        <f t="shared" si="211"/>
        <v>13.958622860585876</v>
      </c>
      <c r="T1129">
        <f t="shared" si="212"/>
        <v>-24.962191043827289</v>
      </c>
      <c r="U1129">
        <f t="shared" si="213"/>
        <v>-4.6809292295815874</v>
      </c>
      <c r="V1129">
        <f t="shared" si="214"/>
        <v>0</v>
      </c>
      <c r="W1129">
        <f t="shared" si="215"/>
        <v>6.7050200000000012E-4</v>
      </c>
    </row>
    <row r="1130" spans="1:23" x14ac:dyDescent="0.2">
      <c r="A1130" t="s">
        <v>177</v>
      </c>
      <c r="B1130" t="s">
        <v>176</v>
      </c>
      <c r="C1130">
        <v>2020</v>
      </c>
      <c r="D1130">
        <v>100</v>
      </c>
      <c r="E1130">
        <v>4.5999999999999996</v>
      </c>
      <c r="F1130">
        <v>2.4667299999999999E-3</v>
      </c>
      <c r="H1130">
        <v>162158</v>
      </c>
      <c r="I1130" t="str">
        <f>Master_Data!$A1130 &amp; "-" &amp; Master_Data!$C1130</f>
        <v>GUM-2020</v>
      </c>
      <c r="J1130">
        <f t="shared" si="204"/>
        <v>0</v>
      </c>
      <c r="K1130">
        <f t="shared" si="205"/>
        <v>9.9999999999999645E-2</v>
      </c>
      <c r="L1130">
        <f t="shared" si="206"/>
        <v>-5.3360000000003162E-6</v>
      </c>
      <c r="M1130">
        <f t="shared" si="207"/>
        <v>400.00000333999998</v>
      </c>
      <c r="N1130">
        <f t="shared" si="208"/>
        <v>0</v>
      </c>
      <c r="O1130" t="str">
        <f t="shared" si="209"/>
        <v/>
      </c>
      <c r="P1130" t="str">
        <f>IFERROR(VLOOKUP(A1130,Ref_Data!$A:$B,2,0),"Unknown")</f>
        <v>High Income</v>
      </c>
      <c r="Q1130" t="str">
        <f>IFERROR(VLOOKUP(A1130,Ref_Data!$A:$C,3,0),"Unknown")</f>
        <v>East Asia &amp; Pacific</v>
      </c>
      <c r="R1130" t="str">
        <f t="shared" si="210"/>
        <v>Universal Access</v>
      </c>
      <c r="S1130">
        <f t="shared" si="211"/>
        <v>13.426165474335917</v>
      </c>
      <c r="T1130">
        <f t="shared" si="212"/>
        <v>-25.934853433815263</v>
      </c>
      <c r="U1130">
        <f t="shared" si="213"/>
        <v>-4.3982809063012578</v>
      </c>
      <c r="V1130">
        <f t="shared" si="214"/>
        <v>0</v>
      </c>
      <c r="W1130">
        <f t="shared" si="215"/>
        <v>6.651659999999998E-4</v>
      </c>
    </row>
    <row r="1131" spans="1:23" x14ac:dyDescent="0.2">
      <c r="A1131" t="s">
        <v>177</v>
      </c>
      <c r="B1131" t="s">
        <v>176</v>
      </c>
      <c r="C1131">
        <v>2021</v>
      </c>
      <c r="D1131">
        <v>100</v>
      </c>
      <c r="E1131">
        <v>4.5</v>
      </c>
      <c r="F1131">
        <v>1.8322849999999999E-3</v>
      </c>
      <c r="H1131">
        <v>163730</v>
      </c>
      <c r="I1131" t="str">
        <f>Master_Data!$A1131 &amp; "-" &amp; Master_Data!$C1131</f>
        <v>GUM-2021</v>
      </c>
      <c r="J1131">
        <f t="shared" si="204"/>
        <v>0</v>
      </c>
      <c r="K1131">
        <f t="shared" si="205"/>
        <v>-9.9999999999999645E-2</v>
      </c>
      <c r="L1131">
        <f t="shared" si="206"/>
        <v>-6.3444499999999997E-4</v>
      </c>
      <c r="M1131">
        <f t="shared" si="207"/>
        <v>300.00002304999998</v>
      </c>
      <c r="N1131">
        <f t="shared" si="208"/>
        <v>0</v>
      </c>
      <c r="O1131" t="str">
        <f t="shared" si="209"/>
        <v/>
      </c>
      <c r="P1131" t="str">
        <f>IFERROR(VLOOKUP(A1131,Ref_Data!$A:$B,2,0),"Unknown")</f>
        <v>High Income</v>
      </c>
      <c r="Q1131" t="str">
        <f>IFERROR(VLOOKUP(A1131,Ref_Data!$A:$C,3,0),"Unknown")</f>
        <v>East Asia &amp; Pacific</v>
      </c>
      <c r="R1131" t="str">
        <f t="shared" si="210"/>
        <v>Universal Access</v>
      </c>
      <c r="S1131">
        <f t="shared" si="211"/>
        <v>12.87483148972656</v>
      </c>
      <c r="T1131">
        <f t="shared" si="212"/>
        <v>-25.103381642512058</v>
      </c>
      <c r="U1131">
        <f t="shared" si="213"/>
        <v>-4.5789020560041864</v>
      </c>
      <c r="V1131">
        <f t="shared" si="214"/>
        <v>0</v>
      </c>
      <c r="W1131">
        <f t="shared" si="215"/>
        <v>3.072099999999983E-5</v>
      </c>
    </row>
    <row r="1132" spans="1:23" x14ac:dyDescent="0.2">
      <c r="A1132" t="s">
        <v>177</v>
      </c>
      <c r="B1132" t="s">
        <v>176</v>
      </c>
      <c r="C1132">
        <v>2022</v>
      </c>
      <c r="D1132">
        <v>100</v>
      </c>
      <c r="E1132">
        <v>6.7</v>
      </c>
      <c r="F1132">
        <v>1.8162009999999999E-3</v>
      </c>
      <c r="H1132">
        <v>165180</v>
      </c>
      <c r="I1132" t="str">
        <f>Master_Data!$A1132 &amp; "-" &amp; Master_Data!$C1132</f>
        <v>GUM-2022</v>
      </c>
      <c r="J1132">
        <f t="shared" si="204"/>
        <v>0</v>
      </c>
      <c r="K1132">
        <f t="shared" si="205"/>
        <v>2.2000000000000002</v>
      </c>
      <c r="L1132">
        <f t="shared" si="206"/>
        <v>-1.6083999999999977E-5</v>
      </c>
      <c r="M1132">
        <f t="shared" si="207"/>
        <v>300.00008118</v>
      </c>
      <c r="N1132">
        <f t="shared" si="208"/>
        <v>0</v>
      </c>
      <c r="O1132" t="str">
        <f t="shared" si="209"/>
        <v/>
      </c>
      <c r="P1132" t="str">
        <f>IFERROR(VLOOKUP(A1132,Ref_Data!$A:$B,2,0),"Unknown")</f>
        <v>High Income</v>
      </c>
      <c r="Q1132" t="str">
        <f>IFERROR(VLOOKUP(A1132,Ref_Data!$A:$C,3,0),"Unknown")</f>
        <v>East Asia &amp; Pacific</v>
      </c>
      <c r="R1132" t="str">
        <f t="shared" si="210"/>
        <v>Universal Access</v>
      </c>
      <c r="S1132">
        <f t="shared" si="211"/>
        <v>12.585946336015652</v>
      </c>
      <c r="T1132">
        <f t="shared" si="212"/>
        <v>-23.721739130434795</v>
      </c>
      <c r="U1132">
        <f t="shared" si="213"/>
        <v>-4.5489848512259368</v>
      </c>
      <c r="V1132">
        <f t="shared" si="214"/>
        <v>0</v>
      </c>
      <c r="W1132">
        <f t="shared" si="215"/>
        <v>1.4636999999999853E-5</v>
      </c>
    </row>
    <row r="1133" spans="1:23" x14ac:dyDescent="0.2">
      <c r="A1133" t="s">
        <v>179</v>
      </c>
      <c r="B1133" t="s">
        <v>178</v>
      </c>
      <c r="C1133">
        <v>2010</v>
      </c>
      <c r="D1133">
        <v>83.3</v>
      </c>
      <c r="E1133">
        <v>30.6</v>
      </c>
      <c r="F1133">
        <v>2.3505984600000001</v>
      </c>
      <c r="H1133">
        <v>749256</v>
      </c>
      <c r="I1133" t="str">
        <f>Master_Data!$A1133 &amp; "-" &amp; Master_Data!$C1133</f>
        <v>GUY-2010</v>
      </c>
      <c r="J1133" t="str">
        <f t="shared" si="204"/>
        <v/>
      </c>
      <c r="K1133" t="str">
        <f t="shared" si="205"/>
        <v/>
      </c>
      <c r="L1133" t="str">
        <f t="shared" si="206"/>
        <v/>
      </c>
      <c r="M1133">
        <f t="shared" si="207"/>
        <v>1761199.9997457601</v>
      </c>
      <c r="N1133">
        <f t="shared" si="208"/>
        <v>16.700000000000003</v>
      </c>
      <c r="O1133" t="str">
        <f t="shared" si="209"/>
        <v/>
      </c>
      <c r="P1133" t="str">
        <f>IFERROR(VLOOKUP(A1133,Ref_Data!$A:$B,2,0),"Unknown")</f>
        <v>Upper Middle Income</v>
      </c>
      <c r="Q1133" t="str">
        <f>IFERROR(VLOOKUP(A1133,Ref_Data!$A:$C,3,0),"Unknown")</f>
        <v>Latin America &amp; Caribbean</v>
      </c>
      <c r="R1133" t="str">
        <f t="shared" si="210"/>
        <v>High Access</v>
      </c>
      <c r="S1133">
        <f t="shared" si="211"/>
        <v>3.6753425605859462</v>
      </c>
      <c r="T1133">
        <f t="shared" si="212"/>
        <v>0.18733509326209941</v>
      </c>
      <c r="U1133">
        <f t="shared" si="213"/>
        <v>-2.7474607539916343</v>
      </c>
      <c r="V1133">
        <f t="shared" si="214"/>
        <v>0</v>
      </c>
      <c r="W1133">
        <f t="shared" si="215"/>
        <v>0</v>
      </c>
    </row>
    <row r="1134" spans="1:23" x14ac:dyDescent="0.2">
      <c r="A1134" t="s">
        <v>179</v>
      </c>
      <c r="B1134" t="s">
        <v>178</v>
      </c>
      <c r="C1134">
        <v>2011</v>
      </c>
      <c r="D1134">
        <v>84.2</v>
      </c>
      <c r="E1134">
        <v>32.799999999999997</v>
      </c>
      <c r="F1134">
        <v>2.4571368069999999</v>
      </c>
      <c r="H1134">
        <v>746153</v>
      </c>
      <c r="I1134" t="str">
        <f>Master_Data!$A1134 &amp; "-" &amp; Master_Data!$C1134</f>
        <v>GUY-2011</v>
      </c>
      <c r="J1134">
        <f t="shared" si="204"/>
        <v>0.90000000000000568</v>
      </c>
      <c r="K1134">
        <f t="shared" si="205"/>
        <v>2.1999999999999957</v>
      </c>
      <c r="L1134">
        <f t="shared" si="206"/>
        <v>0.10653834699999987</v>
      </c>
      <c r="M1134">
        <f t="shared" si="207"/>
        <v>1833399.9999534709</v>
      </c>
      <c r="N1134">
        <f t="shared" si="208"/>
        <v>15.799999999999997</v>
      </c>
      <c r="O1134" t="str">
        <f t="shared" si="209"/>
        <v/>
      </c>
      <c r="P1134" t="str">
        <f>IFERROR(VLOOKUP(A1134,Ref_Data!$A:$B,2,0),"Unknown")</f>
        <v>Upper Middle Income</v>
      </c>
      <c r="Q1134" t="str">
        <f>IFERROR(VLOOKUP(A1134,Ref_Data!$A:$C,3,0),"Unknown")</f>
        <v>Latin America &amp; Caribbean</v>
      </c>
      <c r="R1134" t="str">
        <f t="shared" si="210"/>
        <v>High Access</v>
      </c>
      <c r="S1134">
        <f t="shared" si="211"/>
        <v>3.7846725691796905</v>
      </c>
      <c r="T1134">
        <f t="shared" si="212"/>
        <v>2.6026297103588547</v>
      </c>
      <c r="U1134">
        <f t="shared" si="213"/>
        <v>-2.6693965767740555</v>
      </c>
      <c r="V1134">
        <f t="shared" si="214"/>
        <v>0.90000000000000568</v>
      </c>
      <c r="W1134">
        <f t="shared" si="215"/>
        <v>0.10653834699999987</v>
      </c>
    </row>
    <row r="1135" spans="1:23" x14ac:dyDescent="0.2">
      <c r="A1135" t="s">
        <v>179</v>
      </c>
      <c r="B1135" t="s">
        <v>178</v>
      </c>
      <c r="C1135">
        <v>2012</v>
      </c>
      <c r="D1135">
        <v>85.1</v>
      </c>
      <c r="E1135">
        <v>28.7</v>
      </c>
      <c r="F1135">
        <v>2.683414446</v>
      </c>
      <c r="H1135">
        <v>746288</v>
      </c>
      <c r="I1135" t="str">
        <f>Master_Data!$A1135 &amp; "-" &amp; Master_Data!$C1135</f>
        <v>GUY-2012</v>
      </c>
      <c r="J1135">
        <f t="shared" si="204"/>
        <v>0.89999999999999147</v>
      </c>
      <c r="K1135">
        <f t="shared" si="205"/>
        <v>-4.0999999999999979</v>
      </c>
      <c r="L1135">
        <f t="shared" si="206"/>
        <v>0.22627763900000009</v>
      </c>
      <c r="M1135">
        <f t="shared" si="207"/>
        <v>2002600.0000764481</v>
      </c>
      <c r="N1135">
        <f t="shared" si="208"/>
        <v>14.900000000000006</v>
      </c>
      <c r="O1135" t="str">
        <f t="shared" si="209"/>
        <v/>
      </c>
      <c r="P1135" t="str">
        <f>IFERROR(VLOOKUP(A1135,Ref_Data!$A:$B,2,0),"Unknown")</f>
        <v>Upper Middle Income</v>
      </c>
      <c r="Q1135" t="str">
        <f>IFERROR(VLOOKUP(A1135,Ref_Data!$A:$C,3,0),"Unknown")</f>
        <v>Latin America &amp; Caribbean</v>
      </c>
      <c r="R1135" t="str">
        <f t="shared" si="210"/>
        <v>High Access</v>
      </c>
      <c r="S1135">
        <f t="shared" si="211"/>
        <v>3.9791954639843681</v>
      </c>
      <c r="T1135">
        <f t="shared" si="212"/>
        <v>-1.4071294532248828</v>
      </c>
      <c r="U1135">
        <f t="shared" si="213"/>
        <v>-2.7220896170962292</v>
      </c>
      <c r="V1135">
        <f t="shared" si="214"/>
        <v>1.7999999999999972</v>
      </c>
      <c r="W1135">
        <f t="shared" si="215"/>
        <v>0.33281598599999995</v>
      </c>
    </row>
    <row r="1136" spans="1:23" x14ac:dyDescent="0.2">
      <c r="A1136" t="s">
        <v>179</v>
      </c>
      <c r="B1136" t="s">
        <v>178</v>
      </c>
      <c r="C1136">
        <v>2013</v>
      </c>
      <c r="D1136">
        <v>86</v>
      </c>
      <c r="E1136">
        <v>26.9</v>
      </c>
      <c r="F1136">
        <v>2.6364595120000001</v>
      </c>
      <c r="H1136">
        <v>750021</v>
      </c>
      <c r="I1136" t="str">
        <f>Master_Data!$A1136 &amp; "-" &amp; Master_Data!$C1136</f>
        <v>GUY-2013</v>
      </c>
      <c r="J1136">
        <f t="shared" si="204"/>
        <v>0.90000000000000568</v>
      </c>
      <c r="K1136">
        <f t="shared" si="205"/>
        <v>-1.8000000000000007</v>
      </c>
      <c r="L1136">
        <f t="shared" si="206"/>
        <v>-4.6954933999999948E-2</v>
      </c>
      <c r="M1136">
        <f t="shared" si="207"/>
        <v>1977399.9996497519</v>
      </c>
      <c r="N1136">
        <f t="shared" si="208"/>
        <v>14</v>
      </c>
      <c r="O1136" t="str">
        <f t="shared" si="209"/>
        <v/>
      </c>
      <c r="P1136" t="str">
        <f>IFERROR(VLOOKUP(A1136,Ref_Data!$A:$B,2,0),"Unknown")</f>
        <v>Upper Middle Income</v>
      </c>
      <c r="Q1136" t="str">
        <f>IFERROR(VLOOKUP(A1136,Ref_Data!$A:$C,3,0),"Unknown")</f>
        <v>Latin America &amp; Caribbean</v>
      </c>
      <c r="R1136" t="str">
        <f t="shared" si="210"/>
        <v>High Access</v>
      </c>
      <c r="S1136">
        <f t="shared" si="211"/>
        <v>4.2874618233593935</v>
      </c>
      <c r="T1136">
        <f t="shared" si="212"/>
        <v>-3.4016400838353498</v>
      </c>
      <c r="U1136">
        <f t="shared" si="213"/>
        <v>-2.331910932000004</v>
      </c>
      <c r="V1136">
        <f t="shared" si="214"/>
        <v>2.7000000000000028</v>
      </c>
      <c r="W1136">
        <f t="shared" si="215"/>
        <v>0.285861052</v>
      </c>
    </row>
    <row r="1137" spans="1:23" x14ac:dyDescent="0.2">
      <c r="A1137" t="s">
        <v>179</v>
      </c>
      <c r="B1137" t="s">
        <v>178</v>
      </c>
      <c r="C1137">
        <v>2014</v>
      </c>
      <c r="D1137">
        <v>86.9</v>
      </c>
      <c r="E1137">
        <v>24</v>
      </c>
      <c r="F1137">
        <v>2.73802784</v>
      </c>
      <c r="H1137">
        <v>754229</v>
      </c>
      <c r="I1137" t="str">
        <f>Master_Data!$A1137 &amp; "-" &amp; Master_Data!$C1137</f>
        <v>GUY-2014</v>
      </c>
      <c r="J1137">
        <f t="shared" si="204"/>
        <v>0.90000000000000568</v>
      </c>
      <c r="K1137">
        <f t="shared" si="205"/>
        <v>-2.8999999999999986</v>
      </c>
      <c r="L1137">
        <f t="shared" si="206"/>
        <v>0.10156832799999993</v>
      </c>
      <c r="M1137">
        <f t="shared" si="207"/>
        <v>2065099.99973536</v>
      </c>
      <c r="N1137">
        <f t="shared" si="208"/>
        <v>13.099999999999994</v>
      </c>
      <c r="O1137" t="str">
        <f t="shared" si="209"/>
        <v/>
      </c>
      <c r="P1137" t="str">
        <f>IFERROR(VLOOKUP(A1137,Ref_Data!$A:$B,2,0),"Unknown")</f>
        <v>Upper Middle Income</v>
      </c>
      <c r="Q1137" t="str">
        <f>IFERROR(VLOOKUP(A1137,Ref_Data!$A:$C,3,0),"Unknown")</f>
        <v>Latin America &amp; Caribbean</v>
      </c>
      <c r="R1137" t="str">
        <f t="shared" si="210"/>
        <v>High Access</v>
      </c>
      <c r="S1137">
        <f t="shared" si="211"/>
        <v>4.4590974111328592</v>
      </c>
      <c r="T1137">
        <f t="shared" si="212"/>
        <v>-6.1117266055783013</v>
      </c>
      <c r="U1137">
        <f t="shared" si="213"/>
        <v>-2.0532590580836843</v>
      </c>
      <c r="V1137">
        <f t="shared" si="214"/>
        <v>3.6000000000000085</v>
      </c>
      <c r="W1137">
        <f t="shared" si="215"/>
        <v>0.38742937999999993</v>
      </c>
    </row>
    <row r="1138" spans="1:23" x14ac:dyDescent="0.2">
      <c r="A1138" t="s">
        <v>179</v>
      </c>
      <c r="B1138" t="s">
        <v>178</v>
      </c>
      <c r="C1138">
        <v>2015</v>
      </c>
      <c r="D1138">
        <v>88</v>
      </c>
      <c r="E1138">
        <v>25</v>
      </c>
      <c r="F1138">
        <v>2.7341222300000001</v>
      </c>
      <c r="H1138">
        <v>758781</v>
      </c>
      <c r="I1138" t="str">
        <f>Master_Data!$A1138 &amp; "-" &amp; Master_Data!$C1138</f>
        <v>GUY-2015</v>
      </c>
      <c r="J1138">
        <f t="shared" si="204"/>
        <v>1.0999999999999943</v>
      </c>
      <c r="K1138">
        <f t="shared" si="205"/>
        <v>1</v>
      </c>
      <c r="L1138">
        <f t="shared" si="206"/>
        <v>-3.9056099999998928E-3</v>
      </c>
      <c r="M1138">
        <f t="shared" si="207"/>
        <v>2074599.9998016302</v>
      </c>
      <c r="N1138">
        <f t="shared" si="208"/>
        <v>12</v>
      </c>
      <c r="O1138" t="str">
        <f t="shared" si="209"/>
        <v/>
      </c>
      <c r="P1138" t="str">
        <f>IFERROR(VLOOKUP(A1138,Ref_Data!$A:$B,2,0),"Unknown")</f>
        <v>Upper Middle Income</v>
      </c>
      <c r="Q1138" t="str">
        <f>IFERROR(VLOOKUP(A1138,Ref_Data!$A:$C,3,0),"Unknown")</f>
        <v>Latin America &amp; Caribbean</v>
      </c>
      <c r="R1138" t="str">
        <f t="shared" si="210"/>
        <v>High Access</v>
      </c>
      <c r="S1138">
        <f t="shared" si="211"/>
        <v>4.9847614419531112</v>
      </c>
      <c r="T1138">
        <f t="shared" si="212"/>
        <v>-4.9151571914979897</v>
      </c>
      <c r="U1138">
        <f t="shared" si="213"/>
        <v>-1.9753191360041789</v>
      </c>
      <c r="V1138">
        <f t="shared" si="214"/>
        <v>4.7000000000000028</v>
      </c>
      <c r="W1138">
        <f t="shared" si="215"/>
        <v>0.38352377000000004</v>
      </c>
    </row>
    <row r="1139" spans="1:23" x14ac:dyDescent="0.2">
      <c r="A1139" t="s">
        <v>179</v>
      </c>
      <c r="B1139" t="s">
        <v>178</v>
      </c>
      <c r="C1139">
        <v>2016</v>
      </c>
      <c r="D1139">
        <v>89</v>
      </c>
      <c r="E1139">
        <v>21.3</v>
      </c>
      <c r="F1139">
        <v>3.2170865489999998</v>
      </c>
      <c r="H1139">
        <v>763548</v>
      </c>
      <c r="I1139" t="str">
        <f>Master_Data!$A1139 &amp; "-" &amp; Master_Data!$C1139</f>
        <v>GUY-2016</v>
      </c>
      <c r="J1139">
        <f t="shared" si="204"/>
        <v>1</v>
      </c>
      <c r="K1139">
        <f t="shared" si="205"/>
        <v>-3.6999999999999993</v>
      </c>
      <c r="L1139">
        <f t="shared" si="206"/>
        <v>0.4829643189999997</v>
      </c>
      <c r="M1139">
        <f t="shared" si="207"/>
        <v>2456400.000315852</v>
      </c>
      <c r="N1139">
        <f t="shared" si="208"/>
        <v>11</v>
      </c>
      <c r="O1139" t="str">
        <f t="shared" si="209"/>
        <v/>
      </c>
      <c r="P1139" t="str">
        <f>IFERROR(VLOOKUP(A1139,Ref_Data!$A:$B,2,0),"Unknown")</f>
        <v>Upper Middle Income</v>
      </c>
      <c r="Q1139" t="str">
        <f>IFERROR(VLOOKUP(A1139,Ref_Data!$A:$C,3,0),"Unknown")</f>
        <v>Latin America &amp; Caribbean</v>
      </c>
      <c r="R1139" t="str">
        <f t="shared" si="210"/>
        <v>High Access</v>
      </c>
      <c r="S1139">
        <f t="shared" si="211"/>
        <v>4.9052488694530325</v>
      </c>
      <c r="T1139">
        <f t="shared" si="212"/>
        <v>-8.4060575251847247</v>
      </c>
      <c r="U1139">
        <f t="shared" si="213"/>
        <v>-1.4572852466694566</v>
      </c>
      <c r="V1139">
        <f t="shared" si="214"/>
        <v>5.7000000000000028</v>
      </c>
      <c r="W1139">
        <f t="shared" si="215"/>
        <v>0.86648808899999974</v>
      </c>
    </row>
    <row r="1140" spans="1:23" x14ac:dyDescent="0.2">
      <c r="A1140" t="s">
        <v>179</v>
      </c>
      <c r="B1140" t="s">
        <v>178</v>
      </c>
      <c r="C1140">
        <v>2017</v>
      </c>
      <c r="D1140">
        <v>90</v>
      </c>
      <c r="E1140">
        <v>22.1</v>
      </c>
      <c r="F1140">
        <v>3.2125796539999998</v>
      </c>
      <c r="H1140">
        <v>768479</v>
      </c>
      <c r="I1140" t="str">
        <f>Master_Data!$A1140 &amp; "-" &amp; Master_Data!$C1140</f>
        <v>GUY-2017</v>
      </c>
      <c r="J1140">
        <f t="shared" si="204"/>
        <v>1</v>
      </c>
      <c r="K1140">
        <f t="shared" si="205"/>
        <v>0.80000000000000071</v>
      </c>
      <c r="L1140">
        <f t="shared" si="206"/>
        <v>-4.5068950000000108E-3</v>
      </c>
      <c r="M1140">
        <f t="shared" si="207"/>
        <v>2468799.9999262658</v>
      </c>
      <c r="N1140">
        <f t="shared" si="208"/>
        <v>10</v>
      </c>
      <c r="O1140" t="str">
        <f t="shared" si="209"/>
        <v/>
      </c>
      <c r="P1140" t="str">
        <f>IFERROR(VLOOKUP(A1140,Ref_Data!$A:$B,2,0),"Unknown")</f>
        <v>Upper Middle Income</v>
      </c>
      <c r="Q1140" t="str">
        <f>IFERROR(VLOOKUP(A1140,Ref_Data!$A:$C,3,0),"Unknown")</f>
        <v>Latin America &amp; Caribbean</v>
      </c>
      <c r="R1140" t="str">
        <f t="shared" si="210"/>
        <v>High Access</v>
      </c>
      <c r="S1140">
        <f t="shared" si="211"/>
        <v>5.1460923099218832</v>
      </c>
      <c r="T1140">
        <f t="shared" si="212"/>
        <v>-7.4415188717349459</v>
      </c>
      <c r="U1140">
        <f t="shared" si="213"/>
        <v>-1.4651714115732242</v>
      </c>
      <c r="V1140">
        <f t="shared" si="214"/>
        <v>6.7000000000000028</v>
      </c>
      <c r="W1140">
        <f t="shared" si="215"/>
        <v>0.86198119399999973</v>
      </c>
    </row>
    <row r="1141" spans="1:23" x14ac:dyDescent="0.2">
      <c r="A1141" t="s">
        <v>179</v>
      </c>
      <c r="B1141" t="s">
        <v>178</v>
      </c>
      <c r="C1141">
        <v>2018</v>
      </c>
      <c r="D1141">
        <v>90.9</v>
      </c>
      <c r="E1141">
        <v>16.8</v>
      </c>
      <c r="F1141">
        <v>3.2604136659999998</v>
      </c>
      <c r="H1141">
        <v>791556</v>
      </c>
      <c r="I1141" t="str">
        <f>Master_Data!$A1141 &amp; "-" &amp; Master_Data!$C1141</f>
        <v>GUY-2018</v>
      </c>
      <c r="J1141">
        <f t="shared" si="204"/>
        <v>0.90000000000000568</v>
      </c>
      <c r="K1141">
        <f t="shared" si="205"/>
        <v>-5.3000000000000007</v>
      </c>
      <c r="L1141">
        <f t="shared" si="206"/>
        <v>4.7834012000000037E-2</v>
      </c>
      <c r="M1141">
        <f t="shared" si="207"/>
        <v>2580799.9998042961</v>
      </c>
      <c r="N1141">
        <f t="shared" si="208"/>
        <v>9.0999999999999943</v>
      </c>
      <c r="O1141" t="str">
        <f t="shared" si="209"/>
        <v/>
      </c>
      <c r="P1141" t="str">
        <f>IFERROR(VLOOKUP(A1141,Ref_Data!$A:$B,2,0),"Unknown")</f>
        <v>Upper Middle Income</v>
      </c>
      <c r="Q1141" t="str">
        <f>IFERROR(VLOOKUP(A1141,Ref_Data!$A:$C,3,0),"Unknown")</f>
        <v>Latin America &amp; Caribbean</v>
      </c>
      <c r="R1141" t="str">
        <f t="shared" si="210"/>
        <v>High Access</v>
      </c>
      <c r="S1141">
        <f t="shared" si="211"/>
        <v>5.4161994403125107</v>
      </c>
      <c r="T1141">
        <f t="shared" si="212"/>
        <v>-12.763030170325301</v>
      </c>
      <c r="U1141">
        <f t="shared" si="213"/>
        <v>-1.4504553436276151</v>
      </c>
      <c r="V1141">
        <f t="shared" si="214"/>
        <v>7.6000000000000085</v>
      </c>
      <c r="W1141">
        <f t="shared" si="215"/>
        <v>0.90981520599999977</v>
      </c>
    </row>
    <row r="1142" spans="1:23" x14ac:dyDescent="0.2">
      <c r="A1142" t="s">
        <v>179</v>
      </c>
      <c r="B1142" t="s">
        <v>178</v>
      </c>
      <c r="C1142">
        <v>2019</v>
      </c>
      <c r="D1142">
        <v>91.6</v>
      </c>
      <c r="E1142">
        <v>11.3</v>
      </c>
      <c r="F1142">
        <v>3.458612172</v>
      </c>
      <c r="H1142">
        <v>807665</v>
      </c>
      <c r="I1142" t="str">
        <f>Master_Data!$A1142 &amp; "-" &amp; Master_Data!$C1142</f>
        <v>GUY-2019</v>
      </c>
      <c r="J1142">
        <f t="shared" si="204"/>
        <v>0.69999999999998863</v>
      </c>
      <c r="K1142">
        <f t="shared" si="205"/>
        <v>-5.5</v>
      </c>
      <c r="L1142">
        <f t="shared" si="206"/>
        <v>0.19819850600000022</v>
      </c>
      <c r="M1142">
        <f t="shared" si="207"/>
        <v>2793399.9998983801</v>
      </c>
      <c r="N1142">
        <f t="shared" si="208"/>
        <v>8.4000000000000057</v>
      </c>
      <c r="O1142" t="str">
        <f t="shared" si="209"/>
        <v/>
      </c>
      <c r="P1142" t="str">
        <f>IFERROR(VLOOKUP(A1142,Ref_Data!$A:$B,2,0),"Unknown")</f>
        <v>Upper Middle Income</v>
      </c>
      <c r="Q1142" t="str">
        <f>IFERROR(VLOOKUP(A1142,Ref_Data!$A:$C,3,0),"Unknown")</f>
        <v>Latin America &amp; Caribbean</v>
      </c>
      <c r="R1142" t="str">
        <f t="shared" si="210"/>
        <v>High Access</v>
      </c>
      <c r="S1142">
        <f t="shared" si="211"/>
        <v>5.5586228605858707</v>
      </c>
      <c r="T1142">
        <f t="shared" si="212"/>
        <v>-18.162191043827288</v>
      </c>
      <c r="U1142">
        <f t="shared" si="213"/>
        <v>-1.2247891235815875</v>
      </c>
      <c r="V1142">
        <f t="shared" si="214"/>
        <v>8.2999999999999972</v>
      </c>
      <c r="W1142">
        <f t="shared" si="215"/>
        <v>1.108013712</v>
      </c>
    </row>
    <row r="1143" spans="1:23" x14ac:dyDescent="0.2">
      <c r="A1143" t="s">
        <v>179</v>
      </c>
      <c r="B1143" t="s">
        <v>178</v>
      </c>
      <c r="C1143">
        <v>2020</v>
      </c>
      <c r="D1143">
        <v>92.3</v>
      </c>
      <c r="E1143">
        <v>12</v>
      </c>
      <c r="F1143">
        <v>4.123688359</v>
      </c>
      <c r="H1143">
        <v>807481</v>
      </c>
      <c r="I1143" t="str">
        <f>Master_Data!$A1143 &amp; "-" &amp; Master_Data!$C1143</f>
        <v>GUY-2020</v>
      </c>
      <c r="J1143">
        <f t="shared" si="204"/>
        <v>0.70000000000000284</v>
      </c>
      <c r="K1143">
        <f t="shared" si="205"/>
        <v>0.69999999999999929</v>
      </c>
      <c r="L1143">
        <f t="shared" si="206"/>
        <v>0.66507618699999993</v>
      </c>
      <c r="M1143">
        <f t="shared" si="207"/>
        <v>3329799.9998136791</v>
      </c>
      <c r="N1143">
        <f t="shared" si="208"/>
        <v>7.7000000000000028</v>
      </c>
      <c r="O1143" t="str">
        <f t="shared" si="209"/>
        <v/>
      </c>
      <c r="P1143" t="str">
        <f>IFERROR(VLOOKUP(A1143,Ref_Data!$A:$B,2,0),"Unknown")</f>
        <v>Upper Middle Income</v>
      </c>
      <c r="Q1143" t="str">
        <f>IFERROR(VLOOKUP(A1143,Ref_Data!$A:$C,3,0),"Unknown")</f>
        <v>Latin America &amp; Caribbean</v>
      </c>
      <c r="R1143" t="str">
        <f t="shared" si="210"/>
        <v>High Access</v>
      </c>
      <c r="S1143">
        <f t="shared" si="211"/>
        <v>5.7261654743359145</v>
      </c>
      <c r="T1143">
        <f t="shared" si="212"/>
        <v>-18.534853433815261</v>
      </c>
      <c r="U1143">
        <f t="shared" si="213"/>
        <v>-0.2770592773012579</v>
      </c>
      <c r="V1143">
        <f t="shared" si="214"/>
        <v>9</v>
      </c>
      <c r="W1143">
        <f t="shared" si="215"/>
        <v>1.7730898989999999</v>
      </c>
    </row>
    <row r="1144" spans="1:23" x14ac:dyDescent="0.2">
      <c r="A1144" t="s">
        <v>179</v>
      </c>
      <c r="B1144" t="s">
        <v>178</v>
      </c>
      <c r="C1144">
        <v>2021</v>
      </c>
      <c r="D1144">
        <v>92.9</v>
      </c>
      <c r="E1144">
        <v>13.2</v>
      </c>
      <c r="F1144">
        <v>4.0725607679999998</v>
      </c>
      <c r="H1144">
        <v>815482</v>
      </c>
      <c r="I1144" t="str">
        <f>Master_Data!$A1144 &amp; "-" &amp; Master_Data!$C1144</f>
        <v>GUY-2021</v>
      </c>
      <c r="J1144">
        <f t="shared" si="204"/>
        <v>0.60000000000000853</v>
      </c>
      <c r="K1144">
        <f t="shared" si="205"/>
        <v>1.1999999999999993</v>
      </c>
      <c r="L1144">
        <f t="shared" si="206"/>
        <v>-5.1127591000000194E-2</v>
      </c>
      <c r="M1144">
        <f t="shared" si="207"/>
        <v>3321100.0002101758</v>
      </c>
      <c r="N1144">
        <f t="shared" si="208"/>
        <v>7.0999999999999943</v>
      </c>
      <c r="O1144" t="str">
        <f t="shared" si="209"/>
        <v/>
      </c>
      <c r="P1144" t="str">
        <f>IFERROR(VLOOKUP(A1144,Ref_Data!$A:$B,2,0),"Unknown")</f>
        <v>Upper Middle Income</v>
      </c>
      <c r="Q1144" t="str">
        <f>IFERROR(VLOOKUP(A1144,Ref_Data!$A:$C,3,0),"Unknown")</f>
        <v>Latin America &amp; Caribbean</v>
      </c>
      <c r="R1144" t="str">
        <f t="shared" si="210"/>
        <v>High Access</v>
      </c>
      <c r="S1144">
        <f t="shared" si="211"/>
        <v>5.7748314897265658</v>
      </c>
      <c r="T1144">
        <f t="shared" si="212"/>
        <v>-16.403381642512059</v>
      </c>
      <c r="U1144">
        <f t="shared" si="213"/>
        <v>-0.50817357300418653</v>
      </c>
      <c r="V1144">
        <f t="shared" si="214"/>
        <v>9.6000000000000085</v>
      </c>
      <c r="W1144">
        <f t="shared" si="215"/>
        <v>1.7219623079999997</v>
      </c>
    </row>
    <row r="1145" spans="1:23" x14ac:dyDescent="0.2">
      <c r="A1145" t="s">
        <v>179</v>
      </c>
      <c r="B1145" t="s">
        <v>178</v>
      </c>
      <c r="C1145">
        <v>2022</v>
      </c>
      <c r="D1145">
        <v>93</v>
      </c>
      <c r="E1145">
        <v>12.1</v>
      </c>
      <c r="F1145">
        <v>4.4837318670000004</v>
      </c>
      <c r="H1145">
        <v>821637</v>
      </c>
      <c r="I1145" t="str">
        <f>Master_Data!$A1145 &amp; "-" &amp; Master_Data!$C1145</f>
        <v>GUY-2022</v>
      </c>
      <c r="J1145">
        <f t="shared" si="204"/>
        <v>9.9999999999994316E-2</v>
      </c>
      <c r="K1145">
        <f t="shared" si="205"/>
        <v>-1.0999999999999996</v>
      </c>
      <c r="L1145">
        <f t="shared" si="206"/>
        <v>0.41117109900000059</v>
      </c>
      <c r="M1145">
        <f t="shared" si="207"/>
        <v>3684000.0000062794</v>
      </c>
      <c r="N1145">
        <f t="shared" si="208"/>
        <v>7</v>
      </c>
      <c r="O1145" t="str">
        <f t="shared" si="209"/>
        <v/>
      </c>
      <c r="P1145" t="str">
        <f>IFERROR(VLOOKUP(A1145,Ref_Data!$A:$B,2,0),"Unknown")</f>
        <v>Upper Middle Income</v>
      </c>
      <c r="Q1145" t="str">
        <f>IFERROR(VLOOKUP(A1145,Ref_Data!$A:$C,3,0),"Unknown")</f>
        <v>Latin America &amp; Caribbean</v>
      </c>
      <c r="R1145" t="str">
        <f t="shared" si="210"/>
        <v>High Access</v>
      </c>
      <c r="S1145">
        <f t="shared" si="211"/>
        <v>5.5859463360156525</v>
      </c>
      <c r="T1145">
        <f t="shared" si="212"/>
        <v>-18.321739130434793</v>
      </c>
      <c r="U1145">
        <f t="shared" si="213"/>
        <v>-6.7069185225935968E-2</v>
      </c>
      <c r="V1145">
        <f t="shared" si="214"/>
        <v>9.7000000000000028</v>
      </c>
      <c r="W1145">
        <f t="shared" si="215"/>
        <v>2.1331334070000003</v>
      </c>
    </row>
    <row r="1146" spans="1:23" x14ac:dyDescent="0.2">
      <c r="A1146" t="s">
        <v>181</v>
      </c>
      <c r="B1146" t="s">
        <v>180</v>
      </c>
      <c r="C1146">
        <v>2010</v>
      </c>
      <c r="D1146">
        <v>99.781851070000002</v>
      </c>
      <c r="E1146">
        <v>9.1375774239999998</v>
      </c>
      <c r="G1146">
        <v>4877.4597700000004</v>
      </c>
      <c r="H1146">
        <v>1328657754</v>
      </c>
      <c r="I1146" t="str">
        <f>Master_Data!$A1146 &amp; "-" &amp; Master_Data!$C1146</f>
        <v>HIC-2010</v>
      </c>
      <c r="J1146" t="str">
        <f t="shared" si="204"/>
        <v/>
      </c>
      <c r="K1146" t="str">
        <f t="shared" si="205"/>
        <v/>
      </c>
      <c r="L1146" t="str">
        <f t="shared" si="206"/>
        <v/>
      </c>
      <c r="M1146">
        <f t="shared" si="207"/>
        <v>0</v>
      </c>
      <c r="N1146">
        <f t="shared" si="208"/>
        <v>0.21814892999999813</v>
      </c>
      <c r="O1146">
        <f t="shared" si="209"/>
        <v>0</v>
      </c>
      <c r="P1146" t="str">
        <f>IFERROR(VLOOKUP(A1146,Ref_Data!$A:$B,2,0),"Unknown")</f>
        <v>Unknown</v>
      </c>
      <c r="Q1146" t="str">
        <f>IFERROR(VLOOKUP(A1146,Ref_Data!$A:$C,3,0),"Unknown")</f>
        <v>Unknown</v>
      </c>
      <c r="R1146" t="str">
        <f t="shared" si="210"/>
        <v>Universal Access</v>
      </c>
      <c r="S1146">
        <f t="shared" si="211"/>
        <v>20.157193630585951</v>
      </c>
      <c r="T1146">
        <f t="shared" si="212"/>
        <v>-21.275087482737902</v>
      </c>
      <c r="U1146" t="str">
        <f t="shared" si="213"/>
        <v/>
      </c>
      <c r="V1146">
        <f t="shared" si="214"/>
        <v>0</v>
      </c>
      <c r="W1146" t="str">
        <f t="shared" si="215"/>
        <v/>
      </c>
    </row>
    <row r="1147" spans="1:23" x14ac:dyDescent="0.2">
      <c r="A1147" t="s">
        <v>181</v>
      </c>
      <c r="B1147" t="s">
        <v>180</v>
      </c>
      <c r="C1147">
        <v>2011</v>
      </c>
      <c r="D1147">
        <v>99.784427609999995</v>
      </c>
      <c r="E1147">
        <v>9.5283632189999992</v>
      </c>
      <c r="G1147">
        <v>4793.1317820000004</v>
      </c>
      <c r="H1147">
        <v>1334557663</v>
      </c>
      <c r="I1147" t="str">
        <f>Master_Data!$A1147 &amp; "-" &amp; Master_Data!$C1147</f>
        <v>HIC-2011</v>
      </c>
      <c r="J1147">
        <f t="shared" si="204"/>
        <v>2.5765399999926331E-3</v>
      </c>
      <c r="K1147">
        <f t="shared" si="205"/>
        <v>0.39078579499999933</v>
      </c>
      <c r="L1147" t="str">
        <f t="shared" si="206"/>
        <v/>
      </c>
      <c r="M1147">
        <f t="shared" si="207"/>
        <v>0</v>
      </c>
      <c r="N1147">
        <f t="shared" si="208"/>
        <v>0.2155723900000055</v>
      </c>
      <c r="O1147">
        <f t="shared" si="209"/>
        <v>0</v>
      </c>
      <c r="P1147" t="str">
        <f>IFERROR(VLOOKUP(A1147,Ref_Data!$A:$B,2,0),"Unknown")</f>
        <v>Unknown</v>
      </c>
      <c r="Q1147" t="str">
        <f>IFERROR(VLOOKUP(A1147,Ref_Data!$A:$C,3,0),"Unknown")</f>
        <v>Unknown</v>
      </c>
      <c r="R1147" t="str">
        <f t="shared" si="210"/>
        <v>Universal Access</v>
      </c>
      <c r="S1147">
        <f t="shared" si="211"/>
        <v>19.369100179179682</v>
      </c>
      <c r="T1147">
        <f t="shared" si="212"/>
        <v>-20.669007070641143</v>
      </c>
      <c r="U1147" t="str">
        <f t="shared" si="213"/>
        <v/>
      </c>
      <c r="V1147">
        <f t="shared" si="214"/>
        <v>2.5765399999926331E-3</v>
      </c>
      <c r="W1147" t="str">
        <f t="shared" si="215"/>
        <v/>
      </c>
    </row>
    <row r="1148" spans="1:23" x14ac:dyDescent="0.2">
      <c r="A1148" t="s">
        <v>181</v>
      </c>
      <c r="B1148" t="s">
        <v>180</v>
      </c>
      <c r="C1148">
        <v>2012</v>
      </c>
      <c r="D1148">
        <v>99.895144689999995</v>
      </c>
      <c r="E1148">
        <v>9.9098831080000007</v>
      </c>
      <c r="G1148">
        <v>4745.2826839999998</v>
      </c>
      <c r="H1148">
        <v>1342428400</v>
      </c>
      <c r="I1148" t="str">
        <f>Master_Data!$A1148 &amp; "-" &amp; Master_Data!$C1148</f>
        <v>HIC-2012</v>
      </c>
      <c r="J1148">
        <f t="shared" si="204"/>
        <v>0.11071708000000058</v>
      </c>
      <c r="K1148">
        <f t="shared" si="205"/>
        <v>0.38151988900000156</v>
      </c>
      <c r="L1148" t="str">
        <f t="shared" si="206"/>
        <v/>
      </c>
      <c r="M1148">
        <f t="shared" si="207"/>
        <v>0</v>
      </c>
      <c r="N1148">
        <f t="shared" si="208"/>
        <v>0.10485531000000492</v>
      </c>
      <c r="O1148">
        <f t="shared" si="209"/>
        <v>0</v>
      </c>
      <c r="P1148" t="str">
        <f>IFERROR(VLOOKUP(A1148,Ref_Data!$A:$B,2,0),"Unknown")</f>
        <v>Unknown</v>
      </c>
      <c r="Q1148" t="str">
        <f>IFERROR(VLOOKUP(A1148,Ref_Data!$A:$C,3,0),"Unknown")</f>
        <v>Unknown</v>
      </c>
      <c r="R1148" t="str">
        <f t="shared" si="210"/>
        <v>Universal Access</v>
      </c>
      <c r="S1148">
        <f t="shared" si="211"/>
        <v>18.774340153984369</v>
      </c>
      <c r="T1148">
        <f t="shared" si="212"/>
        <v>-20.197246345224883</v>
      </c>
      <c r="U1148" t="str">
        <f t="shared" si="213"/>
        <v/>
      </c>
      <c r="V1148">
        <f t="shared" si="214"/>
        <v>0.11329361999999321</v>
      </c>
      <c r="W1148" t="str">
        <f t="shared" si="215"/>
        <v/>
      </c>
    </row>
    <row r="1149" spans="1:23" x14ac:dyDescent="0.2">
      <c r="A1149" t="s">
        <v>181</v>
      </c>
      <c r="B1149" t="s">
        <v>180</v>
      </c>
      <c r="C1149">
        <v>2013</v>
      </c>
      <c r="D1149">
        <v>99.898738460000004</v>
      </c>
      <c r="E1149">
        <v>10.384998939999999</v>
      </c>
      <c r="G1149">
        <v>4734.7321620000002</v>
      </c>
      <c r="H1149">
        <v>1350149879</v>
      </c>
      <c r="I1149" t="str">
        <f>Master_Data!$A1149 &amp; "-" &amp; Master_Data!$C1149</f>
        <v>HIC-2013</v>
      </c>
      <c r="J1149">
        <f t="shared" si="204"/>
        <v>3.5937700000090445E-3</v>
      </c>
      <c r="K1149">
        <f t="shared" si="205"/>
        <v>0.47511583199999841</v>
      </c>
      <c r="L1149" t="str">
        <f t="shared" si="206"/>
        <v/>
      </c>
      <c r="M1149">
        <f t="shared" si="207"/>
        <v>0</v>
      </c>
      <c r="N1149">
        <f t="shared" si="208"/>
        <v>0.10126153999999588</v>
      </c>
      <c r="O1149">
        <f t="shared" si="209"/>
        <v>0</v>
      </c>
      <c r="P1149" t="str">
        <f>IFERROR(VLOOKUP(A1149,Ref_Data!$A:$B,2,0),"Unknown")</f>
        <v>Unknown</v>
      </c>
      <c r="Q1149" t="str">
        <f>IFERROR(VLOOKUP(A1149,Ref_Data!$A:$C,3,0),"Unknown")</f>
        <v>Unknown</v>
      </c>
      <c r="R1149" t="str">
        <f t="shared" si="210"/>
        <v>Universal Access</v>
      </c>
      <c r="S1149">
        <f t="shared" si="211"/>
        <v>18.186200283359398</v>
      </c>
      <c r="T1149">
        <f t="shared" si="212"/>
        <v>-19.916641143835349</v>
      </c>
      <c r="U1149" t="str">
        <f t="shared" si="213"/>
        <v/>
      </c>
      <c r="V1149">
        <f t="shared" si="214"/>
        <v>0.11688739000000226</v>
      </c>
      <c r="W1149" t="str">
        <f t="shared" si="215"/>
        <v/>
      </c>
    </row>
    <row r="1150" spans="1:23" x14ac:dyDescent="0.2">
      <c r="A1150" t="s">
        <v>181</v>
      </c>
      <c r="B1150" t="s">
        <v>180</v>
      </c>
      <c r="C1150">
        <v>2014</v>
      </c>
      <c r="D1150">
        <v>99.917207439999999</v>
      </c>
      <c r="E1150">
        <v>10.5213334</v>
      </c>
      <c r="G1150">
        <v>4692.5063410000002</v>
      </c>
      <c r="H1150">
        <v>1357496263</v>
      </c>
      <c r="I1150" t="str">
        <f>Master_Data!$A1150 &amp; "-" &amp; Master_Data!$C1150</f>
        <v>HIC-2014</v>
      </c>
      <c r="J1150">
        <f t="shared" si="204"/>
        <v>1.8468979999994417E-2</v>
      </c>
      <c r="K1150">
        <f t="shared" si="205"/>
        <v>0.13633446000000049</v>
      </c>
      <c r="L1150" t="str">
        <f t="shared" si="206"/>
        <v/>
      </c>
      <c r="M1150">
        <f t="shared" si="207"/>
        <v>0</v>
      </c>
      <c r="N1150">
        <f t="shared" si="208"/>
        <v>8.2792560000001458E-2</v>
      </c>
      <c r="O1150">
        <f t="shared" si="209"/>
        <v>0</v>
      </c>
      <c r="P1150" t="str">
        <f>IFERROR(VLOOKUP(A1150,Ref_Data!$A:$B,2,0),"Unknown")</f>
        <v>Unknown</v>
      </c>
      <c r="Q1150" t="str">
        <f>IFERROR(VLOOKUP(A1150,Ref_Data!$A:$C,3,0),"Unknown")</f>
        <v>Unknown</v>
      </c>
      <c r="R1150" t="str">
        <f t="shared" si="210"/>
        <v>Universal Access</v>
      </c>
      <c r="S1150">
        <f t="shared" si="211"/>
        <v>17.476304851132852</v>
      </c>
      <c r="T1150">
        <f t="shared" si="212"/>
        <v>-19.590393205578302</v>
      </c>
      <c r="U1150" t="str">
        <f t="shared" si="213"/>
        <v/>
      </c>
      <c r="V1150">
        <f t="shared" si="214"/>
        <v>0.13535636999999667</v>
      </c>
      <c r="W1150" t="str">
        <f t="shared" si="215"/>
        <v/>
      </c>
    </row>
    <row r="1151" spans="1:23" x14ac:dyDescent="0.2">
      <c r="A1151" t="s">
        <v>181</v>
      </c>
      <c r="B1151" t="s">
        <v>180</v>
      </c>
      <c r="C1151">
        <v>2015</v>
      </c>
      <c r="D1151">
        <v>99.441256010000004</v>
      </c>
      <c r="E1151">
        <v>10.60507816</v>
      </c>
      <c r="G1151">
        <v>4665.0798340000001</v>
      </c>
      <c r="H1151">
        <v>1366013614</v>
      </c>
      <c r="I1151" t="str">
        <f>Master_Data!$A1151 &amp; "-" &amp; Master_Data!$C1151</f>
        <v>HIC-2015</v>
      </c>
      <c r="J1151">
        <f t="shared" si="204"/>
        <v>-0.47595142999999496</v>
      </c>
      <c r="K1151">
        <f t="shared" si="205"/>
        <v>8.3744760000000085E-2</v>
      </c>
      <c r="L1151" t="str">
        <f t="shared" si="206"/>
        <v/>
      </c>
      <c r="M1151">
        <f t="shared" si="207"/>
        <v>0</v>
      </c>
      <c r="N1151">
        <f t="shared" si="208"/>
        <v>0.55874398999999642</v>
      </c>
      <c r="O1151">
        <f t="shared" si="209"/>
        <v>0</v>
      </c>
      <c r="P1151" t="str">
        <f>IFERROR(VLOOKUP(A1151,Ref_Data!$A:$B,2,0),"Unknown")</f>
        <v>Unknown</v>
      </c>
      <c r="Q1151" t="str">
        <f>IFERROR(VLOOKUP(A1151,Ref_Data!$A:$C,3,0),"Unknown")</f>
        <v>Unknown</v>
      </c>
      <c r="R1151" t="str">
        <f t="shared" si="210"/>
        <v>Universal Access</v>
      </c>
      <c r="S1151">
        <f t="shared" si="211"/>
        <v>16.426017451953115</v>
      </c>
      <c r="T1151">
        <f t="shared" si="212"/>
        <v>-19.310079031497992</v>
      </c>
      <c r="U1151" t="str">
        <f t="shared" si="213"/>
        <v/>
      </c>
      <c r="V1151">
        <f t="shared" si="214"/>
        <v>-0.34059505999999828</v>
      </c>
      <c r="W1151" t="str">
        <f t="shared" si="215"/>
        <v/>
      </c>
    </row>
    <row r="1152" spans="1:23" x14ac:dyDescent="0.2">
      <c r="A1152" t="s">
        <v>181</v>
      </c>
      <c r="B1152" t="s">
        <v>180</v>
      </c>
      <c r="C1152">
        <v>2016</v>
      </c>
      <c r="D1152">
        <v>99.874939920000003</v>
      </c>
      <c r="E1152">
        <v>10.7845733</v>
      </c>
      <c r="G1152">
        <v>4659.8301339999998</v>
      </c>
      <c r="H1152">
        <v>1374284415</v>
      </c>
      <c r="I1152" t="str">
        <f>Master_Data!$A1152 &amp; "-" &amp; Master_Data!$C1152</f>
        <v>HIC-2016</v>
      </c>
      <c r="J1152">
        <f t="shared" si="204"/>
        <v>0.43368390999999917</v>
      </c>
      <c r="K1152">
        <f t="shared" si="205"/>
        <v>0.17949514000000022</v>
      </c>
      <c r="L1152" t="str">
        <f t="shared" si="206"/>
        <v/>
      </c>
      <c r="M1152">
        <f t="shared" si="207"/>
        <v>0</v>
      </c>
      <c r="N1152">
        <f t="shared" si="208"/>
        <v>0.12506007999999724</v>
      </c>
      <c r="O1152">
        <f t="shared" si="209"/>
        <v>0</v>
      </c>
      <c r="P1152" t="str">
        <f>IFERROR(VLOOKUP(A1152,Ref_Data!$A:$B,2,0),"Unknown")</f>
        <v>Unknown</v>
      </c>
      <c r="Q1152" t="str">
        <f>IFERROR(VLOOKUP(A1152,Ref_Data!$A:$C,3,0),"Unknown")</f>
        <v>Unknown</v>
      </c>
      <c r="R1152" t="str">
        <f t="shared" si="210"/>
        <v>Universal Access</v>
      </c>
      <c r="S1152">
        <f t="shared" si="211"/>
        <v>15.780188789453035</v>
      </c>
      <c r="T1152">
        <f t="shared" si="212"/>
        <v>-18.921484225184727</v>
      </c>
      <c r="U1152" t="str">
        <f t="shared" si="213"/>
        <v/>
      </c>
      <c r="V1152">
        <f t="shared" si="214"/>
        <v>9.3088850000000889E-2</v>
      </c>
      <c r="W1152" t="str">
        <f t="shared" si="215"/>
        <v/>
      </c>
    </row>
    <row r="1153" spans="1:23" x14ac:dyDescent="0.2">
      <c r="A1153" t="s">
        <v>181</v>
      </c>
      <c r="B1153" t="s">
        <v>180</v>
      </c>
      <c r="C1153">
        <v>2017</v>
      </c>
      <c r="D1153">
        <v>99.959721770000002</v>
      </c>
      <c r="E1153">
        <v>11.089019759999999</v>
      </c>
      <c r="G1153">
        <v>4675.6737300000004</v>
      </c>
      <c r="H1153">
        <v>1380319892</v>
      </c>
      <c r="I1153" t="str">
        <f>Master_Data!$A1153 &amp; "-" &amp; Master_Data!$C1153</f>
        <v>HIC-2017</v>
      </c>
      <c r="J1153">
        <f t="shared" si="204"/>
        <v>8.4781849999998826E-2</v>
      </c>
      <c r="K1153">
        <f t="shared" si="205"/>
        <v>0.30444645999999942</v>
      </c>
      <c r="L1153" t="str">
        <f t="shared" si="206"/>
        <v/>
      </c>
      <c r="M1153">
        <f t="shared" si="207"/>
        <v>0</v>
      </c>
      <c r="N1153">
        <f t="shared" si="208"/>
        <v>4.0278229999998416E-2</v>
      </c>
      <c r="O1153">
        <f t="shared" si="209"/>
        <v>0</v>
      </c>
      <c r="P1153" t="str">
        <f>IFERROR(VLOOKUP(A1153,Ref_Data!$A:$B,2,0),"Unknown")</f>
        <v>Unknown</v>
      </c>
      <c r="Q1153" t="str">
        <f>IFERROR(VLOOKUP(A1153,Ref_Data!$A:$C,3,0),"Unknown")</f>
        <v>Unknown</v>
      </c>
      <c r="R1153" t="str">
        <f t="shared" si="210"/>
        <v>Universal Access</v>
      </c>
      <c r="S1153">
        <f t="shared" si="211"/>
        <v>15.105814079921885</v>
      </c>
      <c r="T1153">
        <f t="shared" si="212"/>
        <v>-18.452499111734948</v>
      </c>
      <c r="U1153" t="str">
        <f t="shared" si="213"/>
        <v/>
      </c>
      <c r="V1153">
        <f t="shared" si="214"/>
        <v>0.17787069999999972</v>
      </c>
      <c r="W1153" t="str">
        <f t="shared" si="215"/>
        <v/>
      </c>
    </row>
    <row r="1154" spans="1:23" x14ac:dyDescent="0.2">
      <c r="A1154" t="s">
        <v>181</v>
      </c>
      <c r="B1154" t="s">
        <v>180</v>
      </c>
      <c r="C1154">
        <v>2018</v>
      </c>
      <c r="D1154">
        <v>99.962651070000007</v>
      </c>
      <c r="E1154">
        <v>11.468678840000001</v>
      </c>
      <c r="G1154">
        <v>4720.7972639999998</v>
      </c>
      <c r="H1154">
        <v>1385103279</v>
      </c>
      <c r="I1154" t="str">
        <f>Master_Data!$A1154 &amp; "-" &amp; Master_Data!$C1154</f>
        <v>HIC-2018</v>
      </c>
      <c r="J1154">
        <f t="shared" ref="J1154:J1217" si="216">IF(C1154=2010,"",IF(D1154="","",IFERROR(D1154-INDEX($D:$D,MATCH(A1154&amp;"-"&amp;(C1154-1),$I:$I,0)),"")))</f>
        <v>2.9293000000052416E-3</v>
      </c>
      <c r="K1154">
        <f t="shared" ref="K1154:K1217" si="217">IF(C1154=2010,"",IF(E1154="","",IFERROR(E1154-INDEX($E:$E,MATCH(A1154&amp;"-"&amp;(C1154-1),$I:$I,0)),"")))</f>
        <v>0.37965908000000148</v>
      </c>
      <c r="L1154" t="str">
        <f t="shared" ref="L1154:L1217" si="218">IF(C1154=2010,"",IF(F1154="","",IFERROR(F1154-INDEX($F:$F,MATCH(A1154&amp;"-"&amp;(C1154-1),$I:$I,0)),"" )))</f>
        <v/>
      </c>
      <c r="M1154">
        <f t="shared" ref="M1154:M1217" si="219">IFERROR(F1154*H1154,"")</f>
        <v>0</v>
      </c>
      <c r="N1154">
        <f t="shared" ref="N1154:N1217" si="220">IF(D1154="","",100-D1154)</f>
        <v>3.7348929999993175E-2</v>
      </c>
      <c r="O1154">
        <f t="shared" ref="O1154:O1217" si="221">IFERROR(F1154/G1154*1000,"")</f>
        <v>0</v>
      </c>
      <c r="P1154" t="str">
        <f>IFERROR(VLOOKUP(A1154,Ref_Data!$A:$B,2,0),"Unknown")</f>
        <v>Unknown</v>
      </c>
      <c r="Q1154" t="str">
        <f>IFERROR(VLOOKUP(A1154,Ref_Data!$A:$C,3,0),"Unknown")</f>
        <v>Unknown</v>
      </c>
      <c r="R1154" t="str">
        <f t="shared" ref="R1154:R1217" si="222">IF(D1154="","No Data",IF(D1154&gt;=95,"Universal Access",IF(D1154&gt;=80,"High Access",IF(D1154&gt;=50,"Moderate Access",IF(D1154&gt;=20,"Low Access","Critical")))))</f>
        <v>Universal Access</v>
      </c>
      <c r="S1154">
        <f t="shared" ref="S1154:S1217" si="223">IF(D1154="","",D1154-AVERAGEIF($C:$C,C1154,$D:$D))</f>
        <v>14.478850510312512</v>
      </c>
      <c r="T1154">
        <f t="shared" ref="T1154:T1217" si="224">IF(E1154="","",E1154-AVERAGEIF($C:$C,C1154,$E:$E))</f>
        <v>-18.094351330325303</v>
      </c>
      <c r="U1154" t="str">
        <f t="shared" ref="U1154:U1217" si="225">IF(F1154="","",F1154-AVERAGEIF($C:$C,C1154,$F:$F))</f>
        <v/>
      </c>
      <c r="V1154">
        <f t="shared" ref="V1154:V1217" si="226">IFERROR(IF(D1154="","",D1154-INDEX($D:$D,MATCH(A1154&amp;"-2010",$I:$I,0))),"")</f>
        <v>0.18080000000000496</v>
      </c>
      <c r="W1154" t="str">
        <f t="shared" ref="W1154:W1217" si="227">IFERROR(IF(F1154="","",F1154-INDEX($F:$F,MATCH(A1154&amp;"-2010",$I:$I,0))),"")</f>
        <v/>
      </c>
    </row>
    <row r="1155" spans="1:23" x14ac:dyDescent="0.2">
      <c r="A1155" t="s">
        <v>181</v>
      </c>
      <c r="B1155" t="s">
        <v>180</v>
      </c>
      <c r="C1155">
        <v>2019</v>
      </c>
      <c r="D1155">
        <v>99.949609679999995</v>
      </c>
      <c r="E1155">
        <v>11.783913009999999</v>
      </c>
      <c r="G1155">
        <v>4650.5336230000003</v>
      </c>
      <c r="H1155">
        <v>1389770301</v>
      </c>
      <c r="I1155" t="str">
        <f>Master_Data!$A1155 &amp; "-" &amp; Master_Data!$C1155</f>
        <v>HIC-2019</v>
      </c>
      <c r="J1155">
        <f t="shared" si="216"/>
        <v>-1.3041390000012143E-2</v>
      </c>
      <c r="K1155">
        <f t="shared" si="217"/>
        <v>0.31523416999999831</v>
      </c>
      <c r="L1155" t="str">
        <f t="shared" si="218"/>
        <v/>
      </c>
      <c r="M1155">
        <f t="shared" si="219"/>
        <v>0</v>
      </c>
      <c r="N1155">
        <f t="shared" si="220"/>
        <v>5.0390320000005318E-2</v>
      </c>
      <c r="O1155">
        <f t="shared" si="221"/>
        <v>0</v>
      </c>
      <c r="P1155" t="str">
        <f>IFERROR(VLOOKUP(A1155,Ref_Data!$A:$B,2,0),"Unknown")</f>
        <v>Unknown</v>
      </c>
      <c r="Q1155" t="str">
        <f>IFERROR(VLOOKUP(A1155,Ref_Data!$A:$C,3,0),"Unknown")</f>
        <v>Unknown</v>
      </c>
      <c r="R1155" t="str">
        <f t="shared" si="222"/>
        <v>Universal Access</v>
      </c>
      <c r="S1155">
        <f t="shared" si="223"/>
        <v>13.908232540585871</v>
      </c>
      <c r="T1155">
        <f t="shared" si="224"/>
        <v>-17.67827803382729</v>
      </c>
      <c r="U1155" t="str">
        <f t="shared" si="225"/>
        <v/>
      </c>
      <c r="V1155">
        <f t="shared" si="226"/>
        <v>0.16775860999999281</v>
      </c>
      <c r="W1155" t="str">
        <f t="shared" si="227"/>
        <v/>
      </c>
    </row>
    <row r="1156" spans="1:23" x14ac:dyDescent="0.2">
      <c r="A1156" t="s">
        <v>181</v>
      </c>
      <c r="B1156" t="s">
        <v>180</v>
      </c>
      <c r="C1156">
        <v>2020</v>
      </c>
      <c r="D1156">
        <v>99.968305979999997</v>
      </c>
      <c r="E1156">
        <v>12.783180850000001</v>
      </c>
      <c r="G1156">
        <v>4374.0449939999999</v>
      </c>
      <c r="H1156">
        <v>1393472875</v>
      </c>
      <c r="I1156" t="str">
        <f>Master_Data!$A1156 &amp; "-" &amp; Master_Data!$C1156</f>
        <v>HIC-2020</v>
      </c>
      <c r="J1156">
        <f t="shared" si="216"/>
        <v>1.8696300000001997E-2</v>
      </c>
      <c r="K1156">
        <f t="shared" si="217"/>
        <v>0.99926784000000168</v>
      </c>
      <c r="L1156" t="str">
        <f t="shared" si="218"/>
        <v/>
      </c>
      <c r="M1156">
        <f t="shared" si="219"/>
        <v>0</v>
      </c>
      <c r="N1156">
        <f t="shared" si="220"/>
        <v>3.169402000000332E-2</v>
      </c>
      <c r="O1156">
        <f t="shared" si="221"/>
        <v>0</v>
      </c>
      <c r="P1156" t="str">
        <f>IFERROR(VLOOKUP(A1156,Ref_Data!$A:$B,2,0),"Unknown")</f>
        <v>Unknown</v>
      </c>
      <c r="Q1156" t="str">
        <f>IFERROR(VLOOKUP(A1156,Ref_Data!$A:$C,3,0),"Unknown")</f>
        <v>Unknown</v>
      </c>
      <c r="R1156" t="str">
        <f t="shared" si="222"/>
        <v>Universal Access</v>
      </c>
      <c r="S1156">
        <f t="shared" si="223"/>
        <v>13.394471454335914</v>
      </c>
      <c r="T1156">
        <f t="shared" si="224"/>
        <v>-17.75167258381526</v>
      </c>
      <c r="U1156" t="str">
        <f t="shared" si="225"/>
        <v/>
      </c>
      <c r="V1156">
        <f t="shared" si="226"/>
        <v>0.18645490999999481</v>
      </c>
      <c r="W1156" t="str">
        <f t="shared" si="227"/>
        <v/>
      </c>
    </row>
    <row r="1157" spans="1:23" x14ac:dyDescent="0.2">
      <c r="A1157" t="s">
        <v>181</v>
      </c>
      <c r="B1157" t="s">
        <v>180</v>
      </c>
      <c r="C1157">
        <v>2021</v>
      </c>
      <c r="D1157">
        <v>99.979890940000004</v>
      </c>
      <c r="G1157">
        <v>4616.8711080000003</v>
      </c>
      <c r="H1157">
        <v>1391814501</v>
      </c>
      <c r="I1157" t="str">
        <f>Master_Data!$A1157 &amp; "-" &amp; Master_Data!$C1157</f>
        <v>HIC-2021</v>
      </c>
      <c r="J1157">
        <f t="shared" si="216"/>
        <v>1.1584960000007527E-2</v>
      </c>
      <c r="K1157" t="str">
        <f t="shared" si="217"/>
        <v/>
      </c>
      <c r="L1157" t="str">
        <f t="shared" si="218"/>
        <v/>
      </c>
      <c r="M1157">
        <f t="shared" si="219"/>
        <v>0</v>
      </c>
      <c r="N1157">
        <f t="shared" si="220"/>
        <v>2.0109059999995793E-2</v>
      </c>
      <c r="O1157">
        <f t="shared" si="221"/>
        <v>0</v>
      </c>
      <c r="P1157" t="str">
        <f>IFERROR(VLOOKUP(A1157,Ref_Data!$A:$B,2,0),"Unknown")</f>
        <v>Unknown</v>
      </c>
      <c r="Q1157" t="str">
        <f>IFERROR(VLOOKUP(A1157,Ref_Data!$A:$C,3,0),"Unknown")</f>
        <v>Unknown</v>
      </c>
      <c r="R1157" t="str">
        <f t="shared" si="222"/>
        <v>Universal Access</v>
      </c>
      <c r="S1157">
        <f t="shared" si="223"/>
        <v>12.854722429726564</v>
      </c>
      <c r="T1157" t="str">
        <f t="shared" si="224"/>
        <v/>
      </c>
      <c r="U1157" t="str">
        <f t="shared" si="225"/>
        <v/>
      </c>
      <c r="V1157">
        <f t="shared" si="226"/>
        <v>0.19803987000000234</v>
      </c>
      <c r="W1157" t="str">
        <f t="shared" si="227"/>
        <v/>
      </c>
    </row>
    <row r="1158" spans="1:23" x14ac:dyDescent="0.2">
      <c r="A1158" t="s">
        <v>181</v>
      </c>
      <c r="B1158" t="s">
        <v>180</v>
      </c>
      <c r="C1158">
        <v>2022</v>
      </c>
      <c r="D1158">
        <v>99.979799749999998</v>
      </c>
      <c r="G1158">
        <v>4552.1848900000005</v>
      </c>
      <c r="H1158">
        <v>1398001706</v>
      </c>
      <c r="I1158" t="str">
        <f>Master_Data!$A1158 &amp; "-" &amp; Master_Data!$C1158</f>
        <v>HIC-2022</v>
      </c>
      <c r="J1158">
        <f t="shared" si="216"/>
        <v>-9.1190000006236005E-5</v>
      </c>
      <c r="K1158" t="str">
        <f t="shared" si="217"/>
        <v/>
      </c>
      <c r="L1158" t="str">
        <f t="shared" si="218"/>
        <v/>
      </c>
      <c r="M1158">
        <f t="shared" si="219"/>
        <v>0</v>
      </c>
      <c r="N1158">
        <f t="shared" si="220"/>
        <v>2.0200250000002029E-2</v>
      </c>
      <c r="O1158">
        <f t="shared" si="221"/>
        <v>0</v>
      </c>
      <c r="P1158" t="str">
        <f>IFERROR(VLOOKUP(A1158,Ref_Data!$A:$B,2,0),"Unknown")</f>
        <v>Unknown</v>
      </c>
      <c r="Q1158" t="str">
        <f>IFERROR(VLOOKUP(A1158,Ref_Data!$A:$C,3,0),"Unknown")</f>
        <v>Unknown</v>
      </c>
      <c r="R1158" t="str">
        <f t="shared" si="222"/>
        <v>Universal Access</v>
      </c>
      <c r="S1158">
        <f t="shared" si="223"/>
        <v>12.56574608601565</v>
      </c>
      <c r="T1158" t="str">
        <f t="shared" si="224"/>
        <v/>
      </c>
      <c r="U1158" t="str">
        <f t="shared" si="225"/>
        <v/>
      </c>
      <c r="V1158">
        <f t="shared" si="226"/>
        <v>0.1979486799999961</v>
      </c>
      <c r="W1158" t="str">
        <f t="shared" si="227"/>
        <v/>
      </c>
    </row>
    <row r="1159" spans="1:23" x14ac:dyDescent="0.2">
      <c r="A1159" t="s">
        <v>183</v>
      </c>
      <c r="B1159" t="s">
        <v>182</v>
      </c>
      <c r="C1159">
        <v>2010</v>
      </c>
      <c r="D1159">
        <v>100</v>
      </c>
      <c r="E1159">
        <v>0.1</v>
      </c>
      <c r="F1159">
        <v>6.0117451099999997</v>
      </c>
      <c r="G1159">
        <v>1922.6241199999999</v>
      </c>
      <c r="H1159">
        <v>7024200</v>
      </c>
      <c r="I1159" t="str">
        <f>Master_Data!$A1159 &amp; "-" &amp; Master_Data!$C1159</f>
        <v>HKG-2010</v>
      </c>
      <c r="J1159" t="str">
        <f t="shared" si="216"/>
        <v/>
      </c>
      <c r="K1159" t="str">
        <f t="shared" si="217"/>
        <v/>
      </c>
      <c r="L1159" t="str">
        <f t="shared" si="218"/>
        <v/>
      </c>
      <c r="M1159">
        <f t="shared" si="219"/>
        <v>42227700.001662001</v>
      </c>
      <c r="N1159">
        <f t="shared" si="220"/>
        <v>0</v>
      </c>
      <c r="O1159">
        <f t="shared" si="221"/>
        <v>3.1268436963123087</v>
      </c>
      <c r="P1159" t="str">
        <f>IFERROR(VLOOKUP(A1159,Ref_Data!$A:$B,2,0),"Unknown")</f>
        <v>High Income</v>
      </c>
      <c r="Q1159" t="str">
        <f>IFERROR(VLOOKUP(A1159,Ref_Data!$A:$C,3,0),"Unknown")</f>
        <v>East Asia &amp; Pacific</v>
      </c>
      <c r="R1159" t="str">
        <f t="shared" si="222"/>
        <v>Universal Access</v>
      </c>
      <c r="S1159">
        <f t="shared" si="223"/>
        <v>20.375342560585949</v>
      </c>
      <c r="T1159">
        <f t="shared" si="224"/>
        <v>-30.312664906737901</v>
      </c>
      <c r="U1159">
        <f t="shared" si="225"/>
        <v>0.91368589600836536</v>
      </c>
      <c r="V1159">
        <f t="shared" si="226"/>
        <v>0</v>
      </c>
      <c r="W1159">
        <f t="shared" si="227"/>
        <v>0</v>
      </c>
    </row>
    <row r="1160" spans="1:23" x14ac:dyDescent="0.2">
      <c r="A1160" t="s">
        <v>183</v>
      </c>
      <c r="B1160" t="s">
        <v>182</v>
      </c>
      <c r="C1160">
        <v>2011</v>
      </c>
      <c r="D1160">
        <v>100</v>
      </c>
      <c r="E1160">
        <v>0.5</v>
      </c>
      <c r="F1160">
        <v>6.3892471290000001</v>
      </c>
      <c r="G1160">
        <v>2037.9584560000001</v>
      </c>
      <c r="H1160">
        <v>7071600</v>
      </c>
      <c r="I1160" t="str">
        <f>Master_Data!$A1160 &amp; "-" &amp; Master_Data!$C1160</f>
        <v>HKG-2011</v>
      </c>
      <c r="J1160">
        <f t="shared" si="216"/>
        <v>0</v>
      </c>
      <c r="K1160">
        <f t="shared" si="217"/>
        <v>0.4</v>
      </c>
      <c r="L1160">
        <f t="shared" si="218"/>
        <v>0.37750201900000047</v>
      </c>
      <c r="M1160">
        <f t="shared" si="219"/>
        <v>45182199.997436404</v>
      </c>
      <c r="N1160">
        <f t="shared" si="220"/>
        <v>0</v>
      </c>
      <c r="O1160">
        <f t="shared" si="221"/>
        <v>3.1351213810022829</v>
      </c>
      <c r="P1160" t="str">
        <f>IFERROR(VLOOKUP(A1160,Ref_Data!$A:$B,2,0),"Unknown")</f>
        <v>High Income</v>
      </c>
      <c r="Q1160" t="str">
        <f>IFERROR(VLOOKUP(A1160,Ref_Data!$A:$C,3,0),"Unknown")</f>
        <v>East Asia &amp; Pacific</v>
      </c>
      <c r="R1160" t="str">
        <f t="shared" si="222"/>
        <v>Universal Access</v>
      </c>
      <c r="S1160">
        <f t="shared" si="223"/>
        <v>19.584672569179688</v>
      </c>
      <c r="T1160">
        <f t="shared" si="224"/>
        <v>-29.697370289641142</v>
      </c>
      <c r="U1160">
        <f t="shared" si="225"/>
        <v>1.2627137452259447</v>
      </c>
      <c r="V1160">
        <f t="shared" si="226"/>
        <v>0</v>
      </c>
      <c r="W1160">
        <f t="shared" si="227"/>
        <v>0.37750201900000047</v>
      </c>
    </row>
    <row r="1161" spans="1:23" x14ac:dyDescent="0.2">
      <c r="A1161" t="s">
        <v>183</v>
      </c>
      <c r="B1161" t="s">
        <v>182</v>
      </c>
      <c r="C1161">
        <v>2012</v>
      </c>
      <c r="D1161">
        <v>100</v>
      </c>
      <c r="E1161">
        <v>0.2</v>
      </c>
      <c r="F1161">
        <v>6.2442483319999997</v>
      </c>
      <c r="G1161">
        <v>1944.996819</v>
      </c>
      <c r="H1161">
        <v>7150100</v>
      </c>
      <c r="I1161" t="str">
        <f>Master_Data!$A1161 &amp; "-" &amp; Master_Data!$C1161</f>
        <v>HKG-2012</v>
      </c>
      <c r="J1161">
        <f t="shared" si="216"/>
        <v>0</v>
      </c>
      <c r="K1161">
        <f t="shared" si="217"/>
        <v>-0.3</v>
      </c>
      <c r="L1161">
        <f t="shared" si="218"/>
        <v>-0.1449987970000004</v>
      </c>
      <c r="M1161">
        <f t="shared" si="219"/>
        <v>44646999.998633198</v>
      </c>
      <c r="N1161">
        <f t="shared" si="220"/>
        <v>0</v>
      </c>
      <c r="O1161">
        <f t="shared" si="221"/>
        <v>3.2104157040269174</v>
      </c>
      <c r="P1161" t="str">
        <f>IFERROR(VLOOKUP(A1161,Ref_Data!$A:$B,2,0),"Unknown")</f>
        <v>High Income</v>
      </c>
      <c r="Q1161" t="str">
        <f>IFERROR(VLOOKUP(A1161,Ref_Data!$A:$C,3,0),"Unknown")</f>
        <v>East Asia &amp; Pacific</v>
      </c>
      <c r="R1161" t="str">
        <f t="shared" si="222"/>
        <v>Universal Access</v>
      </c>
      <c r="S1161">
        <f t="shared" si="223"/>
        <v>18.879195463984374</v>
      </c>
      <c r="T1161">
        <f t="shared" si="224"/>
        <v>-29.907129453224883</v>
      </c>
      <c r="U1161">
        <f t="shared" si="225"/>
        <v>0.83874426890377052</v>
      </c>
      <c r="V1161">
        <f t="shared" si="226"/>
        <v>0</v>
      </c>
      <c r="W1161">
        <f t="shared" si="227"/>
        <v>0.23250322200000006</v>
      </c>
    </row>
    <row r="1162" spans="1:23" x14ac:dyDescent="0.2">
      <c r="A1162" t="s">
        <v>183</v>
      </c>
      <c r="B1162" t="s">
        <v>182</v>
      </c>
      <c r="C1162">
        <v>2013</v>
      </c>
      <c r="D1162">
        <v>100</v>
      </c>
      <c r="E1162">
        <v>0.3</v>
      </c>
      <c r="F1162">
        <v>6.4335483150000004</v>
      </c>
      <c r="G1162">
        <v>1907.4634080000001</v>
      </c>
      <c r="H1162">
        <v>7178900</v>
      </c>
      <c r="I1162" t="str">
        <f>Master_Data!$A1162 &amp; "-" &amp; Master_Data!$C1162</f>
        <v>HKG-2013</v>
      </c>
      <c r="J1162">
        <f t="shared" si="216"/>
        <v>0</v>
      </c>
      <c r="K1162">
        <f t="shared" si="217"/>
        <v>9.9999999999999978E-2</v>
      </c>
      <c r="L1162">
        <f t="shared" si="218"/>
        <v>0.18929998300000062</v>
      </c>
      <c r="M1162">
        <f t="shared" si="219"/>
        <v>46185799.9985535</v>
      </c>
      <c r="N1162">
        <f t="shared" si="220"/>
        <v>0</v>
      </c>
      <c r="O1162">
        <f t="shared" si="221"/>
        <v>3.3728292181214941</v>
      </c>
      <c r="P1162" t="str">
        <f>IFERROR(VLOOKUP(A1162,Ref_Data!$A:$B,2,0),"Unknown")</f>
        <v>High Income</v>
      </c>
      <c r="Q1162" t="str">
        <f>IFERROR(VLOOKUP(A1162,Ref_Data!$A:$C,3,0),"Unknown")</f>
        <v>East Asia &amp; Pacific</v>
      </c>
      <c r="R1162" t="str">
        <f t="shared" si="222"/>
        <v>Universal Access</v>
      </c>
      <c r="S1162">
        <f t="shared" si="223"/>
        <v>18.287461823359394</v>
      </c>
      <c r="T1162">
        <f t="shared" si="224"/>
        <v>-30.001640083835348</v>
      </c>
      <c r="U1162">
        <f t="shared" si="225"/>
        <v>1.4651778709999963</v>
      </c>
      <c r="V1162">
        <f t="shared" si="226"/>
        <v>0</v>
      </c>
      <c r="W1162">
        <f t="shared" si="227"/>
        <v>0.42180320500000068</v>
      </c>
    </row>
    <row r="1163" spans="1:23" x14ac:dyDescent="0.2">
      <c r="A1163" t="s">
        <v>183</v>
      </c>
      <c r="B1163" t="s">
        <v>182</v>
      </c>
      <c r="C1163">
        <v>2014</v>
      </c>
      <c r="D1163">
        <v>100</v>
      </c>
      <c r="E1163">
        <v>0.2</v>
      </c>
      <c r="F1163">
        <v>6.5778131269999998</v>
      </c>
      <c r="G1163">
        <v>1904.1199919999999</v>
      </c>
      <c r="H1163">
        <v>7229500</v>
      </c>
      <c r="I1163" t="str">
        <f>Master_Data!$A1163 &amp; "-" &amp; Master_Data!$C1163</f>
        <v>HKG-2014</v>
      </c>
      <c r="J1163">
        <f t="shared" si="216"/>
        <v>0</v>
      </c>
      <c r="K1163">
        <f t="shared" si="217"/>
        <v>-9.9999999999999978E-2</v>
      </c>
      <c r="L1163">
        <f t="shared" si="218"/>
        <v>0.14426481199999941</v>
      </c>
      <c r="M1163">
        <f t="shared" si="219"/>
        <v>47554300.001646496</v>
      </c>
      <c r="N1163">
        <f t="shared" si="220"/>
        <v>0</v>
      </c>
      <c r="O1163">
        <f t="shared" si="221"/>
        <v>3.4545160781022881</v>
      </c>
      <c r="P1163" t="str">
        <f>IFERROR(VLOOKUP(A1163,Ref_Data!$A:$B,2,0),"Unknown")</f>
        <v>High Income</v>
      </c>
      <c r="Q1163" t="str">
        <f>IFERROR(VLOOKUP(A1163,Ref_Data!$A:$C,3,0),"Unknown")</f>
        <v>East Asia &amp; Pacific</v>
      </c>
      <c r="R1163" t="str">
        <f t="shared" si="222"/>
        <v>Universal Access</v>
      </c>
      <c r="S1163">
        <f t="shared" si="223"/>
        <v>17.559097411132853</v>
      </c>
      <c r="T1163">
        <f t="shared" si="224"/>
        <v>-29.911726605578302</v>
      </c>
      <c r="U1163">
        <f t="shared" si="225"/>
        <v>1.7865262289163155</v>
      </c>
      <c r="V1163">
        <f t="shared" si="226"/>
        <v>0</v>
      </c>
      <c r="W1163">
        <f t="shared" si="227"/>
        <v>0.56606801700000009</v>
      </c>
    </row>
    <row r="1164" spans="1:23" x14ac:dyDescent="0.2">
      <c r="A1164" t="s">
        <v>183</v>
      </c>
      <c r="B1164" t="s">
        <v>182</v>
      </c>
      <c r="C1164">
        <v>2015</v>
      </c>
      <c r="D1164">
        <v>100</v>
      </c>
      <c r="E1164">
        <v>0.2</v>
      </c>
      <c r="F1164">
        <v>6.0682594319999996</v>
      </c>
      <c r="G1164">
        <v>2030.168829</v>
      </c>
      <c r="H1164">
        <v>7291300</v>
      </c>
      <c r="I1164" t="str">
        <f>Master_Data!$A1164 &amp; "-" &amp; Master_Data!$C1164</f>
        <v>HKG-2015</v>
      </c>
      <c r="J1164">
        <f t="shared" si="216"/>
        <v>0</v>
      </c>
      <c r="K1164">
        <f t="shared" si="217"/>
        <v>0</v>
      </c>
      <c r="L1164">
        <f t="shared" si="218"/>
        <v>-0.50955369500000014</v>
      </c>
      <c r="M1164">
        <f t="shared" si="219"/>
        <v>44245499.996541597</v>
      </c>
      <c r="N1164">
        <f t="shared" si="220"/>
        <v>0</v>
      </c>
      <c r="O1164">
        <f t="shared" si="221"/>
        <v>2.9890417709688912</v>
      </c>
      <c r="P1164" t="str">
        <f>IFERROR(VLOOKUP(A1164,Ref_Data!$A:$B,2,0),"Unknown")</f>
        <v>High Income</v>
      </c>
      <c r="Q1164" t="str">
        <f>IFERROR(VLOOKUP(A1164,Ref_Data!$A:$C,3,0),"Unknown")</f>
        <v>East Asia &amp; Pacific</v>
      </c>
      <c r="R1164" t="str">
        <f t="shared" si="222"/>
        <v>Universal Access</v>
      </c>
      <c r="S1164">
        <f t="shared" si="223"/>
        <v>16.984761441953111</v>
      </c>
      <c r="T1164">
        <f t="shared" si="224"/>
        <v>-29.71515719149799</v>
      </c>
      <c r="U1164">
        <f t="shared" si="225"/>
        <v>1.3588180659958207</v>
      </c>
      <c r="V1164">
        <f t="shared" si="226"/>
        <v>0</v>
      </c>
      <c r="W1164">
        <f t="shared" si="227"/>
        <v>5.651432199999995E-2</v>
      </c>
    </row>
    <row r="1165" spans="1:23" x14ac:dyDescent="0.2">
      <c r="A1165" t="s">
        <v>183</v>
      </c>
      <c r="B1165" t="s">
        <v>182</v>
      </c>
      <c r="C1165">
        <v>2016</v>
      </c>
      <c r="D1165">
        <v>100</v>
      </c>
      <c r="E1165">
        <v>0.2</v>
      </c>
      <c r="F1165">
        <v>6.1444538340000001</v>
      </c>
      <c r="G1165">
        <v>2081.7025199999998</v>
      </c>
      <c r="H1165">
        <v>7336600</v>
      </c>
      <c r="I1165" t="str">
        <f>Master_Data!$A1165 &amp; "-" &amp; Master_Data!$C1165</f>
        <v>HKG-2016</v>
      </c>
      <c r="J1165">
        <f t="shared" si="216"/>
        <v>0</v>
      </c>
      <c r="K1165">
        <f t="shared" si="217"/>
        <v>0</v>
      </c>
      <c r="L1165">
        <f t="shared" si="218"/>
        <v>7.6194402000000494E-2</v>
      </c>
      <c r="M1165">
        <f t="shared" si="219"/>
        <v>45079399.998524398</v>
      </c>
      <c r="N1165">
        <f t="shared" si="220"/>
        <v>0</v>
      </c>
      <c r="O1165">
        <f t="shared" si="221"/>
        <v>2.9516483623222021</v>
      </c>
      <c r="P1165" t="str">
        <f>IFERROR(VLOOKUP(A1165,Ref_Data!$A:$B,2,0),"Unknown")</f>
        <v>High Income</v>
      </c>
      <c r="Q1165" t="str">
        <f>IFERROR(VLOOKUP(A1165,Ref_Data!$A:$C,3,0),"Unknown")</f>
        <v>East Asia &amp; Pacific</v>
      </c>
      <c r="R1165" t="str">
        <f t="shared" si="222"/>
        <v>Universal Access</v>
      </c>
      <c r="S1165">
        <f t="shared" si="223"/>
        <v>15.905248869453033</v>
      </c>
      <c r="T1165">
        <f t="shared" si="224"/>
        <v>-29.506057525184726</v>
      </c>
      <c r="U1165">
        <f t="shared" si="225"/>
        <v>1.4700820383305437</v>
      </c>
      <c r="V1165">
        <f t="shared" si="226"/>
        <v>0</v>
      </c>
      <c r="W1165">
        <f t="shared" si="227"/>
        <v>0.13270872400000044</v>
      </c>
    </row>
    <row r="1166" spans="1:23" x14ac:dyDescent="0.2">
      <c r="A1166" t="s">
        <v>183</v>
      </c>
      <c r="B1166" t="s">
        <v>182</v>
      </c>
      <c r="C1166">
        <v>2017</v>
      </c>
      <c r="D1166">
        <v>100</v>
      </c>
      <c r="E1166">
        <v>0.2</v>
      </c>
      <c r="F1166">
        <v>5.9696477840000002</v>
      </c>
      <c r="G1166">
        <v>1868.1165820000001</v>
      </c>
      <c r="H1166">
        <v>7393200</v>
      </c>
      <c r="I1166" t="str">
        <f>Master_Data!$A1166 &amp; "-" &amp; Master_Data!$C1166</f>
        <v>HKG-2017</v>
      </c>
      <c r="J1166">
        <f t="shared" si="216"/>
        <v>0</v>
      </c>
      <c r="K1166">
        <f t="shared" si="217"/>
        <v>0</v>
      </c>
      <c r="L1166">
        <f t="shared" si="218"/>
        <v>-0.17480604999999994</v>
      </c>
      <c r="M1166">
        <f t="shared" si="219"/>
        <v>44134799.996668801</v>
      </c>
      <c r="N1166">
        <f t="shared" si="220"/>
        <v>0</v>
      </c>
      <c r="O1166">
        <f t="shared" si="221"/>
        <v>3.1955434909789799</v>
      </c>
      <c r="P1166" t="str">
        <f>IFERROR(VLOOKUP(A1166,Ref_Data!$A:$B,2,0),"Unknown")</f>
        <v>High Income</v>
      </c>
      <c r="Q1166" t="str">
        <f>IFERROR(VLOOKUP(A1166,Ref_Data!$A:$C,3,0),"Unknown")</f>
        <v>East Asia &amp; Pacific</v>
      </c>
      <c r="R1166" t="str">
        <f t="shared" si="222"/>
        <v>Universal Access</v>
      </c>
      <c r="S1166">
        <f t="shared" si="223"/>
        <v>15.146092309921883</v>
      </c>
      <c r="T1166">
        <f t="shared" si="224"/>
        <v>-29.341518871734948</v>
      </c>
      <c r="U1166">
        <f t="shared" si="225"/>
        <v>1.2918967184267762</v>
      </c>
      <c r="V1166">
        <f t="shared" si="226"/>
        <v>0</v>
      </c>
      <c r="W1166">
        <f t="shared" si="227"/>
        <v>-4.2097325999999491E-2</v>
      </c>
    </row>
    <row r="1167" spans="1:23" x14ac:dyDescent="0.2">
      <c r="A1167" t="s">
        <v>183</v>
      </c>
      <c r="B1167" t="s">
        <v>182</v>
      </c>
      <c r="C1167">
        <v>2018</v>
      </c>
      <c r="D1167">
        <v>100</v>
      </c>
      <c r="E1167">
        <v>0.2</v>
      </c>
      <c r="F1167">
        <v>5.9119099369999999</v>
      </c>
      <c r="G1167">
        <v>1916.5775960000001</v>
      </c>
      <c r="H1167">
        <v>7452600</v>
      </c>
      <c r="I1167" t="str">
        <f>Master_Data!$A1167 &amp; "-" &amp; Master_Data!$C1167</f>
        <v>HKG-2018</v>
      </c>
      <c r="J1167">
        <f t="shared" si="216"/>
        <v>0</v>
      </c>
      <c r="K1167">
        <f t="shared" si="217"/>
        <v>0</v>
      </c>
      <c r="L1167">
        <f t="shared" si="218"/>
        <v>-5.7737847000000286E-2</v>
      </c>
      <c r="M1167">
        <f t="shared" si="219"/>
        <v>44059099.996486202</v>
      </c>
      <c r="N1167">
        <f t="shared" si="220"/>
        <v>0</v>
      </c>
      <c r="O1167">
        <f t="shared" si="221"/>
        <v>3.0846180970384256</v>
      </c>
      <c r="P1167" t="str">
        <f>IFERROR(VLOOKUP(A1167,Ref_Data!$A:$B,2,0),"Unknown")</f>
        <v>High Income</v>
      </c>
      <c r="Q1167" t="str">
        <f>IFERROR(VLOOKUP(A1167,Ref_Data!$A:$C,3,0),"Unknown")</f>
        <v>East Asia &amp; Pacific</v>
      </c>
      <c r="R1167" t="str">
        <f t="shared" si="222"/>
        <v>Universal Access</v>
      </c>
      <c r="S1167">
        <f t="shared" si="223"/>
        <v>14.516199440312505</v>
      </c>
      <c r="T1167">
        <f t="shared" si="224"/>
        <v>-29.363030170325302</v>
      </c>
      <c r="U1167">
        <f t="shared" si="225"/>
        <v>1.201040927372385</v>
      </c>
      <c r="V1167">
        <f t="shared" si="226"/>
        <v>0</v>
      </c>
      <c r="W1167">
        <f t="shared" si="227"/>
        <v>-9.9835172999999777E-2</v>
      </c>
    </row>
    <row r="1168" spans="1:23" x14ac:dyDescent="0.2">
      <c r="A1168" t="s">
        <v>183</v>
      </c>
      <c r="B1168" t="s">
        <v>182</v>
      </c>
      <c r="C1168">
        <v>2019</v>
      </c>
      <c r="D1168">
        <v>100</v>
      </c>
      <c r="E1168">
        <v>0.2</v>
      </c>
      <c r="F1168">
        <v>5.7949892780000001</v>
      </c>
      <c r="G1168">
        <v>1876.9185560000001</v>
      </c>
      <c r="H1168">
        <v>7507900</v>
      </c>
      <c r="I1168" t="str">
        <f>Master_Data!$A1168 &amp; "-" &amp; Master_Data!$C1168</f>
        <v>HKG-2019</v>
      </c>
      <c r="J1168">
        <f t="shared" si="216"/>
        <v>0</v>
      </c>
      <c r="K1168">
        <f t="shared" si="217"/>
        <v>0</v>
      </c>
      <c r="L1168">
        <f t="shared" si="218"/>
        <v>-0.11692065899999982</v>
      </c>
      <c r="M1168">
        <f t="shared" si="219"/>
        <v>43508200.000296198</v>
      </c>
      <c r="N1168">
        <f t="shared" si="220"/>
        <v>0</v>
      </c>
      <c r="O1168">
        <f t="shared" si="221"/>
        <v>3.0875017242889893</v>
      </c>
      <c r="P1168" t="str">
        <f>IFERROR(VLOOKUP(A1168,Ref_Data!$A:$B,2,0),"Unknown")</f>
        <v>High Income</v>
      </c>
      <c r="Q1168" t="str">
        <f>IFERROR(VLOOKUP(A1168,Ref_Data!$A:$C,3,0),"Unknown")</f>
        <v>East Asia &amp; Pacific</v>
      </c>
      <c r="R1168" t="str">
        <f t="shared" si="222"/>
        <v>Universal Access</v>
      </c>
      <c r="S1168">
        <f t="shared" si="223"/>
        <v>13.958622860585876</v>
      </c>
      <c r="T1168">
        <f t="shared" si="224"/>
        <v>-29.26219104382729</v>
      </c>
      <c r="U1168">
        <f t="shared" si="225"/>
        <v>1.1115879824184125</v>
      </c>
      <c r="V1168">
        <f t="shared" si="226"/>
        <v>0</v>
      </c>
      <c r="W1168">
        <f t="shared" si="227"/>
        <v>-0.21675583199999959</v>
      </c>
    </row>
    <row r="1169" spans="1:23" x14ac:dyDescent="0.2">
      <c r="A1169" t="s">
        <v>183</v>
      </c>
      <c r="B1169" t="s">
        <v>182</v>
      </c>
      <c r="C1169">
        <v>2020</v>
      </c>
      <c r="D1169">
        <v>100</v>
      </c>
      <c r="E1169">
        <v>0.3</v>
      </c>
      <c r="F1169">
        <v>4.5531212400000003</v>
      </c>
      <c r="G1169">
        <v>1655.134059</v>
      </c>
      <c r="H1169">
        <v>7481000</v>
      </c>
      <c r="I1169" t="str">
        <f>Master_Data!$A1169 &amp; "-" &amp; Master_Data!$C1169</f>
        <v>HKG-2020</v>
      </c>
      <c r="J1169">
        <f t="shared" si="216"/>
        <v>0</v>
      </c>
      <c r="K1169">
        <f t="shared" si="217"/>
        <v>9.9999999999999978E-2</v>
      </c>
      <c r="L1169">
        <f t="shared" si="218"/>
        <v>-1.2418680379999998</v>
      </c>
      <c r="M1169">
        <f t="shared" si="219"/>
        <v>34061899.996440001</v>
      </c>
      <c r="N1169">
        <f t="shared" si="220"/>
        <v>0</v>
      </c>
      <c r="O1169">
        <f t="shared" si="221"/>
        <v>2.75090782842745</v>
      </c>
      <c r="P1169" t="str">
        <f>IFERROR(VLOOKUP(A1169,Ref_Data!$A:$B,2,0),"Unknown")</f>
        <v>High Income</v>
      </c>
      <c r="Q1169" t="str">
        <f>IFERROR(VLOOKUP(A1169,Ref_Data!$A:$C,3,0),"Unknown")</f>
        <v>East Asia &amp; Pacific</v>
      </c>
      <c r="R1169" t="str">
        <f t="shared" si="222"/>
        <v>Universal Access</v>
      </c>
      <c r="S1169">
        <f t="shared" si="223"/>
        <v>13.426165474335917</v>
      </c>
      <c r="T1169">
        <f t="shared" si="224"/>
        <v>-30.23485343381526</v>
      </c>
      <c r="U1169">
        <f t="shared" si="225"/>
        <v>0.15237360369874242</v>
      </c>
      <c r="V1169">
        <f t="shared" si="226"/>
        <v>0</v>
      </c>
      <c r="W1169">
        <f t="shared" si="227"/>
        <v>-1.4586238699999994</v>
      </c>
    </row>
    <row r="1170" spans="1:23" x14ac:dyDescent="0.2">
      <c r="A1170" t="s">
        <v>183</v>
      </c>
      <c r="B1170" t="s">
        <v>182</v>
      </c>
      <c r="C1170">
        <v>2021</v>
      </c>
      <c r="D1170">
        <v>100</v>
      </c>
      <c r="E1170">
        <v>0.4</v>
      </c>
      <c r="F1170">
        <v>4.6589550930000003</v>
      </c>
      <c r="G1170">
        <v>1671.6313009999999</v>
      </c>
      <c r="H1170">
        <v>7413100</v>
      </c>
      <c r="I1170" t="str">
        <f>Master_Data!$A1170 &amp; "-" &amp; Master_Data!$C1170</f>
        <v>HKG-2021</v>
      </c>
      <c r="J1170">
        <f t="shared" si="216"/>
        <v>0</v>
      </c>
      <c r="K1170">
        <f t="shared" si="217"/>
        <v>0.10000000000000003</v>
      </c>
      <c r="L1170">
        <f t="shared" si="218"/>
        <v>0.10583385300000003</v>
      </c>
      <c r="M1170">
        <f t="shared" si="219"/>
        <v>34537299.999918304</v>
      </c>
      <c r="N1170">
        <f t="shared" si="220"/>
        <v>0</v>
      </c>
      <c r="O1170">
        <f t="shared" si="221"/>
        <v>2.7870709828255364</v>
      </c>
      <c r="P1170" t="str">
        <f>IFERROR(VLOOKUP(A1170,Ref_Data!$A:$B,2,0),"Unknown")</f>
        <v>High Income</v>
      </c>
      <c r="Q1170" t="str">
        <f>IFERROR(VLOOKUP(A1170,Ref_Data!$A:$C,3,0),"Unknown")</f>
        <v>East Asia &amp; Pacific</v>
      </c>
      <c r="R1170" t="str">
        <f t="shared" si="222"/>
        <v>Universal Access</v>
      </c>
      <c r="S1170">
        <f t="shared" si="223"/>
        <v>12.87483148972656</v>
      </c>
      <c r="T1170">
        <f t="shared" si="224"/>
        <v>-29.20338164251206</v>
      </c>
      <c r="U1170">
        <f t="shared" si="225"/>
        <v>7.822075199581402E-2</v>
      </c>
      <c r="V1170">
        <f t="shared" si="226"/>
        <v>0</v>
      </c>
      <c r="W1170">
        <f t="shared" si="227"/>
        <v>-1.3527900169999993</v>
      </c>
    </row>
    <row r="1171" spans="1:23" x14ac:dyDescent="0.2">
      <c r="A1171" t="s">
        <v>183</v>
      </c>
      <c r="B1171" t="s">
        <v>182</v>
      </c>
      <c r="C1171">
        <v>2022</v>
      </c>
      <c r="D1171">
        <v>100</v>
      </c>
      <c r="F1171">
        <v>4.3740488150000001</v>
      </c>
      <c r="G1171">
        <v>1566.396135</v>
      </c>
      <c r="H1171">
        <v>7346100</v>
      </c>
      <c r="I1171" t="str">
        <f>Master_Data!$A1171 &amp; "-" &amp; Master_Data!$C1171</f>
        <v>HKG-2022</v>
      </c>
      <c r="J1171">
        <f t="shared" si="216"/>
        <v>0</v>
      </c>
      <c r="K1171" t="str">
        <f t="shared" si="217"/>
        <v/>
      </c>
      <c r="L1171">
        <f t="shared" si="218"/>
        <v>-0.28490627800000023</v>
      </c>
      <c r="M1171">
        <f t="shared" si="219"/>
        <v>32132199.9998715</v>
      </c>
      <c r="N1171">
        <f t="shared" si="220"/>
        <v>0</v>
      </c>
      <c r="O1171">
        <f t="shared" si="221"/>
        <v>2.7924282480433984</v>
      </c>
      <c r="P1171" t="str">
        <f>IFERROR(VLOOKUP(A1171,Ref_Data!$A:$B,2,0),"Unknown")</f>
        <v>High Income</v>
      </c>
      <c r="Q1171" t="str">
        <f>IFERROR(VLOOKUP(A1171,Ref_Data!$A:$C,3,0),"Unknown")</f>
        <v>East Asia &amp; Pacific</v>
      </c>
      <c r="R1171" t="str">
        <f t="shared" si="222"/>
        <v>Universal Access</v>
      </c>
      <c r="S1171">
        <f t="shared" si="223"/>
        <v>12.585946336015652</v>
      </c>
      <c r="T1171" t="str">
        <f t="shared" si="224"/>
        <v/>
      </c>
      <c r="U1171">
        <f t="shared" si="225"/>
        <v>-0.17675223722593625</v>
      </c>
      <c r="V1171">
        <f t="shared" si="226"/>
        <v>0</v>
      </c>
      <c r="W1171">
        <f t="shared" si="227"/>
        <v>-1.6376962949999996</v>
      </c>
    </row>
    <row r="1172" spans="1:23" x14ac:dyDescent="0.2">
      <c r="A1172" t="s">
        <v>185</v>
      </c>
      <c r="B1172" t="s">
        <v>184</v>
      </c>
      <c r="C1172">
        <v>2010</v>
      </c>
      <c r="D1172">
        <v>81</v>
      </c>
      <c r="E1172">
        <v>53.6</v>
      </c>
      <c r="F1172">
        <v>0.95425728200000004</v>
      </c>
      <c r="G1172">
        <v>561.81850750000001</v>
      </c>
      <c r="H1172">
        <v>8365878</v>
      </c>
      <c r="I1172" t="str">
        <f>Master_Data!$A1172 &amp; "-" &amp; Master_Data!$C1172</f>
        <v>HND-2010</v>
      </c>
      <c r="J1172" t="str">
        <f t="shared" si="216"/>
        <v/>
      </c>
      <c r="K1172" t="str">
        <f t="shared" si="217"/>
        <v/>
      </c>
      <c r="L1172" t="str">
        <f t="shared" si="218"/>
        <v/>
      </c>
      <c r="M1172">
        <f t="shared" si="219"/>
        <v>7983200.0018235967</v>
      </c>
      <c r="N1172">
        <f t="shared" si="220"/>
        <v>19</v>
      </c>
      <c r="O1172">
        <f t="shared" si="221"/>
        <v>1.6985152131180017</v>
      </c>
      <c r="P1172" t="str">
        <f>IFERROR(VLOOKUP(A1172,Ref_Data!$A:$B,2,0),"Unknown")</f>
        <v>Lower Middle Income</v>
      </c>
      <c r="Q1172" t="str">
        <f>IFERROR(VLOOKUP(A1172,Ref_Data!$A:$C,3,0),"Unknown")</f>
        <v>Latin America &amp; Caribbean</v>
      </c>
      <c r="R1172" t="str">
        <f t="shared" si="222"/>
        <v>High Access</v>
      </c>
      <c r="S1172">
        <f t="shared" si="223"/>
        <v>1.3753425605859491</v>
      </c>
      <c r="T1172">
        <f t="shared" si="224"/>
        <v>23.187335093262099</v>
      </c>
      <c r="U1172">
        <f t="shared" si="225"/>
        <v>-4.1438019319916339</v>
      </c>
      <c r="V1172">
        <f t="shared" si="226"/>
        <v>0</v>
      </c>
      <c r="W1172">
        <f t="shared" si="227"/>
        <v>0</v>
      </c>
    </row>
    <row r="1173" spans="1:23" x14ac:dyDescent="0.2">
      <c r="A1173" t="s">
        <v>185</v>
      </c>
      <c r="B1173" t="s">
        <v>184</v>
      </c>
      <c r="C1173">
        <v>2011</v>
      </c>
      <c r="D1173">
        <v>82.2</v>
      </c>
      <c r="E1173">
        <v>50.9</v>
      </c>
      <c r="F1173">
        <v>1.11128245</v>
      </c>
      <c r="G1173">
        <v>607.41580590000001</v>
      </c>
      <c r="H1173">
        <v>8540583</v>
      </c>
      <c r="I1173" t="str">
        <f>Master_Data!$A1173 &amp; "-" &amp; Master_Data!$C1173</f>
        <v>HND-2011</v>
      </c>
      <c r="J1173">
        <f t="shared" si="216"/>
        <v>1.2000000000000028</v>
      </c>
      <c r="K1173">
        <f t="shared" si="217"/>
        <v>-2.7000000000000028</v>
      </c>
      <c r="L1173">
        <f t="shared" si="218"/>
        <v>0.15702516799999999</v>
      </c>
      <c r="M1173">
        <f t="shared" si="219"/>
        <v>9491000.0006683506</v>
      </c>
      <c r="N1173">
        <f t="shared" si="220"/>
        <v>17.799999999999997</v>
      </c>
      <c r="O1173">
        <f t="shared" si="221"/>
        <v>1.8295250785471864</v>
      </c>
      <c r="P1173" t="str">
        <f>IFERROR(VLOOKUP(A1173,Ref_Data!$A:$B,2,0),"Unknown")</f>
        <v>Lower Middle Income</v>
      </c>
      <c r="Q1173" t="str">
        <f>IFERROR(VLOOKUP(A1173,Ref_Data!$A:$C,3,0),"Unknown")</f>
        <v>Latin America &amp; Caribbean</v>
      </c>
      <c r="R1173" t="str">
        <f t="shared" si="222"/>
        <v>High Access</v>
      </c>
      <c r="S1173">
        <f t="shared" si="223"/>
        <v>1.7846725691796905</v>
      </c>
      <c r="T1173">
        <f t="shared" si="224"/>
        <v>20.702629710358856</v>
      </c>
      <c r="U1173">
        <f t="shared" si="225"/>
        <v>-4.0152509337740554</v>
      </c>
      <c r="V1173">
        <f t="shared" si="226"/>
        <v>1.2000000000000028</v>
      </c>
      <c r="W1173">
        <f t="shared" si="227"/>
        <v>0.15702516799999999</v>
      </c>
    </row>
    <row r="1174" spans="1:23" x14ac:dyDescent="0.2">
      <c r="A1174" t="s">
        <v>185</v>
      </c>
      <c r="B1174" t="s">
        <v>184</v>
      </c>
      <c r="C1174">
        <v>2012</v>
      </c>
      <c r="D1174">
        <v>83.6</v>
      </c>
      <c r="E1174">
        <v>49.3</v>
      </c>
      <c r="F1174">
        <v>1.139358968</v>
      </c>
      <c r="G1174">
        <v>611.21269289999998</v>
      </c>
      <c r="H1174">
        <v>8715076</v>
      </c>
      <c r="I1174" t="str">
        <f>Master_Data!$A1174 &amp; "-" &amp; Master_Data!$C1174</f>
        <v>HND-2012</v>
      </c>
      <c r="J1174">
        <f t="shared" si="216"/>
        <v>1.3999999999999915</v>
      </c>
      <c r="K1174">
        <f t="shared" si="217"/>
        <v>-1.6000000000000014</v>
      </c>
      <c r="L1174">
        <f t="shared" si="218"/>
        <v>2.8076517999999995E-2</v>
      </c>
      <c r="M1174">
        <f t="shared" si="219"/>
        <v>9929599.997401569</v>
      </c>
      <c r="N1174">
        <f t="shared" si="220"/>
        <v>16.400000000000006</v>
      </c>
      <c r="O1174">
        <f t="shared" si="221"/>
        <v>1.864095725162582</v>
      </c>
      <c r="P1174" t="str">
        <f>IFERROR(VLOOKUP(A1174,Ref_Data!$A:$B,2,0),"Unknown")</f>
        <v>Lower Middle Income</v>
      </c>
      <c r="Q1174" t="str">
        <f>IFERROR(VLOOKUP(A1174,Ref_Data!$A:$C,3,0),"Unknown")</f>
        <v>Latin America &amp; Caribbean</v>
      </c>
      <c r="R1174" t="str">
        <f t="shared" si="222"/>
        <v>High Access</v>
      </c>
      <c r="S1174">
        <f t="shared" si="223"/>
        <v>2.4791954639843681</v>
      </c>
      <c r="T1174">
        <f t="shared" si="224"/>
        <v>19.192870546775115</v>
      </c>
      <c r="U1174">
        <f t="shared" si="225"/>
        <v>-4.2661450950962294</v>
      </c>
      <c r="V1174">
        <f t="shared" si="226"/>
        <v>2.5999999999999943</v>
      </c>
      <c r="W1174">
        <f t="shared" si="227"/>
        <v>0.18510168599999999</v>
      </c>
    </row>
    <row r="1175" spans="1:23" x14ac:dyDescent="0.2">
      <c r="A1175" t="s">
        <v>185</v>
      </c>
      <c r="B1175" t="s">
        <v>184</v>
      </c>
      <c r="C1175">
        <v>2013</v>
      </c>
      <c r="D1175">
        <v>87.2</v>
      </c>
      <c r="E1175">
        <v>51.1</v>
      </c>
      <c r="F1175">
        <v>1.1384726629999999</v>
      </c>
      <c r="G1175">
        <v>613.62049469999999</v>
      </c>
      <c r="H1175">
        <v>8889278</v>
      </c>
      <c r="I1175" t="str">
        <f>Master_Data!$A1175 &amp; "-" &amp; Master_Data!$C1175</f>
        <v>HND-2013</v>
      </c>
      <c r="J1175">
        <f t="shared" si="216"/>
        <v>3.6000000000000085</v>
      </c>
      <c r="K1175">
        <f t="shared" si="217"/>
        <v>1.8000000000000043</v>
      </c>
      <c r="L1175">
        <f t="shared" si="218"/>
        <v>-8.8630500000008716E-4</v>
      </c>
      <c r="M1175">
        <f t="shared" si="219"/>
        <v>10120199.996807313</v>
      </c>
      <c r="N1175">
        <f t="shared" si="220"/>
        <v>12.799999999999997</v>
      </c>
      <c r="O1175">
        <f t="shared" si="221"/>
        <v>1.8553367640639205</v>
      </c>
      <c r="P1175" t="str">
        <f>IFERROR(VLOOKUP(A1175,Ref_Data!$A:$B,2,0),"Unknown")</f>
        <v>Lower Middle Income</v>
      </c>
      <c r="Q1175" t="str">
        <f>IFERROR(VLOOKUP(A1175,Ref_Data!$A:$C,3,0),"Unknown")</f>
        <v>Latin America &amp; Caribbean</v>
      </c>
      <c r="R1175" t="str">
        <f t="shared" si="222"/>
        <v>High Access</v>
      </c>
      <c r="S1175">
        <f t="shared" si="223"/>
        <v>5.4874618233593964</v>
      </c>
      <c r="T1175">
        <f t="shared" si="224"/>
        <v>20.798359916164653</v>
      </c>
      <c r="U1175">
        <f t="shared" si="225"/>
        <v>-3.8298977810000041</v>
      </c>
      <c r="V1175">
        <f t="shared" si="226"/>
        <v>6.2000000000000028</v>
      </c>
      <c r="W1175">
        <f t="shared" si="227"/>
        <v>0.1842153809999999</v>
      </c>
    </row>
    <row r="1176" spans="1:23" x14ac:dyDescent="0.2">
      <c r="A1176" t="s">
        <v>185</v>
      </c>
      <c r="B1176" t="s">
        <v>184</v>
      </c>
      <c r="C1176">
        <v>2014</v>
      </c>
      <c r="D1176">
        <v>88.7</v>
      </c>
      <c r="E1176">
        <v>52.2</v>
      </c>
      <c r="F1176">
        <v>1.0961675239999999</v>
      </c>
      <c r="G1176">
        <v>604.09304320000001</v>
      </c>
      <c r="H1176">
        <v>9063122</v>
      </c>
      <c r="I1176" t="str">
        <f>Master_Data!$A1176 &amp; "-" &amp; Master_Data!$C1176</f>
        <v>HND-2014</v>
      </c>
      <c r="J1176">
        <f t="shared" si="216"/>
        <v>1.5</v>
      </c>
      <c r="K1176">
        <f t="shared" si="217"/>
        <v>1.1000000000000014</v>
      </c>
      <c r="L1176">
        <f t="shared" si="218"/>
        <v>-4.2305138999999992E-2</v>
      </c>
      <c r="M1176">
        <f t="shared" si="219"/>
        <v>9934700.0024499279</v>
      </c>
      <c r="N1176">
        <f t="shared" si="220"/>
        <v>11.299999999999997</v>
      </c>
      <c r="O1176">
        <f t="shared" si="221"/>
        <v>1.8145673689493</v>
      </c>
      <c r="P1176" t="str">
        <f>IFERROR(VLOOKUP(A1176,Ref_Data!$A:$B,2,0),"Unknown")</f>
        <v>Lower Middle Income</v>
      </c>
      <c r="Q1176" t="str">
        <f>IFERROR(VLOOKUP(A1176,Ref_Data!$A:$C,3,0),"Unknown")</f>
        <v>Latin America &amp; Caribbean</v>
      </c>
      <c r="R1176" t="str">
        <f t="shared" si="222"/>
        <v>High Access</v>
      </c>
      <c r="S1176">
        <f t="shared" si="223"/>
        <v>6.2590974111328563</v>
      </c>
      <c r="T1176">
        <f t="shared" si="224"/>
        <v>22.088273394421702</v>
      </c>
      <c r="U1176">
        <f t="shared" si="225"/>
        <v>-3.6951193740836841</v>
      </c>
      <c r="V1176">
        <f t="shared" si="226"/>
        <v>7.7000000000000028</v>
      </c>
      <c r="W1176">
        <f t="shared" si="227"/>
        <v>0.14191024199999991</v>
      </c>
    </row>
    <row r="1177" spans="1:23" x14ac:dyDescent="0.2">
      <c r="A1177" t="s">
        <v>185</v>
      </c>
      <c r="B1177" t="s">
        <v>184</v>
      </c>
      <c r="C1177">
        <v>2015</v>
      </c>
      <c r="D1177">
        <v>90</v>
      </c>
      <c r="E1177">
        <v>50.8</v>
      </c>
      <c r="F1177">
        <v>1.1712074029999999</v>
      </c>
      <c r="G1177">
        <v>659.39407340000002</v>
      </c>
      <c r="H1177">
        <v>9237305</v>
      </c>
      <c r="I1177" t="str">
        <f>Master_Data!$A1177 &amp; "-" &amp; Master_Data!$C1177</f>
        <v>HND-2015</v>
      </c>
      <c r="J1177">
        <f t="shared" si="216"/>
        <v>1.2999999999999972</v>
      </c>
      <c r="K1177">
        <f t="shared" si="217"/>
        <v>-1.4000000000000057</v>
      </c>
      <c r="L1177">
        <f t="shared" si="218"/>
        <v>7.5039878999999976E-2</v>
      </c>
      <c r="M1177">
        <f t="shared" si="219"/>
        <v>10818799.999768915</v>
      </c>
      <c r="N1177">
        <f t="shared" si="220"/>
        <v>10</v>
      </c>
      <c r="O1177">
        <f t="shared" si="221"/>
        <v>1.7761873365967076</v>
      </c>
      <c r="P1177" t="str">
        <f>IFERROR(VLOOKUP(A1177,Ref_Data!$A:$B,2,0),"Unknown")</f>
        <v>Lower Middle Income</v>
      </c>
      <c r="Q1177" t="str">
        <f>IFERROR(VLOOKUP(A1177,Ref_Data!$A:$C,3,0),"Unknown")</f>
        <v>Latin America &amp; Caribbean</v>
      </c>
      <c r="R1177" t="str">
        <f t="shared" si="222"/>
        <v>High Access</v>
      </c>
      <c r="S1177">
        <f t="shared" si="223"/>
        <v>6.9847614419531112</v>
      </c>
      <c r="T1177">
        <f t="shared" si="224"/>
        <v>20.884842808502007</v>
      </c>
      <c r="U1177">
        <f t="shared" si="225"/>
        <v>-3.538233963004179</v>
      </c>
      <c r="V1177">
        <f t="shared" si="226"/>
        <v>9</v>
      </c>
      <c r="W1177">
        <f t="shared" si="227"/>
        <v>0.21695012099999988</v>
      </c>
    </row>
    <row r="1178" spans="1:23" x14ac:dyDescent="0.2">
      <c r="A1178" t="s">
        <v>185</v>
      </c>
      <c r="B1178" t="s">
        <v>184</v>
      </c>
      <c r="C1178">
        <v>2016</v>
      </c>
      <c r="D1178">
        <v>91.6</v>
      </c>
      <c r="E1178">
        <v>52.7</v>
      </c>
      <c r="F1178">
        <v>1.033968029</v>
      </c>
      <c r="G1178">
        <v>616.39140540000005</v>
      </c>
      <c r="H1178">
        <v>9412380</v>
      </c>
      <c r="I1178" t="str">
        <f>Master_Data!$A1178 &amp; "-" &amp; Master_Data!$C1178</f>
        <v>HND-2016</v>
      </c>
      <c r="J1178">
        <f t="shared" si="216"/>
        <v>1.5999999999999943</v>
      </c>
      <c r="K1178">
        <f t="shared" si="217"/>
        <v>1.9000000000000057</v>
      </c>
      <c r="L1178">
        <f t="shared" si="218"/>
        <v>-0.13723937399999997</v>
      </c>
      <c r="M1178">
        <f t="shared" si="219"/>
        <v>9732099.9967990201</v>
      </c>
      <c r="N1178">
        <f t="shared" si="220"/>
        <v>8.4000000000000057</v>
      </c>
      <c r="O1178">
        <f t="shared" si="221"/>
        <v>1.6774536762546493</v>
      </c>
      <c r="P1178" t="str">
        <f>IFERROR(VLOOKUP(A1178,Ref_Data!$A:$B,2,0),"Unknown")</f>
        <v>Lower Middle Income</v>
      </c>
      <c r="Q1178" t="str">
        <f>IFERROR(VLOOKUP(A1178,Ref_Data!$A:$C,3,0),"Unknown")</f>
        <v>Latin America &amp; Caribbean</v>
      </c>
      <c r="R1178" t="str">
        <f t="shared" si="222"/>
        <v>High Access</v>
      </c>
      <c r="S1178">
        <f t="shared" si="223"/>
        <v>7.5052488694530268</v>
      </c>
      <c r="T1178">
        <f t="shared" si="224"/>
        <v>22.993942474815277</v>
      </c>
      <c r="U1178">
        <f t="shared" si="225"/>
        <v>-3.6404037666694564</v>
      </c>
      <c r="V1178">
        <f t="shared" si="226"/>
        <v>10.599999999999994</v>
      </c>
      <c r="W1178">
        <f t="shared" si="227"/>
        <v>7.9710746999999915E-2</v>
      </c>
    </row>
    <row r="1179" spans="1:23" x14ac:dyDescent="0.2">
      <c r="A1179" t="s">
        <v>185</v>
      </c>
      <c r="B1179" t="s">
        <v>184</v>
      </c>
      <c r="C1179">
        <v>2017</v>
      </c>
      <c r="D1179">
        <v>86.5</v>
      </c>
      <c r="E1179">
        <v>45.6</v>
      </c>
      <c r="F1179">
        <v>0.97487134399999997</v>
      </c>
      <c r="G1179">
        <v>537.59238219999997</v>
      </c>
      <c r="H1179">
        <v>9588137</v>
      </c>
      <c r="I1179" t="str">
        <f>Master_Data!$A1179 &amp; "-" &amp; Master_Data!$C1179</f>
        <v>HND-2017</v>
      </c>
      <c r="J1179">
        <f t="shared" si="216"/>
        <v>-5.0999999999999943</v>
      </c>
      <c r="K1179">
        <f t="shared" si="217"/>
        <v>-7.1000000000000014</v>
      </c>
      <c r="L1179">
        <f t="shared" si="218"/>
        <v>-5.9096684999999982E-2</v>
      </c>
      <c r="M1179">
        <f t="shared" si="219"/>
        <v>9347200.0036461279</v>
      </c>
      <c r="N1179">
        <f t="shared" si="220"/>
        <v>13.5</v>
      </c>
      <c r="O1179">
        <f t="shared" si="221"/>
        <v>1.8134024518921095</v>
      </c>
      <c r="P1179" t="str">
        <f>IFERROR(VLOOKUP(A1179,Ref_Data!$A:$B,2,0),"Unknown")</f>
        <v>Lower Middle Income</v>
      </c>
      <c r="Q1179" t="str">
        <f>IFERROR(VLOOKUP(A1179,Ref_Data!$A:$C,3,0),"Unknown")</f>
        <v>Latin America &amp; Caribbean</v>
      </c>
      <c r="R1179" t="str">
        <f t="shared" si="222"/>
        <v>High Access</v>
      </c>
      <c r="S1179">
        <f t="shared" si="223"/>
        <v>1.6460923099218832</v>
      </c>
      <c r="T1179">
        <f t="shared" si="224"/>
        <v>16.058481128265054</v>
      </c>
      <c r="U1179">
        <f t="shared" si="225"/>
        <v>-3.7028797215732241</v>
      </c>
      <c r="V1179">
        <f t="shared" si="226"/>
        <v>5.5</v>
      </c>
      <c r="W1179">
        <f t="shared" si="227"/>
        <v>2.0614061999999933E-2</v>
      </c>
    </row>
    <row r="1180" spans="1:23" x14ac:dyDescent="0.2">
      <c r="A1180" t="s">
        <v>185</v>
      </c>
      <c r="B1180" t="s">
        <v>184</v>
      </c>
      <c r="C1180">
        <v>2018</v>
      </c>
      <c r="D1180">
        <v>91.6</v>
      </c>
      <c r="E1180">
        <v>48.9</v>
      </c>
      <c r="F1180">
        <v>0.92226383300000003</v>
      </c>
      <c r="G1180">
        <v>565.07791629999997</v>
      </c>
      <c r="H1180">
        <v>9765210</v>
      </c>
      <c r="I1180" t="str">
        <f>Master_Data!$A1180 &amp; "-" &amp; Master_Data!$C1180</f>
        <v>HND-2018</v>
      </c>
      <c r="J1180">
        <f t="shared" si="216"/>
        <v>5.0999999999999943</v>
      </c>
      <c r="K1180">
        <f t="shared" si="217"/>
        <v>3.2999999999999972</v>
      </c>
      <c r="L1180">
        <f t="shared" si="218"/>
        <v>-5.260751099999994E-2</v>
      </c>
      <c r="M1180">
        <f t="shared" si="219"/>
        <v>9006100.0046499297</v>
      </c>
      <c r="N1180">
        <f t="shared" si="220"/>
        <v>8.4000000000000057</v>
      </c>
      <c r="O1180">
        <f t="shared" si="221"/>
        <v>1.6321002934228452</v>
      </c>
      <c r="P1180" t="str">
        <f>IFERROR(VLOOKUP(A1180,Ref_Data!$A:$B,2,0),"Unknown")</f>
        <v>Lower Middle Income</v>
      </c>
      <c r="Q1180" t="str">
        <f>IFERROR(VLOOKUP(A1180,Ref_Data!$A:$C,3,0),"Unknown")</f>
        <v>Latin America &amp; Caribbean</v>
      </c>
      <c r="R1180" t="str">
        <f t="shared" si="222"/>
        <v>High Access</v>
      </c>
      <c r="S1180">
        <f t="shared" si="223"/>
        <v>6.1161994403124993</v>
      </c>
      <c r="T1180">
        <f t="shared" si="224"/>
        <v>19.336969829674697</v>
      </c>
      <c r="U1180">
        <f t="shared" si="225"/>
        <v>-3.7886051766276148</v>
      </c>
      <c r="V1180">
        <f t="shared" si="226"/>
        <v>10.599999999999994</v>
      </c>
      <c r="W1180">
        <f t="shared" si="227"/>
        <v>-3.1993449000000007E-2</v>
      </c>
    </row>
    <row r="1181" spans="1:23" x14ac:dyDescent="0.2">
      <c r="A1181" t="s">
        <v>185</v>
      </c>
      <c r="B1181" t="s">
        <v>184</v>
      </c>
      <c r="C1181">
        <v>2019</v>
      </c>
      <c r="D1181">
        <v>91.1</v>
      </c>
      <c r="E1181">
        <v>46.2</v>
      </c>
      <c r="F1181">
        <v>1.0210050989999999</v>
      </c>
      <c r="G1181">
        <v>583.59191139999996</v>
      </c>
      <c r="H1181">
        <v>9943633</v>
      </c>
      <c r="I1181" t="str">
        <f>Master_Data!$A1181 &amp; "-" &amp; Master_Data!$C1181</f>
        <v>HND-2019</v>
      </c>
      <c r="J1181">
        <f t="shared" si="216"/>
        <v>-0.5</v>
      </c>
      <c r="K1181">
        <f t="shared" si="217"/>
        <v>-2.6999999999999957</v>
      </c>
      <c r="L1181">
        <f t="shared" si="218"/>
        <v>9.8741265999999883E-2</v>
      </c>
      <c r="M1181">
        <f t="shared" si="219"/>
        <v>10152499.995584667</v>
      </c>
      <c r="N1181">
        <f t="shared" si="220"/>
        <v>8.9000000000000057</v>
      </c>
      <c r="O1181">
        <f t="shared" si="221"/>
        <v>1.7495189344737034</v>
      </c>
      <c r="P1181" t="str">
        <f>IFERROR(VLOOKUP(A1181,Ref_Data!$A:$B,2,0),"Unknown")</f>
        <v>Lower Middle Income</v>
      </c>
      <c r="Q1181" t="str">
        <f>IFERROR(VLOOKUP(A1181,Ref_Data!$A:$C,3,0),"Unknown")</f>
        <v>Latin America &amp; Caribbean</v>
      </c>
      <c r="R1181" t="str">
        <f t="shared" si="222"/>
        <v>High Access</v>
      </c>
      <c r="S1181">
        <f t="shared" si="223"/>
        <v>5.0586228605858707</v>
      </c>
      <c r="T1181">
        <f t="shared" si="224"/>
        <v>16.737808956172714</v>
      </c>
      <c r="U1181">
        <f t="shared" si="225"/>
        <v>-3.6623961965815877</v>
      </c>
      <c r="V1181">
        <f t="shared" si="226"/>
        <v>10.099999999999994</v>
      </c>
      <c r="W1181">
        <f t="shared" si="227"/>
        <v>6.6747816999999876E-2</v>
      </c>
    </row>
    <row r="1182" spans="1:23" x14ac:dyDescent="0.2">
      <c r="A1182" t="s">
        <v>185</v>
      </c>
      <c r="B1182" t="s">
        <v>184</v>
      </c>
      <c r="C1182">
        <v>2020</v>
      </c>
      <c r="D1182">
        <v>93.1</v>
      </c>
      <c r="E1182">
        <v>50.2</v>
      </c>
      <c r="F1182">
        <v>0.91129724000000001</v>
      </c>
      <c r="G1182">
        <v>544.57385569999997</v>
      </c>
      <c r="H1182">
        <v>10119640</v>
      </c>
      <c r="I1182" t="str">
        <f>Master_Data!$A1182 &amp; "-" &amp; Master_Data!$C1182</f>
        <v>HND-2020</v>
      </c>
      <c r="J1182">
        <f t="shared" si="216"/>
        <v>2</v>
      </c>
      <c r="K1182">
        <f t="shared" si="217"/>
        <v>4</v>
      </c>
      <c r="L1182">
        <f t="shared" si="218"/>
        <v>-0.10970785899999991</v>
      </c>
      <c r="M1182">
        <f t="shared" si="219"/>
        <v>9222000.0017936006</v>
      </c>
      <c r="N1182">
        <f t="shared" si="220"/>
        <v>6.9000000000000057</v>
      </c>
      <c r="O1182">
        <f t="shared" si="221"/>
        <v>1.6734134965561478</v>
      </c>
      <c r="P1182" t="str">
        <f>IFERROR(VLOOKUP(A1182,Ref_Data!$A:$B,2,0),"Unknown")</f>
        <v>Lower Middle Income</v>
      </c>
      <c r="Q1182" t="str">
        <f>IFERROR(VLOOKUP(A1182,Ref_Data!$A:$C,3,0),"Unknown")</f>
        <v>Latin America &amp; Caribbean</v>
      </c>
      <c r="R1182" t="str">
        <f t="shared" si="222"/>
        <v>High Access</v>
      </c>
      <c r="S1182">
        <f t="shared" si="223"/>
        <v>6.5261654743359117</v>
      </c>
      <c r="T1182">
        <f t="shared" si="224"/>
        <v>19.665146566184742</v>
      </c>
      <c r="U1182">
        <f t="shared" si="225"/>
        <v>-3.4894503963012578</v>
      </c>
      <c r="V1182">
        <f t="shared" si="226"/>
        <v>12.099999999999994</v>
      </c>
      <c r="W1182">
        <f t="shared" si="227"/>
        <v>-4.2960042000000032E-2</v>
      </c>
    </row>
    <row r="1183" spans="1:23" x14ac:dyDescent="0.2">
      <c r="A1183" t="s">
        <v>185</v>
      </c>
      <c r="B1183" t="s">
        <v>184</v>
      </c>
      <c r="C1183">
        <v>2021</v>
      </c>
      <c r="D1183">
        <v>94.1</v>
      </c>
      <c r="E1183">
        <v>45.9</v>
      </c>
      <c r="F1183">
        <v>1.0078448950000001</v>
      </c>
      <c r="G1183">
        <v>569.96647059999998</v>
      </c>
      <c r="H1183">
        <v>10289877</v>
      </c>
      <c r="I1183" t="str">
        <f>Master_Data!$A1183 &amp; "-" &amp; Master_Data!$C1183</f>
        <v>HND-2021</v>
      </c>
      <c r="J1183">
        <f t="shared" si="216"/>
        <v>1</v>
      </c>
      <c r="K1183">
        <f t="shared" si="217"/>
        <v>-4.3000000000000043</v>
      </c>
      <c r="L1183">
        <f t="shared" si="218"/>
        <v>9.6547655000000066E-2</v>
      </c>
      <c r="M1183">
        <f t="shared" si="219"/>
        <v>10370600.004627915</v>
      </c>
      <c r="N1183">
        <f t="shared" si="220"/>
        <v>5.9000000000000057</v>
      </c>
      <c r="O1183">
        <f t="shared" si="221"/>
        <v>1.768252953439609</v>
      </c>
      <c r="P1183" t="str">
        <f>IFERROR(VLOOKUP(A1183,Ref_Data!$A:$B,2,0),"Unknown")</f>
        <v>Lower Middle Income</v>
      </c>
      <c r="Q1183" t="str">
        <f>IFERROR(VLOOKUP(A1183,Ref_Data!$A:$C,3,0),"Unknown")</f>
        <v>Latin America &amp; Caribbean</v>
      </c>
      <c r="R1183" t="str">
        <f t="shared" si="222"/>
        <v>High Access</v>
      </c>
      <c r="S1183">
        <f t="shared" si="223"/>
        <v>6.9748314897265544</v>
      </c>
      <c r="T1183">
        <f t="shared" si="224"/>
        <v>16.29661835748794</v>
      </c>
      <c r="U1183">
        <f t="shared" si="225"/>
        <v>-3.5728894460041865</v>
      </c>
      <c r="V1183">
        <f t="shared" si="226"/>
        <v>13.099999999999994</v>
      </c>
      <c r="W1183">
        <f t="shared" si="227"/>
        <v>5.3587613000000034E-2</v>
      </c>
    </row>
    <row r="1184" spans="1:23" x14ac:dyDescent="0.2">
      <c r="A1184" t="s">
        <v>185</v>
      </c>
      <c r="B1184" t="s">
        <v>184</v>
      </c>
      <c r="C1184">
        <v>2022</v>
      </c>
      <c r="D1184">
        <v>94.4</v>
      </c>
      <c r="F1184">
        <v>1.0102092229999999</v>
      </c>
      <c r="G1184">
        <v>573.34444510000003</v>
      </c>
      <c r="H1184">
        <v>10463872</v>
      </c>
      <c r="I1184" t="str">
        <f>Master_Data!$A1184 &amp; "-" &amp; Master_Data!$C1184</f>
        <v>HND-2022</v>
      </c>
      <c r="J1184">
        <f t="shared" si="216"/>
        <v>0.30000000000001137</v>
      </c>
      <c r="K1184" t="str">
        <f t="shared" si="217"/>
        <v/>
      </c>
      <c r="L1184">
        <f t="shared" si="218"/>
        <v>2.3643279999998601E-3</v>
      </c>
      <c r="M1184">
        <f t="shared" si="219"/>
        <v>10570700.002691455</v>
      </c>
      <c r="N1184">
        <f t="shared" si="220"/>
        <v>5.5999999999999943</v>
      </c>
      <c r="O1184">
        <f t="shared" si="221"/>
        <v>1.7619586823132192</v>
      </c>
      <c r="P1184" t="str">
        <f>IFERROR(VLOOKUP(A1184,Ref_Data!$A:$B,2,0),"Unknown")</f>
        <v>Lower Middle Income</v>
      </c>
      <c r="Q1184" t="str">
        <f>IFERROR(VLOOKUP(A1184,Ref_Data!$A:$C,3,0),"Unknown")</f>
        <v>Latin America &amp; Caribbean</v>
      </c>
      <c r="R1184" t="str">
        <f t="shared" si="222"/>
        <v>High Access</v>
      </c>
      <c r="S1184">
        <f t="shared" si="223"/>
        <v>6.9859463360156582</v>
      </c>
      <c r="T1184" t="str">
        <f t="shared" si="224"/>
        <v/>
      </c>
      <c r="U1184">
        <f t="shared" si="225"/>
        <v>-3.5405918292259364</v>
      </c>
      <c r="V1184">
        <f t="shared" si="226"/>
        <v>13.400000000000006</v>
      </c>
      <c r="W1184">
        <f t="shared" si="227"/>
        <v>5.5951940999999894E-2</v>
      </c>
    </row>
    <row r="1185" spans="1:23" x14ac:dyDescent="0.2">
      <c r="A1185" t="s">
        <v>187</v>
      </c>
      <c r="B1185" t="s">
        <v>186</v>
      </c>
      <c r="C1185">
        <v>2010</v>
      </c>
      <c r="D1185">
        <v>100</v>
      </c>
      <c r="E1185">
        <v>29.8</v>
      </c>
      <c r="F1185">
        <v>4.8750682989999996</v>
      </c>
      <c r="G1185">
        <v>2181.044011</v>
      </c>
      <c r="H1185">
        <v>4295427</v>
      </c>
      <c r="I1185" t="str">
        <f>Master_Data!$A1185 &amp; "-" &amp; Master_Data!$C1185</f>
        <v>HRV-2010</v>
      </c>
      <c r="J1185" t="str">
        <f t="shared" si="216"/>
        <v/>
      </c>
      <c r="K1185" t="str">
        <f t="shared" si="217"/>
        <v/>
      </c>
      <c r="L1185" t="str">
        <f t="shared" si="218"/>
        <v/>
      </c>
      <c r="M1185">
        <f t="shared" si="219"/>
        <v>20940499.998368673</v>
      </c>
      <c r="N1185">
        <f t="shared" si="220"/>
        <v>0</v>
      </c>
      <c r="O1185">
        <f t="shared" si="221"/>
        <v>2.2351994156985402</v>
      </c>
      <c r="P1185" t="str">
        <f>IFERROR(VLOOKUP(A1185,Ref_Data!$A:$B,2,0),"Unknown")</f>
        <v>High Income</v>
      </c>
      <c r="Q1185" t="str">
        <f>IFERROR(VLOOKUP(A1185,Ref_Data!$A:$C,3,0),"Unknown")</f>
        <v>Europe &amp; Central Asia</v>
      </c>
      <c r="R1185" t="str">
        <f t="shared" si="222"/>
        <v>Universal Access</v>
      </c>
      <c r="S1185">
        <f t="shared" si="223"/>
        <v>20.375342560585949</v>
      </c>
      <c r="T1185">
        <f t="shared" si="224"/>
        <v>-0.6126649067379013</v>
      </c>
      <c r="U1185">
        <f t="shared" si="225"/>
        <v>-0.2229909149916347</v>
      </c>
      <c r="V1185">
        <f t="shared" si="226"/>
        <v>0</v>
      </c>
      <c r="W1185">
        <f t="shared" si="227"/>
        <v>0</v>
      </c>
    </row>
    <row r="1186" spans="1:23" x14ac:dyDescent="0.2">
      <c r="A1186" t="s">
        <v>187</v>
      </c>
      <c r="B1186" t="s">
        <v>186</v>
      </c>
      <c r="C1186">
        <v>2011</v>
      </c>
      <c r="D1186">
        <v>100</v>
      </c>
      <c r="E1186">
        <v>27.2</v>
      </c>
      <c r="F1186">
        <v>4.7783009099999996</v>
      </c>
      <c r="G1186">
        <v>2137.209507</v>
      </c>
      <c r="H1186">
        <v>4280622</v>
      </c>
      <c r="I1186" t="str">
        <f>Master_Data!$A1186 &amp; "-" &amp; Master_Data!$C1186</f>
        <v>HRV-2011</v>
      </c>
      <c r="J1186">
        <f t="shared" si="216"/>
        <v>0</v>
      </c>
      <c r="K1186">
        <f t="shared" si="217"/>
        <v>-2.6000000000000014</v>
      </c>
      <c r="L1186">
        <f t="shared" si="218"/>
        <v>-9.6767389000000037E-2</v>
      </c>
      <c r="M1186">
        <f t="shared" si="219"/>
        <v>20454099.997966018</v>
      </c>
      <c r="N1186">
        <f t="shared" si="220"/>
        <v>0</v>
      </c>
      <c r="O1186">
        <f t="shared" si="221"/>
        <v>2.2357662617303711</v>
      </c>
      <c r="P1186" t="str">
        <f>IFERROR(VLOOKUP(A1186,Ref_Data!$A:$B,2,0),"Unknown")</f>
        <v>High Income</v>
      </c>
      <c r="Q1186" t="str">
        <f>IFERROR(VLOOKUP(A1186,Ref_Data!$A:$C,3,0),"Unknown")</f>
        <v>Europe &amp; Central Asia</v>
      </c>
      <c r="R1186" t="str">
        <f t="shared" si="222"/>
        <v>Universal Access</v>
      </c>
      <c r="S1186">
        <f t="shared" si="223"/>
        <v>19.584672569179688</v>
      </c>
      <c r="T1186">
        <f t="shared" si="224"/>
        <v>-2.9973702896411432</v>
      </c>
      <c r="U1186">
        <f t="shared" si="225"/>
        <v>-0.34823247377405586</v>
      </c>
      <c r="V1186">
        <f t="shared" si="226"/>
        <v>0</v>
      </c>
      <c r="W1186">
        <f t="shared" si="227"/>
        <v>-9.6767389000000037E-2</v>
      </c>
    </row>
    <row r="1187" spans="1:23" x14ac:dyDescent="0.2">
      <c r="A1187" t="s">
        <v>187</v>
      </c>
      <c r="B1187" t="s">
        <v>186</v>
      </c>
      <c r="C1187">
        <v>2012</v>
      </c>
      <c r="D1187">
        <v>100</v>
      </c>
      <c r="E1187">
        <v>29.4</v>
      </c>
      <c r="F1187">
        <v>4.4097599079999998</v>
      </c>
      <c r="G1187">
        <v>2020.4841730000001</v>
      </c>
      <c r="H1187">
        <v>4260368</v>
      </c>
      <c r="I1187" t="str">
        <f>Master_Data!$A1187 &amp; "-" &amp; Master_Data!$C1187</f>
        <v>HRV-2012</v>
      </c>
      <c r="J1187">
        <f t="shared" si="216"/>
        <v>0</v>
      </c>
      <c r="K1187">
        <f t="shared" si="217"/>
        <v>2.1999999999999993</v>
      </c>
      <c r="L1187">
        <f t="shared" si="218"/>
        <v>-0.36854100199999973</v>
      </c>
      <c r="M1187">
        <f t="shared" si="219"/>
        <v>18787199.999726143</v>
      </c>
      <c r="N1187">
        <f t="shared" si="220"/>
        <v>0</v>
      </c>
      <c r="O1187">
        <f t="shared" si="221"/>
        <v>2.1825263305341416</v>
      </c>
      <c r="P1187" t="str">
        <f>IFERROR(VLOOKUP(A1187,Ref_Data!$A:$B,2,0),"Unknown")</f>
        <v>High Income</v>
      </c>
      <c r="Q1187" t="str">
        <f>IFERROR(VLOOKUP(A1187,Ref_Data!$A:$C,3,0),"Unknown")</f>
        <v>Europe &amp; Central Asia</v>
      </c>
      <c r="R1187" t="str">
        <f t="shared" si="222"/>
        <v>Universal Access</v>
      </c>
      <c r="S1187">
        <f t="shared" si="223"/>
        <v>18.879195463984374</v>
      </c>
      <c r="T1187">
        <f t="shared" si="224"/>
        <v>-0.70712945322488352</v>
      </c>
      <c r="U1187">
        <f t="shared" si="225"/>
        <v>-0.99574415509622938</v>
      </c>
      <c r="V1187">
        <f t="shared" si="226"/>
        <v>0</v>
      </c>
      <c r="W1187">
        <f t="shared" si="227"/>
        <v>-0.46530839099999977</v>
      </c>
    </row>
    <row r="1188" spans="1:23" x14ac:dyDescent="0.2">
      <c r="A1188" t="s">
        <v>187</v>
      </c>
      <c r="B1188" t="s">
        <v>186</v>
      </c>
      <c r="C1188">
        <v>2013</v>
      </c>
      <c r="D1188">
        <v>100</v>
      </c>
      <c r="E1188">
        <v>32.799999999999997</v>
      </c>
      <c r="F1188">
        <v>4.3414356710000002</v>
      </c>
      <c r="G1188">
        <v>1990.541367</v>
      </c>
      <c r="H1188">
        <v>4233922</v>
      </c>
      <c r="I1188" t="str">
        <f>Master_Data!$A1188 &amp; "-" &amp; Master_Data!$C1188</f>
        <v>HRV-2013</v>
      </c>
      <c r="J1188">
        <f t="shared" si="216"/>
        <v>0</v>
      </c>
      <c r="K1188">
        <f t="shared" si="217"/>
        <v>3.3999999999999986</v>
      </c>
      <c r="L1188">
        <f t="shared" si="218"/>
        <v>-6.8324236999999677E-2</v>
      </c>
      <c r="M1188">
        <f t="shared" si="219"/>
        <v>18381299.999031663</v>
      </c>
      <c r="N1188">
        <f t="shared" si="220"/>
        <v>0</v>
      </c>
      <c r="O1188">
        <f t="shared" si="221"/>
        <v>2.1810326290998403</v>
      </c>
      <c r="P1188" t="str">
        <f>IFERROR(VLOOKUP(A1188,Ref_Data!$A:$B,2,0),"Unknown")</f>
        <v>High Income</v>
      </c>
      <c r="Q1188" t="str">
        <f>IFERROR(VLOOKUP(A1188,Ref_Data!$A:$C,3,0),"Unknown")</f>
        <v>Europe &amp; Central Asia</v>
      </c>
      <c r="R1188" t="str">
        <f t="shared" si="222"/>
        <v>Universal Access</v>
      </c>
      <c r="S1188">
        <f t="shared" si="223"/>
        <v>18.287461823359394</v>
      </c>
      <c r="T1188">
        <f t="shared" si="224"/>
        <v>2.4983599161646488</v>
      </c>
      <c r="U1188">
        <f t="shared" si="225"/>
        <v>-0.62693477300000389</v>
      </c>
      <c r="V1188">
        <f t="shared" si="226"/>
        <v>0</v>
      </c>
      <c r="W1188">
        <f t="shared" si="227"/>
        <v>-0.53363262799999944</v>
      </c>
    </row>
    <row r="1189" spans="1:23" x14ac:dyDescent="0.2">
      <c r="A1189" t="s">
        <v>187</v>
      </c>
      <c r="B1189" t="s">
        <v>186</v>
      </c>
      <c r="C1189">
        <v>2014</v>
      </c>
      <c r="D1189">
        <v>100</v>
      </c>
      <c r="E1189">
        <v>33.6</v>
      </c>
      <c r="F1189">
        <v>4.2072325819999996</v>
      </c>
      <c r="G1189">
        <v>1909.8358009999999</v>
      </c>
      <c r="H1189">
        <v>4201598</v>
      </c>
      <c r="I1189" t="str">
        <f>Master_Data!$A1189 &amp; "-" &amp; Master_Data!$C1189</f>
        <v>HRV-2014</v>
      </c>
      <c r="J1189">
        <f t="shared" si="216"/>
        <v>0</v>
      </c>
      <c r="K1189">
        <f t="shared" si="217"/>
        <v>0.80000000000000426</v>
      </c>
      <c r="L1189">
        <f t="shared" si="218"/>
        <v>-0.13420308900000055</v>
      </c>
      <c r="M1189">
        <f t="shared" si="219"/>
        <v>17677100.002066035</v>
      </c>
      <c r="N1189">
        <f t="shared" si="220"/>
        <v>0</v>
      </c>
      <c r="O1189">
        <f t="shared" si="221"/>
        <v>2.2029289532624063</v>
      </c>
      <c r="P1189" t="str">
        <f>IFERROR(VLOOKUP(A1189,Ref_Data!$A:$B,2,0),"Unknown")</f>
        <v>High Income</v>
      </c>
      <c r="Q1189" t="str">
        <f>IFERROR(VLOOKUP(A1189,Ref_Data!$A:$C,3,0),"Unknown")</f>
        <v>Europe &amp; Central Asia</v>
      </c>
      <c r="R1189" t="str">
        <f t="shared" si="222"/>
        <v>Universal Access</v>
      </c>
      <c r="S1189">
        <f t="shared" si="223"/>
        <v>17.559097411132853</v>
      </c>
      <c r="T1189">
        <f t="shared" si="224"/>
        <v>3.4882733944217001</v>
      </c>
      <c r="U1189">
        <f t="shared" si="225"/>
        <v>-0.58405431608368463</v>
      </c>
      <c r="V1189">
        <f t="shared" si="226"/>
        <v>0</v>
      </c>
      <c r="W1189">
        <f t="shared" si="227"/>
        <v>-0.667835717</v>
      </c>
    </row>
    <row r="1190" spans="1:23" x14ac:dyDescent="0.2">
      <c r="A1190" t="s">
        <v>187</v>
      </c>
      <c r="B1190" t="s">
        <v>186</v>
      </c>
      <c r="C1190">
        <v>2015</v>
      </c>
      <c r="D1190">
        <v>100</v>
      </c>
      <c r="E1190">
        <v>33.1</v>
      </c>
      <c r="F1190">
        <v>4.3414484340000001</v>
      </c>
      <c r="G1190">
        <v>2018.542592</v>
      </c>
      <c r="H1190">
        <v>4151725</v>
      </c>
      <c r="I1190" t="str">
        <f>Master_Data!$A1190 &amp; "-" &amp; Master_Data!$C1190</f>
        <v>HRV-2015</v>
      </c>
      <c r="J1190">
        <f t="shared" si="216"/>
        <v>0</v>
      </c>
      <c r="K1190">
        <f t="shared" si="217"/>
        <v>-0.5</v>
      </c>
      <c r="L1190">
        <f t="shared" si="218"/>
        <v>0.13421585200000052</v>
      </c>
      <c r="M1190">
        <f t="shared" si="219"/>
        <v>18024499.999648649</v>
      </c>
      <c r="N1190">
        <f t="shared" si="220"/>
        <v>0</v>
      </c>
      <c r="O1190">
        <f t="shared" si="221"/>
        <v>2.1507836650097301</v>
      </c>
      <c r="P1190" t="str">
        <f>IFERROR(VLOOKUP(A1190,Ref_Data!$A:$B,2,0),"Unknown")</f>
        <v>High Income</v>
      </c>
      <c r="Q1190" t="str">
        <f>IFERROR(VLOOKUP(A1190,Ref_Data!$A:$C,3,0),"Unknown")</f>
        <v>Europe &amp; Central Asia</v>
      </c>
      <c r="R1190" t="str">
        <f t="shared" si="222"/>
        <v>Universal Access</v>
      </c>
      <c r="S1190">
        <f t="shared" si="223"/>
        <v>16.984761441953111</v>
      </c>
      <c r="T1190">
        <f t="shared" si="224"/>
        <v>3.1848428085020117</v>
      </c>
      <c r="U1190">
        <f t="shared" si="225"/>
        <v>-0.36799293200417882</v>
      </c>
      <c r="V1190">
        <f t="shared" si="226"/>
        <v>0</v>
      </c>
      <c r="W1190">
        <f t="shared" si="227"/>
        <v>-0.53361986499999947</v>
      </c>
    </row>
    <row r="1191" spans="1:23" x14ac:dyDescent="0.2">
      <c r="A1191" t="s">
        <v>187</v>
      </c>
      <c r="B1191" t="s">
        <v>186</v>
      </c>
      <c r="C1191">
        <v>2016</v>
      </c>
      <c r="D1191">
        <v>100</v>
      </c>
      <c r="E1191">
        <v>31.8</v>
      </c>
      <c r="F1191">
        <v>4.4497666960000002</v>
      </c>
      <c r="G1191">
        <v>2057.1886949999998</v>
      </c>
      <c r="H1191">
        <v>4106867</v>
      </c>
      <c r="I1191" t="str">
        <f>Master_Data!$A1191 &amp; "-" &amp; Master_Data!$C1191</f>
        <v>HRV-2016</v>
      </c>
      <c r="J1191">
        <f t="shared" si="216"/>
        <v>0</v>
      </c>
      <c r="K1191">
        <f t="shared" si="217"/>
        <v>-1.3000000000000007</v>
      </c>
      <c r="L1191">
        <f t="shared" si="218"/>
        <v>0.10831826200000005</v>
      </c>
      <c r="M1191">
        <f t="shared" si="219"/>
        <v>18274600.001501434</v>
      </c>
      <c r="N1191">
        <f t="shared" si="220"/>
        <v>0</v>
      </c>
      <c r="O1191">
        <f t="shared" si="221"/>
        <v>2.1630328354492541</v>
      </c>
      <c r="P1191" t="str">
        <f>IFERROR(VLOOKUP(A1191,Ref_Data!$A:$B,2,0),"Unknown")</f>
        <v>High Income</v>
      </c>
      <c r="Q1191" t="str">
        <f>IFERROR(VLOOKUP(A1191,Ref_Data!$A:$C,3,0),"Unknown")</f>
        <v>Europe &amp; Central Asia</v>
      </c>
      <c r="R1191" t="str">
        <f t="shared" si="222"/>
        <v>Universal Access</v>
      </c>
      <c r="S1191">
        <f t="shared" si="223"/>
        <v>15.905248869453033</v>
      </c>
      <c r="T1191">
        <f t="shared" si="224"/>
        <v>2.0939424748152753</v>
      </c>
      <c r="U1191">
        <f t="shared" si="225"/>
        <v>-0.22460509966945619</v>
      </c>
      <c r="V1191">
        <f t="shared" si="226"/>
        <v>0</v>
      </c>
      <c r="W1191">
        <f t="shared" si="227"/>
        <v>-0.42530160299999942</v>
      </c>
    </row>
    <row r="1192" spans="1:23" x14ac:dyDescent="0.2">
      <c r="A1192" t="s">
        <v>187</v>
      </c>
      <c r="B1192" t="s">
        <v>186</v>
      </c>
      <c r="C1192">
        <v>2017</v>
      </c>
      <c r="D1192">
        <v>100</v>
      </c>
      <c r="E1192">
        <v>29.8</v>
      </c>
      <c r="F1192">
        <v>4.651127689</v>
      </c>
      <c r="G1192">
        <v>2159.9695219999999</v>
      </c>
      <c r="H1192">
        <v>4041407</v>
      </c>
      <c r="I1192" t="str">
        <f>Master_Data!$A1192 &amp; "-" &amp; Master_Data!$C1192</f>
        <v>HRV-2017</v>
      </c>
      <c r="J1192">
        <f t="shared" si="216"/>
        <v>0</v>
      </c>
      <c r="K1192">
        <f t="shared" si="217"/>
        <v>-2</v>
      </c>
      <c r="L1192">
        <f t="shared" si="218"/>
        <v>0.20136099299999977</v>
      </c>
      <c r="M1192">
        <f t="shared" si="219"/>
        <v>18797100.000218421</v>
      </c>
      <c r="N1192">
        <f t="shared" si="220"/>
        <v>0</v>
      </c>
      <c r="O1192">
        <f t="shared" si="221"/>
        <v>2.1533302399069685</v>
      </c>
      <c r="P1192" t="str">
        <f>IFERROR(VLOOKUP(A1192,Ref_Data!$A:$B,2,0),"Unknown")</f>
        <v>High Income</v>
      </c>
      <c r="Q1192" t="str">
        <f>IFERROR(VLOOKUP(A1192,Ref_Data!$A:$C,3,0),"Unknown")</f>
        <v>Europe &amp; Central Asia</v>
      </c>
      <c r="R1192" t="str">
        <f t="shared" si="222"/>
        <v>Universal Access</v>
      </c>
      <c r="S1192">
        <f t="shared" si="223"/>
        <v>15.146092309921883</v>
      </c>
      <c r="T1192">
        <f t="shared" si="224"/>
        <v>0.25848112826505343</v>
      </c>
      <c r="U1192">
        <f t="shared" si="225"/>
        <v>-2.6623376573224E-2</v>
      </c>
      <c r="V1192">
        <f t="shared" si="226"/>
        <v>0</v>
      </c>
      <c r="W1192">
        <f t="shared" si="227"/>
        <v>-0.22394060999999965</v>
      </c>
    </row>
    <row r="1193" spans="1:23" x14ac:dyDescent="0.2">
      <c r="A1193" t="s">
        <v>187</v>
      </c>
      <c r="B1193" t="s">
        <v>186</v>
      </c>
      <c r="C1193">
        <v>2018</v>
      </c>
      <c r="D1193">
        <v>100</v>
      </c>
      <c r="E1193">
        <v>32.799999999999997</v>
      </c>
      <c r="F1193">
        <v>4.4540241050000002</v>
      </c>
      <c r="G1193">
        <v>2127.638786</v>
      </c>
      <c r="H1193">
        <v>3988775</v>
      </c>
      <c r="I1193" t="str">
        <f>Master_Data!$A1193 &amp; "-" &amp; Master_Data!$C1193</f>
        <v>HRV-2018</v>
      </c>
      <c r="J1193">
        <f t="shared" si="216"/>
        <v>0</v>
      </c>
      <c r="K1193">
        <f t="shared" si="217"/>
        <v>2.9999999999999964</v>
      </c>
      <c r="L1193">
        <f t="shared" si="218"/>
        <v>-0.19710358399999972</v>
      </c>
      <c r="M1193">
        <f t="shared" si="219"/>
        <v>17766099.999421377</v>
      </c>
      <c r="N1193">
        <f t="shared" si="220"/>
        <v>0</v>
      </c>
      <c r="O1193">
        <f t="shared" si="221"/>
        <v>2.0934117831973009</v>
      </c>
      <c r="P1193" t="str">
        <f>IFERROR(VLOOKUP(A1193,Ref_Data!$A:$B,2,0),"Unknown")</f>
        <v>High Income</v>
      </c>
      <c r="Q1193" t="str">
        <f>IFERROR(VLOOKUP(A1193,Ref_Data!$A:$C,3,0),"Unknown")</f>
        <v>Europe &amp; Central Asia</v>
      </c>
      <c r="R1193" t="str">
        <f t="shared" si="222"/>
        <v>Universal Access</v>
      </c>
      <c r="S1193">
        <f t="shared" si="223"/>
        <v>14.516199440312505</v>
      </c>
      <c r="T1193">
        <f t="shared" si="224"/>
        <v>3.2369698296746954</v>
      </c>
      <c r="U1193">
        <f t="shared" si="225"/>
        <v>-0.25684490462761467</v>
      </c>
      <c r="V1193">
        <f t="shared" si="226"/>
        <v>0</v>
      </c>
      <c r="W1193">
        <f t="shared" si="227"/>
        <v>-0.42104419399999937</v>
      </c>
    </row>
    <row r="1194" spans="1:23" x14ac:dyDescent="0.2">
      <c r="A1194" t="s">
        <v>187</v>
      </c>
      <c r="B1194" t="s">
        <v>186</v>
      </c>
      <c r="C1194">
        <v>2019</v>
      </c>
      <c r="D1194">
        <v>100</v>
      </c>
      <c r="E1194">
        <v>31.6</v>
      </c>
      <c r="F1194">
        <v>4.5506268060000004</v>
      </c>
      <c r="G1194">
        <v>2173.1983599999999</v>
      </c>
      <c r="H1194">
        <v>3949390</v>
      </c>
      <c r="I1194" t="str">
        <f>Master_Data!$A1194 &amp; "-" &amp; Master_Data!$C1194</f>
        <v>HRV-2019</v>
      </c>
      <c r="J1194">
        <f t="shared" si="216"/>
        <v>0</v>
      </c>
      <c r="K1194">
        <f t="shared" si="217"/>
        <v>-1.1999999999999957</v>
      </c>
      <c r="L1194">
        <f t="shared" si="218"/>
        <v>9.6602701000000124E-2</v>
      </c>
      <c r="M1194">
        <f t="shared" si="219"/>
        <v>17972200.001348343</v>
      </c>
      <c r="N1194">
        <f t="shared" si="220"/>
        <v>0</v>
      </c>
      <c r="O1194">
        <f t="shared" si="221"/>
        <v>2.093976734825072</v>
      </c>
      <c r="P1194" t="str">
        <f>IFERROR(VLOOKUP(A1194,Ref_Data!$A:$B,2,0),"Unknown")</f>
        <v>High Income</v>
      </c>
      <c r="Q1194" t="str">
        <f>IFERROR(VLOOKUP(A1194,Ref_Data!$A:$C,3,0),"Unknown")</f>
        <v>Europe &amp; Central Asia</v>
      </c>
      <c r="R1194" t="str">
        <f t="shared" si="222"/>
        <v>Universal Access</v>
      </c>
      <c r="S1194">
        <f t="shared" si="223"/>
        <v>13.958622860585876</v>
      </c>
      <c r="T1194">
        <f t="shared" si="224"/>
        <v>2.1378089561727123</v>
      </c>
      <c r="U1194">
        <f t="shared" si="225"/>
        <v>-0.13277448958158722</v>
      </c>
      <c r="V1194">
        <f t="shared" si="226"/>
        <v>0</v>
      </c>
      <c r="W1194">
        <f t="shared" si="227"/>
        <v>-0.32444149299999925</v>
      </c>
    </row>
    <row r="1195" spans="1:23" x14ac:dyDescent="0.2">
      <c r="A1195" t="s">
        <v>187</v>
      </c>
      <c r="B1195" t="s">
        <v>186</v>
      </c>
      <c r="C1195">
        <v>2020</v>
      </c>
      <c r="D1195">
        <v>100</v>
      </c>
      <c r="E1195">
        <v>32.4</v>
      </c>
      <c r="F1195">
        <v>4.3920784959999999</v>
      </c>
      <c r="G1195">
        <v>2104.8453060000002</v>
      </c>
      <c r="H1195">
        <v>3914206</v>
      </c>
      <c r="I1195" t="str">
        <f>Master_Data!$A1195 &amp; "-" &amp; Master_Data!$C1195</f>
        <v>HRV-2020</v>
      </c>
      <c r="J1195">
        <f t="shared" si="216"/>
        <v>0</v>
      </c>
      <c r="K1195">
        <f t="shared" si="217"/>
        <v>0.79999999999999716</v>
      </c>
      <c r="L1195">
        <f t="shared" si="218"/>
        <v>-0.15854831000000047</v>
      </c>
      <c r="M1195">
        <f t="shared" si="219"/>
        <v>17191500.001514174</v>
      </c>
      <c r="N1195">
        <f t="shared" si="220"/>
        <v>0</v>
      </c>
      <c r="O1195">
        <f t="shared" si="221"/>
        <v>2.0866514434481673</v>
      </c>
      <c r="P1195" t="str">
        <f>IFERROR(VLOOKUP(A1195,Ref_Data!$A:$B,2,0),"Unknown")</f>
        <v>High Income</v>
      </c>
      <c r="Q1195" t="str">
        <f>IFERROR(VLOOKUP(A1195,Ref_Data!$A:$C,3,0),"Unknown")</f>
        <v>Europe &amp; Central Asia</v>
      </c>
      <c r="R1195" t="str">
        <f t="shared" si="222"/>
        <v>Universal Access</v>
      </c>
      <c r="S1195">
        <f t="shared" si="223"/>
        <v>13.426165474335917</v>
      </c>
      <c r="T1195">
        <f t="shared" si="224"/>
        <v>1.8651465661847375</v>
      </c>
      <c r="U1195">
        <f t="shared" si="225"/>
        <v>-8.6691403012579826E-3</v>
      </c>
      <c r="V1195">
        <f t="shared" si="226"/>
        <v>0</v>
      </c>
      <c r="W1195">
        <f t="shared" si="227"/>
        <v>-0.48298980299999972</v>
      </c>
    </row>
    <row r="1196" spans="1:23" x14ac:dyDescent="0.2">
      <c r="A1196" t="s">
        <v>187</v>
      </c>
      <c r="B1196" t="s">
        <v>186</v>
      </c>
      <c r="C1196">
        <v>2021</v>
      </c>
      <c r="D1196">
        <v>100</v>
      </c>
      <c r="E1196">
        <v>34.1</v>
      </c>
      <c r="F1196">
        <v>4.5132213849999996</v>
      </c>
      <c r="G1196">
        <v>2212.4972109999999</v>
      </c>
      <c r="H1196">
        <v>3878981</v>
      </c>
      <c r="I1196" t="str">
        <f>Master_Data!$A1196 &amp; "-" &amp; Master_Data!$C1196</f>
        <v>HRV-2021</v>
      </c>
      <c r="J1196">
        <f t="shared" si="216"/>
        <v>0</v>
      </c>
      <c r="K1196">
        <f t="shared" si="217"/>
        <v>1.7000000000000028</v>
      </c>
      <c r="L1196">
        <f t="shared" si="218"/>
        <v>0.1211428889999997</v>
      </c>
      <c r="M1196">
        <f t="shared" si="219"/>
        <v>17506700.001208682</v>
      </c>
      <c r="N1196">
        <f t="shared" si="220"/>
        <v>0</v>
      </c>
      <c r="O1196">
        <f t="shared" si="221"/>
        <v>2.0398766437134279</v>
      </c>
      <c r="P1196" t="str">
        <f>IFERROR(VLOOKUP(A1196,Ref_Data!$A:$B,2,0),"Unknown")</f>
        <v>High Income</v>
      </c>
      <c r="Q1196" t="str">
        <f>IFERROR(VLOOKUP(A1196,Ref_Data!$A:$C,3,0),"Unknown")</f>
        <v>Europe &amp; Central Asia</v>
      </c>
      <c r="R1196" t="str">
        <f t="shared" si="222"/>
        <v>Universal Access</v>
      </c>
      <c r="S1196">
        <f t="shared" si="223"/>
        <v>12.87483148972656</v>
      </c>
      <c r="T1196">
        <f t="shared" si="224"/>
        <v>4.496618357487943</v>
      </c>
      <c r="U1196">
        <f t="shared" si="225"/>
        <v>-6.7512956004186719E-2</v>
      </c>
      <c r="V1196">
        <f t="shared" si="226"/>
        <v>0</v>
      </c>
      <c r="W1196">
        <f t="shared" si="227"/>
        <v>-0.36184691400000002</v>
      </c>
    </row>
    <row r="1197" spans="1:23" x14ac:dyDescent="0.2">
      <c r="A1197" t="s">
        <v>187</v>
      </c>
      <c r="B1197" t="s">
        <v>186</v>
      </c>
      <c r="C1197">
        <v>2022</v>
      </c>
      <c r="D1197">
        <v>100</v>
      </c>
      <c r="F1197">
        <v>4.5737142019999997</v>
      </c>
      <c r="G1197">
        <v>2154.9548329999998</v>
      </c>
      <c r="H1197">
        <v>3855641</v>
      </c>
      <c r="I1197" t="str">
        <f>Master_Data!$A1197 &amp; "-" &amp; Master_Data!$C1197</f>
        <v>HRV-2022</v>
      </c>
      <c r="J1197">
        <f t="shared" si="216"/>
        <v>0</v>
      </c>
      <c r="K1197" t="str">
        <f t="shared" si="217"/>
        <v/>
      </c>
      <c r="L1197">
        <f t="shared" si="218"/>
        <v>6.0492817000000088E-2</v>
      </c>
      <c r="M1197">
        <f t="shared" si="219"/>
        <v>17634599.999513481</v>
      </c>
      <c r="N1197">
        <f t="shared" si="220"/>
        <v>0</v>
      </c>
      <c r="O1197">
        <f t="shared" si="221"/>
        <v>2.1224176636838123</v>
      </c>
      <c r="P1197" t="str">
        <f>IFERROR(VLOOKUP(A1197,Ref_Data!$A:$B,2,0),"Unknown")</f>
        <v>High Income</v>
      </c>
      <c r="Q1197" t="str">
        <f>IFERROR(VLOOKUP(A1197,Ref_Data!$A:$C,3,0),"Unknown")</f>
        <v>Europe &amp; Central Asia</v>
      </c>
      <c r="R1197" t="str">
        <f t="shared" si="222"/>
        <v>Universal Access</v>
      </c>
      <c r="S1197">
        <f t="shared" si="223"/>
        <v>12.585946336015652</v>
      </c>
      <c r="T1197" t="str">
        <f t="shared" si="224"/>
        <v/>
      </c>
      <c r="U1197">
        <f t="shared" si="225"/>
        <v>2.2913149774063335E-2</v>
      </c>
      <c r="V1197">
        <f t="shared" si="226"/>
        <v>0</v>
      </c>
      <c r="W1197">
        <f t="shared" si="227"/>
        <v>-0.30135409699999993</v>
      </c>
    </row>
    <row r="1198" spans="1:23" x14ac:dyDescent="0.2">
      <c r="A1198" t="s">
        <v>189</v>
      </c>
      <c r="B1198" t="s">
        <v>188</v>
      </c>
      <c r="C1198">
        <v>2010</v>
      </c>
      <c r="D1198">
        <v>37.200000000000003</v>
      </c>
      <c r="E1198">
        <v>79</v>
      </c>
      <c r="F1198">
        <v>0.26510476999999999</v>
      </c>
      <c r="G1198">
        <v>388.9955223</v>
      </c>
      <c r="H1198">
        <v>9803294</v>
      </c>
      <c r="I1198" t="str">
        <f>Master_Data!$A1198 &amp; "-" &amp; Master_Data!$C1198</f>
        <v>HTI-2010</v>
      </c>
      <c r="J1198" t="str">
        <f t="shared" si="216"/>
        <v/>
      </c>
      <c r="K1198" t="str">
        <f t="shared" si="217"/>
        <v/>
      </c>
      <c r="L1198" t="str">
        <f t="shared" si="218"/>
        <v/>
      </c>
      <c r="M1198">
        <f t="shared" si="219"/>
        <v>2598900.0011123801</v>
      </c>
      <c r="N1198">
        <f t="shared" si="220"/>
        <v>62.8</v>
      </c>
      <c r="O1198">
        <f t="shared" si="221"/>
        <v>0.68151110951746807</v>
      </c>
      <c r="P1198" t="str">
        <f>IFERROR(VLOOKUP(A1198,Ref_Data!$A:$B,2,0),"Unknown")</f>
        <v>Low Income</v>
      </c>
      <c r="Q1198" t="str">
        <f>IFERROR(VLOOKUP(A1198,Ref_Data!$A:$C,3,0),"Unknown")</f>
        <v>Latin America &amp; Caribbean</v>
      </c>
      <c r="R1198" t="str">
        <f t="shared" si="222"/>
        <v>Low Access</v>
      </c>
      <c r="S1198">
        <f t="shared" si="223"/>
        <v>-42.424657439414048</v>
      </c>
      <c r="T1198">
        <f t="shared" si="224"/>
        <v>48.587335093262098</v>
      </c>
      <c r="U1198">
        <f t="shared" si="225"/>
        <v>-4.8329544439916345</v>
      </c>
      <c r="V1198">
        <f t="shared" si="226"/>
        <v>0</v>
      </c>
      <c r="W1198">
        <f t="shared" si="227"/>
        <v>0</v>
      </c>
    </row>
    <row r="1199" spans="1:23" x14ac:dyDescent="0.2">
      <c r="A1199" t="s">
        <v>189</v>
      </c>
      <c r="B1199" t="s">
        <v>188</v>
      </c>
      <c r="C1199">
        <v>2011</v>
      </c>
      <c r="D1199">
        <v>37.799999999999997</v>
      </c>
      <c r="E1199">
        <v>79</v>
      </c>
      <c r="F1199">
        <v>0.29696707100000003</v>
      </c>
      <c r="G1199">
        <v>402.4766975</v>
      </c>
      <c r="H1199">
        <v>9914904</v>
      </c>
      <c r="I1199" t="str">
        <f>Master_Data!$A1199 &amp; "-" &amp; Master_Data!$C1199</f>
        <v>HTI-2011</v>
      </c>
      <c r="J1199">
        <f t="shared" si="216"/>
        <v>0.59999999999999432</v>
      </c>
      <c r="K1199">
        <f t="shared" si="217"/>
        <v>0</v>
      </c>
      <c r="L1199">
        <f t="shared" si="218"/>
        <v>3.1862301000000037E-2</v>
      </c>
      <c r="M1199">
        <f t="shared" si="219"/>
        <v>2944400.0001261844</v>
      </c>
      <c r="N1199">
        <f t="shared" si="220"/>
        <v>62.2</v>
      </c>
      <c r="O1199">
        <f t="shared" si="221"/>
        <v>0.73784910491619216</v>
      </c>
      <c r="P1199" t="str">
        <f>IFERROR(VLOOKUP(A1199,Ref_Data!$A:$B,2,0),"Unknown")</f>
        <v>Low Income</v>
      </c>
      <c r="Q1199" t="str">
        <f>IFERROR(VLOOKUP(A1199,Ref_Data!$A:$C,3,0),"Unknown")</f>
        <v>Latin America &amp; Caribbean</v>
      </c>
      <c r="R1199" t="str">
        <f t="shared" si="222"/>
        <v>Low Access</v>
      </c>
      <c r="S1199">
        <f t="shared" si="223"/>
        <v>-42.615327430820315</v>
      </c>
      <c r="T1199">
        <f t="shared" si="224"/>
        <v>48.802629710358858</v>
      </c>
      <c r="U1199">
        <f t="shared" si="225"/>
        <v>-4.8295663127740553</v>
      </c>
      <c r="V1199">
        <f t="shared" si="226"/>
        <v>0.59999999999999432</v>
      </c>
      <c r="W1199">
        <f t="shared" si="227"/>
        <v>3.1862301000000037E-2</v>
      </c>
    </row>
    <row r="1200" spans="1:23" x14ac:dyDescent="0.2">
      <c r="A1200" t="s">
        <v>189</v>
      </c>
      <c r="B1200" t="s">
        <v>188</v>
      </c>
      <c r="C1200">
        <v>2012</v>
      </c>
      <c r="D1200">
        <v>37.9</v>
      </c>
      <c r="E1200">
        <v>82.2</v>
      </c>
      <c r="F1200">
        <v>0.273948633</v>
      </c>
      <c r="G1200">
        <v>408.92201290000003</v>
      </c>
      <c r="H1200">
        <v>10069771</v>
      </c>
      <c r="I1200" t="str">
        <f>Master_Data!$A1200 &amp; "-" &amp; Master_Data!$C1200</f>
        <v>HTI-2012</v>
      </c>
      <c r="J1200">
        <f t="shared" si="216"/>
        <v>0.10000000000000142</v>
      </c>
      <c r="K1200">
        <f t="shared" si="217"/>
        <v>3.2000000000000028</v>
      </c>
      <c r="L1200">
        <f t="shared" si="218"/>
        <v>-2.301843800000003E-2</v>
      </c>
      <c r="M1200">
        <f t="shared" si="219"/>
        <v>2758600.0000730432</v>
      </c>
      <c r="N1200">
        <f t="shared" si="220"/>
        <v>62.1</v>
      </c>
      <c r="O1200">
        <f t="shared" si="221"/>
        <v>0.66992879903237901</v>
      </c>
      <c r="P1200" t="str">
        <f>IFERROR(VLOOKUP(A1200,Ref_Data!$A:$B,2,0),"Unknown")</f>
        <v>Low Income</v>
      </c>
      <c r="Q1200" t="str">
        <f>IFERROR(VLOOKUP(A1200,Ref_Data!$A:$C,3,0),"Unknown")</f>
        <v>Latin America &amp; Caribbean</v>
      </c>
      <c r="R1200" t="str">
        <f t="shared" si="222"/>
        <v>Low Access</v>
      </c>
      <c r="S1200">
        <f t="shared" si="223"/>
        <v>-43.220804536015628</v>
      </c>
      <c r="T1200">
        <f t="shared" si="224"/>
        <v>52.092870546775117</v>
      </c>
      <c r="U1200">
        <f t="shared" si="225"/>
        <v>-5.1315554300962294</v>
      </c>
      <c r="V1200">
        <f t="shared" si="226"/>
        <v>0.69999999999999574</v>
      </c>
      <c r="W1200">
        <f t="shared" si="227"/>
        <v>8.8438630000000074E-3</v>
      </c>
    </row>
    <row r="1201" spans="1:23" x14ac:dyDescent="0.2">
      <c r="A1201" t="s">
        <v>189</v>
      </c>
      <c r="B1201" t="s">
        <v>188</v>
      </c>
      <c r="C1201">
        <v>2013</v>
      </c>
      <c r="D1201">
        <v>38.9</v>
      </c>
      <c r="E1201">
        <v>80.400000000000006</v>
      </c>
      <c r="F1201">
        <v>0.29126340899999997</v>
      </c>
      <c r="G1201">
        <v>415.22947119999998</v>
      </c>
      <c r="H1201">
        <v>10222362</v>
      </c>
      <c r="I1201" t="str">
        <f>Master_Data!$A1201 &amp; "-" &amp; Master_Data!$C1201</f>
        <v>HTI-2013</v>
      </c>
      <c r="J1201">
        <f t="shared" si="216"/>
        <v>1</v>
      </c>
      <c r="K1201">
        <f t="shared" si="217"/>
        <v>-1.7999999999999972</v>
      </c>
      <c r="L1201">
        <f t="shared" si="218"/>
        <v>1.7314775999999976E-2</v>
      </c>
      <c r="M1201">
        <f t="shared" si="219"/>
        <v>2977400.0041520577</v>
      </c>
      <c r="N1201">
        <f t="shared" si="220"/>
        <v>61.1</v>
      </c>
      <c r="O1201">
        <f t="shared" si="221"/>
        <v>0.70145167720937052</v>
      </c>
      <c r="P1201" t="str">
        <f>IFERROR(VLOOKUP(A1201,Ref_Data!$A:$B,2,0),"Unknown")</f>
        <v>Low Income</v>
      </c>
      <c r="Q1201" t="str">
        <f>IFERROR(VLOOKUP(A1201,Ref_Data!$A:$C,3,0),"Unknown")</f>
        <v>Latin America &amp; Caribbean</v>
      </c>
      <c r="R1201" t="str">
        <f t="shared" si="222"/>
        <v>Low Access</v>
      </c>
      <c r="S1201">
        <f t="shared" si="223"/>
        <v>-42.812538176640608</v>
      </c>
      <c r="T1201">
        <f t="shared" si="224"/>
        <v>50.098359916164654</v>
      </c>
      <c r="U1201">
        <f t="shared" si="225"/>
        <v>-4.6771070350000041</v>
      </c>
      <c r="V1201">
        <f t="shared" si="226"/>
        <v>1.6999999999999957</v>
      </c>
      <c r="W1201">
        <f t="shared" si="227"/>
        <v>2.6158638999999984E-2</v>
      </c>
    </row>
    <row r="1202" spans="1:23" x14ac:dyDescent="0.2">
      <c r="A1202" t="s">
        <v>189</v>
      </c>
      <c r="B1202" t="s">
        <v>188</v>
      </c>
      <c r="C1202">
        <v>2014</v>
      </c>
      <c r="D1202">
        <v>39.6</v>
      </c>
      <c r="E1202">
        <v>77.8</v>
      </c>
      <c r="F1202">
        <v>0.31121439000000001</v>
      </c>
      <c r="G1202">
        <v>400.49356560000001</v>
      </c>
      <c r="H1202">
        <v>10373235</v>
      </c>
      <c r="I1202" t="str">
        <f>Master_Data!$A1202 &amp; "-" &amp; Master_Data!$C1202</f>
        <v>HTI-2014</v>
      </c>
      <c r="J1202">
        <f t="shared" si="216"/>
        <v>0.70000000000000284</v>
      </c>
      <c r="K1202">
        <f t="shared" si="217"/>
        <v>-2.6000000000000085</v>
      </c>
      <c r="L1202">
        <f t="shared" si="218"/>
        <v>1.9950981000000034E-2</v>
      </c>
      <c r="M1202">
        <f t="shared" si="219"/>
        <v>3228300.0028516501</v>
      </c>
      <c r="N1202">
        <f t="shared" si="220"/>
        <v>60.4</v>
      </c>
      <c r="O1202">
        <f t="shared" si="221"/>
        <v>0.77707712865187661</v>
      </c>
      <c r="P1202" t="str">
        <f>IFERROR(VLOOKUP(A1202,Ref_Data!$A:$B,2,0),"Unknown")</f>
        <v>Low Income</v>
      </c>
      <c r="Q1202" t="str">
        <f>IFERROR(VLOOKUP(A1202,Ref_Data!$A:$C,3,0),"Unknown")</f>
        <v>Latin America &amp; Caribbean</v>
      </c>
      <c r="R1202" t="str">
        <f t="shared" si="222"/>
        <v>Low Access</v>
      </c>
      <c r="S1202">
        <f t="shared" si="223"/>
        <v>-42.840902588867145</v>
      </c>
      <c r="T1202">
        <f t="shared" si="224"/>
        <v>47.688273394421699</v>
      </c>
      <c r="U1202">
        <f t="shared" si="225"/>
        <v>-4.4800725080836843</v>
      </c>
      <c r="V1202">
        <f t="shared" si="226"/>
        <v>2.3999999999999986</v>
      </c>
      <c r="W1202">
        <f t="shared" si="227"/>
        <v>4.6109620000000018E-2</v>
      </c>
    </row>
    <row r="1203" spans="1:23" x14ac:dyDescent="0.2">
      <c r="A1203" t="s">
        <v>189</v>
      </c>
      <c r="B1203" t="s">
        <v>188</v>
      </c>
      <c r="C1203">
        <v>2015</v>
      </c>
      <c r="D1203">
        <v>40.799999999999997</v>
      </c>
      <c r="E1203">
        <v>76.099999999999994</v>
      </c>
      <c r="F1203">
        <v>0.33202695500000001</v>
      </c>
      <c r="G1203">
        <v>400.13881839999999</v>
      </c>
      <c r="H1203">
        <v>10523242</v>
      </c>
      <c r="I1203" t="str">
        <f>Master_Data!$A1203 &amp; "-" &amp; Master_Data!$C1203</f>
        <v>HTI-2015</v>
      </c>
      <c r="J1203">
        <f t="shared" si="216"/>
        <v>1.1999999999999957</v>
      </c>
      <c r="K1203">
        <f t="shared" si="217"/>
        <v>-1.7000000000000028</v>
      </c>
      <c r="L1203">
        <f t="shared" si="218"/>
        <v>2.0812565000000005E-2</v>
      </c>
      <c r="M1203">
        <f t="shared" si="219"/>
        <v>3493999.9979881099</v>
      </c>
      <c r="N1203">
        <f t="shared" si="220"/>
        <v>59.2</v>
      </c>
      <c r="O1203">
        <f t="shared" si="221"/>
        <v>0.8297794158728391</v>
      </c>
      <c r="P1203" t="str">
        <f>IFERROR(VLOOKUP(A1203,Ref_Data!$A:$B,2,0),"Unknown")</f>
        <v>Low Income</v>
      </c>
      <c r="Q1203" t="str">
        <f>IFERROR(VLOOKUP(A1203,Ref_Data!$A:$C,3,0),"Unknown")</f>
        <v>Latin America &amp; Caribbean</v>
      </c>
      <c r="R1203" t="str">
        <f t="shared" si="222"/>
        <v>Low Access</v>
      </c>
      <c r="S1203">
        <f t="shared" si="223"/>
        <v>-42.215238558046892</v>
      </c>
      <c r="T1203">
        <f t="shared" si="224"/>
        <v>46.184842808502005</v>
      </c>
      <c r="U1203">
        <f t="shared" si="225"/>
        <v>-4.3774144110041791</v>
      </c>
      <c r="V1203">
        <f t="shared" si="226"/>
        <v>3.5999999999999943</v>
      </c>
      <c r="W1203">
        <f t="shared" si="227"/>
        <v>6.6922185000000023E-2</v>
      </c>
    </row>
    <row r="1204" spans="1:23" x14ac:dyDescent="0.2">
      <c r="A1204" t="s">
        <v>189</v>
      </c>
      <c r="B1204" t="s">
        <v>188</v>
      </c>
      <c r="C1204">
        <v>2016</v>
      </c>
      <c r="D1204">
        <v>40.4</v>
      </c>
      <c r="E1204">
        <v>76.099999999999994</v>
      </c>
      <c r="F1204">
        <v>0.33528692500000001</v>
      </c>
      <c r="G1204">
        <v>408.56544100000002</v>
      </c>
      <c r="H1204">
        <v>10671457</v>
      </c>
      <c r="I1204" t="str">
        <f>Master_Data!$A1204 &amp; "-" &amp; Master_Data!$C1204</f>
        <v>HTI-2016</v>
      </c>
      <c r="J1204">
        <f t="shared" si="216"/>
        <v>-0.39999999999999858</v>
      </c>
      <c r="K1204">
        <f t="shared" si="217"/>
        <v>0</v>
      </c>
      <c r="L1204">
        <f t="shared" si="218"/>
        <v>3.2599700000000009E-3</v>
      </c>
      <c r="M1204">
        <f t="shared" si="219"/>
        <v>3578000.0027997252</v>
      </c>
      <c r="N1204">
        <f t="shared" si="220"/>
        <v>59.6</v>
      </c>
      <c r="O1204">
        <f t="shared" si="221"/>
        <v>0.82064436037310362</v>
      </c>
      <c r="P1204" t="str">
        <f>IFERROR(VLOOKUP(A1204,Ref_Data!$A:$B,2,0),"Unknown")</f>
        <v>Low Income</v>
      </c>
      <c r="Q1204" t="str">
        <f>IFERROR(VLOOKUP(A1204,Ref_Data!$A:$C,3,0),"Unknown")</f>
        <v>Latin America &amp; Caribbean</v>
      </c>
      <c r="R1204" t="str">
        <f t="shared" si="222"/>
        <v>Low Access</v>
      </c>
      <c r="S1204">
        <f t="shared" si="223"/>
        <v>-43.694751130546969</v>
      </c>
      <c r="T1204">
        <f t="shared" si="224"/>
        <v>46.393942474815269</v>
      </c>
      <c r="U1204">
        <f t="shared" si="225"/>
        <v>-4.3390848706694563</v>
      </c>
      <c r="V1204">
        <f t="shared" si="226"/>
        <v>3.1999999999999957</v>
      </c>
      <c r="W1204">
        <f t="shared" si="227"/>
        <v>7.0182155000000024E-2</v>
      </c>
    </row>
    <row r="1205" spans="1:23" x14ac:dyDescent="0.2">
      <c r="A1205" t="s">
        <v>189</v>
      </c>
      <c r="B1205" t="s">
        <v>188</v>
      </c>
      <c r="C1205">
        <v>2017</v>
      </c>
      <c r="D1205">
        <v>43.3</v>
      </c>
      <c r="E1205">
        <v>76.2</v>
      </c>
      <c r="F1205">
        <v>0.33155680900000001</v>
      </c>
      <c r="G1205">
        <v>410.5955452</v>
      </c>
      <c r="H1205">
        <v>10817754</v>
      </c>
      <c r="I1205" t="str">
        <f>Master_Data!$A1205 &amp; "-" &amp; Master_Data!$C1205</f>
        <v>HTI-2017</v>
      </c>
      <c r="J1205">
        <f t="shared" si="216"/>
        <v>2.8999999999999986</v>
      </c>
      <c r="K1205">
        <f t="shared" si="217"/>
        <v>0.10000000000000853</v>
      </c>
      <c r="L1205">
        <f t="shared" si="218"/>
        <v>-3.7301160000000055E-3</v>
      </c>
      <c r="M1205">
        <f t="shared" si="219"/>
        <v>3586699.996786986</v>
      </c>
      <c r="N1205">
        <f t="shared" si="220"/>
        <v>56.7</v>
      </c>
      <c r="O1205">
        <f t="shared" si="221"/>
        <v>0.80750220716228072</v>
      </c>
      <c r="P1205" t="str">
        <f>IFERROR(VLOOKUP(A1205,Ref_Data!$A:$B,2,0),"Unknown")</f>
        <v>Low Income</v>
      </c>
      <c r="Q1205" t="str">
        <f>IFERROR(VLOOKUP(A1205,Ref_Data!$A:$C,3,0),"Unknown")</f>
        <v>Latin America &amp; Caribbean</v>
      </c>
      <c r="R1205" t="str">
        <f t="shared" si="222"/>
        <v>Low Access</v>
      </c>
      <c r="S1205">
        <f t="shared" si="223"/>
        <v>-41.55390769007812</v>
      </c>
      <c r="T1205">
        <f t="shared" si="224"/>
        <v>46.658481128265052</v>
      </c>
      <c r="U1205">
        <f t="shared" si="225"/>
        <v>-4.3461942565732237</v>
      </c>
      <c r="V1205">
        <f t="shared" si="226"/>
        <v>6.0999999999999943</v>
      </c>
      <c r="W1205">
        <f t="shared" si="227"/>
        <v>6.6452039000000018E-2</v>
      </c>
    </row>
    <row r="1206" spans="1:23" x14ac:dyDescent="0.2">
      <c r="A1206" t="s">
        <v>189</v>
      </c>
      <c r="B1206" t="s">
        <v>188</v>
      </c>
      <c r="C1206">
        <v>2018</v>
      </c>
      <c r="D1206">
        <v>44.4</v>
      </c>
      <c r="E1206">
        <v>76.2</v>
      </c>
      <c r="F1206">
        <v>0.324537723</v>
      </c>
      <c r="G1206">
        <v>419.50691490000003</v>
      </c>
      <c r="H1206">
        <v>10962362</v>
      </c>
      <c r="I1206" t="str">
        <f>Master_Data!$A1206 &amp; "-" &amp; Master_Data!$C1206</f>
        <v>HTI-2018</v>
      </c>
      <c r="J1206">
        <f t="shared" si="216"/>
        <v>1.1000000000000014</v>
      </c>
      <c r="K1206">
        <f t="shared" si="217"/>
        <v>0</v>
      </c>
      <c r="L1206">
        <f t="shared" si="218"/>
        <v>-7.0190860000000077E-3</v>
      </c>
      <c r="M1206">
        <f t="shared" si="219"/>
        <v>3557700.002181726</v>
      </c>
      <c r="N1206">
        <f t="shared" si="220"/>
        <v>55.6</v>
      </c>
      <c r="O1206">
        <f t="shared" si="221"/>
        <v>0.77361710015521845</v>
      </c>
      <c r="P1206" t="str">
        <f>IFERROR(VLOOKUP(A1206,Ref_Data!$A:$B,2,0),"Unknown")</f>
        <v>Low Income</v>
      </c>
      <c r="Q1206" t="str">
        <f>IFERROR(VLOOKUP(A1206,Ref_Data!$A:$C,3,0),"Unknown")</f>
        <v>Latin America &amp; Caribbean</v>
      </c>
      <c r="R1206" t="str">
        <f t="shared" si="222"/>
        <v>Low Access</v>
      </c>
      <c r="S1206">
        <f t="shared" si="223"/>
        <v>-41.083800559687496</v>
      </c>
      <c r="T1206">
        <f t="shared" si="224"/>
        <v>46.636969829674698</v>
      </c>
      <c r="U1206">
        <f t="shared" si="225"/>
        <v>-4.3863312866276152</v>
      </c>
      <c r="V1206">
        <f t="shared" si="226"/>
        <v>7.1999999999999957</v>
      </c>
      <c r="W1206">
        <f t="shared" si="227"/>
        <v>5.9432953000000011E-2</v>
      </c>
    </row>
    <row r="1207" spans="1:23" x14ac:dyDescent="0.2">
      <c r="A1207" t="s">
        <v>189</v>
      </c>
      <c r="B1207" t="s">
        <v>188</v>
      </c>
      <c r="C1207">
        <v>2019</v>
      </c>
      <c r="D1207">
        <v>45.4</v>
      </c>
      <c r="E1207">
        <v>76.400000000000006</v>
      </c>
      <c r="F1207">
        <v>0.32371429400000001</v>
      </c>
      <c r="G1207">
        <v>409.80450530000002</v>
      </c>
      <c r="H1207">
        <v>11105163</v>
      </c>
      <c r="I1207" t="str">
        <f>Master_Data!$A1207 &amp; "-" &amp; Master_Data!$C1207</f>
        <v>HTI-2019</v>
      </c>
      <c r="J1207">
        <f t="shared" si="216"/>
        <v>1</v>
      </c>
      <c r="K1207">
        <f t="shared" si="217"/>
        <v>0.20000000000000284</v>
      </c>
      <c r="L1207">
        <f t="shared" si="218"/>
        <v>-8.2342899999998664E-4</v>
      </c>
      <c r="M1207">
        <f t="shared" si="219"/>
        <v>3594900.0002999222</v>
      </c>
      <c r="N1207">
        <f t="shared" si="220"/>
        <v>54.6</v>
      </c>
      <c r="O1207">
        <f t="shared" si="221"/>
        <v>0.78992370706862503</v>
      </c>
      <c r="P1207" t="str">
        <f>IFERROR(VLOOKUP(A1207,Ref_Data!$A:$B,2,0),"Unknown")</f>
        <v>Low Income</v>
      </c>
      <c r="Q1207" t="str">
        <f>IFERROR(VLOOKUP(A1207,Ref_Data!$A:$C,3,0),"Unknown")</f>
        <v>Latin America &amp; Caribbean</v>
      </c>
      <c r="R1207" t="str">
        <f t="shared" si="222"/>
        <v>Low Access</v>
      </c>
      <c r="S1207">
        <f t="shared" si="223"/>
        <v>-40.641377139414125</v>
      </c>
      <c r="T1207">
        <f t="shared" si="224"/>
        <v>46.937808956172717</v>
      </c>
      <c r="U1207">
        <f t="shared" si="225"/>
        <v>-4.3596870015815874</v>
      </c>
      <c r="V1207">
        <f t="shared" si="226"/>
        <v>8.1999999999999957</v>
      </c>
      <c r="W1207">
        <f t="shared" si="227"/>
        <v>5.8609524000000024E-2</v>
      </c>
    </row>
    <row r="1208" spans="1:23" x14ac:dyDescent="0.2">
      <c r="A1208" t="s">
        <v>189</v>
      </c>
      <c r="B1208" t="s">
        <v>188</v>
      </c>
      <c r="C1208">
        <v>2020</v>
      </c>
      <c r="D1208">
        <v>46.3</v>
      </c>
      <c r="E1208">
        <v>76.3</v>
      </c>
      <c r="F1208">
        <v>0.30634530100000001</v>
      </c>
      <c r="G1208">
        <v>398.3941385</v>
      </c>
      <c r="H1208">
        <v>11243848</v>
      </c>
      <c r="I1208" t="str">
        <f>Master_Data!$A1208 &amp; "-" &amp; Master_Data!$C1208</f>
        <v>HTI-2020</v>
      </c>
      <c r="J1208">
        <f t="shared" si="216"/>
        <v>0.89999999999999858</v>
      </c>
      <c r="K1208">
        <f t="shared" si="217"/>
        <v>-0.10000000000000853</v>
      </c>
      <c r="L1208">
        <f t="shared" si="218"/>
        <v>-1.7368992999999999E-2</v>
      </c>
      <c r="M1208">
        <f t="shared" si="219"/>
        <v>3444499.9999582483</v>
      </c>
      <c r="N1208">
        <f t="shared" si="220"/>
        <v>53.7</v>
      </c>
      <c r="O1208">
        <f t="shared" si="221"/>
        <v>0.76895032179294986</v>
      </c>
      <c r="P1208" t="str">
        <f>IFERROR(VLOOKUP(A1208,Ref_Data!$A:$B,2,0),"Unknown")</f>
        <v>Low Income</v>
      </c>
      <c r="Q1208" t="str">
        <f>IFERROR(VLOOKUP(A1208,Ref_Data!$A:$C,3,0),"Unknown")</f>
        <v>Latin America &amp; Caribbean</v>
      </c>
      <c r="R1208" t="str">
        <f t="shared" si="222"/>
        <v>Low Access</v>
      </c>
      <c r="S1208">
        <f t="shared" si="223"/>
        <v>-40.273834525664086</v>
      </c>
      <c r="T1208">
        <f t="shared" si="224"/>
        <v>45.76514656618474</v>
      </c>
      <c r="U1208">
        <f t="shared" si="225"/>
        <v>-4.0944023353012575</v>
      </c>
      <c r="V1208">
        <f t="shared" si="226"/>
        <v>9.0999999999999943</v>
      </c>
      <c r="W1208">
        <f t="shared" si="227"/>
        <v>4.1240531000000025E-2</v>
      </c>
    </row>
    <row r="1209" spans="1:23" x14ac:dyDescent="0.2">
      <c r="A1209" t="s">
        <v>189</v>
      </c>
      <c r="B1209" t="s">
        <v>188</v>
      </c>
      <c r="C1209">
        <v>2021</v>
      </c>
      <c r="D1209">
        <v>47.2</v>
      </c>
      <c r="E1209">
        <v>76.7</v>
      </c>
      <c r="F1209">
        <v>0.299641675</v>
      </c>
      <c r="G1209">
        <v>406.12629650000002</v>
      </c>
      <c r="H1209">
        <v>11374586</v>
      </c>
      <c r="I1209" t="str">
        <f>Master_Data!$A1209 &amp; "-" &amp; Master_Data!$C1209</f>
        <v>HTI-2021</v>
      </c>
      <c r="J1209">
        <f t="shared" si="216"/>
        <v>0.90000000000000568</v>
      </c>
      <c r="K1209">
        <f t="shared" si="217"/>
        <v>0.40000000000000568</v>
      </c>
      <c r="L1209">
        <f t="shared" si="218"/>
        <v>-6.7036260000000181E-3</v>
      </c>
      <c r="M1209">
        <f t="shared" si="219"/>
        <v>3408300.0014715497</v>
      </c>
      <c r="N1209">
        <f t="shared" si="220"/>
        <v>52.8</v>
      </c>
      <c r="O1209">
        <f t="shared" si="221"/>
        <v>0.73780416974304441</v>
      </c>
      <c r="P1209" t="str">
        <f>IFERROR(VLOOKUP(A1209,Ref_Data!$A:$B,2,0),"Unknown")</f>
        <v>Low Income</v>
      </c>
      <c r="Q1209" t="str">
        <f>IFERROR(VLOOKUP(A1209,Ref_Data!$A:$C,3,0),"Unknown")</f>
        <v>Latin America &amp; Caribbean</v>
      </c>
      <c r="R1209" t="str">
        <f t="shared" si="222"/>
        <v>Low Access</v>
      </c>
      <c r="S1209">
        <f t="shared" si="223"/>
        <v>-39.925168510273437</v>
      </c>
      <c r="T1209">
        <f t="shared" si="224"/>
        <v>47.096618357487941</v>
      </c>
      <c r="U1209">
        <f t="shared" si="225"/>
        <v>-4.2810926660041861</v>
      </c>
      <c r="V1209">
        <f t="shared" si="226"/>
        <v>10</v>
      </c>
      <c r="W1209">
        <f t="shared" si="227"/>
        <v>3.4536905000000007E-2</v>
      </c>
    </row>
    <row r="1210" spans="1:23" x14ac:dyDescent="0.2">
      <c r="A1210" t="s">
        <v>189</v>
      </c>
      <c r="B1210" t="s">
        <v>188</v>
      </c>
      <c r="C1210">
        <v>2022</v>
      </c>
      <c r="D1210">
        <v>49.3</v>
      </c>
      <c r="F1210">
        <v>0.29462935400000001</v>
      </c>
      <c r="G1210">
        <v>377.52606040000001</v>
      </c>
      <c r="H1210">
        <v>11503606</v>
      </c>
      <c r="I1210" t="str">
        <f>Master_Data!$A1210 &amp; "-" &amp; Master_Data!$C1210</f>
        <v>HTI-2022</v>
      </c>
      <c r="J1210">
        <f t="shared" si="216"/>
        <v>2.0999999999999943</v>
      </c>
      <c r="K1210" t="str">
        <f t="shared" si="217"/>
        <v/>
      </c>
      <c r="L1210">
        <f t="shared" si="218"/>
        <v>-5.0123209999999863E-3</v>
      </c>
      <c r="M1210">
        <f t="shared" si="219"/>
        <v>3389300.0044505242</v>
      </c>
      <c r="N1210">
        <f t="shared" si="220"/>
        <v>50.7</v>
      </c>
      <c r="O1210">
        <f t="shared" si="221"/>
        <v>0.78042123419991594</v>
      </c>
      <c r="P1210" t="str">
        <f>IFERROR(VLOOKUP(A1210,Ref_Data!$A:$B,2,0),"Unknown")</f>
        <v>Low Income</v>
      </c>
      <c r="Q1210" t="str">
        <f>IFERROR(VLOOKUP(A1210,Ref_Data!$A:$C,3,0),"Unknown")</f>
        <v>Latin America &amp; Caribbean</v>
      </c>
      <c r="R1210" t="str">
        <f t="shared" si="222"/>
        <v>Low Access</v>
      </c>
      <c r="S1210">
        <f t="shared" si="223"/>
        <v>-38.11405366398435</v>
      </c>
      <c r="T1210" t="str">
        <f t="shared" si="224"/>
        <v/>
      </c>
      <c r="U1210">
        <f t="shared" si="225"/>
        <v>-4.2561716982259359</v>
      </c>
      <c r="V1210">
        <f t="shared" si="226"/>
        <v>12.099999999999994</v>
      </c>
      <c r="W1210">
        <f t="shared" si="227"/>
        <v>2.952458400000002E-2</v>
      </c>
    </row>
    <row r="1211" spans="1:23" x14ac:dyDescent="0.2">
      <c r="A1211" t="s">
        <v>191</v>
      </c>
      <c r="B1211" t="s">
        <v>190</v>
      </c>
      <c r="C1211">
        <v>2010</v>
      </c>
      <c r="D1211">
        <v>100</v>
      </c>
      <c r="E1211">
        <v>13.5</v>
      </c>
      <c r="F1211">
        <v>5.2346179599999996</v>
      </c>
      <c r="G1211">
        <v>2651.3433810000001</v>
      </c>
      <c r="H1211">
        <v>10000023</v>
      </c>
      <c r="I1211" t="str">
        <f>Master_Data!$A1211 &amp; "-" &amp; Master_Data!$C1211</f>
        <v>HUN-2010</v>
      </c>
      <c r="J1211" t="str">
        <f t="shared" si="216"/>
        <v/>
      </c>
      <c r="K1211" t="str">
        <f t="shared" si="217"/>
        <v/>
      </c>
      <c r="L1211" t="str">
        <f t="shared" si="218"/>
        <v/>
      </c>
      <c r="M1211">
        <f t="shared" si="219"/>
        <v>52346299.996213078</v>
      </c>
      <c r="N1211">
        <f t="shared" si="220"/>
        <v>0</v>
      </c>
      <c r="O1211">
        <f t="shared" si="221"/>
        <v>1.97432667436146</v>
      </c>
      <c r="P1211" t="str">
        <f>IFERROR(VLOOKUP(A1211,Ref_Data!$A:$B,2,0),"Unknown")</f>
        <v>High Income</v>
      </c>
      <c r="Q1211" t="str">
        <f>IFERROR(VLOOKUP(A1211,Ref_Data!$A:$C,3,0),"Unknown")</f>
        <v>Europe &amp; Central Asia</v>
      </c>
      <c r="R1211" t="str">
        <f t="shared" si="222"/>
        <v>Universal Access</v>
      </c>
      <c r="S1211">
        <f t="shared" si="223"/>
        <v>20.375342560585949</v>
      </c>
      <c r="T1211">
        <f t="shared" si="224"/>
        <v>-16.912664906737902</v>
      </c>
      <c r="U1211">
        <f t="shared" si="225"/>
        <v>0.13655874600836526</v>
      </c>
      <c r="V1211">
        <f t="shared" si="226"/>
        <v>0</v>
      </c>
      <c r="W1211">
        <f t="shared" si="227"/>
        <v>0</v>
      </c>
    </row>
    <row r="1212" spans="1:23" x14ac:dyDescent="0.2">
      <c r="A1212" t="s">
        <v>191</v>
      </c>
      <c r="B1212" t="s">
        <v>190</v>
      </c>
      <c r="C1212">
        <v>2011</v>
      </c>
      <c r="D1212">
        <v>100</v>
      </c>
      <c r="E1212">
        <v>14.7</v>
      </c>
      <c r="F1212">
        <v>5.158253931</v>
      </c>
      <c r="G1212">
        <v>2600.7178709999998</v>
      </c>
      <c r="H1212">
        <v>9971727</v>
      </c>
      <c r="I1212" t="str">
        <f>Master_Data!$A1212 &amp; "-" &amp; Master_Data!$C1212</f>
        <v>HUN-2011</v>
      </c>
      <c r="J1212">
        <f t="shared" si="216"/>
        <v>0</v>
      </c>
      <c r="K1212">
        <f t="shared" si="217"/>
        <v>1.1999999999999993</v>
      </c>
      <c r="L1212">
        <f t="shared" si="218"/>
        <v>-7.6364028999999611E-2</v>
      </c>
      <c r="M1212">
        <f t="shared" si="219"/>
        <v>51436699.996608838</v>
      </c>
      <c r="N1212">
        <f t="shared" si="220"/>
        <v>0</v>
      </c>
      <c r="O1212">
        <f t="shared" si="221"/>
        <v>1.9833961955345063</v>
      </c>
      <c r="P1212" t="str">
        <f>IFERROR(VLOOKUP(A1212,Ref_Data!$A:$B,2,0),"Unknown")</f>
        <v>High Income</v>
      </c>
      <c r="Q1212" t="str">
        <f>IFERROR(VLOOKUP(A1212,Ref_Data!$A:$C,3,0),"Unknown")</f>
        <v>Europe &amp; Central Asia</v>
      </c>
      <c r="R1212" t="str">
        <f t="shared" si="222"/>
        <v>Universal Access</v>
      </c>
      <c r="S1212">
        <f t="shared" si="223"/>
        <v>19.584672569179688</v>
      </c>
      <c r="T1212">
        <f t="shared" si="224"/>
        <v>-15.497370289641143</v>
      </c>
      <c r="U1212">
        <f t="shared" si="225"/>
        <v>3.1720547225944529E-2</v>
      </c>
      <c r="V1212">
        <f t="shared" si="226"/>
        <v>0</v>
      </c>
      <c r="W1212">
        <f t="shared" si="227"/>
        <v>-7.6364028999999611E-2</v>
      </c>
    </row>
    <row r="1213" spans="1:23" x14ac:dyDescent="0.2">
      <c r="A1213" t="s">
        <v>191</v>
      </c>
      <c r="B1213" t="s">
        <v>190</v>
      </c>
      <c r="C1213">
        <v>2012</v>
      </c>
      <c r="D1213">
        <v>100</v>
      </c>
      <c r="E1213">
        <v>16.5</v>
      </c>
      <c r="F1213">
        <v>4.803524307</v>
      </c>
      <c r="G1213">
        <v>2490.1857890000001</v>
      </c>
      <c r="H1213">
        <v>9920362</v>
      </c>
      <c r="I1213" t="str">
        <f>Master_Data!$A1213 &amp; "-" &amp; Master_Data!$C1213</f>
        <v>HUN-2012</v>
      </c>
      <c r="J1213">
        <f t="shared" si="216"/>
        <v>0</v>
      </c>
      <c r="K1213">
        <f t="shared" si="217"/>
        <v>1.8000000000000007</v>
      </c>
      <c r="L1213">
        <f t="shared" si="218"/>
        <v>-0.35472962399999997</v>
      </c>
      <c r="M1213">
        <f t="shared" si="219"/>
        <v>47652700.001239136</v>
      </c>
      <c r="N1213">
        <f t="shared" si="220"/>
        <v>0</v>
      </c>
      <c r="O1213">
        <f t="shared" si="221"/>
        <v>1.928982298517165</v>
      </c>
      <c r="P1213" t="str">
        <f>IFERROR(VLOOKUP(A1213,Ref_Data!$A:$B,2,0),"Unknown")</f>
        <v>High Income</v>
      </c>
      <c r="Q1213" t="str">
        <f>IFERROR(VLOOKUP(A1213,Ref_Data!$A:$C,3,0),"Unknown")</f>
        <v>Europe &amp; Central Asia</v>
      </c>
      <c r="R1213" t="str">
        <f t="shared" si="222"/>
        <v>Universal Access</v>
      </c>
      <c r="S1213">
        <f t="shared" si="223"/>
        <v>18.879195463984374</v>
      </c>
      <c r="T1213">
        <f t="shared" si="224"/>
        <v>-13.607129453224882</v>
      </c>
      <c r="U1213">
        <f t="shared" si="225"/>
        <v>-0.60197975609622922</v>
      </c>
      <c r="V1213">
        <f t="shared" si="226"/>
        <v>0</v>
      </c>
      <c r="W1213">
        <f t="shared" si="227"/>
        <v>-0.43109365299999958</v>
      </c>
    </row>
    <row r="1214" spans="1:23" x14ac:dyDescent="0.2">
      <c r="A1214" t="s">
        <v>191</v>
      </c>
      <c r="B1214" t="s">
        <v>190</v>
      </c>
      <c r="C1214">
        <v>2013</v>
      </c>
      <c r="D1214">
        <v>100</v>
      </c>
      <c r="E1214">
        <v>17.2</v>
      </c>
      <c r="F1214">
        <v>4.5374057480000003</v>
      </c>
      <c r="G1214">
        <v>2420.1694980000002</v>
      </c>
      <c r="H1214">
        <v>9872734</v>
      </c>
      <c r="I1214" t="str">
        <f>Master_Data!$A1214 &amp; "-" &amp; Master_Data!$C1214</f>
        <v>HUN-2013</v>
      </c>
      <c r="J1214">
        <f t="shared" si="216"/>
        <v>0</v>
      </c>
      <c r="K1214">
        <f t="shared" si="217"/>
        <v>0.69999999999999929</v>
      </c>
      <c r="L1214">
        <f t="shared" si="218"/>
        <v>-0.2661185589999997</v>
      </c>
      <c r="M1214">
        <f t="shared" si="219"/>
        <v>44796600.000075035</v>
      </c>
      <c r="N1214">
        <f t="shared" si="220"/>
        <v>0</v>
      </c>
      <c r="O1214">
        <f t="shared" si="221"/>
        <v>1.8748297388879827</v>
      </c>
      <c r="P1214" t="str">
        <f>IFERROR(VLOOKUP(A1214,Ref_Data!$A:$B,2,0),"Unknown")</f>
        <v>High Income</v>
      </c>
      <c r="Q1214" t="str">
        <f>IFERROR(VLOOKUP(A1214,Ref_Data!$A:$C,3,0),"Unknown")</f>
        <v>Europe &amp; Central Asia</v>
      </c>
      <c r="R1214" t="str">
        <f t="shared" si="222"/>
        <v>Universal Access</v>
      </c>
      <c r="S1214">
        <f t="shared" si="223"/>
        <v>18.287461823359394</v>
      </c>
      <c r="T1214">
        <f t="shared" si="224"/>
        <v>-13.101640083835349</v>
      </c>
      <c r="U1214">
        <f t="shared" si="225"/>
        <v>-0.43096469600000376</v>
      </c>
      <c r="V1214">
        <f t="shared" si="226"/>
        <v>0</v>
      </c>
      <c r="W1214">
        <f t="shared" si="227"/>
        <v>-0.69721221199999928</v>
      </c>
    </row>
    <row r="1215" spans="1:23" x14ac:dyDescent="0.2">
      <c r="A1215" t="s">
        <v>191</v>
      </c>
      <c r="B1215" t="s">
        <v>190</v>
      </c>
      <c r="C1215">
        <v>2014</v>
      </c>
      <c r="D1215">
        <v>100</v>
      </c>
      <c r="E1215">
        <v>15.7</v>
      </c>
      <c r="F1215">
        <v>4.5593437149999998</v>
      </c>
      <c r="G1215">
        <v>2423.5149860000001</v>
      </c>
      <c r="H1215">
        <v>9833038</v>
      </c>
      <c r="I1215" t="str">
        <f>Master_Data!$A1215 &amp; "-" &amp; Master_Data!$C1215</f>
        <v>HUN-2014</v>
      </c>
      <c r="J1215">
        <f t="shared" si="216"/>
        <v>0</v>
      </c>
      <c r="K1215">
        <f t="shared" si="217"/>
        <v>-1.5</v>
      </c>
      <c r="L1215">
        <f t="shared" si="218"/>
        <v>2.1937966999999503E-2</v>
      </c>
      <c r="M1215">
        <f t="shared" si="219"/>
        <v>44832200.004656166</v>
      </c>
      <c r="N1215">
        <f t="shared" si="220"/>
        <v>0</v>
      </c>
      <c r="O1215">
        <f t="shared" si="221"/>
        <v>1.8812937990225407</v>
      </c>
      <c r="P1215" t="str">
        <f>IFERROR(VLOOKUP(A1215,Ref_Data!$A:$B,2,0),"Unknown")</f>
        <v>High Income</v>
      </c>
      <c r="Q1215" t="str">
        <f>IFERROR(VLOOKUP(A1215,Ref_Data!$A:$C,3,0),"Unknown")</f>
        <v>Europe &amp; Central Asia</v>
      </c>
      <c r="R1215" t="str">
        <f t="shared" si="222"/>
        <v>Universal Access</v>
      </c>
      <c r="S1215">
        <f t="shared" si="223"/>
        <v>17.559097411132853</v>
      </c>
      <c r="T1215">
        <f t="shared" si="224"/>
        <v>-14.411726605578302</v>
      </c>
      <c r="U1215">
        <f t="shared" si="225"/>
        <v>-0.23194318308368445</v>
      </c>
      <c r="V1215">
        <f t="shared" si="226"/>
        <v>0</v>
      </c>
      <c r="W1215">
        <f t="shared" si="227"/>
        <v>-0.67527424499999977</v>
      </c>
    </row>
    <row r="1216" spans="1:23" x14ac:dyDescent="0.2">
      <c r="A1216" t="s">
        <v>191</v>
      </c>
      <c r="B1216" t="s">
        <v>190</v>
      </c>
      <c r="C1216">
        <v>2015</v>
      </c>
      <c r="D1216">
        <v>100</v>
      </c>
      <c r="E1216">
        <v>15.6</v>
      </c>
      <c r="F1216">
        <v>4.8522340069999998</v>
      </c>
      <c r="G1216">
        <v>2571.150905</v>
      </c>
      <c r="H1216">
        <v>9797755</v>
      </c>
      <c r="I1216" t="str">
        <f>Master_Data!$A1216 &amp; "-" &amp; Master_Data!$C1216</f>
        <v>HUN-2015</v>
      </c>
      <c r="J1216">
        <f t="shared" si="216"/>
        <v>0</v>
      </c>
      <c r="K1216">
        <f t="shared" si="217"/>
        <v>-9.9999999999999645E-2</v>
      </c>
      <c r="L1216">
        <f t="shared" si="218"/>
        <v>0.29289029200000005</v>
      </c>
      <c r="M1216">
        <f t="shared" si="219"/>
        <v>47541000.003254287</v>
      </c>
      <c r="N1216">
        <f t="shared" si="220"/>
        <v>0</v>
      </c>
      <c r="O1216">
        <f t="shared" si="221"/>
        <v>1.8871836723251372</v>
      </c>
      <c r="P1216" t="str">
        <f>IFERROR(VLOOKUP(A1216,Ref_Data!$A:$B,2,0),"Unknown")</f>
        <v>High Income</v>
      </c>
      <c r="Q1216" t="str">
        <f>IFERROR(VLOOKUP(A1216,Ref_Data!$A:$C,3,0),"Unknown")</f>
        <v>Europe &amp; Central Asia</v>
      </c>
      <c r="R1216" t="str">
        <f t="shared" si="222"/>
        <v>Universal Access</v>
      </c>
      <c r="S1216">
        <f t="shared" si="223"/>
        <v>16.984761441953111</v>
      </c>
      <c r="T1216">
        <f t="shared" si="224"/>
        <v>-14.31515719149799</v>
      </c>
      <c r="U1216">
        <f t="shared" si="225"/>
        <v>0.1427926409958209</v>
      </c>
      <c r="V1216">
        <f t="shared" si="226"/>
        <v>0</v>
      </c>
      <c r="W1216">
        <f t="shared" si="227"/>
        <v>-0.38238395299999972</v>
      </c>
    </row>
    <row r="1217" spans="1:23" x14ac:dyDescent="0.2">
      <c r="A1217" t="s">
        <v>191</v>
      </c>
      <c r="B1217" t="s">
        <v>190</v>
      </c>
      <c r="C1217">
        <v>2016</v>
      </c>
      <c r="D1217">
        <v>100</v>
      </c>
      <c r="E1217">
        <v>15.3</v>
      </c>
      <c r="F1217">
        <v>4.945318812</v>
      </c>
      <c r="G1217">
        <v>2613.0935420000001</v>
      </c>
      <c r="H1217">
        <v>9759755</v>
      </c>
      <c r="I1217" t="str">
        <f>Master_Data!$A1217 &amp; "-" &amp; Master_Data!$C1217</f>
        <v>HUN-2016</v>
      </c>
      <c r="J1217">
        <f t="shared" si="216"/>
        <v>0</v>
      </c>
      <c r="K1217">
        <f t="shared" si="217"/>
        <v>-0.29999999999999893</v>
      </c>
      <c r="L1217">
        <f t="shared" si="218"/>
        <v>9.3084805000000159E-2</v>
      </c>
      <c r="M1217">
        <f t="shared" si="219"/>
        <v>48265100.002011061</v>
      </c>
      <c r="N1217">
        <f t="shared" si="220"/>
        <v>0</v>
      </c>
      <c r="O1217">
        <f t="shared" si="221"/>
        <v>1.8925150334323546</v>
      </c>
      <c r="P1217" t="str">
        <f>IFERROR(VLOOKUP(A1217,Ref_Data!$A:$B,2,0),"Unknown")</f>
        <v>High Income</v>
      </c>
      <c r="Q1217" t="str">
        <f>IFERROR(VLOOKUP(A1217,Ref_Data!$A:$C,3,0),"Unknown")</f>
        <v>Europe &amp; Central Asia</v>
      </c>
      <c r="R1217" t="str">
        <f t="shared" si="222"/>
        <v>Universal Access</v>
      </c>
      <c r="S1217">
        <f t="shared" si="223"/>
        <v>15.905248869453033</v>
      </c>
      <c r="T1217">
        <f t="shared" si="224"/>
        <v>-14.406057525184725</v>
      </c>
      <c r="U1217">
        <f t="shared" si="225"/>
        <v>0.27094701633054363</v>
      </c>
      <c r="V1217">
        <f t="shared" si="226"/>
        <v>0</v>
      </c>
      <c r="W1217">
        <f t="shared" si="227"/>
        <v>-0.28929914799999956</v>
      </c>
    </row>
    <row r="1218" spans="1:23" x14ac:dyDescent="0.2">
      <c r="A1218" t="s">
        <v>191</v>
      </c>
      <c r="B1218" t="s">
        <v>190</v>
      </c>
      <c r="C1218">
        <v>2017</v>
      </c>
      <c r="D1218">
        <v>100</v>
      </c>
      <c r="E1218">
        <v>14.6</v>
      </c>
      <c r="F1218">
        <v>5.2571073029999997</v>
      </c>
      <c r="G1218">
        <v>2737.4533249999999</v>
      </c>
      <c r="H1218">
        <v>9726756</v>
      </c>
      <c r="I1218" t="str">
        <f>Master_Data!$A1218 &amp; "-" &amp; Master_Data!$C1218</f>
        <v>HUN-2017</v>
      </c>
      <c r="J1218">
        <f t="shared" ref="J1218:J1281" si="228">IF(C1218=2010,"",IF(D1218="","",IFERROR(D1218-INDEX($D:$D,MATCH(A1218&amp;"-"&amp;(C1218-1),$I:$I,0)),"")))</f>
        <v>0</v>
      </c>
      <c r="K1218">
        <f t="shared" ref="K1218:K1281" si="229">IF(C1218=2010,"",IF(E1218="","",IFERROR(E1218-INDEX($E:$E,MATCH(A1218&amp;"-"&amp;(C1218-1),$I:$I,0)),"")))</f>
        <v>-0.70000000000000107</v>
      </c>
      <c r="L1218">
        <f t="shared" ref="L1218:L1281" si="230">IF(C1218=2010,"",IF(F1218="","",IFERROR(F1218-INDEX($F:$F,MATCH(A1218&amp;"-"&amp;(C1218-1),$I:$I,0)),"" )))</f>
        <v>0.31178849099999972</v>
      </c>
      <c r="M1218">
        <f t="shared" ref="M1218:M1281" si="231">IFERROR(F1218*H1218,"")</f>
        <v>51134600.002099067</v>
      </c>
      <c r="N1218">
        <f t="shared" ref="N1218:N1281" si="232">IF(D1218="","",100-D1218)</f>
        <v>0</v>
      </c>
      <c r="O1218">
        <f t="shared" ref="O1218:O1281" si="233">IFERROR(F1218/G1218*1000,"")</f>
        <v>1.9204372381399415</v>
      </c>
      <c r="P1218" t="str">
        <f>IFERROR(VLOOKUP(A1218,Ref_Data!$A:$B,2,0),"Unknown")</f>
        <v>High Income</v>
      </c>
      <c r="Q1218" t="str">
        <f>IFERROR(VLOOKUP(A1218,Ref_Data!$A:$C,3,0),"Unknown")</f>
        <v>Europe &amp; Central Asia</v>
      </c>
      <c r="R1218" t="str">
        <f t="shared" ref="R1218:R1281" si="234">IF(D1218="","No Data",IF(D1218&gt;=95,"Universal Access",IF(D1218&gt;=80,"High Access",IF(D1218&gt;=50,"Moderate Access",IF(D1218&gt;=20,"Low Access","Critical")))))</f>
        <v>Universal Access</v>
      </c>
      <c r="S1218">
        <f t="shared" ref="S1218:S1281" si="235">IF(D1218="","",D1218-AVERAGEIF($C:$C,C1218,$D:$D))</f>
        <v>15.146092309921883</v>
      </c>
      <c r="T1218">
        <f t="shared" ref="T1218:T1281" si="236">IF(E1218="","",E1218-AVERAGEIF($C:$C,C1218,$E:$E))</f>
        <v>-14.941518871734948</v>
      </c>
      <c r="U1218">
        <f t="shared" ref="U1218:U1281" si="237">IF(F1218="","",F1218-AVERAGEIF($C:$C,C1218,$F:$F))</f>
        <v>0.57935623742677578</v>
      </c>
      <c r="V1218">
        <f t="shared" ref="V1218:V1281" si="238">IFERROR(IF(D1218="","",D1218-INDEX($D:$D,MATCH(A1218&amp;"-2010",$I:$I,0))),"")</f>
        <v>0</v>
      </c>
      <c r="W1218">
        <f t="shared" ref="W1218:W1281" si="239">IFERROR(IF(F1218="","",F1218-INDEX($F:$F,MATCH(A1218&amp;"-2010",$I:$I,0))),"")</f>
        <v>2.2489343000000162E-2</v>
      </c>
    </row>
    <row r="1219" spans="1:23" x14ac:dyDescent="0.2">
      <c r="A1219" t="s">
        <v>191</v>
      </c>
      <c r="B1219" t="s">
        <v>190</v>
      </c>
      <c r="C1219">
        <v>2018</v>
      </c>
      <c r="D1219">
        <v>100</v>
      </c>
      <c r="E1219">
        <v>13.6</v>
      </c>
      <c r="F1219">
        <v>5.2806933249999997</v>
      </c>
      <c r="G1219">
        <v>2738.8272900000002</v>
      </c>
      <c r="H1219">
        <v>9706964</v>
      </c>
      <c r="I1219" t="str">
        <f>Master_Data!$A1219 &amp; "-" &amp; Master_Data!$C1219</f>
        <v>HUN-2018</v>
      </c>
      <c r="J1219">
        <f t="shared" si="228"/>
        <v>0</v>
      </c>
      <c r="K1219">
        <f t="shared" si="229"/>
        <v>-1</v>
      </c>
      <c r="L1219">
        <f t="shared" si="230"/>
        <v>2.3586021999999929E-2</v>
      </c>
      <c r="M1219">
        <f t="shared" si="231"/>
        <v>51259500.000815295</v>
      </c>
      <c r="N1219">
        <f t="shared" si="232"/>
        <v>0</v>
      </c>
      <c r="O1219">
        <f t="shared" si="233"/>
        <v>1.9280855511703328</v>
      </c>
      <c r="P1219" t="str">
        <f>IFERROR(VLOOKUP(A1219,Ref_Data!$A:$B,2,0),"Unknown")</f>
        <v>High Income</v>
      </c>
      <c r="Q1219" t="str">
        <f>IFERROR(VLOOKUP(A1219,Ref_Data!$A:$C,3,0),"Unknown")</f>
        <v>Europe &amp; Central Asia</v>
      </c>
      <c r="R1219" t="str">
        <f t="shared" si="234"/>
        <v>Universal Access</v>
      </c>
      <c r="S1219">
        <f t="shared" si="235"/>
        <v>14.516199440312505</v>
      </c>
      <c r="T1219">
        <f t="shared" si="236"/>
        <v>-15.963030170325302</v>
      </c>
      <c r="U1219">
        <f t="shared" si="237"/>
        <v>0.56982431537238476</v>
      </c>
      <c r="V1219">
        <f t="shared" si="238"/>
        <v>0</v>
      </c>
      <c r="W1219">
        <f t="shared" si="239"/>
        <v>4.607536500000009E-2</v>
      </c>
    </row>
    <row r="1220" spans="1:23" x14ac:dyDescent="0.2">
      <c r="A1220" t="s">
        <v>191</v>
      </c>
      <c r="B1220" t="s">
        <v>190</v>
      </c>
      <c r="C1220">
        <v>2019</v>
      </c>
      <c r="D1220">
        <v>100</v>
      </c>
      <c r="E1220">
        <v>13.6</v>
      </c>
      <c r="F1220">
        <v>5.3124017520000004</v>
      </c>
      <c r="G1220">
        <v>2749.2413190000002</v>
      </c>
      <c r="H1220">
        <v>9694824</v>
      </c>
      <c r="I1220" t="str">
        <f>Master_Data!$A1220 &amp; "-" &amp; Master_Data!$C1220</f>
        <v>HUN-2019</v>
      </c>
      <c r="J1220">
        <f t="shared" si="228"/>
        <v>0</v>
      </c>
      <c r="K1220">
        <f t="shared" si="229"/>
        <v>0</v>
      </c>
      <c r="L1220">
        <f t="shared" si="230"/>
        <v>3.1708427000000761E-2</v>
      </c>
      <c r="M1220">
        <f t="shared" si="231"/>
        <v>51502800.002931654</v>
      </c>
      <c r="N1220">
        <f t="shared" si="232"/>
        <v>0</v>
      </c>
      <c r="O1220">
        <f t="shared" si="233"/>
        <v>1.932315550215983</v>
      </c>
      <c r="P1220" t="str">
        <f>IFERROR(VLOOKUP(A1220,Ref_Data!$A:$B,2,0),"Unknown")</f>
        <v>High Income</v>
      </c>
      <c r="Q1220" t="str">
        <f>IFERROR(VLOOKUP(A1220,Ref_Data!$A:$C,3,0),"Unknown")</f>
        <v>Europe &amp; Central Asia</v>
      </c>
      <c r="R1220" t="str">
        <f t="shared" si="234"/>
        <v>Universal Access</v>
      </c>
      <c r="S1220">
        <f t="shared" si="235"/>
        <v>13.958622860585876</v>
      </c>
      <c r="T1220">
        <f t="shared" si="236"/>
        <v>-15.86219104382729</v>
      </c>
      <c r="U1220">
        <f t="shared" si="237"/>
        <v>0.62900045641841285</v>
      </c>
      <c r="V1220">
        <f t="shared" si="238"/>
        <v>0</v>
      </c>
      <c r="W1220">
        <f t="shared" si="239"/>
        <v>7.7783792000000851E-2</v>
      </c>
    </row>
    <row r="1221" spans="1:23" x14ac:dyDescent="0.2">
      <c r="A1221" t="s">
        <v>191</v>
      </c>
      <c r="B1221" t="s">
        <v>190</v>
      </c>
      <c r="C1221">
        <v>2020</v>
      </c>
      <c r="D1221">
        <v>100</v>
      </c>
      <c r="E1221">
        <v>14.8</v>
      </c>
      <c r="F1221">
        <v>5.1344310929999999</v>
      </c>
      <c r="G1221">
        <v>2713.1792340000002</v>
      </c>
      <c r="H1221">
        <v>9670419</v>
      </c>
      <c r="I1221" t="str">
        <f>Master_Data!$A1221 &amp; "-" &amp; Master_Data!$C1221</f>
        <v>HUN-2020</v>
      </c>
      <c r="J1221">
        <f t="shared" si="228"/>
        <v>0</v>
      </c>
      <c r="K1221">
        <f t="shared" si="229"/>
        <v>1.2000000000000011</v>
      </c>
      <c r="L1221">
        <f t="shared" si="230"/>
        <v>-0.17797065900000053</v>
      </c>
      <c r="M1221">
        <f t="shared" si="231"/>
        <v>49652099.995937966</v>
      </c>
      <c r="N1221">
        <f t="shared" si="232"/>
        <v>0</v>
      </c>
      <c r="O1221">
        <f t="shared" si="233"/>
        <v>1.8924039476118146</v>
      </c>
      <c r="P1221" t="str">
        <f>IFERROR(VLOOKUP(A1221,Ref_Data!$A:$B,2,0),"Unknown")</f>
        <v>High Income</v>
      </c>
      <c r="Q1221" t="str">
        <f>IFERROR(VLOOKUP(A1221,Ref_Data!$A:$C,3,0),"Unknown")</f>
        <v>Europe &amp; Central Asia</v>
      </c>
      <c r="R1221" t="str">
        <f t="shared" si="234"/>
        <v>Universal Access</v>
      </c>
      <c r="S1221">
        <f t="shared" si="235"/>
        <v>13.426165474335917</v>
      </c>
      <c r="T1221">
        <f t="shared" si="236"/>
        <v>-15.73485343381526</v>
      </c>
      <c r="U1221">
        <f t="shared" si="237"/>
        <v>0.73368345669874202</v>
      </c>
      <c r="V1221">
        <f t="shared" si="238"/>
        <v>0</v>
      </c>
      <c r="W1221">
        <f t="shared" si="239"/>
        <v>-0.10018686699999968</v>
      </c>
    </row>
    <row r="1222" spans="1:23" x14ac:dyDescent="0.2">
      <c r="A1222" t="s">
        <v>191</v>
      </c>
      <c r="B1222" t="s">
        <v>190</v>
      </c>
      <c r="C1222">
        <v>2021</v>
      </c>
      <c r="D1222">
        <v>100</v>
      </c>
      <c r="E1222">
        <v>15.3</v>
      </c>
      <c r="F1222">
        <v>5.2939840089999999</v>
      </c>
      <c r="G1222">
        <v>2850.7057949999999</v>
      </c>
      <c r="H1222">
        <v>9630932</v>
      </c>
      <c r="I1222" t="str">
        <f>Master_Data!$A1222 &amp; "-" &amp; Master_Data!$C1222</f>
        <v>HUN-2021</v>
      </c>
      <c r="J1222">
        <f t="shared" si="228"/>
        <v>0</v>
      </c>
      <c r="K1222">
        <f t="shared" si="229"/>
        <v>0.5</v>
      </c>
      <c r="L1222">
        <f t="shared" si="230"/>
        <v>0.15955291599999999</v>
      </c>
      <c r="M1222">
        <f t="shared" si="231"/>
        <v>50985999.999766387</v>
      </c>
      <c r="N1222">
        <f t="shared" si="232"/>
        <v>0</v>
      </c>
      <c r="O1222">
        <f t="shared" si="233"/>
        <v>1.8570783482060451</v>
      </c>
      <c r="P1222" t="str">
        <f>IFERROR(VLOOKUP(A1222,Ref_Data!$A:$B,2,0),"Unknown")</f>
        <v>High Income</v>
      </c>
      <c r="Q1222" t="str">
        <f>IFERROR(VLOOKUP(A1222,Ref_Data!$A:$C,3,0),"Unknown")</f>
        <v>Europe &amp; Central Asia</v>
      </c>
      <c r="R1222" t="str">
        <f t="shared" si="234"/>
        <v>Universal Access</v>
      </c>
      <c r="S1222">
        <f t="shared" si="235"/>
        <v>12.87483148972656</v>
      </c>
      <c r="T1222">
        <f t="shared" si="236"/>
        <v>-14.303381642512058</v>
      </c>
      <c r="U1222">
        <f t="shared" si="237"/>
        <v>0.71324966799581357</v>
      </c>
      <c r="V1222">
        <f t="shared" si="238"/>
        <v>0</v>
      </c>
      <c r="W1222">
        <f t="shared" si="239"/>
        <v>5.9366049000000309E-2</v>
      </c>
    </row>
    <row r="1223" spans="1:23" x14ac:dyDescent="0.2">
      <c r="A1223" t="s">
        <v>191</v>
      </c>
      <c r="B1223" t="s">
        <v>190</v>
      </c>
      <c r="C1223">
        <v>2022</v>
      </c>
      <c r="D1223">
        <v>100</v>
      </c>
      <c r="F1223">
        <v>4.9529342510000003</v>
      </c>
      <c r="G1223">
        <v>2672.867655</v>
      </c>
      <c r="H1223">
        <v>9605074</v>
      </c>
      <c r="I1223" t="str">
        <f>Master_Data!$A1223 &amp; "-" &amp; Master_Data!$C1223</f>
        <v>HUN-2022</v>
      </c>
      <c r="J1223">
        <f t="shared" si="228"/>
        <v>0</v>
      </c>
      <c r="K1223" t="str">
        <f t="shared" si="229"/>
        <v/>
      </c>
      <c r="L1223">
        <f t="shared" si="230"/>
        <v>-0.34104975799999959</v>
      </c>
      <c r="M1223">
        <f t="shared" si="231"/>
        <v>47573299.99798958</v>
      </c>
      <c r="N1223">
        <f t="shared" si="232"/>
        <v>0</v>
      </c>
      <c r="O1223">
        <f t="shared" si="233"/>
        <v>1.853041336234809</v>
      </c>
      <c r="P1223" t="str">
        <f>IFERROR(VLOOKUP(A1223,Ref_Data!$A:$B,2,0),"Unknown")</f>
        <v>High Income</v>
      </c>
      <c r="Q1223" t="str">
        <f>IFERROR(VLOOKUP(A1223,Ref_Data!$A:$C,3,0),"Unknown")</f>
        <v>Europe &amp; Central Asia</v>
      </c>
      <c r="R1223" t="str">
        <f t="shared" si="234"/>
        <v>Universal Access</v>
      </c>
      <c r="S1223">
        <f t="shared" si="235"/>
        <v>12.585946336015652</v>
      </c>
      <c r="T1223" t="str">
        <f t="shared" si="236"/>
        <v/>
      </c>
      <c r="U1223">
        <f t="shared" si="237"/>
        <v>0.40213319877406395</v>
      </c>
      <c r="V1223">
        <f t="shared" si="238"/>
        <v>0</v>
      </c>
      <c r="W1223">
        <f t="shared" si="239"/>
        <v>-0.28168370899999928</v>
      </c>
    </row>
    <row r="1224" spans="1:23" x14ac:dyDescent="0.2">
      <c r="A1224" t="s">
        <v>193</v>
      </c>
      <c r="B1224" t="s">
        <v>192</v>
      </c>
      <c r="C1224">
        <v>2010</v>
      </c>
      <c r="D1224">
        <v>91.454057140000003</v>
      </c>
      <c r="E1224">
        <v>16.751289799999999</v>
      </c>
      <c r="F1224">
        <v>4.2112391860000002</v>
      </c>
      <c r="G1224">
        <v>1409.699881</v>
      </c>
      <c r="H1224">
        <v>4436714947</v>
      </c>
      <c r="I1224" t="str">
        <f>Master_Data!$A1224 &amp; "-" &amp; Master_Data!$C1224</f>
        <v>IBD-2010</v>
      </c>
      <c r="J1224" t="str">
        <f t="shared" si="228"/>
        <v/>
      </c>
      <c r="K1224" t="str">
        <f t="shared" si="229"/>
        <v/>
      </c>
      <c r="L1224" t="str">
        <f t="shared" si="230"/>
        <v/>
      </c>
      <c r="M1224">
        <f t="shared" si="231"/>
        <v>18684067841.918316</v>
      </c>
      <c r="N1224">
        <f t="shared" si="232"/>
        <v>8.5459428599999967</v>
      </c>
      <c r="O1224">
        <f t="shared" si="233"/>
        <v>2.9873303124723751</v>
      </c>
      <c r="P1224" t="str">
        <f>IFERROR(VLOOKUP(A1224,Ref_Data!$A:$B,2,0),"Unknown")</f>
        <v>Unknown</v>
      </c>
      <c r="Q1224" t="str">
        <f>IFERROR(VLOOKUP(A1224,Ref_Data!$A:$C,3,0),"Unknown")</f>
        <v>Unknown</v>
      </c>
      <c r="R1224" t="str">
        <f t="shared" si="234"/>
        <v>High Access</v>
      </c>
      <c r="S1224">
        <f t="shared" si="235"/>
        <v>11.829399700585952</v>
      </c>
      <c r="T1224">
        <f t="shared" si="236"/>
        <v>-13.661375106737903</v>
      </c>
      <c r="U1224">
        <f t="shared" si="237"/>
        <v>-0.88682002799163406</v>
      </c>
      <c r="V1224">
        <f t="shared" si="238"/>
        <v>0</v>
      </c>
      <c r="W1224">
        <f t="shared" si="239"/>
        <v>0</v>
      </c>
    </row>
    <row r="1225" spans="1:23" x14ac:dyDescent="0.2">
      <c r="A1225" t="s">
        <v>193</v>
      </c>
      <c r="B1225" t="s">
        <v>192</v>
      </c>
      <c r="C1225">
        <v>2011</v>
      </c>
      <c r="D1225">
        <v>92.508495620000005</v>
      </c>
      <c r="E1225">
        <v>15.953865800000001</v>
      </c>
      <c r="F1225">
        <v>4.4444074880000004</v>
      </c>
      <c r="G1225">
        <v>1458.832735</v>
      </c>
      <c r="H1225">
        <v>4483152627</v>
      </c>
      <c r="I1225" t="str">
        <f>Master_Data!$A1225 &amp; "-" &amp; Master_Data!$C1225</f>
        <v>IBD-2011</v>
      </c>
      <c r="J1225">
        <f t="shared" si="228"/>
        <v>1.0544384800000017</v>
      </c>
      <c r="K1225">
        <f t="shared" si="229"/>
        <v>-0.79742399999999769</v>
      </c>
      <c r="L1225">
        <f t="shared" si="230"/>
        <v>0.23316830200000016</v>
      </c>
      <c r="M1225">
        <f t="shared" si="231"/>
        <v>19924957105.285671</v>
      </c>
      <c r="N1225">
        <f t="shared" si="232"/>
        <v>7.491504379999995</v>
      </c>
      <c r="O1225">
        <f t="shared" si="233"/>
        <v>3.0465504244391668</v>
      </c>
      <c r="P1225" t="str">
        <f>IFERROR(VLOOKUP(A1225,Ref_Data!$A:$B,2,0),"Unknown")</f>
        <v>Unknown</v>
      </c>
      <c r="Q1225" t="str">
        <f>IFERROR(VLOOKUP(A1225,Ref_Data!$A:$C,3,0),"Unknown")</f>
        <v>Unknown</v>
      </c>
      <c r="R1225" t="str">
        <f t="shared" si="234"/>
        <v>High Access</v>
      </c>
      <c r="S1225">
        <f t="shared" si="235"/>
        <v>12.093168189179693</v>
      </c>
      <c r="T1225">
        <f t="shared" si="236"/>
        <v>-14.243504489641142</v>
      </c>
      <c r="U1225">
        <f t="shared" si="237"/>
        <v>-0.68212589577405502</v>
      </c>
      <c r="V1225">
        <f t="shared" si="238"/>
        <v>1.0544384800000017</v>
      </c>
      <c r="W1225">
        <f t="shared" si="239"/>
        <v>0.23316830200000016</v>
      </c>
    </row>
    <row r="1226" spans="1:23" x14ac:dyDescent="0.2">
      <c r="A1226" t="s">
        <v>193</v>
      </c>
      <c r="B1226" t="s">
        <v>192</v>
      </c>
      <c r="C1226">
        <v>2012</v>
      </c>
      <c r="D1226">
        <v>92.769149470000002</v>
      </c>
      <c r="E1226">
        <v>15.879539250000001</v>
      </c>
      <c r="F1226">
        <v>4.5447405969999997</v>
      </c>
      <c r="G1226">
        <v>1487.9435719999999</v>
      </c>
      <c r="H1226">
        <v>4532100585</v>
      </c>
      <c r="I1226" t="str">
        <f>Master_Data!$A1226 &amp; "-" &amp; Master_Data!$C1226</f>
        <v>IBD-2012</v>
      </c>
      <c r="J1226">
        <f t="shared" si="228"/>
        <v>0.26065384999999708</v>
      </c>
      <c r="K1226">
        <f t="shared" si="229"/>
        <v>-7.4326550000000324E-2</v>
      </c>
      <c r="L1226">
        <f t="shared" si="230"/>
        <v>0.10033310899999925</v>
      </c>
      <c r="M1226">
        <f t="shared" si="231"/>
        <v>20597221518.336948</v>
      </c>
      <c r="N1226">
        <f t="shared" si="232"/>
        <v>7.2308505299999979</v>
      </c>
      <c r="O1226">
        <f t="shared" si="233"/>
        <v>3.0543769821131361</v>
      </c>
      <c r="P1226" t="str">
        <f>IFERROR(VLOOKUP(A1226,Ref_Data!$A:$B,2,0),"Unknown")</f>
        <v>Unknown</v>
      </c>
      <c r="Q1226" t="str">
        <f>IFERROR(VLOOKUP(A1226,Ref_Data!$A:$C,3,0),"Unknown")</f>
        <v>Unknown</v>
      </c>
      <c r="R1226" t="str">
        <f t="shared" si="234"/>
        <v>High Access</v>
      </c>
      <c r="S1226">
        <f t="shared" si="235"/>
        <v>11.648344933984376</v>
      </c>
      <c r="T1226">
        <f t="shared" si="236"/>
        <v>-14.227590203224882</v>
      </c>
      <c r="U1226">
        <f t="shared" si="237"/>
        <v>-0.86076346609622956</v>
      </c>
      <c r="V1226">
        <f t="shared" si="238"/>
        <v>1.3150923299999988</v>
      </c>
      <c r="W1226">
        <f t="shared" si="239"/>
        <v>0.33350141099999941</v>
      </c>
    </row>
    <row r="1227" spans="1:23" x14ac:dyDescent="0.2">
      <c r="A1227" t="s">
        <v>193</v>
      </c>
      <c r="B1227" t="s">
        <v>192</v>
      </c>
      <c r="C1227">
        <v>2013</v>
      </c>
      <c r="D1227">
        <v>93.782028310000001</v>
      </c>
      <c r="E1227">
        <v>16.017138599999999</v>
      </c>
      <c r="F1227">
        <v>4.6193425469999996</v>
      </c>
      <c r="G1227">
        <v>1503.0675209999999</v>
      </c>
      <c r="H1227">
        <v>4581958556</v>
      </c>
      <c r="I1227" t="str">
        <f>Master_Data!$A1227 &amp; "-" &amp; Master_Data!$C1227</f>
        <v>IBD-2013</v>
      </c>
      <c r="J1227">
        <f t="shared" si="228"/>
        <v>1.0128788399999991</v>
      </c>
      <c r="K1227">
        <f t="shared" si="229"/>
        <v>0.13759934999999857</v>
      </c>
      <c r="L1227">
        <f t="shared" si="230"/>
        <v>7.4601949999999917E-2</v>
      </c>
      <c r="M1227">
        <f t="shared" si="231"/>
        <v>21165636106.32148</v>
      </c>
      <c r="N1227">
        <f t="shared" si="232"/>
        <v>6.2179716899999988</v>
      </c>
      <c r="O1227">
        <f t="shared" si="233"/>
        <v>3.0732768039101281</v>
      </c>
      <c r="P1227" t="str">
        <f>IFERROR(VLOOKUP(A1227,Ref_Data!$A:$B,2,0),"Unknown")</f>
        <v>Unknown</v>
      </c>
      <c r="Q1227" t="str">
        <f>IFERROR(VLOOKUP(A1227,Ref_Data!$A:$C,3,0),"Unknown")</f>
        <v>Unknown</v>
      </c>
      <c r="R1227" t="str">
        <f t="shared" si="234"/>
        <v>High Access</v>
      </c>
      <c r="S1227">
        <f t="shared" si="235"/>
        <v>12.069490133359395</v>
      </c>
      <c r="T1227">
        <f t="shared" si="236"/>
        <v>-14.284501483835349</v>
      </c>
      <c r="U1227">
        <f t="shared" si="237"/>
        <v>-0.34902789700000447</v>
      </c>
      <c r="V1227">
        <f t="shared" si="238"/>
        <v>2.3279711699999979</v>
      </c>
      <c r="W1227">
        <f t="shared" si="239"/>
        <v>0.40810336099999933</v>
      </c>
    </row>
    <row r="1228" spans="1:23" x14ac:dyDescent="0.2">
      <c r="A1228" t="s">
        <v>193</v>
      </c>
      <c r="B1228" t="s">
        <v>192</v>
      </c>
      <c r="C1228">
        <v>2014</v>
      </c>
      <c r="D1228">
        <v>94.423871460000001</v>
      </c>
      <c r="E1228">
        <v>16.003291529999998</v>
      </c>
      <c r="F1228">
        <v>4.6388865990000001</v>
      </c>
      <c r="G1228">
        <v>1518.808538</v>
      </c>
      <c r="H1228">
        <v>4630607878</v>
      </c>
      <c r="I1228" t="str">
        <f>Master_Data!$A1228 &amp; "-" &amp; Master_Data!$C1228</f>
        <v>IBD-2014</v>
      </c>
      <c r="J1228">
        <f t="shared" si="228"/>
        <v>0.6418431499999997</v>
      </c>
      <c r="K1228">
        <f t="shared" si="229"/>
        <v>-1.3847070000000627E-2</v>
      </c>
      <c r="L1228">
        <f t="shared" si="230"/>
        <v>1.9544052000000534E-2</v>
      </c>
      <c r="M1228">
        <f t="shared" si="231"/>
        <v>21480864830.478027</v>
      </c>
      <c r="N1228">
        <f t="shared" si="232"/>
        <v>5.5761285399999991</v>
      </c>
      <c r="O1228">
        <f t="shared" si="233"/>
        <v>3.0542932061131198</v>
      </c>
      <c r="P1228" t="str">
        <f>IFERROR(VLOOKUP(A1228,Ref_Data!$A:$B,2,0),"Unknown")</f>
        <v>Unknown</v>
      </c>
      <c r="Q1228" t="str">
        <f>IFERROR(VLOOKUP(A1228,Ref_Data!$A:$C,3,0),"Unknown")</f>
        <v>Unknown</v>
      </c>
      <c r="R1228" t="str">
        <f t="shared" si="234"/>
        <v>High Access</v>
      </c>
      <c r="S1228">
        <f t="shared" si="235"/>
        <v>11.982968871132854</v>
      </c>
      <c r="T1228">
        <f t="shared" si="236"/>
        <v>-14.108435075578303</v>
      </c>
      <c r="U1228">
        <f t="shared" si="237"/>
        <v>-0.15240029908368413</v>
      </c>
      <c r="V1228">
        <f t="shared" si="238"/>
        <v>2.9698143199999976</v>
      </c>
      <c r="W1228">
        <f t="shared" si="239"/>
        <v>0.42764741299999987</v>
      </c>
    </row>
    <row r="1229" spans="1:23" x14ac:dyDescent="0.2">
      <c r="A1229" t="s">
        <v>193</v>
      </c>
      <c r="B1229" t="s">
        <v>192</v>
      </c>
      <c r="C1229">
        <v>2015</v>
      </c>
      <c r="D1229">
        <v>95.176805340000001</v>
      </c>
      <c r="E1229">
        <v>16.020917789999999</v>
      </c>
      <c r="F1229">
        <v>4.5668853919999997</v>
      </c>
      <c r="G1229">
        <v>1501.8361640000001</v>
      </c>
      <c r="H1229">
        <v>4676773551</v>
      </c>
      <c r="I1229" t="str">
        <f>Master_Data!$A1229 &amp; "-" &amp; Master_Data!$C1229</f>
        <v>IBD-2015</v>
      </c>
      <c r="J1229">
        <f t="shared" si="228"/>
        <v>0.7529338800000005</v>
      </c>
      <c r="K1229">
        <f t="shared" si="229"/>
        <v>1.7626260000000116E-2</v>
      </c>
      <c r="L1229">
        <f t="shared" si="230"/>
        <v>-7.2001207000000456E-2</v>
      </c>
      <c r="M1229">
        <f t="shared" si="231"/>
        <v>21358288811.753864</v>
      </c>
      <c r="N1229">
        <f t="shared" si="232"/>
        <v>4.8231946599999986</v>
      </c>
      <c r="O1229">
        <f t="shared" si="233"/>
        <v>3.0408679065474944</v>
      </c>
      <c r="P1229" t="str">
        <f>IFERROR(VLOOKUP(A1229,Ref_Data!$A:$B,2,0),"Unknown")</f>
        <v>Unknown</v>
      </c>
      <c r="Q1229" t="str">
        <f>IFERROR(VLOOKUP(A1229,Ref_Data!$A:$C,3,0),"Unknown")</f>
        <v>Unknown</v>
      </c>
      <c r="R1229" t="str">
        <f t="shared" si="234"/>
        <v>Universal Access</v>
      </c>
      <c r="S1229">
        <f t="shared" si="235"/>
        <v>12.161566781953113</v>
      </c>
      <c r="T1229">
        <f t="shared" si="236"/>
        <v>-13.894239401497991</v>
      </c>
      <c r="U1229">
        <f t="shared" si="237"/>
        <v>-0.1425559740041793</v>
      </c>
      <c r="V1229">
        <f t="shared" si="238"/>
        <v>3.7227481999999981</v>
      </c>
      <c r="W1229">
        <f t="shared" si="239"/>
        <v>0.35564620599999941</v>
      </c>
    </row>
    <row r="1230" spans="1:23" x14ac:dyDescent="0.2">
      <c r="A1230" t="s">
        <v>193</v>
      </c>
      <c r="B1230" t="s">
        <v>192</v>
      </c>
      <c r="C1230">
        <v>2016</v>
      </c>
      <c r="D1230">
        <v>95.836371600000007</v>
      </c>
      <c r="E1230">
        <v>16.28459655</v>
      </c>
      <c r="F1230">
        <v>4.543581133</v>
      </c>
      <c r="G1230">
        <v>1504.282825</v>
      </c>
      <c r="H1230">
        <v>4721566970</v>
      </c>
      <c r="I1230" t="str">
        <f>Master_Data!$A1230 &amp; "-" &amp; Master_Data!$C1230</f>
        <v>IBD-2016</v>
      </c>
      <c r="J1230">
        <f t="shared" si="228"/>
        <v>0.6595662600000054</v>
      </c>
      <c r="K1230">
        <f t="shared" si="229"/>
        <v>0.26367876000000123</v>
      </c>
      <c r="L1230">
        <f t="shared" si="230"/>
        <v>-2.3304258999999661E-2</v>
      </c>
      <c r="M1230">
        <f t="shared" si="231"/>
        <v>21452822603.087978</v>
      </c>
      <c r="N1230">
        <f t="shared" si="232"/>
        <v>4.1636283999999932</v>
      </c>
      <c r="O1230">
        <f t="shared" si="233"/>
        <v>3.0204301062866952</v>
      </c>
      <c r="P1230" t="str">
        <f>IFERROR(VLOOKUP(A1230,Ref_Data!$A:$B,2,0),"Unknown")</f>
        <v>Unknown</v>
      </c>
      <c r="Q1230" t="str">
        <f>IFERROR(VLOOKUP(A1230,Ref_Data!$A:$C,3,0),"Unknown")</f>
        <v>Unknown</v>
      </c>
      <c r="R1230" t="str">
        <f t="shared" si="234"/>
        <v>Universal Access</v>
      </c>
      <c r="S1230">
        <f t="shared" si="235"/>
        <v>11.741620469453039</v>
      </c>
      <c r="T1230">
        <f t="shared" si="236"/>
        <v>-13.421460975184726</v>
      </c>
      <c r="U1230">
        <f t="shared" si="237"/>
        <v>-0.13079066266945638</v>
      </c>
      <c r="V1230">
        <f t="shared" si="238"/>
        <v>4.3823144600000035</v>
      </c>
      <c r="W1230">
        <f t="shared" si="239"/>
        <v>0.33234194699999975</v>
      </c>
    </row>
    <row r="1231" spans="1:23" x14ac:dyDescent="0.2">
      <c r="A1231" t="s">
        <v>193</v>
      </c>
      <c r="B1231" t="s">
        <v>192</v>
      </c>
      <c r="C1231">
        <v>2017</v>
      </c>
      <c r="D1231">
        <v>96.604059129999996</v>
      </c>
      <c r="E1231">
        <v>16.392300049999999</v>
      </c>
      <c r="F1231">
        <v>4.6155748430000001</v>
      </c>
      <c r="G1231">
        <v>1537.915328</v>
      </c>
      <c r="H1231">
        <v>4765773411</v>
      </c>
      <c r="I1231" t="str">
        <f>Master_Data!$A1231 &amp; "-" &amp; Master_Data!$C1231</f>
        <v>IBD-2017</v>
      </c>
      <c r="J1231">
        <f t="shared" si="228"/>
        <v>0.76768752999998924</v>
      </c>
      <c r="K1231">
        <f t="shared" si="229"/>
        <v>0.10770349999999951</v>
      </c>
      <c r="L1231">
        <f t="shared" si="230"/>
        <v>7.19937100000001E-2</v>
      </c>
      <c r="M1231">
        <f t="shared" si="231"/>
        <v>21996783863.249901</v>
      </c>
      <c r="N1231">
        <f t="shared" si="232"/>
        <v>3.395940870000004</v>
      </c>
      <c r="O1231">
        <f t="shared" si="233"/>
        <v>3.0011891805528581</v>
      </c>
      <c r="P1231" t="str">
        <f>IFERROR(VLOOKUP(A1231,Ref_Data!$A:$B,2,0),"Unknown")</f>
        <v>Unknown</v>
      </c>
      <c r="Q1231" t="str">
        <f>IFERROR(VLOOKUP(A1231,Ref_Data!$A:$C,3,0),"Unknown")</f>
        <v>Unknown</v>
      </c>
      <c r="R1231" t="str">
        <f t="shared" si="234"/>
        <v>Universal Access</v>
      </c>
      <c r="S1231">
        <f t="shared" si="235"/>
        <v>11.750151439921879</v>
      </c>
      <c r="T1231">
        <f t="shared" si="236"/>
        <v>-13.149218821734948</v>
      </c>
      <c r="U1231">
        <f t="shared" si="237"/>
        <v>-6.217622257322386E-2</v>
      </c>
      <c r="V1231">
        <f t="shared" si="238"/>
        <v>5.1500019899999927</v>
      </c>
      <c r="W1231">
        <f t="shared" si="239"/>
        <v>0.40433565699999985</v>
      </c>
    </row>
    <row r="1232" spans="1:23" x14ac:dyDescent="0.2">
      <c r="A1232" t="s">
        <v>193</v>
      </c>
      <c r="B1232" t="s">
        <v>192</v>
      </c>
      <c r="C1232">
        <v>2018</v>
      </c>
      <c r="D1232">
        <v>97.749844330000002</v>
      </c>
      <c r="E1232">
        <v>16.626806640000002</v>
      </c>
      <c r="F1232">
        <v>4.7474800469999998</v>
      </c>
      <c r="G1232">
        <v>1579.634986</v>
      </c>
      <c r="H1232">
        <v>4806981820</v>
      </c>
      <c r="I1232" t="str">
        <f>Master_Data!$A1232 &amp; "-" &amp; Master_Data!$C1232</f>
        <v>IBD-2018</v>
      </c>
      <c r="J1232">
        <f t="shared" si="228"/>
        <v>1.1457852000000059</v>
      </c>
      <c r="K1232">
        <f t="shared" si="229"/>
        <v>0.23450659000000229</v>
      </c>
      <c r="L1232">
        <f t="shared" si="230"/>
        <v>0.13190520399999972</v>
      </c>
      <c r="M1232">
        <f t="shared" si="231"/>
        <v>22821050276.741745</v>
      </c>
      <c r="N1232">
        <f t="shared" si="232"/>
        <v>2.2501556699999981</v>
      </c>
      <c r="O1232">
        <f t="shared" si="233"/>
        <v>3.0054285256252231</v>
      </c>
      <c r="P1232" t="str">
        <f>IFERROR(VLOOKUP(A1232,Ref_Data!$A:$B,2,0),"Unknown")</f>
        <v>Unknown</v>
      </c>
      <c r="Q1232" t="str">
        <f>IFERROR(VLOOKUP(A1232,Ref_Data!$A:$C,3,0),"Unknown")</f>
        <v>Unknown</v>
      </c>
      <c r="R1232" t="str">
        <f t="shared" si="234"/>
        <v>Universal Access</v>
      </c>
      <c r="S1232">
        <f t="shared" si="235"/>
        <v>12.266043770312507</v>
      </c>
      <c r="T1232">
        <f t="shared" si="236"/>
        <v>-12.9362235303253</v>
      </c>
      <c r="U1232">
        <f t="shared" si="237"/>
        <v>3.6611037372384914E-2</v>
      </c>
      <c r="V1232">
        <f t="shared" si="238"/>
        <v>6.2957871899999986</v>
      </c>
      <c r="W1232">
        <f t="shared" si="239"/>
        <v>0.53624086099999957</v>
      </c>
    </row>
    <row r="1233" spans="1:23" x14ac:dyDescent="0.2">
      <c r="A1233" t="s">
        <v>193</v>
      </c>
      <c r="B1233" t="s">
        <v>192</v>
      </c>
      <c r="C1233">
        <v>2019</v>
      </c>
      <c r="D1233">
        <v>97.877199349999998</v>
      </c>
      <c r="E1233">
        <v>17.066627700000002</v>
      </c>
      <c r="F1233">
        <v>4.7993871480000001</v>
      </c>
      <c r="G1233">
        <v>1605.6918929999999</v>
      </c>
      <c r="H1233">
        <v>4845075024</v>
      </c>
      <c r="I1233" t="str">
        <f>Master_Data!$A1233 &amp; "-" &amp; Master_Data!$C1233</f>
        <v>IBD-2019</v>
      </c>
      <c r="J1233">
        <f t="shared" si="228"/>
        <v>0.12735501999999599</v>
      </c>
      <c r="K1233">
        <f t="shared" si="229"/>
        <v>0.43982105999999987</v>
      </c>
      <c r="L1233">
        <f t="shared" si="230"/>
        <v>5.1907101000000289E-2</v>
      </c>
      <c r="M1233">
        <f t="shared" si="231"/>
        <v>23253390801.281391</v>
      </c>
      <c r="N1233">
        <f t="shared" si="232"/>
        <v>2.1228006500000021</v>
      </c>
      <c r="O1233">
        <f t="shared" si="233"/>
        <v>2.9889838573158944</v>
      </c>
      <c r="P1233" t="str">
        <f>IFERROR(VLOOKUP(A1233,Ref_Data!$A:$B,2,0),"Unknown")</f>
        <v>Unknown</v>
      </c>
      <c r="Q1233" t="str">
        <f>IFERROR(VLOOKUP(A1233,Ref_Data!$A:$C,3,0),"Unknown")</f>
        <v>Unknown</v>
      </c>
      <c r="R1233" t="str">
        <f t="shared" si="234"/>
        <v>Universal Access</v>
      </c>
      <c r="S1233">
        <f t="shared" si="235"/>
        <v>11.835822210585874</v>
      </c>
      <c r="T1233">
        <f t="shared" si="236"/>
        <v>-12.395563343827288</v>
      </c>
      <c r="U1233">
        <f t="shared" si="237"/>
        <v>0.11598585241841253</v>
      </c>
      <c r="V1233">
        <f t="shared" si="238"/>
        <v>6.4231422099999946</v>
      </c>
      <c r="W1233">
        <f t="shared" si="239"/>
        <v>0.58814796199999986</v>
      </c>
    </row>
    <row r="1234" spans="1:23" x14ac:dyDescent="0.2">
      <c r="A1234" t="s">
        <v>193</v>
      </c>
      <c r="B1234" t="s">
        <v>192</v>
      </c>
      <c r="C1234">
        <v>2020</v>
      </c>
      <c r="D1234">
        <v>98.057073079999995</v>
      </c>
      <c r="E1234">
        <v>18.008505159999999</v>
      </c>
      <c r="F1234">
        <v>4.6794451739999996</v>
      </c>
      <c r="G1234">
        <v>1584.5705230000001</v>
      </c>
      <c r="H1234">
        <v>4878296727</v>
      </c>
      <c r="I1234" t="str">
        <f>Master_Data!$A1234 &amp; "-" &amp; Master_Data!$C1234</f>
        <v>IBD-2020</v>
      </c>
      <c r="J1234">
        <f t="shared" si="228"/>
        <v>0.17987372999999707</v>
      </c>
      <c r="K1234">
        <f t="shared" si="229"/>
        <v>0.94187745999999706</v>
      </c>
      <c r="L1234">
        <f t="shared" si="230"/>
        <v>-0.11994197400000051</v>
      </c>
      <c r="M1234">
        <f t="shared" si="231"/>
        <v>22827722076.500145</v>
      </c>
      <c r="N1234">
        <f t="shared" si="232"/>
        <v>1.942926920000005</v>
      </c>
      <c r="O1234">
        <f t="shared" si="233"/>
        <v>2.9531315306437764</v>
      </c>
      <c r="P1234" t="str">
        <f>IFERROR(VLOOKUP(A1234,Ref_Data!$A:$B,2,0),"Unknown")</f>
        <v>Unknown</v>
      </c>
      <c r="Q1234" t="str">
        <f>IFERROR(VLOOKUP(A1234,Ref_Data!$A:$C,3,0),"Unknown")</f>
        <v>Unknown</v>
      </c>
      <c r="R1234" t="str">
        <f t="shared" si="234"/>
        <v>Universal Access</v>
      </c>
      <c r="S1234">
        <f t="shared" si="235"/>
        <v>11.483238554335912</v>
      </c>
      <c r="T1234">
        <f t="shared" si="236"/>
        <v>-12.526348273815263</v>
      </c>
      <c r="U1234">
        <f t="shared" si="237"/>
        <v>0.27869753769874173</v>
      </c>
      <c r="V1234">
        <f t="shared" si="238"/>
        <v>6.6030159399999917</v>
      </c>
      <c r="W1234">
        <f t="shared" si="239"/>
        <v>0.46820598799999935</v>
      </c>
    </row>
    <row r="1235" spans="1:23" x14ac:dyDescent="0.2">
      <c r="A1235" t="s">
        <v>193</v>
      </c>
      <c r="B1235" t="s">
        <v>192</v>
      </c>
      <c r="C1235">
        <v>2021</v>
      </c>
      <c r="D1235">
        <v>99.109416789999997</v>
      </c>
      <c r="F1235">
        <v>4.9304108490000003</v>
      </c>
      <c r="G1235">
        <v>1687.110985</v>
      </c>
      <c r="H1235">
        <v>4905212516</v>
      </c>
      <c r="I1235" t="str">
        <f>Master_Data!$A1235 &amp; "-" &amp; Master_Data!$C1235</f>
        <v>IBD-2021</v>
      </c>
      <c r="J1235">
        <f t="shared" si="228"/>
        <v>1.0523437100000024</v>
      </c>
      <c r="K1235" t="str">
        <f t="shared" si="229"/>
        <v/>
      </c>
      <c r="L1235">
        <f t="shared" si="230"/>
        <v>0.25096567500000067</v>
      </c>
      <c r="M1235">
        <f t="shared" si="231"/>
        <v>24184713005.536987</v>
      </c>
      <c r="N1235">
        <f t="shared" si="232"/>
        <v>0.89058321000000262</v>
      </c>
      <c r="O1235">
        <f t="shared" si="233"/>
        <v>2.9223986405375695</v>
      </c>
      <c r="P1235" t="str">
        <f>IFERROR(VLOOKUP(A1235,Ref_Data!$A:$B,2,0),"Unknown")</f>
        <v>Unknown</v>
      </c>
      <c r="Q1235" t="str">
        <f>IFERROR(VLOOKUP(A1235,Ref_Data!$A:$C,3,0),"Unknown")</f>
        <v>Unknown</v>
      </c>
      <c r="R1235" t="str">
        <f t="shared" si="234"/>
        <v>Universal Access</v>
      </c>
      <c r="S1235">
        <f t="shared" si="235"/>
        <v>11.984248279726557</v>
      </c>
      <c r="T1235" t="str">
        <f t="shared" si="236"/>
        <v/>
      </c>
      <c r="U1235">
        <f t="shared" si="237"/>
        <v>0.34967650799581396</v>
      </c>
      <c r="V1235">
        <f t="shared" si="238"/>
        <v>7.6553596499999941</v>
      </c>
      <c r="W1235">
        <f t="shared" si="239"/>
        <v>0.71917166300000002</v>
      </c>
    </row>
    <row r="1236" spans="1:23" x14ac:dyDescent="0.2">
      <c r="A1236" t="s">
        <v>193</v>
      </c>
      <c r="B1236" t="s">
        <v>192</v>
      </c>
      <c r="C1236">
        <v>2022</v>
      </c>
      <c r="D1236">
        <v>98.968657460000003</v>
      </c>
      <c r="F1236">
        <v>4.9484149500000001</v>
      </c>
      <c r="G1236">
        <v>1713.401353</v>
      </c>
      <c r="H1236">
        <v>4928196300</v>
      </c>
      <c r="I1236" t="str">
        <f>Master_Data!$A1236 &amp; "-" &amp; Master_Data!$C1236</f>
        <v>IBD-2022</v>
      </c>
      <c r="J1236">
        <f t="shared" si="228"/>
        <v>-0.14075932999999452</v>
      </c>
      <c r="K1236" t="str">
        <f t="shared" si="229"/>
        <v/>
      </c>
      <c r="L1236">
        <f t="shared" si="230"/>
        <v>1.8004100999999828E-2</v>
      </c>
      <c r="M1236">
        <f t="shared" si="231"/>
        <v>24386760247.454685</v>
      </c>
      <c r="N1236">
        <f t="shared" si="232"/>
        <v>1.0313425399999971</v>
      </c>
      <c r="O1236">
        <f t="shared" si="233"/>
        <v>2.8880652751533109</v>
      </c>
      <c r="P1236" t="str">
        <f>IFERROR(VLOOKUP(A1236,Ref_Data!$A:$B,2,0),"Unknown")</f>
        <v>Unknown</v>
      </c>
      <c r="Q1236" t="str">
        <f>IFERROR(VLOOKUP(A1236,Ref_Data!$A:$C,3,0),"Unknown")</f>
        <v>Unknown</v>
      </c>
      <c r="R1236" t="str">
        <f t="shared" si="234"/>
        <v>Universal Access</v>
      </c>
      <c r="S1236">
        <f t="shared" si="235"/>
        <v>11.554603796015655</v>
      </c>
      <c r="T1236" t="str">
        <f t="shared" si="236"/>
        <v/>
      </c>
      <c r="U1236">
        <f t="shared" si="237"/>
        <v>0.39761389777406375</v>
      </c>
      <c r="V1236">
        <f t="shared" si="238"/>
        <v>7.5146003199999996</v>
      </c>
      <c r="W1236">
        <f t="shared" si="239"/>
        <v>0.73717576399999984</v>
      </c>
    </row>
    <row r="1237" spans="1:23" x14ac:dyDescent="0.2">
      <c r="A1237" t="s">
        <v>195</v>
      </c>
      <c r="B1237" t="s">
        <v>194</v>
      </c>
      <c r="C1237">
        <v>2010</v>
      </c>
      <c r="D1237">
        <v>80.649133059999997</v>
      </c>
      <c r="E1237">
        <v>22.291495250000001</v>
      </c>
      <c r="F1237">
        <v>3.3133733059999999</v>
      </c>
      <c r="G1237">
        <v>1178.143012</v>
      </c>
      <c r="H1237">
        <v>5876645582</v>
      </c>
      <c r="I1237" t="str">
        <f>Master_Data!$A1237 &amp; "-" &amp; Master_Data!$C1237</f>
        <v>IBT-2010</v>
      </c>
      <c r="J1237" t="str">
        <f t="shared" si="228"/>
        <v/>
      </c>
      <c r="K1237" t="str">
        <f t="shared" si="229"/>
        <v/>
      </c>
      <c r="L1237" t="str">
        <f t="shared" si="230"/>
        <v/>
      </c>
      <c r="M1237">
        <f t="shared" si="231"/>
        <v>19471520600.221634</v>
      </c>
      <c r="N1237">
        <f t="shared" si="232"/>
        <v>19.350866940000003</v>
      </c>
      <c r="O1237">
        <f t="shared" si="233"/>
        <v>2.812369357753318</v>
      </c>
      <c r="P1237" t="str">
        <f>IFERROR(VLOOKUP(A1237,Ref_Data!$A:$B,2,0),"Unknown")</f>
        <v>Unknown</v>
      </c>
      <c r="Q1237" t="str">
        <f>IFERROR(VLOOKUP(A1237,Ref_Data!$A:$C,3,0),"Unknown")</f>
        <v>Unknown</v>
      </c>
      <c r="R1237" t="str">
        <f t="shared" si="234"/>
        <v>High Access</v>
      </c>
      <c r="S1237">
        <f t="shared" si="235"/>
        <v>1.024475620585946</v>
      </c>
      <c r="T1237">
        <f t="shared" si="236"/>
        <v>-8.1211696567379015</v>
      </c>
      <c r="U1237">
        <f t="shared" si="237"/>
        <v>-1.7846859079916344</v>
      </c>
      <c r="V1237">
        <f t="shared" si="238"/>
        <v>0</v>
      </c>
      <c r="W1237">
        <f t="shared" si="239"/>
        <v>0</v>
      </c>
    </row>
    <row r="1238" spans="1:23" x14ac:dyDescent="0.2">
      <c r="A1238" t="s">
        <v>195</v>
      </c>
      <c r="B1238" t="s">
        <v>194</v>
      </c>
      <c r="C1238">
        <v>2011</v>
      </c>
      <c r="D1238">
        <v>81.918910299999993</v>
      </c>
      <c r="E1238">
        <v>21.508030900000001</v>
      </c>
      <c r="F1238">
        <v>3.483286375</v>
      </c>
      <c r="G1238">
        <v>1215.8957969999999</v>
      </c>
      <c r="H1238">
        <v>5956718993</v>
      </c>
      <c r="I1238" t="str">
        <f>Master_Data!$A1238 &amp; "-" &amp; Master_Data!$C1238</f>
        <v>IBT-2011</v>
      </c>
      <c r="J1238">
        <f t="shared" si="228"/>
        <v>1.2697772399999963</v>
      </c>
      <c r="K1238">
        <f t="shared" si="229"/>
        <v>-0.78346434999999914</v>
      </c>
      <c r="L1238">
        <f t="shared" si="230"/>
        <v>0.16991306900000014</v>
      </c>
      <c r="M1238">
        <f t="shared" si="231"/>
        <v>20748958108.020622</v>
      </c>
      <c r="N1238">
        <f t="shared" si="232"/>
        <v>18.081089700000007</v>
      </c>
      <c r="O1238">
        <f t="shared" si="233"/>
        <v>2.8647902094853612</v>
      </c>
      <c r="P1238" t="str">
        <f>IFERROR(VLOOKUP(A1238,Ref_Data!$A:$B,2,0),"Unknown")</f>
        <v>Unknown</v>
      </c>
      <c r="Q1238" t="str">
        <f>IFERROR(VLOOKUP(A1238,Ref_Data!$A:$C,3,0),"Unknown")</f>
        <v>Unknown</v>
      </c>
      <c r="R1238" t="str">
        <f t="shared" si="234"/>
        <v>High Access</v>
      </c>
      <c r="S1238">
        <f t="shared" si="235"/>
        <v>1.5035828691796809</v>
      </c>
      <c r="T1238">
        <f t="shared" si="236"/>
        <v>-8.6893393896411411</v>
      </c>
      <c r="U1238">
        <f t="shared" si="237"/>
        <v>-1.6432470087740554</v>
      </c>
      <c r="V1238">
        <f t="shared" si="238"/>
        <v>1.2697772399999963</v>
      </c>
      <c r="W1238">
        <f t="shared" si="239"/>
        <v>0.16991306900000014</v>
      </c>
    </row>
    <row r="1239" spans="1:23" x14ac:dyDescent="0.2">
      <c r="A1239" t="s">
        <v>195</v>
      </c>
      <c r="B1239" t="s">
        <v>194</v>
      </c>
      <c r="C1239">
        <v>2012</v>
      </c>
      <c r="D1239">
        <v>82.435690269999995</v>
      </c>
      <c r="E1239">
        <v>21.397136459999999</v>
      </c>
      <c r="F1239">
        <v>3.5462446860000001</v>
      </c>
      <c r="G1239">
        <v>1232.5123679999999</v>
      </c>
      <c r="H1239">
        <v>6038958543</v>
      </c>
      <c r="I1239" t="str">
        <f>Master_Data!$A1239 &amp; "-" &amp; Master_Data!$C1239</f>
        <v>IBT-2012</v>
      </c>
      <c r="J1239">
        <f t="shared" si="228"/>
        <v>0.51677997000000175</v>
      </c>
      <c r="K1239">
        <f t="shared" si="229"/>
        <v>-0.1108944400000027</v>
      </c>
      <c r="L1239">
        <f t="shared" si="230"/>
        <v>6.2958311000000045E-2</v>
      </c>
      <c r="M1239">
        <f t="shared" si="231"/>
        <v>21415624642.088055</v>
      </c>
      <c r="N1239">
        <f t="shared" si="232"/>
        <v>17.564309730000005</v>
      </c>
      <c r="O1239">
        <f t="shared" si="233"/>
        <v>2.8772487628294536</v>
      </c>
      <c r="P1239" t="str">
        <f>IFERROR(VLOOKUP(A1239,Ref_Data!$A:$B,2,0),"Unknown")</f>
        <v>Unknown</v>
      </c>
      <c r="Q1239" t="str">
        <f>IFERROR(VLOOKUP(A1239,Ref_Data!$A:$C,3,0),"Unknown")</f>
        <v>Unknown</v>
      </c>
      <c r="R1239" t="str">
        <f t="shared" si="234"/>
        <v>High Access</v>
      </c>
      <c r="S1239">
        <f t="shared" si="235"/>
        <v>1.3148857339843687</v>
      </c>
      <c r="T1239">
        <f t="shared" si="236"/>
        <v>-8.7099929932248834</v>
      </c>
      <c r="U1239">
        <f t="shared" si="237"/>
        <v>-1.8592593770962291</v>
      </c>
      <c r="V1239">
        <f t="shared" si="238"/>
        <v>1.786557209999998</v>
      </c>
      <c r="W1239">
        <f t="shared" si="239"/>
        <v>0.23287138000000018</v>
      </c>
    </row>
    <row r="1240" spans="1:23" x14ac:dyDescent="0.2">
      <c r="A1240" t="s">
        <v>195</v>
      </c>
      <c r="B1240" t="s">
        <v>194</v>
      </c>
      <c r="C1240">
        <v>2013</v>
      </c>
      <c r="D1240">
        <v>83.359336400000004</v>
      </c>
      <c r="E1240">
        <v>21.568105509999999</v>
      </c>
      <c r="F1240">
        <v>3.5947321560000001</v>
      </c>
      <c r="G1240">
        <v>1243.2852419999999</v>
      </c>
      <c r="H1240">
        <v>6120456890</v>
      </c>
      <c r="I1240" t="str">
        <f>Master_Data!$A1240 &amp; "-" &amp; Master_Data!$C1240</f>
        <v>IBT-2013</v>
      </c>
      <c r="J1240">
        <f t="shared" si="228"/>
        <v>0.92364613000000872</v>
      </c>
      <c r="K1240">
        <f t="shared" si="229"/>
        <v>0.17096905000000007</v>
      </c>
      <c r="L1240">
        <f t="shared" si="230"/>
        <v>4.8487469999999977E-2</v>
      </c>
      <c r="M1240">
        <f t="shared" si="231"/>
        <v>22001403191.894756</v>
      </c>
      <c r="N1240">
        <f t="shared" si="232"/>
        <v>16.640663599999996</v>
      </c>
      <c r="O1240">
        <f t="shared" si="233"/>
        <v>2.8913173216931023</v>
      </c>
      <c r="P1240" t="str">
        <f>IFERROR(VLOOKUP(A1240,Ref_Data!$A:$B,2,0),"Unknown")</f>
        <v>Unknown</v>
      </c>
      <c r="Q1240" t="str">
        <f>IFERROR(VLOOKUP(A1240,Ref_Data!$A:$C,3,0),"Unknown")</f>
        <v>Unknown</v>
      </c>
      <c r="R1240" t="str">
        <f t="shared" si="234"/>
        <v>High Access</v>
      </c>
      <c r="S1240">
        <f t="shared" si="235"/>
        <v>1.6467982233593972</v>
      </c>
      <c r="T1240">
        <f t="shared" si="236"/>
        <v>-8.7335345738353496</v>
      </c>
      <c r="U1240">
        <f t="shared" si="237"/>
        <v>-1.373638288000004</v>
      </c>
      <c r="V1240">
        <f t="shared" si="238"/>
        <v>2.7102033400000067</v>
      </c>
      <c r="W1240">
        <f t="shared" si="239"/>
        <v>0.28135885000000016</v>
      </c>
    </row>
    <row r="1241" spans="1:23" x14ac:dyDescent="0.2">
      <c r="A1241" t="s">
        <v>195</v>
      </c>
      <c r="B1241" t="s">
        <v>194</v>
      </c>
      <c r="C1241">
        <v>2014</v>
      </c>
      <c r="D1241">
        <v>83.939509049999998</v>
      </c>
      <c r="E1241">
        <v>21.52877788</v>
      </c>
      <c r="F1241">
        <v>3.604073954</v>
      </c>
      <c r="G1241">
        <v>1254.1430359999999</v>
      </c>
      <c r="H1241">
        <v>6201607778</v>
      </c>
      <c r="I1241" t="str">
        <f>Master_Data!$A1241 &amp; "-" &amp; Master_Data!$C1241</f>
        <v>IBT-2014</v>
      </c>
      <c r="J1241">
        <f t="shared" si="228"/>
        <v>0.58017264999999441</v>
      </c>
      <c r="K1241">
        <f t="shared" si="229"/>
        <v>-3.9327629999998948E-2</v>
      </c>
      <c r="L1241">
        <f t="shared" si="230"/>
        <v>9.3417979999999012E-3</v>
      </c>
      <c r="M1241">
        <f t="shared" si="231"/>
        <v>22351053065.613613</v>
      </c>
      <c r="N1241">
        <f t="shared" si="232"/>
        <v>16.060490950000002</v>
      </c>
      <c r="O1241">
        <f t="shared" si="233"/>
        <v>2.8737343752232105</v>
      </c>
      <c r="P1241" t="str">
        <f>IFERROR(VLOOKUP(A1241,Ref_Data!$A:$B,2,0),"Unknown")</f>
        <v>Unknown</v>
      </c>
      <c r="Q1241" t="str">
        <f>IFERROR(VLOOKUP(A1241,Ref_Data!$A:$C,3,0),"Unknown")</f>
        <v>Unknown</v>
      </c>
      <c r="R1241" t="str">
        <f t="shared" si="234"/>
        <v>High Access</v>
      </c>
      <c r="S1241">
        <f t="shared" si="235"/>
        <v>1.4986064611328516</v>
      </c>
      <c r="T1241">
        <f t="shared" si="236"/>
        <v>-8.5829487255783015</v>
      </c>
      <c r="U1241">
        <f t="shared" si="237"/>
        <v>-1.1872129440836843</v>
      </c>
      <c r="V1241">
        <f t="shared" si="238"/>
        <v>3.2903759900000011</v>
      </c>
      <c r="W1241">
        <f t="shared" si="239"/>
        <v>0.29070064800000006</v>
      </c>
    </row>
    <row r="1242" spans="1:23" x14ac:dyDescent="0.2">
      <c r="A1242" t="s">
        <v>195</v>
      </c>
      <c r="B1242" t="s">
        <v>194</v>
      </c>
      <c r="C1242">
        <v>2015</v>
      </c>
      <c r="D1242">
        <v>84.802092869999996</v>
      </c>
      <c r="E1242">
        <v>21.616362389999999</v>
      </c>
      <c r="F1242">
        <v>3.541910262</v>
      </c>
      <c r="G1242">
        <v>1238.008335</v>
      </c>
      <c r="H1242">
        <v>6280961830</v>
      </c>
      <c r="I1242" t="str">
        <f>Master_Data!$A1242 &amp; "-" &amp; Master_Data!$C1242</f>
        <v>IBT-2015</v>
      </c>
      <c r="J1242">
        <f t="shared" si="228"/>
        <v>0.86258381999999756</v>
      </c>
      <c r="K1242">
        <f t="shared" si="229"/>
        <v>8.7584509999999227E-2</v>
      </c>
      <c r="L1242">
        <f t="shared" si="230"/>
        <v>-6.2163691999999937E-2</v>
      </c>
      <c r="M1242">
        <f t="shared" si="231"/>
        <v>22246603160.907299</v>
      </c>
      <c r="N1242">
        <f t="shared" si="232"/>
        <v>15.197907130000004</v>
      </c>
      <c r="O1242">
        <f t="shared" si="233"/>
        <v>2.860974487704075</v>
      </c>
      <c r="P1242" t="str">
        <f>IFERROR(VLOOKUP(A1242,Ref_Data!$A:$B,2,0),"Unknown")</f>
        <v>Unknown</v>
      </c>
      <c r="Q1242" t="str">
        <f>IFERROR(VLOOKUP(A1242,Ref_Data!$A:$C,3,0),"Unknown")</f>
        <v>Unknown</v>
      </c>
      <c r="R1242" t="str">
        <f t="shared" si="234"/>
        <v>High Access</v>
      </c>
      <c r="S1242">
        <f t="shared" si="235"/>
        <v>1.7868543119531068</v>
      </c>
      <c r="T1242">
        <f t="shared" si="236"/>
        <v>-8.2987948014979906</v>
      </c>
      <c r="U1242">
        <f t="shared" si="237"/>
        <v>-1.1675311040041789</v>
      </c>
      <c r="V1242">
        <f t="shared" si="238"/>
        <v>4.1529598099999987</v>
      </c>
      <c r="W1242">
        <f t="shared" si="239"/>
        <v>0.22853695600000012</v>
      </c>
    </row>
    <row r="1243" spans="1:23" x14ac:dyDescent="0.2">
      <c r="A1243" t="s">
        <v>195</v>
      </c>
      <c r="B1243" t="s">
        <v>194</v>
      </c>
      <c r="C1243">
        <v>2016</v>
      </c>
      <c r="D1243">
        <v>86.197970139999995</v>
      </c>
      <c r="E1243">
        <v>21.813258269999999</v>
      </c>
      <c r="F1243">
        <v>3.5228405739999999</v>
      </c>
      <c r="G1243">
        <v>1239.3129730000001</v>
      </c>
      <c r="H1243">
        <v>6360153661</v>
      </c>
      <c r="I1243" t="str">
        <f>Master_Data!$A1243 &amp; "-" &amp; Master_Data!$C1243</f>
        <v>IBT-2016</v>
      </c>
      <c r="J1243">
        <f t="shared" si="228"/>
        <v>1.3958772699999997</v>
      </c>
      <c r="K1243">
        <f t="shared" si="229"/>
        <v>0.19689587999999958</v>
      </c>
      <c r="L1243">
        <f t="shared" si="230"/>
        <v>-1.9069688000000085E-2</v>
      </c>
      <c r="M1243">
        <f t="shared" si="231"/>
        <v>22405807373.84544</v>
      </c>
      <c r="N1243">
        <f t="shared" si="232"/>
        <v>13.802029860000005</v>
      </c>
      <c r="O1243">
        <f t="shared" si="233"/>
        <v>2.8425754032674035</v>
      </c>
      <c r="P1243" t="str">
        <f>IFERROR(VLOOKUP(A1243,Ref_Data!$A:$B,2,0),"Unknown")</f>
        <v>Unknown</v>
      </c>
      <c r="Q1243" t="str">
        <f>IFERROR(VLOOKUP(A1243,Ref_Data!$A:$C,3,0),"Unknown")</f>
        <v>Unknown</v>
      </c>
      <c r="R1243" t="str">
        <f t="shared" si="234"/>
        <v>High Access</v>
      </c>
      <c r="S1243">
        <f t="shared" si="235"/>
        <v>2.1032190094530279</v>
      </c>
      <c r="T1243">
        <f t="shared" si="236"/>
        <v>-7.8927992551847268</v>
      </c>
      <c r="U1243">
        <f t="shared" si="237"/>
        <v>-1.1515312216694564</v>
      </c>
      <c r="V1243">
        <f t="shared" si="238"/>
        <v>5.5488370799999984</v>
      </c>
      <c r="W1243">
        <f t="shared" si="239"/>
        <v>0.20946726800000004</v>
      </c>
    </row>
    <row r="1244" spans="1:23" x14ac:dyDescent="0.2">
      <c r="A1244" t="s">
        <v>195</v>
      </c>
      <c r="B1244" t="s">
        <v>194</v>
      </c>
      <c r="C1244">
        <v>2017</v>
      </c>
      <c r="D1244">
        <v>87.178064809999995</v>
      </c>
      <c r="E1244">
        <v>21.833371669999998</v>
      </c>
      <c r="F1244">
        <v>3.5714368040000002</v>
      </c>
      <c r="G1244">
        <v>1262.8372750000001</v>
      </c>
      <c r="H1244">
        <v>6440011821</v>
      </c>
      <c r="I1244" t="str">
        <f>Master_Data!$A1244 &amp; "-" &amp; Master_Data!$C1244</f>
        <v>IBT-2017</v>
      </c>
      <c r="J1244">
        <f t="shared" si="228"/>
        <v>0.98009466999999972</v>
      </c>
      <c r="K1244">
        <f t="shared" si="229"/>
        <v>2.0113399999999615E-2</v>
      </c>
      <c r="L1244">
        <f t="shared" si="230"/>
        <v>4.859623000000024E-2</v>
      </c>
      <c r="M1244">
        <f t="shared" si="231"/>
        <v>23000095235.714462</v>
      </c>
      <c r="N1244">
        <f t="shared" si="232"/>
        <v>12.821935190000005</v>
      </c>
      <c r="O1244">
        <f t="shared" si="233"/>
        <v>2.8281053107178833</v>
      </c>
      <c r="P1244" t="str">
        <f>IFERROR(VLOOKUP(A1244,Ref_Data!$A:$B,2,0),"Unknown")</f>
        <v>Unknown</v>
      </c>
      <c r="Q1244" t="str">
        <f>IFERROR(VLOOKUP(A1244,Ref_Data!$A:$C,3,0),"Unknown")</f>
        <v>Unknown</v>
      </c>
      <c r="R1244" t="str">
        <f t="shared" si="234"/>
        <v>High Access</v>
      </c>
      <c r="S1244">
        <f t="shared" si="235"/>
        <v>2.3241571199218782</v>
      </c>
      <c r="T1244">
        <f t="shared" si="236"/>
        <v>-7.708147201734949</v>
      </c>
      <c r="U1244">
        <f t="shared" si="237"/>
        <v>-1.1063142615732238</v>
      </c>
      <c r="V1244">
        <f t="shared" si="238"/>
        <v>6.5289317499999981</v>
      </c>
      <c r="W1244">
        <f t="shared" si="239"/>
        <v>0.25806349800000028</v>
      </c>
    </row>
    <row r="1245" spans="1:23" x14ac:dyDescent="0.2">
      <c r="A1245" t="s">
        <v>195</v>
      </c>
      <c r="B1245" t="s">
        <v>194</v>
      </c>
      <c r="C1245">
        <v>2018</v>
      </c>
      <c r="D1245">
        <v>88.202973970000002</v>
      </c>
      <c r="E1245">
        <v>21.959006259999999</v>
      </c>
      <c r="F1245">
        <v>3.6576616780000002</v>
      </c>
      <c r="G1245">
        <v>1291.553964</v>
      </c>
      <c r="H1245">
        <v>6518058354</v>
      </c>
      <c r="I1245" t="str">
        <f>Master_Data!$A1245 &amp; "-" &amp; Master_Data!$C1245</f>
        <v>IBT-2018</v>
      </c>
      <c r="J1245">
        <f t="shared" si="228"/>
        <v>1.0249091600000071</v>
      </c>
      <c r="K1245">
        <f t="shared" si="229"/>
        <v>0.12563459000000066</v>
      </c>
      <c r="L1245">
        <f t="shared" si="230"/>
        <v>8.6224874000000007E-2</v>
      </c>
      <c r="M1245">
        <f t="shared" si="231"/>
        <v>23840852256.393559</v>
      </c>
      <c r="N1245">
        <f t="shared" si="232"/>
        <v>11.797026029999998</v>
      </c>
      <c r="O1245">
        <f t="shared" si="233"/>
        <v>2.8319851744111872</v>
      </c>
      <c r="P1245" t="str">
        <f>IFERROR(VLOOKUP(A1245,Ref_Data!$A:$B,2,0),"Unknown")</f>
        <v>Unknown</v>
      </c>
      <c r="Q1245" t="str">
        <f>IFERROR(VLOOKUP(A1245,Ref_Data!$A:$C,3,0),"Unknown")</f>
        <v>Unknown</v>
      </c>
      <c r="R1245" t="str">
        <f t="shared" si="234"/>
        <v>High Access</v>
      </c>
      <c r="S1245">
        <f t="shared" si="235"/>
        <v>2.7191734103125071</v>
      </c>
      <c r="T1245">
        <f t="shared" si="236"/>
        <v>-7.6040239103253029</v>
      </c>
      <c r="U1245">
        <f t="shared" si="237"/>
        <v>-1.0532073316276147</v>
      </c>
      <c r="V1245">
        <f t="shared" si="238"/>
        <v>7.5538409100000052</v>
      </c>
      <c r="W1245">
        <f t="shared" si="239"/>
        <v>0.34428837200000029</v>
      </c>
    </row>
    <row r="1246" spans="1:23" x14ac:dyDescent="0.2">
      <c r="A1246" t="s">
        <v>195</v>
      </c>
      <c r="B1246" t="s">
        <v>194</v>
      </c>
      <c r="C1246">
        <v>2019</v>
      </c>
      <c r="D1246">
        <v>88.571784190000002</v>
      </c>
      <c r="E1246">
        <v>22.43186283</v>
      </c>
      <c r="F1246">
        <v>3.6847968930000001</v>
      </c>
      <c r="G1246">
        <v>1308.922092</v>
      </c>
      <c r="H1246">
        <v>6594216452</v>
      </c>
      <c r="I1246" t="str">
        <f>Master_Data!$A1246 &amp; "-" &amp; Master_Data!$C1246</f>
        <v>IBT-2019</v>
      </c>
      <c r="J1246">
        <f t="shared" si="228"/>
        <v>0.3688102200000003</v>
      </c>
      <c r="K1246">
        <f t="shared" si="229"/>
        <v>0.47285657000000114</v>
      </c>
      <c r="L1246">
        <f t="shared" si="230"/>
        <v>2.7135214999999935E-2</v>
      </c>
      <c r="M1246">
        <f t="shared" si="231"/>
        <v>24298348294.099083</v>
      </c>
      <c r="N1246">
        <f t="shared" si="232"/>
        <v>11.428215809999998</v>
      </c>
      <c r="O1246">
        <f t="shared" si="233"/>
        <v>2.8151384375900657</v>
      </c>
      <c r="P1246" t="str">
        <f>IFERROR(VLOOKUP(A1246,Ref_Data!$A:$B,2,0),"Unknown")</f>
        <v>Unknown</v>
      </c>
      <c r="Q1246" t="str">
        <f>IFERROR(VLOOKUP(A1246,Ref_Data!$A:$C,3,0),"Unknown")</f>
        <v>Unknown</v>
      </c>
      <c r="R1246" t="str">
        <f t="shared" si="234"/>
        <v>High Access</v>
      </c>
      <c r="S1246">
        <f t="shared" si="235"/>
        <v>2.5304070505858789</v>
      </c>
      <c r="T1246">
        <f t="shared" si="236"/>
        <v>-7.0303282138272891</v>
      </c>
      <c r="U1246">
        <f t="shared" si="237"/>
        <v>-0.99860440258158745</v>
      </c>
      <c r="V1246">
        <f t="shared" si="238"/>
        <v>7.9226511300000055</v>
      </c>
      <c r="W1246">
        <f t="shared" si="239"/>
        <v>0.37142358700000022</v>
      </c>
    </row>
    <row r="1247" spans="1:23" x14ac:dyDescent="0.2">
      <c r="A1247" t="s">
        <v>195</v>
      </c>
      <c r="B1247" t="s">
        <v>194</v>
      </c>
      <c r="C1247">
        <v>2020</v>
      </c>
      <c r="D1247">
        <v>88.911637740000003</v>
      </c>
      <c r="E1247">
        <v>23.43524729</v>
      </c>
      <c r="F1247">
        <v>3.5837320269999999</v>
      </c>
      <c r="G1247">
        <v>1290.450333</v>
      </c>
      <c r="H1247">
        <v>6666470352</v>
      </c>
      <c r="I1247" t="str">
        <f>Master_Data!$A1247 &amp; "-" &amp; Master_Data!$C1247</f>
        <v>IBT-2020</v>
      </c>
      <c r="J1247">
        <f t="shared" si="228"/>
        <v>0.33985355000000084</v>
      </c>
      <c r="K1247">
        <f t="shared" si="229"/>
        <v>1.0033844599999995</v>
      </c>
      <c r="L1247">
        <f t="shared" si="230"/>
        <v>-0.1010648660000002</v>
      </c>
      <c r="M1247">
        <f t="shared" si="231"/>
        <v>23890843307.508362</v>
      </c>
      <c r="N1247">
        <f t="shared" si="232"/>
        <v>11.088362259999997</v>
      </c>
      <c r="O1247">
        <f t="shared" si="233"/>
        <v>2.7771173638807531</v>
      </c>
      <c r="P1247" t="str">
        <f>IFERROR(VLOOKUP(A1247,Ref_Data!$A:$B,2,0),"Unknown")</f>
        <v>Unknown</v>
      </c>
      <c r="Q1247" t="str">
        <f>IFERROR(VLOOKUP(A1247,Ref_Data!$A:$C,3,0),"Unknown")</f>
        <v>Unknown</v>
      </c>
      <c r="R1247" t="str">
        <f t="shared" si="234"/>
        <v>High Access</v>
      </c>
      <c r="S1247">
        <f t="shared" si="235"/>
        <v>2.3378032143359206</v>
      </c>
      <c r="T1247">
        <f t="shared" si="236"/>
        <v>-7.0996061438152616</v>
      </c>
      <c r="U1247">
        <f t="shared" si="237"/>
        <v>-0.81701560930125794</v>
      </c>
      <c r="V1247">
        <f t="shared" si="238"/>
        <v>8.2625046800000064</v>
      </c>
      <c r="W1247">
        <f t="shared" si="239"/>
        <v>0.27035872100000002</v>
      </c>
    </row>
    <row r="1248" spans="1:23" x14ac:dyDescent="0.2">
      <c r="A1248" t="s">
        <v>195</v>
      </c>
      <c r="B1248" t="s">
        <v>194</v>
      </c>
      <c r="C1248">
        <v>2021</v>
      </c>
      <c r="D1248">
        <v>90.019973840000006</v>
      </c>
      <c r="F1248">
        <v>3.760958037</v>
      </c>
      <c r="G1248">
        <v>1366.4431079999999</v>
      </c>
      <c r="H1248">
        <v>6732651035</v>
      </c>
      <c r="I1248" t="str">
        <f>Master_Data!$A1248 &amp; "-" &amp; Master_Data!$C1248</f>
        <v>IBT-2021</v>
      </c>
      <c r="J1248">
        <f t="shared" si="228"/>
        <v>1.1083361000000025</v>
      </c>
      <c r="K1248" t="str">
        <f t="shared" si="229"/>
        <v/>
      </c>
      <c r="L1248">
        <f t="shared" si="230"/>
        <v>0.17722601000000004</v>
      </c>
      <c r="M1248">
        <f t="shared" si="231"/>
        <v>25321218020.399616</v>
      </c>
      <c r="N1248">
        <f t="shared" si="232"/>
        <v>9.9800261599999942</v>
      </c>
      <c r="O1248">
        <f t="shared" si="233"/>
        <v>2.7523707463421156</v>
      </c>
      <c r="P1248" t="str">
        <f>IFERROR(VLOOKUP(A1248,Ref_Data!$A:$B,2,0),"Unknown")</f>
        <v>Unknown</v>
      </c>
      <c r="Q1248" t="str">
        <f>IFERROR(VLOOKUP(A1248,Ref_Data!$A:$C,3,0),"Unknown")</f>
        <v>Unknown</v>
      </c>
      <c r="R1248" t="str">
        <f t="shared" si="234"/>
        <v>High Access</v>
      </c>
      <c r="S1248">
        <f t="shared" si="235"/>
        <v>2.8948053297265659</v>
      </c>
      <c r="T1248" t="str">
        <f t="shared" si="236"/>
        <v/>
      </c>
      <c r="U1248">
        <f t="shared" si="237"/>
        <v>-0.81977630400418633</v>
      </c>
      <c r="V1248">
        <f t="shared" si="238"/>
        <v>9.3708407800000089</v>
      </c>
      <c r="W1248">
        <f t="shared" si="239"/>
        <v>0.44758473100000007</v>
      </c>
    </row>
    <row r="1249" spans="1:23" x14ac:dyDescent="0.2">
      <c r="A1249" t="s">
        <v>195</v>
      </c>
      <c r="B1249" t="s">
        <v>194</v>
      </c>
      <c r="C1249">
        <v>2022</v>
      </c>
      <c r="D1249">
        <v>89.961379640000004</v>
      </c>
      <c r="F1249">
        <v>3.7572963449999999</v>
      </c>
      <c r="G1249">
        <v>1381.905027</v>
      </c>
      <c r="H1249">
        <v>6794724390</v>
      </c>
      <c r="I1249" t="str">
        <f>Master_Data!$A1249 &amp; "-" &amp; Master_Data!$C1249</f>
        <v>IBT-2022</v>
      </c>
      <c r="J1249">
        <f t="shared" si="228"/>
        <v>-5.8594200000001706E-2</v>
      </c>
      <c r="K1249" t="str">
        <f t="shared" si="229"/>
        <v/>
      </c>
      <c r="L1249">
        <f t="shared" si="230"/>
        <v>-3.6616920000001052E-3</v>
      </c>
      <c r="M1249">
        <f t="shared" si="231"/>
        <v>25529793115.829353</v>
      </c>
      <c r="N1249">
        <f t="shared" si="232"/>
        <v>10.038620359999996</v>
      </c>
      <c r="O1249">
        <f t="shared" si="233"/>
        <v>2.7189251588126684</v>
      </c>
      <c r="P1249" t="str">
        <f>IFERROR(VLOOKUP(A1249,Ref_Data!$A:$B,2,0),"Unknown")</f>
        <v>Unknown</v>
      </c>
      <c r="Q1249" t="str">
        <f>IFERROR(VLOOKUP(A1249,Ref_Data!$A:$C,3,0),"Unknown")</f>
        <v>Unknown</v>
      </c>
      <c r="R1249" t="str">
        <f t="shared" si="234"/>
        <v>High Access</v>
      </c>
      <c r="S1249">
        <f t="shared" si="235"/>
        <v>2.5473259760156566</v>
      </c>
      <c r="T1249" t="str">
        <f t="shared" si="236"/>
        <v/>
      </c>
      <c r="U1249">
        <f t="shared" si="237"/>
        <v>-0.79350470722593647</v>
      </c>
      <c r="V1249">
        <f t="shared" si="238"/>
        <v>9.3122465800000072</v>
      </c>
      <c r="W1249">
        <f t="shared" si="239"/>
        <v>0.44392303899999996</v>
      </c>
    </row>
    <row r="1250" spans="1:23" x14ac:dyDescent="0.2">
      <c r="A1250" t="s">
        <v>197</v>
      </c>
      <c r="B1250" t="s">
        <v>196</v>
      </c>
      <c r="C1250">
        <v>2010</v>
      </c>
      <c r="D1250">
        <v>47.315587569999998</v>
      </c>
      <c r="E1250">
        <v>65.479826270000004</v>
      </c>
      <c r="F1250">
        <v>0.52950087499999998</v>
      </c>
      <c r="G1250">
        <v>387.71719139999999</v>
      </c>
      <c r="H1250">
        <v>1439930635</v>
      </c>
      <c r="I1250" t="str">
        <f>Master_Data!$A1250 &amp; "-" &amp; Master_Data!$C1250</f>
        <v>IDA-2010</v>
      </c>
      <c r="J1250" t="str">
        <f t="shared" si="228"/>
        <v/>
      </c>
      <c r="K1250" t="str">
        <f t="shared" si="229"/>
        <v/>
      </c>
      <c r="L1250" t="str">
        <f t="shared" si="230"/>
        <v/>
      </c>
      <c r="M1250">
        <f t="shared" si="231"/>
        <v>762444531.17180562</v>
      </c>
      <c r="N1250">
        <f t="shared" si="232"/>
        <v>52.684412430000002</v>
      </c>
      <c r="O1250">
        <f t="shared" si="233"/>
        <v>1.3656884108956744</v>
      </c>
      <c r="P1250" t="str">
        <f>IFERROR(VLOOKUP(A1250,Ref_Data!$A:$B,2,0),"Unknown")</f>
        <v>Unknown</v>
      </c>
      <c r="Q1250" t="str">
        <f>IFERROR(VLOOKUP(A1250,Ref_Data!$A:$C,3,0),"Unknown")</f>
        <v>Unknown</v>
      </c>
      <c r="R1250" t="str">
        <f t="shared" si="234"/>
        <v>Low Access</v>
      </c>
      <c r="S1250">
        <f t="shared" si="235"/>
        <v>-32.309069869414053</v>
      </c>
      <c r="T1250">
        <f t="shared" si="236"/>
        <v>35.067161363262102</v>
      </c>
      <c r="U1250">
        <f t="shared" si="237"/>
        <v>-4.5685583389916342</v>
      </c>
      <c r="V1250">
        <f t="shared" si="238"/>
        <v>0</v>
      </c>
      <c r="W1250">
        <f t="shared" si="239"/>
        <v>0</v>
      </c>
    </row>
    <row r="1251" spans="1:23" x14ac:dyDescent="0.2">
      <c r="A1251" t="s">
        <v>197</v>
      </c>
      <c r="B1251" t="s">
        <v>196</v>
      </c>
      <c r="C1251">
        <v>2011</v>
      </c>
      <c r="D1251">
        <v>49.662114209999999</v>
      </c>
      <c r="E1251">
        <v>64.987587829999995</v>
      </c>
      <c r="F1251">
        <v>0.54018576500000004</v>
      </c>
      <c r="G1251">
        <v>396.48334720000003</v>
      </c>
      <c r="H1251">
        <v>1473566366</v>
      </c>
      <c r="I1251" t="str">
        <f>Master_Data!$A1251 &amp; "-" &amp; Master_Data!$C1251</f>
        <v>IDA-2011</v>
      </c>
      <c r="J1251">
        <f t="shared" si="228"/>
        <v>2.3465266400000004</v>
      </c>
      <c r="K1251">
        <f t="shared" si="229"/>
        <v>-0.49223844000000838</v>
      </c>
      <c r="L1251">
        <f t="shared" si="230"/>
        <v>1.0684890000000058E-2</v>
      </c>
      <c r="M1251">
        <f t="shared" si="231"/>
        <v>795999574.69598007</v>
      </c>
      <c r="N1251">
        <f t="shared" si="232"/>
        <v>50.337885790000001</v>
      </c>
      <c r="O1251">
        <f t="shared" si="233"/>
        <v>1.3624425056306628</v>
      </c>
      <c r="P1251" t="str">
        <f>IFERROR(VLOOKUP(A1251,Ref_Data!$A:$B,2,0),"Unknown")</f>
        <v>Unknown</v>
      </c>
      <c r="Q1251" t="str">
        <f>IFERROR(VLOOKUP(A1251,Ref_Data!$A:$C,3,0),"Unknown")</f>
        <v>Unknown</v>
      </c>
      <c r="R1251" t="str">
        <f t="shared" si="234"/>
        <v>Low Access</v>
      </c>
      <c r="S1251">
        <f t="shared" si="235"/>
        <v>-30.753213220820314</v>
      </c>
      <c r="T1251">
        <f t="shared" si="236"/>
        <v>34.790217540358853</v>
      </c>
      <c r="U1251">
        <f t="shared" si="237"/>
        <v>-4.5863476187740551</v>
      </c>
      <c r="V1251">
        <f t="shared" si="238"/>
        <v>2.3465266400000004</v>
      </c>
      <c r="W1251">
        <f t="shared" si="239"/>
        <v>1.0684890000000058E-2</v>
      </c>
    </row>
    <row r="1252" spans="1:23" x14ac:dyDescent="0.2">
      <c r="A1252" t="s">
        <v>197</v>
      </c>
      <c r="B1252" t="s">
        <v>196</v>
      </c>
      <c r="C1252">
        <v>2012</v>
      </c>
      <c r="D1252">
        <v>51.31894956</v>
      </c>
      <c r="E1252">
        <v>65.634784030000006</v>
      </c>
      <c r="F1252">
        <v>0.52309732200000003</v>
      </c>
      <c r="G1252">
        <v>386.85065680000002</v>
      </c>
      <c r="H1252">
        <v>1506857958</v>
      </c>
      <c r="I1252" t="str">
        <f>Master_Data!$A1252 &amp; "-" &amp; Master_Data!$C1252</f>
        <v>IDA-2012</v>
      </c>
      <c r="J1252">
        <f t="shared" si="228"/>
        <v>1.6568353500000015</v>
      </c>
      <c r="K1252">
        <f t="shared" si="229"/>
        <v>0.64719620000001044</v>
      </c>
      <c r="L1252">
        <f t="shared" si="230"/>
        <v>-1.7088443000000009E-2</v>
      </c>
      <c r="M1252">
        <f t="shared" si="231"/>
        <v>788233362.46418858</v>
      </c>
      <c r="N1252">
        <f t="shared" si="232"/>
        <v>48.68105044</v>
      </c>
      <c r="O1252">
        <f t="shared" si="233"/>
        <v>1.3521944781663868</v>
      </c>
      <c r="P1252" t="str">
        <f>IFERROR(VLOOKUP(A1252,Ref_Data!$A:$B,2,0),"Unknown")</f>
        <v>Unknown</v>
      </c>
      <c r="Q1252" t="str">
        <f>IFERROR(VLOOKUP(A1252,Ref_Data!$A:$C,3,0),"Unknown")</f>
        <v>Unknown</v>
      </c>
      <c r="R1252" t="str">
        <f t="shared" si="234"/>
        <v>Moderate Access</v>
      </c>
      <c r="S1252">
        <f t="shared" si="235"/>
        <v>-29.801854976015626</v>
      </c>
      <c r="T1252">
        <f t="shared" si="236"/>
        <v>35.52765457677512</v>
      </c>
      <c r="U1252">
        <f t="shared" si="237"/>
        <v>-4.8824067410962293</v>
      </c>
      <c r="V1252">
        <f t="shared" si="238"/>
        <v>4.0033619900000019</v>
      </c>
      <c r="W1252">
        <f t="shared" si="239"/>
        <v>-6.4035529999999508E-3</v>
      </c>
    </row>
    <row r="1253" spans="1:23" x14ac:dyDescent="0.2">
      <c r="A1253" t="s">
        <v>197</v>
      </c>
      <c r="B1253" t="s">
        <v>196</v>
      </c>
      <c r="C1253">
        <v>2013</v>
      </c>
      <c r="D1253">
        <v>52.281730359999997</v>
      </c>
      <c r="E1253">
        <v>65.91703511</v>
      </c>
      <c r="F1253">
        <v>0.52249440599999997</v>
      </c>
      <c r="G1253">
        <v>391.00112109999998</v>
      </c>
      <c r="H1253">
        <v>1538498334</v>
      </c>
      <c r="I1253" t="str">
        <f>Master_Data!$A1253 &amp; "-" &amp; Master_Data!$C1253</f>
        <v>IDA-2013</v>
      </c>
      <c r="J1253">
        <f t="shared" si="228"/>
        <v>0.96278079999999733</v>
      </c>
      <c r="K1253">
        <f t="shared" si="229"/>
        <v>0.28225107999999466</v>
      </c>
      <c r="L1253">
        <f t="shared" si="230"/>
        <v>-6.029160000000644E-4</v>
      </c>
      <c r="M1253">
        <f t="shared" si="231"/>
        <v>803856773.15531957</v>
      </c>
      <c r="N1253">
        <f t="shared" si="232"/>
        <v>47.718269640000003</v>
      </c>
      <c r="O1253">
        <f t="shared" si="233"/>
        <v>1.3362989971232591</v>
      </c>
      <c r="P1253" t="str">
        <f>IFERROR(VLOOKUP(A1253,Ref_Data!$A:$B,2,0),"Unknown")</f>
        <v>Unknown</v>
      </c>
      <c r="Q1253" t="str">
        <f>IFERROR(VLOOKUP(A1253,Ref_Data!$A:$C,3,0),"Unknown")</f>
        <v>Unknown</v>
      </c>
      <c r="R1253" t="str">
        <f t="shared" si="234"/>
        <v>Moderate Access</v>
      </c>
      <c r="S1253">
        <f t="shared" si="235"/>
        <v>-29.430807816640609</v>
      </c>
      <c r="T1253">
        <f t="shared" si="236"/>
        <v>35.615395026164649</v>
      </c>
      <c r="U1253">
        <f t="shared" si="237"/>
        <v>-4.4458760380000042</v>
      </c>
      <c r="V1253">
        <f t="shared" si="238"/>
        <v>4.9661427899999993</v>
      </c>
      <c r="W1253">
        <f t="shared" si="239"/>
        <v>-7.0064690000000152E-3</v>
      </c>
    </row>
    <row r="1254" spans="1:23" x14ac:dyDescent="0.2">
      <c r="A1254" t="s">
        <v>197</v>
      </c>
      <c r="B1254" t="s">
        <v>196</v>
      </c>
      <c r="C1254">
        <v>2014</v>
      </c>
      <c r="D1254">
        <v>53.00057846</v>
      </c>
      <c r="E1254">
        <v>65.518041879999998</v>
      </c>
      <c r="F1254">
        <v>0.53351340700000005</v>
      </c>
      <c r="G1254">
        <v>394.09276030000001</v>
      </c>
      <c r="H1254">
        <v>1570999900</v>
      </c>
      <c r="I1254" t="str">
        <f>Master_Data!$A1254 &amp; "-" &amp; Master_Data!$C1254</f>
        <v>IDA-2014</v>
      </c>
      <c r="J1254">
        <f t="shared" si="228"/>
        <v>0.71884810000000243</v>
      </c>
      <c r="K1254">
        <f t="shared" si="229"/>
        <v>-0.39899323000000209</v>
      </c>
      <c r="L1254">
        <f t="shared" si="230"/>
        <v>1.1019001000000084E-2</v>
      </c>
      <c r="M1254">
        <f t="shared" si="231"/>
        <v>838149509.04565942</v>
      </c>
      <c r="N1254">
        <f t="shared" si="232"/>
        <v>46.99942154</v>
      </c>
      <c r="O1254">
        <f t="shared" si="233"/>
        <v>1.3537762190654483</v>
      </c>
      <c r="P1254" t="str">
        <f>IFERROR(VLOOKUP(A1254,Ref_Data!$A:$B,2,0),"Unknown")</f>
        <v>Unknown</v>
      </c>
      <c r="Q1254" t="str">
        <f>IFERROR(VLOOKUP(A1254,Ref_Data!$A:$C,3,0),"Unknown")</f>
        <v>Unknown</v>
      </c>
      <c r="R1254" t="str">
        <f t="shared" si="234"/>
        <v>Moderate Access</v>
      </c>
      <c r="S1254">
        <f t="shared" si="235"/>
        <v>-29.440324128867147</v>
      </c>
      <c r="T1254">
        <f t="shared" si="236"/>
        <v>35.406315274421701</v>
      </c>
      <c r="U1254">
        <f t="shared" si="237"/>
        <v>-4.2577734910836842</v>
      </c>
      <c r="V1254">
        <f t="shared" si="238"/>
        <v>5.6849908900000017</v>
      </c>
      <c r="W1254">
        <f t="shared" si="239"/>
        <v>4.0125320000000686E-3</v>
      </c>
    </row>
    <row r="1255" spans="1:23" x14ac:dyDescent="0.2">
      <c r="A1255" t="s">
        <v>197</v>
      </c>
      <c r="B1255" t="s">
        <v>196</v>
      </c>
      <c r="C1255">
        <v>2015</v>
      </c>
      <c r="D1255">
        <v>54.522399450000002</v>
      </c>
      <c r="E1255">
        <v>65.497069190000005</v>
      </c>
      <c r="F1255">
        <v>0.53450344900000002</v>
      </c>
      <c r="G1255">
        <v>388.50420459999998</v>
      </c>
      <c r="H1255">
        <v>1604188279</v>
      </c>
      <c r="I1255" t="str">
        <f>Master_Data!$A1255 &amp; "-" &amp; Master_Data!$C1255</f>
        <v>IDA-2015</v>
      </c>
      <c r="J1255">
        <f t="shared" si="228"/>
        <v>1.5218209900000019</v>
      </c>
      <c r="K1255">
        <f t="shared" si="229"/>
        <v>-2.0972689999993577E-2</v>
      </c>
      <c r="L1255">
        <f t="shared" si="230"/>
        <v>9.9004199999996878E-4</v>
      </c>
      <c r="M1255">
        <f t="shared" si="231"/>
        <v>857444167.97087431</v>
      </c>
      <c r="N1255">
        <f t="shared" si="232"/>
        <v>45.477600549999998</v>
      </c>
      <c r="O1255">
        <f t="shared" si="233"/>
        <v>1.3757983637534101</v>
      </c>
      <c r="P1255" t="str">
        <f>IFERROR(VLOOKUP(A1255,Ref_Data!$A:$B,2,0),"Unknown")</f>
        <v>Unknown</v>
      </c>
      <c r="Q1255" t="str">
        <f>IFERROR(VLOOKUP(A1255,Ref_Data!$A:$C,3,0),"Unknown")</f>
        <v>Unknown</v>
      </c>
      <c r="R1255" t="str">
        <f t="shared" si="234"/>
        <v>Moderate Access</v>
      </c>
      <c r="S1255">
        <f t="shared" si="235"/>
        <v>-28.492839108046887</v>
      </c>
      <c r="T1255">
        <f t="shared" si="236"/>
        <v>35.581911998502015</v>
      </c>
      <c r="U1255">
        <f t="shared" si="237"/>
        <v>-4.1749379170041792</v>
      </c>
      <c r="V1255">
        <f t="shared" si="238"/>
        <v>7.2068118800000036</v>
      </c>
      <c r="W1255">
        <f t="shared" si="239"/>
        <v>5.0025740000000374E-3</v>
      </c>
    </row>
    <row r="1256" spans="1:23" x14ac:dyDescent="0.2">
      <c r="A1256" t="s">
        <v>197</v>
      </c>
      <c r="B1256" t="s">
        <v>196</v>
      </c>
      <c r="C1256">
        <v>2016</v>
      </c>
      <c r="D1256">
        <v>58.394876099999998</v>
      </c>
      <c r="E1256">
        <v>64.351670659999996</v>
      </c>
      <c r="F1256">
        <v>0.56360690300000005</v>
      </c>
      <c r="G1256">
        <v>395.6692941</v>
      </c>
      <c r="H1256">
        <v>1638586691</v>
      </c>
      <c r="I1256" t="str">
        <f>Master_Data!$A1256 &amp; "-" &amp; Master_Data!$C1256</f>
        <v>IDA-2016</v>
      </c>
      <c r="J1256">
        <f t="shared" si="228"/>
        <v>3.8724766499999959</v>
      </c>
      <c r="K1256">
        <f t="shared" si="229"/>
        <v>-1.1453985300000085</v>
      </c>
      <c r="L1256">
        <f t="shared" si="230"/>
        <v>2.9103454000000029E-2</v>
      </c>
      <c r="M1256">
        <f t="shared" si="231"/>
        <v>923518770.21152806</v>
      </c>
      <c r="N1256">
        <f t="shared" si="232"/>
        <v>41.605123900000002</v>
      </c>
      <c r="O1256">
        <f t="shared" si="233"/>
        <v>1.4244393269940125</v>
      </c>
      <c r="P1256" t="str">
        <f>IFERROR(VLOOKUP(A1256,Ref_Data!$A:$B,2,0),"Unknown")</f>
        <v>Unknown</v>
      </c>
      <c r="Q1256" t="str">
        <f>IFERROR(VLOOKUP(A1256,Ref_Data!$A:$C,3,0),"Unknown")</f>
        <v>Unknown</v>
      </c>
      <c r="R1256" t="str">
        <f t="shared" si="234"/>
        <v>Moderate Access</v>
      </c>
      <c r="S1256">
        <f t="shared" si="235"/>
        <v>-25.69987503054697</v>
      </c>
      <c r="T1256">
        <f t="shared" si="236"/>
        <v>34.645613134815271</v>
      </c>
      <c r="U1256">
        <f t="shared" si="237"/>
        <v>-4.1107648926694562</v>
      </c>
      <c r="V1256">
        <f t="shared" si="238"/>
        <v>11.079288529999999</v>
      </c>
      <c r="W1256">
        <f t="shared" si="239"/>
        <v>3.4106028000000066E-2</v>
      </c>
    </row>
    <row r="1257" spans="1:23" x14ac:dyDescent="0.2">
      <c r="A1257" t="s">
        <v>197</v>
      </c>
      <c r="B1257" t="s">
        <v>196</v>
      </c>
      <c r="C1257">
        <v>2017</v>
      </c>
      <c r="D1257">
        <v>60.317935540000001</v>
      </c>
      <c r="E1257">
        <v>63.462548660000003</v>
      </c>
      <c r="F1257">
        <v>0.58252084699999995</v>
      </c>
      <c r="G1257">
        <v>397.17310570000001</v>
      </c>
      <c r="H1257">
        <v>1674238410</v>
      </c>
      <c r="I1257" t="str">
        <f>Master_Data!$A1257 &amp; "-" &amp; Master_Data!$C1257</f>
        <v>IDA-2017</v>
      </c>
      <c r="J1257">
        <f t="shared" si="228"/>
        <v>1.923059440000003</v>
      </c>
      <c r="K1257">
        <f t="shared" si="229"/>
        <v>-0.88912199999999331</v>
      </c>
      <c r="L1257">
        <f t="shared" si="230"/>
        <v>1.8913943999999905E-2</v>
      </c>
      <c r="M1257">
        <f t="shared" si="231"/>
        <v>975278776.67313313</v>
      </c>
      <c r="N1257">
        <f t="shared" si="232"/>
        <v>39.682064459999999</v>
      </c>
      <c r="O1257">
        <f t="shared" si="233"/>
        <v>1.4666674017953274</v>
      </c>
      <c r="P1257" t="str">
        <f>IFERROR(VLOOKUP(A1257,Ref_Data!$A:$B,2,0),"Unknown")</f>
        <v>Unknown</v>
      </c>
      <c r="Q1257" t="str">
        <f>IFERROR(VLOOKUP(A1257,Ref_Data!$A:$C,3,0),"Unknown")</f>
        <v>Unknown</v>
      </c>
      <c r="R1257" t="str">
        <f t="shared" si="234"/>
        <v>Moderate Access</v>
      </c>
      <c r="S1257">
        <f t="shared" si="235"/>
        <v>-24.535972150078116</v>
      </c>
      <c r="T1257">
        <f t="shared" si="236"/>
        <v>33.921029788265059</v>
      </c>
      <c r="U1257">
        <f t="shared" si="237"/>
        <v>-4.0952302185732243</v>
      </c>
      <c r="V1257">
        <f t="shared" si="238"/>
        <v>13.002347970000002</v>
      </c>
      <c r="W1257">
        <f t="shared" si="239"/>
        <v>5.3019971999999971E-2</v>
      </c>
    </row>
    <row r="1258" spans="1:23" x14ac:dyDescent="0.2">
      <c r="A1258" t="s">
        <v>197</v>
      </c>
      <c r="B1258" t="s">
        <v>196</v>
      </c>
      <c r="C1258">
        <v>2018</v>
      </c>
      <c r="D1258">
        <v>61.354448840000003</v>
      </c>
      <c r="E1258">
        <v>63.059673259999997</v>
      </c>
      <c r="F1258">
        <v>0.57940214300000004</v>
      </c>
      <c r="G1258">
        <v>396.33427189999998</v>
      </c>
      <c r="H1258">
        <v>1711076534</v>
      </c>
      <c r="I1258" t="str">
        <f>Master_Data!$A1258 &amp; "-" &amp; Master_Data!$C1258</f>
        <v>IDA-2018</v>
      </c>
      <c r="J1258">
        <f t="shared" si="228"/>
        <v>1.0365133000000029</v>
      </c>
      <c r="K1258">
        <f t="shared" si="229"/>
        <v>-0.40287540000000632</v>
      </c>
      <c r="L1258">
        <f t="shared" si="230"/>
        <v>-3.1187039999999167E-3</v>
      </c>
      <c r="M1258">
        <f t="shared" si="231"/>
        <v>991401410.63661242</v>
      </c>
      <c r="N1258">
        <f t="shared" si="232"/>
        <v>38.645551159999997</v>
      </c>
      <c r="O1258">
        <f t="shared" si="233"/>
        <v>1.4619027020357966</v>
      </c>
      <c r="P1258" t="str">
        <f>IFERROR(VLOOKUP(A1258,Ref_Data!$A:$B,2,0),"Unknown")</f>
        <v>Unknown</v>
      </c>
      <c r="Q1258" t="str">
        <f>IFERROR(VLOOKUP(A1258,Ref_Data!$A:$C,3,0),"Unknown")</f>
        <v>Unknown</v>
      </c>
      <c r="R1258" t="str">
        <f t="shared" si="234"/>
        <v>Moderate Access</v>
      </c>
      <c r="S1258">
        <f t="shared" si="235"/>
        <v>-24.129351719687492</v>
      </c>
      <c r="T1258">
        <f t="shared" si="236"/>
        <v>33.496643089674691</v>
      </c>
      <c r="U1258">
        <f t="shared" si="237"/>
        <v>-4.1314668666276146</v>
      </c>
      <c r="V1258">
        <f t="shared" si="238"/>
        <v>14.038861270000005</v>
      </c>
      <c r="W1258">
        <f t="shared" si="239"/>
        <v>4.9901268000000054E-2</v>
      </c>
    </row>
    <row r="1259" spans="1:23" x14ac:dyDescent="0.2">
      <c r="A1259" t="s">
        <v>197</v>
      </c>
      <c r="B1259" t="s">
        <v>196</v>
      </c>
      <c r="C1259">
        <v>2019</v>
      </c>
      <c r="D1259">
        <v>62.769644319999998</v>
      </c>
      <c r="E1259">
        <v>63.445450389999998</v>
      </c>
      <c r="F1259">
        <v>0.58056334600000004</v>
      </c>
      <c r="G1259">
        <v>399.14952510000001</v>
      </c>
      <c r="H1259">
        <v>1749141428</v>
      </c>
      <c r="I1259" t="str">
        <f>Master_Data!$A1259 &amp; "-" &amp; Master_Data!$C1259</f>
        <v>IDA-2019</v>
      </c>
      <c r="J1259">
        <f t="shared" si="228"/>
        <v>1.4151954799999942</v>
      </c>
      <c r="K1259">
        <f t="shared" si="229"/>
        <v>0.38577713000000102</v>
      </c>
      <c r="L1259">
        <f t="shared" si="230"/>
        <v>1.1612029999999995E-3</v>
      </c>
      <c r="M1259">
        <f t="shared" si="231"/>
        <v>1015487400.0668981</v>
      </c>
      <c r="N1259">
        <f t="shared" si="232"/>
        <v>37.230355680000002</v>
      </c>
      <c r="O1259">
        <f t="shared" si="233"/>
        <v>1.4545009062820504</v>
      </c>
      <c r="P1259" t="str">
        <f>IFERROR(VLOOKUP(A1259,Ref_Data!$A:$B,2,0),"Unknown")</f>
        <v>Unknown</v>
      </c>
      <c r="Q1259" t="str">
        <f>IFERROR(VLOOKUP(A1259,Ref_Data!$A:$C,3,0),"Unknown")</f>
        <v>Unknown</v>
      </c>
      <c r="R1259" t="str">
        <f t="shared" si="234"/>
        <v>Moderate Access</v>
      </c>
      <c r="S1259">
        <f t="shared" si="235"/>
        <v>-23.271732819414126</v>
      </c>
      <c r="T1259">
        <f t="shared" si="236"/>
        <v>33.983259346172709</v>
      </c>
      <c r="U1259">
        <f t="shared" si="237"/>
        <v>-4.1028379495815877</v>
      </c>
      <c r="V1259">
        <f t="shared" si="238"/>
        <v>15.454056749999999</v>
      </c>
      <c r="W1259">
        <f t="shared" si="239"/>
        <v>5.1062471000000054E-2</v>
      </c>
    </row>
    <row r="1260" spans="1:23" x14ac:dyDescent="0.2">
      <c r="A1260" t="s">
        <v>197</v>
      </c>
      <c r="B1260" t="s">
        <v>196</v>
      </c>
      <c r="C1260">
        <v>2020</v>
      </c>
      <c r="D1260">
        <v>63.937074359999997</v>
      </c>
      <c r="E1260">
        <v>63.752562920000003</v>
      </c>
      <c r="F1260">
        <v>0.57814950099999995</v>
      </c>
      <c r="G1260">
        <v>401.95537359999997</v>
      </c>
      <c r="H1260">
        <v>1788173625</v>
      </c>
      <c r="I1260" t="str">
        <f>Master_Data!$A1260 &amp; "-" &amp; Master_Data!$C1260</f>
        <v>IDA-2020</v>
      </c>
      <c r="J1260">
        <f t="shared" si="228"/>
        <v>1.1674300399999993</v>
      </c>
      <c r="K1260">
        <f t="shared" si="229"/>
        <v>0.30711253000000482</v>
      </c>
      <c r="L1260">
        <f t="shared" si="230"/>
        <v>-2.4138450000000811E-3</v>
      </c>
      <c r="M1260">
        <f t="shared" si="231"/>
        <v>1033831688.995111</v>
      </c>
      <c r="N1260">
        <f t="shared" si="232"/>
        <v>36.062925640000003</v>
      </c>
      <c r="O1260">
        <f t="shared" si="233"/>
        <v>1.4383425100701279</v>
      </c>
      <c r="P1260" t="str">
        <f>IFERROR(VLOOKUP(A1260,Ref_Data!$A:$B,2,0),"Unknown")</f>
        <v>Unknown</v>
      </c>
      <c r="Q1260" t="str">
        <f>IFERROR(VLOOKUP(A1260,Ref_Data!$A:$C,3,0),"Unknown")</f>
        <v>Unknown</v>
      </c>
      <c r="R1260" t="str">
        <f t="shared" si="234"/>
        <v>Moderate Access</v>
      </c>
      <c r="S1260">
        <f t="shared" si="235"/>
        <v>-22.636760165664086</v>
      </c>
      <c r="T1260">
        <f t="shared" si="236"/>
        <v>33.217709486184745</v>
      </c>
      <c r="U1260">
        <f t="shared" si="237"/>
        <v>-3.8225981353012579</v>
      </c>
      <c r="V1260">
        <f t="shared" si="238"/>
        <v>16.621486789999999</v>
      </c>
      <c r="W1260">
        <f t="shared" si="239"/>
        <v>4.8648625999999973E-2</v>
      </c>
    </row>
    <row r="1261" spans="1:23" x14ac:dyDescent="0.2">
      <c r="A1261" t="s">
        <v>197</v>
      </c>
      <c r="B1261" t="s">
        <v>196</v>
      </c>
      <c r="C1261">
        <v>2021</v>
      </c>
      <c r="D1261">
        <v>65.598211849999998</v>
      </c>
      <c r="F1261">
        <v>0.604834345</v>
      </c>
      <c r="G1261">
        <v>413.00016190000002</v>
      </c>
      <c r="H1261">
        <v>1827438519</v>
      </c>
      <c r="I1261" t="str">
        <f>Master_Data!$A1261 &amp; "-" &amp; Master_Data!$C1261</f>
        <v>IDA-2021</v>
      </c>
      <c r="J1261">
        <f t="shared" si="228"/>
        <v>1.6611374900000015</v>
      </c>
      <c r="K1261" t="str">
        <f t="shared" si="229"/>
        <v/>
      </c>
      <c r="L1261">
        <f t="shared" si="230"/>
        <v>2.6684844000000041E-2</v>
      </c>
      <c r="M1261">
        <f t="shared" si="231"/>
        <v>1105297579.667135</v>
      </c>
      <c r="N1261">
        <f t="shared" si="232"/>
        <v>34.401788150000002</v>
      </c>
      <c r="O1261">
        <f t="shared" si="233"/>
        <v>1.4644893653732971</v>
      </c>
      <c r="P1261" t="str">
        <f>IFERROR(VLOOKUP(A1261,Ref_Data!$A:$B,2,0),"Unknown")</f>
        <v>Unknown</v>
      </c>
      <c r="Q1261" t="str">
        <f>IFERROR(VLOOKUP(A1261,Ref_Data!$A:$C,3,0),"Unknown")</f>
        <v>Unknown</v>
      </c>
      <c r="R1261" t="str">
        <f t="shared" si="234"/>
        <v>Moderate Access</v>
      </c>
      <c r="S1261">
        <f t="shared" si="235"/>
        <v>-21.526956660273441</v>
      </c>
      <c r="T1261" t="str">
        <f t="shared" si="236"/>
        <v/>
      </c>
      <c r="U1261">
        <f t="shared" si="237"/>
        <v>-3.9758999960041863</v>
      </c>
      <c r="V1261">
        <f t="shared" si="238"/>
        <v>18.28262428</v>
      </c>
      <c r="W1261">
        <f t="shared" si="239"/>
        <v>7.5333470000000013E-2</v>
      </c>
    </row>
    <row r="1262" spans="1:23" x14ac:dyDescent="0.2">
      <c r="A1262" t="s">
        <v>197</v>
      </c>
      <c r="B1262" t="s">
        <v>196</v>
      </c>
      <c r="C1262">
        <v>2022</v>
      </c>
      <c r="D1262">
        <v>66.156904330000003</v>
      </c>
      <c r="F1262">
        <v>0.59537011900000003</v>
      </c>
      <c r="G1262">
        <v>412.35965970000001</v>
      </c>
      <c r="H1262">
        <v>1866528090</v>
      </c>
      <c r="I1262" t="str">
        <f>Master_Data!$A1262 &amp; "-" &amp; Master_Data!$C1262</f>
        <v>IDA-2022</v>
      </c>
      <c r="J1262">
        <f t="shared" si="228"/>
        <v>0.55869248000000482</v>
      </c>
      <c r="K1262" t="str">
        <f t="shared" si="229"/>
        <v/>
      </c>
      <c r="L1262">
        <f t="shared" si="230"/>
        <v>-9.4642259999999645E-3</v>
      </c>
      <c r="M1262">
        <f t="shared" si="231"/>
        <v>1111275051.0601428</v>
      </c>
      <c r="N1262">
        <f t="shared" si="232"/>
        <v>33.843095669999997</v>
      </c>
      <c r="O1262">
        <f t="shared" si="233"/>
        <v>1.4438127129922063</v>
      </c>
      <c r="P1262" t="str">
        <f>IFERROR(VLOOKUP(A1262,Ref_Data!$A:$B,2,0),"Unknown")</f>
        <v>Unknown</v>
      </c>
      <c r="Q1262" t="str">
        <f>IFERROR(VLOOKUP(A1262,Ref_Data!$A:$C,3,0),"Unknown")</f>
        <v>Unknown</v>
      </c>
      <c r="R1262" t="str">
        <f t="shared" si="234"/>
        <v>Moderate Access</v>
      </c>
      <c r="S1262">
        <f t="shared" si="235"/>
        <v>-21.257149333984344</v>
      </c>
      <c r="T1262" t="str">
        <f t="shared" si="236"/>
        <v/>
      </c>
      <c r="U1262">
        <f t="shared" si="237"/>
        <v>-3.9554309332259363</v>
      </c>
      <c r="V1262">
        <f t="shared" si="238"/>
        <v>18.841316760000005</v>
      </c>
      <c r="W1262">
        <f t="shared" si="239"/>
        <v>6.5869244000000049E-2</v>
      </c>
    </row>
    <row r="1263" spans="1:23" x14ac:dyDescent="0.2">
      <c r="A1263" t="s">
        <v>199</v>
      </c>
      <c r="B1263" t="s">
        <v>198</v>
      </c>
      <c r="C1263">
        <v>2010</v>
      </c>
      <c r="D1263">
        <v>63.954748649999999</v>
      </c>
      <c r="E1263">
        <v>60.594071190000001</v>
      </c>
      <c r="F1263">
        <v>0.86576340200000002</v>
      </c>
      <c r="G1263">
        <v>462.96849730000002</v>
      </c>
      <c r="H1263">
        <v>508422508</v>
      </c>
      <c r="I1263" t="str">
        <f>Master_Data!$A1263 &amp; "-" &amp; Master_Data!$C1263</f>
        <v>IDB-2010</v>
      </c>
      <c r="J1263" t="str">
        <f t="shared" si="228"/>
        <v/>
      </c>
      <c r="K1263" t="str">
        <f t="shared" si="229"/>
        <v/>
      </c>
      <c r="L1263" t="str">
        <f t="shared" si="230"/>
        <v/>
      </c>
      <c r="M1263">
        <f t="shared" si="231"/>
        <v>440173600.17945224</v>
      </c>
      <c r="N1263">
        <f t="shared" si="232"/>
        <v>36.045251350000001</v>
      </c>
      <c r="O1263">
        <f t="shared" si="233"/>
        <v>1.8700265937079343</v>
      </c>
      <c r="P1263" t="str">
        <f>IFERROR(VLOOKUP(A1263,Ref_Data!$A:$B,2,0),"Unknown")</f>
        <v>Unknown</v>
      </c>
      <c r="Q1263" t="str">
        <f>IFERROR(VLOOKUP(A1263,Ref_Data!$A:$C,3,0),"Unknown")</f>
        <v>Unknown</v>
      </c>
      <c r="R1263" t="str">
        <f t="shared" si="234"/>
        <v>Moderate Access</v>
      </c>
      <c r="S1263">
        <f t="shared" si="235"/>
        <v>-15.669908789414052</v>
      </c>
      <c r="T1263">
        <f t="shared" si="236"/>
        <v>30.181406283262099</v>
      </c>
      <c r="U1263">
        <f t="shared" si="237"/>
        <v>-4.2322958119916345</v>
      </c>
      <c r="V1263">
        <f t="shared" si="238"/>
        <v>0</v>
      </c>
      <c r="W1263">
        <f t="shared" si="239"/>
        <v>0</v>
      </c>
    </row>
    <row r="1264" spans="1:23" x14ac:dyDescent="0.2">
      <c r="A1264" t="s">
        <v>199</v>
      </c>
      <c r="B1264" t="s">
        <v>198</v>
      </c>
      <c r="C1264">
        <v>2011</v>
      </c>
      <c r="D1264">
        <v>68.049848679999997</v>
      </c>
      <c r="E1264">
        <v>60.199570780000002</v>
      </c>
      <c r="F1264">
        <v>0.87770087200000002</v>
      </c>
      <c r="G1264">
        <v>478.95477519999997</v>
      </c>
      <c r="H1264">
        <v>520984443</v>
      </c>
      <c r="I1264" t="str">
        <f>Master_Data!$A1264 &amp; "-" &amp; Master_Data!$C1264</f>
        <v>IDB-2011</v>
      </c>
      <c r="J1264">
        <f t="shared" si="228"/>
        <v>4.0951000299999976</v>
      </c>
      <c r="K1264">
        <f t="shared" si="229"/>
        <v>-0.39450040999999914</v>
      </c>
      <c r="L1264">
        <f t="shared" si="230"/>
        <v>1.1937470000000006E-2</v>
      </c>
      <c r="M1264">
        <f t="shared" si="231"/>
        <v>457268499.91953433</v>
      </c>
      <c r="N1264">
        <f t="shared" si="232"/>
        <v>31.950151320000003</v>
      </c>
      <c r="O1264">
        <f t="shared" si="233"/>
        <v>1.8325339206264168</v>
      </c>
      <c r="P1264" t="str">
        <f>IFERROR(VLOOKUP(A1264,Ref_Data!$A:$B,2,0),"Unknown")</f>
        <v>Unknown</v>
      </c>
      <c r="Q1264" t="str">
        <f>IFERROR(VLOOKUP(A1264,Ref_Data!$A:$C,3,0),"Unknown")</f>
        <v>Unknown</v>
      </c>
      <c r="R1264" t="str">
        <f t="shared" si="234"/>
        <v>Moderate Access</v>
      </c>
      <c r="S1264">
        <f t="shared" si="235"/>
        <v>-12.365478750820316</v>
      </c>
      <c r="T1264">
        <f t="shared" si="236"/>
        <v>30.002200490358859</v>
      </c>
      <c r="U1264">
        <f t="shared" si="237"/>
        <v>-4.2488325117740553</v>
      </c>
      <c r="V1264">
        <f t="shared" si="238"/>
        <v>4.0951000299999976</v>
      </c>
      <c r="W1264">
        <f t="shared" si="239"/>
        <v>1.1937470000000006E-2</v>
      </c>
    </row>
    <row r="1265" spans="1:23" x14ac:dyDescent="0.2">
      <c r="A1265" t="s">
        <v>199</v>
      </c>
      <c r="B1265" t="s">
        <v>198</v>
      </c>
      <c r="C1265">
        <v>2012</v>
      </c>
      <c r="D1265">
        <v>67.753428279999994</v>
      </c>
      <c r="E1265">
        <v>62.20403254</v>
      </c>
      <c r="F1265">
        <v>0.82525264799999998</v>
      </c>
      <c r="G1265">
        <v>459.58850810000001</v>
      </c>
      <c r="H1265">
        <v>532980174</v>
      </c>
      <c r="I1265" t="str">
        <f>Master_Data!$A1265 &amp; "-" &amp; Master_Data!$C1265</f>
        <v>IDB-2012</v>
      </c>
      <c r="J1265">
        <f t="shared" si="228"/>
        <v>-0.29642040000000236</v>
      </c>
      <c r="K1265">
        <f t="shared" si="229"/>
        <v>2.0044617599999981</v>
      </c>
      <c r="L1265">
        <f t="shared" si="230"/>
        <v>-5.2448224000000043E-2</v>
      </c>
      <c r="M1265">
        <f t="shared" si="231"/>
        <v>439843299.92500073</v>
      </c>
      <c r="N1265">
        <f t="shared" si="232"/>
        <v>32.246571720000006</v>
      </c>
      <c r="O1265">
        <f t="shared" si="233"/>
        <v>1.7956337755521872</v>
      </c>
      <c r="P1265" t="str">
        <f>IFERROR(VLOOKUP(A1265,Ref_Data!$A:$B,2,0),"Unknown")</f>
        <v>Unknown</v>
      </c>
      <c r="Q1265" t="str">
        <f>IFERROR(VLOOKUP(A1265,Ref_Data!$A:$C,3,0),"Unknown")</f>
        <v>Unknown</v>
      </c>
      <c r="R1265" t="str">
        <f t="shared" si="234"/>
        <v>Moderate Access</v>
      </c>
      <c r="S1265">
        <f t="shared" si="235"/>
        <v>-13.367376256015632</v>
      </c>
      <c r="T1265">
        <f t="shared" si="236"/>
        <v>32.096903086775114</v>
      </c>
      <c r="U1265">
        <f t="shared" si="237"/>
        <v>-4.580251415096229</v>
      </c>
      <c r="V1265">
        <f t="shared" si="238"/>
        <v>3.7986796299999952</v>
      </c>
      <c r="W1265">
        <f t="shared" si="239"/>
        <v>-4.0510754000000038E-2</v>
      </c>
    </row>
    <row r="1266" spans="1:23" x14ac:dyDescent="0.2">
      <c r="A1266" t="s">
        <v>199</v>
      </c>
      <c r="B1266" t="s">
        <v>198</v>
      </c>
      <c r="C1266">
        <v>2013</v>
      </c>
      <c r="D1266">
        <v>69.201284900000005</v>
      </c>
      <c r="E1266">
        <v>61.937168589999999</v>
      </c>
      <c r="F1266">
        <v>0.84156779699999995</v>
      </c>
      <c r="G1266">
        <v>457.80376710000002</v>
      </c>
      <c r="H1266">
        <v>544442648</v>
      </c>
      <c r="I1266" t="str">
        <f>Master_Data!$A1266 &amp; "-" &amp; Master_Data!$C1266</f>
        <v>IDB-2013</v>
      </c>
      <c r="J1266">
        <f t="shared" si="228"/>
        <v>1.4478566200000103</v>
      </c>
      <c r="K1266">
        <f t="shared" si="229"/>
        <v>-0.26686395000000118</v>
      </c>
      <c r="L1266">
        <f t="shared" si="230"/>
        <v>1.6315148999999973E-2</v>
      </c>
      <c r="M1266">
        <f t="shared" si="231"/>
        <v>458185399.87020642</v>
      </c>
      <c r="N1266">
        <f t="shared" si="232"/>
        <v>30.798715099999995</v>
      </c>
      <c r="O1266">
        <f t="shared" si="233"/>
        <v>1.8382718917561303</v>
      </c>
      <c r="P1266" t="str">
        <f>IFERROR(VLOOKUP(A1266,Ref_Data!$A:$B,2,0),"Unknown")</f>
        <v>Unknown</v>
      </c>
      <c r="Q1266" t="str">
        <f>IFERROR(VLOOKUP(A1266,Ref_Data!$A:$C,3,0),"Unknown")</f>
        <v>Unknown</v>
      </c>
      <c r="R1266" t="str">
        <f t="shared" si="234"/>
        <v>Moderate Access</v>
      </c>
      <c r="S1266">
        <f t="shared" si="235"/>
        <v>-12.511253276640602</v>
      </c>
      <c r="T1266">
        <f t="shared" si="236"/>
        <v>31.635528506164651</v>
      </c>
      <c r="U1266">
        <f t="shared" si="237"/>
        <v>-4.1268026470000043</v>
      </c>
      <c r="V1266">
        <f t="shared" si="238"/>
        <v>5.2465362500000055</v>
      </c>
      <c r="W1266">
        <f t="shared" si="239"/>
        <v>-2.4195605000000064E-2</v>
      </c>
    </row>
    <row r="1267" spans="1:23" x14ac:dyDescent="0.2">
      <c r="A1267" t="s">
        <v>199</v>
      </c>
      <c r="B1267" t="s">
        <v>198</v>
      </c>
      <c r="C1267">
        <v>2014</v>
      </c>
      <c r="D1267">
        <v>68.474990120000001</v>
      </c>
      <c r="E1267">
        <v>61.535451530000003</v>
      </c>
      <c r="F1267">
        <v>0.84709199499999999</v>
      </c>
      <c r="G1267">
        <v>457.60354919999997</v>
      </c>
      <c r="H1267">
        <v>555868551</v>
      </c>
      <c r="I1267" t="str">
        <f>Master_Data!$A1267 &amp; "-" &amp; Master_Data!$C1267</f>
        <v>IDB-2014</v>
      </c>
      <c r="J1267">
        <f t="shared" si="228"/>
        <v>-0.72629478000000347</v>
      </c>
      <c r="K1267">
        <f t="shared" si="229"/>
        <v>-0.40171705999999574</v>
      </c>
      <c r="L1267">
        <f t="shared" si="230"/>
        <v>5.5241980000000357E-3</v>
      </c>
      <c r="M1267">
        <f t="shared" si="231"/>
        <v>470871799.82434922</v>
      </c>
      <c r="N1267">
        <f t="shared" si="232"/>
        <v>31.525009879999999</v>
      </c>
      <c r="O1267">
        <f t="shared" si="233"/>
        <v>1.851148218760363</v>
      </c>
      <c r="P1267" t="str">
        <f>IFERROR(VLOOKUP(A1267,Ref_Data!$A:$B,2,0),"Unknown")</f>
        <v>Unknown</v>
      </c>
      <c r="Q1267" t="str">
        <f>IFERROR(VLOOKUP(A1267,Ref_Data!$A:$C,3,0),"Unknown")</f>
        <v>Unknown</v>
      </c>
      <c r="R1267" t="str">
        <f t="shared" si="234"/>
        <v>Moderate Access</v>
      </c>
      <c r="S1267">
        <f t="shared" si="235"/>
        <v>-13.965912468867145</v>
      </c>
      <c r="T1267">
        <f t="shared" si="236"/>
        <v>31.423724924421702</v>
      </c>
      <c r="U1267">
        <f t="shared" si="237"/>
        <v>-3.9441949030836843</v>
      </c>
      <c r="V1267">
        <f t="shared" si="238"/>
        <v>4.520241470000002</v>
      </c>
      <c r="W1267">
        <f t="shared" si="239"/>
        <v>-1.8671407000000029E-2</v>
      </c>
    </row>
    <row r="1268" spans="1:23" x14ac:dyDescent="0.2">
      <c r="A1268" t="s">
        <v>199</v>
      </c>
      <c r="B1268" t="s">
        <v>198</v>
      </c>
      <c r="C1268">
        <v>2015</v>
      </c>
      <c r="D1268">
        <v>68.786832489999995</v>
      </c>
      <c r="E1268">
        <v>61.752193650000002</v>
      </c>
      <c r="F1268">
        <v>0.835069748</v>
      </c>
      <c r="G1268">
        <v>445.12992700000001</v>
      </c>
      <c r="H1268">
        <v>567234056</v>
      </c>
      <c r="I1268" t="str">
        <f>Master_Data!$A1268 &amp; "-" &amp; Master_Data!$C1268</f>
        <v>IDB-2015</v>
      </c>
      <c r="J1268">
        <f t="shared" si="228"/>
        <v>0.31184236999999371</v>
      </c>
      <c r="K1268">
        <f t="shared" si="229"/>
        <v>0.21674211999999926</v>
      </c>
      <c r="L1268">
        <f t="shared" si="230"/>
        <v>-1.2022246999999986E-2</v>
      </c>
      <c r="M1268">
        <f t="shared" si="231"/>
        <v>473680000.20093787</v>
      </c>
      <c r="N1268">
        <f t="shared" si="232"/>
        <v>31.213167510000005</v>
      </c>
      <c r="O1268">
        <f t="shared" si="233"/>
        <v>1.8760134903263872</v>
      </c>
      <c r="P1268" t="str">
        <f>IFERROR(VLOOKUP(A1268,Ref_Data!$A:$B,2,0),"Unknown")</f>
        <v>Unknown</v>
      </c>
      <c r="Q1268" t="str">
        <f>IFERROR(VLOOKUP(A1268,Ref_Data!$A:$C,3,0),"Unknown")</f>
        <v>Unknown</v>
      </c>
      <c r="R1268" t="str">
        <f t="shared" si="234"/>
        <v>Moderate Access</v>
      </c>
      <c r="S1268">
        <f t="shared" si="235"/>
        <v>-14.228406068046894</v>
      </c>
      <c r="T1268">
        <f t="shared" si="236"/>
        <v>31.837036458502013</v>
      </c>
      <c r="U1268">
        <f t="shared" si="237"/>
        <v>-3.874371618004179</v>
      </c>
      <c r="V1268">
        <f t="shared" si="238"/>
        <v>4.8320838399999957</v>
      </c>
      <c r="W1268">
        <f t="shared" si="239"/>
        <v>-3.0693654000000015E-2</v>
      </c>
    </row>
    <row r="1269" spans="1:23" x14ac:dyDescent="0.2">
      <c r="A1269" t="s">
        <v>199</v>
      </c>
      <c r="B1269" t="s">
        <v>198</v>
      </c>
      <c r="C1269">
        <v>2016</v>
      </c>
      <c r="D1269">
        <v>72.546034910000003</v>
      </c>
      <c r="E1269">
        <v>60.483646030000003</v>
      </c>
      <c r="F1269">
        <v>0.87339694099999998</v>
      </c>
      <c r="G1269">
        <v>454.76386939999998</v>
      </c>
      <c r="H1269">
        <v>578463670</v>
      </c>
      <c r="I1269" t="str">
        <f>Master_Data!$A1269 &amp; "-" &amp; Master_Data!$C1269</f>
        <v>IDB-2016</v>
      </c>
      <c r="J1269">
        <f t="shared" si="228"/>
        <v>3.7592024200000083</v>
      </c>
      <c r="K1269">
        <f t="shared" si="229"/>
        <v>-1.2685476199999997</v>
      </c>
      <c r="L1269">
        <f t="shared" si="230"/>
        <v>3.8327192999999982E-2</v>
      </c>
      <c r="M1269">
        <f t="shared" si="231"/>
        <v>505228399.85763347</v>
      </c>
      <c r="N1269">
        <f t="shared" si="232"/>
        <v>27.453965089999997</v>
      </c>
      <c r="O1269">
        <f t="shared" si="233"/>
        <v>1.9205504213699525</v>
      </c>
      <c r="P1269" t="str">
        <f>IFERROR(VLOOKUP(A1269,Ref_Data!$A:$B,2,0),"Unknown")</f>
        <v>Unknown</v>
      </c>
      <c r="Q1269" t="str">
        <f>IFERROR(VLOOKUP(A1269,Ref_Data!$A:$C,3,0),"Unknown")</f>
        <v>Unknown</v>
      </c>
      <c r="R1269" t="str">
        <f t="shared" si="234"/>
        <v>Moderate Access</v>
      </c>
      <c r="S1269">
        <f t="shared" si="235"/>
        <v>-11.548716220546964</v>
      </c>
      <c r="T1269">
        <f t="shared" si="236"/>
        <v>30.777588504815277</v>
      </c>
      <c r="U1269">
        <f t="shared" si="237"/>
        <v>-3.8009748546694562</v>
      </c>
      <c r="V1269">
        <f t="shared" si="238"/>
        <v>8.5912862600000039</v>
      </c>
      <c r="W1269">
        <f t="shared" si="239"/>
        <v>7.633538999999967E-3</v>
      </c>
    </row>
    <row r="1270" spans="1:23" x14ac:dyDescent="0.2">
      <c r="A1270" t="s">
        <v>199</v>
      </c>
      <c r="B1270" t="s">
        <v>198</v>
      </c>
      <c r="C1270">
        <v>2017</v>
      </c>
      <c r="D1270">
        <v>71.646613729999999</v>
      </c>
      <c r="E1270">
        <v>59.7969449</v>
      </c>
      <c r="F1270">
        <v>0.87842059800000005</v>
      </c>
      <c r="G1270">
        <v>454.99549380000002</v>
      </c>
      <c r="H1270">
        <v>590024074</v>
      </c>
      <c r="I1270" t="str">
        <f>Master_Data!$A1270 &amp; "-" &amp; Master_Data!$C1270</f>
        <v>IDB-2017</v>
      </c>
      <c r="J1270">
        <f t="shared" si="228"/>
        <v>-0.89942118000000448</v>
      </c>
      <c r="K1270">
        <f t="shared" si="229"/>
        <v>-0.68670113000000299</v>
      </c>
      <c r="L1270">
        <f t="shared" si="230"/>
        <v>5.0236570000000702E-3</v>
      </c>
      <c r="M1270">
        <f t="shared" si="231"/>
        <v>518289299.9174763</v>
      </c>
      <c r="N1270">
        <f t="shared" si="232"/>
        <v>28.353386270000001</v>
      </c>
      <c r="O1270">
        <f t="shared" si="233"/>
        <v>1.9306138411694311</v>
      </c>
      <c r="P1270" t="str">
        <f>IFERROR(VLOOKUP(A1270,Ref_Data!$A:$B,2,0),"Unknown")</f>
        <v>Unknown</v>
      </c>
      <c r="Q1270" t="str">
        <f>IFERROR(VLOOKUP(A1270,Ref_Data!$A:$C,3,0),"Unknown")</f>
        <v>Unknown</v>
      </c>
      <c r="R1270" t="str">
        <f t="shared" si="234"/>
        <v>Moderate Access</v>
      </c>
      <c r="S1270">
        <f t="shared" si="235"/>
        <v>-13.207293960078118</v>
      </c>
      <c r="T1270">
        <f t="shared" si="236"/>
        <v>30.255426028265052</v>
      </c>
      <c r="U1270">
        <f t="shared" si="237"/>
        <v>-3.799330467573224</v>
      </c>
      <c r="V1270">
        <f t="shared" si="238"/>
        <v>7.6918650799999995</v>
      </c>
      <c r="W1270">
        <f t="shared" si="239"/>
        <v>1.2657196000000037E-2</v>
      </c>
    </row>
    <row r="1271" spans="1:23" x14ac:dyDescent="0.2">
      <c r="A1271" t="s">
        <v>199</v>
      </c>
      <c r="B1271" t="s">
        <v>198</v>
      </c>
      <c r="C1271">
        <v>2018</v>
      </c>
      <c r="D1271">
        <v>73.15187822</v>
      </c>
      <c r="E1271">
        <v>60.045592280000001</v>
      </c>
      <c r="F1271">
        <v>0.84615114400000002</v>
      </c>
      <c r="G1271">
        <v>448.78680000000003</v>
      </c>
      <c r="H1271">
        <v>601951913</v>
      </c>
      <c r="I1271" t="str">
        <f>Master_Data!$A1271 &amp; "-" &amp; Master_Data!$C1271</f>
        <v>IDB-2018</v>
      </c>
      <c r="J1271">
        <f t="shared" si="228"/>
        <v>1.5052644900000018</v>
      </c>
      <c r="K1271">
        <f t="shared" si="229"/>
        <v>0.24864738000000131</v>
      </c>
      <c r="L1271">
        <f t="shared" si="230"/>
        <v>-3.2269454000000031E-2</v>
      </c>
      <c r="M1271">
        <f t="shared" si="231"/>
        <v>509342299.81793851</v>
      </c>
      <c r="N1271">
        <f t="shared" si="232"/>
        <v>26.84812178</v>
      </c>
      <c r="O1271">
        <f t="shared" si="233"/>
        <v>1.8854189650854258</v>
      </c>
      <c r="P1271" t="str">
        <f>IFERROR(VLOOKUP(A1271,Ref_Data!$A:$B,2,0),"Unknown")</f>
        <v>Unknown</v>
      </c>
      <c r="Q1271" t="str">
        <f>IFERROR(VLOOKUP(A1271,Ref_Data!$A:$C,3,0),"Unknown")</f>
        <v>Unknown</v>
      </c>
      <c r="R1271" t="str">
        <f t="shared" si="234"/>
        <v>Moderate Access</v>
      </c>
      <c r="S1271">
        <f t="shared" si="235"/>
        <v>-12.331922339687495</v>
      </c>
      <c r="T1271">
        <f t="shared" si="236"/>
        <v>30.482562109674699</v>
      </c>
      <c r="U1271">
        <f t="shared" si="237"/>
        <v>-3.8647178656276147</v>
      </c>
      <c r="V1271">
        <f t="shared" si="238"/>
        <v>9.1971295700000013</v>
      </c>
      <c r="W1271">
        <f t="shared" si="239"/>
        <v>-1.9612257999999994E-2</v>
      </c>
    </row>
    <row r="1272" spans="1:23" x14ac:dyDescent="0.2">
      <c r="A1272" t="s">
        <v>199</v>
      </c>
      <c r="B1272" t="s">
        <v>198</v>
      </c>
      <c r="C1272">
        <v>2019</v>
      </c>
      <c r="D1272">
        <v>73.90890881</v>
      </c>
      <c r="E1272">
        <v>60.706762449999999</v>
      </c>
      <c r="F1272">
        <v>0.83792440999999995</v>
      </c>
      <c r="G1272">
        <v>451.00677239999999</v>
      </c>
      <c r="H1272">
        <v>614017319</v>
      </c>
      <c r="I1272" t="str">
        <f>Master_Data!$A1272 &amp; "-" &amp; Master_Data!$C1272</f>
        <v>IDB-2019</v>
      </c>
      <c r="J1272">
        <f t="shared" si="228"/>
        <v>0.75703058999999939</v>
      </c>
      <c r="K1272">
        <f t="shared" si="229"/>
        <v>0.66117016999999834</v>
      </c>
      <c r="L1272">
        <f t="shared" si="230"/>
        <v>-8.2267340000000688E-3</v>
      </c>
      <c r="M1272">
        <f t="shared" si="231"/>
        <v>514500099.75285673</v>
      </c>
      <c r="N1272">
        <f t="shared" si="232"/>
        <v>26.09109119</v>
      </c>
      <c r="O1272">
        <f t="shared" si="233"/>
        <v>1.8578976221156187</v>
      </c>
      <c r="P1272" t="str">
        <f>IFERROR(VLOOKUP(A1272,Ref_Data!$A:$B,2,0),"Unknown")</f>
        <v>Unknown</v>
      </c>
      <c r="Q1272" t="str">
        <f>IFERROR(VLOOKUP(A1272,Ref_Data!$A:$C,3,0),"Unknown")</f>
        <v>Unknown</v>
      </c>
      <c r="R1272" t="str">
        <f t="shared" si="234"/>
        <v>Moderate Access</v>
      </c>
      <c r="S1272">
        <f t="shared" si="235"/>
        <v>-12.132468329414124</v>
      </c>
      <c r="T1272">
        <f t="shared" si="236"/>
        <v>31.24457140617271</v>
      </c>
      <c r="U1272">
        <f t="shared" si="237"/>
        <v>-3.8454768855815877</v>
      </c>
      <c r="V1272">
        <f t="shared" si="238"/>
        <v>9.9541601600000007</v>
      </c>
      <c r="W1272">
        <f t="shared" si="239"/>
        <v>-2.7838992000000062E-2</v>
      </c>
    </row>
    <row r="1273" spans="1:23" x14ac:dyDescent="0.2">
      <c r="A1273" t="s">
        <v>199</v>
      </c>
      <c r="B1273" t="s">
        <v>198</v>
      </c>
      <c r="C1273">
        <v>2020</v>
      </c>
      <c r="D1273">
        <v>74.492462200000006</v>
      </c>
      <c r="E1273">
        <v>60.073691169999996</v>
      </c>
      <c r="F1273">
        <v>0.85746876900000002</v>
      </c>
      <c r="G1273">
        <v>459.36183920000002</v>
      </c>
      <c r="H1273">
        <v>626440308</v>
      </c>
      <c r="I1273" t="str">
        <f>Master_Data!$A1273 &amp; "-" &amp; Master_Data!$C1273</f>
        <v>IDB-2020</v>
      </c>
      <c r="J1273">
        <f t="shared" si="228"/>
        <v>0.58355339000000583</v>
      </c>
      <c r="K1273">
        <f t="shared" si="229"/>
        <v>-0.6330712800000029</v>
      </c>
      <c r="L1273">
        <f t="shared" si="230"/>
        <v>1.9544359000000067E-2</v>
      </c>
      <c r="M1273">
        <f t="shared" si="231"/>
        <v>537152999.75274086</v>
      </c>
      <c r="N1273">
        <f t="shared" si="232"/>
        <v>25.507537799999994</v>
      </c>
      <c r="O1273">
        <f t="shared" si="233"/>
        <v>1.8666521592070464</v>
      </c>
      <c r="P1273" t="str">
        <f>IFERROR(VLOOKUP(A1273,Ref_Data!$A:$B,2,0),"Unknown")</f>
        <v>Unknown</v>
      </c>
      <c r="Q1273" t="str">
        <f>IFERROR(VLOOKUP(A1273,Ref_Data!$A:$C,3,0),"Unknown")</f>
        <v>Unknown</v>
      </c>
      <c r="R1273" t="str">
        <f t="shared" si="234"/>
        <v>Moderate Access</v>
      </c>
      <c r="S1273">
        <f t="shared" si="235"/>
        <v>-12.081372325664077</v>
      </c>
      <c r="T1273">
        <f t="shared" si="236"/>
        <v>29.538837736184735</v>
      </c>
      <c r="U1273">
        <f t="shared" si="237"/>
        <v>-3.5432788673012579</v>
      </c>
      <c r="V1273">
        <f t="shared" si="238"/>
        <v>10.537713550000007</v>
      </c>
      <c r="W1273">
        <f t="shared" si="239"/>
        <v>-8.2946329999999957E-3</v>
      </c>
    </row>
    <row r="1274" spans="1:23" x14ac:dyDescent="0.2">
      <c r="A1274" t="s">
        <v>199</v>
      </c>
      <c r="B1274" t="s">
        <v>198</v>
      </c>
      <c r="C1274">
        <v>2021</v>
      </c>
      <c r="D1274">
        <v>76.469887330000006</v>
      </c>
      <c r="F1274">
        <v>0.898352013</v>
      </c>
      <c r="G1274">
        <v>479.00116300000002</v>
      </c>
      <c r="H1274">
        <v>639196319</v>
      </c>
      <c r="I1274" t="str">
        <f>Master_Data!$A1274 &amp; "-" &amp; Master_Data!$C1274</f>
        <v>IDB-2021</v>
      </c>
      <c r="J1274">
        <f t="shared" si="228"/>
        <v>1.9774251300000003</v>
      </c>
      <c r="K1274" t="str">
        <f t="shared" si="229"/>
        <v/>
      </c>
      <c r="L1274">
        <f t="shared" si="230"/>
        <v>4.0883243999999985E-2</v>
      </c>
      <c r="M1274">
        <f t="shared" si="231"/>
        <v>574223299.87584019</v>
      </c>
      <c r="N1274">
        <f t="shared" si="232"/>
        <v>23.530112669999994</v>
      </c>
      <c r="O1274">
        <f t="shared" si="233"/>
        <v>1.8754693775138078</v>
      </c>
      <c r="P1274" t="str">
        <f>IFERROR(VLOOKUP(A1274,Ref_Data!$A:$B,2,0),"Unknown")</f>
        <v>Unknown</v>
      </c>
      <c r="Q1274" t="str">
        <f>IFERROR(VLOOKUP(A1274,Ref_Data!$A:$C,3,0),"Unknown")</f>
        <v>Unknown</v>
      </c>
      <c r="R1274" t="str">
        <f t="shared" si="234"/>
        <v>Moderate Access</v>
      </c>
      <c r="S1274">
        <f t="shared" si="235"/>
        <v>-10.655281180273434</v>
      </c>
      <c r="T1274" t="str">
        <f t="shared" si="236"/>
        <v/>
      </c>
      <c r="U1274">
        <f t="shared" si="237"/>
        <v>-3.6823823280041861</v>
      </c>
      <c r="V1274">
        <f t="shared" si="238"/>
        <v>12.515138680000007</v>
      </c>
      <c r="W1274">
        <f t="shared" si="239"/>
        <v>3.258861099999999E-2</v>
      </c>
    </row>
    <row r="1275" spans="1:23" x14ac:dyDescent="0.2">
      <c r="A1275" t="s">
        <v>199</v>
      </c>
      <c r="B1275" t="s">
        <v>198</v>
      </c>
      <c r="C1275">
        <v>2022</v>
      </c>
      <c r="D1275">
        <v>77.072132499999995</v>
      </c>
      <c r="F1275">
        <v>0.88566392800000004</v>
      </c>
      <c r="G1275">
        <v>477.0443113</v>
      </c>
      <c r="H1275">
        <v>651895919</v>
      </c>
      <c r="I1275" t="str">
        <f>Master_Data!$A1275 &amp; "-" &amp; Master_Data!$C1275</f>
        <v>IDB-2022</v>
      </c>
      <c r="J1275">
        <f t="shared" si="228"/>
        <v>0.60224516999998912</v>
      </c>
      <c r="K1275" t="str">
        <f t="shared" si="229"/>
        <v/>
      </c>
      <c r="L1275">
        <f t="shared" si="230"/>
        <v>-1.268808499999996E-2</v>
      </c>
      <c r="M1275">
        <f t="shared" si="231"/>
        <v>577360700.2687099</v>
      </c>
      <c r="N1275">
        <f t="shared" si="232"/>
        <v>22.927867500000005</v>
      </c>
      <c r="O1275">
        <f t="shared" si="233"/>
        <v>1.8565653274146905</v>
      </c>
      <c r="P1275" t="str">
        <f>IFERROR(VLOOKUP(A1275,Ref_Data!$A:$B,2,0),"Unknown")</f>
        <v>Unknown</v>
      </c>
      <c r="Q1275" t="str">
        <f>IFERROR(VLOOKUP(A1275,Ref_Data!$A:$C,3,0),"Unknown")</f>
        <v>Unknown</v>
      </c>
      <c r="R1275" t="str">
        <f t="shared" si="234"/>
        <v>Moderate Access</v>
      </c>
      <c r="S1275">
        <f t="shared" si="235"/>
        <v>-10.341921163984352</v>
      </c>
      <c r="T1275" t="str">
        <f t="shared" si="236"/>
        <v/>
      </c>
      <c r="U1275">
        <f t="shared" si="237"/>
        <v>-3.6651371242259363</v>
      </c>
      <c r="V1275">
        <f t="shared" si="238"/>
        <v>13.117383849999996</v>
      </c>
      <c r="W1275">
        <f t="shared" si="239"/>
        <v>1.9900526000000029E-2</v>
      </c>
    </row>
    <row r="1276" spans="1:23" x14ac:dyDescent="0.2">
      <c r="A1276" t="s">
        <v>201</v>
      </c>
      <c r="B1276" t="s">
        <v>200</v>
      </c>
      <c r="C1276">
        <v>2010</v>
      </c>
      <c r="D1276">
        <v>94.2</v>
      </c>
      <c r="E1276">
        <v>36</v>
      </c>
      <c r="F1276">
        <v>1.801349627</v>
      </c>
      <c r="G1276">
        <v>669.11207890000003</v>
      </c>
      <c r="H1276">
        <v>246305322</v>
      </c>
      <c r="I1276" t="str">
        <f>Master_Data!$A1276 &amp; "-" &amp; Master_Data!$C1276</f>
        <v>IDN-2010</v>
      </c>
      <c r="J1276" t="str">
        <f t="shared" si="228"/>
        <v/>
      </c>
      <c r="K1276" t="str">
        <f t="shared" si="229"/>
        <v/>
      </c>
      <c r="L1276" t="str">
        <f t="shared" si="230"/>
        <v/>
      </c>
      <c r="M1276">
        <f t="shared" si="231"/>
        <v>443681999.91281492</v>
      </c>
      <c r="N1276">
        <f t="shared" si="232"/>
        <v>5.7999999999999972</v>
      </c>
      <c r="O1276">
        <f t="shared" si="233"/>
        <v>2.6921493181850251</v>
      </c>
      <c r="P1276" t="str">
        <f>IFERROR(VLOOKUP(A1276,Ref_Data!$A:$B,2,0),"Unknown")</f>
        <v>Lower Middle Income</v>
      </c>
      <c r="Q1276" t="str">
        <f>IFERROR(VLOOKUP(A1276,Ref_Data!$A:$C,3,0),"Unknown")</f>
        <v>East Asia &amp; Pacific</v>
      </c>
      <c r="R1276" t="str">
        <f t="shared" si="234"/>
        <v>High Access</v>
      </c>
      <c r="S1276">
        <f t="shared" si="235"/>
        <v>14.575342560585952</v>
      </c>
      <c r="T1276">
        <f t="shared" si="236"/>
        <v>5.587335093262098</v>
      </c>
      <c r="U1276">
        <f t="shared" si="237"/>
        <v>-3.2967095869916343</v>
      </c>
      <c r="V1276">
        <f t="shared" si="238"/>
        <v>0</v>
      </c>
      <c r="W1276">
        <f t="shared" si="239"/>
        <v>0</v>
      </c>
    </row>
    <row r="1277" spans="1:23" x14ac:dyDescent="0.2">
      <c r="A1277" t="s">
        <v>201</v>
      </c>
      <c r="B1277" t="s">
        <v>200</v>
      </c>
      <c r="C1277">
        <v>2011</v>
      </c>
      <c r="D1277">
        <v>94.8</v>
      </c>
      <c r="E1277">
        <v>32.4</v>
      </c>
      <c r="F1277">
        <v>2.0039930090000002</v>
      </c>
      <c r="G1277">
        <v>664.80789370000002</v>
      </c>
      <c r="H1277">
        <v>249470032</v>
      </c>
      <c r="I1277" t="str">
        <f>Master_Data!$A1277 &amp; "-" &amp; Master_Data!$C1277</f>
        <v>IDN-2011</v>
      </c>
      <c r="J1277">
        <f t="shared" si="228"/>
        <v>0.59999999999999432</v>
      </c>
      <c r="K1277">
        <f t="shared" si="229"/>
        <v>-3.6000000000000014</v>
      </c>
      <c r="L1277">
        <f t="shared" si="230"/>
        <v>0.20264338200000021</v>
      </c>
      <c r="M1277">
        <f t="shared" si="231"/>
        <v>499936200.08300632</v>
      </c>
      <c r="N1277">
        <f t="shared" si="232"/>
        <v>5.2000000000000028</v>
      </c>
      <c r="O1277">
        <f t="shared" si="233"/>
        <v>3.0143941249655475</v>
      </c>
      <c r="P1277" t="str">
        <f>IFERROR(VLOOKUP(A1277,Ref_Data!$A:$B,2,0),"Unknown")</f>
        <v>Lower Middle Income</v>
      </c>
      <c r="Q1277" t="str">
        <f>IFERROR(VLOOKUP(A1277,Ref_Data!$A:$C,3,0),"Unknown")</f>
        <v>East Asia &amp; Pacific</v>
      </c>
      <c r="R1277" t="str">
        <f t="shared" si="234"/>
        <v>High Access</v>
      </c>
      <c r="S1277">
        <f t="shared" si="235"/>
        <v>14.384672569179685</v>
      </c>
      <c r="T1277">
        <f t="shared" si="236"/>
        <v>2.2026297103588561</v>
      </c>
      <c r="U1277">
        <f t="shared" si="237"/>
        <v>-3.1225403747740552</v>
      </c>
      <c r="V1277">
        <f t="shared" si="238"/>
        <v>0.59999999999999432</v>
      </c>
      <c r="W1277">
        <f t="shared" si="239"/>
        <v>0.20264338200000021</v>
      </c>
    </row>
    <row r="1278" spans="1:23" x14ac:dyDescent="0.2">
      <c r="A1278" t="s">
        <v>201</v>
      </c>
      <c r="B1278" t="s">
        <v>200</v>
      </c>
      <c r="C1278">
        <v>2012</v>
      </c>
      <c r="D1278">
        <v>96</v>
      </c>
      <c r="E1278">
        <v>30.1</v>
      </c>
      <c r="F1278">
        <v>1.995489289</v>
      </c>
      <c r="G1278">
        <v>680.54653640000004</v>
      </c>
      <c r="H1278">
        <v>252698525</v>
      </c>
      <c r="I1278" t="str">
        <f>Master_Data!$A1278 &amp; "-" &amp; Master_Data!$C1278</f>
        <v>IDN-2012</v>
      </c>
      <c r="J1278">
        <f t="shared" si="228"/>
        <v>1.2000000000000028</v>
      </c>
      <c r="K1278">
        <f t="shared" si="229"/>
        <v>-2.2999999999999972</v>
      </c>
      <c r="L1278">
        <f t="shared" si="230"/>
        <v>-8.5037200000002144E-3</v>
      </c>
      <c r="M1278">
        <f t="shared" si="231"/>
        <v>504257199.98359871</v>
      </c>
      <c r="N1278">
        <f t="shared" si="232"/>
        <v>4</v>
      </c>
      <c r="O1278">
        <f t="shared" si="233"/>
        <v>2.9321863858948878</v>
      </c>
      <c r="P1278" t="str">
        <f>IFERROR(VLOOKUP(A1278,Ref_Data!$A:$B,2,0),"Unknown")</f>
        <v>Lower Middle Income</v>
      </c>
      <c r="Q1278" t="str">
        <f>IFERROR(VLOOKUP(A1278,Ref_Data!$A:$C,3,0),"Unknown")</f>
        <v>East Asia &amp; Pacific</v>
      </c>
      <c r="R1278" t="str">
        <f t="shared" si="234"/>
        <v>Universal Access</v>
      </c>
      <c r="S1278">
        <f t="shared" si="235"/>
        <v>14.879195463984374</v>
      </c>
      <c r="T1278">
        <f t="shared" si="236"/>
        <v>-7.1294532248806775E-3</v>
      </c>
      <c r="U1278">
        <f t="shared" si="237"/>
        <v>-3.4100147740962292</v>
      </c>
      <c r="V1278">
        <f t="shared" si="238"/>
        <v>1.7999999999999972</v>
      </c>
      <c r="W1278">
        <f t="shared" si="239"/>
        <v>0.19413966199999999</v>
      </c>
    </row>
    <row r="1279" spans="1:23" x14ac:dyDescent="0.2">
      <c r="A1279" t="s">
        <v>201</v>
      </c>
      <c r="B1279" t="s">
        <v>200</v>
      </c>
      <c r="C1279">
        <v>2013</v>
      </c>
      <c r="D1279">
        <v>96.5</v>
      </c>
      <c r="E1279">
        <v>30.6</v>
      </c>
      <c r="F1279">
        <v>1.8564022680000001</v>
      </c>
      <c r="G1279">
        <v>696.1928077</v>
      </c>
      <c r="H1279">
        <v>255852467</v>
      </c>
      <c r="I1279" t="str">
        <f>Master_Data!$A1279 &amp; "-" &amp; Master_Data!$C1279</f>
        <v>IDN-2013</v>
      </c>
      <c r="J1279">
        <f t="shared" si="228"/>
        <v>0.5</v>
      </c>
      <c r="K1279">
        <f t="shared" si="229"/>
        <v>0.5</v>
      </c>
      <c r="L1279">
        <f t="shared" si="230"/>
        <v>-0.13908702099999992</v>
      </c>
      <c r="M1279">
        <f t="shared" si="231"/>
        <v>474965100.01219517</v>
      </c>
      <c r="N1279">
        <f t="shared" si="232"/>
        <v>3.5</v>
      </c>
      <c r="O1279">
        <f t="shared" si="233"/>
        <v>2.6665059556316932</v>
      </c>
      <c r="P1279" t="str">
        <f>IFERROR(VLOOKUP(A1279,Ref_Data!$A:$B,2,0),"Unknown")</f>
        <v>Lower Middle Income</v>
      </c>
      <c r="Q1279" t="str">
        <f>IFERROR(VLOOKUP(A1279,Ref_Data!$A:$C,3,0),"Unknown")</f>
        <v>East Asia &amp; Pacific</v>
      </c>
      <c r="R1279" t="str">
        <f t="shared" si="234"/>
        <v>Universal Access</v>
      </c>
      <c r="S1279">
        <f t="shared" si="235"/>
        <v>14.787461823359394</v>
      </c>
      <c r="T1279">
        <f t="shared" si="236"/>
        <v>0.29835991616465307</v>
      </c>
      <c r="U1279">
        <f t="shared" si="237"/>
        <v>-3.111968176000004</v>
      </c>
      <c r="V1279">
        <f t="shared" si="238"/>
        <v>2.2999999999999972</v>
      </c>
      <c r="W1279">
        <f t="shared" si="239"/>
        <v>5.5052641000000069E-2</v>
      </c>
    </row>
    <row r="1280" spans="1:23" x14ac:dyDescent="0.2">
      <c r="A1280" t="s">
        <v>201</v>
      </c>
      <c r="B1280" t="s">
        <v>200</v>
      </c>
      <c r="C1280">
        <v>2014</v>
      </c>
      <c r="D1280">
        <v>97</v>
      </c>
      <c r="E1280">
        <v>29.3</v>
      </c>
      <c r="F1280">
        <v>1.9510247009999999</v>
      </c>
      <c r="G1280">
        <v>704.653772</v>
      </c>
      <c r="H1280">
        <v>258877399</v>
      </c>
      <c r="I1280" t="str">
        <f>Master_Data!$A1280 &amp; "-" &amp; Master_Data!$C1280</f>
        <v>IDN-2014</v>
      </c>
      <c r="J1280">
        <f t="shared" si="228"/>
        <v>0.5</v>
      </c>
      <c r="K1280">
        <f t="shared" si="229"/>
        <v>-1.3000000000000007</v>
      </c>
      <c r="L1280">
        <f t="shared" si="230"/>
        <v>9.4622432999999839E-2</v>
      </c>
      <c r="M1280">
        <f t="shared" si="231"/>
        <v>505076199.97963268</v>
      </c>
      <c r="N1280">
        <f t="shared" si="232"/>
        <v>3</v>
      </c>
      <c r="O1280">
        <f t="shared" si="233"/>
        <v>2.7687706765018212</v>
      </c>
      <c r="P1280" t="str">
        <f>IFERROR(VLOOKUP(A1280,Ref_Data!$A:$B,2,0),"Unknown")</f>
        <v>Lower Middle Income</v>
      </c>
      <c r="Q1280" t="str">
        <f>IFERROR(VLOOKUP(A1280,Ref_Data!$A:$C,3,0),"Unknown")</f>
        <v>East Asia &amp; Pacific</v>
      </c>
      <c r="R1280" t="str">
        <f t="shared" si="234"/>
        <v>Universal Access</v>
      </c>
      <c r="S1280">
        <f t="shared" si="235"/>
        <v>14.559097411132853</v>
      </c>
      <c r="T1280">
        <f t="shared" si="236"/>
        <v>-0.81172660557830056</v>
      </c>
      <c r="U1280">
        <f t="shared" si="237"/>
        <v>-2.8402621970836845</v>
      </c>
      <c r="V1280">
        <f t="shared" si="238"/>
        <v>2.7999999999999972</v>
      </c>
      <c r="W1280">
        <f t="shared" si="239"/>
        <v>0.14967507399999991</v>
      </c>
    </row>
    <row r="1281" spans="1:23" x14ac:dyDescent="0.2">
      <c r="A1281" t="s">
        <v>201</v>
      </c>
      <c r="B1281" t="s">
        <v>200</v>
      </c>
      <c r="C1281">
        <v>2015</v>
      </c>
      <c r="D1281">
        <v>97.5</v>
      </c>
      <c r="E1281">
        <v>26.6</v>
      </c>
      <c r="F1281">
        <v>1.957214553</v>
      </c>
      <c r="G1281">
        <v>698.66073759999995</v>
      </c>
      <c r="H1281">
        <v>261799249</v>
      </c>
      <c r="I1281" t="str">
        <f>Master_Data!$A1281 &amp; "-" &amp; Master_Data!$C1281</f>
        <v>IDN-2015</v>
      </c>
      <c r="J1281">
        <f t="shared" si="228"/>
        <v>0.5</v>
      </c>
      <c r="K1281">
        <f t="shared" si="229"/>
        <v>-2.6999999999999993</v>
      </c>
      <c r="L1281">
        <f t="shared" si="230"/>
        <v>6.1898520000001067E-3</v>
      </c>
      <c r="M1281">
        <f t="shared" si="231"/>
        <v>512397300.10727072</v>
      </c>
      <c r="N1281">
        <f t="shared" si="232"/>
        <v>2.5</v>
      </c>
      <c r="O1281">
        <f t="shared" si="233"/>
        <v>2.8013804807800038</v>
      </c>
      <c r="P1281" t="str">
        <f>IFERROR(VLOOKUP(A1281,Ref_Data!$A:$B,2,0),"Unknown")</f>
        <v>Lower Middle Income</v>
      </c>
      <c r="Q1281" t="str">
        <f>IFERROR(VLOOKUP(A1281,Ref_Data!$A:$C,3,0),"Unknown")</f>
        <v>East Asia &amp; Pacific</v>
      </c>
      <c r="R1281" t="str">
        <f t="shared" si="234"/>
        <v>Universal Access</v>
      </c>
      <c r="S1281">
        <f t="shared" si="235"/>
        <v>14.484761441953111</v>
      </c>
      <c r="T1281">
        <f t="shared" si="236"/>
        <v>-3.3151571914979883</v>
      </c>
      <c r="U1281">
        <f t="shared" si="237"/>
        <v>-2.7522268130041789</v>
      </c>
      <c r="V1281">
        <f t="shared" si="238"/>
        <v>3.2999999999999972</v>
      </c>
      <c r="W1281">
        <f t="shared" si="239"/>
        <v>0.15586492600000001</v>
      </c>
    </row>
    <row r="1282" spans="1:23" x14ac:dyDescent="0.2">
      <c r="A1282" t="s">
        <v>201</v>
      </c>
      <c r="B1282" t="s">
        <v>200</v>
      </c>
      <c r="C1282">
        <v>2016</v>
      </c>
      <c r="D1282">
        <v>97.6</v>
      </c>
      <c r="E1282">
        <v>27.8</v>
      </c>
      <c r="F1282">
        <v>1.9162659099999999</v>
      </c>
      <c r="G1282">
        <v>718.5795349</v>
      </c>
      <c r="H1282">
        <v>264627418</v>
      </c>
      <c r="I1282" t="str">
        <f>Master_Data!$A1282 &amp; "-" &amp; Master_Data!$C1282</f>
        <v>IDN-2016</v>
      </c>
      <c r="J1282">
        <f t="shared" ref="J1282:J1345" si="240">IF(C1282=2010,"",IF(D1282="","",IFERROR(D1282-INDEX($D:$D,MATCH(A1282&amp;"-"&amp;(C1282-1),$I:$I,0)),"")))</f>
        <v>9.9999999999994316E-2</v>
      </c>
      <c r="K1282">
        <f t="shared" ref="K1282:K1345" si="241">IF(C1282=2010,"",IF(E1282="","",IFERROR(E1282-INDEX($E:$E,MATCH(A1282&amp;"-"&amp;(C1282-1),$I:$I,0)),"")))</f>
        <v>1.1999999999999993</v>
      </c>
      <c r="L1282">
        <f t="shared" ref="L1282:L1345" si="242">IF(C1282=2010,"",IF(F1282="","",IFERROR(F1282-INDEX($F:$F,MATCH(A1282&amp;"-"&amp;(C1282-1),$I:$I,0)),"" )))</f>
        <v>-4.0948643000000118E-2</v>
      </c>
      <c r="M1282">
        <f t="shared" ref="M1282:M1345" si="243">IFERROR(F1282*H1282,"")</f>
        <v>507096499.96472037</v>
      </c>
      <c r="N1282">
        <f t="shared" ref="N1282:N1345" si="244">IF(D1282="","",100-D1282)</f>
        <v>2.4000000000000057</v>
      </c>
      <c r="O1282">
        <f t="shared" ref="O1282:O1345" si="245">IFERROR(F1282/G1282*1000,"")</f>
        <v>2.6667415601624027</v>
      </c>
      <c r="P1282" t="str">
        <f>IFERROR(VLOOKUP(A1282,Ref_Data!$A:$B,2,0),"Unknown")</f>
        <v>Lower Middle Income</v>
      </c>
      <c r="Q1282" t="str">
        <f>IFERROR(VLOOKUP(A1282,Ref_Data!$A:$C,3,0),"Unknown")</f>
        <v>East Asia &amp; Pacific</v>
      </c>
      <c r="R1282" t="str">
        <f t="shared" ref="R1282:R1345" si="246">IF(D1282="","No Data",IF(D1282&gt;=95,"Universal Access",IF(D1282&gt;=80,"High Access",IF(D1282&gt;=50,"Moderate Access",IF(D1282&gt;=20,"Low Access","Critical")))))</f>
        <v>Universal Access</v>
      </c>
      <c r="S1282">
        <f t="shared" ref="S1282:S1345" si="247">IF(D1282="","",D1282-AVERAGEIF($C:$C,C1282,$D:$D))</f>
        <v>13.505248869453027</v>
      </c>
      <c r="T1282">
        <f t="shared" ref="T1282:T1345" si="248">IF(E1282="","",E1282-AVERAGEIF($C:$C,C1282,$E:$E))</f>
        <v>-1.9060575251847247</v>
      </c>
      <c r="U1282">
        <f t="shared" ref="U1282:U1345" si="249">IF(F1282="","",F1282-AVERAGEIF($C:$C,C1282,$F:$F))</f>
        <v>-2.7581058856694565</v>
      </c>
      <c r="V1282">
        <f t="shared" ref="V1282:V1345" si="250">IFERROR(IF(D1282="","",D1282-INDEX($D:$D,MATCH(A1282&amp;"-2010",$I:$I,0))),"")</f>
        <v>3.3999999999999915</v>
      </c>
      <c r="W1282">
        <f t="shared" ref="W1282:W1345" si="251">IFERROR(IF(F1282="","",F1282-INDEX($F:$F,MATCH(A1282&amp;"-2010",$I:$I,0))),"")</f>
        <v>0.1149162829999999</v>
      </c>
    </row>
    <row r="1283" spans="1:23" x14ac:dyDescent="0.2">
      <c r="A1283" t="s">
        <v>201</v>
      </c>
      <c r="B1283" t="s">
        <v>200</v>
      </c>
      <c r="C1283">
        <v>2017</v>
      </c>
      <c r="D1283">
        <v>98.1</v>
      </c>
      <c r="E1283">
        <v>25.2</v>
      </c>
      <c r="F1283">
        <v>2.0039427609999998</v>
      </c>
      <c r="G1283">
        <v>755.35130419999996</v>
      </c>
      <c r="H1283">
        <v>267346658</v>
      </c>
      <c r="I1283" t="str">
        <f>Master_Data!$A1283 &amp; "-" &amp; Master_Data!$C1283</f>
        <v>IDN-2017</v>
      </c>
      <c r="J1283">
        <f t="shared" si="240"/>
        <v>0.5</v>
      </c>
      <c r="K1283">
        <f t="shared" si="241"/>
        <v>-2.6000000000000014</v>
      </c>
      <c r="L1283">
        <f t="shared" si="242"/>
        <v>8.7676850999999889E-2</v>
      </c>
      <c r="M1283">
        <f t="shared" si="243"/>
        <v>535747399.97664267</v>
      </c>
      <c r="N1283">
        <f t="shared" si="244"/>
        <v>1.9000000000000057</v>
      </c>
      <c r="O1283">
        <f t="shared" si="245"/>
        <v>2.6529943747464571</v>
      </c>
      <c r="P1283" t="str">
        <f>IFERROR(VLOOKUP(A1283,Ref_Data!$A:$B,2,0),"Unknown")</f>
        <v>Lower Middle Income</v>
      </c>
      <c r="Q1283" t="str">
        <f>IFERROR(VLOOKUP(A1283,Ref_Data!$A:$C,3,0),"Unknown")</f>
        <v>East Asia &amp; Pacific</v>
      </c>
      <c r="R1283" t="str">
        <f t="shared" si="246"/>
        <v>Universal Access</v>
      </c>
      <c r="S1283">
        <f t="shared" si="247"/>
        <v>13.246092309921877</v>
      </c>
      <c r="T1283">
        <f t="shared" si="248"/>
        <v>-4.341518871734948</v>
      </c>
      <c r="U1283">
        <f t="shared" si="249"/>
        <v>-2.6738083045732242</v>
      </c>
      <c r="V1283">
        <f t="shared" si="250"/>
        <v>3.8999999999999915</v>
      </c>
      <c r="W1283">
        <f t="shared" si="251"/>
        <v>0.20259313399999979</v>
      </c>
    </row>
    <row r="1284" spans="1:23" x14ac:dyDescent="0.2">
      <c r="A1284" t="s">
        <v>201</v>
      </c>
      <c r="B1284" t="s">
        <v>200</v>
      </c>
      <c r="C1284">
        <v>2018</v>
      </c>
      <c r="D1284">
        <v>98.5</v>
      </c>
      <c r="E1284">
        <v>22</v>
      </c>
      <c r="F1284">
        <v>2.2095392519999999</v>
      </c>
      <c r="G1284">
        <v>826.03866000000005</v>
      </c>
      <c r="H1284">
        <v>269951846</v>
      </c>
      <c r="I1284" t="str">
        <f>Master_Data!$A1284 &amp; "-" &amp; Master_Data!$C1284</f>
        <v>IDN-2018</v>
      </c>
      <c r="J1284">
        <f t="shared" si="240"/>
        <v>0.40000000000000568</v>
      </c>
      <c r="K1284">
        <f t="shared" si="241"/>
        <v>-3.1999999999999993</v>
      </c>
      <c r="L1284">
        <f t="shared" si="242"/>
        <v>0.2055964910000001</v>
      </c>
      <c r="M1284">
        <f t="shared" si="243"/>
        <v>596469199.88685918</v>
      </c>
      <c r="N1284">
        <f t="shared" si="244"/>
        <v>1.5</v>
      </c>
      <c r="O1284">
        <f t="shared" si="245"/>
        <v>2.6748617939988426</v>
      </c>
      <c r="P1284" t="str">
        <f>IFERROR(VLOOKUP(A1284,Ref_Data!$A:$B,2,0),"Unknown")</f>
        <v>Lower Middle Income</v>
      </c>
      <c r="Q1284" t="str">
        <f>IFERROR(VLOOKUP(A1284,Ref_Data!$A:$C,3,0),"Unknown")</f>
        <v>East Asia &amp; Pacific</v>
      </c>
      <c r="R1284" t="str">
        <f t="shared" si="246"/>
        <v>Universal Access</v>
      </c>
      <c r="S1284">
        <f t="shared" si="247"/>
        <v>13.016199440312505</v>
      </c>
      <c r="T1284">
        <f t="shared" si="248"/>
        <v>-7.5630301703253018</v>
      </c>
      <c r="U1284">
        <f t="shared" si="249"/>
        <v>-2.501329757627615</v>
      </c>
      <c r="V1284">
        <f t="shared" si="250"/>
        <v>4.2999999999999972</v>
      </c>
      <c r="W1284">
        <f t="shared" si="251"/>
        <v>0.40818962499999989</v>
      </c>
    </row>
    <row r="1285" spans="1:23" x14ac:dyDescent="0.2">
      <c r="A1285" t="s">
        <v>201</v>
      </c>
      <c r="B1285" t="s">
        <v>200</v>
      </c>
      <c r="C1285">
        <v>2019</v>
      </c>
      <c r="D1285">
        <v>98.9</v>
      </c>
      <c r="E1285">
        <v>19.8</v>
      </c>
      <c r="F1285">
        <v>2.3397946649999999</v>
      </c>
      <c r="G1285">
        <v>844.8700394</v>
      </c>
      <c r="H1285">
        <v>272489381</v>
      </c>
      <c r="I1285" t="str">
        <f>Master_Data!$A1285 &amp; "-" &amp; Master_Data!$C1285</f>
        <v>IDN-2019</v>
      </c>
      <c r="J1285">
        <f t="shared" si="240"/>
        <v>0.40000000000000568</v>
      </c>
      <c r="K1285">
        <f t="shared" si="241"/>
        <v>-2.1999999999999993</v>
      </c>
      <c r="L1285">
        <f t="shared" si="242"/>
        <v>0.13025541299999999</v>
      </c>
      <c r="M1285">
        <f t="shared" si="243"/>
        <v>637569199.93295228</v>
      </c>
      <c r="N1285">
        <f t="shared" si="244"/>
        <v>1.0999999999999943</v>
      </c>
      <c r="O1285">
        <f t="shared" si="245"/>
        <v>2.76941370374744</v>
      </c>
      <c r="P1285" t="str">
        <f>IFERROR(VLOOKUP(A1285,Ref_Data!$A:$B,2,0),"Unknown")</f>
        <v>Lower Middle Income</v>
      </c>
      <c r="Q1285" t="str">
        <f>IFERROR(VLOOKUP(A1285,Ref_Data!$A:$C,3,0),"Unknown")</f>
        <v>East Asia &amp; Pacific</v>
      </c>
      <c r="R1285" t="str">
        <f t="shared" si="246"/>
        <v>Universal Access</v>
      </c>
      <c r="S1285">
        <f t="shared" si="247"/>
        <v>12.858622860585882</v>
      </c>
      <c r="T1285">
        <f t="shared" si="248"/>
        <v>-9.6621910438272884</v>
      </c>
      <c r="U1285">
        <f t="shared" si="249"/>
        <v>-2.3436066305815877</v>
      </c>
      <c r="V1285">
        <f t="shared" si="250"/>
        <v>4.7000000000000028</v>
      </c>
      <c r="W1285">
        <f t="shared" si="251"/>
        <v>0.53844503799999988</v>
      </c>
    </row>
    <row r="1286" spans="1:23" x14ac:dyDescent="0.2">
      <c r="A1286" t="s">
        <v>201</v>
      </c>
      <c r="B1286" t="s">
        <v>200</v>
      </c>
      <c r="C1286">
        <v>2020</v>
      </c>
      <c r="D1286">
        <v>97</v>
      </c>
      <c r="E1286">
        <v>21.9</v>
      </c>
      <c r="F1286">
        <v>2.1697658089999998</v>
      </c>
      <c r="G1286">
        <v>848.43676619999997</v>
      </c>
      <c r="H1286">
        <v>274814866</v>
      </c>
      <c r="I1286" t="str">
        <f>Master_Data!$A1286 &amp; "-" &amp; Master_Data!$C1286</f>
        <v>IDN-2020</v>
      </c>
      <c r="J1286">
        <f t="shared" si="240"/>
        <v>-1.9000000000000057</v>
      </c>
      <c r="K1286">
        <f t="shared" si="241"/>
        <v>2.0999999999999979</v>
      </c>
      <c r="L1286">
        <f t="shared" si="242"/>
        <v>-0.17002885600000006</v>
      </c>
      <c r="M1286">
        <f t="shared" si="243"/>
        <v>596283900.05171657</v>
      </c>
      <c r="N1286">
        <f t="shared" si="244"/>
        <v>3</v>
      </c>
      <c r="O1286">
        <f t="shared" si="245"/>
        <v>2.5573689112012459</v>
      </c>
      <c r="P1286" t="str">
        <f>IFERROR(VLOOKUP(A1286,Ref_Data!$A:$B,2,0),"Unknown")</f>
        <v>Lower Middle Income</v>
      </c>
      <c r="Q1286" t="str">
        <f>IFERROR(VLOOKUP(A1286,Ref_Data!$A:$C,3,0),"Unknown")</f>
        <v>East Asia &amp; Pacific</v>
      </c>
      <c r="R1286" t="str">
        <f t="shared" si="246"/>
        <v>Universal Access</v>
      </c>
      <c r="S1286">
        <f t="shared" si="247"/>
        <v>10.426165474335917</v>
      </c>
      <c r="T1286">
        <f t="shared" si="248"/>
        <v>-8.6348534338152625</v>
      </c>
      <c r="U1286">
        <f t="shared" si="249"/>
        <v>-2.230981827301258</v>
      </c>
      <c r="V1286">
        <f t="shared" si="250"/>
        <v>2.7999999999999972</v>
      </c>
      <c r="W1286">
        <f t="shared" si="251"/>
        <v>0.36841618199999981</v>
      </c>
    </row>
    <row r="1287" spans="1:23" x14ac:dyDescent="0.2">
      <c r="A1287" t="s">
        <v>201</v>
      </c>
      <c r="B1287" t="s">
        <v>200</v>
      </c>
      <c r="C1287">
        <v>2021</v>
      </c>
      <c r="D1287">
        <v>99.2</v>
      </c>
      <c r="E1287">
        <v>20.2</v>
      </c>
      <c r="F1287">
        <v>2.2499320009999999</v>
      </c>
      <c r="G1287">
        <v>896.81353490000004</v>
      </c>
      <c r="H1287">
        <v>276758053</v>
      </c>
      <c r="I1287" t="str">
        <f>Master_Data!$A1287 &amp; "-" &amp; Master_Data!$C1287</f>
        <v>IDN-2021</v>
      </c>
      <c r="J1287">
        <f t="shared" si="240"/>
        <v>2.2000000000000028</v>
      </c>
      <c r="K1287">
        <f t="shared" si="241"/>
        <v>-1.6999999999999993</v>
      </c>
      <c r="L1287">
        <f t="shared" si="242"/>
        <v>8.016619200000008E-2</v>
      </c>
      <c r="M1287">
        <f t="shared" si="243"/>
        <v>622686799.97915399</v>
      </c>
      <c r="N1287">
        <f t="shared" si="244"/>
        <v>0.79999999999999716</v>
      </c>
      <c r="O1287">
        <f t="shared" si="245"/>
        <v>2.5088069185428612</v>
      </c>
      <c r="P1287" t="str">
        <f>IFERROR(VLOOKUP(A1287,Ref_Data!$A:$B,2,0),"Unknown")</f>
        <v>Lower Middle Income</v>
      </c>
      <c r="Q1287" t="str">
        <f>IFERROR(VLOOKUP(A1287,Ref_Data!$A:$C,3,0),"Unknown")</f>
        <v>East Asia &amp; Pacific</v>
      </c>
      <c r="R1287" t="str">
        <f t="shared" si="246"/>
        <v>Universal Access</v>
      </c>
      <c r="S1287">
        <f t="shared" si="247"/>
        <v>12.074831489726563</v>
      </c>
      <c r="T1287">
        <f t="shared" si="248"/>
        <v>-9.4033816425120591</v>
      </c>
      <c r="U1287">
        <f t="shared" si="249"/>
        <v>-2.3308023400041864</v>
      </c>
      <c r="V1287">
        <f t="shared" si="250"/>
        <v>5</v>
      </c>
      <c r="W1287">
        <f t="shared" si="251"/>
        <v>0.44858237399999989</v>
      </c>
    </row>
    <row r="1288" spans="1:23" x14ac:dyDescent="0.2">
      <c r="A1288" t="s">
        <v>201</v>
      </c>
      <c r="B1288" t="s">
        <v>200</v>
      </c>
      <c r="C1288">
        <v>2022</v>
      </c>
      <c r="D1288">
        <v>100</v>
      </c>
      <c r="F1288">
        <v>2.5918955239999999</v>
      </c>
      <c r="G1288">
        <v>953.65392850000001</v>
      </c>
      <c r="H1288">
        <v>278830529</v>
      </c>
      <c r="I1288" t="str">
        <f>Master_Data!$A1288 &amp; "-" &amp; Master_Data!$C1288</f>
        <v>IDN-2022</v>
      </c>
      <c r="J1288">
        <f t="shared" si="240"/>
        <v>0.79999999999999716</v>
      </c>
      <c r="K1288" t="str">
        <f t="shared" si="241"/>
        <v/>
      </c>
      <c r="L1288">
        <f t="shared" si="242"/>
        <v>0.34196352299999999</v>
      </c>
      <c r="M1288">
        <f t="shared" si="243"/>
        <v>722699600.0696522</v>
      </c>
      <c r="N1288">
        <f t="shared" si="244"/>
        <v>0</v>
      </c>
      <c r="O1288">
        <f t="shared" si="245"/>
        <v>2.7178575440640045</v>
      </c>
      <c r="P1288" t="str">
        <f>IFERROR(VLOOKUP(A1288,Ref_Data!$A:$B,2,0),"Unknown")</f>
        <v>Lower Middle Income</v>
      </c>
      <c r="Q1288" t="str">
        <f>IFERROR(VLOOKUP(A1288,Ref_Data!$A:$C,3,0),"Unknown")</f>
        <v>East Asia &amp; Pacific</v>
      </c>
      <c r="R1288" t="str">
        <f t="shared" si="246"/>
        <v>Universal Access</v>
      </c>
      <c r="S1288">
        <f t="shared" si="247"/>
        <v>12.585946336015652</v>
      </c>
      <c r="T1288" t="str">
        <f t="shared" si="248"/>
        <v/>
      </c>
      <c r="U1288">
        <f t="shared" si="249"/>
        <v>-1.9589055282259364</v>
      </c>
      <c r="V1288">
        <f t="shared" si="250"/>
        <v>5.7999999999999972</v>
      </c>
      <c r="W1288">
        <f t="shared" si="251"/>
        <v>0.79054589699999989</v>
      </c>
    </row>
    <row r="1289" spans="1:23" x14ac:dyDescent="0.2">
      <c r="A1289" t="s">
        <v>203</v>
      </c>
      <c r="B1289" t="s">
        <v>202</v>
      </c>
      <c r="C1289">
        <v>2010</v>
      </c>
      <c r="D1289">
        <v>38.216364560000002</v>
      </c>
      <c r="E1289">
        <v>70.557613579999995</v>
      </c>
      <c r="F1289">
        <v>0.34366568600000003</v>
      </c>
      <c r="G1289">
        <v>341.04188210000001</v>
      </c>
      <c r="H1289">
        <v>931508127</v>
      </c>
      <c r="I1289" t="str">
        <f>Master_Data!$A1289 &amp; "-" &amp; Master_Data!$C1289</f>
        <v>IDX-2010</v>
      </c>
      <c r="J1289" t="str">
        <f t="shared" si="240"/>
        <v/>
      </c>
      <c r="K1289" t="str">
        <f t="shared" si="241"/>
        <v/>
      </c>
      <c r="L1289" t="str">
        <f t="shared" si="242"/>
        <v/>
      </c>
      <c r="M1289">
        <f t="shared" si="243"/>
        <v>320127379.48003012</v>
      </c>
      <c r="N1289">
        <f t="shared" si="244"/>
        <v>61.783635439999998</v>
      </c>
      <c r="O1289">
        <f t="shared" si="245"/>
        <v>1.0076934946635987</v>
      </c>
      <c r="P1289" t="str">
        <f>IFERROR(VLOOKUP(A1289,Ref_Data!$A:$B,2,0),"Unknown")</f>
        <v>Unknown</v>
      </c>
      <c r="Q1289" t="str">
        <f>IFERROR(VLOOKUP(A1289,Ref_Data!$A:$C,3,0),"Unknown")</f>
        <v>Unknown</v>
      </c>
      <c r="R1289" t="str">
        <f t="shared" si="246"/>
        <v>Low Access</v>
      </c>
      <c r="S1289">
        <f t="shared" si="247"/>
        <v>-41.408292879414049</v>
      </c>
      <c r="T1289">
        <f t="shared" si="248"/>
        <v>40.144948673262093</v>
      </c>
      <c r="U1289">
        <f t="shared" si="249"/>
        <v>-4.7543935279916347</v>
      </c>
      <c r="V1289">
        <f t="shared" si="250"/>
        <v>0</v>
      </c>
      <c r="W1289">
        <f t="shared" si="251"/>
        <v>0</v>
      </c>
    </row>
    <row r="1290" spans="1:23" x14ac:dyDescent="0.2">
      <c r="A1290" t="s">
        <v>203</v>
      </c>
      <c r="B1290" t="s">
        <v>202</v>
      </c>
      <c r="C1290">
        <v>2011</v>
      </c>
      <c r="D1290">
        <v>39.586572959999998</v>
      </c>
      <c r="E1290">
        <v>69.994256289999996</v>
      </c>
      <c r="F1290">
        <v>0.35322162800000001</v>
      </c>
      <c r="G1290">
        <v>345.15978960000001</v>
      </c>
      <c r="H1290">
        <v>952581923</v>
      </c>
      <c r="I1290" t="str">
        <f>Master_Data!$A1290 &amp; "-" &amp; Master_Data!$C1290</f>
        <v>IDX-2011</v>
      </c>
      <c r="J1290">
        <f t="shared" si="240"/>
        <v>1.3702083999999957</v>
      </c>
      <c r="K1290">
        <f t="shared" si="241"/>
        <v>-0.56335728999999901</v>
      </c>
      <c r="L1290">
        <f t="shared" si="242"/>
        <v>9.5559419999999839E-3</v>
      </c>
      <c r="M1290">
        <f t="shared" si="243"/>
        <v>336472537.64543062</v>
      </c>
      <c r="N1290">
        <f t="shared" si="244"/>
        <v>60.413427040000002</v>
      </c>
      <c r="O1290">
        <f t="shared" si="245"/>
        <v>1.0233568296276423</v>
      </c>
      <c r="P1290" t="str">
        <f>IFERROR(VLOOKUP(A1290,Ref_Data!$A:$B,2,0),"Unknown")</f>
        <v>Unknown</v>
      </c>
      <c r="Q1290" t="str">
        <f>IFERROR(VLOOKUP(A1290,Ref_Data!$A:$C,3,0),"Unknown")</f>
        <v>Unknown</v>
      </c>
      <c r="R1290" t="str">
        <f t="shared" si="246"/>
        <v>Low Access</v>
      </c>
      <c r="S1290">
        <f t="shared" si="247"/>
        <v>-40.828754470820314</v>
      </c>
      <c r="T1290">
        <f t="shared" si="248"/>
        <v>39.796886000358853</v>
      </c>
      <c r="U1290">
        <f t="shared" si="249"/>
        <v>-4.7733117557740554</v>
      </c>
      <c r="V1290">
        <f t="shared" si="250"/>
        <v>1.3702083999999957</v>
      </c>
      <c r="W1290">
        <f t="shared" si="251"/>
        <v>9.5559419999999839E-3</v>
      </c>
    </row>
    <row r="1291" spans="1:23" x14ac:dyDescent="0.2">
      <c r="A1291" t="s">
        <v>203</v>
      </c>
      <c r="B1291" t="s">
        <v>202</v>
      </c>
      <c r="C1291">
        <v>2012</v>
      </c>
      <c r="D1291">
        <v>42.308029150000003</v>
      </c>
      <c r="E1291">
        <v>69.237568080000003</v>
      </c>
      <c r="F1291">
        <v>0.35557377899999998</v>
      </c>
      <c r="G1291">
        <v>342.07388709999998</v>
      </c>
      <c r="H1291">
        <v>973877784</v>
      </c>
      <c r="I1291" t="str">
        <f>Master_Data!$A1291 &amp; "-" &amp; Master_Data!$C1291</f>
        <v>IDX-2012</v>
      </c>
      <c r="J1291">
        <f t="shared" si="240"/>
        <v>2.7214561900000049</v>
      </c>
      <c r="K1291">
        <f t="shared" si="241"/>
        <v>-0.75668820999999298</v>
      </c>
      <c r="L1291">
        <f t="shared" si="242"/>
        <v>2.352150999999969E-3</v>
      </c>
      <c r="M1291">
        <f t="shared" si="243"/>
        <v>346285403.94102573</v>
      </c>
      <c r="N1291">
        <f t="shared" si="244"/>
        <v>57.691970849999997</v>
      </c>
      <c r="O1291">
        <f t="shared" si="245"/>
        <v>1.0394648419803336</v>
      </c>
      <c r="P1291" t="str">
        <f>IFERROR(VLOOKUP(A1291,Ref_Data!$A:$B,2,0),"Unknown")</f>
        <v>Unknown</v>
      </c>
      <c r="Q1291" t="str">
        <f>IFERROR(VLOOKUP(A1291,Ref_Data!$A:$C,3,0),"Unknown")</f>
        <v>Unknown</v>
      </c>
      <c r="R1291" t="str">
        <f t="shared" si="246"/>
        <v>Low Access</v>
      </c>
      <c r="S1291">
        <f t="shared" si="247"/>
        <v>-38.812775386015623</v>
      </c>
      <c r="T1291">
        <f t="shared" si="248"/>
        <v>39.130438626775117</v>
      </c>
      <c r="U1291">
        <f t="shared" si="249"/>
        <v>-5.049930284096229</v>
      </c>
      <c r="V1291">
        <f t="shared" si="250"/>
        <v>4.0916645900000006</v>
      </c>
      <c r="W1291">
        <f t="shared" si="251"/>
        <v>1.1908092999999953E-2</v>
      </c>
    </row>
    <row r="1292" spans="1:23" x14ac:dyDescent="0.2">
      <c r="A1292" t="s">
        <v>203</v>
      </c>
      <c r="B1292" t="s">
        <v>202</v>
      </c>
      <c r="C1292">
        <v>2013</v>
      </c>
      <c r="D1292">
        <v>42.99793846</v>
      </c>
      <c r="E1292">
        <v>70.068897190000001</v>
      </c>
      <c r="F1292">
        <v>0.34542556000000002</v>
      </c>
      <c r="G1292">
        <v>349.7962584</v>
      </c>
      <c r="H1292">
        <v>994055686</v>
      </c>
      <c r="I1292" t="str">
        <f>Master_Data!$A1292 &amp; "-" &amp; Master_Data!$C1292</f>
        <v>IDX-2013</v>
      </c>
      <c r="J1292">
        <f t="shared" si="240"/>
        <v>0.68990930999999733</v>
      </c>
      <c r="K1292">
        <f t="shared" si="241"/>
        <v>0.83132910999999865</v>
      </c>
      <c r="L1292">
        <f t="shared" si="242"/>
        <v>-1.0148218999999958E-2</v>
      </c>
      <c r="M1292">
        <f t="shared" si="243"/>
        <v>343372242.00773418</v>
      </c>
      <c r="N1292">
        <f t="shared" si="244"/>
        <v>57.00206154</v>
      </c>
      <c r="O1292">
        <f t="shared" si="245"/>
        <v>0.98750501672032764</v>
      </c>
      <c r="P1292" t="str">
        <f>IFERROR(VLOOKUP(A1292,Ref_Data!$A:$B,2,0),"Unknown")</f>
        <v>Unknown</v>
      </c>
      <c r="Q1292" t="str">
        <f>IFERROR(VLOOKUP(A1292,Ref_Data!$A:$C,3,0),"Unknown")</f>
        <v>Unknown</v>
      </c>
      <c r="R1292" t="str">
        <f t="shared" si="246"/>
        <v>Low Access</v>
      </c>
      <c r="S1292">
        <f t="shared" si="247"/>
        <v>-38.714599716640606</v>
      </c>
      <c r="T1292">
        <f t="shared" si="248"/>
        <v>39.767257106164649</v>
      </c>
      <c r="U1292">
        <f t="shared" si="249"/>
        <v>-4.6229448840000043</v>
      </c>
      <c r="V1292">
        <f t="shared" si="250"/>
        <v>4.7815738999999979</v>
      </c>
      <c r="W1292">
        <f t="shared" si="251"/>
        <v>1.7598739999999946E-3</v>
      </c>
    </row>
    <row r="1293" spans="1:23" x14ac:dyDescent="0.2">
      <c r="A1293" t="s">
        <v>203</v>
      </c>
      <c r="B1293" t="s">
        <v>202</v>
      </c>
      <c r="C1293">
        <v>2014</v>
      </c>
      <c r="D1293">
        <v>44.511896700000001</v>
      </c>
      <c r="E1293">
        <v>69.585770909999994</v>
      </c>
      <c r="F1293">
        <v>0.35956734600000001</v>
      </c>
      <c r="G1293">
        <v>354.87784240000002</v>
      </c>
      <c r="H1293">
        <v>1015131349</v>
      </c>
      <c r="I1293" t="str">
        <f>Master_Data!$A1293 &amp; "-" &amp; Master_Data!$C1293</f>
        <v>IDX-2014</v>
      </c>
      <c r="J1293">
        <f t="shared" si="240"/>
        <v>1.5139582400000009</v>
      </c>
      <c r="K1293">
        <f t="shared" si="241"/>
        <v>-0.48312628000000757</v>
      </c>
      <c r="L1293">
        <f t="shared" si="242"/>
        <v>1.414178599999999E-2</v>
      </c>
      <c r="M1293">
        <f t="shared" si="243"/>
        <v>365008085.00132978</v>
      </c>
      <c r="N1293">
        <f t="shared" si="244"/>
        <v>55.488103299999999</v>
      </c>
      <c r="O1293">
        <f t="shared" si="245"/>
        <v>1.0132144164546466</v>
      </c>
      <c r="P1293" t="str">
        <f>IFERROR(VLOOKUP(A1293,Ref_Data!$A:$B,2,0),"Unknown")</f>
        <v>Unknown</v>
      </c>
      <c r="Q1293" t="str">
        <f>IFERROR(VLOOKUP(A1293,Ref_Data!$A:$C,3,0),"Unknown")</f>
        <v>Unknown</v>
      </c>
      <c r="R1293" t="str">
        <f t="shared" si="246"/>
        <v>Low Access</v>
      </c>
      <c r="S1293">
        <f t="shared" si="247"/>
        <v>-37.929005888867145</v>
      </c>
      <c r="T1293">
        <f t="shared" si="248"/>
        <v>39.474044304421696</v>
      </c>
      <c r="U1293">
        <f t="shared" si="249"/>
        <v>-4.4317195520836838</v>
      </c>
      <c r="V1293">
        <f t="shared" si="250"/>
        <v>6.2955321399999988</v>
      </c>
      <c r="W1293">
        <f t="shared" si="251"/>
        <v>1.5901659999999984E-2</v>
      </c>
    </row>
    <row r="1294" spans="1:23" x14ac:dyDescent="0.2">
      <c r="A1294" t="s">
        <v>203</v>
      </c>
      <c r="B1294" t="s">
        <v>202</v>
      </c>
      <c r="C1294">
        <v>2015</v>
      </c>
      <c r="D1294">
        <v>46.705998399999999</v>
      </c>
      <c r="E1294">
        <v>69.269562590000007</v>
      </c>
      <c r="F1294">
        <v>0.36801739500000002</v>
      </c>
      <c r="G1294">
        <v>353.4760981</v>
      </c>
      <c r="H1294">
        <v>1036954223</v>
      </c>
      <c r="I1294" t="str">
        <f>Master_Data!$A1294 &amp; "-" &amp; Master_Data!$C1294</f>
        <v>IDX-2015</v>
      </c>
      <c r="J1294">
        <f t="shared" si="240"/>
        <v>2.1941016999999974</v>
      </c>
      <c r="K1294">
        <f t="shared" si="241"/>
        <v>-0.316208319999987</v>
      </c>
      <c r="L1294">
        <f t="shared" si="242"/>
        <v>8.450049000000015E-3</v>
      </c>
      <c r="M1294">
        <f t="shared" si="243"/>
        <v>381617191.88270909</v>
      </c>
      <c r="N1294">
        <f t="shared" si="244"/>
        <v>53.294001600000001</v>
      </c>
      <c r="O1294">
        <f t="shared" si="245"/>
        <v>1.0411379920117998</v>
      </c>
      <c r="P1294" t="str">
        <f>IFERROR(VLOOKUP(A1294,Ref_Data!$A:$B,2,0),"Unknown")</f>
        <v>Unknown</v>
      </c>
      <c r="Q1294" t="str">
        <f>IFERROR(VLOOKUP(A1294,Ref_Data!$A:$C,3,0),"Unknown")</f>
        <v>Unknown</v>
      </c>
      <c r="R1294" t="str">
        <f t="shared" si="246"/>
        <v>Low Access</v>
      </c>
      <c r="S1294">
        <f t="shared" si="247"/>
        <v>-36.30924015804689</v>
      </c>
      <c r="T1294">
        <f t="shared" si="248"/>
        <v>39.354405398502017</v>
      </c>
      <c r="U1294">
        <f t="shared" si="249"/>
        <v>-4.3414239710041791</v>
      </c>
      <c r="V1294">
        <f t="shared" si="250"/>
        <v>8.4896338399999962</v>
      </c>
      <c r="W1294">
        <f t="shared" si="251"/>
        <v>2.4351708999999999E-2</v>
      </c>
    </row>
    <row r="1295" spans="1:23" x14ac:dyDescent="0.2">
      <c r="A1295" t="s">
        <v>203</v>
      </c>
      <c r="B1295" t="s">
        <v>202</v>
      </c>
      <c r="C1295">
        <v>2016</v>
      </c>
      <c r="D1295">
        <v>50.660226479999999</v>
      </c>
      <c r="E1295">
        <v>68.287298379999996</v>
      </c>
      <c r="F1295">
        <v>0.39253324499999998</v>
      </c>
      <c r="G1295">
        <v>359.1841096</v>
      </c>
      <c r="H1295">
        <v>1060123021</v>
      </c>
      <c r="I1295" t="str">
        <f>Master_Data!$A1295 &amp; "-" &amp; Master_Data!$C1295</f>
        <v>IDX-2016</v>
      </c>
      <c r="J1295">
        <f t="shared" si="240"/>
        <v>3.95422808</v>
      </c>
      <c r="K1295">
        <f t="shared" si="241"/>
        <v>-0.98226421000001096</v>
      </c>
      <c r="L1295">
        <f t="shared" si="242"/>
        <v>2.451584999999995E-2</v>
      </c>
      <c r="M1295">
        <f t="shared" si="243"/>
        <v>416133529.53233314</v>
      </c>
      <c r="N1295">
        <f t="shared" si="244"/>
        <v>49.339773520000001</v>
      </c>
      <c r="O1295">
        <f t="shared" si="245"/>
        <v>1.0928469119559292</v>
      </c>
      <c r="P1295" t="str">
        <f>IFERROR(VLOOKUP(A1295,Ref_Data!$A:$B,2,0),"Unknown")</f>
        <v>Unknown</v>
      </c>
      <c r="Q1295" t="str">
        <f>IFERROR(VLOOKUP(A1295,Ref_Data!$A:$C,3,0),"Unknown")</f>
        <v>Unknown</v>
      </c>
      <c r="R1295" t="str">
        <f t="shared" si="246"/>
        <v>Moderate Access</v>
      </c>
      <c r="S1295">
        <f t="shared" si="247"/>
        <v>-33.434524650546969</v>
      </c>
      <c r="T1295">
        <f t="shared" si="248"/>
        <v>38.58124085481527</v>
      </c>
      <c r="U1295">
        <f t="shared" si="249"/>
        <v>-4.2818385506694563</v>
      </c>
      <c r="V1295">
        <f t="shared" si="250"/>
        <v>12.443861919999996</v>
      </c>
      <c r="W1295">
        <f t="shared" si="251"/>
        <v>4.8867558999999949E-2</v>
      </c>
    </row>
    <row r="1296" spans="1:23" x14ac:dyDescent="0.2">
      <c r="A1296" t="s">
        <v>203</v>
      </c>
      <c r="B1296" t="s">
        <v>202</v>
      </c>
      <c r="C1296">
        <v>2017</v>
      </c>
      <c r="D1296">
        <v>54.142724100000002</v>
      </c>
      <c r="E1296">
        <v>67.192647899999997</v>
      </c>
      <c r="F1296">
        <v>0.41968386499999999</v>
      </c>
      <c r="G1296">
        <v>361.5427206</v>
      </c>
      <c r="H1296">
        <v>1084214336</v>
      </c>
      <c r="I1296" t="str">
        <f>Master_Data!$A1296 &amp; "-" &amp; Master_Data!$C1296</f>
        <v>IDX-2017</v>
      </c>
      <c r="J1296">
        <f t="shared" si="240"/>
        <v>3.4824976200000037</v>
      </c>
      <c r="K1296">
        <f t="shared" si="241"/>
        <v>-1.0946504799999985</v>
      </c>
      <c r="L1296">
        <f t="shared" si="242"/>
        <v>2.7150620000000014E-2</v>
      </c>
      <c r="M1296">
        <f t="shared" si="243"/>
        <v>455027263.02088863</v>
      </c>
      <c r="N1296">
        <f t="shared" si="244"/>
        <v>45.857275899999998</v>
      </c>
      <c r="O1296">
        <f t="shared" si="245"/>
        <v>1.1608140368682063</v>
      </c>
      <c r="P1296" t="str">
        <f>IFERROR(VLOOKUP(A1296,Ref_Data!$A:$B,2,0),"Unknown")</f>
        <v>Unknown</v>
      </c>
      <c r="Q1296" t="str">
        <f>IFERROR(VLOOKUP(A1296,Ref_Data!$A:$C,3,0),"Unknown")</f>
        <v>Unknown</v>
      </c>
      <c r="R1296" t="str">
        <f t="shared" si="246"/>
        <v>Moderate Access</v>
      </c>
      <c r="S1296">
        <f t="shared" si="247"/>
        <v>-30.711183590078114</v>
      </c>
      <c r="T1296">
        <f t="shared" si="248"/>
        <v>37.651129028265046</v>
      </c>
      <c r="U1296">
        <f t="shared" si="249"/>
        <v>-4.2580672005732243</v>
      </c>
      <c r="V1296">
        <f t="shared" si="250"/>
        <v>15.92635954</v>
      </c>
      <c r="W1296">
        <f t="shared" si="251"/>
        <v>7.6018178999999964E-2</v>
      </c>
    </row>
    <row r="1297" spans="1:23" x14ac:dyDescent="0.2">
      <c r="A1297" t="s">
        <v>203</v>
      </c>
      <c r="B1297" t="s">
        <v>202</v>
      </c>
      <c r="C1297">
        <v>2018</v>
      </c>
      <c r="D1297">
        <v>54.94127391</v>
      </c>
      <c r="E1297">
        <v>66.05682161</v>
      </c>
      <c r="F1297">
        <v>0.43305744299999999</v>
      </c>
      <c r="G1297">
        <v>364.07501159999998</v>
      </c>
      <c r="H1297">
        <v>1109124621</v>
      </c>
      <c r="I1297" t="str">
        <f>Master_Data!$A1297 &amp; "-" &amp; Master_Data!$C1297</f>
        <v>IDX-2018</v>
      </c>
      <c r="J1297">
        <f t="shared" si="240"/>
        <v>0.79854980999999725</v>
      </c>
      <c r="K1297">
        <f t="shared" si="241"/>
        <v>-1.1358262899999971</v>
      </c>
      <c r="L1297">
        <f t="shared" si="242"/>
        <v>1.3373577999999997E-2</v>
      </c>
      <c r="M1297">
        <f t="shared" si="243"/>
        <v>480314672.33860409</v>
      </c>
      <c r="N1297">
        <f t="shared" si="244"/>
        <v>45.05872609</v>
      </c>
      <c r="O1297">
        <f t="shared" si="245"/>
        <v>1.1894731283447415</v>
      </c>
      <c r="P1297" t="str">
        <f>IFERROR(VLOOKUP(A1297,Ref_Data!$A:$B,2,0),"Unknown")</f>
        <v>Unknown</v>
      </c>
      <c r="Q1297" t="str">
        <f>IFERROR(VLOOKUP(A1297,Ref_Data!$A:$C,3,0),"Unknown")</f>
        <v>Unknown</v>
      </c>
      <c r="R1297" t="str">
        <f t="shared" si="246"/>
        <v>Moderate Access</v>
      </c>
      <c r="S1297">
        <f t="shared" si="247"/>
        <v>-30.542526649687495</v>
      </c>
      <c r="T1297">
        <f t="shared" si="248"/>
        <v>36.493791439674695</v>
      </c>
      <c r="U1297">
        <f t="shared" si="249"/>
        <v>-4.2778115666276149</v>
      </c>
      <c r="V1297">
        <f t="shared" si="250"/>
        <v>16.724909349999997</v>
      </c>
      <c r="W1297">
        <f t="shared" si="251"/>
        <v>8.9391756999999961E-2</v>
      </c>
    </row>
    <row r="1298" spans="1:23" x14ac:dyDescent="0.2">
      <c r="A1298" t="s">
        <v>203</v>
      </c>
      <c r="B1298" t="s">
        <v>202</v>
      </c>
      <c r="C1298">
        <v>2019</v>
      </c>
      <c r="D1298">
        <v>56.73462378</v>
      </c>
      <c r="E1298">
        <v>66.134415500000003</v>
      </c>
      <c r="F1298">
        <v>0.43983622300000003</v>
      </c>
      <c r="G1298">
        <v>367.33919950000001</v>
      </c>
      <c r="H1298">
        <v>1135124109</v>
      </c>
      <c r="I1298" t="str">
        <f>Master_Data!$A1298 &amp; "-" &amp; Master_Data!$C1298</f>
        <v>IDX-2019</v>
      </c>
      <c r="J1298">
        <f t="shared" si="240"/>
        <v>1.7933498700000001</v>
      </c>
      <c r="K1298">
        <f t="shared" si="241"/>
        <v>7.759389000000283E-2</v>
      </c>
      <c r="L1298">
        <f t="shared" si="242"/>
        <v>6.7787800000000398E-3</v>
      </c>
      <c r="M1298">
        <f t="shared" si="243"/>
        <v>499268700.73880035</v>
      </c>
      <c r="N1298">
        <f t="shared" si="244"/>
        <v>43.26537622</v>
      </c>
      <c r="O1298">
        <f t="shared" si="245"/>
        <v>1.1973571663429294</v>
      </c>
      <c r="P1298" t="str">
        <f>IFERROR(VLOOKUP(A1298,Ref_Data!$A:$B,2,0),"Unknown")</f>
        <v>Unknown</v>
      </c>
      <c r="Q1298" t="str">
        <f>IFERROR(VLOOKUP(A1298,Ref_Data!$A:$C,3,0),"Unknown")</f>
        <v>Unknown</v>
      </c>
      <c r="R1298" t="str">
        <f t="shared" si="246"/>
        <v>Moderate Access</v>
      </c>
      <c r="S1298">
        <f t="shared" si="247"/>
        <v>-29.306753359414124</v>
      </c>
      <c r="T1298">
        <f t="shared" si="248"/>
        <v>36.672224456172714</v>
      </c>
      <c r="U1298">
        <f t="shared" si="249"/>
        <v>-4.2435650725815872</v>
      </c>
      <c r="V1298">
        <f t="shared" si="250"/>
        <v>18.518259219999997</v>
      </c>
      <c r="W1298">
        <f t="shared" si="251"/>
        <v>9.6170537E-2</v>
      </c>
    </row>
    <row r="1299" spans="1:23" x14ac:dyDescent="0.2">
      <c r="A1299" t="s">
        <v>203</v>
      </c>
      <c r="B1299" t="s">
        <v>202</v>
      </c>
      <c r="C1299">
        <v>2020</v>
      </c>
      <c r="D1299">
        <v>58.236518850000003</v>
      </c>
      <c r="E1299">
        <v>67.356063419999998</v>
      </c>
      <c r="F1299">
        <v>0.425895721</v>
      </c>
      <c r="G1299">
        <v>366.82345320000002</v>
      </c>
      <c r="H1299">
        <v>1161733317</v>
      </c>
      <c r="I1299" t="str">
        <f>Master_Data!$A1299 &amp; "-" &amp; Master_Data!$C1299</f>
        <v>IDX-2020</v>
      </c>
      <c r="J1299">
        <f t="shared" si="240"/>
        <v>1.5018950700000033</v>
      </c>
      <c r="K1299">
        <f t="shared" si="241"/>
        <v>1.2216479199999952</v>
      </c>
      <c r="L1299">
        <f t="shared" si="242"/>
        <v>-1.3940502000000021E-2</v>
      </c>
      <c r="M1299">
        <f t="shared" si="243"/>
        <v>494777248.65343654</v>
      </c>
      <c r="N1299">
        <f t="shared" si="244"/>
        <v>41.763481149999997</v>
      </c>
      <c r="O1299">
        <f t="shared" si="245"/>
        <v>1.1610373254073056</v>
      </c>
      <c r="P1299" t="str">
        <f>IFERROR(VLOOKUP(A1299,Ref_Data!$A:$B,2,0),"Unknown")</f>
        <v>Unknown</v>
      </c>
      <c r="Q1299" t="str">
        <f>IFERROR(VLOOKUP(A1299,Ref_Data!$A:$C,3,0),"Unknown")</f>
        <v>Unknown</v>
      </c>
      <c r="R1299" t="str">
        <f t="shared" si="246"/>
        <v>Moderate Access</v>
      </c>
      <c r="S1299">
        <f t="shared" si="247"/>
        <v>-28.33731567566408</v>
      </c>
      <c r="T1299">
        <f t="shared" si="248"/>
        <v>36.821209986184741</v>
      </c>
      <c r="U1299">
        <f t="shared" si="249"/>
        <v>-3.974851915301258</v>
      </c>
      <c r="V1299">
        <f t="shared" si="250"/>
        <v>20.020154290000001</v>
      </c>
      <c r="W1299">
        <f t="shared" si="251"/>
        <v>8.2230034999999979E-2</v>
      </c>
    </row>
    <row r="1300" spans="1:23" x14ac:dyDescent="0.2">
      <c r="A1300" t="s">
        <v>203</v>
      </c>
      <c r="B1300" t="s">
        <v>202</v>
      </c>
      <c r="C1300">
        <v>2021</v>
      </c>
      <c r="D1300">
        <v>59.741160069999999</v>
      </c>
      <c r="F1300">
        <v>0.445241834</v>
      </c>
      <c r="G1300">
        <v>372.68266299999999</v>
      </c>
      <c r="H1300">
        <v>1188242200</v>
      </c>
      <c r="I1300" t="str">
        <f>Master_Data!$A1300 &amp; "-" &amp; Master_Data!$C1300</f>
        <v>IDX-2021</v>
      </c>
      <c r="J1300">
        <f t="shared" si="240"/>
        <v>1.5046412199999963</v>
      </c>
      <c r="K1300" t="str">
        <f t="shared" si="241"/>
        <v/>
      </c>
      <c r="L1300">
        <f t="shared" si="242"/>
        <v>1.9346112999999998E-2</v>
      </c>
      <c r="M1300">
        <f t="shared" si="243"/>
        <v>529055136.36419481</v>
      </c>
      <c r="N1300">
        <f t="shared" si="244"/>
        <v>40.258839930000001</v>
      </c>
      <c r="O1300">
        <f t="shared" si="245"/>
        <v>1.1946942484952674</v>
      </c>
      <c r="P1300" t="str">
        <f>IFERROR(VLOOKUP(A1300,Ref_Data!$A:$B,2,0),"Unknown")</f>
        <v>Unknown</v>
      </c>
      <c r="Q1300" t="str">
        <f>IFERROR(VLOOKUP(A1300,Ref_Data!$A:$C,3,0),"Unknown")</f>
        <v>Unknown</v>
      </c>
      <c r="R1300" t="str">
        <f t="shared" si="246"/>
        <v>Moderate Access</v>
      </c>
      <c r="S1300">
        <f t="shared" si="247"/>
        <v>-27.38400844027344</v>
      </c>
      <c r="T1300" t="str">
        <f t="shared" si="248"/>
        <v/>
      </c>
      <c r="U1300">
        <f t="shared" si="249"/>
        <v>-4.1354925070041864</v>
      </c>
      <c r="V1300">
        <f t="shared" si="250"/>
        <v>21.524795509999997</v>
      </c>
      <c r="W1300">
        <f t="shared" si="251"/>
        <v>0.10157614799999998</v>
      </c>
    </row>
    <row r="1301" spans="1:23" x14ac:dyDescent="0.2">
      <c r="A1301" t="s">
        <v>203</v>
      </c>
      <c r="B1301" t="s">
        <v>202</v>
      </c>
      <c r="C1301">
        <v>2022</v>
      </c>
      <c r="D1301">
        <v>60.290135880000001</v>
      </c>
      <c r="F1301">
        <v>0.43791081300000001</v>
      </c>
      <c r="G1301">
        <v>372.93417690000001</v>
      </c>
      <c r="H1301">
        <v>1214632171</v>
      </c>
      <c r="I1301" t="str">
        <f>Master_Data!$A1301 &amp; "-" &amp; Master_Data!$C1301</f>
        <v>IDX-2022</v>
      </c>
      <c r="J1301">
        <f t="shared" si="240"/>
        <v>0.54897581000000173</v>
      </c>
      <c r="K1301" t="str">
        <f t="shared" si="241"/>
        <v/>
      </c>
      <c r="L1301">
        <f t="shared" si="242"/>
        <v>-7.3310209999999931E-3</v>
      </c>
      <c r="M1301">
        <f t="shared" si="243"/>
        <v>531900561.49856502</v>
      </c>
      <c r="N1301">
        <f t="shared" si="244"/>
        <v>39.709864119999999</v>
      </c>
      <c r="O1301">
        <f t="shared" si="245"/>
        <v>1.1742308432016493</v>
      </c>
      <c r="P1301" t="str">
        <f>IFERROR(VLOOKUP(A1301,Ref_Data!$A:$B,2,0),"Unknown")</f>
        <v>Unknown</v>
      </c>
      <c r="Q1301" t="str">
        <f>IFERROR(VLOOKUP(A1301,Ref_Data!$A:$C,3,0),"Unknown")</f>
        <v>Unknown</v>
      </c>
      <c r="R1301" t="str">
        <f t="shared" si="246"/>
        <v>Moderate Access</v>
      </c>
      <c r="S1301">
        <f t="shared" si="247"/>
        <v>-27.123917783984346</v>
      </c>
      <c r="T1301" t="str">
        <f t="shared" si="248"/>
        <v/>
      </c>
      <c r="U1301">
        <f t="shared" si="249"/>
        <v>-4.1128902392259361</v>
      </c>
      <c r="V1301">
        <f t="shared" si="250"/>
        <v>22.073771319999999</v>
      </c>
      <c r="W1301">
        <f t="shared" si="251"/>
        <v>9.4245126999999984E-2</v>
      </c>
    </row>
    <row r="1302" spans="1:23" x14ac:dyDescent="0.2">
      <c r="A1302" t="s">
        <v>205</v>
      </c>
      <c r="B1302" t="s">
        <v>204</v>
      </c>
      <c r="C1302">
        <v>2010</v>
      </c>
      <c r="D1302">
        <v>100</v>
      </c>
      <c r="E1302">
        <v>1.9</v>
      </c>
      <c r="H1302">
        <v>83873</v>
      </c>
      <c r="I1302" t="str">
        <f>Master_Data!$A1302 &amp; "-" &amp; Master_Data!$C1302</f>
        <v>IMN-2010</v>
      </c>
      <c r="J1302" t="str">
        <f t="shared" si="240"/>
        <v/>
      </c>
      <c r="K1302" t="str">
        <f t="shared" si="241"/>
        <v/>
      </c>
      <c r="L1302" t="str">
        <f t="shared" si="242"/>
        <v/>
      </c>
      <c r="M1302">
        <f t="shared" si="243"/>
        <v>0</v>
      </c>
      <c r="N1302">
        <f t="shared" si="244"/>
        <v>0</v>
      </c>
      <c r="O1302" t="str">
        <f t="shared" si="245"/>
        <v/>
      </c>
      <c r="P1302" t="str">
        <f>IFERROR(VLOOKUP(A1302,Ref_Data!$A:$B,2,0),"Unknown")</f>
        <v>High Income</v>
      </c>
      <c r="Q1302" t="str">
        <f>IFERROR(VLOOKUP(A1302,Ref_Data!$A:$C,3,0),"Unknown")</f>
        <v>Europe &amp; Central Asia</v>
      </c>
      <c r="R1302" t="str">
        <f t="shared" si="246"/>
        <v>Universal Access</v>
      </c>
      <c r="S1302">
        <f t="shared" si="247"/>
        <v>20.375342560585949</v>
      </c>
      <c r="T1302">
        <f t="shared" si="248"/>
        <v>-28.512664906737903</v>
      </c>
      <c r="U1302" t="str">
        <f t="shared" si="249"/>
        <v/>
      </c>
      <c r="V1302">
        <f t="shared" si="250"/>
        <v>0</v>
      </c>
      <c r="W1302" t="str">
        <f t="shared" si="251"/>
        <v/>
      </c>
    </row>
    <row r="1303" spans="1:23" x14ac:dyDescent="0.2">
      <c r="A1303" t="s">
        <v>205</v>
      </c>
      <c r="B1303" t="s">
        <v>204</v>
      </c>
      <c r="C1303">
        <v>2011</v>
      </c>
      <c r="D1303">
        <v>100</v>
      </c>
      <c r="E1303">
        <v>2.9</v>
      </c>
      <c r="H1303">
        <v>84382</v>
      </c>
      <c r="I1303" t="str">
        <f>Master_Data!$A1303 &amp; "-" &amp; Master_Data!$C1303</f>
        <v>IMN-2011</v>
      </c>
      <c r="J1303">
        <f t="shared" si="240"/>
        <v>0</v>
      </c>
      <c r="K1303">
        <f t="shared" si="241"/>
        <v>1</v>
      </c>
      <c r="L1303" t="str">
        <f t="shared" si="242"/>
        <v/>
      </c>
      <c r="M1303">
        <f t="shared" si="243"/>
        <v>0</v>
      </c>
      <c r="N1303">
        <f t="shared" si="244"/>
        <v>0</v>
      </c>
      <c r="O1303" t="str">
        <f t="shared" si="245"/>
        <v/>
      </c>
      <c r="P1303" t="str">
        <f>IFERROR(VLOOKUP(A1303,Ref_Data!$A:$B,2,0),"Unknown")</f>
        <v>High Income</v>
      </c>
      <c r="Q1303" t="str">
        <f>IFERROR(VLOOKUP(A1303,Ref_Data!$A:$C,3,0),"Unknown")</f>
        <v>Europe &amp; Central Asia</v>
      </c>
      <c r="R1303" t="str">
        <f t="shared" si="246"/>
        <v>Universal Access</v>
      </c>
      <c r="S1303">
        <f t="shared" si="247"/>
        <v>19.584672569179688</v>
      </c>
      <c r="T1303">
        <f t="shared" si="248"/>
        <v>-27.297370289641144</v>
      </c>
      <c r="U1303" t="str">
        <f t="shared" si="249"/>
        <v/>
      </c>
      <c r="V1303">
        <f t="shared" si="250"/>
        <v>0</v>
      </c>
      <c r="W1303" t="str">
        <f t="shared" si="251"/>
        <v/>
      </c>
    </row>
    <row r="1304" spans="1:23" x14ac:dyDescent="0.2">
      <c r="A1304" t="s">
        <v>205</v>
      </c>
      <c r="B1304" t="s">
        <v>204</v>
      </c>
      <c r="C1304">
        <v>2012</v>
      </c>
      <c r="D1304">
        <v>100</v>
      </c>
      <c r="E1304">
        <v>3.5</v>
      </c>
      <c r="H1304">
        <v>84335</v>
      </c>
      <c r="I1304" t="str">
        <f>Master_Data!$A1304 &amp; "-" &amp; Master_Data!$C1304</f>
        <v>IMN-2012</v>
      </c>
      <c r="J1304">
        <f t="shared" si="240"/>
        <v>0</v>
      </c>
      <c r="K1304">
        <f t="shared" si="241"/>
        <v>0.60000000000000009</v>
      </c>
      <c r="L1304" t="str">
        <f t="shared" si="242"/>
        <v/>
      </c>
      <c r="M1304">
        <f t="shared" si="243"/>
        <v>0</v>
      </c>
      <c r="N1304">
        <f t="shared" si="244"/>
        <v>0</v>
      </c>
      <c r="O1304" t="str">
        <f t="shared" si="245"/>
        <v/>
      </c>
      <c r="P1304" t="str">
        <f>IFERROR(VLOOKUP(A1304,Ref_Data!$A:$B,2,0),"Unknown")</f>
        <v>High Income</v>
      </c>
      <c r="Q1304" t="str">
        <f>IFERROR(VLOOKUP(A1304,Ref_Data!$A:$C,3,0),"Unknown")</f>
        <v>Europe &amp; Central Asia</v>
      </c>
      <c r="R1304" t="str">
        <f t="shared" si="246"/>
        <v>Universal Access</v>
      </c>
      <c r="S1304">
        <f t="shared" si="247"/>
        <v>18.879195463984374</v>
      </c>
      <c r="T1304">
        <f t="shared" si="248"/>
        <v>-26.607129453224882</v>
      </c>
      <c r="U1304" t="str">
        <f t="shared" si="249"/>
        <v/>
      </c>
      <c r="V1304">
        <f t="shared" si="250"/>
        <v>0</v>
      </c>
      <c r="W1304" t="str">
        <f t="shared" si="251"/>
        <v/>
      </c>
    </row>
    <row r="1305" spans="1:23" x14ac:dyDescent="0.2">
      <c r="A1305" t="s">
        <v>205</v>
      </c>
      <c r="B1305" t="s">
        <v>204</v>
      </c>
      <c r="C1305">
        <v>2013</v>
      </c>
      <c r="D1305">
        <v>100</v>
      </c>
      <c r="E1305">
        <v>2.1</v>
      </c>
      <c r="H1305">
        <v>84141</v>
      </c>
      <c r="I1305" t="str">
        <f>Master_Data!$A1305 &amp; "-" &amp; Master_Data!$C1305</f>
        <v>IMN-2013</v>
      </c>
      <c r="J1305">
        <f t="shared" si="240"/>
        <v>0</v>
      </c>
      <c r="K1305">
        <f t="shared" si="241"/>
        <v>-1.4</v>
      </c>
      <c r="L1305" t="str">
        <f t="shared" si="242"/>
        <v/>
      </c>
      <c r="M1305">
        <f t="shared" si="243"/>
        <v>0</v>
      </c>
      <c r="N1305">
        <f t="shared" si="244"/>
        <v>0</v>
      </c>
      <c r="O1305" t="str">
        <f t="shared" si="245"/>
        <v/>
      </c>
      <c r="P1305" t="str">
        <f>IFERROR(VLOOKUP(A1305,Ref_Data!$A:$B,2,0),"Unknown")</f>
        <v>High Income</v>
      </c>
      <c r="Q1305" t="str">
        <f>IFERROR(VLOOKUP(A1305,Ref_Data!$A:$C,3,0),"Unknown")</f>
        <v>Europe &amp; Central Asia</v>
      </c>
      <c r="R1305" t="str">
        <f t="shared" si="246"/>
        <v>Universal Access</v>
      </c>
      <c r="S1305">
        <f t="shared" si="247"/>
        <v>18.287461823359394</v>
      </c>
      <c r="T1305">
        <f t="shared" si="248"/>
        <v>-28.201640083835347</v>
      </c>
      <c r="U1305" t="str">
        <f t="shared" si="249"/>
        <v/>
      </c>
      <c r="V1305">
        <f t="shared" si="250"/>
        <v>0</v>
      </c>
      <c r="W1305" t="str">
        <f t="shared" si="251"/>
        <v/>
      </c>
    </row>
    <row r="1306" spans="1:23" x14ac:dyDescent="0.2">
      <c r="A1306" t="s">
        <v>205</v>
      </c>
      <c r="B1306" t="s">
        <v>204</v>
      </c>
      <c r="C1306">
        <v>2014</v>
      </c>
      <c r="D1306">
        <v>100</v>
      </c>
      <c r="E1306">
        <v>1.9</v>
      </c>
      <c r="H1306">
        <v>83892</v>
      </c>
      <c r="I1306" t="str">
        <f>Master_Data!$A1306 &amp; "-" &amp; Master_Data!$C1306</f>
        <v>IMN-2014</v>
      </c>
      <c r="J1306">
        <f t="shared" si="240"/>
        <v>0</v>
      </c>
      <c r="K1306">
        <f t="shared" si="241"/>
        <v>-0.20000000000000018</v>
      </c>
      <c r="L1306" t="str">
        <f t="shared" si="242"/>
        <v/>
      </c>
      <c r="M1306">
        <f t="shared" si="243"/>
        <v>0</v>
      </c>
      <c r="N1306">
        <f t="shared" si="244"/>
        <v>0</v>
      </c>
      <c r="O1306" t="str">
        <f t="shared" si="245"/>
        <v/>
      </c>
      <c r="P1306" t="str">
        <f>IFERROR(VLOOKUP(A1306,Ref_Data!$A:$B,2,0),"Unknown")</f>
        <v>High Income</v>
      </c>
      <c r="Q1306" t="str">
        <f>IFERROR(VLOOKUP(A1306,Ref_Data!$A:$C,3,0),"Unknown")</f>
        <v>Europe &amp; Central Asia</v>
      </c>
      <c r="R1306" t="str">
        <f t="shared" si="246"/>
        <v>Universal Access</v>
      </c>
      <c r="S1306">
        <f t="shared" si="247"/>
        <v>17.559097411132853</v>
      </c>
      <c r="T1306">
        <f t="shared" si="248"/>
        <v>-28.211726605578303</v>
      </c>
      <c r="U1306" t="str">
        <f t="shared" si="249"/>
        <v/>
      </c>
      <c r="V1306">
        <f t="shared" si="250"/>
        <v>0</v>
      </c>
      <c r="W1306" t="str">
        <f t="shared" si="251"/>
        <v/>
      </c>
    </row>
    <row r="1307" spans="1:23" x14ac:dyDescent="0.2">
      <c r="A1307" t="s">
        <v>205</v>
      </c>
      <c r="B1307" t="s">
        <v>204</v>
      </c>
      <c r="C1307">
        <v>2015</v>
      </c>
      <c r="D1307">
        <v>100</v>
      </c>
      <c r="E1307">
        <v>2.2000000000000002</v>
      </c>
      <c r="H1307">
        <v>83593</v>
      </c>
      <c r="I1307" t="str">
        <f>Master_Data!$A1307 &amp; "-" &amp; Master_Data!$C1307</f>
        <v>IMN-2015</v>
      </c>
      <c r="J1307">
        <f t="shared" si="240"/>
        <v>0</v>
      </c>
      <c r="K1307">
        <f t="shared" si="241"/>
        <v>0.30000000000000027</v>
      </c>
      <c r="L1307" t="str">
        <f t="shared" si="242"/>
        <v/>
      </c>
      <c r="M1307">
        <f t="shared" si="243"/>
        <v>0</v>
      </c>
      <c r="N1307">
        <f t="shared" si="244"/>
        <v>0</v>
      </c>
      <c r="O1307" t="str">
        <f t="shared" si="245"/>
        <v/>
      </c>
      <c r="P1307" t="str">
        <f>IFERROR(VLOOKUP(A1307,Ref_Data!$A:$B,2,0),"Unknown")</f>
        <v>High Income</v>
      </c>
      <c r="Q1307" t="str">
        <f>IFERROR(VLOOKUP(A1307,Ref_Data!$A:$C,3,0),"Unknown")</f>
        <v>Europe &amp; Central Asia</v>
      </c>
      <c r="R1307" t="str">
        <f t="shared" si="246"/>
        <v>Universal Access</v>
      </c>
      <c r="S1307">
        <f t="shared" si="247"/>
        <v>16.984761441953111</v>
      </c>
      <c r="T1307">
        <f t="shared" si="248"/>
        <v>-27.71515719149799</v>
      </c>
      <c r="U1307" t="str">
        <f t="shared" si="249"/>
        <v/>
      </c>
      <c r="V1307">
        <f t="shared" si="250"/>
        <v>0</v>
      </c>
      <c r="W1307" t="str">
        <f t="shared" si="251"/>
        <v/>
      </c>
    </row>
    <row r="1308" spans="1:23" x14ac:dyDescent="0.2">
      <c r="A1308" t="s">
        <v>205</v>
      </c>
      <c r="B1308" t="s">
        <v>204</v>
      </c>
      <c r="C1308">
        <v>2016</v>
      </c>
      <c r="D1308">
        <v>100</v>
      </c>
      <c r="E1308">
        <v>1.9</v>
      </c>
      <c r="H1308">
        <v>83466</v>
      </c>
      <c r="I1308" t="str">
        <f>Master_Data!$A1308 &amp; "-" &amp; Master_Data!$C1308</f>
        <v>IMN-2016</v>
      </c>
      <c r="J1308">
        <f t="shared" si="240"/>
        <v>0</v>
      </c>
      <c r="K1308">
        <f t="shared" si="241"/>
        <v>-0.30000000000000027</v>
      </c>
      <c r="L1308" t="str">
        <f t="shared" si="242"/>
        <v/>
      </c>
      <c r="M1308">
        <f t="shared" si="243"/>
        <v>0</v>
      </c>
      <c r="N1308">
        <f t="shared" si="244"/>
        <v>0</v>
      </c>
      <c r="O1308" t="str">
        <f t="shared" si="245"/>
        <v/>
      </c>
      <c r="P1308" t="str">
        <f>IFERROR(VLOOKUP(A1308,Ref_Data!$A:$B,2,0),"Unknown")</f>
        <v>High Income</v>
      </c>
      <c r="Q1308" t="str">
        <f>IFERROR(VLOOKUP(A1308,Ref_Data!$A:$C,3,0),"Unknown")</f>
        <v>Europe &amp; Central Asia</v>
      </c>
      <c r="R1308" t="str">
        <f t="shared" si="246"/>
        <v>Universal Access</v>
      </c>
      <c r="S1308">
        <f t="shared" si="247"/>
        <v>15.905248869453033</v>
      </c>
      <c r="T1308">
        <f t="shared" si="248"/>
        <v>-27.806057525184727</v>
      </c>
      <c r="U1308" t="str">
        <f t="shared" si="249"/>
        <v/>
      </c>
      <c r="V1308">
        <f t="shared" si="250"/>
        <v>0</v>
      </c>
      <c r="W1308" t="str">
        <f t="shared" si="251"/>
        <v/>
      </c>
    </row>
    <row r="1309" spans="1:23" x14ac:dyDescent="0.2">
      <c r="A1309" t="s">
        <v>205</v>
      </c>
      <c r="B1309" t="s">
        <v>204</v>
      </c>
      <c r="C1309">
        <v>2017</v>
      </c>
      <c r="D1309">
        <v>100</v>
      </c>
      <c r="E1309">
        <v>1.9</v>
      </c>
      <c r="H1309">
        <v>83609</v>
      </c>
      <c r="I1309" t="str">
        <f>Master_Data!$A1309 &amp; "-" &amp; Master_Data!$C1309</f>
        <v>IMN-2017</v>
      </c>
      <c r="J1309">
        <f t="shared" si="240"/>
        <v>0</v>
      </c>
      <c r="K1309">
        <f t="shared" si="241"/>
        <v>0</v>
      </c>
      <c r="L1309" t="str">
        <f t="shared" si="242"/>
        <v/>
      </c>
      <c r="M1309">
        <f t="shared" si="243"/>
        <v>0</v>
      </c>
      <c r="N1309">
        <f t="shared" si="244"/>
        <v>0</v>
      </c>
      <c r="O1309" t="str">
        <f t="shared" si="245"/>
        <v/>
      </c>
      <c r="P1309" t="str">
        <f>IFERROR(VLOOKUP(A1309,Ref_Data!$A:$B,2,0),"Unknown")</f>
        <v>High Income</v>
      </c>
      <c r="Q1309" t="str">
        <f>IFERROR(VLOOKUP(A1309,Ref_Data!$A:$C,3,0),"Unknown")</f>
        <v>Europe &amp; Central Asia</v>
      </c>
      <c r="R1309" t="str">
        <f t="shared" si="246"/>
        <v>Universal Access</v>
      </c>
      <c r="S1309">
        <f t="shared" si="247"/>
        <v>15.146092309921883</v>
      </c>
      <c r="T1309">
        <f t="shared" si="248"/>
        <v>-27.641518871734949</v>
      </c>
      <c r="U1309" t="str">
        <f t="shared" si="249"/>
        <v/>
      </c>
      <c r="V1309">
        <f t="shared" si="250"/>
        <v>0</v>
      </c>
      <c r="W1309" t="str">
        <f t="shared" si="251"/>
        <v/>
      </c>
    </row>
    <row r="1310" spans="1:23" x14ac:dyDescent="0.2">
      <c r="A1310" t="s">
        <v>205</v>
      </c>
      <c r="B1310" t="s">
        <v>204</v>
      </c>
      <c r="C1310">
        <v>2018</v>
      </c>
      <c r="D1310">
        <v>100</v>
      </c>
      <c r="E1310">
        <v>2</v>
      </c>
      <c r="H1310">
        <v>83805</v>
      </c>
      <c r="I1310" t="str">
        <f>Master_Data!$A1310 &amp; "-" &amp; Master_Data!$C1310</f>
        <v>IMN-2018</v>
      </c>
      <c r="J1310">
        <f t="shared" si="240"/>
        <v>0</v>
      </c>
      <c r="K1310">
        <f t="shared" si="241"/>
        <v>0.10000000000000009</v>
      </c>
      <c r="L1310" t="str">
        <f t="shared" si="242"/>
        <v/>
      </c>
      <c r="M1310">
        <f t="shared" si="243"/>
        <v>0</v>
      </c>
      <c r="N1310">
        <f t="shared" si="244"/>
        <v>0</v>
      </c>
      <c r="O1310" t="str">
        <f t="shared" si="245"/>
        <v/>
      </c>
      <c r="P1310" t="str">
        <f>IFERROR(VLOOKUP(A1310,Ref_Data!$A:$B,2,0),"Unknown")</f>
        <v>High Income</v>
      </c>
      <c r="Q1310" t="str">
        <f>IFERROR(VLOOKUP(A1310,Ref_Data!$A:$C,3,0),"Unknown")</f>
        <v>Europe &amp; Central Asia</v>
      </c>
      <c r="R1310" t="str">
        <f t="shared" si="246"/>
        <v>Universal Access</v>
      </c>
      <c r="S1310">
        <f t="shared" si="247"/>
        <v>14.516199440312505</v>
      </c>
      <c r="T1310">
        <f t="shared" si="248"/>
        <v>-27.563030170325302</v>
      </c>
      <c r="U1310" t="str">
        <f t="shared" si="249"/>
        <v/>
      </c>
      <c r="V1310">
        <f t="shared" si="250"/>
        <v>0</v>
      </c>
      <c r="W1310" t="str">
        <f t="shared" si="251"/>
        <v/>
      </c>
    </row>
    <row r="1311" spans="1:23" x14ac:dyDescent="0.2">
      <c r="A1311" t="s">
        <v>205</v>
      </c>
      <c r="B1311" t="s">
        <v>204</v>
      </c>
      <c r="C1311">
        <v>2019</v>
      </c>
      <c r="D1311">
        <v>100</v>
      </c>
      <c r="E1311">
        <v>1.9</v>
      </c>
      <c r="H1311">
        <v>83957</v>
      </c>
      <c r="I1311" t="str">
        <f>Master_Data!$A1311 &amp; "-" &amp; Master_Data!$C1311</f>
        <v>IMN-2019</v>
      </c>
      <c r="J1311">
        <f t="shared" si="240"/>
        <v>0</v>
      </c>
      <c r="K1311">
        <f t="shared" si="241"/>
        <v>-0.10000000000000009</v>
      </c>
      <c r="L1311" t="str">
        <f t="shared" si="242"/>
        <v/>
      </c>
      <c r="M1311">
        <f t="shared" si="243"/>
        <v>0</v>
      </c>
      <c r="N1311">
        <f t="shared" si="244"/>
        <v>0</v>
      </c>
      <c r="O1311" t="str">
        <f t="shared" si="245"/>
        <v/>
      </c>
      <c r="P1311" t="str">
        <f>IFERROR(VLOOKUP(A1311,Ref_Data!$A:$B,2,0),"Unknown")</f>
        <v>High Income</v>
      </c>
      <c r="Q1311" t="str">
        <f>IFERROR(VLOOKUP(A1311,Ref_Data!$A:$C,3,0),"Unknown")</f>
        <v>Europe &amp; Central Asia</v>
      </c>
      <c r="R1311" t="str">
        <f t="shared" si="246"/>
        <v>Universal Access</v>
      </c>
      <c r="S1311">
        <f t="shared" si="247"/>
        <v>13.958622860585876</v>
      </c>
      <c r="T1311">
        <f t="shared" si="248"/>
        <v>-27.562191043827291</v>
      </c>
      <c r="U1311" t="str">
        <f t="shared" si="249"/>
        <v/>
      </c>
      <c r="V1311">
        <f t="shared" si="250"/>
        <v>0</v>
      </c>
      <c r="W1311" t="str">
        <f t="shared" si="251"/>
        <v/>
      </c>
    </row>
    <row r="1312" spans="1:23" x14ac:dyDescent="0.2">
      <c r="A1312" t="s">
        <v>205</v>
      </c>
      <c r="B1312" t="s">
        <v>204</v>
      </c>
      <c r="C1312">
        <v>2020</v>
      </c>
      <c r="D1312">
        <v>100</v>
      </c>
      <c r="E1312">
        <v>2</v>
      </c>
      <c r="H1312">
        <v>84064</v>
      </c>
      <c r="I1312" t="str">
        <f>Master_Data!$A1312 &amp; "-" &amp; Master_Data!$C1312</f>
        <v>IMN-2020</v>
      </c>
      <c r="J1312">
        <f t="shared" si="240"/>
        <v>0</v>
      </c>
      <c r="K1312">
        <f t="shared" si="241"/>
        <v>0.10000000000000009</v>
      </c>
      <c r="L1312" t="str">
        <f t="shared" si="242"/>
        <v/>
      </c>
      <c r="M1312">
        <f t="shared" si="243"/>
        <v>0</v>
      </c>
      <c r="N1312">
        <f t="shared" si="244"/>
        <v>0</v>
      </c>
      <c r="O1312" t="str">
        <f t="shared" si="245"/>
        <v/>
      </c>
      <c r="P1312" t="str">
        <f>IFERROR(VLOOKUP(A1312,Ref_Data!$A:$B,2,0),"Unknown")</f>
        <v>High Income</v>
      </c>
      <c r="Q1312" t="str">
        <f>IFERROR(VLOOKUP(A1312,Ref_Data!$A:$C,3,0),"Unknown")</f>
        <v>Europe &amp; Central Asia</v>
      </c>
      <c r="R1312" t="str">
        <f t="shared" si="246"/>
        <v>Universal Access</v>
      </c>
      <c r="S1312">
        <f t="shared" si="247"/>
        <v>13.426165474335917</v>
      </c>
      <c r="T1312">
        <f t="shared" si="248"/>
        <v>-28.534853433815261</v>
      </c>
      <c r="U1312" t="str">
        <f t="shared" si="249"/>
        <v/>
      </c>
      <c r="V1312">
        <f t="shared" si="250"/>
        <v>0</v>
      </c>
      <c r="W1312" t="str">
        <f t="shared" si="251"/>
        <v/>
      </c>
    </row>
    <row r="1313" spans="1:23" x14ac:dyDescent="0.2">
      <c r="A1313" t="s">
        <v>205</v>
      </c>
      <c r="B1313" t="s">
        <v>204</v>
      </c>
      <c r="C1313">
        <v>2021</v>
      </c>
      <c r="D1313">
        <v>100</v>
      </c>
      <c r="E1313">
        <v>3.2</v>
      </c>
      <c r="H1313">
        <v>84106</v>
      </c>
      <c r="I1313" t="str">
        <f>Master_Data!$A1313 &amp; "-" &amp; Master_Data!$C1313</f>
        <v>IMN-2021</v>
      </c>
      <c r="J1313">
        <f t="shared" si="240"/>
        <v>0</v>
      </c>
      <c r="K1313">
        <f t="shared" si="241"/>
        <v>1.2000000000000002</v>
      </c>
      <c r="L1313" t="str">
        <f t="shared" si="242"/>
        <v/>
      </c>
      <c r="M1313">
        <f t="shared" si="243"/>
        <v>0</v>
      </c>
      <c r="N1313">
        <f t="shared" si="244"/>
        <v>0</v>
      </c>
      <c r="O1313" t="str">
        <f t="shared" si="245"/>
        <v/>
      </c>
      <c r="P1313" t="str">
        <f>IFERROR(VLOOKUP(A1313,Ref_Data!$A:$B,2,0),"Unknown")</f>
        <v>High Income</v>
      </c>
      <c r="Q1313" t="str">
        <f>IFERROR(VLOOKUP(A1313,Ref_Data!$A:$C,3,0),"Unknown")</f>
        <v>Europe &amp; Central Asia</v>
      </c>
      <c r="R1313" t="str">
        <f t="shared" si="246"/>
        <v>Universal Access</v>
      </c>
      <c r="S1313">
        <f t="shared" si="247"/>
        <v>12.87483148972656</v>
      </c>
      <c r="T1313">
        <f t="shared" si="248"/>
        <v>-26.403381642512059</v>
      </c>
      <c r="U1313" t="str">
        <f t="shared" si="249"/>
        <v/>
      </c>
      <c r="V1313">
        <f t="shared" si="250"/>
        <v>0</v>
      </c>
      <c r="W1313" t="str">
        <f t="shared" si="251"/>
        <v/>
      </c>
    </row>
    <row r="1314" spans="1:23" x14ac:dyDescent="0.2">
      <c r="A1314" t="s">
        <v>205</v>
      </c>
      <c r="B1314" t="s">
        <v>204</v>
      </c>
      <c r="C1314">
        <v>2022</v>
      </c>
      <c r="D1314">
        <v>100</v>
      </c>
      <c r="E1314">
        <v>2.7</v>
      </c>
      <c r="H1314">
        <v>84132</v>
      </c>
      <c r="I1314" t="str">
        <f>Master_Data!$A1314 &amp; "-" &amp; Master_Data!$C1314</f>
        <v>IMN-2022</v>
      </c>
      <c r="J1314">
        <f t="shared" si="240"/>
        <v>0</v>
      </c>
      <c r="K1314">
        <f t="shared" si="241"/>
        <v>-0.5</v>
      </c>
      <c r="L1314" t="str">
        <f t="shared" si="242"/>
        <v/>
      </c>
      <c r="M1314">
        <f t="shared" si="243"/>
        <v>0</v>
      </c>
      <c r="N1314">
        <f t="shared" si="244"/>
        <v>0</v>
      </c>
      <c r="O1314" t="str">
        <f t="shared" si="245"/>
        <v/>
      </c>
      <c r="P1314" t="str">
        <f>IFERROR(VLOOKUP(A1314,Ref_Data!$A:$B,2,0),"Unknown")</f>
        <v>High Income</v>
      </c>
      <c r="Q1314" t="str">
        <f>IFERROR(VLOOKUP(A1314,Ref_Data!$A:$C,3,0),"Unknown")</f>
        <v>Europe &amp; Central Asia</v>
      </c>
      <c r="R1314" t="str">
        <f t="shared" si="246"/>
        <v>Universal Access</v>
      </c>
      <c r="S1314">
        <f t="shared" si="247"/>
        <v>12.585946336015652</v>
      </c>
      <c r="T1314">
        <f t="shared" si="248"/>
        <v>-27.721739130434795</v>
      </c>
      <c r="U1314" t="str">
        <f t="shared" si="249"/>
        <v/>
      </c>
      <c r="V1314">
        <f t="shared" si="250"/>
        <v>0</v>
      </c>
      <c r="W1314" t="str">
        <f t="shared" si="251"/>
        <v/>
      </c>
    </row>
    <row r="1315" spans="1:23" x14ac:dyDescent="0.2">
      <c r="A1315" t="s">
        <v>207</v>
      </c>
      <c r="B1315" t="s">
        <v>206</v>
      </c>
      <c r="C1315">
        <v>2010</v>
      </c>
      <c r="D1315">
        <v>76.3</v>
      </c>
      <c r="E1315">
        <v>36.200000000000003</v>
      </c>
      <c r="F1315">
        <v>1.3912986329999999</v>
      </c>
      <c r="G1315">
        <v>531.86706609999999</v>
      </c>
      <c r="H1315">
        <v>1243481564</v>
      </c>
      <c r="I1315" t="str">
        <f>Master_Data!$A1315 &amp; "-" &amp; Master_Data!$C1315</f>
        <v>IND-2010</v>
      </c>
      <c r="J1315" t="str">
        <f t="shared" si="240"/>
        <v/>
      </c>
      <c r="K1315" t="str">
        <f t="shared" si="241"/>
        <v/>
      </c>
      <c r="L1315" t="str">
        <f t="shared" si="242"/>
        <v/>
      </c>
      <c r="M1315">
        <f t="shared" si="243"/>
        <v>1730054200.1539018</v>
      </c>
      <c r="N1315">
        <f t="shared" si="244"/>
        <v>23.700000000000003</v>
      </c>
      <c r="O1315">
        <f t="shared" si="245"/>
        <v>2.6158766385027725</v>
      </c>
      <c r="P1315" t="str">
        <f>IFERROR(VLOOKUP(A1315,Ref_Data!$A:$B,2,0),"Unknown")</f>
        <v>Lower Middle Income</v>
      </c>
      <c r="Q1315" t="str">
        <f>IFERROR(VLOOKUP(A1315,Ref_Data!$A:$C,3,0),"Unknown")</f>
        <v>South Asia</v>
      </c>
      <c r="R1315" t="str">
        <f t="shared" si="246"/>
        <v>Moderate Access</v>
      </c>
      <c r="S1315">
        <f t="shared" si="247"/>
        <v>-3.3246574394140538</v>
      </c>
      <c r="T1315">
        <f t="shared" si="248"/>
        <v>5.7873350932621008</v>
      </c>
      <c r="U1315">
        <f t="shared" si="249"/>
        <v>-3.7067605809916344</v>
      </c>
      <c r="V1315">
        <f t="shared" si="250"/>
        <v>0</v>
      </c>
      <c r="W1315">
        <f t="shared" si="251"/>
        <v>0</v>
      </c>
    </row>
    <row r="1316" spans="1:23" x14ac:dyDescent="0.2">
      <c r="A1316" t="s">
        <v>207</v>
      </c>
      <c r="B1316" t="s">
        <v>206</v>
      </c>
      <c r="C1316">
        <v>2011</v>
      </c>
      <c r="D1316">
        <v>79.5</v>
      </c>
      <c r="E1316">
        <v>35</v>
      </c>
      <c r="F1316">
        <v>1.4633739160000001</v>
      </c>
      <c r="G1316">
        <v>546.67589020000003</v>
      </c>
      <c r="H1316">
        <v>1261224954</v>
      </c>
      <c r="I1316" t="str">
        <f>Master_Data!$A1316 &amp; "-" &amp; Master_Data!$C1316</f>
        <v>IND-2011</v>
      </c>
      <c r="J1316">
        <f t="shared" si="240"/>
        <v>3.2000000000000028</v>
      </c>
      <c r="K1316">
        <f t="shared" si="241"/>
        <v>-1.2000000000000028</v>
      </c>
      <c r="L1316">
        <f t="shared" si="242"/>
        <v>7.2075283000000212E-2</v>
      </c>
      <c r="M1316">
        <f t="shared" si="243"/>
        <v>1845643699.8919001</v>
      </c>
      <c r="N1316">
        <f t="shared" si="244"/>
        <v>20.5</v>
      </c>
      <c r="O1316">
        <f t="shared" si="245"/>
        <v>2.6768583400753752</v>
      </c>
      <c r="P1316" t="str">
        <f>IFERROR(VLOOKUP(A1316,Ref_Data!$A:$B,2,0),"Unknown")</f>
        <v>Lower Middle Income</v>
      </c>
      <c r="Q1316" t="str">
        <f>IFERROR(VLOOKUP(A1316,Ref_Data!$A:$C,3,0),"Unknown")</f>
        <v>South Asia</v>
      </c>
      <c r="R1316" t="str">
        <f t="shared" si="246"/>
        <v>Moderate Access</v>
      </c>
      <c r="S1316">
        <f t="shared" si="247"/>
        <v>-0.91532743082031232</v>
      </c>
      <c r="T1316">
        <f t="shared" si="248"/>
        <v>4.8026297103588576</v>
      </c>
      <c r="U1316">
        <f t="shared" si="249"/>
        <v>-3.6631594677740553</v>
      </c>
      <c r="V1316">
        <f t="shared" si="250"/>
        <v>3.2000000000000028</v>
      </c>
      <c r="W1316">
        <f t="shared" si="251"/>
        <v>7.2075283000000212E-2</v>
      </c>
    </row>
    <row r="1317" spans="1:23" x14ac:dyDescent="0.2">
      <c r="A1317" t="s">
        <v>207</v>
      </c>
      <c r="B1317" t="s">
        <v>206</v>
      </c>
      <c r="C1317">
        <v>2012</v>
      </c>
      <c r="D1317">
        <v>79.900000000000006</v>
      </c>
      <c r="E1317">
        <v>34.799999999999997</v>
      </c>
      <c r="F1317">
        <v>1.576075535</v>
      </c>
      <c r="G1317">
        <v>572.13308549999999</v>
      </c>
      <c r="H1317">
        <v>1278674502</v>
      </c>
      <c r="I1317" t="str">
        <f>Master_Data!$A1317 &amp; "-" &amp; Master_Data!$C1317</f>
        <v>IND-2012</v>
      </c>
      <c r="J1317">
        <f t="shared" si="240"/>
        <v>0.40000000000000568</v>
      </c>
      <c r="K1317">
        <f t="shared" si="241"/>
        <v>-0.20000000000000284</v>
      </c>
      <c r="L1317">
        <f t="shared" si="242"/>
        <v>0.11270161899999986</v>
      </c>
      <c r="M1317">
        <f t="shared" si="243"/>
        <v>2015287599.8305085</v>
      </c>
      <c r="N1317">
        <f t="shared" si="244"/>
        <v>20.099999999999994</v>
      </c>
      <c r="O1317">
        <f t="shared" si="245"/>
        <v>2.7547358734246807</v>
      </c>
      <c r="P1317" t="str">
        <f>IFERROR(VLOOKUP(A1317,Ref_Data!$A:$B,2,0),"Unknown")</f>
        <v>Lower Middle Income</v>
      </c>
      <c r="Q1317" t="str">
        <f>IFERROR(VLOOKUP(A1317,Ref_Data!$A:$C,3,0),"Unknown")</f>
        <v>South Asia</v>
      </c>
      <c r="R1317" t="str">
        <f t="shared" si="246"/>
        <v>Moderate Access</v>
      </c>
      <c r="S1317">
        <f t="shared" si="247"/>
        <v>-1.2208045360156206</v>
      </c>
      <c r="T1317">
        <f t="shared" si="248"/>
        <v>4.6928705467751151</v>
      </c>
      <c r="U1317">
        <f t="shared" si="249"/>
        <v>-3.829428528096229</v>
      </c>
      <c r="V1317">
        <f t="shared" si="250"/>
        <v>3.6000000000000085</v>
      </c>
      <c r="W1317">
        <f t="shared" si="251"/>
        <v>0.18477690200000008</v>
      </c>
    </row>
    <row r="1318" spans="1:23" x14ac:dyDescent="0.2">
      <c r="A1318" t="s">
        <v>207</v>
      </c>
      <c r="B1318" t="s">
        <v>206</v>
      </c>
      <c r="C1318">
        <v>2013</v>
      </c>
      <c r="D1318">
        <v>83.1</v>
      </c>
      <c r="E1318">
        <v>34.9</v>
      </c>
      <c r="F1318">
        <v>1.5994585569999999</v>
      </c>
      <c r="G1318">
        <v>577.25462159999995</v>
      </c>
      <c r="H1318">
        <v>1295829511</v>
      </c>
      <c r="I1318" t="str">
        <f>Master_Data!$A1318 &amp; "-" &amp; Master_Data!$C1318</f>
        <v>IND-2013</v>
      </c>
      <c r="J1318">
        <f t="shared" si="240"/>
        <v>3.1999999999999886</v>
      </c>
      <c r="K1318">
        <f t="shared" si="241"/>
        <v>0.10000000000000142</v>
      </c>
      <c r="L1318">
        <f t="shared" si="242"/>
        <v>2.3383021999999976E-2</v>
      </c>
      <c r="M1318">
        <f t="shared" si="243"/>
        <v>2072625599.7820756</v>
      </c>
      <c r="N1318">
        <f t="shared" si="244"/>
        <v>16.900000000000006</v>
      </c>
      <c r="O1318">
        <f t="shared" si="245"/>
        <v>2.770802514437591</v>
      </c>
      <c r="P1318" t="str">
        <f>IFERROR(VLOOKUP(A1318,Ref_Data!$A:$B,2,0),"Unknown")</f>
        <v>Lower Middle Income</v>
      </c>
      <c r="Q1318" t="str">
        <f>IFERROR(VLOOKUP(A1318,Ref_Data!$A:$C,3,0),"Unknown")</f>
        <v>South Asia</v>
      </c>
      <c r="R1318" t="str">
        <f t="shared" si="246"/>
        <v>High Access</v>
      </c>
      <c r="S1318">
        <f t="shared" si="247"/>
        <v>1.3874618233593878</v>
      </c>
      <c r="T1318">
        <f t="shared" si="248"/>
        <v>4.5983599161646502</v>
      </c>
      <c r="U1318">
        <f t="shared" si="249"/>
        <v>-3.3689118870000039</v>
      </c>
      <c r="V1318">
        <f t="shared" si="250"/>
        <v>6.7999999999999972</v>
      </c>
      <c r="W1318">
        <f t="shared" si="251"/>
        <v>0.20815992400000005</v>
      </c>
    </row>
    <row r="1319" spans="1:23" x14ac:dyDescent="0.2">
      <c r="A1319" t="s">
        <v>207</v>
      </c>
      <c r="B1319" t="s">
        <v>206</v>
      </c>
      <c r="C1319">
        <v>2014</v>
      </c>
      <c r="D1319">
        <v>85.1</v>
      </c>
      <c r="E1319">
        <v>33.9</v>
      </c>
      <c r="F1319">
        <v>1.7051768599999999</v>
      </c>
      <c r="G1319">
        <v>610.1653718</v>
      </c>
      <c r="H1319">
        <v>1312277191</v>
      </c>
      <c r="I1319" t="str">
        <f>Master_Data!$A1319 &amp; "-" &amp; Master_Data!$C1319</f>
        <v>IND-2014</v>
      </c>
      <c r="J1319">
        <f t="shared" si="240"/>
        <v>2</v>
      </c>
      <c r="K1319">
        <f t="shared" si="241"/>
        <v>-1</v>
      </c>
      <c r="L1319">
        <f t="shared" si="242"/>
        <v>0.10571830299999996</v>
      </c>
      <c r="M1319">
        <f t="shared" si="243"/>
        <v>2237664699.9990001</v>
      </c>
      <c r="N1319">
        <f t="shared" si="244"/>
        <v>14.900000000000006</v>
      </c>
      <c r="O1319">
        <f t="shared" si="245"/>
        <v>2.7946142780434986</v>
      </c>
      <c r="P1319" t="str">
        <f>IFERROR(VLOOKUP(A1319,Ref_Data!$A:$B,2,0),"Unknown")</f>
        <v>Lower Middle Income</v>
      </c>
      <c r="Q1319" t="str">
        <f>IFERROR(VLOOKUP(A1319,Ref_Data!$A:$C,3,0),"Unknown")</f>
        <v>South Asia</v>
      </c>
      <c r="R1319" t="str">
        <f t="shared" si="246"/>
        <v>High Access</v>
      </c>
      <c r="S1319">
        <f t="shared" si="247"/>
        <v>2.6590974111328478</v>
      </c>
      <c r="T1319">
        <f t="shared" si="248"/>
        <v>3.7882733944216973</v>
      </c>
      <c r="U1319">
        <f t="shared" si="249"/>
        <v>-3.0861100380836843</v>
      </c>
      <c r="V1319">
        <f t="shared" si="250"/>
        <v>8.7999999999999972</v>
      </c>
      <c r="W1319">
        <f t="shared" si="251"/>
        <v>0.31387822700000001</v>
      </c>
    </row>
    <row r="1320" spans="1:23" x14ac:dyDescent="0.2">
      <c r="A1320" t="s">
        <v>207</v>
      </c>
      <c r="B1320" t="s">
        <v>206</v>
      </c>
      <c r="C1320">
        <v>2015</v>
      </c>
      <c r="D1320">
        <v>88</v>
      </c>
      <c r="E1320">
        <v>33.4</v>
      </c>
      <c r="F1320">
        <v>1.715502691</v>
      </c>
      <c r="G1320">
        <v>622.33988399999998</v>
      </c>
      <c r="H1320">
        <v>1328024498</v>
      </c>
      <c r="I1320" t="str">
        <f>Master_Data!$A1320 &amp; "-" &amp; Master_Data!$C1320</f>
        <v>IND-2015</v>
      </c>
      <c r="J1320">
        <f t="shared" si="240"/>
        <v>2.9000000000000057</v>
      </c>
      <c r="K1320">
        <f t="shared" si="241"/>
        <v>-0.5</v>
      </c>
      <c r="L1320">
        <f t="shared" si="242"/>
        <v>1.0325831000000063E-2</v>
      </c>
      <c r="M1320">
        <f t="shared" si="243"/>
        <v>2278229600.0329242</v>
      </c>
      <c r="N1320">
        <f t="shared" si="244"/>
        <v>12</v>
      </c>
      <c r="O1320">
        <f t="shared" si="245"/>
        <v>2.7565366371408713</v>
      </c>
      <c r="P1320" t="str">
        <f>IFERROR(VLOOKUP(A1320,Ref_Data!$A:$B,2,0),"Unknown")</f>
        <v>Lower Middle Income</v>
      </c>
      <c r="Q1320" t="str">
        <f>IFERROR(VLOOKUP(A1320,Ref_Data!$A:$C,3,0),"Unknown")</f>
        <v>South Asia</v>
      </c>
      <c r="R1320" t="str">
        <f t="shared" si="246"/>
        <v>High Access</v>
      </c>
      <c r="S1320">
        <f t="shared" si="247"/>
        <v>4.9847614419531112</v>
      </c>
      <c r="T1320">
        <f t="shared" si="248"/>
        <v>3.4848428085020089</v>
      </c>
      <c r="U1320">
        <f t="shared" si="249"/>
        <v>-2.9939386750041788</v>
      </c>
      <c r="V1320">
        <f t="shared" si="250"/>
        <v>11.700000000000003</v>
      </c>
      <c r="W1320">
        <f t="shared" si="251"/>
        <v>0.32420405800000007</v>
      </c>
    </row>
    <row r="1321" spans="1:23" x14ac:dyDescent="0.2">
      <c r="A1321" t="s">
        <v>207</v>
      </c>
      <c r="B1321" t="s">
        <v>206</v>
      </c>
      <c r="C1321">
        <v>2016</v>
      </c>
      <c r="D1321">
        <v>89.6</v>
      </c>
      <c r="E1321">
        <v>33</v>
      </c>
      <c r="F1321">
        <v>1.7202923569999999</v>
      </c>
      <c r="G1321">
        <v>627.27353100000005</v>
      </c>
      <c r="H1321">
        <v>1343944296</v>
      </c>
      <c r="I1321" t="str">
        <f>Master_Data!$A1321 &amp; "-" &amp; Master_Data!$C1321</f>
        <v>IND-2016</v>
      </c>
      <c r="J1321">
        <f t="shared" si="240"/>
        <v>1.5999999999999943</v>
      </c>
      <c r="K1321">
        <f t="shared" si="241"/>
        <v>-0.39999999999999858</v>
      </c>
      <c r="L1321">
        <f t="shared" si="242"/>
        <v>4.7896659999999702E-3</v>
      </c>
      <c r="M1321">
        <f t="shared" si="243"/>
        <v>2311977100.6425457</v>
      </c>
      <c r="N1321">
        <f t="shared" si="244"/>
        <v>10.400000000000006</v>
      </c>
      <c r="O1321">
        <f t="shared" si="245"/>
        <v>2.7424915479177137</v>
      </c>
      <c r="P1321" t="str">
        <f>IFERROR(VLOOKUP(A1321,Ref_Data!$A:$B,2,0),"Unknown")</f>
        <v>Lower Middle Income</v>
      </c>
      <c r="Q1321" t="str">
        <f>IFERROR(VLOOKUP(A1321,Ref_Data!$A:$C,3,0),"Unknown")</f>
        <v>South Asia</v>
      </c>
      <c r="R1321" t="str">
        <f t="shared" si="246"/>
        <v>High Access</v>
      </c>
      <c r="S1321">
        <f t="shared" si="247"/>
        <v>5.5052488694530268</v>
      </c>
      <c r="T1321">
        <f t="shared" si="248"/>
        <v>3.2939424748152746</v>
      </c>
      <c r="U1321">
        <f t="shared" si="249"/>
        <v>-2.9540794386694564</v>
      </c>
      <c r="V1321">
        <f t="shared" si="250"/>
        <v>13.299999999999997</v>
      </c>
      <c r="W1321">
        <f t="shared" si="251"/>
        <v>0.32899372400000004</v>
      </c>
    </row>
    <row r="1322" spans="1:23" x14ac:dyDescent="0.2">
      <c r="A1322" t="s">
        <v>207</v>
      </c>
      <c r="B1322" t="s">
        <v>206</v>
      </c>
      <c r="C1322">
        <v>2017</v>
      </c>
      <c r="D1322">
        <v>91.8</v>
      </c>
      <c r="E1322">
        <v>32.5</v>
      </c>
      <c r="F1322">
        <v>1.7954533989999999</v>
      </c>
      <c r="G1322">
        <v>648.01471830000003</v>
      </c>
      <c r="H1322">
        <v>1359657400</v>
      </c>
      <c r="I1322" t="str">
        <f>Master_Data!$A1322 &amp; "-" &amp; Master_Data!$C1322</f>
        <v>IND-2017</v>
      </c>
      <c r="J1322">
        <f t="shared" si="240"/>
        <v>2.2000000000000028</v>
      </c>
      <c r="K1322">
        <f t="shared" si="241"/>
        <v>-0.5</v>
      </c>
      <c r="L1322">
        <f t="shared" si="242"/>
        <v>7.5161041999999956E-2</v>
      </c>
      <c r="M1322">
        <f t="shared" si="243"/>
        <v>2441201500.3055024</v>
      </c>
      <c r="N1322">
        <f t="shared" si="244"/>
        <v>8.2000000000000028</v>
      </c>
      <c r="O1322">
        <f t="shared" si="245"/>
        <v>2.7706984861550481</v>
      </c>
      <c r="P1322" t="str">
        <f>IFERROR(VLOOKUP(A1322,Ref_Data!$A:$B,2,0),"Unknown")</f>
        <v>Lower Middle Income</v>
      </c>
      <c r="Q1322" t="str">
        <f>IFERROR(VLOOKUP(A1322,Ref_Data!$A:$C,3,0),"Unknown")</f>
        <v>South Asia</v>
      </c>
      <c r="R1322" t="str">
        <f t="shared" si="246"/>
        <v>High Access</v>
      </c>
      <c r="S1322">
        <f t="shared" si="247"/>
        <v>6.9460923099218803</v>
      </c>
      <c r="T1322">
        <f t="shared" si="248"/>
        <v>2.9584811282650527</v>
      </c>
      <c r="U1322">
        <f t="shared" si="249"/>
        <v>-2.8822976665732241</v>
      </c>
      <c r="V1322">
        <f t="shared" si="250"/>
        <v>15.5</v>
      </c>
      <c r="W1322">
        <f t="shared" si="251"/>
        <v>0.404154766</v>
      </c>
    </row>
    <row r="1323" spans="1:23" x14ac:dyDescent="0.2">
      <c r="A1323" t="s">
        <v>207</v>
      </c>
      <c r="B1323" t="s">
        <v>206</v>
      </c>
      <c r="C1323">
        <v>2018</v>
      </c>
      <c r="D1323">
        <v>95.7</v>
      </c>
      <c r="E1323">
        <v>32.9</v>
      </c>
      <c r="F1323">
        <v>1.859893094</v>
      </c>
      <c r="G1323">
        <v>668.30337020000002</v>
      </c>
      <c r="H1323">
        <v>1374659064</v>
      </c>
      <c r="I1323" t="str">
        <f>Master_Data!$A1323 &amp; "-" &amp; Master_Data!$C1323</f>
        <v>IND-2018</v>
      </c>
      <c r="J1323">
        <f t="shared" si="240"/>
        <v>3.9000000000000057</v>
      </c>
      <c r="K1323">
        <f t="shared" si="241"/>
        <v>0.39999999999999858</v>
      </c>
      <c r="L1323">
        <f t="shared" si="242"/>
        <v>6.443969500000013E-2</v>
      </c>
      <c r="M1323">
        <f t="shared" si="243"/>
        <v>2556718899.7381039</v>
      </c>
      <c r="N1323">
        <f t="shared" si="244"/>
        <v>4.2999999999999972</v>
      </c>
      <c r="O1323">
        <f t="shared" si="245"/>
        <v>2.783007204412868</v>
      </c>
      <c r="P1323" t="str">
        <f>IFERROR(VLOOKUP(A1323,Ref_Data!$A:$B,2,0),"Unknown")</f>
        <v>Lower Middle Income</v>
      </c>
      <c r="Q1323" t="str">
        <f>IFERROR(VLOOKUP(A1323,Ref_Data!$A:$C,3,0),"Unknown")</f>
        <v>South Asia</v>
      </c>
      <c r="R1323" t="str">
        <f t="shared" si="246"/>
        <v>Universal Access</v>
      </c>
      <c r="S1323">
        <f t="shared" si="247"/>
        <v>10.216199440312508</v>
      </c>
      <c r="T1323">
        <f t="shared" si="248"/>
        <v>3.3369698296746968</v>
      </c>
      <c r="U1323">
        <f t="shared" si="249"/>
        <v>-2.8509759156276147</v>
      </c>
      <c r="V1323">
        <f t="shared" si="250"/>
        <v>19.400000000000006</v>
      </c>
      <c r="W1323">
        <f t="shared" si="251"/>
        <v>0.46859446100000013</v>
      </c>
    </row>
    <row r="1324" spans="1:23" x14ac:dyDescent="0.2">
      <c r="A1324" t="s">
        <v>207</v>
      </c>
      <c r="B1324" t="s">
        <v>206</v>
      </c>
      <c r="C1324">
        <v>2019</v>
      </c>
      <c r="D1324">
        <v>95.9</v>
      </c>
      <c r="E1324">
        <v>33.5</v>
      </c>
      <c r="F1324">
        <v>1.836882232</v>
      </c>
      <c r="G1324">
        <v>666.97734749999995</v>
      </c>
      <c r="H1324">
        <v>1389030312</v>
      </c>
      <c r="I1324" t="str">
        <f>Master_Data!$A1324 &amp; "-" &amp; Master_Data!$C1324</f>
        <v>IND-2019</v>
      </c>
      <c r="J1324">
        <f t="shared" si="240"/>
        <v>0.20000000000000284</v>
      </c>
      <c r="K1324">
        <f t="shared" si="241"/>
        <v>0.60000000000000142</v>
      </c>
      <c r="L1324">
        <f t="shared" si="242"/>
        <v>-2.3010862000000021E-2</v>
      </c>
      <c r="M1324">
        <f t="shared" si="243"/>
        <v>2551485099.8222165</v>
      </c>
      <c r="N1324">
        <f t="shared" si="244"/>
        <v>4.0999999999999943</v>
      </c>
      <c r="O1324">
        <f t="shared" si="245"/>
        <v>2.7540399068800463</v>
      </c>
      <c r="P1324" t="str">
        <f>IFERROR(VLOOKUP(A1324,Ref_Data!$A:$B,2,0),"Unknown")</f>
        <v>Lower Middle Income</v>
      </c>
      <c r="Q1324" t="str">
        <f>IFERROR(VLOOKUP(A1324,Ref_Data!$A:$C,3,0),"Unknown")</f>
        <v>South Asia</v>
      </c>
      <c r="R1324" t="str">
        <f t="shared" si="246"/>
        <v>Universal Access</v>
      </c>
      <c r="S1324">
        <f t="shared" si="247"/>
        <v>9.8586228605858821</v>
      </c>
      <c r="T1324">
        <f t="shared" si="248"/>
        <v>4.0378089561727109</v>
      </c>
      <c r="U1324">
        <f t="shared" si="249"/>
        <v>-2.8465190635815878</v>
      </c>
      <c r="V1324">
        <f t="shared" si="250"/>
        <v>19.600000000000009</v>
      </c>
      <c r="W1324">
        <f t="shared" si="251"/>
        <v>0.44558359900000011</v>
      </c>
    </row>
    <row r="1325" spans="1:23" x14ac:dyDescent="0.2">
      <c r="A1325" t="s">
        <v>207</v>
      </c>
      <c r="B1325" t="s">
        <v>206</v>
      </c>
      <c r="C1325">
        <v>2020</v>
      </c>
      <c r="D1325">
        <v>96.5</v>
      </c>
      <c r="E1325">
        <v>36.1</v>
      </c>
      <c r="F1325">
        <v>1.6804001609999999</v>
      </c>
      <c r="G1325">
        <v>632.23982850000004</v>
      </c>
      <c r="H1325">
        <v>1402617695</v>
      </c>
      <c r="I1325" t="str">
        <f>Master_Data!$A1325 &amp; "-" &amp; Master_Data!$C1325</f>
        <v>IND-2020</v>
      </c>
      <c r="J1325">
        <f t="shared" si="240"/>
        <v>0.59999999999999432</v>
      </c>
      <c r="K1325">
        <f t="shared" si="241"/>
        <v>2.6000000000000014</v>
      </c>
      <c r="L1325">
        <f t="shared" si="242"/>
        <v>-0.15648207100000011</v>
      </c>
      <c r="M1325">
        <f t="shared" si="243"/>
        <v>2356959000.4994488</v>
      </c>
      <c r="N1325">
        <f t="shared" si="244"/>
        <v>3.5</v>
      </c>
      <c r="O1325">
        <f t="shared" si="245"/>
        <v>2.6578524244301067</v>
      </c>
      <c r="P1325" t="str">
        <f>IFERROR(VLOOKUP(A1325,Ref_Data!$A:$B,2,0),"Unknown")</f>
        <v>Lower Middle Income</v>
      </c>
      <c r="Q1325" t="str">
        <f>IFERROR(VLOOKUP(A1325,Ref_Data!$A:$C,3,0),"Unknown")</f>
        <v>South Asia</v>
      </c>
      <c r="R1325" t="str">
        <f t="shared" si="246"/>
        <v>Universal Access</v>
      </c>
      <c r="S1325">
        <f t="shared" si="247"/>
        <v>9.9261654743359173</v>
      </c>
      <c r="T1325">
        <f t="shared" si="248"/>
        <v>5.5651465661847404</v>
      </c>
      <c r="U1325">
        <f t="shared" si="249"/>
        <v>-2.7203474753012582</v>
      </c>
      <c r="V1325">
        <f t="shared" si="250"/>
        <v>20.200000000000003</v>
      </c>
      <c r="W1325">
        <f t="shared" si="251"/>
        <v>0.289101528</v>
      </c>
    </row>
    <row r="1326" spans="1:23" x14ac:dyDescent="0.2">
      <c r="A1326" t="s">
        <v>207</v>
      </c>
      <c r="B1326" t="s">
        <v>206</v>
      </c>
      <c r="C1326">
        <v>2021</v>
      </c>
      <c r="D1326">
        <v>99.6</v>
      </c>
      <c r="E1326">
        <v>34.9</v>
      </c>
      <c r="F1326">
        <v>1.8370295169999999</v>
      </c>
      <c r="G1326">
        <v>676.81429349999996</v>
      </c>
      <c r="H1326">
        <v>1414203896</v>
      </c>
      <c r="I1326" t="str">
        <f>Master_Data!$A1326 &amp; "-" &amp; Master_Data!$C1326</f>
        <v>IND-2021</v>
      </c>
      <c r="J1326">
        <f t="shared" si="240"/>
        <v>3.0999999999999943</v>
      </c>
      <c r="K1326">
        <f t="shared" si="241"/>
        <v>-1.2000000000000028</v>
      </c>
      <c r="L1326">
        <f t="shared" si="242"/>
        <v>0.15662935600000005</v>
      </c>
      <c r="M1326">
        <f t="shared" si="243"/>
        <v>2597934300.0083981</v>
      </c>
      <c r="N1326">
        <f t="shared" si="244"/>
        <v>0.40000000000000568</v>
      </c>
      <c r="O1326">
        <f t="shared" si="245"/>
        <v>2.7142297889428368</v>
      </c>
      <c r="P1326" t="str">
        <f>IFERROR(VLOOKUP(A1326,Ref_Data!$A:$B,2,0),"Unknown")</f>
        <v>Lower Middle Income</v>
      </c>
      <c r="Q1326" t="str">
        <f>IFERROR(VLOOKUP(A1326,Ref_Data!$A:$C,3,0),"Unknown")</f>
        <v>South Asia</v>
      </c>
      <c r="R1326" t="str">
        <f t="shared" si="246"/>
        <v>Universal Access</v>
      </c>
      <c r="S1326">
        <f t="shared" si="247"/>
        <v>12.474831489726554</v>
      </c>
      <c r="T1326">
        <f t="shared" si="248"/>
        <v>5.2966183574879402</v>
      </c>
      <c r="U1326">
        <f t="shared" si="249"/>
        <v>-2.7437048240041864</v>
      </c>
      <c r="V1326">
        <f t="shared" si="250"/>
        <v>23.299999999999997</v>
      </c>
      <c r="W1326">
        <f t="shared" si="251"/>
        <v>0.44573088400000005</v>
      </c>
    </row>
    <row r="1327" spans="1:23" x14ac:dyDescent="0.2">
      <c r="A1327" t="s">
        <v>207</v>
      </c>
      <c r="B1327" t="s">
        <v>206</v>
      </c>
      <c r="C1327">
        <v>2022</v>
      </c>
      <c r="D1327">
        <v>99.2</v>
      </c>
      <c r="F1327">
        <v>1.9692961899999999</v>
      </c>
      <c r="G1327">
        <v>727.90220009999996</v>
      </c>
      <c r="H1327">
        <v>1425423212</v>
      </c>
      <c r="I1327" t="str">
        <f>Master_Data!$A1327 &amp; "-" &amp; Master_Data!$C1327</f>
        <v>IND-2022</v>
      </c>
      <c r="J1327">
        <f t="shared" si="240"/>
        <v>-0.39999999999999147</v>
      </c>
      <c r="K1327" t="str">
        <f t="shared" si="241"/>
        <v/>
      </c>
      <c r="L1327">
        <f t="shared" si="242"/>
        <v>0.13226667299999995</v>
      </c>
      <c r="M1327">
        <f t="shared" si="243"/>
        <v>2807080500.5291619</v>
      </c>
      <c r="N1327">
        <f t="shared" si="244"/>
        <v>0.79999999999999716</v>
      </c>
      <c r="O1327">
        <f t="shared" si="245"/>
        <v>2.7054406343729367</v>
      </c>
      <c r="P1327" t="str">
        <f>IFERROR(VLOOKUP(A1327,Ref_Data!$A:$B,2,0),"Unknown")</f>
        <v>Lower Middle Income</v>
      </c>
      <c r="Q1327" t="str">
        <f>IFERROR(VLOOKUP(A1327,Ref_Data!$A:$C,3,0),"Unknown")</f>
        <v>South Asia</v>
      </c>
      <c r="R1327" t="str">
        <f t="shared" si="246"/>
        <v>Universal Access</v>
      </c>
      <c r="S1327">
        <f t="shared" si="247"/>
        <v>11.785946336015655</v>
      </c>
      <c r="T1327" t="str">
        <f t="shared" si="248"/>
        <v/>
      </c>
      <c r="U1327">
        <f t="shared" si="249"/>
        <v>-2.5815048622259367</v>
      </c>
      <c r="V1327">
        <f t="shared" si="250"/>
        <v>22.900000000000006</v>
      </c>
      <c r="W1327">
        <f t="shared" si="251"/>
        <v>0.577997557</v>
      </c>
    </row>
    <row r="1328" spans="1:23" x14ac:dyDescent="0.2">
      <c r="A1328" t="s">
        <v>209</v>
      </c>
      <c r="B1328" t="s">
        <v>208</v>
      </c>
      <c r="C1328">
        <v>2010</v>
      </c>
      <c r="D1328">
        <v>100</v>
      </c>
      <c r="E1328">
        <v>5.3</v>
      </c>
      <c r="F1328">
        <v>8.9744537189999996</v>
      </c>
      <c r="G1328">
        <v>3149.89842</v>
      </c>
      <c r="H1328">
        <v>4560155</v>
      </c>
      <c r="I1328" t="str">
        <f>Master_Data!$A1328 &amp; "-" &amp; Master_Data!$C1328</f>
        <v>IRL-2010</v>
      </c>
      <c r="J1328" t="str">
        <f t="shared" si="240"/>
        <v/>
      </c>
      <c r="K1328" t="str">
        <f t="shared" si="241"/>
        <v/>
      </c>
      <c r="L1328" t="str">
        <f t="shared" si="242"/>
        <v/>
      </c>
      <c r="M1328">
        <f t="shared" si="243"/>
        <v>40924899.998966441</v>
      </c>
      <c r="N1328">
        <f t="shared" si="244"/>
        <v>0</v>
      </c>
      <c r="O1328">
        <f t="shared" si="245"/>
        <v>2.8491248041579702</v>
      </c>
      <c r="P1328" t="str">
        <f>IFERROR(VLOOKUP(A1328,Ref_Data!$A:$B,2,0),"Unknown")</f>
        <v>High Income</v>
      </c>
      <c r="Q1328" t="str">
        <f>IFERROR(VLOOKUP(A1328,Ref_Data!$A:$C,3,0),"Unknown")</f>
        <v>Europe &amp; Central Asia</v>
      </c>
      <c r="R1328" t="str">
        <f t="shared" si="246"/>
        <v>Universal Access</v>
      </c>
      <c r="S1328">
        <f t="shared" si="247"/>
        <v>20.375342560585949</v>
      </c>
      <c r="T1328">
        <f t="shared" si="248"/>
        <v>-25.112664906737901</v>
      </c>
      <c r="U1328">
        <f t="shared" si="249"/>
        <v>3.8763945050083652</v>
      </c>
      <c r="V1328">
        <f t="shared" si="250"/>
        <v>0</v>
      </c>
      <c r="W1328">
        <f t="shared" si="251"/>
        <v>0</v>
      </c>
    </row>
    <row r="1329" spans="1:23" x14ac:dyDescent="0.2">
      <c r="A1329" t="s">
        <v>209</v>
      </c>
      <c r="B1329" t="s">
        <v>208</v>
      </c>
      <c r="C1329">
        <v>2011</v>
      </c>
      <c r="D1329">
        <v>100</v>
      </c>
      <c r="E1329">
        <v>7</v>
      </c>
      <c r="F1329">
        <v>8.1098949279999992</v>
      </c>
      <c r="G1329">
        <v>2875.406755</v>
      </c>
      <c r="H1329">
        <v>4580084</v>
      </c>
      <c r="I1329" t="str">
        <f>Master_Data!$A1329 &amp; "-" &amp; Master_Data!$C1329</f>
        <v>IRL-2011</v>
      </c>
      <c r="J1329">
        <f t="shared" si="240"/>
        <v>0</v>
      </c>
      <c r="K1329">
        <f t="shared" si="241"/>
        <v>1.7000000000000002</v>
      </c>
      <c r="L1329">
        <f t="shared" si="242"/>
        <v>-0.86455879100000033</v>
      </c>
      <c r="M1329">
        <f t="shared" si="243"/>
        <v>37144000.001413949</v>
      </c>
      <c r="N1329">
        <f t="shared" si="244"/>
        <v>0</v>
      </c>
      <c r="O1329">
        <f t="shared" si="245"/>
        <v>2.820433983434806</v>
      </c>
      <c r="P1329" t="str">
        <f>IFERROR(VLOOKUP(A1329,Ref_Data!$A:$B,2,0),"Unknown")</f>
        <v>High Income</v>
      </c>
      <c r="Q1329" t="str">
        <f>IFERROR(VLOOKUP(A1329,Ref_Data!$A:$C,3,0),"Unknown")</f>
        <v>Europe &amp; Central Asia</v>
      </c>
      <c r="R1329" t="str">
        <f t="shared" si="246"/>
        <v>Universal Access</v>
      </c>
      <c r="S1329">
        <f t="shared" si="247"/>
        <v>19.584672569179688</v>
      </c>
      <c r="T1329">
        <f t="shared" si="248"/>
        <v>-23.197370289641142</v>
      </c>
      <c r="U1329">
        <f t="shared" si="249"/>
        <v>2.9833615442259438</v>
      </c>
      <c r="V1329">
        <f t="shared" si="250"/>
        <v>0</v>
      </c>
      <c r="W1329">
        <f t="shared" si="251"/>
        <v>-0.86455879100000033</v>
      </c>
    </row>
    <row r="1330" spans="1:23" x14ac:dyDescent="0.2">
      <c r="A1330" t="s">
        <v>209</v>
      </c>
      <c r="B1330" t="s">
        <v>208</v>
      </c>
      <c r="C1330">
        <v>2012</v>
      </c>
      <c r="D1330">
        <v>100</v>
      </c>
      <c r="E1330">
        <v>6.9</v>
      </c>
      <c r="F1330">
        <v>8.1752212669999995</v>
      </c>
      <c r="G1330">
        <v>2858.9173559999999</v>
      </c>
      <c r="H1330">
        <v>4599533</v>
      </c>
      <c r="I1330" t="str">
        <f>Master_Data!$A1330 &amp; "-" &amp; Master_Data!$C1330</f>
        <v>IRL-2012</v>
      </c>
      <c r="J1330">
        <f t="shared" si="240"/>
        <v>0</v>
      </c>
      <c r="K1330">
        <f t="shared" si="241"/>
        <v>-9.9999999999999645E-2</v>
      </c>
      <c r="L1330">
        <f t="shared" si="242"/>
        <v>6.5326339000000289E-2</v>
      </c>
      <c r="M1330">
        <f t="shared" si="243"/>
        <v>37602199.999868311</v>
      </c>
      <c r="N1330">
        <f t="shared" si="244"/>
        <v>0</v>
      </c>
      <c r="O1330">
        <f t="shared" si="245"/>
        <v>2.8595514486778328</v>
      </c>
      <c r="P1330" t="str">
        <f>IFERROR(VLOOKUP(A1330,Ref_Data!$A:$B,2,0),"Unknown")</f>
        <v>High Income</v>
      </c>
      <c r="Q1330" t="str">
        <f>IFERROR(VLOOKUP(A1330,Ref_Data!$A:$C,3,0),"Unknown")</f>
        <v>Europe &amp; Central Asia</v>
      </c>
      <c r="R1330" t="str">
        <f t="shared" si="246"/>
        <v>Universal Access</v>
      </c>
      <c r="S1330">
        <f t="shared" si="247"/>
        <v>18.879195463984374</v>
      </c>
      <c r="T1330">
        <f t="shared" si="248"/>
        <v>-23.20712945322488</v>
      </c>
      <c r="U1330">
        <f t="shared" si="249"/>
        <v>2.7697172039037703</v>
      </c>
      <c r="V1330">
        <f t="shared" si="250"/>
        <v>0</v>
      </c>
      <c r="W1330">
        <f t="shared" si="251"/>
        <v>-0.79923245200000004</v>
      </c>
    </row>
    <row r="1331" spans="1:23" x14ac:dyDescent="0.2">
      <c r="A1331" t="s">
        <v>209</v>
      </c>
      <c r="B1331" t="s">
        <v>208</v>
      </c>
      <c r="C1331">
        <v>2013</v>
      </c>
      <c r="D1331">
        <v>100</v>
      </c>
      <c r="E1331">
        <v>7.7</v>
      </c>
      <c r="F1331">
        <v>7.8579683969999996</v>
      </c>
      <c r="G1331">
        <v>2802.6096440000001</v>
      </c>
      <c r="H1331">
        <v>4623816</v>
      </c>
      <c r="I1331" t="str">
        <f>Master_Data!$A1331 &amp; "-" &amp; Master_Data!$C1331</f>
        <v>IRL-2013</v>
      </c>
      <c r="J1331">
        <f t="shared" si="240"/>
        <v>0</v>
      </c>
      <c r="K1331">
        <f t="shared" si="241"/>
        <v>0.79999999999999982</v>
      </c>
      <c r="L1331">
        <f t="shared" si="242"/>
        <v>-0.31725286999999991</v>
      </c>
      <c r="M1331">
        <f t="shared" si="243"/>
        <v>36333800.001542948</v>
      </c>
      <c r="N1331">
        <f t="shared" si="244"/>
        <v>0</v>
      </c>
      <c r="O1331">
        <f t="shared" si="245"/>
        <v>2.8038040951663832</v>
      </c>
      <c r="P1331" t="str">
        <f>IFERROR(VLOOKUP(A1331,Ref_Data!$A:$B,2,0),"Unknown")</f>
        <v>High Income</v>
      </c>
      <c r="Q1331" t="str">
        <f>IFERROR(VLOOKUP(A1331,Ref_Data!$A:$C,3,0),"Unknown")</f>
        <v>Europe &amp; Central Asia</v>
      </c>
      <c r="R1331" t="str">
        <f t="shared" si="246"/>
        <v>Universal Access</v>
      </c>
      <c r="S1331">
        <f t="shared" si="247"/>
        <v>18.287461823359394</v>
      </c>
      <c r="T1331">
        <f t="shared" si="248"/>
        <v>-22.601640083835349</v>
      </c>
      <c r="U1331">
        <f t="shared" si="249"/>
        <v>2.8895979529999956</v>
      </c>
      <c r="V1331">
        <f t="shared" si="250"/>
        <v>0</v>
      </c>
      <c r="W1331">
        <f t="shared" si="251"/>
        <v>-1.1164853219999999</v>
      </c>
    </row>
    <row r="1332" spans="1:23" x14ac:dyDescent="0.2">
      <c r="A1332" t="s">
        <v>209</v>
      </c>
      <c r="B1332" t="s">
        <v>208</v>
      </c>
      <c r="C1332">
        <v>2014</v>
      </c>
      <c r="D1332">
        <v>100</v>
      </c>
      <c r="E1332">
        <v>8.8000000000000007</v>
      </c>
      <c r="F1332">
        <v>7.758934591</v>
      </c>
      <c r="G1332">
        <v>2726.6052800000002</v>
      </c>
      <c r="H1332">
        <v>4657740</v>
      </c>
      <c r="I1332" t="str">
        <f>Master_Data!$A1332 &amp; "-" &amp; Master_Data!$C1332</f>
        <v>IRL-2014</v>
      </c>
      <c r="J1332">
        <f t="shared" si="240"/>
        <v>0</v>
      </c>
      <c r="K1332">
        <f t="shared" si="241"/>
        <v>1.1000000000000005</v>
      </c>
      <c r="L1332">
        <f t="shared" si="242"/>
        <v>-9.9033805999999558E-2</v>
      </c>
      <c r="M1332">
        <f t="shared" si="243"/>
        <v>36139100.001884341</v>
      </c>
      <c r="N1332">
        <f t="shared" si="244"/>
        <v>0</v>
      </c>
      <c r="O1332">
        <f t="shared" si="245"/>
        <v>2.8456390985203401</v>
      </c>
      <c r="P1332" t="str">
        <f>IFERROR(VLOOKUP(A1332,Ref_Data!$A:$B,2,0),"Unknown")</f>
        <v>High Income</v>
      </c>
      <c r="Q1332" t="str">
        <f>IFERROR(VLOOKUP(A1332,Ref_Data!$A:$C,3,0),"Unknown")</f>
        <v>Europe &amp; Central Asia</v>
      </c>
      <c r="R1332" t="str">
        <f t="shared" si="246"/>
        <v>Universal Access</v>
      </c>
      <c r="S1332">
        <f t="shared" si="247"/>
        <v>17.559097411132853</v>
      </c>
      <c r="T1332">
        <f t="shared" si="248"/>
        <v>-21.311726605578301</v>
      </c>
      <c r="U1332">
        <f t="shared" si="249"/>
        <v>2.9676476929163158</v>
      </c>
      <c r="V1332">
        <f t="shared" si="250"/>
        <v>0</v>
      </c>
      <c r="W1332">
        <f t="shared" si="251"/>
        <v>-1.2155191279999995</v>
      </c>
    </row>
    <row r="1333" spans="1:23" x14ac:dyDescent="0.2">
      <c r="A1333" t="s">
        <v>209</v>
      </c>
      <c r="B1333" t="s">
        <v>208</v>
      </c>
      <c r="C1333">
        <v>2015</v>
      </c>
      <c r="D1333">
        <v>100</v>
      </c>
      <c r="E1333">
        <v>9.5</v>
      </c>
      <c r="F1333">
        <v>8.0068788380000004</v>
      </c>
      <c r="G1333">
        <v>2825.9812059999999</v>
      </c>
      <c r="H1333">
        <v>4701957</v>
      </c>
      <c r="I1333" t="str">
        <f>Master_Data!$A1333 &amp; "-" &amp; Master_Data!$C1333</f>
        <v>IRL-2015</v>
      </c>
      <c r="J1333">
        <f t="shared" si="240"/>
        <v>0</v>
      </c>
      <c r="K1333">
        <f t="shared" si="241"/>
        <v>0.69999999999999929</v>
      </c>
      <c r="L1333">
        <f t="shared" si="242"/>
        <v>0.2479442470000004</v>
      </c>
      <c r="M1333">
        <f t="shared" si="243"/>
        <v>37648000.000485972</v>
      </c>
      <c r="N1333">
        <f t="shared" si="244"/>
        <v>0</v>
      </c>
      <c r="O1333">
        <f t="shared" si="245"/>
        <v>2.8333093019161431</v>
      </c>
      <c r="P1333" t="str">
        <f>IFERROR(VLOOKUP(A1333,Ref_Data!$A:$B,2,0),"Unknown")</f>
        <v>High Income</v>
      </c>
      <c r="Q1333" t="str">
        <f>IFERROR(VLOOKUP(A1333,Ref_Data!$A:$C,3,0),"Unknown")</f>
        <v>Europe &amp; Central Asia</v>
      </c>
      <c r="R1333" t="str">
        <f t="shared" si="246"/>
        <v>Universal Access</v>
      </c>
      <c r="S1333">
        <f t="shared" si="247"/>
        <v>16.984761441953111</v>
      </c>
      <c r="T1333">
        <f t="shared" si="248"/>
        <v>-20.41515719149799</v>
      </c>
      <c r="U1333">
        <f t="shared" si="249"/>
        <v>3.2974374719958215</v>
      </c>
      <c r="V1333">
        <f t="shared" si="250"/>
        <v>0</v>
      </c>
      <c r="W1333">
        <f t="shared" si="251"/>
        <v>-0.96757488099999911</v>
      </c>
    </row>
    <row r="1334" spans="1:23" x14ac:dyDescent="0.2">
      <c r="A1334" t="s">
        <v>209</v>
      </c>
      <c r="B1334" t="s">
        <v>208</v>
      </c>
      <c r="C1334">
        <v>2016</v>
      </c>
      <c r="D1334">
        <v>100</v>
      </c>
      <c r="E1334">
        <v>8.6</v>
      </c>
      <c r="F1334">
        <v>8.2963691770000008</v>
      </c>
      <c r="G1334">
        <v>2932.304153</v>
      </c>
      <c r="H1334">
        <v>4762722</v>
      </c>
      <c r="I1334" t="str">
        <f>Master_Data!$A1334 &amp; "-" &amp; Master_Data!$C1334</f>
        <v>IRL-2016</v>
      </c>
      <c r="J1334">
        <f t="shared" si="240"/>
        <v>0</v>
      </c>
      <c r="K1334">
        <f t="shared" si="241"/>
        <v>-0.90000000000000036</v>
      </c>
      <c r="L1334">
        <f t="shared" si="242"/>
        <v>0.28949033900000032</v>
      </c>
      <c r="M1334">
        <f t="shared" si="243"/>
        <v>39513299.999419801</v>
      </c>
      <c r="N1334">
        <f t="shared" si="244"/>
        <v>0</v>
      </c>
      <c r="O1334">
        <f t="shared" si="245"/>
        <v>2.8293003536185357</v>
      </c>
      <c r="P1334" t="str">
        <f>IFERROR(VLOOKUP(A1334,Ref_Data!$A:$B,2,0),"Unknown")</f>
        <v>High Income</v>
      </c>
      <c r="Q1334" t="str">
        <f>IFERROR(VLOOKUP(A1334,Ref_Data!$A:$C,3,0),"Unknown")</f>
        <v>Europe &amp; Central Asia</v>
      </c>
      <c r="R1334" t="str">
        <f t="shared" si="246"/>
        <v>Universal Access</v>
      </c>
      <c r="S1334">
        <f t="shared" si="247"/>
        <v>15.905248869453033</v>
      </c>
      <c r="T1334">
        <f t="shared" si="248"/>
        <v>-21.106057525184724</v>
      </c>
      <c r="U1334">
        <f t="shared" si="249"/>
        <v>3.6219973813305444</v>
      </c>
      <c r="V1334">
        <f t="shared" si="250"/>
        <v>0</v>
      </c>
      <c r="W1334">
        <f t="shared" si="251"/>
        <v>-0.67808454199999879</v>
      </c>
    </row>
    <row r="1335" spans="1:23" x14ac:dyDescent="0.2">
      <c r="A1335" t="s">
        <v>209</v>
      </c>
      <c r="B1335" t="s">
        <v>208</v>
      </c>
      <c r="C1335">
        <v>2017</v>
      </c>
      <c r="D1335">
        <v>100</v>
      </c>
      <c r="E1335">
        <v>10.1</v>
      </c>
      <c r="F1335">
        <v>7.9261804119999999</v>
      </c>
      <c r="G1335">
        <v>2854.858205</v>
      </c>
      <c r="H1335">
        <v>4827445</v>
      </c>
      <c r="I1335" t="str">
        <f>Master_Data!$A1335 &amp; "-" &amp; Master_Data!$C1335</f>
        <v>IRL-2017</v>
      </c>
      <c r="J1335">
        <f t="shared" si="240"/>
        <v>0</v>
      </c>
      <c r="K1335">
        <f t="shared" si="241"/>
        <v>1.5</v>
      </c>
      <c r="L1335">
        <f t="shared" si="242"/>
        <v>-0.37018876500000086</v>
      </c>
      <c r="M1335">
        <f t="shared" si="243"/>
        <v>38263199.999007337</v>
      </c>
      <c r="N1335">
        <f t="shared" si="244"/>
        <v>0</v>
      </c>
      <c r="O1335">
        <f t="shared" si="245"/>
        <v>2.7763832186544621</v>
      </c>
      <c r="P1335" t="str">
        <f>IFERROR(VLOOKUP(A1335,Ref_Data!$A:$B,2,0),"Unknown")</f>
        <v>High Income</v>
      </c>
      <c r="Q1335" t="str">
        <f>IFERROR(VLOOKUP(A1335,Ref_Data!$A:$C,3,0),"Unknown")</f>
        <v>Europe &amp; Central Asia</v>
      </c>
      <c r="R1335" t="str">
        <f t="shared" si="246"/>
        <v>Universal Access</v>
      </c>
      <c r="S1335">
        <f t="shared" si="247"/>
        <v>15.146092309921883</v>
      </c>
      <c r="T1335">
        <f t="shared" si="248"/>
        <v>-19.441518871734949</v>
      </c>
      <c r="U1335">
        <f t="shared" si="249"/>
        <v>3.2484293464267759</v>
      </c>
      <c r="V1335">
        <f t="shared" si="250"/>
        <v>0</v>
      </c>
      <c r="W1335">
        <f t="shared" si="251"/>
        <v>-1.0482733069999997</v>
      </c>
    </row>
    <row r="1336" spans="1:23" x14ac:dyDescent="0.2">
      <c r="A1336" t="s">
        <v>209</v>
      </c>
      <c r="B1336" t="s">
        <v>208</v>
      </c>
      <c r="C1336">
        <v>2018</v>
      </c>
      <c r="D1336">
        <v>100</v>
      </c>
      <c r="E1336">
        <v>10.8</v>
      </c>
      <c r="F1336">
        <v>7.7633787679999999</v>
      </c>
      <c r="G1336">
        <v>2820.4413800000002</v>
      </c>
      <c r="H1336">
        <v>4898022</v>
      </c>
      <c r="I1336" t="str">
        <f>Master_Data!$A1336 &amp; "-" &amp; Master_Data!$C1336</f>
        <v>IRL-2018</v>
      </c>
      <c r="J1336">
        <f t="shared" si="240"/>
        <v>0</v>
      </c>
      <c r="K1336">
        <f t="shared" si="241"/>
        <v>0.70000000000000107</v>
      </c>
      <c r="L1336">
        <f t="shared" si="242"/>
        <v>-0.16280164399999997</v>
      </c>
      <c r="M1336">
        <f t="shared" si="243"/>
        <v>38025199.999996893</v>
      </c>
      <c r="N1336">
        <f t="shared" si="244"/>
        <v>0</v>
      </c>
      <c r="O1336">
        <f t="shared" si="245"/>
        <v>2.7525403729539661</v>
      </c>
      <c r="P1336" t="str">
        <f>IFERROR(VLOOKUP(A1336,Ref_Data!$A:$B,2,0),"Unknown")</f>
        <v>High Income</v>
      </c>
      <c r="Q1336" t="str">
        <f>IFERROR(VLOOKUP(A1336,Ref_Data!$A:$C,3,0),"Unknown")</f>
        <v>Europe &amp; Central Asia</v>
      </c>
      <c r="R1336" t="str">
        <f t="shared" si="246"/>
        <v>Universal Access</v>
      </c>
      <c r="S1336">
        <f t="shared" si="247"/>
        <v>14.516199440312505</v>
      </c>
      <c r="T1336">
        <f t="shared" si="248"/>
        <v>-18.763030170325301</v>
      </c>
      <c r="U1336">
        <f t="shared" si="249"/>
        <v>3.052509758372385</v>
      </c>
      <c r="V1336">
        <f t="shared" si="250"/>
        <v>0</v>
      </c>
      <c r="W1336">
        <f t="shared" si="251"/>
        <v>-1.2110749509999996</v>
      </c>
    </row>
    <row r="1337" spans="1:23" x14ac:dyDescent="0.2">
      <c r="A1337" t="s">
        <v>209</v>
      </c>
      <c r="B1337" t="s">
        <v>208</v>
      </c>
      <c r="C1337">
        <v>2019</v>
      </c>
      <c r="D1337">
        <v>100</v>
      </c>
      <c r="E1337">
        <v>12.3</v>
      </c>
      <c r="F1337">
        <v>7.3082129130000002</v>
      </c>
      <c r="G1337">
        <v>2747.9015810000001</v>
      </c>
      <c r="H1337">
        <v>4976456</v>
      </c>
      <c r="I1337" t="str">
        <f>Master_Data!$A1337 &amp; "-" &amp; Master_Data!$C1337</f>
        <v>IRL-2019</v>
      </c>
      <c r="J1337">
        <f t="shared" si="240"/>
        <v>0</v>
      </c>
      <c r="K1337">
        <f t="shared" si="241"/>
        <v>1.5</v>
      </c>
      <c r="L1337">
        <f t="shared" si="242"/>
        <v>-0.45516585499999973</v>
      </c>
      <c r="M1337">
        <f t="shared" si="243"/>
        <v>36369000.000176325</v>
      </c>
      <c r="N1337">
        <f t="shared" si="244"/>
        <v>0</v>
      </c>
      <c r="O1337">
        <f t="shared" si="245"/>
        <v>2.6595613771365274</v>
      </c>
      <c r="P1337" t="str">
        <f>IFERROR(VLOOKUP(A1337,Ref_Data!$A:$B,2,0),"Unknown")</f>
        <v>High Income</v>
      </c>
      <c r="Q1337" t="str">
        <f>IFERROR(VLOOKUP(A1337,Ref_Data!$A:$C,3,0),"Unknown")</f>
        <v>Europe &amp; Central Asia</v>
      </c>
      <c r="R1337" t="str">
        <f t="shared" si="246"/>
        <v>Universal Access</v>
      </c>
      <c r="S1337">
        <f t="shared" si="247"/>
        <v>13.958622860585876</v>
      </c>
      <c r="T1337">
        <f t="shared" si="248"/>
        <v>-17.162191043827288</v>
      </c>
      <c r="U1337">
        <f t="shared" si="249"/>
        <v>2.6248116174184126</v>
      </c>
      <c r="V1337">
        <f t="shared" si="250"/>
        <v>0</v>
      </c>
      <c r="W1337">
        <f t="shared" si="251"/>
        <v>-1.6662408059999994</v>
      </c>
    </row>
    <row r="1338" spans="1:23" x14ac:dyDescent="0.2">
      <c r="A1338" t="s">
        <v>209</v>
      </c>
      <c r="B1338" t="s">
        <v>208</v>
      </c>
      <c r="C1338">
        <v>2020</v>
      </c>
      <c r="D1338">
        <v>100</v>
      </c>
      <c r="E1338">
        <v>13.7</v>
      </c>
      <c r="F1338">
        <v>6.8045677690000002</v>
      </c>
      <c r="G1338">
        <v>2633.9769120000001</v>
      </c>
      <c r="H1338">
        <v>5039747</v>
      </c>
      <c r="I1338" t="str">
        <f>Master_Data!$A1338 &amp; "-" &amp; Master_Data!$C1338</f>
        <v>IRL-2020</v>
      </c>
      <c r="J1338">
        <f t="shared" si="240"/>
        <v>0</v>
      </c>
      <c r="K1338">
        <f t="shared" si="241"/>
        <v>1.3999999999999986</v>
      </c>
      <c r="L1338">
        <f t="shared" si="242"/>
        <v>-0.50364514400000004</v>
      </c>
      <c r="M1338">
        <f t="shared" si="243"/>
        <v>34293300.000114441</v>
      </c>
      <c r="N1338">
        <f t="shared" si="244"/>
        <v>0</v>
      </c>
      <c r="O1338">
        <f t="shared" si="245"/>
        <v>2.5833817061946975</v>
      </c>
      <c r="P1338" t="str">
        <f>IFERROR(VLOOKUP(A1338,Ref_Data!$A:$B,2,0),"Unknown")</f>
        <v>High Income</v>
      </c>
      <c r="Q1338" t="str">
        <f>IFERROR(VLOOKUP(A1338,Ref_Data!$A:$C,3,0),"Unknown")</f>
        <v>Europe &amp; Central Asia</v>
      </c>
      <c r="R1338" t="str">
        <f t="shared" si="246"/>
        <v>Universal Access</v>
      </c>
      <c r="S1338">
        <f t="shared" si="247"/>
        <v>13.426165474335917</v>
      </c>
      <c r="T1338">
        <f t="shared" si="248"/>
        <v>-16.834853433815262</v>
      </c>
      <c r="U1338">
        <f t="shared" si="249"/>
        <v>2.4038201326987423</v>
      </c>
      <c r="V1338">
        <f t="shared" si="250"/>
        <v>0</v>
      </c>
      <c r="W1338">
        <f t="shared" si="251"/>
        <v>-2.1698859499999994</v>
      </c>
    </row>
    <row r="1339" spans="1:23" x14ac:dyDescent="0.2">
      <c r="A1339" t="s">
        <v>209</v>
      </c>
      <c r="B1339" t="s">
        <v>208</v>
      </c>
      <c r="C1339">
        <v>2021</v>
      </c>
      <c r="D1339">
        <v>100</v>
      </c>
      <c r="E1339">
        <v>12.7</v>
      </c>
      <c r="F1339">
        <v>7.1190675819999996</v>
      </c>
      <c r="G1339">
        <v>2689.3633369999998</v>
      </c>
      <c r="H1339">
        <v>5110585</v>
      </c>
      <c r="I1339" t="str">
        <f>Master_Data!$A1339 &amp; "-" &amp; Master_Data!$C1339</f>
        <v>IRL-2021</v>
      </c>
      <c r="J1339">
        <f t="shared" si="240"/>
        <v>0</v>
      </c>
      <c r="K1339">
        <f t="shared" si="241"/>
        <v>-1</v>
      </c>
      <c r="L1339">
        <f t="shared" si="242"/>
        <v>0.31449981299999941</v>
      </c>
      <c r="M1339">
        <f t="shared" si="243"/>
        <v>36382599.998555467</v>
      </c>
      <c r="N1339">
        <f t="shared" si="244"/>
        <v>0</v>
      </c>
      <c r="O1339">
        <f t="shared" si="245"/>
        <v>2.6471200391767664</v>
      </c>
      <c r="P1339" t="str">
        <f>IFERROR(VLOOKUP(A1339,Ref_Data!$A:$B,2,0),"Unknown")</f>
        <v>High Income</v>
      </c>
      <c r="Q1339" t="str">
        <f>IFERROR(VLOOKUP(A1339,Ref_Data!$A:$C,3,0),"Unknown")</f>
        <v>Europe &amp; Central Asia</v>
      </c>
      <c r="R1339" t="str">
        <f t="shared" si="246"/>
        <v>Universal Access</v>
      </c>
      <c r="S1339">
        <f t="shared" si="247"/>
        <v>12.87483148972656</v>
      </c>
      <c r="T1339">
        <f t="shared" si="248"/>
        <v>-16.903381642512059</v>
      </c>
      <c r="U1339">
        <f t="shared" si="249"/>
        <v>2.5383332409958133</v>
      </c>
      <c r="V1339">
        <f t="shared" si="250"/>
        <v>0</v>
      </c>
      <c r="W1339">
        <f t="shared" si="251"/>
        <v>-1.855386137</v>
      </c>
    </row>
    <row r="1340" spans="1:23" x14ac:dyDescent="0.2">
      <c r="A1340" t="s">
        <v>209</v>
      </c>
      <c r="B1340" t="s">
        <v>208</v>
      </c>
      <c r="C1340">
        <v>2022</v>
      </c>
      <c r="D1340">
        <v>100</v>
      </c>
      <c r="F1340">
        <v>6.8458129129999996</v>
      </c>
      <c r="G1340">
        <v>2600.1574059999998</v>
      </c>
      <c r="H1340">
        <v>5212836</v>
      </c>
      <c r="I1340" t="str">
        <f>Master_Data!$A1340 &amp; "-" &amp; Master_Data!$C1340</f>
        <v>IRL-2022</v>
      </c>
      <c r="J1340">
        <f t="shared" si="240"/>
        <v>0</v>
      </c>
      <c r="K1340" t="str">
        <f t="shared" si="241"/>
        <v/>
      </c>
      <c r="L1340">
        <f t="shared" si="242"/>
        <v>-0.27325466899999995</v>
      </c>
      <c r="M1340">
        <f t="shared" si="243"/>
        <v>35686100.002151266</v>
      </c>
      <c r="N1340">
        <f t="shared" si="244"/>
        <v>0</v>
      </c>
      <c r="O1340">
        <f t="shared" si="245"/>
        <v>2.6328455720422643</v>
      </c>
      <c r="P1340" t="str">
        <f>IFERROR(VLOOKUP(A1340,Ref_Data!$A:$B,2,0),"Unknown")</f>
        <v>High Income</v>
      </c>
      <c r="Q1340" t="str">
        <f>IFERROR(VLOOKUP(A1340,Ref_Data!$A:$C,3,0),"Unknown")</f>
        <v>Europe &amp; Central Asia</v>
      </c>
      <c r="R1340" t="str">
        <f t="shared" si="246"/>
        <v>Universal Access</v>
      </c>
      <c r="S1340">
        <f t="shared" si="247"/>
        <v>12.585946336015652</v>
      </c>
      <c r="T1340" t="str">
        <f t="shared" si="248"/>
        <v/>
      </c>
      <c r="U1340">
        <f t="shared" si="249"/>
        <v>2.2950118607740633</v>
      </c>
      <c r="V1340">
        <f t="shared" si="250"/>
        <v>0</v>
      </c>
      <c r="W1340">
        <f t="shared" si="251"/>
        <v>-2.1286408059999999</v>
      </c>
    </row>
    <row r="1341" spans="1:23" x14ac:dyDescent="0.2">
      <c r="A1341" t="s">
        <v>211</v>
      </c>
      <c r="B1341" t="s">
        <v>210</v>
      </c>
      <c r="C1341">
        <v>2010</v>
      </c>
      <c r="D1341">
        <v>99.4</v>
      </c>
      <c r="E1341">
        <v>0.9</v>
      </c>
      <c r="F1341">
        <v>7.4495418170000001</v>
      </c>
      <c r="G1341">
        <v>2639.091042</v>
      </c>
      <c r="H1341">
        <v>77420842</v>
      </c>
      <c r="I1341" t="str">
        <f>Master_Data!$A1341 &amp; "-" &amp; Master_Data!$C1341</f>
        <v>IRN-2010</v>
      </c>
      <c r="J1341" t="str">
        <f t="shared" si="240"/>
        <v/>
      </c>
      <c r="K1341" t="str">
        <f t="shared" si="241"/>
        <v/>
      </c>
      <c r="L1341" t="str">
        <f t="shared" si="242"/>
        <v/>
      </c>
      <c r="M1341">
        <f t="shared" si="243"/>
        <v>576749799.98634994</v>
      </c>
      <c r="N1341">
        <f t="shared" si="244"/>
        <v>0.59999999999999432</v>
      </c>
      <c r="O1341">
        <f t="shared" si="245"/>
        <v>2.8227680282505387</v>
      </c>
      <c r="P1341" t="str">
        <f>IFERROR(VLOOKUP(A1341,Ref_Data!$A:$B,2,0),"Unknown")</f>
        <v>Lower Middle Income</v>
      </c>
      <c r="Q1341" t="str">
        <f>IFERROR(VLOOKUP(A1341,Ref_Data!$A:$C,3,0),"Unknown")</f>
        <v>Middle East &amp; North Africa</v>
      </c>
      <c r="R1341" t="str">
        <f t="shared" si="246"/>
        <v>Universal Access</v>
      </c>
      <c r="S1341">
        <f t="shared" si="247"/>
        <v>19.775342560585955</v>
      </c>
      <c r="T1341">
        <f t="shared" si="248"/>
        <v>-29.512664906737903</v>
      </c>
      <c r="U1341">
        <f t="shared" si="249"/>
        <v>2.3514826030083658</v>
      </c>
      <c r="V1341">
        <f t="shared" si="250"/>
        <v>0</v>
      </c>
      <c r="W1341">
        <f t="shared" si="251"/>
        <v>0</v>
      </c>
    </row>
    <row r="1342" spans="1:23" x14ac:dyDescent="0.2">
      <c r="A1342" t="s">
        <v>211</v>
      </c>
      <c r="B1342" t="s">
        <v>210</v>
      </c>
      <c r="C1342">
        <v>2011</v>
      </c>
      <c r="D1342">
        <v>99.5</v>
      </c>
      <c r="E1342">
        <v>0.9</v>
      </c>
      <c r="F1342">
        <v>7.4750306819999999</v>
      </c>
      <c r="G1342">
        <v>2658.1352959999999</v>
      </c>
      <c r="H1342">
        <v>78383598</v>
      </c>
      <c r="I1342" t="str">
        <f>Master_Data!$A1342 &amp; "-" &amp; Master_Data!$C1342</f>
        <v>IRN-2011</v>
      </c>
      <c r="J1342">
        <f t="shared" si="240"/>
        <v>9.9999999999994316E-2</v>
      </c>
      <c r="K1342">
        <f t="shared" si="241"/>
        <v>0</v>
      </c>
      <c r="L1342">
        <f t="shared" si="242"/>
        <v>2.5488864999999805E-2</v>
      </c>
      <c r="M1342">
        <f t="shared" si="243"/>
        <v>585919800.01555383</v>
      </c>
      <c r="N1342">
        <f t="shared" si="244"/>
        <v>0.5</v>
      </c>
      <c r="O1342">
        <f t="shared" si="245"/>
        <v>2.8121332624597901</v>
      </c>
      <c r="P1342" t="str">
        <f>IFERROR(VLOOKUP(A1342,Ref_Data!$A:$B,2,0),"Unknown")</f>
        <v>Lower Middle Income</v>
      </c>
      <c r="Q1342" t="str">
        <f>IFERROR(VLOOKUP(A1342,Ref_Data!$A:$C,3,0),"Unknown")</f>
        <v>Middle East &amp; North Africa</v>
      </c>
      <c r="R1342" t="str">
        <f t="shared" si="246"/>
        <v>Universal Access</v>
      </c>
      <c r="S1342">
        <f t="shared" si="247"/>
        <v>19.084672569179688</v>
      </c>
      <c r="T1342">
        <f t="shared" si="248"/>
        <v>-29.297370289641144</v>
      </c>
      <c r="U1342">
        <f t="shared" si="249"/>
        <v>2.3484972982259444</v>
      </c>
      <c r="V1342">
        <f t="shared" si="250"/>
        <v>9.9999999999994316E-2</v>
      </c>
      <c r="W1342">
        <f t="shared" si="251"/>
        <v>2.5488864999999805E-2</v>
      </c>
    </row>
    <row r="1343" spans="1:23" x14ac:dyDescent="0.2">
      <c r="A1343" t="s">
        <v>211</v>
      </c>
      <c r="B1343" t="s">
        <v>210</v>
      </c>
      <c r="C1343">
        <v>2012</v>
      </c>
      <c r="D1343">
        <v>99.5</v>
      </c>
      <c r="E1343">
        <v>0.9</v>
      </c>
      <c r="F1343">
        <v>7.4647041759999997</v>
      </c>
      <c r="G1343">
        <v>2740.3010469999999</v>
      </c>
      <c r="H1343">
        <v>79370580</v>
      </c>
      <c r="I1343" t="str">
        <f>Master_Data!$A1343 &amp; "-" &amp; Master_Data!$C1343</f>
        <v>IRN-2012</v>
      </c>
      <c r="J1343">
        <f t="shared" si="240"/>
        <v>0</v>
      </c>
      <c r="K1343">
        <f t="shared" si="241"/>
        <v>0</v>
      </c>
      <c r="L1343">
        <f t="shared" si="242"/>
        <v>-1.032650600000018E-2</v>
      </c>
      <c r="M1343">
        <f t="shared" si="243"/>
        <v>592477899.97754204</v>
      </c>
      <c r="N1343">
        <f t="shared" si="244"/>
        <v>0.5</v>
      </c>
      <c r="O1343">
        <f t="shared" si="245"/>
        <v>2.7240452957430117</v>
      </c>
      <c r="P1343" t="str">
        <f>IFERROR(VLOOKUP(A1343,Ref_Data!$A:$B,2,0),"Unknown")</f>
        <v>Lower Middle Income</v>
      </c>
      <c r="Q1343" t="str">
        <f>IFERROR(VLOOKUP(A1343,Ref_Data!$A:$C,3,0),"Unknown")</f>
        <v>Middle East &amp; North Africa</v>
      </c>
      <c r="R1343" t="str">
        <f t="shared" si="246"/>
        <v>Universal Access</v>
      </c>
      <c r="S1343">
        <f t="shared" si="247"/>
        <v>18.379195463984374</v>
      </c>
      <c r="T1343">
        <f t="shared" si="248"/>
        <v>-29.207129453224884</v>
      </c>
      <c r="U1343">
        <f t="shared" si="249"/>
        <v>2.0592001129037705</v>
      </c>
      <c r="V1343">
        <f t="shared" si="250"/>
        <v>9.9999999999994316E-2</v>
      </c>
      <c r="W1343">
        <f t="shared" si="251"/>
        <v>1.5162358999999626E-2</v>
      </c>
    </row>
    <row r="1344" spans="1:23" x14ac:dyDescent="0.2">
      <c r="A1344" t="s">
        <v>211</v>
      </c>
      <c r="B1344" t="s">
        <v>210</v>
      </c>
      <c r="C1344">
        <v>2013</v>
      </c>
      <c r="D1344">
        <v>99.8</v>
      </c>
      <c r="E1344">
        <v>1</v>
      </c>
      <c r="F1344">
        <v>7.6184031860000001</v>
      </c>
      <c r="G1344">
        <v>2758.1374839999999</v>
      </c>
      <c r="H1344">
        <v>80414686</v>
      </c>
      <c r="I1344" t="str">
        <f>Master_Data!$A1344 &amp; "-" &amp; Master_Data!$C1344</f>
        <v>IRN-2013</v>
      </c>
      <c r="J1344">
        <f t="shared" si="240"/>
        <v>0.29999999999999716</v>
      </c>
      <c r="K1344">
        <f t="shared" si="241"/>
        <v>9.9999999999999978E-2</v>
      </c>
      <c r="L1344">
        <f t="shared" si="242"/>
        <v>0.15369901000000041</v>
      </c>
      <c r="M1344">
        <f t="shared" si="243"/>
        <v>612631500.02358961</v>
      </c>
      <c r="N1344">
        <f t="shared" si="244"/>
        <v>0.20000000000000284</v>
      </c>
      <c r="O1344">
        <f t="shared" si="245"/>
        <v>2.762154979653654</v>
      </c>
      <c r="P1344" t="str">
        <f>IFERROR(VLOOKUP(A1344,Ref_Data!$A:$B,2,0),"Unknown")</f>
        <v>Lower Middle Income</v>
      </c>
      <c r="Q1344" t="str">
        <f>IFERROR(VLOOKUP(A1344,Ref_Data!$A:$C,3,0),"Unknown")</f>
        <v>Middle East &amp; North Africa</v>
      </c>
      <c r="R1344" t="str">
        <f t="shared" si="246"/>
        <v>Universal Access</v>
      </c>
      <c r="S1344">
        <f t="shared" si="247"/>
        <v>18.087461823359391</v>
      </c>
      <c r="T1344">
        <f t="shared" si="248"/>
        <v>-29.301640083835348</v>
      </c>
      <c r="U1344">
        <f t="shared" si="249"/>
        <v>2.6500327419999961</v>
      </c>
      <c r="V1344">
        <f t="shared" si="250"/>
        <v>0.39999999999999147</v>
      </c>
      <c r="W1344">
        <f t="shared" si="251"/>
        <v>0.16886136900000004</v>
      </c>
    </row>
    <row r="1345" spans="1:23" x14ac:dyDescent="0.2">
      <c r="A1345" t="s">
        <v>211</v>
      </c>
      <c r="B1345" t="s">
        <v>210</v>
      </c>
      <c r="C1345">
        <v>2014</v>
      </c>
      <c r="D1345">
        <v>100</v>
      </c>
      <c r="E1345">
        <v>0.9</v>
      </c>
      <c r="F1345">
        <v>7.81010955</v>
      </c>
      <c r="G1345">
        <v>2883.0710570000001</v>
      </c>
      <c r="H1345">
        <v>81502045</v>
      </c>
      <c r="I1345" t="str">
        <f>Master_Data!$A1345 &amp; "-" &amp; Master_Data!$C1345</f>
        <v>IRN-2014</v>
      </c>
      <c r="J1345">
        <f t="shared" si="240"/>
        <v>0.20000000000000284</v>
      </c>
      <c r="K1345">
        <f t="shared" si="241"/>
        <v>-9.9999999999999978E-2</v>
      </c>
      <c r="L1345">
        <f t="shared" si="242"/>
        <v>0.19170636399999985</v>
      </c>
      <c r="M1345">
        <f t="shared" si="243"/>
        <v>636539899.99902976</v>
      </c>
      <c r="N1345">
        <f t="shared" si="244"/>
        <v>0</v>
      </c>
      <c r="O1345">
        <f t="shared" si="245"/>
        <v>2.7089549288205421</v>
      </c>
      <c r="P1345" t="str">
        <f>IFERROR(VLOOKUP(A1345,Ref_Data!$A:$B,2,0),"Unknown")</f>
        <v>Lower Middle Income</v>
      </c>
      <c r="Q1345" t="str">
        <f>IFERROR(VLOOKUP(A1345,Ref_Data!$A:$C,3,0),"Unknown")</f>
        <v>Middle East &amp; North Africa</v>
      </c>
      <c r="R1345" t="str">
        <f t="shared" si="246"/>
        <v>Universal Access</v>
      </c>
      <c r="S1345">
        <f t="shared" si="247"/>
        <v>17.559097411132853</v>
      </c>
      <c r="T1345">
        <f t="shared" si="248"/>
        <v>-29.211726605578303</v>
      </c>
      <c r="U1345">
        <f t="shared" si="249"/>
        <v>3.0188226519163157</v>
      </c>
      <c r="V1345">
        <f t="shared" si="250"/>
        <v>0.59999999999999432</v>
      </c>
      <c r="W1345">
        <f t="shared" si="251"/>
        <v>0.36056773299999989</v>
      </c>
    </row>
    <row r="1346" spans="1:23" x14ac:dyDescent="0.2">
      <c r="A1346" t="s">
        <v>211</v>
      </c>
      <c r="B1346" t="s">
        <v>210</v>
      </c>
      <c r="C1346">
        <v>2015</v>
      </c>
      <c r="D1346">
        <v>100</v>
      </c>
      <c r="E1346">
        <v>0.9</v>
      </c>
      <c r="F1346">
        <v>7.6191607479999996</v>
      </c>
      <c r="G1346">
        <v>2736.7441290000002</v>
      </c>
      <c r="H1346">
        <v>82619362</v>
      </c>
      <c r="I1346" t="str">
        <f>Master_Data!$A1346 &amp; "-" &amp; Master_Data!$C1346</f>
        <v>IRN-2015</v>
      </c>
      <c r="J1346">
        <f t="shared" ref="J1346:J1409" si="252">IF(C1346=2010,"",IF(D1346="","",IFERROR(D1346-INDEX($D:$D,MATCH(A1346&amp;"-"&amp;(C1346-1),$I:$I,0)),"")))</f>
        <v>0</v>
      </c>
      <c r="K1346">
        <f t="shared" ref="K1346:K1409" si="253">IF(C1346=2010,"",IF(E1346="","",IFERROR(E1346-INDEX($E:$E,MATCH(A1346&amp;"-"&amp;(C1346-1),$I:$I,0)),"")))</f>
        <v>0</v>
      </c>
      <c r="L1346">
        <f t="shared" ref="L1346:L1409" si="254">IF(C1346=2010,"",IF(F1346="","",IFERROR(F1346-INDEX($F:$F,MATCH(A1346&amp;"-"&amp;(C1346-1),$I:$I,0)),"" )))</f>
        <v>-0.19094880200000031</v>
      </c>
      <c r="M1346">
        <f t="shared" ref="M1346:M1409" si="255">IFERROR(F1346*H1346,"")</f>
        <v>629490199.9752028</v>
      </c>
      <c r="N1346">
        <f t="shared" ref="N1346:N1409" si="256">IF(D1346="","",100-D1346)</f>
        <v>0</v>
      </c>
      <c r="O1346">
        <f t="shared" ref="O1346:O1409" si="257">IFERROR(F1346/G1346*1000,"")</f>
        <v>2.7840237847825486</v>
      </c>
      <c r="P1346" t="str">
        <f>IFERROR(VLOOKUP(A1346,Ref_Data!$A:$B,2,0),"Unknown")</f>
        <v>Lower Middle Income</v>
      </c>
      <c r="Q1346" t="str">
        <f>IFERROR(VLOOKUP(A1346,Ref_Data!$A:$C,3,0),"Unknown")</f>
        <v>Middle East &amp; North Africa</v>
      </c>
      <c r="R1346" t="str">
        <f t="shared" ref="R1346:R1409" si="258">IF(D1346="","No Data",IF(D1346&gt;=95,"Universal Access",IF(D1346&gt;=80,"High Access",IF(D1346&gt;=50,"Moderate Access",IF(D1346&gt;=20,"Low Access","Critical")))))</f>
        <v>Universal Access</v>
      </c>
      <c r="S1346">
        <f t="shared" ref="S1346:S1409" si="259">IF(D1346="","",D1346-AVERAGEIF($C:$C,C1346,$D:$D))</f>
        <v>16.984761441953111</v>
      </c>
      <c r="T1346">
        <f t="shared" ref="T1346:T1409" si="260">IF(E1346="","",E1346-AVERAGEIF($C:$C,C1346,$E:$E))</f>
        <v>-29.015157191497991</v>
      </c>
      <c r="U1346">
        <f t="shared" ref="U1346:U1409" si="261">IF(F1346="","",F1346-AVERAGEIF($C:$C,C1346,$F:$F))</f>
        <v>2.9097193819958207</v>
      </c>
      <c r="V1346">
        <f t="shared" ref="V1346:V1409" si="262">IFERROR(IF(D1346="","",D1346-INDEX($D:$D,MATCH(A1346&amp;"-2010",$I:$I,0))),"")</f>
        <v>0.59999999999999432</v>
      </c>
      <c r="W1346">
        <f t="shared" ref="W1346:W1409" si="263">IFERROR(IF(F1346="","",F1346-INDEX($F:$F,MATCH(A1346&amp;"-2010",$I:$I,0))),"")</f>
        <v>0.16961893099999958</v>
      </c>
    </row>
    <row r="1347" spans="1:23" x14ac:dyDescent="0.2">
      <c r="A1347" t="s">
        <v>211</v>
      </c>
      <c r="B1347" t="s">
        <v>210</v>
      </c>
      <c r="C1347">
        <v>2016</v>
      </c>
      <c r="D1347">
        <v>100</v>
      </c>
      <c r="E1347">
        <v>1</v>
      </c>
      <c r="F1347">
        <v>7.6636347139999996</v>
      </c>
      <c r="G1347">
        <v>2860.5970179999999</v>
      </c>
      <c r="H1347">
        <v>83812228</v>
      </c>
      <c r="I1347" t="str">
        <f>Master_Data!$A1347 &amp; "-" &amp; Master_Data!$C1347</f>
        <v>IRN-2016</v>
      </c>
      <c r="J1347">
        <f t="shared" si="252"/>
        <v>0</v>
      </c>
      <c r="K1347">
        <f t="shared" si="253"/>
        <v>9.9999999999999978E-2</v>
      </c>
      <c r="L1347">
        <f t="shared" si="254"/>
        <v>4.4473965999999976E-2</v>
      </c>
      <c r="M1347">
        <f t="shared" si="255"/>
        <v>642306299.95848274</v>
      </c>
      <c r="N1347">
        <f t="shared" si="256"/>
        <v>0</v>
      </c>
      <c r="O1347">
        <f t="shared" si="257"/>
        <v>2.6790333156950807</v>
      </c>
      <c r="P1347" t="str">
        <f>IFERROR(VLOOKUP(A1347,Ref_Data!$A:$B,2,0),"Unknown")</f>
        <v>Lower Middle Income</v>
      </c>
      <c r="Q1347" t="str">
        <f>IFERROR(VLOOKUP(A1347,Ref_Data!$A:$C,3,0),"Unknown")</f>
        <v>Middle East &amp; North Africa</v>
      </c>
      <c r="R1347" t="str">
        <f t="shared" si="258"/>
        <v>Universal Access</v>
      </c>
      <c r="S1347">
        <f t="shared" si="259"/>
        <v>15.905248869453033</v>
      </c>
      <c r="T1347">
        <f t="shared" si="260"/>
        <v>-28.706057525184725</v>
      </c>
      <c r="U1347">
        <f t="shared" si="261"/>
        <v>2.9892629183305433</v>
      </c>
      <c r="V1347">
        <f t="shared" si="262"/>
        <v>0.59999999999999432</v>
      </c>
      <c r="W1347">
        <f t="shared" si="263"/>
        <v>0.21409289699999956</v>
      </c>
    </row>
    <row r="1348" spans="1:23" x14ac:dyDescent="0.2">
      <c r="A1348" t="s">
        <v>211</v>
      </c>
      <c r="B1348" t="s">
        <v>210</v>
      </c>
      <c r="C1348">
        <v>2017</v>
      </c>
      <c r="D1348">
        <v>99.9</v>
      </c>
      <c r="E1348">
        <v>1</v>
      </c>
      <c r="F1348">
        <v>7.8373073020000001</v>
      </c>
      <c r="G1348">
        <v>3028.2164069999999</v>
      </c>
      <c r="H1348">
        <v>85026754</v>
      </c>
      <c r="I1348" t="str">
        <f>Master_Data!$A1348 &amp; "-" &amp; Master_Data!$C1348</f>
        <v>IRN-2017</v>
      </c>
      <c r="J1348">
        <f t="shared" si="252"/>
        <v>-9.9999999999994316E-2</v>
      </c>
      <c r="K1348">
        <f t="shared" si="253"/>
        <v>0</v>
      </c>
      <c r="L1348">
        <f t="shared" si="254"/>
        <v>0.17367258800000052</v>
      </c>
      <c r="M1348">
        <f t="shared" si="255"/>
        <v>666380799.98955774</v>
      </c>
      <c r="N1348">
        <f t="shared" si="256"/>
        <v>9.9999999999994316E-2</v>
      </c>
      <c r="O1348">
        <f t="shared" si="257"/>
        <v>2.5880935338317785</v>
      </c>
      <c r="P1348" t="str">
        <f>IFERROR(VLOOKUP(A1348,Ref_Data!$A:$B,2,0),"Unknown")</f>
        <v>Lower Middle Income</v>
      </c>
      <c r="Q1348" t="str">
        <f>IFERROR(VLOOKUP(A1348,Ref_Data!$A:$C,3,0),"Unknown")</f>
        <v>Middle East &amp; North Africa</v>
      </c>
      <c r="R1348" t="str">
        <f t="shared" si="258"/>
        <v>Universal Access</v>
      </c>
      <c r="S1348">
        <f t="shared" si="259"/>
        <v>15.046092309921889</v>
      </c>
      <c r="T1348">
        <f t="shared" si="260"/>
        <v>-28.541518871734947</v>
      </c>
      <c r="U1348">
        <f t="shared" si="261"/>
        <v>3.1595562364267762</v>
      </c>
      <c r="V1348">
        <f t="shared" si="262"/>
        <v>0.5</v>
      </c>
      <c r="W1348">
        <f t="shared" si="263"/>
        <v>0.38776548500000008</v>
      </c>
    </row>
    <row r="1349" spans="1:23" x14ac:dyDescent="0.2">
      <c r="A1349" t="s">
        <v>211</v>
      </c>
      <c r="B1349" t="s">
        <v>210</v>
      </c>
      <c r="C1349">
        <v>2018</v>
      </c>
      <c r="D1349">
        <v>100</v>
      </c>
      <c r="E1349">
        <v>1</v>
      </c>
      <c r="F1349">
        <v>7.680739397</v>
      </c>
      <c r="G1349">
        <v>2911.0555639999998</v>
      </c>
      <c r="H1349">
        <v>86117998</v>
      </c>
      <c r="I1349" t="str">
        <f>Master_Data!$A1349 &amp; "-" &amp; Master_Data!$C1349</f>
        <v>IRN-2018</v>
      </c>
      <c r="J1349">
        <f t="shared" si="252"/>
        <v>9.9999999999994316E-2</v>
      </c>
      <c r="K1349">
        <f t="shared" si="253"/>
        <v>0</v>
      </c>
      <c r="L1349">
        <f t="shared" si="254"/>
        <v>-0.15656790500000017</v>
      </c>
      <c r="M1349">
        <f t="shared" si="255"/>
        <v>661449900.02936721</v>
      </c>
      <c r="N1349">
        <f t="shared" si="256"/>
        <v>0</v>
      </c>
      <c r="O1349">
        <f t="shared" si="257"/>
        <v>2.6384722751379264</v>
      </c>
      <c r="P1349" t="str">
        <f>IFERROR(VLOOKUP(A1349,Ref_Data!$A:$B,2,0),"Unknown")</f>
        <v>Lower Middle Income</v>
      </c>
      <c r="Q1349" t="str">
        <f>IFERROR(VLOOKUP(A1349,Ref_Data!$A:$C,3,0),"Unknown")</f>
        <v>Middle East &amp; North Africa</v>
      </c>
      <c r="R1349" t="str">
        <f t="shared" si="258"/>
        <v>Universal Access</v>
      </c>
      <c r="S1349">
        <f t="shared" si="259"/>
        <v>14.516199440312505</v>
      </c>
      <c r="T1349">
        <f t="shared" si="260"/>
        <v>-28.563030170325302</v>
      </c>
      <c r="U1349">
        <f t="shared" si="261"/>
        <v>2.9698703873723851</v>
      </c>
      <c r="V1349">
        <f t="shared" si="262"/>
        <v>0.59999999999999432</v>
      </c>
      <c r="W1349">
        <f t="shared" si="263"/>
        <v>0.2311975799999999</v>
      </c>
    </row>
    <row r="1350" spans="1:23" x14ac:dyDescent="0.2">
      <c r="A1350" t="s">
        <v>211</v>
      </c>
      <c r="B1350" t="s">
        <v>210</v>
      </c>
      <c r="C1350">
        <v>2019</v>
      </c>
      <c r="D1350">
        <v>100</v>
      </c>
      <c r="E1350">
        <v>1</v>
      </c>
      <c r="F1350">
        <v>8.1857198150000006</v>
      </c>
      <c r="G1350">
        <v>3188.803985</v>
      </c>
      <c r="H1350">
        <v>87051648</v>
      </c>
      <c r="I1350" t="str">
        <f>Master_Data!$A1350 &amp; "-" &amp; Master_Data!$C1350</f>
        <v>IRN-2019</v>
      </c>
      <c r="J1350">
        <f t="shared" si="252"/>
        <v>0</v>
      </c>
      <c r="K1350">
        <f t="shared" si="253"/>
        <v>0</v>
      </c>
      <c r="L1350">
        <f t="shared" si="254"/>
        <v>0.5049804180000006</v>
      </c>
      <c r="M1350">
        <f t="shared" si="255"/>
        <v>712580399.96200514</v>
      </c>
      <c r="N1350">
        <f t="shared" si="256"/>
        <v>0</v>
      </c>
      <c r="O1350">
        <f t="shared" si="257"/>
        <v>2.5670188112863892</v>
      </c>
      <c r="P1350" t="str">
        <f>IFERROR(VLOOKUP(A1350,Ref_Data!$A:$B,2,0),"Unknown")</f>
        <v>Lower Middle Income</v>
      </c>
      <c r="Q1350" t="str">
        <f>IFERROR(VLOOKUP(A1350,Ref_Data!$A:$C,3,0),"Unknown")</f>
        <v>Middle East &amp; North Africa</v>
      </c>
      <c r="R1350" t="str">
        <f t="shared" si="258"/>
        <v>Universal Access</v>
      </c>
      <c r="S1350">
        <f t="shared" si="259"/>
        <v>13.958622860585876</v>
      </c>
      <c r="T1350">
        <f t="shared" si="260"/>
        <v>-28.462191043827289</v>
      </c>
      <c r="U1350">
        <f t="shared" si="261"/>
        <v>3.502318519418413</v>
      </c>
      <c r="V1350">
        <f t="shared" si="262"/>
        <v>0.59999999999999432</v>
      </c>
      <c r="W1350">
        <f t="shared" si="263"/>
        <v>0.7361779980000005</v>
      </c>
    </row>
    <row r="1351" spans="1:23" x14ac:dyDescent="0.2">
      <c r="A1351" t="s">
        <v>211</v>
      </c>
      <c r="B1351" t="s">
        <v>210</v>
      </c>
      <c r="C1351">
        <v>2020</v>
      </c>
      <c r="D1351">
        <v>100</v>
      </c>
      <c r="E1351">
        <v>0.9</v>
      </c>
      <c r="F1351">
        <v>8.3885319000000003</v>
      </c>
      <c r="G1351">
        <v>3252.6054709999999</v>
      </c>
      <c r="H1351">
        <v>87723443</v>
      </c>
      <c r="I1351" t="str">
        <f>Master_Data!$A1351 &amp; "-" &amp; Master_Data!$C1351</f>
        <v>IRN-2020</v>
      </c>
      <c r="J1351">
        <f t="shared" si="252"/>
        <v>0</v>
      </c>
      <c r="K1351">
        <f t="shared" si="253"/>
        <v>-9.9999999999999978E-2</v>
      </c>
      <c r="L1351">
        <f t="shared" si="254"/>
        <v>0.2028120849999997</v>
      </c>
      <c r="M1351">
        <f t="shared" si="255"/>
        <v>735870899.98333168</v>
      </c>
      <c r="N1351">
        <f t="shared" si="256"/>
        <v>0</v>
      </c>
      <c r="O1351">
        <f t="shared" si="257"/>
        <v>2.5790191816350174</v>
      </c>
      <c r="P1351" t="str">
        <f>IFERROR(VLOOKUP(A1351,Ref_Data!$A:$B,2,0),"Unknown")</f>
        <v>Lower Middle Income</v>
      </c>
      <c r="Q1351" t="str">
        <f>IFERROR(VLOOKUP(A1351,Ref_Data!$A:$C,3,0),"Unknown")</f>
        <v>Middle East &amp; North Africa</v>
      </c>
      <c r="R1351" t="str">
        <f t="shared" si="258"/>
        <v>Universal Access</v>
      </c>
      <c r="S1351">
        <f t="shared" si="259"/>
        <v>13.426165474335917</v>
      </c>
      <c r="T1351">
        <f t="shared" si="260"/>
        <v>-29.634853433815262</v>
      </c>
      <c r="U1351">
        <f t="shared" si="261"/>
        <v>3.9877842636987424</v>
      </c>
      <c r="V1351">
        <f t="shared" si="262"/>
        <v>0.59999999999999432</v>
      </c>
      <c r="W1351">
        <f t="shared" si="263"/>
        <v>0.9389900830000002</v>
      </c>
    </row>
    <row r="1352" spans="1:23" x14ac:dyDescent="0.2">
      <c r="A1352" t="s">
        <v>211</v>
      </c>
      <c r="B1352" t="s">
        <v>210</v>
      </c>
      <c r="C1352">
        <v>2021</v>
      </c>
      <c r="D1352">
        <v>100</v>
      </c>
      <c r="E1352">
        <v>0.9</v>
      </c>
      <c r="F1352">
        <v>8.8662062440000007</v>
      </c>
      <c r="G1352">
        <v>3336.1906909999998</v>
      </c>
      <c r="H1352">
        <v>88455488</v>
      </c>
      <c r="I1352" t="str">
        <f>Master_Data!$A1352 &amp; "-" &amp; Master_Data!$C1352</f>
        <v>IRN-2021</v>
      </c>
      <c r="J1352">
        <f t="shared" si="252"/>
        <v>0</v>
      </c>
      <c r="K1352">
        <f t="shared" si="253"/>
        <v>0</v>
      </c>
      <c r="L1352">
        <f t="shared" si="254"/>
        <v>0.47767434400000042</v>
      </c>
      <c r="M1352">
        <f t="shared" si="255"/>
        <v>784264600.02166712</v>
      </c>
      <c r="N1352">
        <f t="shared" si="256"/>
        <v>0</v>
      </c>
      <c r="O1352">
        <f t="shared" si="257"/>
        <v>2.6575837729894323</v>
      </c>
      <c r="P1352" t="str">
        <f>IFERROR(VLOOKUP(A1352,Ref_Data!$A:$B,2,0),"Unknown")</f>
        <v>Lower Middle Income</v>
      </c>
      <c r="Q1352" t="str">
        <f>IFERROR(VLOOKUP(A1352,Ref_Data!$A:$C,3,0),"Unknown")</f>
        <v>Middle East &amp; North Africa</v>
      </c>
      <c r="R1352" t="str">
        <f t="shared" si="258"/>
        <v>Universal Access</v>
      </c>
      <c r="S1352">
        <f t="shared" si="259"/>
        <v>12.87483148972656</v>
      </c>
      <c r="T1352">
        <f t="shared" si="260"/>
        <v>-28.70338164251206</v>
      </c>
      <c r="U1352">
        <f t="shared" si="261"/>
        <v>4.2854719029958144</v>
      </c>
      <c r="V1352">
        <f t="shared" si="262"/>
        <v>0.59999999999999432</v>
      </c>
      <c r="W1352">
        <f t="shared" si="263"/>
        <v>1.4166644270000006</v>
      </c>
    </row>
    <row r="1353" spans="1:23" x14ac:dyDescent="0.2">
      <c r="A1353" t="s">
        <v>211</v>
      </c>
      <c r="B1353" t="s">
        <v>210</v>
      </c>
      <c r="C1353">
        <v>2022</v>
      </c>
      <c r="D1353">
        <v>100</v>
      </c>
      <c r="F1353">
        <v>8.8474233000000009</v>
      </c>
      <c r="G1353">
        <v>3266.1224870000001</v>
      </c>
      <c r="H1353">
        <v>89524246</v>
      </c>
      <c r="I1353" t="str">
        <f>Master_Data!$A1353 &amp; "-" &amp; Master_Data!$C1353</f>
        <v>IRN-2022</v>
      </c>
      <c r="J1353">
        <f t="shared" si="252"/>
        <v>0</v>
      </c>
      <c r="K1353" t="str">
        <f t="shared" si="253"/>
        <v/>
      </c>
      <c r="L1353">
        <f t="shared" si="254"/>
        <v>-1.8782943999999802E-2</v>
      </c>
      <c r="M1353">
        <f t="shared" si="255"/>
        <v>792058899.9753319</v>
      </c>
      <c r="N1353">
        <f t="shared" si="256"/>
        <v>0</v>
      </c>
      <c r="O1353">
        <f t="shared" si="257"/>
        <v>2.7088461425482357</v>
      </c>
      <c r="P1353" t="str">
        <f>IFERROR(VLOOKUP(A1353,Ref_Data!$A:$B,2,0),"Unknown")</f>
        <v>Lower Middle Income</v>
      </c>
      <c r="Q1353" t="str">
        <f>IFERROR(VLOOKUP(A1353,Ref_Data!$A:$C,3,0),"Unknown")</f>
        <v>Middle East &amp; North Africa</v>
      </c>
      <c r="R1353" t="str">
        <f t="shared" si="258"/>
        <v>Universal Access</v>
      </c>
      <c r="S1353">
        <f t="shared" si="259"/>
        <v>12.585946336015652</v>
      </c>
      <c r="T1353" t="str">
        <f t="shared" si="260"/>
        <v/>
      </c>
      <c r="U1353">
        <f t="shared" si="261"/>
        <v>4.2966222477740645</v>
      </c>
      <c r="V1353">
        <f t="shared" si="262"/>
        <v>0.59999999999999432</v>
      </c>
      <c r="W1353">
        <f t="shared" si="263"/>
        <v>1.3978814830000008</v>
      </c>
    </row>
    <row r="1354" spans="1:23" x14ac:dyDescent="0.2">
      <c r="A1354" t="s">
        <v>213</v>
      </c>
      <c r="B1354" t="s">
        <v>212</v>
      </c>
      <c r="C1354">
        <v>2010</v>
      </c>
      <c r="D1354">
        <v>98.4</v>
      </c>
      <c r="E1354">
        <v>1.7</v>
      </c>
      <c r="F1354">
        <v>3.5913089249999999</v>
      </c>
      <c r="G1354">
        <v>1064.171521</v>
      </c>
      <c r="H1354">
        <v>31045366</v>
      </c>
      <c r="I1354" t="str">
        <f>Master_Data!$A1354 &amp; "-" &amp; Master_Data!$C1354</f>
        <v>IRQ-2010</v>
      </c>
      <c r="J1354" t="str">
        <f t="shared" si="252"/>
        <v/>
      </c>
      <c r="K1354" t="str">
        <f t="shared" si="253"/>
        <v/>
      </c>
      <c r="L1354" t="str">
        <f t="shared" si="254"/>
        <v/>
      </c>
      <c r="M1354">
        <f t="shared" si="255"/>
        <v>111493499.99569155</v>
      </c>
      <c r="N1354">
        <f t="shared" si="256"/>
        <v>1.5999999999999943</v>
      </c>
      <c r="O1354">
        <f t="shared" si="257"/>
        <v>3.374746320616862</v>
      </c>
      <c r="P1354" t="str">
        <f>IFERROR(VLOOKUP(A1354,Ref_Data!$A:$B,2,0),"Unknown")</f>
        <v>Upper Middle Income</v>
      </c>
      <c r="Q1354" t="str">
        <f>IFERROR(VLOOKUP(A1354,Ref_Data!$A:$C,3,0),"Unknown")</f>
        <v>Middle East &amp; North Africa</v>
      </c>
      <c r="R1354" t="str">
        <f t="shared" si="258"/>
        <v>Universal Access</v>
      </c>
      <c r="S1354">
        <f t="shared" si="259"/>
        <v>18.775342560585955</v>
      </c>
      <c r="T1354">
        <f t="shared" si="260"/>
        <v>-28.712664906737903</v>
      </c>
      <c r="U1354">
        <f t="shared" si="261"/>
        <v>-1.5067502889916344</v>
      </c>
      <c r="V1354">
        <f t="shared" si="262"/>
        <v>0</v>
      </c>
      <c r="W1354">
        <f t="shared" si="263"/>
        <v>0</v>
      </c>
    </row>
    <row r="1355" spans="1:23" x14ac:dyDescent="0.2">
      <c r="A1355" t="s">
        <v>213</v>
      </c>
      <c r="B1355" t="s">
        <v>212</v>
      </c>
      <c r="C1355">
        <v>2011</v>
      </c>
      <c r="D1355">
        <v>98</v>
      </c>
      <c r="E1355">
        <v>1.1000000000000001</v>
      </c>
      <c r="F1355">
        <v>3.6038982599999998</v>
      </c>
      <c r="G1355">
        <v>1125.373319</v>
      </c>
      <c r="H1355">
        <v>32161424</v>
      </c>
      <c r="I1355" t="str">
        <f>Master_Data!$A1355 &amp; "-" &amp; Master_Data!$C1355</f>
        <v>IRQ-2011</v>
      </c>
      <c r="J1355">
        <f t="shared" si="252"/>
        <v>-0.40000000000000568</v>
      </c>
      <c r="K1355">
        <f t="shared" si="253"/>
        <v>-0.59999999999999987</v>
      </c>
      <c r="L1355">
        <f t="shared" si="254"/>
        <v>1.2589334999999924E-2</v>
      </c>
      <c r="M1355">
        <f t="shared" si="255"/>
        <v>115906499.99272223</v>
      </c>
      <c r="N1355">
        <f t="shared" si="256"/>
        <v>2</v>
      </c>
      <c r="O1355">
        <f t="shared" si="257"/>
        <v>3.2024024376216795</v>
      </c>
      <c r="P1355" t="str">
        <f>IFERROR(VLOOKUP(A1355,Ref_Data!$A:$B,2,0),"Unknown")</f>
        <v>Upper Middle Income</v>
      </c>
      <c r="Q1355" t="str">
        <f>IFERROR(VLOOKUP(A1355,Ref_Data!$A:$C,3,0),"Unknown")</f>
        <v>Middle East &amp; North Africa</v>
      </c>
      <c r="R1355" t="str">
        <f t="shared" si="258"/>
        <v>Universal Access</v>
      </c>
      <c r="S1355">
        <f t="shared" si="259"/>
        <v>17.584672569179688</v>
      </c>
      <c r="T1355">
        <f t="shared" si="260"/>
        <v>-29.097370289641141</v>
      </c>
      <c r="U1355">
        <f t="shared" si="261"/>
        <v>-1.5226351237740556</v>
      </c>
      <c r="V1355">
        <f t="shared" si="262"/>
        <v>-0.40000000000000568</v>
      </c>
      <c r="W1355">
        <f t="shared" si="263"/>
        <v>1.2589334999999924E-2</v>
      </c>
    </row>
    <row r="1356" spans="1:23" x14ac:dyDescent="0.2">
      <c r="A1356" t="s">
        <v>213</v>
      </c>
      <c r="B1356" t="s">
        <v>212</v>
      </c>
      <c r="C1356">
        <v>2012</v>
      </c>
      <c r="D1356">
        <v>99.3</v>
      </c>
      <c r="E1356">
        <v>1.3</v>
      </c>
      <c r="F1356">
        <v>3.9532142210000001</v>
      </c>
      <c r="G1356">
        <v>1190.032291</v>
      </c>
      <c r="H1356">
        <v>33654842</v>
      </c>
      <c r="I1356" t="str">
        <f>Master_Data!$A1356 &amp; "-" &amp; Master_Data!$C1356</f>
        <v>IRQ-2012</v>
      </c>
      <c r="J1356">
        <f t="shared" si="252"/>
        <v>1.2999999999999972</v>
      </c>
      <c r="K1356">
        <f t="shared" si="253"/>
        <v>0.19999999999999996</v>
      </c>
      <c r="L1356">
        <f t="shared" si="254"/>
        <v>0.34931596100000029</v>
      </c>
      <c r="M1356">
        <f t="shared" si="255"/>
        <v>133044799.99990809</v>
      </c>
      <c r="N1356">
        <f t="shared" si="256"/>
        <v>0.70000000000000284</v>
      </c>
      <c r="O1356">
        <f t="shared" si="257"/>
        <v>3.3219386153614887</v>
      </c>
      <c r="P1356" t="str">
        <f>IFERROR(VLOOKUP(A1356,Ref_Data!$A:$B,2,0),"Unknown")</f>
        <v>Upper Middle Income</v>
      </c>
      <c r="Q1356" t="str">
        <f>IFERROR(VLOOKUP(A1356,Ref_Data!$A:$C,3,0),"Unknown")</f>
        <v>Middle East &amp; North Africa</v>
      </c>
      <c r="R1356" t="str">
        <f t="shared" si="258"/>
        <v>Universal Access</v>
      </c>
      <c r="S1356">
        <f t="shared" si="259"/>
        <v>18.179195463984371</v>
      </c>
      <c r="T1356">
        <f t="shared" si="260"/>
        <v>-28.807129453224881</v>
      </c>
      <c r="U1356">
        <f t="shared" si="261"/>
        <v>-1.4522898420962291</v>
      </c>
      <c r="V1356">
        <f t="shared" si="262"/>
        <v>0.89999999999999147</v>
      </c>
      <c r="W1356">
        <f t="shared" si="263"/>
        <v>0.36190529600000021</v>
      </c>
    </row>
    <row r="1357" spans="1:23" x14ac:dyDescent="0.2">
      <c r="A1357" t="s">
        <v>213</v>
      </c>
      <c r="B1357" t="s">
        <v>212</v>
      </c>
      <c r="C1357">
        <v>2013</v>
      </c>
      <c r="D1357">
        <v>99</v>
      </c>
      <c r="E1357">
        <v>1.5</v>
      </c>
      <c r="F1357">
        <v>4.0930288819999996</v>
      </c>
      <c r="G1357">
        <v>1175.8327180000001</v>
      </c>
      <c r="H1357">
        <v>35281989</v>
      </c>
      <c r="I1357" t="str">
        <f>Master_Data!$A1357 &amp; "-" &amp; Master_Data!$C1357</f>
        <v>IRQ-2013</v>
      </c>
      <c r="J1357">
        <f t="shared" si="252"/>
        <v>-0.29999999999999716</v>
      </c>
      <c r="K1357">
        <f t="shared" si="253"/>
        <v>0.19999999999999996</v>
      </c>
      <c r="L1357">
        <f t="shared" si="254"/>
        <v>0.13981466099999951</v>
      </c>
      <c r="M1357">
        <f t="shared" si="255"/>
        <v>144410199.99140629</v>
      </c>
      <c r="N1357">
        <f t="shared" si="256"/>
        <v>1</v>
      </c>
      <c r="O1357">
        <f t="shared" si="257"/>
        <v>3.4809618913836</v>
      </c>
      <c r="P1357" t="str">
        <f>IFERROR(VLOOKUP(A1357,Ref_Data!$A:$B,2,0),"Unknown")</f>
        <v>Upper Middle Income</v>
      </c>
      <c r="Q1357" t="str">
        <f>IFERROR(VLOOKUP(A1357,Ref_Data!$A:$C,3,0),"Unknown")</f>
        <v>Middle East &amp; North Africa</v>
      </c>
      <c r="R1357" t="str">
        <f t="shared" si="258"/>
        <v>Universal Access</v>
      </c>
      <c r="S1357">
        <f t="shared" si="259"/>
        <v>17.287461823359394</v>
      </c>
      <c r="T1357">
        <f t="shared" si="260"/>
        <v>-28.801640083835348</v>
      </c>
      <c r="U1357">
        <f t="shared" si="261"/>
        <v>-0.87534156200000446</v>
      </c>
      <c r="V1357">
        <f t="shared" si="262"/>
        <v>0.59999999999999432</v>
      </c>
      <c r="W1357">
        <f t="shared" si="263"/>
        <v>0.50171995699999972</v>
      </c>
    </row>
    <row r="1358" spans="1:23" x14ac:dyDescent="0.2">
      <c r="A1358" t="s">
        <v>213</v>
      </c>
      <c r="B1358" t="s">
        <v>212</v>
      </c>
      <c r="C1358">
        <v>2014</v>
      </c>
      <c r="D1358">
        <v>99.2</v>
      </c>
      <c r="E1358">
        <v>1</v>
      </c>
      <c r="F1358">
        <v>3.783523304</v>
      </c>
      <c r="G1358">
        <v>1082.719049</v>
      </c>
      <c r="H1358">
        <v>36550059</v>
      </c>
      <c r="I1358" t="str">
        <f>Master_Data!$A1358 &amp; "-" &amp; Master_Data!$C1358</f>
        <v>IRQ-2014</v>
      </c>
      <c r="J1358">
        <f t="shared" si="252"/>
        <v>0.20000000000000284</v>
      </c>
      <c r="K1358">
        <f t="shared" si="253"/>
        <v>-0.5</v>
      </c>
      <c r="L1358">
        <f t="shared" si="254"/>
        <v>-0.30950557799999956</v>
      </c>
      <c r="M1358">
        <f t="shared" si="255"/>
        <v>138287999.98907495</v>
      </c>
      <c r="N1358">
        <f t="shared" si="256"/>
        <v>0.79999999999999716</v>
      </c>
      <c r="O1358">
        <f t="shared" si="257"/>
        <v>3.4944645219777599</v>
      </c>
      <c r="P1358" t="str">
        <f>IFERROR(VLOOKUP(A1358,Ref_Data!$A:$B,2,0),"Unknown")</f>
        <v>Upper Middle Income</v>
      </c>
      <c r="Q1358" t="str">
        <f>IFERROR(VLOOKUP(A1358,Ref_Data!$A:$C,3,0),"Unknown")</f>
        <v>Middle East &amp; North Africa</v>
      </c>
      <c r="R1358" t="str">
        <f t="shared" si="258"/>
        <v>Universal Access</v>
      </c>
      <c r="S1358">
        <f t="shared" si="259"/>
        <v>16.759097411132856</v>
      </c>
      <c r="T1358">
        <f t="shared" si="260"/>
        <v>-29.111726605578301</v>
      </c>
      <c r="U1358">
        <f t="shared" si="261"/>
        <v>-1.0077635940836842</v>
      </c>
      <c r="V1358">
        <f t="shared" si="262"/>
        <v>0.79999999999999716</v>
      </c>
      <c r="W1358">
        <f t="shared" si="263"/>
        <v>0.19221437900000016</v>
      </c>
    </row>
    <row r="1359" spans="1:23" x14ac:dyDescent="0.2">
      <c r="A1359" t="s">
        <v>213</v>
      </c>
      <c r="B1359" t="s">
        <v>212</v>
      </c>
      <c r="C1359">
        <v>2015</v>
      </c>
      <c r="D1359">
        <v>99.4</v>
      </c>
      <c r="E1359">
        <v>0.8</v>
      </c>
      <c r="F1359">
        <v>3.671515861</v>
      </c>
      <c r="G1359">
        <v>998.34954530000005</v>
      </c>
      <c r="H1359">
        <v>37560535</v>
      </c>
      <c r="I1359" t="str">
        <f>Master_Data!$A1359 &amp; "-" &amp; Master_Data!$C1359</f>
        <v>IRQ-2015</v>
      </c>
      <c r="J1359">
        <f t="shared" si="252"/>
        <v>0.20000000000000284</v>
      </c>
      <c r="K1359">
        <f t="shared" si="253"/>
        <v>-0.19999999999999996</v>
      </c>
      <c r="L1359">
        <f t="shared" si="254"/>
        <v>-0.11200744299999998</v>
      </c>
      <c r="M1359">
        <f t="shared" si="255"/>
        <v>137904100.00014564</v>
      </c>
      <c r="N1359">
        <f t="shared" si="256"/>
        <v>0.59999999999999432</v>
      </c>
      <c r="O1359">
        <f t="shared" si="257"/>
        <v>3.6775855493545841</v>
      </c>
      <c r="P1359" t="str">
        <f>IFERROR(VLOOKUP(A1359,Ref_Data!$A:$B,2,0),"Unknown")</f>
        <v>Upper Middle Income</v>
      </c>
      <c r="Q1359" t="str">
        <f>IFERROR(VLOOKUP(A1359,Ref_Data!$A:$C,3,0),"Unknown")</f>
        <v>Middle East &amp; North Africa</v>
      </c>
      <c r="R1359" t="str">
        <f t="shared" si="258"/>
        <v>Universal Access</v>
      </c>
      <c r="S1359">
        <f t="shared" si="259"/>
        <v>16.384761441953117</v>
      </c>
      <c r="T1359">
        <f t="shared" si="260"/>
        <v>-29.115157191497989</v>
      </c>
      <c r="U1359">
        <f t="shared" si="261"/>
        <v>-1.0379255050041789</v>
      </c>
      <c r="V1359">
        <f t="shared" si="262"/>
        <v>1</v>
      </c>
      <c r="W1359">
        <f t="shared" si="263"/>
        <v>8.0206936000000173E-2</v>
      </c>
    </row>
    <row r="1360" spans="1:23" x14ac:dyDescent="0.2">
      <c r="A1360" t="s">
        <v>213</v>
      </c>
      <c r="B1360" t="s">
        <v>212</v>
      </c>
      <c r="C1360">
        <v>2016</v>
      </c>
      <c r="D1360">
        <v>99.7</v>
      </c>
      <c r="E1360">
        <v>0.9</v>
      </c>
      <c r="F1360">
        <v>4.0303016200000004</v>
      </c>
      <c r="G1360">
        <v>1076.6280300000001</v>
      </c>
      <c r="H1360">
        <v>38469627</v>
      </c>
      <c r="I1360" t="str">
        <f>Master_Data!$A1360 &amp; "-" &amp; Master_Data!$C1360</f>
        <v>IRQ-2016</v>
      </c>
      <c r="J1360">
        <f t="shared" si="252"/>
        <v>0.29999999999999716</v>
      </c>
      <c r="K1360">
        <f t="shared" si="253"/>
        <v>9.9999999999999978E-2</v>
      </c>
      <c r="L1360">
        <f t="shared" si="254"/>
        <v>0.35878575900000031</v>
      </c>
      <c r="M1360">
        <f t="shared" si="255"/>
        <v>155044200.01889575</v>
      </c>
      <c r="N1360">
        <f t="shared" si="256"/>
        <v>0.29999999999999716</v>
      </c>
      <c r="O1360">
        <f t="shared" si="257"/>
        <v>3.7434485334735341</v>
      </c>
      <c r="P1360" t="str">
        <f>IFERROR(VLOOKUP(A1360,Ref_Data!$A:$B,2,0),"Unknown")</f>
        <v>Upper Middle Income</v>
      </c>
      <c r="Q1360" t="str">
        <f>IFERROR(VLOOKUP(A1360,Ref_Data!$A:$C,3,0),"Unknown")</f>
        <v>Middle East &amp; North Africa</v>
      </c>
      <c r="R1360" t="str">
        <f t="shared" si="258"/>
        <v>Universal Access</v>
      </c>
      <c r="S1360">
        <f t="shared" si="259"/>
        <v>15.605248869453035</v>
      </c>
      <c r="T1360">
        <f t="shared" si="260"/>
        <v>-28.806057525184727</v>
      </c>
      <c r="U1360">
        <f t="shared" si="261"/>
        <v>-0.64407017566945601</v>
      </c>
      <c r="V1360">
        <f t="shared" si="262"/>
        <v>1.2999999999999972</v>
      </c>
      <c r="W1360">
        <f t="shared" si="263"/>
        <v>0.43899269500000049</v>
      </c>
    </row>
    <row r="1361" spans="1:23" x14ac:dyDescent="0.2">
      <c r="A1361" t="s">
        <v>213</v>
      </c>
      <c r="B1361" t="s">
        <v>212</v>
      </c>
      <c r="C1361">
        <v>2017</v>
      </c>
      <c r="D1361">
        <v>99.9</v>
      </c>
      <c r="E1361">
        <v>0.5</v>
      </c>
      <c r="F1361">
        <v>4.2541067769999996</v>
      </c>
      <c r="G1361">
        <v>1185.881063</v>
      </c>
      <c r="H1361">
        <v>39337353</v>
      </c>
      <c r="I1361" t="str">
        <f>Master_Data!$A1361 &amp; "-" &amp; Master_Data!$C1361</f>
        <v>IRQ-2017</v>
      </c>
      <c r="J1361">
        <f t="shared" si="252"/>
        <v>0.20000000000000284</v>
      </c>
      <c r="K1361">
        <f t="shared" si="253"/>
        <v>-0.4</v>
      </c>
      <c r="L1361">
        <f t="shared" si="254"/>
        <v>0.22380515699999926</v>
      </c>
      <c r="M1361">
        <f t="shared" si="255"/>
        <v>167345299.98654127</v>
      </c>
      <c r="N1361">
        <f t="shared" si="256"/>
        <v>9.9999999999994316E-2</v>
      </c>
      <c r="O1361">
        <f t="shared" si="257"/>
        <v>3.5872963231558068</v>
      </c>
      <c r="P1361" t="str">
        <f>IFERROR(VLOOKUP(A1361,Ref_Data!$A:$B,2,0),"Unknown")</f>
        <v>Upper Middle Income</v>
      </c>
      <c r="Q1361" t="str">
        <f>IFERROR(VLOOKUP(A1361,Ref_Data!$A:$C,3,0),"Unknown")</f>
        <v>Middle East &amp; North Africa</v>
      </c>
      <c r="R1361" t="str">
        <f t="shared" si="258"/>
        <v>Universal Access</v>
      </c>
      <c r="S1361">
        <f t="shared" si="259"/>
        <v>15.046092309921889</v>
      </c>
      <c r="T1361">
        <f t="shared" si="260"/>
        <v>-29.041518871734947</v>
      </c>
      <c r="U1361">
        <f t="shared" si="261"/>
        <v>-0.42364428857322434</v>
      </c>
      <c r="V1361">
        <f t="shared" si="262"/>
        <v>1.5</v>
      </c>
      <c r="W1361">
        <f t="shared" si="263"/>
        <v>0.66279785199999974</v>
      </c>
    </row>
    <row r="1362" spans="1:23" x14ac:dyDescent="0.2">
      <c r="A1362" t="s">
        <v>213</v>
      </c>
      <c r="B1362" t="s">
        <v>212</v>
      </c>
      <c r="C1362">
        <v>2018</v>
      </c>
      <c r="D1362">
        <v>99.9</v>
      </c>
      <c r="E1362">
        <v>0.5</v>
      </c>
      <c r="F1362">
        <v>4.4937314270000002</v>
      </c>
      <c r="G1362">
        <v>1287.1236449999999</v>
      </c>
      <c r="H1362">
        <v>40265624</v>
      </c>
      <c r="I1362" t="str">
        <f>Master_Data!$A1362 &amp; "-" &amp; Master_Data!$C1362</f>
        <v>IRQ-2018</v>
      </c>
      <c r="J1362">
        <f t="shared" si="252"/>
        <v>0</v>
      </c>
      <c r="K1362">
        <f t="shared" si="253"/>
        <v>0</v>
      </c>
      <c r="L1362">
        <f t="shared" si="254"/>
        <v>0.23962465000000055</v>
      </c>
      <c r="M1362">
        <f t="shared" si="255"/>
        <v>180942899.99656546</v>
      </c>
      <c r="N1362">
        <f t="shared" si="256"/>
        <v>9.9999999999994316E-2</v>
      </c>
      <c r="O1362">
        <f t="shared" si="257"/>
        <v>3.4912973935771339</v>
      </c>
      <c r="P1362" t="str">
        <f>IFERROR(VLOOKUP(A1362,Ref_Data!$A:$B,2,0),"Unknown")</f>
        <v>Upper Middle Income</v>
      </c>
      <c r="Q1362" t="str">
        <f>IFERROR(VLOOKUP(A1362,Ref_Data!$A:$C,3,0),"Unknown")</f>
        <v>Middle East &amp; North Africa</v>
      </c>
      <c r="R1362" t="str">
        <f t="shared" si="258"/>
        <v>Universal Access</v>
      </c>
      <c r="S1362">
        <f t="shared" si="259"/>
        <v>14.416199440312511</v>
      </c>
      <c r="T1362">
        <f t="shared" si="260"/>
        <v>-29.063030170325302</v>
      </c>
      <c r="U1362">
        <f t="shared" si="261"/>
        <v>-0.21713758262761473</v>
      </c>
      <c r="V1362">
        <f t="shared" si="262"/>
        <v>1.5</v>
      </c>
      <c r="W1362">
        <f t="shared" si="263"/>
        <v>0.90242250200000029</v>
      </c>
    </row>
    <row r="1363" spans="1:23" x14ac:dyDescent="0.2">
      <c r="A1363" t="s">
        <v>213</v>
      </c>
      <c r="B1363" t="s">
        <v>212</v>
      </c>
      <c r="C1363">
        <v>2019</v>
      </c>
      <c r="D1363">
        <v>100</v>
      </c>
      <c r="E1363">
        <v>0.9</v>
      </c>
      <c r="F1363">
        <v>4.7010899229999996</v>
      </c>
      <c r="G1363">
        <v>1319.4395119999999</v>
      </c>
      <c r="H1363">
        <v>41192171</v>
      </c>
      <c r="I1363" t="str">
        <f>Master_Data!$A1363 &amp; "-" &amp; Master_Data!$C1363</f>
        <v>IRQ-2019</v>
      </c>
      <c r="J1363">
        <f t="shared" si="252"/>
        <v>9.9999999999994316E-2</v>
      </c>
      <c r="K1363">
        <f t="shared" si="253"/>
        <v>0.4</v>
      </c>
      <c r="L1363">
        <f t="shared" si="254"/>
        <v>0.20735849599999945</v>
      </c>
      <c r="M1363">
        <f t="shared" si="255"/>
        <v>193648099.99459282</v>
      </c>
      <c r="N1363">
        <f t="shared" si="256"/>
        <v>0</v>
      </c>
      <c r="O1363">
        <f t="shared" si="257"/>
        <v>3.5629446293253038</v>
      </c>
      <c r="P1363" t="str">
        <f>IFERROR(VLOOKUP(A1363,Ref_Data!$A:$B,2,0),"Unknown")</f>
        <v>Upper Middle Income</v>
      </c>
      <c r="Q1363" t="str">
        <f>IFERROR(VLOOKUP(A1363,Ref_Data!$A:$C,3,0),"Unknown")</f>
        <v>Middle East &amp; North Africa</v>
      </c>
      <c r="R1363" t="str">
        <f t="shared" si="258"/>
        <v>Universal Access</v>
      </c>
      <c r="S1363">
        <f t="shared" si="259"/>
        <v>13.958622860585876</v>
      </c>
      <c r="T1363">
        <f t="shared" si="260"/>
        <v>-28.562191043827291</v>
      </c>
      <c r="U1363">
        <f t="shared" si="261"/>
        <v>1.768862741841204E-2</v>
      </c>
      <c r="V1363">
        <f t="shared" si="262"/>
        <v>1.5999999999999943</v>
      </c>
      <c r="W1363">
        <f t="shared" si="263"/>
        <v>1.1097809979999997</v>
      </c>
    </row>
    <row r="1364" spans="1:23" x14ac:dyDescent="0.2">
      <c r="A1364" t="s">
        <v>213</v>
      </c>
      <c r="B1364" t="s">
        <v>212</v>
      </c>
      <c r="C1364">
        <v>2020</v>
      </c>
      <c r="D1364">
        <v>100</v>
      </c>
      <c r="E1364">
        <v>1.1000000000000001</v>
      </c>
      <c r="F1364">
        <v>4.3658386050000004</v>
      </c>
      <c r="G1364">
        <v>1143.126264</v>
      </c>
      <c r="H1364">
        <v>42116605</v>
      </c>
      <c r="I1364" t="str">
        <f>Master_Data!$A1364 &amp; "-" &amp; Master_Data!$C1364</f>
        <v>IRQ-2020</v>
      </c>
      <c r="J1364">
        <f t="shared" si="252"/>
        <v>0</v>
      </c>
      <c r="K1364">
        <f t="shared" si="253"/>
        <v>0.20000000000000007</v>
      </c>
      <c r="L1364">
        <f t="shared" si="254"/>
        <v>-0.33525131799999919</v>
      </c>
      <c r="M1364">
        <f t="shared" si="255"/>
        <v>183874300.02053604</v>
      </c>
      <c r="N1364">
        <f t="shared" si="256"/>
        <v>0</v>
      </c>
      <c r="O1364">
        <f t="shared" si="257"/>
        <v>3.8192094281196574</v>
      </c>
      <c r="P1364" t="str">
        <f>IFERROR(VLOOKUP(A1364,Ref_Data!$A:$B,2,0),"Unknown")</f>
        <v>Upper Middle Income</v>
      </c>
      <c r="Q1364" t="str">
        <f>IFERROR(VLOOKUP(A1364,Ref_Data!$A:$C,3,0),"Unknown")</f>
        <v>Middle East &amp; North Africa</v>
      </c>
      <c r="R1364" t="str">
        <f t="shared" si="258"/>
        <v>Universal Access</v>
      </c>
      <c r="S1364">
        <f t="shared" si="259"/>
        <v>13.426165474335917</v>
      </c>
      <c r="T1364">
        <f t="shared" si="260"/>
        <v>-29.43485343381526</v>
      </c>
      <c r="U1364">
        <f t="shared" si="261"/>
        <v>-3.4909031301257443E-2</v>
      </c>
      <c r="V1364">
        <f t="shared" si="262"/>
        <v>1.5999999999999943</v>
      </c>
      <c r="W1364">
        <f t="shared" si="263"/>
        <v>0.77452968000000055</v>
      </c>
    </row>
    <row r="1365" spans="1:23" x14ac:dyDescent="0.2">
      <c r="A1365" t="s">
        <v>213</v>
      </c>
      <c r="B1365" t="s">
        <v>212</v>
      </c>
      <c r="C1365">
        <v>2021</v>
      </c>
      <c r="D1365">
        <v>100</v>
      </c>
      <c r="E1365">
        <v>1.1000000000000001</v>
      </c>
      <c r="F1365">
        <v>4.6367351970000001</v>
      </c>
      <c r="G1365">
        <v>1275.0113879999999</v>
      </c>
      <c r="H1365">
        <v>43071211</v>
      </c>
      <c r="I1365" t="str">
        <f>Master_Data!$A1365 &amp; "-" &amp; Master_Data!$C1365</f>
        <v>IRQ-2021</v>
      </c>
      <c r="J1365">
        <f t="shared" si="252"/>
        <v>0</v>
      </c>
      <c r="K1365">
        <f t="shared" si="253"/>
        <v>0</v>
      </c>
      <c r="L1365">
        <f t="shared" si="254"/>
        <v>0.27089659199999971</v>
      </c>
      <c r="M1365">
        <f t="shared" si="255"/>
        <v>199709800.02111357</v>
      </c>
      <c r="N1365">
        <f t="shared" si="256"/>
        <v>0</v>
      </c>
      <c r="O1365">
        <f t="shared" si="257"/>
        <v>3.6366225750134245</v>
      </c>
      <c r="P1365" t="str">
        <f>IFERROR(VLOOKUP(A1365,Ref_Data!$A:$B,2,0),"Unknown")</f>
        <v>Upper Middle Income</v>
      </c>
      <c r="Q1365" t="str">
        <f>IFERROR(VLOOKUP(A1365,Ref_Data!$A:$C,3,0),"Unknown")</f>
        <v>Middle East &amp; North Africa</v>
      </c>
      <c r="R1365" t="str">
        <f t="shared" si="258"/>
        <v>Universal Access</v>
      </c>
      <c r="S1365">
        <f t="shared" si="259"/>
        <v>12.87483148972656</v>
      </c>
      <c r="T1365">
        <f t="shared" si="260"/>
        <v>-28.503381642512057</v>
      </c>
      <c r="U1365">
        <f t="shared" si="261"/>
        <v>5.6000855995813836E-2</v>
      </c>
      <c r="V1365">
        <f t="shared" si="262"/>
        <v>1.5999999999999943</v>
      </c>
      <c r="W1365">
        <f t="shared" si="263"/>
        <v>1.0454262720000003</v>
      </c>
    </row>
    <row r="1366" spans="1:23" x14ac:dyDescent="0.2">
      <c r="A1366" t="s">
        <v>213</v>
      </c>
      <c r="B1366" t="s">
        <v>212</v>
      </c>
      <c r="C1366">
        <v>2022</v>
      </c>
      <c r="D1366">
        <v>100</v>
      </c>
      <c r="F1366">
        <v>5.0436945980000001</v>
      </c>
      <c r="G1366">
        <v>1411.5886989999999</v>
      </c>
      <c r="H1366">
        <v>44070551</v>
      </c>
      <c r="I1366" t="str">
        <f>Master_Data!$A1366 &amp; "-" &amp; Master_Data!$C1366</f>
        <v>IRQ-2022</v>
      </c>
      <c r="J1366">
        <f t="shared" si="252"/>
        <v>0</v>
      </c>
      <c r="K1366" t="str">
        <f t="shared" si="253"/>
        <v/>
      </c>
      <c r="L1366">
        <f t="shared" si="254"/>
        <v>0.40695940099999994</v>
      </c>
      <c r="M1366">
        <f t="shared" si="255"/>
        <v>222278400.0095835</v>
      </c>
      <c r="N1366">
        <f t="shared" si="256"/>
        <v>0</v>
      </c>
      <c r="O1366">
        <f t="shared" si="257"/>
        <v>3.5730624661227899</v>
      </c>
      <c r="P1366" t="str">
        <f>IFERROR(VLOOKUP(A1366,Ref_Data!$A:$B,2,0),"Unknown")</f>
        <v>Upper Middle Income</v>
      </c>
      <c r="Q1366" t="str">
        <f>IFERROR(VLOOKUP(A1366,Ref_Data!$A:$C,3,0),"Unknown")</f>
        <v>Middle East &amp; North Africa</v>
      </c>
      <c r="R1366" t="str">
        <f t="shared" si="258"/>
        <v>Universal Access</v>
      </c>
      <c r="S1366">
        <f t="shared" si="259"/>
        <v>12.585946336015652</v>
      </c>
      <c r="T1366" t="str">
        <f t="shared" si="260"/>
        <v/>
      </c>
      <c r="U1366">
        <f t="shared" si="261"/>
        <v>0.49289354577406375</v>
      </c>
      <c r="V1366">
        <f t="shared" si="262"/>
        <v>1.5999999999999943</v>
      </c>
      <c r="W1366">
        <f t="shared" si="263"/>
        <v>1.4523856730000002</v>
      </c>
    </row>
    <row r="1367" spans="1:23" x14ac:dyDescent="0.2">
      <c r="A1367" t="s">
        <v>215</v>
      </c>
      <c r="B1367" t="s">
        <v>214</v>
      </c>
      <c r="C1367">
        <v>2010</v>
      </c>
      <c r="D1367">
        <v>100</v>
      </c>
      <c r="E1367">
        <v>76</v>
      </c>
      <c r="F1367">
        <v>11.748170829999999</v>
      </c>
      <c r="G1367">
        <v>17024.51309</v>
      </c>
      <c r="H1367">
        <v>318041</v>
      </c>
      <c r="I1367" t="str">
        <f>Master_Data!$A1367 &amp; "-" &amp; Master_Data!$C1367</f>
        <v>ISL-2010</v>
      </c>
      <c r="J1367" t="str">
        <f t="shared" si="252"/>
        <v/>
      </c>
      <c r="K1367" t="str">
        <f t="shared" si="253"/>
        <v/>
      </c>
      <c r="L1367" t="str">
        <f t="shared" si="254"/>
        <v/>
      </c>
      <c r="M1367">
        <f t="shared" si="255"/>
        <v>3736399.9989440297</v>
      </c>
      <c r="N1367">
        <f t="shared" si="256"/>
        <v>0</v>
      </c>
      <c r="O1367">
        <f t="shared" si="257"/>
        <v>0.69007382283965213</v>
      </c>
      <c r="P1367" t="str">
        <f>IFERROR(VLOOKUP(A1367,Ref_Data!$A:$B,2,0),"Unknown")</f>
        <v>High Income</v>
      </c>
      <c r="Q1367" t="str">
        <f>IFERROR(VLOOKUP(A1367,Ref_Data!$A:$C,3,0),"Unknown")</f>
        <v>Europe &amp; Central Asia</v>
      </c>
      <c r="R1367" t="str">
        <f t="shared" si="258"/>
        <v>Universal Access</v>
      </c>
      <c r="S1367">
        <f t="shared" si="259"/>
        <v>20.375342560585949</v>
      </c>
      <c r="T1367">
        <f t="shared" si="260"/>
        <v>45.587335093262098</v>
      </c>
      <c r="U1367">
        <f t="shared" si="261"/>
        <v>6.6501116160083651</v>
      </c>
      <c r="V1367">
        <f t="shared" si="262"/>
        <v>0</v>
      </c>
      <c r="W1367">
        <f t="shared" si="263"/>
        <v>0</v>
      </c>
    </row>
    <row r="1368" spans="1:23" x14ac:dyDescent="0.2">
      <c r="A1368" t="s">
        <v>215</v>
      </c>
      <c r="B1368" t="s">
        <v>214</v>
      </c>
      <c r="C1368">
        <v>2011</v>
      </c>
      <c r="D1368">
        <v>100</v>
      </c>
      <c r="E1368">
        <v>77.099999999999994</v>
      </c>
      <c r="F1368">
        <v>11.2966829</v>
      </c>
      <c r="G1368">
        <v>18161.524109999998</v>
      </c>
      <c r="H1368">
        <v>319014</v>
      </c>
      <c r="I1368" t="str">
        <f>Master_Data!$A1368 &amp; "-" &amp; Master_Data!$C1368</f>
        <v>ISL-2011</v>
      </c>
      <c r="J1368">
        <f t="shared" si="252"/>
        <v>0</v>
      </c>
      <c r="K1368">
        <f t="shared" si="253"/>
        <v>1.0999999999999943</v>
      </c>
      <c r="L1368">
        <f t="shared" si="254"/>
        <v>-0.45148792999999898</v>
      </c>
      <c r="M1368">
        <f t="shared" si="255"/>
        <v>3603799.9986606003</v>
      </c>
      <c r="N1368">
        <f t="shared" si="256"/>
        <v>0</v>
      </c>
      <c r="O1368">
        <f t="shared" si="257"/>
        <v>0.62201183290447981</v>
      </c>
      <c r="P1368" t="str">
        <f>IFERROR(VLOOKUP(A1368,Ref_Data!$A:$B,2,0),"Unknown")</f>
        <v>High Income</v>
      </c>
      <c r="Q1368" t="str">
        <f>IFERROR(VLOOKUP(A1368,Ref_Data!$A:$C,3,0),"Unknown")</f>
        <v>Europe &amp; Central Asia</v>
      </c>
      <c r="R1368" t="str">
        <f t="shared" si="258"/>
        <v>Universal Access</v>
      </c>
      <c r="S1368">
        <f t="shared" si="259"/>
        <v>19.584672569179688</v>
      </c>
      <c r="T1368">
        <f t="shared" si="260"/>
        <v>46.902629710358852</v>
      </c>
      <c r="U1368">
        <f t="shared" si="261"/>
        <v>6.170149516225945</v>
      </c>
      <c r="V1368">
        <f t="shared" si="262"/>
        <v>0</v>
      </c>
      <c r="W1368">
        <f t="shared" si="263"/>
        <v>-0.45148792999999898</v>
      </c>
    </row>
    <row r="1369" spans="1:23" x14ac:dyDescent="0.2">
      <c r="A1369" t="s">
        <v>215</v>
      </c>
      <c r="B1369" t="s">
        <v>214</v>
      </c>
      <c r="C1369">
        <v>2012</v>
      </c>
      <c r="D1369">
        <v>100</v>
      </c>
      <c r="E1369">
        <v>77.7</v>
      </c>
      <c r="F1369">
        <v>11.36550718</v>
      </c>
      <c r="G1369">
        <v>17633.648280000001</v>
      </c>
      <c r="H1369">
        <v>320716</v>
      </c>
      <c r="I1369" t="str">
        <f>Master_Data!$A1369 &amp; "-" &amp; Master_Data!$C1369</f>
        <v>ISL-2012</v>
      </c>
      <c r="J1369">
        <f t="shared" si="252"/>
        <v>0</v>
      </c>
      <c r="K1369">
        <f t="shared" si="253"/>
        <v>0.60000000000000853</v>
      </c>
      <c r="L1369">
        <f t="shared" si="254"/>
        <v>6.8824279999999405E-2</v>
      </c>
      <c r="M1369">
        <f t="shared" si="255"/>
        <v>3645100.0007408801</v>
      </c>
      <c r="N1369">
        <f t="shared" si="256"/>
        <v>0</v>
      </c>
      <c r="O1369">
        <f t="shared" si="257"/>
        <v>0.6445352090236881</v>
      </c>
      <c r="P1369" t="str">
        <f>IFERROR(VLOOKUP(A1369,Ref_Data!$A:$B,2,0),"Unknown")</f>
        <v>High Income</v>
      </c>
      <c r="Q1369" t="str">
        <f>IFERROR(VLOOKUP(A1369,Ref_Data!$A:$C,3,0),"Unknown")</f>
        <v>Europe &amp; Central Asia</v>
      </c>
      <c r="R1369" t="str">
        <f t="shared" si="258"/>
        <v>Universal Access</v>
      </c>
      <c r="S1369">
        <f t="shared" si="259"/>
        <v>18.879195463984374</v>
      </c>
      <c r="T1369">
        <f t="shared" si="260"/>
        <v>47.592870546775117</v>
      </c>
      <c r="U1369">
        <f t="shared" si="261"/>
        <v>5.9600031169037706</v>
      </c>
      <c r="V1369">
        <f t="shared" si="262"/>
        <v>0</v>
      </c>
      <c r="W1369">
        <f t="shared" si="263"/>
        <v>-0.38266364999999958</v>
      </c>
    </row>
    <row r="1370" spans="1:23" x14ac:dyDescent="0.2">
      <c r="A1370" t="s">
        <v>215</v>
      </c>
      <c r="B1370" t="s">
        <v>214</v>
      </c>
      <c r="C1370">
        <v>2013</v>
      </c>
      <c r="D1370">
        <v>100</v>
      </c>
      <c r="E1370">
        <v>76.8</v>
      </c>
      <c r="F1370">
        <v>11.46081714</v>
      </c>
      <c r="G1370">
        <v>18212.733649999998</v>
      </c>
      <c r="H1370">
        <v>323764</v>
      </c>
      <c r="I1370" t="str">
        <f>Master_Data!$A1370 &amp; "-" &amp; Master_Data!$C1370</f>
        <v>ISL-2013</v>
      </c>
      <c r="J1370">
        <f t="shared" si="252"/>
        <v>0</v>
      </c>
      <c r="K1370">
        <f t="shared" si="253"/>
        <v>-0.90000000000000568</v>
      </c>
      <c r="L1370">
        <f t="shared" si="254"/>
        <v>9.5309959999999805E-2</v>
      </c>
      <c r="M1370">
        <f t="shared" si="255"/>
        <v>3710600.0005149599</v>
      </c>
      <c r="N1370">
        <f t="shared" si="256"/>
        <v>0</v>
      </c>
      <c r="O1370">
        <f t="shared" si="257"/>
        <v>0.62927495455905935</v>
      </c>
      <c r="P1370" t="str">
        <f>IFERROR(VLOOKUP(A1370,Ref_Data!$A:$B,2,0),"Unknown")</f>
        <v>High Income</v>
      </c>
      <c r="Q1370" t="str">
        <f>IFERROR(VLOOKUP(A1370,Ref_Data!$A:$C,3,0),"Unknown")</f>
        <v>Europe &amp; Central Asia</v>
      </c>
      <c r="R1370" t="str">
        <f t="shared" si="258"/>
        <v>Universal Access</v>
      </c>
      <c r="S1370">
        <f t="shared" si="259"/>
        <v>18.287461823359394</v>
      </c>
      <c r="T1370">
        <f t="shared" si="260"/>
        <v>46.498359916164645</v>
      </c>
      <c r="U1370">
        <f t="shared" si="261"/>
        <v>6.4924466959999956</v>
      </c>
      <c r="V1370">
        <f t="shared" si="262"/>
        <v>0</v>
      </c>
      <c r="W1370">
        <f t="shared" si="263"/>
        <v>-0.28735368999999977</v>
      </c>
    </row>
    <row r="1371" spans="1:23" x14ac:dyDescent="0.2">
      <c r="A1371" t="s">
        <v>215</v>
      </c>
      <c r="B1371" t="s">
        <v>214</v>
      </c>
      <c r="C1371">
        <v>2014</v>
      </c>
      <c r="D1371">
        <v>100</v>
      </c>
      <c r="E1371">
        <v>77.599999999999994</v>
      </c>
      <c r="F1371">
        <v>10.58047687</v>
      </c>
      <c r="G1371">
        <v>17947.038229999998</v>
      </c>
      <c r="H1371">
        <v>327386</v>
      </c>
      <c r="I1371" t="str">
        <f>Master_Data!$A1371 &amp; "-" &amp; Master_Data!$C1371</f>
        <v>ISL-2014</v>
      </c>
      <c r="J1371">
        <f t="shared" si="252"/>
        <v>0</v>
      </c>
      <c r="K1371">
        <f t="shared" si="253"/>
        <v>0.79999999999999716</v>
      </c>
      <c r="L1371">
        <f t="shared" si="254"/>
        <v>-0.88034026999999959</v>
      </c>
      <c r="M1371">
        <f t="shared" si="255"/>
        <v>3463900.0005618199</v>
      </c>
      <c r="N1371">
        <f t="shared" si="256"/>
        <v>0</v>
      </c>
      <c r="O1371">
        <f t="shared" si="257"/>
        <v>0.58953888292909717</v>
      </c>
      <c r="P1371" t="str">
        <f>IFERROR(VLOOKUP(A1371,Ref_Data!$A:$B,2,0),"Unknown")</f>
        <v>High Income</v>
      </c>
      <c r="Q1371" t="str">
        <f>IFERROR(VLOOKUP(A1371,Ref_Data!$A:$C,3,0),"Unknown")</f>
        <v>Europe &amp; Central Asia</v>
      </c>
      <c r="R1371" t="str">
        <f t="shared" si="258"/>
        <v>Universal Access</v>
      </c>
      <c r="S1371">
        <f t="shared" si="259"/>
        <v>17.559097411132853</v>
      </c>
      <c r="T1371">
        <f t="shared" si="260"/>
        <v>47.488273394421697</v>
      </c>
      <c r="U1371">
        <f t="shared" si="261"/>
        <v>5.7891899719163158</v>
      </c>
      <c r="V1371">
        <f t="shared" si="262"/>
        <v>0</v>
      </c>
      <c r="W1371">
        <f t="shared" si="263"/>
        <v>-1.1676939599999994</v>
      </c>
    </row>
    <row r="1372" spans="1:23" x14ac:dyDescent="0.2">
      <c r="A1372" t="s">
        <v>215</v>
      </c>
      <c r="B1372" t="s">
        <v>214</v>
      </c>
      <c r="C1372">
        <v>2015</v>
      </c>
      <c r="D1372">
        <v>100</v>
      </c>
      <c r="E1372">
        <v>78</v>
      </c>
      <c r="F1372">
        <v>10.97048199</v>
      </c>
      <c r="G1372">
        <v>16910.721229999999</v>
      </c>
      <c r="H1372">
        <v>330815</v>
      </c>
      <c r="I1372" t="str">
        <f>Master_Data!$A1372 &amp; "-" &amp; Master_Data!$C1372</f>
        <v>ISL-2015</v>
      </c>
      <c r="J1372">
        <f t="shared" si="252"/>
        <v>0</v>
      </c>
      <c r="K1372">
        <f t="shared" si="253"/>
        <v>0.40000000000000568</v>
      </c>
      <c r="L1372">
        <f t="shared" si="254"/>
        <v>0.39000511999999965</v>
      </c>
      <c r="M1372">
        <f t="shared" si="255"/>
        <v>3629199.9995218497</v>
      </c>
      <c r="N1372">
        <f t="shared" si="256"/>
        <v>0</v>
      </c>
      <c r="O1372">
        <f t="shared" si="257"/>
        <v>0.64872939721447942</v>
      </c>
      <c r="P1372" t="str">
        <f>IFERROR(VLOOKUP(A1372,Ref_Data!$A:$B,2,0),"Unknown")</f>
        <v>High Income</v>
      </c>
      <c r="Q1372" t="str">
        <f>IFERROR(VLOOKUP(A1372,Ref_Data!$A:$C,3,0),"Unknown")</f>
        <v>Europe &amp; Central Asia</v>
      </c>
      <c r="R1372" t="str">
        <f t="shared" si="258"/>
        <v>Universal Access</v>
      </c>
      <c r="S1372">
        <f t="shared" si="259"/>
        <v>16.984761441953111</v>
      </c>
      <c r="T1372">
        <f t="shared" si="260"/>
        <v>48.08484280850201</v>
      </c>
      <c r="U1372">
        <f t="shared" si="261"/>
        <v>6.2610406239958207</v>
      </c>
      <c r="V1372">
        <f t="shared" si="262"/>
        <v>0</v>
      </c>
      <c r="W1372">
        <f t="shared" si="263"/>
        <v>-0.77768883999999971</v>
      </c>
    </row>
    <row r="1373" spans="1:23" x14ac:dyDescent="0.2">
      <c r="A1373" t="s">
        <v>215</v>
      </c>
      <c r="B1373" t="s">
        <v>214</v>
      </c>
      <c r="C1373">
        <v>2016</v>
      </c>
      <c r="D1373">
        <v>100</v>
      </c>
      <c r="E1373">
        <v>80.900000000000006</v>
      </c>
      <c r="F1373">
        <v>9.4768348339999999</v>
      </c>
      <c r="G1373">
        <v>15701.47301</v>
      </c>
      <c r="H1373">
        <v>335439</v>
      </c>
      <c r="I1373" t="str">
        <f>Master_Data!$A1373 &amp; "-" &amp; Master_Data!$C1373</f>
        <v>ISL-2016</v>
      </c>
      <c r="J1373">
        <f t="shared" si="252"/>
        <v>0</v>
      </c>
      <c r="K1373">
        <f t="shared" si="253"/>
        <v>2.9000000000000057</v>
      </c>
      <c r="L1373">
        <f t="shared" si="254"/>
        <v>-1.4936471559999998</v>
      </c>
      <c r="M1373">
        <f t="shared" si="255"/>
        <v>3178899.9998821258</v>
      </c>
      <c r="N1373">
        <f t="shared" si="256"/>
        <v>0</v>
      </c>
      <c r="O1373">
        <f t="shared" si="257"/>
        <v>0.60356342541647945</v>
      </c>
      <c r="P1373" t="str">
        <f>IFERROR(VLOOKUP(A1373,Ref_Data!$A:$B,2,0),"Unknown")</f>
        <v>High Income</v>
      </c>
      <c r="Q1373" t="str">
        <f>IFERROR(VLOOKUP(A1373,Ref_Data!$A:$C,3,0),"Unknown")</f>
        <v>Europe &amp; Central Asia</v>
      </c>
      <c r="R1373" t="str">
        <f t="shared" si="258"/>
        <v>Universal Access</v>
      </c>
      <c r="S1373">
        <f t="shared" si="259"/>
        <v>15.905248869453033</v>
      </c>
      <c r="T1373">
        <f t="shared" si="260"/>
        <v>51.19394247481528</v>
      </c>
      <c r="U1373">
        <f t="shared" si="261"/>
        <v>4.8024630383305436</v>
      </c>
      <c r="V1373">
        <f t="shared" si="262"/>
        <v>0</v>
      </c>
      <c r="W1373">
        <f t="shared" si="263"/>
        <v>-2.2713359959999995</v>
      </c>
    </row>
    <row r="1374" spans="1:23" x14ac:dyDescent="0.2">
      <c r="A1374" t="s">
        <v>215</v>
      </c>
      <c r="B1374" t="s">
        <v>214</v>
      </c>
      <c r="C1374">
        <v>2017</v>
      </c>
      <c r="D1374">
        <v>100</v>
      </c>
      <c r="E1374">
        <v>80.8</v>
      </c>
      <c r="F1374">
        <v>9.6968549799999995</v>
      </c>
      <c r="G1374">
        <v>16234.982959999999</v>
      </c>
      <c r="H1374">
        <v>343400</v>
      </c>
      <c r="I1374" t="str">
        <f>Master_Data!$A1374 &amp; "-" &amp; Master_Data!$C1374</f>
        <v>ISL-2017</v>
      </c>
      <c r="J1374">
        <f t="shared" si="252"/>
        <v>0</v>
      </c>
      <c r="K1374">
        <f t="shared" si="253"/>
        <v>-0.10000000000000853</v>
      </c>
      <c r="L1374">
        <f t="shared" si="254"/>
        <v>0.22002014599999953</v>
      </c>
      <c r="M1374">
        <f t="shared" si="255"/>
        <v>3329900.0001319996</v>
      </c>
      <c r="N1374">
        <f t="shared" si="256"/>
        <v>0</v>
      </c>
      <c r="O1374">
        <f t="shared" si="257"/>
        <v>0.59728150031886451</v>
      </c>
      <c r="P1374" t="str">
        <f>IFERROR(VLOOKUP(A1374,Ref_Data!$A:$B,2,0),"Unknown")</f>
        <v>High Income</v>
      </c>
      <c r="Q1374" t="str">
        <f>IFERROR(VLOOKUP(A1374,Ref_Data!$A:$C,3,0),"Unknown")</f>
        <v>Europe &amp; Central Asia</v>
      </c>
      <c r="R1374" t="str">
        <f t="shared" si="258"/>
        <v>Universal Access</v>
      </c>
      <c r="S1374">
        <f t="shared" si="259"/>
        <v>15.146092309921883</v>
      </c>
      <c r="T1374">
        <f t="shared" si="260"/>
        <v>51.258481128265046</v>
      </c>
      <c r="U1374">
        <f t="shared" si="261"/>
        <v>5.0191039144267755</v>
      </c>
      <c r="V1374">
        <f t="shared" si="262"/>
        <v>0</v>
      </c>
      <c r="W1374">
        <f t="shared" si="263"/>
        <v>-2.0513158499999999</v>
      </c>
    </row>
    <row r="1375" spans="1:23" x14ac:dyDescent="0.2">
      <c r="A1375" t="s">
        <v>215</v>
      </c>
      <c r="B1375" t="s">
        <v>214</v>
      </c>
      <c r="C1375">
        <v>2018</v>
      </c>
      <c r="D1375">
        <v>100</v>
      </c>
      <c r="E1375">
        <v>81.400000000000006</v>
      </c>
      <c r="F1375">
        <v>9.3405269319999995</v>
      </c>
      <c r="G1375">
        <v>17346.75027</v>
      </c>
      <c r="H1375">
        <v>352721</v>
      </c>
      <c r="I1375" t="str">
        <f>Master_Data!$A1375 &amp; "-" &amp; Master_Data!$C1375</f>
        <v>ISL-2018</v>
      </c>
      <c r="J1375">
        <f t="shared" si="252"/>
        <v>0</v>
      </c>
      <c r="K1375">
        <f t="shared" si="253"/>
        <v>0.60000000000000853</v>
      </c>
      <c r="L1375">
        <f t="shared" si="254"/>
        <v>-0.35632804799999995</v>
      </c>
      <c r="M1375">
        <f t="shared" si="255"/>
        <v>3294599.9999819719</v>
      </c>
      <c r="N1375">
        <f t="shared" si="256"/>
        <v>0</v>
      </c>
      <c r="O1375">
        <f t="shared" si="257"/>
        <v>0.5384597568199152</v>
      </c>
      <c r="P1375" t="str">
        <f>IFERROR(VLOOKUP(A1375,Ref_Data!$A:$B,2,0),"Unknown")</f>
        <v>High Income</v>
      </c>
      <c r="Q1375" t="str">
        <f>IFERROR(VLOOKUP(A1375,Ref_Data!$A:$C,3,0),"Unknown")</f>
        <v>Europe &amp; Central Asia</v>
      </c>
      <c r="R1375" t="str">
        <f t="shared" si="258"/>
        <v>Universal Access</v>
      </c>
      <c r="S1375">
        <f t="shared" si="259"/>
        <v>14.516199440312505</v>
      </c>
      <c r="T1375">
        <f t="shared" si="260"/>
        <v>51.8369698296747</v>
      </c>
      <c r="U1375">
        <f t="shared" si="261"/>
        <v>4.6296579223723846</v>
      </c>
      <c r="V1375">
        <f t="shared" si="262"/>
        <v>0</v>
      </c>
      <c r="W1375">
        <f t="shared" si="263"/>
        <v>-2.4076438979999999</v>
      </c>
    </row>
    <row r="1376" spans="1:23" x14ac:dyDescent="0.2">
      <c r="A1376" t="s">
        <v>215</v>
      </c>
      <c r="B1376" t="s">
        <v>214</v>
      </c>
      <c r="C1376">
        <v>2019</v>
      </c>
      <c r="D1376">
        <v>100</v>
      </c>
      <c r="E1376">
        <v>81.7</v>
      </c>
      <c r="F1376">
        <v>8.8106655420000006</v>
      </c>
      <c r="G1376">
        <v>16700.592000000001</v>
      </c>
      <c r="H1376">
        <v>360563</v>
      </c>
      <c r="I1376" t="str">
        <f>Master_Data!$A1376 &amp; "-" &amp; Master_Data!$C1376</f>
        <v>ISL-2019</v>
      </c>
      <c r="J1376">
        <f t="shared" si="252"/>
        <v>0</v>
      </c>
      <c r="K1376">
        <f t="shared" si="253"/>
        <v>0.29999999999999716</v>
      </c>
      <c r="L1376">
        <f t="shared" si="254"/>
        <v>-0.52986138999999888</v>
      </c>
      <c r="M1376">
        <f t="shared" si="255"/>
        <v>3176799.9998201462</v>
      </c>
      <c r="N1376">
        <f t="shared" si="256"/>
        <v>0</v>
      </c>
      <c r="O1376">
        <f t="shared" si="257"/>
        <v>0.52756606125100236</v>
      </c>
      <c r="P1376" t="str">
        <f>IFERROR(VLOOKUP(A1376,Ref_Data!$A:$B,2,0),"Unknown")</f>
        <v>High Income</v>
      </c>
      <c r="Q1376" t="str">
        <f>IFERROR(VLOOKUP(A1376,Ref_Data!$A:$C,3,0),"Unknown")</f>
        <v>Europe &amp; Central Asia</v>
      </c>
      <c r="R1376" t="str">
        <f t="shared" si="258"/>
        <v>Universal Access</v>
      </c>
      <c r="S1376">
        <f t="shared" si="259"/>
        <v>13.958622860585876</v>
      </c>
      <c r="T1376">
        <f t="shared" si="260"/>
        <v>52.237808956172714</v>
      </c>
      <c r="U1376">
        <f t="shared" si="261"/>
        <v>4.1272642464184131</v>
      </c>
      <c r="V1376">
        <f t="shared" si="262"/>
        <v>0</v>
      </c>
      <c r="W1376">
        <f t="shared" si="263"/>
        <v>-2.9375052879999988</v>
      </c>
    </row>
    <row r="1377" spans="1:23" x14ac:dyDescent="0.2">
      <c r="A1377" t="s">
        <v>215</v>
      </c>
      <c r="B1377" t="s">
        <v>214</v>
      </c>
      <c r="C1377">
        <v>2020</v>
      </c>
      <c r="D1377">
        <v>100</v>
      </c>
      <c r="E1377">
        <v>82.9</v>
      </c>
      <c r="F1377">
        <v>8.3820194669999992</v>
      </c>
      <c r="G1377">
        <v>16083.60997</v>
      </c>
      <c r="H1377">
        <v>366463</v>
      </c>
      <c r="I1377" t="str">
        <f>Master_Data!$A1377 &amp; "-" &amp; Master_Data!$C1377</f>
        <v>ISL-2020</v>
      </c>
      <c r="J1377">
        <f t="shared" si="252"/>
        <v>0</v>
      </c>
      <c r="K1377">
        <f t="shared" si="253"/>
        <v>1.2000000000000028</v>
      </c>
      <c r="L1377">
        <f t="shared" si="254"/>
        <v>-0.4286460750000014</v>
      </c>
      <c r="M1377">
        <f t="shared" si="255"/>
        <v>3071699.9999352209</v>
      </c>
      <c r="N1377">
        <f t="shared" si="256"/>
        <v>0</v>
      </c>
      <c r="O1377">
        <f t="shared" si="257"/>
        <v>0.52115286820773354</v>
      </c>
      <c r="P1377" t="str">
        <f>IFERROR(VLOOKUP(A1377,Ref_Data!$A:$B,2,0),"Unknown")</f>
        <v>High Income</v>
      </c>
      <c r="Q1377" t="str">
        <f>IFERROR(VLOOKUP(A1377,Ref_Data!$A:$C,3,0),"Unknown")</f>
        <v>Europe &amp; Central Asia</v>
      </c>
      <c r="R1377" t="str">
        <f t="shared" si="258"/>
        <v>Universal Access</v>
      </c>
      <c r="S1377">
        <f t="shared" si="259"/>
        <v>13.426165474335917</v>
      </c>
      <c r="T1377">
        <f t="shared" si="260"/>
        <v>52.365146566184748</v>
      </c>
      <c r="U1377">
        <f t="shared" si="261"/>
        <v>3.9812718306987414</v>
      </c>
      <c r="V1377">
        <f t="shared" si="262"/>
        <v>0</v>
      </c>
      <c r="W1377">
        <f t="shared" si="263"/>
        <v>-3.3661513630000002</v>
      </c>
    </row>
    <row r="1378" spans="1:23" x14ac:dyDescent="0.2">
      <c r="A1378" t="s">
        <v>215</v>
      </c>
      <c r="B1378" t="s">
        <v>214</v>
      </c>
      <c r="C1378">
        <v>2021</v>
      </c>
      <c r="D1378">
        <v>100</v>
      </c>
      <c r="E1378">
        <v>82.4</v>
      </c>
      <c r="F1378">
        <v>8.4926983790000001</v>
      </c>
      <c r="G1378">
        <v>15779.65307</v>
      </c>
      <c r="H1378">
        <v>372520</v>
      </c>
      <c r="I1378" t="str">
        <f>Master_Data!$A1378 &amp; "-" &amp; Master_Data!$C1378</f>
        <v>ISL-2021</v>
      </c>
      <c r="J1378">
        <f t="shared" si="252"/>
        <v>0</v>
      </c>
      <c r="K1378">
        <f t="shared" si="253"/>
        <v>-0.5</v>
      </c>
      <c r="L1378">
        <f t="shared" si="254"/>
        <v>0.11067891200000091</v>
      </c>
      <c r="M1378">
        <f t="shared" si="255"/>
        <v>3163700.00014508</v>
      </c>
      <c r="N1378">
        <f t="shared" si="256"/>
        <v>0</v>
      </c>
      <c r="O1378">
        <f t="shared" si="257"/>
        <v>0.5382056463044913</v>
      </c>
      <c r="P1378" t="str">
        <f>IFERROR(VLOOKUP(A1378,Ref_Data!$A:$B,2,0),"Unknown")</f>
        <v>High Income</v>
      </c>
      <c r="Q1378" t="str">
        <f>IFERROR(VLOOKUP(A1378,Ref_Data!$A:$C,3,0),"Unknown")</f>
        <v>Europe &amp; Central Asia</v>
      </c>
      <c r="R1378" t="str">
        <f t="shared" si="258"/>
        <v>Universal Access</v>
      </c>
      <c r="S1378">
        <f t="shared" si="259"/>
        <v>12.87483148972656</v>
      </c>
      <c r="T1378">
        <f t="shared" si="260"/>
        <v>52.796618357487944</v>
      </c>
      <c r="U1378">
        <f t="shared" si="261"/>
        <v>3.9119640379958138</v>
      </c>
      <c r="V1378">
        <f t="shared" si="262"/>
        <v>0</v>
      </c>
      <c r="W1378">
        <f t="shared" si="263"/>
        <v>-3.2554724509999993</v>
      </c>
    </row>
    <row r="1379" spans="1:23" x14ac:dyDescent="0.2">
      <c r="A1379" t="s">
        <v>215</v>
      </c>
      <c r="B1379" t="s">
        <v>214</v>
      </c>
      <c r="C1379">
        <v>2022</v>
      </c>
      <c r="D1379">
        <v>100</v>
      </c>
      <c r="F1379">
        <v>8.4800381149999993</v>
      </c>
      <c r="G1379">
        <v>15806.78484</v>
      </c>
      <c r="H1379">
        <v>382003</v>
      </c>
      <c r="I1379" t="str">
        <f>Master_Data!$A1379 &amp; "-" &amp; Master_Data!$C1379</f>
        <v>ISL-2022</v>
      </c>
      <c r="J1379">
        <f t="shared" si="252"/>
        <v>0</v>
      </c>
      <c r="K1379" t="str">
        <f t="shared" si="253"/>
        <v/>
      </c>
      <c r="L1379">
        <f t="shared" si="254"/>
        <v>-1.2660264000000865E-2</v>
      </c>
      <c r="M1379">
        <f t="shared" si="255"/>
        <v>3239400.0000443449</v>
      </c>
      <c r="N1379">
        <f t="shared" si="256"/>
        <v>0</v>
      </c>
      <c r="O1379">
        <f t="shared" si="257"/>
        <v>0.53648089733851267</v>
      </c>
      <c r="P1379" t="str">
        <f>IFERROR(VLOOKUP(A1379,Ref_Data!$A:$B,2,0),"Unknown")</f>
        <v>High Income</v>
      </c>
      <c r="Q1379" t="str">
        <f>IFERROR(VLOOKUP(A1379,Ref_Data!$A:$C,3,0),"Unknown")</f>
        <v>Europe &amp; Central Asia</v>
      </c>
      <c r="R1379" t="str">
        <f t="shared" si="258"/>
        <v>Universal Access</v>
      </c>
      <c r="S1379">
        <f t="shared" si="259"/>
        <v>12.585946336015652</v>
      </c>
      <c r="T1379" t="str">
        <f t="shared" si="260"/>
        <v/>
      </c>
      <c r="U1379">
        <f t="shared" si="261"/>
        <v>3.9292370627740629</v>
      </c>
      <c r="V1379">
        <f t="shared" si="262"/>
        <v>0</v>
      </c>
      <c r="W1379">
        <f t="shared" si="263"/>
        <v>-3.2681327150000001</v>
      </c>
    </row>
    <row r="1380" spans="1:23" x14ac:dyDescent="0.2">
      <c r="A1380" t="s">
        <v>217</v>
      </c>
      <c r="B1380" t="s">
        <v>216</v>
      </c>
      <c r="C1380">
        <v>2010</v>
      </c>
      <c r="D1380">
        <v>100</v>
      </c>
      <c r="E1380">
        <v>8.6</v>
      </c>
      <c r="F1380">
        <v>9.4371687919999996</v>
      </c>
      <c r="G1380">
        <v>3043.5651760000001</v>
      </c>
      <c r="H1380">
        <v>7623600</v>
      </c>
      <c r="I1380" t="str">
        <f>Master_Data!$A1380 &amp; "-" &amp; Master_Data!$C1380</f>
        <v>ISR-2010</v>
      </c>
      <c r="J1380" t="str">
        <f t="shared" si="252"/>
        <v/>
      </c>
      <c r="K1380" t="str">
        <f t="shared" si="253"/>
        <v/>
      </c>
      <c r="L1380" t="str">
        <f t="shared" si="254"/>
        <v/>
      </c>
      <c r="M1380">
        <f t="shared" si="255"/>
        <v>71945200.002691194</v>
      </c>
      <c r="N1380">
        <f t="shared" si="256"/>
        <v>0</v>
      </c>
      <c r="O1380">
        <f t="shared" si="257"/>
        <v>3.1006954825271005</v>
      </c>
      <c r="P1380" t="str">
        <f>IFERROR(VLOOKUP(A1380,Ref_Data!$A:$B,2,0),"Unknown")</f>
        <v>High Income</v>
      </c>
      <c r="Q1380" t="str">
        <f>IFERROR(VLOOKUP(A1380,Ref_Data!$A:$C,3,0),"Unknown")</f>
        <v>Middle East &amp; North Africa</v>
      </c>
      <c r="R1380" t="str">
        <f t="shared" si="258"/>
        <v>Universal Access</v>
      </c>
      <c r="S1380">
        <f t="shared" si="259"/>
        <v>20.375342560585949</v>
      </c>
      <c r="T1380">
        <f t="shared" si="260"/>
        <v>-21.812664906737901</v>
      </c>
      <c r="U1380">
        <f t="shared" si="261"/>
        <v>4.3391095780083653</v>
      </c>
      <c r="V1380">
        <f t="shared" si="262"/>
        <v>0</v>
      </c>
      <c r="W1380">
        <f t="shared" si="263"/>
        <v>0</v>
      </c>
    </row>
    <row r="1381" spans="1:23" x14ac:dyDescent="0.2">
      <c r="A1381" t="s">
        <v>217</v>
      </c>
      <c r="B1381" t="s">
        <v>216</v>
      </c>
      <c r="C1381">
        <v>2011</v>
      </c>
      <c r="D1381">
        <v>100</v>
      </c>
      <c r="E1381">
        <v>9.1</v>
      </c>
      <c r="F1381">
        <v>9.1605758579999996</v>
      </c>
      <c r="G1381">
        <v>2981.3724219999999</v>
      </c>
      <c r="H1381">
        <v>7765800</v>
      </c>
      <c r="I1381" t="str">
        <f>Master_Data!$A1381 &amp; "-" &amp; Master_Data!$C1381</f>
        <v>ISR-2011</v>
      </c>
      <c r="J1381">
        <f t="shared" si="252"/>
        <v>0</v>
      </c>
      <c r="K1381">
        <f t="shared" si="253"/>
        <v>0.5</v>
      </c>
      <c r="L1381">
        <f t="shared" si="254"/>
        <v>-0.27659293399999996</v>
      </c>
      <c r="M1381">
        <f t="shared" si="255"/>
        <v>71139199.998056397</v>
      </c>
      <c r="N1381">
        <f t="shared" si="256"/>
        <v>0</v>
      </c>
      <c r="O1381">
        <f t="shared" si="257"/>
        <v>3.0726036742014244</v>
      </c>
      <c r="P1381" t="str">
        <f>IFERROR(VLOOKUP(A1381,Ref_Data!$A:$B,2,0),"Unknown")</f>
        <v>High Income</v>
      </c>
      <c r="Q1381" t="str">
        <f>IFERROR(VLOOKUP(A1381,Ref_Data!$A:$C,3,0),"Unknown")</f>
        <v>Middle East &amp; North Africa</v>
      </c>
      <c r="R1381" t="str">
        <f t="shared" si="258"/>
        <v>Universal Access</v>
      </c>
      <c r="S1381">
        <f t="shared" si="259"/>
        <v>19.584672569179688</v>
      </c>
      <c r="T1381">
        <f t="shared" si="260"/>
        <v>-21.097370289641141</v>
      </c>
      <c r="U1381">
        <f t="shared" si="261"/>
        <v>4.0340424742259442</v>
      </c>
      <c r="V1381">
        <f t="shared" si="262"/>
        <v>0</v>
      </c>
      <c r="W1381">
        <f t="shared" si="263"/>
        <v>-0.27659293399999996</v>
      </c>
    </row>
    <row r="1382" spans="1:23" x14ac:dyDescent="0.2">
      <c r="A1382" t="s">
        <v>217</v>
      </c>
      <c r="B1382" t="s">
        <v>216</v>
      </c>
      <c r="C1382">
        <v>2012</v>
      </c>
      <c r="D1382">
        <v>100</v>
      </c>
      <c r="E1382">
        <v>2.9</v>
      </c>
      <c r="F1382">
        <v>9.8084571139999994</v>
      </c>
      <c r="G1382">
        <v>2968.5883389999999</v>
      </c>
      <c r="H1382">
        <v>7910500</v>
      </c>
      <c r="I1382" t="str">
        <f>Master_Data!$A1382 &amp; "-" &amp; Master_Data!$C1382</f>
        <v>ISR-2012</v>
      </c>
      <c r="J1382">
        <f t="shared" si="252"/>
        <v>0</v>
      </c>
      <c r="K1382">
        <f t="shared" si="253"/>
        <v>-6.1999999999999993</v>
      </c>
      <c r="L1382">
        <f t="shared" si="254"/>
        <v>0.64788125599999979</v>
      </c>
      <c r="M1382">
        <f t="shared" si="255"/>
        <v>77589800.000296995</v>
      </c>
      <c r="N1382">
        <f t="shared" si="256"/>
        <v>0</v>
      </c>
      <c r="O1382">
        <f t="shared" si="257"/>
        <v>3.3040812648695108</v>
      </c>
      <c r="P1382" t="str">
        <f>IFERROR(VLOOKUP(A1382,Ref_Data!$A:$B,2,0),"Unknown")</f>
        <v>High Income</v>
      </c>
      <c r="Q1382" t="str">
        <f>IFERROR(VLOOKUP(A1382,Ref_Data!$A:$C,3,0),"Unknown")</f>
        <v>Middle East &amp; North Africa</v>
      </c>
      <c r="R1382" t="str">
        <f t="shared" si="258"/>
        <v>Universal Access</v>
      </c>
      <c r="S1382">
        <f t="shared" si="259"/>
        <v>18.879195463984374</v>
      </c>
      <c r="T1382">
        <f t="shared" si="260"/>
        <v>-27.207129453224884</v>
      </c>
      <c r="U1382">
        <f t="shared" si="261"/>
        <v>4.4029530509037702</v>
      </c>
      <c r="V1382">
        <f t="shared" si="262"/>
        <v>0</v>
      </c>
      <c r="W1382">
        <f t="shared" si="263"/>
        <v>0.37128832199999984</v>
      </c>
    </row>
    <row r="1383" spans="1:23" x14ac:dyDescent="0.2">
      <c r="A1383" t="s">
        <v>217</v>
      </c>
      <c r="B1383" t="s">
        <v>216</v>
      </c>
      <c r="C1383">
        <v>2013</v>
      </c>
      <c r="D1383">
        <v>100</v>
      </c>
      <c r="E1383">
        <v>3.3</v>
      </c>
      <c r="F1383">
        <v>8.4729821950000002</v>
      </c>
      <c r="G1383">
        <v>2662.6094250000001</v>
      </c>
      <c r="H1383">
        <v>8059500</v>
      </c>
      <c r="I1383" t="str">
        <f>Master_Data!$A1383 &amp; "-" &amp; Master_Data!$C1383</f>
        <v>ISR-2013</v>
      </c>
      <c r="J1383">
        <f t="shared" si="252"/>
        <v>0</v>
      </c>
      <c r="K1383">
        <f t="shared" si="253"/>
        <v>0.39999999999999991</v>
      </c>
      <c r="L1383">
        <f t="shared" si="254"/>
        <v>-1.3354749189999993</v>
      </c>
      <c r="M1383">
        <f t="shared" si="255"/>
        <v>68288000.000602499</v>
      </c>
      <c r="N1383">
        <f t="shared" si="256"/>
        <v>0</v>
      </c>
      <c r="O1383">
        <f t="shared" si="257"/>
        <v>3.18220994616963</v>
      </c>
      <c r="P1383" t="str">
        <f>IFERROR(VLOOKUP(A1383,Ref_Data!$A:$B,2,0),"Unknown")</f>
        <v>High Income</v>
      </c>
      <c r="Q1383" t="str">
        <f>IFERROR(VLOOKUP(A1383,Ref_Data!$A:$C,3,0),"Unknown")</f>
        <v>Middle East &amp; North Africa</v>
      </c>
      <c r="R1383" t="str">
        <f t="shared" si="258"/>
        <v>Universal Access</v>
      </c>
      <c r="S1383">
        <f t="shared" si="259"/>
        <v>18.287461823359394</v>
      </c>
      <c r="T1383">
        <f t="shared" si="260"/>
        <v>-27.001640083835348</v>
      </c>
      <c r="U1383">
        <f t="shared" si="261"/>
        <v>3.5046117509999961</v>
      </c>
      <c r="V1383">
        <f t="shared" si="262"/>
        <v>0</v>
      </c>
      <c r="W1383">
        <f t="shared" si="263"/>
        <v>-0.96418659699999942</v>
      </c>
    </row>
    <row r="1384" spans="1:23" x14ac:dyDescent="0.2">
      <c r="A1384" t="s">
        <v>217</v>
      </c>
      <c r="B1384" t="s">
        <v>216</v>
      </c>
      <c r="C1384">
        <v>2014</v>
      </c>
      <c r="D1384">
        <v>100</v>
      </c>
      <c r="E1384">
        <v>3.7</v>
      </c>
      <c r="F1384">
        <v>8.0242097450000003</v>
      </c>
      <c r="G1384">
        <v>2528.0185569999999</v>
      </c>
      <c r="H1384">
        <v>8215700</v>
      </c>
      <c r="I1384" t="str">
        <f>Master_Data!$A1384 &amp; "-" &amp; Master_Data!$C1384</f>
        <v>ISR-2014</v>
      </c>
      <c r="J1384">
        <f t="shared" si="252"/>
        <v>0</v>
      </c>
      <c r="K1384">
        <f t="shared" si="253"/>
        <v>0.40000000000000036</v>
      </c>
      <c r="L1384">
        <f t="shared" si="254"/>
        <v>-0.44877244999999988</v>
      </c>
      <c r="M1384">
        <f t="shared" si="255"/>
        <v>65924500.001996502</v>
      </c>
      <c r="N1384">
        <f t="shared" si="256"/>
        <v>0</v>
      </c>
      <c r="O1384">
        <f t="shared" si="257"/>
        <v>3.1741103018335166</v>
      </c>
      <c r="P1384" t="str">
        <f>IFERROR(VLOOKUP(A1384,Ref_Data!$A:$B,2,0),"Unknown")</f>
        <v>High Income</v>
      </c>
      <c r="Q1384" t="str">
        <f>IFERROR(VLOOKUP(A1384,Ref_Data!$A:$C,3,0),"Unknown")</f>
        <v>Middle East &amp; North Africa</v>
      </c>
      <c r="R1384" t="str">
        <f t="shared" si="258"/>
        <v>Universal Access</v>
      </c>
      <c r="S1384">
        <f t="shared" si="259"/>
        <v>17.559097411132853</v>
      </c>
      <c r="T1384">
        <f t="shared" si="260"/>
        <v>-26.411726605578302</v>
      </c>
      <c r="U1384">
        <f t="shared" si="261"/>
        <v>3.232922846916316</v>
      </c>
      <c r="V1384">
        <f t="shared" si="262"/>
        <v>0</v>
      </c>
      <c r="W1384">
        <f t="shared" si="263"/>
        <v>-1.4129590469999993</v>
      </c>
    </row>
    <row r="1385" spans="1:23" x14ac:dyDescent="0.2">
      <c r="A1385" t="s">
        <v>217</v>
      </c>
      <c r="B1385" t="s">
        <v>216</v>
      </c>
      <c r="C1385">
        <v>2015</v>
      </c>
      <c r="D1385">
        <v>100</v>
      </c>
      <c r="E1385">
        <v>3.7</v>
      </c>
      <c r="F1385">
        <v>8.1134711999999993</v>
      </c>
      <c r="G1385">
        <v>2607.8440000000001</v>
      </c>
      <c r="H1385">
        <v>8380100</v>
      </c>
      <c r="I1385" t="str">
        <f>Master_Data!$A1385 &amp; "-" &amp; Master_Data!$C1385</f>
        <v>ISR-2015</v>
      </c>
      <c r="J1385">
        <f t="shared" si="252"/>
        <v>0</v>
      </c>
      <c r="K1385">
        <f t="shared" si="253"/>
        <v>0</v>
      </c>
      <c r="L1385">
        <f t="shared" si="254"/>
        <v>8.9261454999999046E-2</v>
      </c>
      <c r="M1385">
        <f t="shared" si="255"/>
        <v>67991700.00311999</v>
      </c>
      <c r="N1385">
        <f t="shared" si="256"/>
        <v>0</v>
      </c>
      <c r="O1385">
        <f t="shared" si="257"/>
        <v>3.1111796564518426</v>
      </c>
      <c r="P1385" t="str">
        <f>IFERROR(VLOOKUP(A1385,Ref_Data!$A:$B,2,0),"Unknown")</f>
        <v>High Income</v>
      </c>
      <c r="Q1385" t="str">
        <f>IFERROR(VLOOKUP(A1385,Ref_Data!$A:$C,3,0),"Unknown")</f>
        <v>Middle East &amp; North Africa</v>
      </c>
      <c r="R1385" t="str">
        <f t="shared" si="258"/>
        <v>Universal Access</v>
      </c>
      <c r="S1385">
        <f t="shared" si="259"/>
        <v>16.984761441953111</v>
      </c>
      <c r="T1385">
        <f t="shared" si="260"/>
        <v>-26.21515719149799</v>
      </c>
      <c r="U1385">
        <f t="shared" si="261"/>
        <v>3.4040298339958204</v>
      </c>
      <c r="V1385">
        <f t="shared" si="262"/>
        <v>0</v>
      </c>
      <c r="W1385">
        <f t="shared" si="263"/>
        <v>-1.3236975920000003</v>
      </c>
    </row>
    <row r="1386" spans="1:23" x14ac:dyDescent="0.2">
      <c r="A1386" t="s">
        <v>217</v>
      </c>
      <c r="B1386" t="s">
        <v>216</v>
      </c>
      <c r="C1386">
        <v>2016</v>
      </c>
      <c r="D1386">
        <v>100</v>
      </c>
      <c r="E1386">
        <v>4</v>
      </c>
      <c r="F1386">
        <v>7.9045284340000004</v>
      </c>
      <c r="G1386">
        <v>2569.2171830000002</v>
      </c>
      <c r="H1386">
        <v>8546000</v>
      </c>
      <c r="I1386" t="str">
        <f>Master_Data!$A1386 &amp; "-" &amp; Master_Data!$C1386</f>
        <v>ISR-2016</v>
      </c>
      <c r="J1386">
        <f t="shared" si="252"/>
        <v>0</v>
      </c>
      <c r="K1386">
        <f t="shared" si="253"/>
        <v>0.29999999999999982</v>
      </c>
      <c r="L1386">
        <f t="shared" si="254"/>
        <v>-0.20894276599999895</v>
      </c>
      <c r="M1386">
        <f t="shared" si="255"/>
        <v>67552099.996964008</v>
      </c>
      <c r="N1386">
        <f t="shared" si="256"/>
        <v>0</v>
      </c>
      <c r="O1386">
        <f t="shared" si="257"/>
        <v>3.0766291329135949</v>
      </c>
      <c r="P1386" t="str">
        <f>IFERROR(VLOOKUP(A1386,Ref_Data!$A:$B,2,0),"Unknown")</f>
        <v>High Income</v>
      </c>
      <c r="Q1386" t="str">
        <f>IFERROR(VLOOKUP(A1386,Ref_Data!$A:$C,3,0),"Unknown")</f>
        <v>Middle East &amp; North Africa</v>
      </c>
      <c r="R1386" t="str">
        <f t="shared" si="258"/>
        <v>Universal Access</v>
      </c>
      <c r="S1386">
        <f t="shared" si="259"/>
        <v>15.905248869453033</v>
      </c>
      <c r="T1386">
        <f t="shared" si="260"/>
        <v>-25.706057525184725</v>
      </c>
      <c r="U1386">
        <f t="shared" si="261"/>
        <v>3.230156638330544</v>
      </c>
      <c r="V1386">
        <f t="shared" si="262"/>
        <v>0</v>
      </c>
      <c r="W1386">
        <f t="shared" si="263"/>
        <v>-1.5326403579999992</v>
      </c>
    </row>
    <row r="1387" spans="1:23" x14ac:dyDescent="0.2">
      <c r="A1387" t="s">
        <v>217</v>
      </c>
      <c r="B1387" t="s">
        <v>216</v>
      </c>
      <c r="C1387">
        <v>2017</v>
      </c>
      <c r="D1387">
        <v>100</v>
      </c>
      <c r="E1387">
        <v>3.9</v>
      </c>
      <c r="F1387">
        <v>7.783836204</v>
      </c>
      <c r="G1387">
        <v>2481.5160230000001</v>
      </c>
      <c r="H1387">
        <v>8713300</v>
      </c>
      <c r="I1387" t="str">
        <f>Master_Data!$A1387 &amp; "-" &amp; Master_Data!$C1387</f>
        <v>ISR-2017</v>
      </c>
      <c r="J1387">
        <f t="shared" si="252"/>
        <v>0</v>
      </c>
      <c r="K1387">
        <f t="shared" si="253"/>
        <v>-0.10000000000000009</v>
      </c>
      <c r="L1387">
        <f t="shared" si="254"/>
        <v>-0.1206922300000004</v>
      </c>
      <c r="M1387">
        <f t="shared" si="255"/>
        <v>67822899.996313199</v>
      </c>
      <c r="N1387">
        <f t="shared" si="256"/>
        <v>0</v>
      </c>
      <c r="O1387">
        <f t="shared" si="257"/>
        <v>3.136726151213733</v>
      </c>
      <c r="P1387" t="str">
        <f>IFERROR(VLOOKUP(A1387,Ref_Data!$A:$B,2,0),"Unknown")</f>
        <v>High Income</v>
      </c>
      <c r="Q1387" t="str">
        <f>IFERROR(VLOOKUP(A1387,Ref_Data!$A:$C,3,0),"Unknown")</f>
        <v>Middle East &amp; North Africa</v>
      </c>
      <c r="R1387" t="str">
        <f t="shared" si="258"/>
        <v>Universal Access</v>
      </c>
      <c r="S1387">
        <f t="shared" si="259"/>
        <v>15.146092309921883</v>
      </c>
      <c r="T1387">
        <f t="shared" si="260"/>
        <v>-25.641518871734949</v>
      </c>
      <c r="U1387">
        <f t="shared" si="261"/>
        <v>3.106085138426776</v>
      </c>
      <c r="V1387">
        <f t="shared" si="262"/>
        <v>0</v>
      </c>
      <c r="W1387">
        <f t="shared" si="263"/>
        <v>-1.6533325879999996</v>
      </c>
    </row>
    <row r="1388" spans="1:23" x14ac:dyDescent="0.2">
      <c r="A1388" t="s">
        <v>217</v>
      </c>
      <c r="B1388" t="s">
        <v>216</v>
      </c>
      <c r="C1388">
        <v>2018</v>
      </c>
      <c r="D1388">
        <v>100</v>
      </c>
      <c r="E1388">
        <v>3.8</v>
      </c>
      <c r="F1388">
        <v>7.1484441839999997</v>
      </c>
      <c r="G1388">
        <v>2490.0655400000001</v>
      </c>
      <c r="H1388">
        <v>8882800</v>
      </c>
      <c r="I1388" t="str">
        <f>Master_Data!$A1388 &amp; "-" &amp; Master_Data!$C1388</f>
        <v>ISR-2018</v>
      </c>
      <c r="J1388">
        <f t="shared" si="252"/>
        <v>0</v>
      </c>
      <c r="K1388">
        <f t="shared" si="253"/>
        <v>-0.10000000000000009</v>
      </c>
      <c r="L1388">
        <f t="shared" si="254"/>
        <v>-0.63539202000000028</v>
      </c>
      <c r="M1388">
        <f t="shared" si="255"/>
        <v>63498199.997635201</v>
      </c>
      <c r="N1388">
        <f t="shared" si="256"/>
        <v>0</v>
      </c>
      <c r="O1388">
        <f t="shared" si="257"/>
        <v>2.8707855553071107</v>
      </c>
      <c r="P1388" t="str">
        <f>IFERROR(VLOOKUP(A1388,Ref_Data!$A:$B,2,0),"Unknown")</f>
        <v>High Income</v>
      </c>
      <c r="Q1388" t="str">
        <f>IFERROR(VLOOKUP(A1388,Ref_Data!$A:$C,3,0),"Unknown")</f>
        <v>Middle East &amp; North Africa</v>
      </c>
      <c r="R1388" t="str">
        <f t="shared" si="258"/>
        <v>Universal Access</v>
      </c>
      <c r="S1388">
        <f t="shared" si="259"/>
        <v>14.516199440312505</v>
      </c>
      <c r="T1388">
        <f t="shared" si="260"/>
        <v>-25.763030170325301</v>
      </c>
      <c r="U1388">
        <f t="shared" si="261"/>
        <v>2.4375751743723848</v>
      </c>
      <c r="V1388">
        <f t="shared" si="262"/>
        <v>0</v>
      </c>
      <c r="W1388">
        <f t="shared" si="263"/>
        <v>-2.2887246079999999</v>
      </c>
    </row>
    <row r="1389" spans="1:23" x14ac:dyDescent="0.2">
      <c r="A1389" t="s">
        <v>217</v>
      </c>
      <c r="B1389" t="s">
        <v>216</v>
      </c>
      <c r="C1389">
        <v>2019</v>
      </c>
      <c r="D1389">
        <v>100</v>
      </c>
      <c r="E1389">
        <v>4.5</v>
      </c>
      <c r="F1389">
        <v>7.2138833660000001</v>
      </c>
      <c r="G1389">
        <v>2407.975003</v>
      </c>
      <c r="H1389">
        <v>9054000</v>
      </c>
      <c r="I1389" t="str">
        <f>Master_Data!$A1389 &amp; "-" &amp; Master_Data!$C1389</f>
        <v>ISR-2019</v>
      </c>
      <c r="J1389">
        <f t="shared" si="252"/>
        <v>0</v>
      </c>
      <c r="K1389">
        <f t="shared" si="253"/>
        <v>0.70000000000000018</v>
      </c>
      <c r="L1389">
        <f t="shared" si="254"/>
        <v>6.5439182000000429E-2</v>
      </c>
      <c r="M1389">
        <f t="shared" si="255"/>
        <v>65314499.995764002</v>
      </c>
      <c r="N1389">
        <f t="shared" si="256"/>
        <v>0</v>
      </c>
      <c r="O1389">
        <f t="shared" si="257"/>
        <v>2.9958298391854199</v>
      </c>
      <c r="P1389" t="str">
        <f>IFERROR(VLOOKUP(A1389,Ref_Data!$A:$B,2,0),"Unknown")</f>
        <v>High Income</v>
      </c>
      <c r="Q1389" t="str">
        <f>IFERROR(VLOOKUP(A1389,Ref_Data!$A:$C,3,0),"Unknown")</f>
        <v>Middle East &amp; North Africa</v>
      </c>
      <c r="R1389" t="str">
        <f t="shared" si="258"/>
        <v>Universal Access</v>
      </c>
      <c r="S1389">
        <f t="shared" si="259"/>
        <v>13.958622860585876</v>
      </c>
      <c r="T1389">
        <f t="shared" si="260"/>
        <v>-24.962191043827289</v>
      </c>
      <c r="U1389">
        <f t="shared" si="261"/>
        <v>2.5304820704184126</v>
      </c>
      <c r="V1389">
        <f t="shared" si="262"/>
        <v>0</v>
      </c>
      <c r="W1389">
        <f t="shared" si="263"/>
        <v>-2.2232854259999995</v>
      </c>
    </row>
    <row r="1390" spans="1:23" x14ac:dyDescent="0.2">
      <c r="A1390" t="s">
        <v>217</v>
      </c>
      <c r="B1390" t="s">
        <v>216</v>
      </c>
      <c r="C1390">
        <v>2020</v>
      </c>
      <c r="D1390">
        <v>100</v>
      </c>
      <c r="E1390">
        <v>5.6</v>
      </c>
      <c r="F1390">
        <v>6.6621631890000002</v>
      </c>
      <c r="G1390">
        <v>2453.6270319999999</v>
      </c>
      <c r="H1390">
        <v>9215100</v>
      </c>
      <c r="I1390" t="str">
        <f>Master_Data!$A1390 &amp; "-" &amp; Master_Data!$C1390</f>
        <v>ISR-2020</v>
      </c>
      <c r="J1390">
        <f t="shared" si="252"/>
        <v>0</v>
      </c>
      <c r="K1390">
        <f t="shared" si="253"/>
        <v>1.0999999999999996</v>
      </c>
      <c r="L1390">
        <f t="shared" si="254"/>
        <v>-0.55172017699999998</v>
      </c>
      <c r="M1390">
        <f t="shared" si="255"/>
        <v>61392500.002953902</v>
      </c>
      <c r="N1390">
        <f t="shared" si="256"/>
        <v>0</v>
      </c>
      <c r="O1390">
        <f t="shared" si="257"/>
        <v>2.7152305962204615</v>
      </c>
      <c r="P1390" t="str">
        <f>IFERROR(VLOOKUP(A1390,Ref_Data!$A:$B,2,0),"Unknown")</f>
        <v>High Income</v>
      </c>
      <c r="Q1390" t="str">
        <f>IFERROR(VLOOKUP(A1390,Ref_Data!$A:$C,3,0),"Unknown")</f>
        <v>Middle East &amp; North Africa</v>
      </c>
      <c r="R1390" t="str">
        <f t="shared" si="258"/>
        <v>Universal Access</v>
      </c>
      <c r="S1390">
        <f t="shared" si="259"/>
        <v>13.426165474335917</v>
      </c>
      <c r="T1390">
        <f t="shared" si="260"/>
        <v>-24.934853433815263</v>
      </c>
      <c r="U1390">
        <f t="shared" si="261"/>
        <v>2.2614155526987423</v>
      </c>
      <c r="V1390">
        <f t="shared" si="262"/>
        <v>0</v>
      </c>
      <c r="W1390">
        <f t="shared" si="263"/>
        <v>-2.7750056029999994</v>
      </c>
    </row>
    <row r="1391" spans="1:23" x14ac:dyDescent="0.2">
      <c r="A1391" t="s">
        <v>217</v>
      </c>
      <c r="B1391" t="s">
        <v>216</v>
      </c>
      <c r="C1391">
        <v>2021</v>
      </c>
      <c r="D1391">
        <v>100</v>
      </c>
      <c r="E1391">
        <v>6.2</v>
      </c>
      <c r="F1391">
        <v>6.5061783719999999</v>
      </c>
      <c r="G1391">
        <v>2432.5509269999998</v>
      </c>
      <c r="H1391">
        <v>9371400</v>
      </c>
      <c r="I1391" t="str">
        <f>Master_Data!$A1391 &amp; "-" &amp; Master_Data!$C1391</f>
        <v>ISR-2021</v>
      </c>
      <c r="J1391">
        <f t="shared" si="252"/>
        <v>0</v>
      </c>
      <c r="K1391">
        <f t="shared" si="253"/>
        <v>0.60000000000000053</v>
      </c>
      <c r="L1391">
        <f t="shared" si="254"/>
        <v>-0.15598481700000022</v>
      </c>
      <c r="M1391">
        <f t="shared" si="255"/>
        <v>60971999.995360799</v>
      </c>
      <c r="N1391">
        <f t="shared" si="256"/>
        <v>0</v>
      </c>
      <c r="O1391">
        <f t="shared" si="257"/>
        <v>2.6746319264213292</v>
      </c>
      <c r="P1391" t="str">
        <f>IFERROR(VLOOKUP(A1391,Ref_Data!$A:$B,2,0),"Unknown")</f>
        <v>High Income</v>
      </c>
      <c r="Q1391" t="str">
        <f>IFERROR(VLOOKUP(A1391,Ref_Data!$A:$C,3,0),"Unknown")</f>
        <v>Middle East &amp; North Africa</v>
      </c>
      <c r="R1391" t="str">
        <f t="shared" si="258"/>
        <v>Universal Access</v>
      </c>
      <c r="S1391">
        <f t="shared" si="259"/>
        <v>12.87483148972656</v>
      </c>
      <c r="T1391">
        <f t="shared" si="260"/>
        <v>-23.403381642512059</v>
      </c>
      <c r="U1391">
        <f t="shared" si="261"/>
        <v>1.9254440309958136</v>
      </c>
      <c r="V1391">
        <f t="shared" si="262"/>
        <v>0</v>
      </c>
      <c r="W1391">
        <f t="shared" si="263"/>
        <v>-2.9309904199999997</v>
      </c>
    </row>
    <row r="1392" spans="1:23" x14ac:dyDescent="0.2">
      <c r="A1392" t="s">
        <v>217</v>
      </c>
      <c r="B1392" t="s">
        <v>216</v>
      </c>
      <c r="C1392">
        <v>2022</v>
      </c>
      <c r="D1392">
        <v>100</v>
      </c>
      <c r="F1392">
        <v>6.6582683759999997</v>
      </c>
      <c r="G1392">
        <v>2501.4206429999999</v>
      </c>
      <c r="H1392">
        <v>9557500</v>
      </c>
      <c r="I1392" t="str">
        <f>Master_Data!$A1392 &amp; "-" &amp; Master_Data!$C1392</f>
        <v>ISR-2022</v>
      </c>
      <c r="J1392">
        <f t="shared" si="252"/>
        <v>0</v>
      </c>
      <c r="K1392" t="str">
        <f t="shared" si="253"/>
        <v/>
      </c>
      <c r="L1392">
        <f t="shared" si="254"/>
        <v>0.15209000399999972</v>
      </c>
      <c r="M1392">
        <f t="shared" si="255"/>
        <v>63636400.003619999</v>
      </c>
      <c r="N1392">
        <f t="shared" si="256"/>
        <v>0</v>
      </c>
      <c r="O1392">
        <f t="shared" si="257"/>
        <v>2.661794766359094</v>
      </c>
      <c r="P1392" t="str">
        <f>IFERROR(VLOOKUP(A1392,Ref_Data!$A:$B,2,0),"Unknown")</f>
        <v>High Income</v>
      </c>
      <c r="Q1392" t="str">
        <f>IFERROR(VLOOKUP(A1392,Ref_Data!$A:$C,3,0),"Unknown")</f>
        <v>Middle East &amp; North Africa</v>
      </c>
      <c r="R1392" t="str">
        <f t="shared" si="258"/>
        <v>Universal Access</v>
      </c>
      <c r="S1392">
        <f t="shared" si="259"/>
        <v>12.585946336015652</v>
      </c>
      <c r="T1392" t="str">
        <f t="shared" si="260"/>
        <v/>
      </c>
      <c r="U1392">
        <f t="shared" si="261"/>
        <v>2.1074673237740633</v>
      </c>
      <c r="V1392">
        <f t="shared" si="262"/>
        <v>0</v>
      </c>
      <c r="W1392">
        <f t="shared" si="263"/>
        <v>-2.7789004159999999</v>
      </c>
    </row>
    <row r="1393" spans="1:23" x14ac:dyDescent="0.2">
      <c r="A1393" t="s">
        <v>219</v>
      </c>
      <c r="B1393" t="s">
        <v>218</v>
      </c>
      <c r="C1393">
        <v>2010</v>
      </c>
      <c r="D1393">
        <v>100</v>
      </c>
      <c r="E1393">
        <v>12.8</v>
      </c>
      <c r="F1393">
        <v>7.0818639179999998</v>
      </c>
      <c r="G1393">
        <v>2904.3585600000001</v>
      </c>
      <c r="H1393">
        <v>59819407</v>
      </c>
      <c r="I1393" t="str">
        <f>Master_Data!$A1393 &amp; "-" &amp; Master_Data!$C1393</f>
        <v>ITA-2010</v>
      </c>
      <c r="J1393" t="str">
        <f t="shared" si="252"/>
        <v/>
      </c>
      <c r="K1393" t="str">
        <f t="shared" si="253"/>
        <v/>
      </c>
      <c r="L1393" t="str">
        <f t="shared" si="254"/>
        <v/>
      </c>
      <c r="M1393">
        <f t="shared" si="255"/>
        <v>423632900.02945662</v>
      </c>
      <c r="N1393">
        <f t="shared" si="256"/>
        <v>0</v>
      </c>
      <c r="O1393">
        <f t="shared" si="257"/>
        <v>2.4383573073704783</v>
      </c>
      <c r="P1393" t="str">
        <f>IFERROR(VLOOKUP(A1393,Ref_Data!$A:$B,2,0),"Unknown")</f>
        <v>High Income</v>
      </c>
      <c r="Q1393" t="str">
        <f>IFERROR(VLOOKUP(A1393,Ref_Data!$A:$C,3,0),"Unknown")</f>
        <v>Europe &amp; Central Asia</v>
      </c>
      <c r="R1393" t="str">
        <f t="shared" si="258"/>
        <v>Universal Access</v>
      </c>
      <c r="S1393">
        <f t="shared" si="259"/>
        <v>20.375342560585949</v>
      </c>
      <c r="T1393">
        <f t="shared" si="260"/>
        <v>-17.612664906737901</v>
      </c>
      <c r="U1393">
        <f t="shared" si="261"/>
        <v>1.9838047040083655</v>
      </c>
      <c r="V1393">
        <f t="shared" si="262"/>
        <v>0</v>
      </c>
      <c r="W1393">
        <f t="shared" si="263"/>
        <v>0</v>
      </c>
    </row>
    <row r="1394" spans="1:23" x14ac:dyDescent="0.2">
      <c r="A1394" t="s">
        <v>219</v>
      </c>
      <c r="B1394" t="s">
        <v>218</v>
      </c>
      <c r="C1394">
        <v>2011</v>
      </c>
      <c r="D1394">
        <v>100</v>
      </c>
      <c r="E1394">
        <v>11.9</v>
      </c>
      <c r="F1394">
        <v>6.905312575</v>
      </c>
      <c r="G1394">
        <v>2798.2362830000002</v>
      </c>
      <c r="H1394">
        <v>60026841</v>
      </c>
      <c r="I1394" t="str">
        <f>Master_Data!$A1394 &amp; "-" &amp; Master_Data!$C1394</f>
        <v>ITA-2011</v>
      </c>
      <c r="J1394">
        <f t="shared" si="252"/>
        <v>0</v>
      </c>
      <c r="K1394">
        <f t="shared" si="253"/>
        <v>-0.90000000000000036</v>
      </c>
      <c r="L1394">
        <f t="shared" si="254"/>
        <v>-0.17655134299999986</v>
      </c>
      <c r="M1394">
        <f t="shared" si="255"/>
        <v>414504099.9948256</v>
      </c>
      <c r="N1394">
        <f t="shared" si="256"/>
        <v>0</v>
      </c>
      <c r="O1394">
        <f t="shared" si="257"/>
        <v>2.4677374876994973</v>
      </c>
      <c r="P1394" t="str">
        <f>IFERROR(VLOOKUP(A1394,Ref_Data!$A:$B,2,0),"Unknown")</f>
        <v>High Income</v>
      </c>
      <c r="Q1394" t="str">
        <f>IFERROR(VLOOKUP(A1394,Ref_Data!$A:$C,3,0),"Unknown")</f>
        <v>Europe &amp; Central Asia</v>
      </c>
      <c r="R1394" t="str">
        <f t="shared" si="258"/>
        <v>Universal Access</v>
      </c>
      <c r="S1394">
        <f t="shared" si="259"/>
        <v>19.584672569179688</v>
      </c>
      <c r="T1394">
        <f t="shared" si="260"/>
        <v>-18.297370289641144</v>
      </c>
      <c r="U1394">
        <f t="shared" si="261"/>
        <v>1.7787791912259445</v>
      </c>
      <c r="V1394">
        <f t="shared" si="262"/>
        <v>0</v>
      </c>
      <c r="W1394">
        <f t="shared" si="263"/>
        <v>-0.17655134299999986</v>
      </c>
    </row>
    <row r="1395" spans="1:23" x14ac:dyDescent="0.2">
      <c r="A1395" t="s">
        <v>219</v>
      </c>
      <c r="B1395" t="s">
        <v>218</v>
      </c>
      <c r="C1395">
        <v>2012</v>
      </c>
      <c r="D1395">
        <v>100</v>
      </c>
      <c r="E1395">
        <v>14.4</v>
      </c>
      <c r="F1395">
        <v>6.5533398900000002</v>
      </c>
      <c r="G1395">
        <v>2680.4620850000001</v>
      </c>
      <c r="H1395">
        <v>60191247</v>
      </c>
      <c r="I1395" t="str">
        <f>Master_Data!$A1395 &amp; "-" &amp; Master_Data!$C1395</f>
        <v>ITA-2012</v>
      </c>
      <c r="J1395">
        <f t="shared" si="252"/>
        <v>0</v>
      </c>
      <c r="K1395">
        <f t="shared" si="253"/>
        <v>2.5</v>
      </c>
      <c r="L1395">
        <f t="shared" si="254"/>
        <v>-0.35197268499999979</v>
      </c>
      <c r="M1395">
        <f t="shared" si="255"/>
        <v>394453699.99394286</v>
      </c>
      <c r="N1395">
        <f t="shared" si="256"/>
        <v>0</v>
      </c>
      <c r="O1395">
        <f t="shared" si="257"/>
        <v>2.4448545370862802</v>
      </c>
      <c r="P1395" t="str">
        <f>IFERROR(VLOOKUP(A1395,Ref_Data!$A:$B,2,0),"Unknown")</f>
        <v>High Income</v>
      </c>
      <c r="Q1395" t="str">
        <f>IFERROR(VLOOKUP(A1395,Ref_Data!$A:$C,3,0),"Unknown")</f>
        <v>Europe &amp; Central Asia</v>
      </c>
      <c r="R1395" t="str">
        <f t="shared" si="258"/>
        <v>Universal Access</v>
      </c>
      <c r="S1395">
        <f t="shared" si="259"/>
        <v>18.879195463984374</v>
      </c>
      <c r="T1395">
        <f t="shared" si="260"/>
        <v>-15.707129453224882</v>
      </c>
      <c r="U1395">
        <f t="shared" si="261"/>
        <v>1.147835826903771</v>
      </c>
      <c r="V1395">
        <f t="shared" si="262"/>
        <v>0</v>
      </c>
      <c r="W1395">
        <f t="shared" si="263"/>
        <v>-0.52852402799999965</v>
      </c>
    </row>
    <row r="1396" spans="1:23" x14ac:dyDescent="0.2">
      <c r="A1396" t="s">
        <v>219</v>
      </c>
      <c r="B1396" t="s">
        <v>218</v>
      </c>
      <c r="C1396">
        <v>2013</v>
      </c>
      <c r="D1396">
        <v>100</v>
      </c>
      <c r="E1396">
        <v>16.3</v>
      </c>
      <c r="F1396">
        <v>5.997423747</v>
      </c>
      <c r="G1396">
        <v>2576.4561530000001</v>
      </c>
      <c r="H1396">
        <v>60311613</v>
      </c>
      <c r="I1396" t="str">
        <f>Master_Data!$A1396 &amp; "-" &amp; Master_Data!$C1396</f>
        <v>ITA-2013</v>
      </c>
      <c r="J1396">
        <f t="shared" si="252"/>
        <v>0</v>
      </c>
      <c r="K1396">
        <f t="shared" si="253"/>
        <v>1.9000000000000004</v>
      </c>
      <c r="L1396">
        <f t="shared" si="254"/>
        <v>-0.55591614300000014</v>
      </c>
      <c r="M1396">
        <f t="shared" si="255"/>
        <v>361714300.02607393</v>
      </c>
      <c r="N1396">
        <f t="shared" si="256"/>
        <v>0</v>
      </c>
      <c r="O1396">
        <f t="shared" si="257"/>
        <v>2.3277802496334581</v>
      </c>
      <c r="P1396" t="str">
        <f>IFERROR(VLOOKUP(A1396,Ref_Data!$A:$B,2,0),"Unknown")</f>
        <v>High Income</v>
      </c>
      <c r="Q1396" t="str">
        <f>IFERROR(VLOOKUP(A1396,Ref_Data!$A:$C,3,0),"Unknown")</f>
        <v>Europe &amp; Central Asia</v>
      </c>
      <c r="R1396" t="str">
        <f t="shared" si="258"/>
        <v>Universal Access</v>
      </c>
      <c r="S1396">
        <f t="shared" si="259"/>
        <v>18.287461823359394</v>
      </c>
      <c r="T1396">
        <f t="shared" si="260"/>
        <v>-14.001640083835348</v>
      </c>
      <c r="U1396">
        <f t="shared" si="261"/>
        <v>1.029053302999996</v>
      </c>
      <c r="V1396">
        <f t="shared" si="262"/>
        <v>0</v>
      </c>
      <c r="W1396">
        <f t="shared" si="263"/>
        <v>-1.0844401709999998</v>
      </c>
    </row>
    <row r="1397" spans="1:23" x14ac:dyDescent="0.2">
      <c r="A1397" t="s">
        <v>219</v>
      </c>
      <c r="B1397" t="s">
        <v>218</v>
      </c>
      <c r="C1397">
        <v>2014</v>
      </c>
      <c r="D1397">
        <v>100</v>
      </c>
      <c r="E1397">
        <v>17.100000000000001</v>
      </c>
      <c r="F1397">
        <v>5.6858683699999997</v>
      </c>
      <c r="G1397">
        <v>2433.1625779999999</v>
      </c>
      <c r="H1397">
        <v>60320707</v>
      </c>
      <c r="I1397" t="str">
        <f>Master_Data!$A1397 &amp; "-" &amp; Master_Data!$C1397</f>
        <v>ITA-2014</v>
      </c>
      <c r="J1397">
        <f t="shared" si="252"/>
        <v>0</v>
      </c>
      <c r="K1397">
        <f t="shared" si="253"/>
        <v>0.80000000000000071</v>
      </c>
      <c r="L1397">
        <f t="shared" si="254"/>
        <v>-0.31155537700000036</v>
      </c>
      <c r="M1397">
        <f t="shared" si="255"/>
        <v>342975599.98733759</v>
      </c>
      <c r="N1397">
        <f t="shared" si="256"/>
        <v>0</v>
      </c>
      <c r="O1397">
        <f t="shared" si="257"/>
        <v>2.3368222170643627</v>
      </c>
      <c r="P1397" t="str">
        <f>IFERROR(VLOOKUP(A1397,Ref_Data!$A:$B,2,0),"Unknown")</f>
        <v>High Income</v>
      </c>
      <c r="Q1397" t="str">
        <f>IFERROR(VLOOKUP(A1397,Ref_Data!$A:$C,3,0),"Unknown")</f>
        <v>Europe &amp; Central Asia</v>
      </c>
      <c r="R1397" t="str">
        <f t="shared" si="258"/>
        <v>Universal Access</v>
      </c>
      <c r="S1397">
        <f t="shared" si="259"/>
        <v>17.559097411132853</v>
      </c>
      <c r="T1397">
        <f t="shared" si="260"/>
        <v>-13.0117266055783</v>
      </c>
      <c r="U1397">
        <f t="shared" si="261"/>
        <v>0.89458147191631543</v>
      </c>
      <c r="V1397">
        <f t="shared" si="262"/>
        <v>0</v>
      </c>
      <c r="W1397">
        <f t="shared" si="263"/>
        <v>-1.3959955480000001</v>
      </c>
    </row>
    <row r="1398" spans="1:23" x14ac:dyDescent="0.2">
      <c r="A1398" t="s">
        <v>219</v>
      </c>
      <c r="B1398" t="s">
        <v>218</v>
      </c>
      <c r="C1398">
        <v>2015</v>
      </c>
      <c r="D1398">
        <v>100</v>
      </c>
      <c r="E1398">
        <v>16.600000000000001</v>
      </c>
      <c r="F1398">
        <v>5.8731930920000002</v>
      </c>
      <c r="G1398">
        <v>2533.023545</v>
      </c>
      <c r="H1398">
        <v>60229605</v>
      </c>
      <c r="I1398" t="str">
        <f>Master_Data!$A1398 &amp; "-" &amp; Master_Data!$C1398</f>
        <v>ITA-2015</v>
      </c>
      <c r="J1398">
        <f t="shared" si="252"/>
        <v>0</v>
      </c>
      <c r="K1398">
        <f t="shared" si="253"/>
        <v>-0.5</v>
      </c>
      <c r="L1398">
        <f t="shared" si="254"/>
        <v>0.1873247220000005</v>
      </c>
      <c r="M1398">
        <f t="shared" si="255"/>
        <v>353740100.0198887</v>
      </c>
      <c r="N1398">
        <f t="shared" si="256"/>
        <v>0</v>
      </c>
      <c r="O1398">
        <f t="shared" si="257"/>
        <v>2.3186492299265224</v>
      </c>
      <c r="P1398" t="str">
        <f>IFERROR(VLOOKUP(A1398,Ref_Data!$A:$B,2,0),"Unknown")</f>
        <v>High Income</v>
      </c>
      <c r="Q1398" t="str">
        <f>IFERROR(VLOOKUP(A1398,Ref_Data!$A:$C,3,0),"Unknown")</f>
        <v>Europe &amp; Central Asia</v>
      </c>
      <c r="R1398" t="str">
        <f t="shared" si="258"/>
        <v>Universal Access</v>
      </c>
      <c r="S1398">
        <f t="shared" si="259"/>
        <v>16.984761441953111</v>
      </c>
      <c r="T1398">
        <f t="shared" si="260"/>
        <v>-13.315157191497988</v>
      </c>
      <c r="U1398">
        <f t="shared" si="261"/>
        <v>1.1637517259958212</v>
      </c>
      <c r="V1398">
        <f t="shared" si="262"/>
        <v>0</v>
      </c>
      <c r="W1398">
        <f t="shared" si="263"/>
        <v>-1.2086708259999996</v>
      </c>
    </row>
    <row r="1399" spans="1:23" x14ac:dyDescent="0.2">
      <c r="A1399" t="s">
        <v>219</v>
      </c>
      <c r="B1399" t="s">
        <v>218</v>
      </c>
      <c r="C1399">
        <v>2016</v>
      </c>
      <c r="D1399">
        <v>100</v>
      </c>
      <c r="E1399">
        <v>16.100000000000001</v>
      </c>
      <c r="F1399">
        <v>5.808340759</v>
      </c>
      <c r="G1399">
        <v>2511.4635309999999</v>
      </c>
      <c r="H1399">
        <v>60115223</v>
      </c>
      <c r="I1399" t="str">
        <f>Master_Data!$A1399 &amp; "-" &amp; Master_Data!$C1399</f>
        <v>ITA-2016</v>
      </c>
      <c r="J1399">
        <f t="shared" si="252"/>
        <v>0</v>
      </c>
      <c r="K1399">
        <f t="shared" si="253"/>
        <v>-0.5</v>
      </c>
      <c r="L1399">
        <f t="shared" si="254"/>
        <v>-6.4852333000000151E-2</v>
      </c>
      <c r="M1399">
        <f t="shared" si="255"/>
        <v>349169699.98727423</v>
      </c>
      <c r="N1399">
        <f t="shared" si="256"/>
        <v>0</v>
      </c>
      <c r="O1399">
        <f t="shared" si="257"/>
        <v>2.3127314760120243</v>
      </c>
      <c r="P1399" t="str">
        <f>IFERROR(VLOOKUP(A1399,Ref_Data!$A:$B,2,0),"Unknown")</f>
        <v>High Income</v>
      </c>
      <c r="Q1399" t="str">
        <f>IFERROR(VLOOKUP(A1399,Ref_Data!$A:$C,3,0),"Unknown")</f>
        <v>Europe &amp; Central Asia</v>
      </c>
      <c r="R1399" t="str">
        <f t="shared" si="258"/>
        <v>Universal Access</v>
      </c>
      <c r="S1399">
        <f t="shared" si="259"/>
        <v>15.905248869453033</v>
      </c>
      <c r="T1399">
        <f t="shared" si="260"/>
        <v>-13.606057525184724</v>
      </c>
      <c r="U1399">
        <f t="shared" si="261"/>
        <v>1.1339689633305436</v>
      </c>
      <c r="V1399">
        <f t="shared" si="262"/>
        <v>0</v>
      </c>
      <c r="W1399">
        <f t="shared" si="263"/>
        <v>-1.2735231589999998</v>
      </c>
    </row>
    <row r="1400" spans="1:23" x14ac:dyDescent="0.2">
      <c r="A1400" t="s">
        <v>219</v>
      </c>
      <c r="B1400" t="s">
        <v>218</v>
      </c>
      <c r="C1400">
        <v>2017</v>
      </c>
      <c r="D1400">
        <v>100</v>
      </c>
      <c r="E1400">
        <v>16.399999999999999</v>
      </c>
      <c r="F1400">
        <v>5.7611454320000002</v>
      </c>
      <c r="G1400">
        <v>2557.3253549999999</v>
      </c>
      <c r="H1400">
        <v>60002252</v>
      </c>
      <c r="I1400" t="str">
        <f>Master_Data!$A1400 &amp; "-" &amp; Master_Data!$C1400</f>
        <v>ITA-2017</v>
      </c>
      <c r="J1400">
        <f t="shared" si="252"/>
        <v>0</v>
      </c>
      <c r="K1400">
        <f t="shared" si="253"/>
        <v>0.29999999999999716</v>
      </c>
      <c r="L1400">
        <f t="shared" si="254"/>
        <v>-4.7195326999999843E-2</v>
      </c>
      <c r="M1400">
        <f t="shared" si="255"/>
        <v>345681700.01951289</v>
      </c>
      <c r="N1400">
        <f t="shared" si="256"/>
        <v>0</v>
      </c>
      <c r="O1400">
        <f t="shared" si="257"/>
        <v>2.2528011231484468</v>
      </c>
      <c r="P1400" t="str">
        <f>IFERROR(VLOOKUP(A1400,Ref_Data!$A:$B,2,0),"Unknown")</f>
        <v>High Income</v>
      </c>
      <c r="Q1400" t="str">
        <f>IFERROR(VLOOKUP(A1400,Ref_Data!$A:$C,3,0),"Unknown")</f>
        <v>Europe &amp; Central Asia</v>
      </c>
      <c r="R1400" t="str">
        <f t="shared" si="258"/>
        <v>Universal Access</v>
      </c>
      <c r="S1400">
        <f t="shared" si="259"/>
        <v>15.146092309921883</v>
      </c>
      <c r="T1400">
        <f t="shared" si="260"/>
        <v>-13.141518871734949</v>
      </c>
      <c r="U1400">
        <f t="shared" si="261"/>
        <v>1.0833943664267762</v>
      </c>
      <c r="V1400">
        <f t="shared" si="262"/>
        <v>0</v>
      </c>
      <c r="W1400">
        <f t="shared" si="263"/>
        <v>-1.3207184859999996</v>
      </c>
    </row>
    <row r="1401" spans="1:23" x14ac:dyDescent="0.2">
      <c r="A1401" t="s">
        <v>219</v>
      </c>
      <c r="B1401" t="s">
        <v>218</v>
      </c>
      <c r="C1401">
        <v>2018</v>
      </c>
      <c r="D1401">
        <v>100</v>
      </c>
      <c r="E1401">
        <v>17.100000000000001</v>
      </c>
      <c r="F1401">
        <v>5.6588693970000001</v>
      </c>
      <c r="G1401">
        <v>2503.3498599999998</v>
      </c>
      <c r="H1401">
        <v>60148658</v>
      </c>
      <c r="I1401" t="str">
        <f>Master_Data!$A1401 &amp; "-" &amp; Master_Data!$C1401</f>
        <v>ITA-2018</v>
      </c>
      <c r="J1401">
        <f t="shared" si="252"/>
        <v>0</v>
      </c>
      <c r="K1401">
        <f t="shared" si="253"/>
        <v>0.70000000000000284</v>
      </c>
      <c r="L1401">
        <f t="shared" si="254"/>
        <v>-0.10227603500000004</v>
      </c>
      <c r="M1401">
        <f t="shared" si="255"/>
        <v>340373400.02681923</v>
      </c>
      <c r="N1401">
        <f t="shared" si="256"/>
        <v>0</v>
      </c>
      <c r="O1401">
        <f t="shared" si="257"/>
        <v>2.2605187902101709</v>
      </c>
      <c r="P1401" t="str">
        <f>IFERROR(VLOOKUP(A1401,Ref_Data!$A:$B,2,0),"Unknown")</f>
        <v>High Income</v>
      </c>
      <c r="Q1401" t="str">
        <f>IFERROR(VLOOKUP(A1401,Ref_Data!$A:$C,3,0),"Unknown")</f>
        <v>Europe &amp; Central Asia</v>
      </c>
      <c r="R1401" t="str">
        <f t="shared" si="258"/>
        <v>Universal Access</v>
      </c>
      <c r="S1401">
        <f t="shared" si="259"/>
        <v>14.516199440312505</v>
      </c>
      <c r="T1401">
        <f t="shared" si="260"/>
        <v>-12.4630301703253</v>
      </c>
      <c r="U1401">
        <f t="shared" si="261"/>
        <v>0.94800038737238523</v>
      </c>
      <c r="V1401">
        <f t="shared" si="262"/>
        <v>0</v>
      </c>
      <c r="W1401">
        <f t="shared" si="263"/>
        <v>-1.4229945209999997</v>
      </c>
    </row>
    <row r="1402" spans="1:23" x14ac:dyDescent="0.2">
      <c r="A1402" t="s">
        <v>219</v>
      </c>
      <c r="B1402" t="s">
        <v>218</v>
      </c>
      <c r="C1402">
        <v>2019</v>
      </c>
      <c r="D1402">
        <v>100</v>
      </c>
      <c r="E1402">
        <v>17.3</v>
      </c>
      <c r="F1402">
        <v>5.5678405629999999</v>
      </c>
      <c r="G1402">
        <v>2494.0265979999999</v>
      </c>
      <c r="H1402">
        <v>59729081</v>
      </c>
      <c r="I1402" t="str">
        <f>Master_Data!$A1402 &amp; "-" &amp; Master_Data!$C1402</f>
        <v>ITA-2019</v>
      </c>
      <c r="J1402">
        <f t="shared" si="252"/>
        <v>0</v>
      </c>
      <c r="K1402">
        <f t="shared" si="253"/>
        <v>0.19999999999999929</v>
      </c>
      <c r="L1402">
        <f t="shared" si="254"/>
        <v>-9.102883400000028E-2</v>
      </c>
      <c r="M1402">
        <f t="shared" si="255"/>
        <v>332561999.98251259</v>
      </c>
      <c r="N1402">
        <f t="shared" si="256"/>
        <v>0</v>
      </c>
      <c r="O1402">
        <f t="shared" si="257"/>
        <v>2.2324704024668147</v>
      </c>
      <c r="P1402" t="str">
        <f>IFERROR(VLOOKUP(A1402,Ref_Data!$A:$B,2,0),"Unknown")</f>
        <v>High Income</v>
      </c>
      <c r="Q1402" t="str">
        <f>IFERROR(VLOOKUP(A1402,Ref_Data!$A:$C,3,0),"Unknown")</f>
        <v>Europe &amp; Central Asia</v>
      </c>
      <c r="R1402" t="str">
        <f t="shared" si="258"/>
        <v>Universal Access</v>
      </c>
      <c r="S1402">
        <f t="shared" si="259"/>
        <v>13.958622860585876</v>
      </c>
      <c r="T1402">
        <f t="shared" si="260"/>
        <v>-12.162191043827288</v>
      </c>
      <c r="U1402">
        <f t="shared" si="261"/>
        <v>0.88443926741841228</v>
      </c>
      <c r="V1402">
        <f t="shared" si="262"/>
        <v>0</v>
      </c>
      <c r="W1402">
        <f t="shared" si="263"/>
        <v>-1.514023355</v>
      </c>
    </row>
    <row r="1403" spans="1:23" x14ac:dyDescent="0.2">
      <c r="A1403" t="s">
        <v>219</v>
      </c>
      <c r="B1403" t="s">
        <v>218</v>
      </c>
      <c r="C1403">
        <v>2020</v>
      </c>
      <c r="D1403">
        <v>100</v>
      </c>
      <c r="E1403">
        <v>18.7</v>
      </c>
      <c r="F1403">
        <v>4.9666740699999998</v>
      </c>
      <c r="G1403">
        <v>2313.100062</v>
      </c>
      <c r="H1403">
        <v>59438851</v>
      </c>
      <c r="I1403" t="str">
        <f>Master_Data!$A1403 &amp; "-" &amp; Master_Data!$C1403</f>
        <v>ITA-2020</v>
      </c>
      <c r="J1403">
        <f t="shared" si="252"/>
        <v>0</v>
      </c>
      <c r="K1403">
        <f t="shared" si="253"/>
        <v>1.3999999999999986</v>
      </c>
      <c r="L1403">
        <f t="shared" si="254"/>
        <v>-0.60116649300000002</v>
      </c>
      <c r="M1403">
        <f t="shared" si="255"/>
        <v>295213400.01229358</v>
      </c>
      <c r="N1403">
        <f t="shared" si="256"/>
        <v>0</v>
      </c>
      <c r="O1403">
        <f t="shared" si="257"/>
        <v>2.147193781883181</v>
      </c>
      <c r="P1403" t="str">
        <f>IFERROR(VLOOKUP(A1403,Ref_Data!$A:$B,2,0),"Unknown")</f>
        <v>High Income</v>
      </c>
      <c r="Q1403" t="str">
        <f>IFERROR(VLOOKUP(A1403,Ref_Data!$A:$C,3,0),"Unknown")</f>
        <v>Europe &amp; Central Asia</v>
      </c>
      <c r="R1403" t="str">
        <f t="shared" si="258"/>
        <v>Universal Access</v>
      </c>
      <c r="S1403">
        <f t="shared" si="259"/>
        <v>13.426165474335917</v>
      </c>
      <c r="T1403">
        <f t="shared" si="260"/>
        <v>-11.834853433815262</v>
      </c>
      <c r="U1403">
        <f t="shared" si="261"/>
        <v>0.56592643369874196</v>
      </c>
      <c r="V1403">
        <f t="shared" si="262"/>
        <v>0</v>
      </c>
      <c r="W1403">
        <f t="shared" si="263"/>
        <v>-2.115189848</v>
      </c>
    </row>
    <row r="1404" spans="1:23" x14ac:dyDescent="0.2">
      <c r="A1404" t="s">
        <v>219</v>
      </c>
      <c r="B1404" t="s">
        <v>218</v>
      </c>
      <c r="C1404">
        <v>2021</v>
      </c>
      <c r="D1404">
        <v>100</v>
      </c>
      <c r="E1404">
        <v>17.5</v>
      </c>
      <c r="F1404">
        <v>5.5865157109999997</v>
      </c>
      <c r="G1404">
        <v>2531.086988</v>
      </c>
      <c r="H1404">
        <v>59133173</v>
      </c>
      <c r="I1404" t="str">
        <f>Master_Data!$A1404 &amp; "-" &amp; Master_Data!$C1404</f>
        <v>ITA-2021</v>
      </c>
      <c r="J1404">
        <f t="shared" si="252"/>
        <v>0</v>
      </c>
      <c r="K1404">
        <f t="shared" si="253"/>
        <v>-1.1999999999999993</v>
      </c>
      <c r="L1404">
        <f t="shared" si="254"/>
        <v>0.61984164099999983</v>
      </c>
      <c r="M1404">
        <f t="shared" si="255"/>
        <v>330348400.00578099</v>
      </c>
      <c r="N1404">
        <f t="shared" si="256"/>
        <v>0</v>
      </c>
      <c r="O1404">
        <f t="shared" si="257"/>
        <v>2.2071606932064873</v>
      </c>
      <c r="P1404" t="str">
        <f>IFERROR(VLOOKUP(A1404,Ref_Data!$A:$B,2,0),"Unknown")</f>
        <v>High Income</v>
      </c>
      <c r="Q1404" t="str">
        <f>IFERROR(VLOOKUP(A1404,Ref_Data!$A:$C,3,0),"Unknown")</f>
        <v>Europe &amp; Central Asia</v>
      </c>
      <c r="R1404" t="str">
        <f t="shared" si="258"/>
        <v>Universal Access</v>
      </c>
      <c r="S1404">
        <f t="shared" si="259"/>
        <v>12.87483148972656</v>
      </c>
      <c r="T1404">
        <f t="shared" si="260"/>
        <v>-12.103381642512058</v>
      </c>
      <c r="U1404">
        <f t="shared" si="261"/>
        <v>1.0057813699958134</v>
      </c>
      <c r="V1404">
        <f t="shared" si="262"/>
        <v>0</v>
      </c>
      <c r="W1404">
        <f t="shared" si="263"/>
        <v>-1.4953482070000002</v>
      </c>
    </row>
    <row r="1405" spans="1:23" x14ac:dyDescent="0.2">
      <c r="A1405" t="s">
        <v>219</v>
      </c>
      <c r="B1405" t="s">
        <v>218</v>
      </c>
      <c r="C1405">
        <v>2022</v>
      </c>
      <c r="D1405">
        <v>100</v>
      </c>
      <c r="F1405">
        <v>5.6089719010000003</v>
      </c>
      <c r="G1405">
        <v>2411.6517239999998</v>
      </c>
      <c r="H1405">
        <v>59013667</v>
      </c>
      <c r="I1405" t="str">
        <f>Master_Data!$A1405 &amp; "-" &amp; Master_Data!$C1405</f>
        <v>ITA-2022</v>
      </c>
      <c r="J1405">
        <f t="shared" si="252"/>
        <v>0</v>
      </c>
      <c r="K1405" t="str">
        <f t="shared" si="253"/>
        <v/>
      </c>
      <c r="L1405">
        <f t="shared" si="254"/>
        <v>2.2456190000000653E-2</v>
      </c>
      <c r="M1405">
        <f t="shared" si="255"/>
        <v>331005999.97797096</v>
      </c>
      <c r="N1405">
        <f t="shared" si="256"/>
        <v>0</v>
      </c>
      <c r="O1405">
        <f t="shared" si="257"/>
        <v>2.3257802298653969</v>
      </c>
      <c r="P1405" t="str">
        <f>IFERROR(VLOOKUP(A1405,Ref_Data!$A:$B,2,0),"Unknown")</f>
        <v>High Income</v>
      </c>
      <c r="Q1405" t="str">
        <f>IFERROR(VLOOKUP(A1405,Ref_Data!$A:$C,3,0),"Unknown")</f>
        <v>Europe &amp; Central Asia</v>
      </c>
      <c r="R1405" t="str">
        <f t="shared" si="258"/>
        <v>Universal Access</v>
      </c>
      <c r="S1405">
        <f t="shared" si="259"/>
        <v>12.585946336015652</v>
      </c>
      <c r="T1405" t="str">
        <f t="shared" si="260"/>
        <v/>
      </c>
      <c r="U1405">
        <f t="shared" si="261"/>
        <v>1.058170848774064</v>
      </c>
      <c r="V1405">
        <f t="shared" si="262"/>
        <v>0</v>
      </c>
      <c r="W1405">
        <f t="shared" si="263"/>
        <v>-1.4728920169999995</v>
      </c>
    </row>
    <row r="1406" spans="1:23" x14ac:dyDescent="0.2">
      <c r="A1406" t="s">
        <v>221</v>
      </c>
      <c r="B1406" t="s">
        <v>220</v>
      </c>
      <c r="C1406">
        <v>2010</v>
      </c>
      <c r="D1406">
        <v>92.2</v>
      </c>
      <c r="E1406">
        <v>8.9</v>
      </c>
      <c r="F1406">
        <v>2.7986209550000001</v>
      </c>
      <c r="G1406">
        <v>875.10067690000005</v>
      </c>
      <c r="H1406">
        <v>2748568</v>
      </c>
      <c r="I1406" t="str">
        <f>Master_Data!$A1406 &amp; "-" &amp; Master_Data!$C1406</f>
        <v>JAM-2010</v>
      </c>
      <c r="J1406" t="str">
        <f t="shared" si="252"/>
        <v/>
      </c>
      <c r="K1406" t="str">
        <f t="shared" si="253"/>
        <v/>
      </c>
      <c r="L1406" t="str">
        <f t="shared" si="254"/>
        <v/>
      </c>
      <c r="M1406">
        <f t="shared" si="255"/>
        <v>7692200.0010424405</v>
      </c>
      <c r="N1406">
        <f t="shared" si="256"/>
        <v>7.7999999999999972</v>
      </c>
      <c r="O1406">
        <f t="shared" si="257"/>
        <v>3.1980559824430412</v>
      </c>
      <c r="P1406" t="str">
        <f>IFERROR(VLOOKUP(A1406,Ref_Data!$A:$B,2,0),"Unknown")</f>
        <v>Upper Middle Income</v>
      </c>
      <c r="Q1406" t="str">
        <f>IFERROR(VLOOKUP(A1406,Ref_Data!$A:$C,3,0),"Unknown")</f>
        <v>Latin America &amp; Caribbean</v>
      </c>
      <c r="R1406" t="str">
        <f t="shared" si="258"/>
        <v>High Access</v>
      </c>
      <c r="S1406">
        <f t="shared" si="259"/>
        <v>12.575342560585952</v>
      </c>
      <c r="T1406">
        <f t="shared" si="260"/>
        <v>-21.512664906737903</v>
      </c>
      <c r="U1406">
        <f t="shared" si="261"/>
        <v>-2.2994382589916342</v>
      </c>
      <c r="V1406">
        <f t="shared" si="262"/>
        <v>0</v>
      </c>
      <c r="W1406">
        <f t="shared" si="263"/>
        <v>0</v>
      </c>
    </row>
    <row r="1407" spans="1:23" x14ac:dyDescent="0.2">
      <c r="A1407" t="s">
        <v>221</v>
      </c>
      <c r="B1407" t="s">
        <v>220</v>
      </c>
      <c r="C1407">
        <v>2011</v>
      </c>
      <c r="D1407">
        <v>91.1</v>
      </c>
      <c r="E1407">
        <v>9.8000000000000007</v>
      </c>
      <c r="F1407">
        <v>2.7543258559999999</v>
      </c>
      <c r="G1407">
        <v>923.89998630000002</v>
      </c>
      <c r="H1407">
        <v>2760494</v>
      </c>
      <c r="I1407" t="str">
        <f>Master_Data!$A1407 &amp; "-" &amp; Master_Data!$C1407</f>
        <v>JAM-2011</v>
      </c>
      <c r="J1407">
        <f t="shared" si="252"/>
        <v>-1.1000000000000085</v>
      </c>
      <c r="K1407">
        <f t="shared" si="253"/>
        <v>0.90000000000000036</v>
      </c>
      <c r="L1407">
        <f t="shared" si="254"/>
        <v>-4.4295099000000171E-2</v>
      </c>
      <c r="M1407">
        <f t="shared" si="255"/>
        <v>7603299.9995328635</v>
      </c>
      <c r="N1407">
        <f t="shared" si="256"/>
        <v>8.9000000000000057</v>
      </c>
      <c r="O1407">
        <f t="shared" si="257"/>
        <v>2.9811948228621805</v>
      </c>
      <c r="P1407" t="str">
        <f>IFERROR(VLOOKUP(A1407,Ref_Data!$A:$B,2,0),"Unknown")</f>
        <v>Upper Middle Income</v>
      </c>
      <c r="Q1407" t="str">
        <f>IFERROR(VLOOKUP(A1407,Ref_Data!$A:$C,3,0),"Unknown")</f>
        <v>Latin America &amp; Caribbean</v>
      </c>
      <c r="R1407" t="str">
        <f t="shared" si="258"/>
        <v>High Access</v>
      </c>
      <c r="S1407">
        <f t="shared" si="259"/>
        <v>10.684672569179682</v>
      </c>
      <c r="T1407">
        <f t="shared" si="260"/>
        <v>-20.397370289641142</v>
      </c>
      <c r="U1407">
        <f t="shared" si="261"/>
        <v>-2.3722075277740555</v>
      </c>
      <c r="V1407">
        <f t="shared" si="262"/>
        <v>-1.1000000000000085</v>
      </c>
      <c r="W1407">
        <f t="shared" si="263"/>
        <v>-4.4295099000000171E-2</v>
      </c>
    </row>
    <row r="1408" spans="1:23" x14ac:dyDescent="0.2">
      <c r="A1408" t="s">
        <v>221</v>
      </c>
      <c r="B1408" t="s">
        <v>220</v>
      </c>
      <c r="C1408">
        <v>2012</v>
      </c>
      <c r="D1408">
        <v>93.1</v>
      </c>
      <c r="E1408">
        <v>12.2</v>
      </c>
      <c r="F1408">
        <v>2.529910584</v>
      </c>
      <c r="G1408">
        <v>888.6928547</v>
      </c>
      <c r="H1408">
        <v>2772430</v>
      </c>
      <c r="I1408" t="str">
        <f>Master_Data!$A1408 &amp; "-" &amp; Master_Data!$C1408</f>
        <v>JAM-2012</v>
      </c>
      <c r="J1408">
        <f t="shared" si="252"/>
        <v>2</v>
      </c>
      <c r="K1408">
        <f t="shared" si="253"/>
        <v>2.3999999999999986</v>
      </c>
      <c r="L1408">
        <f t="shared" si="254"/>
        <v>-0.22441527199999989</v>
      </c>
      <c r="M1408">
        <f t="shared" si="255"/>
        <v>7014000.0003991202</v>
      </c>
      <c r="N1408">
        <f t="shared" si="256"/>
        <v>6.9000000000000057</v>
      </c>
      <c r="O1408">
        <f t="shared" si="257"/>
        <v>2.8467772308735766</v>
      </c>
      <c r="P1408" t="str">
        <f>IFERROR(VLOOKUP(A1408,Ref_Data!$A:$B,2,0),"Unknown")</f>
        <v>Upper Middle Income</v>
      </c>
      <c r="Q1408" t="str">
        <f>IFERROR(VLOOKUP(A1408,Ref_Data!$A:$C,3,0),"Unknown")</f>
        <v>Latin America &amp; Caribbean</v>
      </c>
      <c r="R1408" t="str">
        <f t="shared" si="258"/>
        <v>High Access</v>
      </c>
      <c r="S1408">
        <f t="shared" si="259"/>
        <v>11.979195463984368</v>
      </c>
      <c r="T1408">
        <f t="shared" si="260"/>
        <v>-17.907129453224883</v>
      </c>
      <c r="U1408">
        <f t="shared" si="261"/>
        <v>-2.8755934790962292</v>
      </c>
      <c r="V1408">
        <f t="shared" si="262"/>
        <v>0.89999999999999147</v>
      </c>
      <c r="W1408">
        <f t="shared" si="263"/>
        <v>-0.26871037100000006</v>
      </c>
    </row>
    <row r="1409" spans="1:23" x14ac:dyDescent="0.2">
      <c r="A1409" t="s">
        <v>221</v>
      </c>
      <c r="B1409" t="s">
        <v>220</v>
      </c>
      <c r="C1409">
        <v>2013</v>
      </c>
      <c r="D1409">
        <v>93.9</v>
      </c>
      <c r="E1409">
        <v>11.4</v>
      </c>
      <c r="F1409">
        <v>2.6884128860000001</v>
      </c>
      <c r="G1409">
        <v>930.08504000000005</v>
      </c>
      <c r="H1409">
        <v>2783687</v>
      </c>
      <c r="I1409" t="str">
        <f>Master_Data!$A1409 &amp; "-" &amp; Master_Data!$C1409</f>
        <v>JAM-2013</v>
      </c>
      <c r="J1409">
        <f t="shared" si="252"/>
        <v>0.80000000000001137</v>
      </c>
      <c r="K1409">
        <f t="shared" si="253"/>
        <v>-0.79999999999999893</v>
      </c>
      <c r="L1409">
        <f t="shared" si="254"/>
        <v>0.15850230200000004</v>
      </c>
      <c r="M1409">
        <f t="shared" si="255"/>
        <v>7483700.0013906825</v>
      </c>
      <c r="N1409">
        <f t="shared" si="256"/>
        <v>6.0999999999999943</v>
      </c>
      <c r="O1409">
        <f t="shared" si="257"/>
        <v>2.8905022340752842</v>
      </c>
      <c r="P1409" t="str">
        <f>IFERROR(VLOOKUP(A1409,Ref_Data!$A:$B,2,0),"Unknown")</f>
        <v>Upper Middle Income</v>
      </c>
      <c r="Q1409" t="str">
        <f>IFERROR(VLOOKUP(A1409,Ref_Data!$A:$C,3,0),"Unknown")</f>
        <v>Latin America &amp; Caribbean</v>
      </c>
      <c r="R1409" t="str">
        <f t="shared" si="258"/>
        <v>High Access</v>
      </c>
      <c r="S1409">
        <f t="shared" si="259"/>
        <v>12.187461823359399</v>
      </c>
      <c r="T1409">
        <f t="shared" si="260"/>
        <v>-18.901640083835346</v>
      </c>
      <c r="U1409">
        <f t="shared" si="261"/>
        <v>-2.279957558000004</v>
      </c>
      <c r="V1409">
        <f t="shared" si="262"/>
        <v>1.7000000000000028</v>
      </c>
      <c r="W1409">
        <f t="shared" si="263"/>
        <v>-0.11020806900000002</v>
      </c>
    </row>
    <row r="1410" spans="1:23" x14ac:dyDescent="0.2">
      <c r="A1410" t="s">
        <v>221</v>
      </c>
      <c r="B1410" t="s">
        <v>220</v>
      </c>
      <c r="C1410">
        <v>2014</v>
      </c>
      <c r="D1410">
        <v>93.3</v>
      </c>
      <c r="E1410">
        <v>11.9</v>
      </c>
      <c r="F1410">
        <v>2.5824080829999998</v>
      </c>
      <c r="G1410">
        <v>902.84849899999995</v>
      </c>
      <c r="H1410">
        <v>2793749</v>
      </c>
      <c r="I1410" t="str">
        <f>Master_Data!$A1410 &amp; "-" &amp; Master_Data!$C1410</f>
        <v>JAM-2014</v>
      </c>
      <c r="J1410">
        <f t="shared" ref="J1410:J1473" si="264">IF(C1410=2010,"",IF(D1410="","",IFERROR(D1410-INDEX($D:$D,MATCH(A1410&amp;"-"&amp;(C1410-1),$I:$I,0)),"")))</f>
        <v>-0.60000000000000853</v>
      </c>
      <c r="K1410">
        <f t="shared" ref="K1410:K1473" si="265">IF(C1410=2010,"",IF(E1410="","",IFERROR(E1410-INDEX($E:$E,MATCH(A1410&amp;"-"&amp;(C1410-1),$I:$I,0)),"")))</f>
        <v>0.5</v>
      </c>
      <c r="L1410">
        <f t="shared" ref="L1410:L1473" si="266">IF(C1410=2010,"",IF(F1410="","",IFERROR(F1410-INDEX($F:$F,MATCH(A1410&amp;"-"&amp;(C1410-1),$I:$I,0)),"" )))</f>
        <v>-0.10600480300000026</v>
      </c>
      <c r="M1410">
        <f t="shared" ref="M1410:M1473" si="267">IFERROR(F1410*H1410,"")</f>
        <v>7214599.9994731667</v>
      </c>
      <c r="N1410">
        <f t="shared" ref="N1410:N1473" si="268">IF(D1410="","",100-D1410)</f>
        <v>6.7000000000000028</v>
      </c>
      <c r="O1410">
        <f t="shared" ref="O1410:O1473" si="269">IFERROR(F1410/G1410*1000,"")</f>
        <v>2.8602895013507688</v>
      </c>
      <c r="P1410" t="str">
        <f>IFERROR(VLOOKUP(A1410,Ref_Data!$A:$B,2,0),"Unknown")</f>
        <v>Upper Middle Income</v>
      </c>
      <c r="Q1410" t="str">
        <f>IFERROR(VLOOKUP(A1410,Ref_Data!$A:$C,3,0),"Unknown")</f>
        <v>Latin America &amp; Caribbean</v>
      </c>
      <c r="R1410" t="str">
        <f t="shared" ref="R1410:R1473" si="270">IF(D1410="","No Data",IF(D1410&gt;=95,"Universal Access",IF(D1410&gt;=80,"High Access",IF(D1410&gt;=50,"Moderate Access",IF(D1410&gt;=20,"Low Access","Critical")))))</f>
        <v>High Access</v>
      </c>
      <c r="S1410">
        <f t="shared" ref="S1410:S1473" si="271">IF(D1410="","",D1410-AVERAGEIF($C:$C,C1410,$D:$D))</f>
        <v>10.859097411132851</v>
      </c>
      <c r="T1410">
        <f t="shared" ref="T1410:T1473" si="272">IF(E1410="","",E1410-AVERAGEIF($C:$C,C1410,$E:$E))</f>
        <v>-18.211726605578299</v>
      </c>
      <c r="U1410">
        <f t="shared" ref="U1410:U1473" si="273">IF(F1410="","",F1410-AVERAGEIF($C:$C,C1410,$F:$F))</f>
        <v>-2.2088788150836844</v>
      </c>
      <c r="V1410">
        <f t="shared" ref="V1410:V1473" si="274">IFERROR(IF(D1410="","",D1410-INDEX($D:$D,MATCH(A1410&amp;"-2010",$I:$I,0))),"")</f>
        <v>1.0999999999999943</v>
      </c>
      <c r="W1410">
        <f t="shared" ref="W1410:W1473" si="275">IFERROR(IF(F1410="","",F1410-INDEX($F:$F,MATCH(A1410&amp;"-2010",$I:$I,0))),"")</f>
        <v>-0.21621287200000028</v>
      </c>
    </row>
    <row r="1411" spans="1:23" x14ac:dyDescent="0.2">
      <c r="A1411" t="s">
        <v>221</v>
      </c>
      <c r="B1411" t="s">
        <v>220</v>
      </c>
      <c r="C1411">
        <v>2015</v>
      </c>
      <c r="D1411">
        <v>94.9</v>
      </c>
      <c r="E1411">
        <v>12.1</v>
      </c>
      <c r="F1411">
        <v>2.5358122330000001</v>
      </c>
      <c r="G1411">
        <v>903.43589469999995</v>
      </c>
      <c r="H1411">
        <v>2802534</v>
      </c>
      <c r="I1411" t="str">
        <f>Master_Data!$A1411 &amp; "-" &amp; Master_Data!$C1411</f>
        <v>JAM-2015</v>
      </c>
      <c r="J1411">
        <f t="shared" si="264"/>
        <v>1.6000000000000085</v>
      </c>
      <c r="K1411">
        <f t="shared" si="265"/>
        <v>0.19999999999999929</v>
      </c>
      <c r="L1411">
        <f t="shared" si="266"/>
        <v>-4.6595849999999661E-2</v>
      </c>
      <c r="M1411">
        <f t="shared" si="267"/>
        <v>7106700.0005984223</v>
      </c>
      <c r="N1411">
        <f t="shared" si="268"/>
        <v>5.0999999999999943</v>
      </c>
      <c r="O1411">
        <f t="shared" si="269"/>
        <v>2.8068535331353601</v>
      </c>
      <c r="P1411" t="str">
        <f>IFERROR(VLOOKUP(A1411,Ref_Data!$A:$B,2,0),"Unknown")</f>
        <v>Upper Middle Income</v>
      </c>
      <c r="Q1411" t="str">
        <f>IFERROR(VLOOKUP(A1411,Ref_Data!$A:$C,3,0),"Unknown")</f>
        <v>Latin America &amp; Caribbean</v>
      </c>
      <c r="R1411" t="str">
        <f t="shared" si="270"/>
        <v>High Access</v>
      </c>
      <c r="S1411">
        <f t="shared" si="271"/>
        <v>11.884761441953117</v>
      </c>
      <c r="T1411">
        <f t="shared" si="272"/>
        <v>-17.815157191497988</v>
      </c>
      <c r="U1411">
        <f t="shared" si="273"/>
        <v>-2.1736291330041788</v>
      </c>
      <c r="V1411">
        <f t="shared" si="274"/>
        <v>2.7000000000000028</v>
      </c>
      <c r="W1411">
        <f t="shared" si="275"/>
        <v>-0.26280872199999994</v>
      </c>
    </row>
    <row r="1412" spans="1:23" x14ac:dyDescent="0.2">
      <c r="A1412" t="s">
        <v>221</v>
      </c>
      <c r="B1412" t="s">
        <v>220</v>
      </c>
      <c r="C1412">
        <v>2016</v>
      </c>
      <c r="D1412">
        <v>96.6</v>
      </c>
      <c r="E1412">
        <v>11.1</v>
      </c>
      <c r="F1412">
        <v>2.7137475690000001</v>
      </c>
      <c r="G1412">
        <v>998.79705390000004</v>
      </c>
      <c r="H1412">
        <v>2809915</v>
      </c>
      <c r="I1412" t="str">
        <f>Master_Data!$A1412 &amp; "-" &amp; Master_Data!$C1412</f>
        <v>JAM-2016</v>
      </c>
      <c r="J1412">
        <f t="shared" si="264"/>
        <v>1.6999999999999886</v>
      </c>
      <c r="K1412">
        <f t="shared" si="265"/>
        <v>-1</v>
      </c>
      <c r="L1412">
        <f t="shared" si="266"/>
        <v>0.177935336</v>
      </c>
      <c r="M1412">
        <f t="shared" si="267"/>
        <v>7625400.0003466355</v>
      </c>
      <c r="N1412">
        <f t="shared" si="268"/>
        <v>3.4000000000000057</v>
      </c>
      <c r="O1412">
        <f t="shared" si="269"/>
        <v>2.7170159927921671</v>
      </c>
      <c r="P1412" t="str">
        <f>IFERROR(VLOOKUP(A1412,Ref_Data!$A:$B,2,0),"Unknown")</f>
        <v>Upper Middle Income</v>
      </c>
      <c r="Q1412" t="str">
        <f>IFERROR(VLOOKUP(A1412,Ref_Data!$A:$C,3,0),"Unknown")</f>
        <v>Latin America &amp; Caribbean</v>
      </c>
      <c r="R1412" t="str">
        <f t="shared" si="270"/>
        <v>Universal Access</v>
      </c>
      <c r="S1412">
        <f t="shared" si="271"/>
        <v>12.505248869453027</v>
      </c>
      <c r="T1412">
        <f t="shared" si="272"/>
        <v>-18.606057525184724</v>
      </c>
      <c r="U1412">
        <f t="shared" si="273"/>
        <v>-1.9606242266694562</v>
      </c>
      <c r="V1412">
        <f t="shared" si="274"/>
        <v>4.3999999999999915</v>
      </c>
      <c r="W1412">
        <f t="shared" si="275"/>
        <v>-8.487338599999994E-2</v>
      </c>
    </row>
    <row r="1413" spans="1:23" x14ac:dyDescent="0.2">
      <c r="A1413" t="s">
        <v>221</v>
      </c>
      <c r="B1413" t="s">
        <v>220</v>
      </c>
      <c r="C1413">
        <v>2017</v>
      </c>
      <c r="D1413">
        <v>97.4</v>
      </c>
      <c r="E1413">
        <v>11</v>
      </c>
      <c r="F1413">
        <v>2.5952459079999999</v>
      </c>
      <c r="G1413">
        <v>919.66770340000005</v>
      </c>
      <c r="H1413">
        <v>2815764</v>
      </c>
      <c r="I1413" t="str">
        <f>Master_Data!$A1413 &amp; "-" &amp; Master_Data!$C1413</f>
        <v>JAM-2017</v>
      </c>
      <c r="J1413">
        <f t="shared" si="264"/>
        <v>0.80000000000001137</v>
      </c>
      <c r="K1413">
        <f t="shared" si="265"/>
        <v>-9.9999999999999645E-2</v>
      </c>
      <c r="L1413">
        <f t="shared" si="266"/>
        <v>-0.11850166100000026</v>
      </c>
      <c r="M1413">
        <f t="shared" si="267"/>
        <v>7307599.9988937117</v>
      </c>
      <c r="N1413">
        <f t="shared" si="268"/>
        <v>2.5999999999999943</v>
      </c>
      <c r="O1413">
        <f t="shared" si="269"/>
        <v>2.821938726787304</v>
      </c>
      <c r="P1413" t="str">
        <f>IFERROR(VLOOKUP(A1413,Ref_Data!$A:$B,2,0),"Unknown")</f>
        <v>Upper Middle Income</v>
      </c>
      <c r="Q1413" t="str">
        <f>IFERROR(VLOOKUP(A1413,Ref_Data!$A:$C,3,0),"Unknown")</f>
        <v>Latin America &amp; Caribbean</v>
      </c>
      <c r="R1413" t="str">
        <f t="shared" si="270"/>
        <v>Universal Access</v>
      </c>
      <c r="S1413">
        <f t="shared" si="271"/>
        <v>12.546092309921889</v>
      </c>
      <c r="T1413">
        <f t="shared" si="272"/>
        <v>-18.541518871734947</v>
      </c>
      <c r="U1413">
        <f t="shared" si="273"/>
        <v>-2.0825051575732241</v>
      </c>
      <c r="V1413">
        <f t="shared" si="274"/>
        <v>5.2000000000000028</v>
      </c>
      <c r="W1413">
        <f t="shared" si="275"/>
        <v>-0.2033750470000002</v>
      </c>
    </row>
    <row r="1414" spans="1:23" x14ac:dyDescent="0.2">
      <c r="A1414" t="s">
        <v>221</v>
      </c>
      <c r="B1414" t="s">
        <v>220</v>
      </c>
      <c r="C1414">
        <v>2018</v>
      </c>
      <c r="D1414">
        <v>98.2</v>
      </c>
      <c r="E1414">
        <v>8.9</v>
      </c>
      <c r="F1414">
        <v>3.0818443480000002</v>
      </c>
      <c r="G1414">
        <v>1031.753375</v>
      </c>
      <c r="H1414">
        <v>2820097</v>
      </c>
      <c r="I1414" t="str">
        <f>Master_Data!$A1414 &amp; "-" &amp; Master_Data!$C1414</f>
        <v>JAM-2018</v>
      </c>
      <c r="J1414">
        <f t="shared" si="264"/>
        <v>0.79999999999999716</v>
      </c>
      <c r="K1414">
        <f t="shared" si="265"/>
        <v>-2.0999999999999996</v>
      </c>
      <c r="L1414">
        <f t="shared" si="266"/>
        <v>0.4865984400000003</v>
      </c>
      <c r="M1414">
        <f t="shared" si="267"/>
        <v>8691100.0002617557</v>
      </c>
      <c r="N1414">
        <f t="shared" si="268"/>
        <v>1.7999999999999972</v>
      </c>
      <c r="O1414">
        <f t="shared" si="269"/>
        <v>2.9869971086840401</v>
      </c>
      <c r="P1414" t="str">
        <f>IFERROR(VLOOKUP(A1414,Ref_Data!$A:$B,2,0),"Unknown")</f>
        <v>Upper Middle Income</v>
      </c>
      <c r="Q1414" t="str">
        <f>IFERROR(VLOOKUP(A1414,Ref_Data!$A:$C,3,0),"Unknown")</f>
        <v>Latin America &amp; Caribbean</v>
      </c>
      <c r="R1414" t="str">
        <f t="shared" si="270"/>
        <v>Universal Access</v>
      </c>
      <c r="S1414">
        <f t="shared" si="271"/>
        <v>12.716199440312508</v>
      </c>
      <c r="T1414">
        <f t="shared" si="272"/>
        <v>-20.6630301703253</v>
      </c>
      <c r="U1414">
        <f t="shared" si="273"/>
        <v>-1.6290246616276147</v>
      </c>
      <c r="V1414">
        <f t="shared" si="274"/>
        <v>6</v>
      </c>
      <c r="W1414">
        <f t="shared" si="275"/>
        <v>0.2832233930000001</v>
      </c>
    </row>
    <row r="1415" spans="1:23" x14ac:dyDescent="0.2">
      <c r="A1415" t="s">
        <v>221</v>
      </c>
      <c r="B1415" t="s">
        <v>220</v>
      </c>
      <c r="C1415">
        <v>2019</v>
      </c>
      <c r="D1415">
        <v>98.9</v>
      </c>
      <c r="E1415">
        <v>9.1999999999999993</v>
      </c>
      <c r="F1415">
        <v>2.9892631629999999</v>
      </c>
      <c r="G1415">
        <v>1075.718554</v>
      </c>
      <c r="H1415">
        <v>2823271</v>
      </c>
      <c r="I1415" t="str">
        <f>Master_Data!$A1415 &amp; "-" &amp; Master_Data!$C1415</f>
        <v>JAM-2019</v>
      </c>
      <c r="J1415">
        <f t="shared" si="264"/>
        <v>0.70000000000000284</v>
      </c>
      <c r="K1415">
        <f t="shared" si="265"/>
        <v>0.29999999999999893</v>
      </c>
      <c r="L1415">
        <f t="shared" si="266"/>
        <v>-9.2581185000000232E-2</v>
      </c>
      <c r="M1415">
        <f t="shared" si="267"/>
        <v>8439499.9994661734</v>
      </c>
      <c r="N1415">
        <f t="shared" si="268"/>
        <v>1.0999999999999943</v>
      </c>
      <c r="O1415">
        <f t="shared" si="269"/>
        <v>2.7788524720379599</v>
      </c>
      <c r="P1415" t="str">
        <f>IFERROR(VLOOKUP(A1415,Ref_Data!$A:$B,2,0),"Unknown")</f>
        <v>Upper Middle Income</v>
      </c>
      <c r="Q1415" t="str">
        <f>IFERROR(VLOOKUP(A1415,Ref_Data!$A:$C,3,0),"Unknown")</f>
        <v>Latin America &amp; Caribbean</v>
      </c>
      <c r="R1415" t="str">
        <f t="shared" si="270"/>
        <v>Universal Access</v>
      </c>
      <c r="S1415">
        <f t="shared" si="271"/>
        <v>12.858622860585882</v>
      </c>
      <c r="T1415">
        <f t="shared" si="272"/>
        <v>-20.26219104382729</v>
      </c>
      <c r="U1415">
        <f t="shared" si="273"/>
        <v>-1.6941381325815876</v>
      </c>
      <c r="V1415">
        <f t="shared" si="274"/>
        <v>6.7000000000000028</v>
      </c>
      <c r="W1415">
        <f t="shared" si="275"/>
        <v>0.19064220799999987</v>
      </c>
    </row>
    <row r="1416" spans="1:23" x14ac:dyDescent="0.2">
      <c r="A1416" t="s">
        <v>221</v>
      </c>
      <c r="B1416" t="s">
        <v>220</v>
      </c>
      <c r="C1416">
        <v>2020</v>
      </c>
      <c r="D1416">
        <v>99.7</v>
      </c>
      <c r="E1416">
        <v>11.7</v>
      </c>
      <c r="F1416">
        <v>2.0923511490000002</v>
      </c>
      <c r="G1416">
        <v>795.43607559999998</v>
      </c>
      <c r="H1416">
        <v>2830739</v>
      </c>
      <c r="I1416" t="str">
        <f>Master_Data!$A1416 &amp; "-" &amp; Master_Data!$C1416</f>
        <v>JAM-2020</v>
      </c>
      <c r="J1416">
        <f t="shared" si="264"/>
        <v>0.79999999999999716</v>
      </c>
      <c r="K1416">
        <f t="shared" si="265"/>
        <v>2.5</v>
      </c>
      <c r="L1416">
        <f t="shared" si="266"/>
        <v>-0.89691201399999976</v>
      </c>
      <c r="M1416">
        <f t="shared" si="267"/>
        <v>5922899.9991691113</v>
      </c>
      <c r="N1416">
        <f t="shared" si="268"/>
        <v>0.29999999999999716</v>
      </c>
      <c r="O1416">
        <f t="shared" si="269"/>
        <v>2.6304453785575834</v>
      </c>
      <c r="P1416" t="str">
        <f>IFERROR(VLOOKUP(A1416,Ref_Data!$A:$B,2,0),"Unknown")</f>
        <v>Upper Middle Income</v>
      </c>
      <c r="Q1416" t="str">
        <f>IFERROR(VLOOKUP(A1416,Ref_Data!$A:$C,3,0),"Unknown")</f>
        <v>Latin America &amp; Caribbean</v>
      </c>
      <c r="R1416" t="str">
        <f t="shared" si="270"/>
        <v>Universal Access</v>
      </c>
      <c r="S1416">
        <f t="shared" si="271"/>
        <v>13.12616547433592</v>
      </c>
      <c r="T1416">
        <f t="shared" si="272"/>
        <v>-18.834853433815262</v>
      </c>
      <c r="U1416">
        <f t="shared" si="273"/>
        <v>-2.3083964873012577</v>
      </c>
      <c r="V1416">
        <f t="shared" si="274"/>
        <v>7.5</v>
      </c>
      <c r="W1416">
        <f t="shared" si="275"/>
        <v>-0.70626980599999989</v>
      </c>
    </row>
    <row r="1417" spans="1:23" x14ac:dyDescent="0.2">
      <c r="A1417" t="s">
        <v>221</v>
      </c>
      <c r="B1417" t="s">
        <v>220</v>
      </c>
      <c r="C1417">
        <v>2021</v>
      </c>
      <c r="D1417">
        <v>100</v>
      </c>
      <c r="E1417">
        <v>10.5</v>
      </c>
      <c r="F1417">
        <v>2.2808757289999999</v>
      </c>
      <c r="G1417">
        <v>880.70616770000004</v>
      </c>
      <c r="H1417">
        <v>2837682</v>
      </c>
      <c r="I1417" t="str">
        <f>Master_Data!$A1417 &amp; "-" &amp; Master_Data!$C1417</f>
        <v>JAM-2021</v>
      </c>
      <c r="J1417">
        <f t="shared" si="264"/>
        <v>0.29999999999999716</v>
      </c>
      <c r="K1417">
        <f t="shared" si="265"/>
        <v>-1.1999999999999993</v>
      </c>
      <c r="L1417">
        <f t="shared" si="266"/>
        <v>0.18852457999999972</v>
      </c>
      <c r="M1417">
        <f t="shared" si="267"/>
        <v>6472400.0004201774</v>
      </c>
      <c r="N1417">
        <f t="shared" si="268"/>
        <v>0</v>
      </c>
      <c r="O1417">
        <f t="shared" si="269"/>
        <v>2.5898259971956366</v>
      </c>
      <c r="P1417" t="str">
        <f>IFERROR(VLOOKUP(A1417,Ref_Data!$A:$B,2,0),"Unknown")</f>
        <v>Upper Middle Income</v>
      </c>
      <c r="Q1417" t="str">
        <f>IFERROR(VLOOKUP(A1417,Ref_Data!$A:$C,3,0),"Unknown")</f>
        <v>Latin America &amp; Caribbean</v>
      </c>
      <c r="R1417" t="str">
        <f t="shared" si="270"/>
        <v>Universal Access</v>
      </c>
      <c r="S1417">
        <f t="shared" si="271"/>
        <v>12.87483148972656</v>
      </c>
      <c r="T1417">
        <f t="shared" si="272"/>
        <v>-19.103381642512058</v>
      </c>
      <c r="U1417">
        <f t="shared" si="273"/>
        <v>-2.2998586120041864</v>
      </c>
      <c r="V1417">
        <f t="shared" si="274"/>
        <v>7.7999999999999972</v>
      </c>
      <c r="W1417">
        <f t="shared" si="275"/>
        <v>-0.51774522600000017</v>
      </c>
    </row>
    <row r="1418" spans="1:23" x14ac:dyDescent="0.2">
      <c r="A1418" t="s">
        <v>221</v>
      </c>
      <c r="B1418" t="s">
        <v>220</v>
      </c>
      <c r="C1418">
        <v>2022</v>
      </c>
      <c r="D1418">
        <v>100</v>
      </c>
      <c r="F1418">
        <v>2.6469597880000002</v>
      </c>
      <c r="G1418">
        <v>968.87941980000005</v>
      </c>
      <c r="H1418">
        <v>2839144</v>
      </c>
      <c r="I1418" t="str">
        <f>Master_Data!$A1418 &amp; "-" &amp; Master_Data!$C1418</f>
        <v>JAM-2022</v>
      </c>
      <c r="J1418">
        <f t="shared" si="264"/>
        <v>0</v>
      </c>
      <c r="K1418" t="str">
        <f t="shared" si="265"/>
        <v/>
      </c>
      <c r="L1418">
        <f t="shared" si="266"/>
        <v>0.36608405900000029</v>
      </c>
      <c r="M1418">
        <f t="shared" si="267"/>
        <v>7515100.0003414722</v>
      </c>
      <c r="N1418">
        <f t="shared" si="268"/>
        <v>0</v>
      </c>
      <c r="O1418">
        <f t="shared" si="269"/>
        <v>2.7319806096680184</v>
      </c>
      <c r="P1418" t="str">
        <f>IFERROR(VLOOKUP(A1418,Ref_Data!$A:$B,2,0),"Unknown")</f>
        <v>Upper Middle Income</v>
      </c>
      <c r="Q1418" t="str">
        <f>IFERROR(VLOOKUP(A1418,Ref_Data!$A:$C,3,0),"Unknown")</f>
        <v>Latin America &amp; Caribbean</v>
      </c>
      <c r="R1418" t="str">
        <f t="shared" si="270"/>
        <v>Universal Access</v>
      </c>
      <c r="S1418">
        <f t="shared" si="271"/>
        <v>12.585946336015652</v>
      </c>
      <c r="T1418" t="str">
        <f t="shared" si="272"/>
        <v/>
      </c>
      <c r="U1418">
        <f t="shared" si="273"/>
        <v>-1.9038412642259361</v>
      </c>
      <c r="V1418">
        <f t="shared" si="274"/>
        <v>7.7999999999999972</v>
      </c>
      <c r="W1418">
        <f t="shared" si="275"/>
        <v>-0.15166116699999987</v>
      </c>
    </row>
    <row r="1419" spans="1:23" x14ac:dyDescent="0.2">
      <c r="A1419" t="s">
        <v>223</v>
      </c>
      <c r="B1419" t="s">
        <v>222</v>
      </c>
      <c r="C1419">
        <v>2010</v>
      </c>
      <c r="D1419">
        <v>100</v>
      </c>
      <c r="E1419">
        <v>3</v>
      </c>
      <c r="F1419">
        <v>2.8214579519999998</v>
      </c>
      <c r="G1419">
        <v>973.41321949999997</v>
      </c>
      <c r="H1419">
        <v>7297043</v>
      </c>
      <c r="I1419" t="str">
        <f>Master_Data!$A1419 &amp; "-" &amp; Master_Data!$C1419</f>
        <v>JOR-2010</v>
      </c>
      <c r="J1419" t="str">
        <f t="shared" si="264"/>
        <v/>
      </c>
      <c r="K1419" t="str">
        <f t="shared" si="265"/>
        <v/>
      </c>
      <c r="L1419" t="str">
        <f t="shared" si="266"/>
        <v/>
      </c>
      <c r="M1419">
        <f t="shared" si="267"/>
        <v>20588299.998435933</v>
      </c>
      <c r="N1419">
        <f t="shared" si="268"/>
        <v>0</v>
      </c>
      <c r="O1419">
        <f t="shared" si="269"/>
        <v>2.8985202743078218</v>
      </c>
      <c r="P1419" t="str">
        <f>IFERROR(VLOOKUP(A1419,Ref_Data!$A:$B,2,0),"Unknown")</f>
        <v>Upper Middle Income</v>
      </c>
      <c r="Q1419" t="str">
        <f>IFERROR(VLOOKUP(A1419,Ref_Data!$A:$C,3,0),"Unknown")</f>
        <v>Middle East &amp; North Africa</v>
      </c>
      <c r="R1419" t="str">
        <f t="shared" si="270"/>
        <v>Universal Access</v>
      </c>
      <c r="S1419">
        <f t="shared" si="271"/>
        <v>20.375342560585949</v>
      </c>
      <c r="T1419">
        <f t="shared" si="272"/>
        <v>-27.412664906737902</v>
      </c>
      <c r="U1419">
        <f t="shared" si="273"/>
        <v>-2.2766012619916345</v>
      </c>
      <c r="V1419">
        <f t="shared" si="274"/>
        <v>0</v>
      </c>
      <c r="W1419">
        <f t="shared" si="275"/>
        <v>0</v>
      </c>
    </row>
    <row r="1420" spans="1:23" x14ac:dyDescent="0.2">
      <c r="A1420" t="s">
        <v>223</v>
      </c>
      <c r="B1420" t="s">
        <v>222</v>
      </c>
      <c r="C1420">
        <v>2011</v>
      </c>
      <c r="D1420">
        <v>99.6</v>
      </c>
      <c r="E1420">
        <v>3</v>
      </c>
      <c r="F1420">
        <v>2.8091856829999999</v>
      </c>
      <c r="G1420">
        <v>944.48618959999999</v>
      </c>
      <c r="H1420">
        <v>7480424</v>
      </c>
      <c r="I1420" t="str">
        <f>Master_Data!$A1420 &amp; "-" &amp; Master_Data!$C1420</f>
        <v>JOR-2011</v>
      </c>
      <c r="J1420">
        <f t="shared" si="264"/>
        <v>-0.40000000000000568</v>
      </c>
      <c r="K1420">
        <f t="shared" si="265"/>
        <v>0</v>
      </c>
      <c r="L1420">
        <f t="shared" si="266"/>
        <v>-1.2272268999999891E-2</v>
      </c>
      <c r="M1420">
        <f t="shared" si="267"/>
        <v>21013900.003569592</v>
      </c>
      <c r="N1420">
        <f t="shared" si="268"/>
        <v>0.40000000000000568</v>
      </c>
      <c r="O1420">
        <f t="shared" si="269"/>
        <v>2.9743004333284322</v>
      </c>
      <c r="P1420" t="str">
        <f>IFERROR(VLOOKUP(A1420,Ref_Data!$A:$B,2,0),"Unknown")</f>
        <v>Upper Middle Income</v>
      </c>
      <c r="Q1420" t="str">
        <f>IFERROR(VLOOKUP(A1420,Ref_Data!$A:$C,3,0),"Unknown")</f>
        <v>Middle East &amp; North Africa</v>
      </c>
      <c r="R1420" t="str">
        <f t="shared" si="270"/>
        <v>Universal Access</v>
      </c>
      <c r="S1420">
        <f t="shared" si="271"/>
        <v>19.184672569179682</v>
      </c>
      <c r="T1420">
        <f t="shared" si="272"/>
        <v>-27.197370289641142</v>
      </c>
      <c r="U1420">
        <f t="shared" si="273"/>
        <v>-2.3173477007740555</v>
      </c>
      <c r="V1420">
        <f t="shared" si="274"/>
        <v>-0.40000000000000568</v>
      </c>
      <c r="W1420">
        <f t="shared" si="275"/>
        <v>-1.2272268999999891E-2</v>
      </c>
    </row>
    <row r="1421" spans="1:23" x14ac:dyDescent="0.2">
      <c r="A1421" t="s">
        <v>223</v>
      </c>
      <c r="B1421" t="s">
        <v>222</v>
      </c>
      <c r="C1421">
        <v>2012</v>
      </c>
      <c r="D1421">
        <v>99.5</v>
      </c>
      <c r="E1421">
        <v>2.9</v>
      </c>
      <c r="F1421">
        <v>3.2333978330000002</v>
      </c>
      <c r="G1421">
        <v>1034.503058</v>
      </c>
      <c r="H1421">
        <v>7587127</v>
      </c>
      <c r="I1421" t="str">
        <f>Master_Data!$A1421 &amp; "-" &amp; Master_Data!$C1421</f>
        <v>JOR-2012</v>
      </c>
      <c r="J1421">
        <f t="shared" si="264"/>
        <v>-9.9999999999994316E-2</v>
      </c>
      <c r="K1421">
        <f t="shared" si="265"/>
        <v>-0.10000000000000009</v>
      </c>
      <c r="L1421">
        <f t="shared" si="266"/>
        <v>0.42421215000000023</v>
      </c>
      <c r="M1421">
        <f t="shared" si="267"/>
        <v>24532200.000495791</v>
      </c>
      <c r="N1421">
        <f t="shared" si="268"/>
        <v>0.5</v>
      </c>
      <c r="O1421">
        <f t="shared" si="269"/>
        <v>3.125556573270178</v>
      </c>
      <c r="P1421" t="str">
        <f>IFERROR(VLOOKUP(A1421,Ref_Data!$A:$B,2,0),"Unknown")</f>
        <v>Upper Middle Income</v>
      </c>
      <c r="Q1421" t="str">
        <f>IFERROR(VLOOKUP(A1421,Ref_Data!$A:$C,3,0),"Unknown")</f>
        <v>Middle East &amp; North Africa</v>
      </c>
      <c r="R1421" t="str">
        <f t="shared" si="270"/>
        <v>Universal Access</v>
      </c>
      <c r="S1421">
        <f t="shared" si="271"/>
        <v>18.379195463984374</v>
      </c>
      <c r="T1421">
        <f t="shared" si="272"/>
        <v>-27.207129453224884</v>
      </c>
      <c r="U1421">
        <f t="shared" si="273"/>
        <v>-2.1721062300962291</v>
      </c>
      <c r="V1421">
        <f t="shared" si="274"/>
        <v>-0.5</v>
      </c>
      <c r="W1421">
        <f t="shared" si="275"/>
        <v>0.41193988100000034</v>
      </c>
    </row>
    <row r="1422" spans="1:23" x14ac:dyDescent="0.2">
      <c r="A1422" t="s">
        <v>223</v>
      </c>
      <c r="B1422" t="s">
        <v>222</v>
      </c>
      <c r="C1422">
        <v>2013</v>
      </c>
      <c r="D1422">
        <v>99.7</v>
      </c>
      <c r="E1422">
        <v>3.1</v>
      </c>
      <c r="F1422">
        <v>3.0153998930000001</v>
      </c>
      <c r="G1422">
        <v>966.84989810000002</v>
      </c>
      <c r="H1422">
        <v>7991809</v>
      </c>
      <c r="I1422" t="str">
        <f>Master_Data!$A1422 &amp; "-" &amp; Master_Data!$C1422</f>
        <v>JOR-2013</v>
      </c>
      <c r="J1422">
        <f t="shared" si="264"/>
        <v>0.20000000000000284</v>
      </c>
      <c r="K1422">
        <f t="shared" si="265"/>
        <v>0.20000000000000018</v>
      </c>
      <c r="L1422">
        <f t="shared" si="266"/>
        <v>-0.21799794000000006</v>
      </c>
      <c r="M1422">
        <f t="shared" si="267"/>
        <v>24098500.003476437</v>
      </c>
      <c r="N1422">
        <f t="shared" si="268"/>
        <v>0.29999999999999716</v>
      </c>
      <c r="O1422">
        <f t="shared" si="269"/>
        <v>3.1187880341361125</v>
      </c>
      <c r="P1422" t="str">
        <f>IFERROR(VLOOKUP(A1422,Ref_Data!$A:$B,2,0),"Unknown")</f>
        <v>Upper Middle Income</v>
      </c>
      <c r="Q1422" t="str">
        <f>IFERROR(VLOOKUP(A1422,Ref_Data!$A:$C,3,0),"Unknown")</f>
        <v>Middle East &amp; North Africa</v>
      </c>
      <c r="R1422" t="str">
        <f t="shared" si="270"/>
        <v>Universal Access</v>
      </c>
      <c r="S1422">
        <f t="shared" si="271"/>
        <v>17.987461823359396</v>
      </c>
      <c r="T1422">
        <f t="shared" si="272"/>
        <v>-27.201640083835347</v>
      </c>
      <c r="U1422">
        <f t="shared" si="273"/>
        <v>-1.9529705510000039</v>
      </c>
      <c r="V1422">
        <f t="shared" si="274"/>
        <v>-0.29999999999999716</v>
      </c>
      <c r="W1422">
        <f t="shared" si="275"/>
        <v>0.19394194100000028</v>
      </c>
    </row>
    <row r="1423" spans="1:23" x14ac:dyDescent="0.2">
      <c r="A1423" t="s">
        <v>223</v>
      </c>
      <c r="B1423" t="s">
        <v>222</v>
      </c>
      <c r="C1423">
        <v>2014</v>
      </c>
      <c r="D1423">
        <v>99.8</v>
      </c>
      <c r="E1423">
        <v>3.1</v>
      </c>
      <c r="F1423">
        <v>2.9390755610000001</v>
      </c>
      <c r="G1423">
        <v>930.16049750000002</v>
      </c>
      <c r="H1423">
        <v>8791710</v>
      </c>
      <c r="I1423" t="str">
        <f>Master_Data!$A1423 &amp; "-" &amp; Master_Data!$C1423</f>
        <v>JOR-2014</v>
      </c>
      <c r="J1423">
        <f t="shared" si="264"/>
        <v>9.9999999999994316E-2</v>
      </c>
      <c r="K1423">
        <f t="shared" si="265"/>
        <v>0</v>
      </c>
      <c r="L1423">
        <f t="shared" si="266"/>
        <v>-7.6324331999999995E-2</v>
      </c>
      <c r="M1423">
        <f t="shared" si="267"/>
        <v>25839500.00039931</v>
      </c>
      <c r="N1423">
        <f t="shared" si="268"/>
        <v>0.20000000000000284</v>
      </c>
      <c r="O1423">
        <f t="shared" si="269"/>
        <v>3.1597509987785739</v>
      </c>
      <c r="P1423" t="str">
        <f>IFERROR(VLOOKUP(A1423,Ref_Data!$A:$B,2,0),"Unknown")</f>
        <v>Upper Middle Income</v>
      </c>
      <c r="Q1423" t="str">
        <f>IFERROR(VLOOKUP(A1423,Ref_Data!$A:$C,3,0),"Unknown")</f>
        <v>Middle East &amp; North Africa</v>
      </c>
      <c r="R1423" t="str">
        <f t="shared" si="270"/>
        <v>Universal Access</v>
      </c>
      <c r="S1423">
        <f t="shared" si="271"/>
        <v>17.359097411132851</v>
      </c>
      <c r="T1423">
        <f t="shared" si="272"/>
        <v>-27.0117266055783</v>
      </c>
      <c r="U1423">
        <f t="shared" si="273"/>
        <v>-1.8522113370836841</v>
      </c>
      <c r="V1423">
        <f t="shared" si="274"/>
        <v>-0.20000000000000284</v>
      </c>
      <c r="W1423">
        <f t="shared" si="275"/>
        <v>0.11761760900000029</v>
      </c>
    </row>
    <row r="1424" spans="1:23" x14ac:dyDescent="0.2">
      <c r="A1424" t="s">
        <v>223</v>
      </c>
      <c r="B1424" t="s">
        <v>222</v>
      </c>
      <c r="C1424">
        <v>2015</v>
      </c>
      <c r="D1424">
        <v>99.9</v>
      </c>
      <c r="E1424">
        <v>3.2</v>
      </c>
      <c r="F1424">
        <v>2.6856079410000002</v>
      </c>
      <c r="G1424">
        <v>903.43366700000001</v>
      </c>
      <c r="H1424">
        <v>9544729</v>
      </c>
      <c r="I1424" t="str">
        <f>Master_Data!$A1424 &amp; "-" &amp; Master_Data!$C1424</f>
        <v>JOR-2015</v>
      </c>
      <c r="J1424">
        <f t="shared" si="264"/>
        <v>0.10000000000000853</v>
      </c>
      <c r="K1424">
        <f t="shared" si="265"/>
        <v>0.10000000000000009</v>
      </c>
      <c r="L1424">
        <f t="shared" si="266"/>
        <v>-0.25346761999999989</v>
      </c>
      <c r="M1424">
        <f t="shared" si="267"/>
        <v>25633399.997092992</v>
      </c>
      <c r="N1424">
        <f t="shared" si="268"/>
        <v>9.9999999999994316E-2</v>
      </c>
      <c r="O1424">
        <f t="shared" si="269"/>
        <v>2.9726675450539748</v>
      </c>
      <c r="P1424" t="str">
        <f>IFERROR(VLOOKUP(A1424,Ref_Data!$A:$B,2,0),"Unknown")</f>
        <v>Upper Middle Income</v>
      </c>
      <c r="Q1424" t="str">
        <f>IFERROR(VLOOKUP(A1424,Ref_Data!$A:$C,3,0),"Unknown")</f>
        <v>Middle East &amp; North Africa</v>
      </c>
      <c r="R1424" t="str">
        <f t="shared" si="270"/>
        <v>Universal Access</v>
      </c>
      <c r="S1424">
        <f t="shared" si="271"/>
        <v>16.884761441953117</v>
      </c>
      <c r="T1424">
        <f t="shared" si="272"/>
        <v>-26.71515719149799</v>
      </c>
      <c r="U1424">
        <f t="shared" si="273"/>
        <v>-2.0238334250041787</v>
      </c>
      <c r="V1424">
        <f t="shared" si="274"/>
        <v>-9.9999999999994316E-2</v>
      </c>
      <c r="W1424">
        <f t="shared" si="275"/>
        <v>-0.1358500109999996</v>
      </c>
    </row>
    <row r="1425" spans="1:23" x14ac:dyDescent="0.2">
      <c r="A1425" t="s">
        <v>223</v>
      </c>
      <c r="B1425" t="s">
        <v>222</v>
      </c>
      <c r="C1425">
        <v>2016</v>
      </c>
      <c r="D1425">
        <v>100</v>
      </c>
      <c r="E1425">
        <v>4.7</v>
      </c>
      <c r="F1425">
        <v>2.5219242909999999</v>
      </c>
      <c r="G1425">
        <v>887.61675939999998</v>
      </c>
      <c r="H1425">
        <v>10006367</v>
      </c>
      <c r="I1425" t="str">
        <f>Master_Data!$A1425 &amp; "-" &amp; Master_Data!$C1425</f>
        <v>JOR-2016</v>
      </c>
      <c r="J1425">
        <f t="shared" si="264"/>
        <v>9.9999999999994316E-2</v>
      </c>
      <c r="K1425">
        <f t="shared" si="265"/>
        <v>1.5</v>
      </c>
      <c r="L1425">
        <f t="shared" si="266"/>
        <v>-0.16368365000000029</v>
      </c>
      <c r="M1425">
        <f t="shared" si="267"/>
        <v>25235300.001960795</v>
      </c>
      <c r="N1425">
        <f t="shared" si="268"/>
        <v>0</v>
      </c>
      <c r="O1425">
        <f t="shared" si="269"/>
        <v>2.8412310428937131</v>
      </c>
      <c r="P1425" t="str">
        <f>IFERROR(VLOOKUP(A1425,Ref_Data!$A:$B,2,0),"Unknown")</f>
        <v>Upper Middle Income</v>
      </c>
      <c r="Q1425" t="str">
        <f>IFERROR(VLOOKUP(A1425,Ref_Data!$A:$C,3,0),"Unknown")</f>
        <v>Middle East &amp; North Africa</v>
      </c>
      <c r="R1425" t="str">
        <f t="shared" si="270"/>
        <v>Universal Access</v>
      </c>
      <c r="S1425">
        <f t="shared" si="271"/>
        <v>15.905248869453033</v>
      </c>
      <c r="T1425">
        <f t="shared" si="272"/>
        <v>-25.006057525184726</v>
      </c>
      <c r="U1425">
        <f t="shared" si="273"/>
        <v>-2.1524475046694564</v>
      </c>
      <c r="V1425">
        <f t="shared" si="274"/>
        <v>0</v>
      </c>
      <c r="W1425">
        <f t="shared" si="275"/>
        <v>-0.2995336609999999</v>
      </c>
    </row>
    <row r="1426" spans="1:23" x14ac:dyDescent="0.2">
      <c r="A1426" t="s">
        <v>223</v>
      </c>
      <c r="B1426" t="s">
        <v>222</v>
      </c>
      <c r="C1426">
        <v>2017</v>
      </c>
      <c r="D1426">
        <v>100</v>
      </c>
      <c r="E1426">
        <v>5.3</v>
      </c>
      <c r="F1426">
        <v>2.594255784</v>
      </c>
      <c r="G1426">
        <v>917.04156839999996</v>
      </c>
      <c r="H1426">
        <v>10234226</v>
      </c>
      <c r="I1426" t="str">
        <f>Master_Data!$A1426 &amp; "-" &amp; Master_Data!$C1426</f>
        <v>JOR-2017</v>
      </c>
      <c r="J1426">
        <f t="shared" si="264"/>
        <v>0</v>
      </c>
      <c r="K1426">
        <f t="shared" si="265"/>
        <v>0.59999999999999964</v>
      </c>
      <c r="L1426">
        <f t="shared" si="266"/>
        <v>7.233149300000008E-2</v>
      </c>
      <c r="M1426">
        <f t="shared" si="267"/>
        <v>26550199.995263185</v>
      </c>
      <c r="N1426">
        <f t="shared" si="268"/>
        <v>0</v>
      </c>
      <c r="O1426">
        <f t="shared" si="269"/>
        <v>2.8289402284416663</v>
      </c>
      <c r="P1426" t="str">
        <f>IFERROR(VLOOKUP(A1426,Ref_Data!$A:$B,2,0),"Unknown")</f>
        <v>Upper Middle Income</v>
      </c>
      <c r="Q1426" t="str">
        <f>IFERROR(VLOOKUP(A1426,Ref_Data!$A:$C,3,0),"Unknown")</f>
        <v>Middle East &amp; North Africa</v>
      </c>
      <c r="R1426" t="str">
        <f t="shared" si="270"/>
        <v>Universal Access</v>
      </c>
      <c r="S1426">
        <f t="shared" si="271"/>
        <v>15.146092309921883</v>
      </c>
      <c r="T1426">
        <f t="shared" si="272"/>
        <v>-24.241518871734947</v>
      </c>
      <c r="U1426">
        <f t="shared" si="273"/>
        <v>-2.0834952815732239</v>
      </c>
      <c r="V1426">
        <f t="shared" si="274"/>
        <v>0</v>
      </c>
      <c r="W1426">
        <f t="shared" si="275"/>
        <v>-0.22720216799999982</v>
      </c>
    </row>
    <row r="1427" spans="1:23" x14ac:dyDescent="0.2">
      <c r="A1427" t="s">
        <v>223</v>
      </c>
      <c r="B1427" t="s">
        <v>222</v>
      </c>
      <c r="C1427">
        <v>2018</v>
      </c>
      <c r="D1427">
        <v>99.9</v>
      </c>
      <c r="E1427">
        <v>7.2</v>
      </c>
      <c r="F1427">
        <v>2.4097651130000002</v>
      </c>
      <c r="G1427">
        <v>869.21200510000006</v>
      </c>
      <c r="H1427">
        <v>10462306</v>
      </c>
      <c r="I1427" t="str">
        <f>Master_Data!$A1427 &amp; "-" &amp; Master_Data!$C1427</f>
        <v>JOR-2018</v>
      </c>
      <c r="J1427">
        <f t="shared" si="264"/>
        <v>-9.9999999999994316E-2</v>
      </c>
      <c r="K1427">
        <f t="shared" si="265"/>
        <v>1.9000000000000004</v>
      </c>
      <c r="L1427">
        <f t="shared" si="266"/>
        <v>-0.18449067099999983</v>
      </c>
      <c r="M1427">
        <f t="shared" si="267"/>
        <v>25211700.000330579</v>
      </c>
      <c r="N1427">
        <f t="shared" si="268"/>
        <v>9.9999999999994316E-2</v>
      </c>
      <c r="O1427">
        <f t="shared" si="269"/>
        <v>2.772355994695177</v>
      </c>
      <c r="P1427" t="str">
        <f>IFERROR(VLOOKUP(A1427,Ref_Data!$A:$B,2,0),"Unknown")</f>
        <v>Upper Middle Income</v>
      </c>
      <c r="Q1427" t="str">
        <f>IFERROR(VLOOKUP(A1427,Ref_Data!$A:$C,3,0),"Unknown")</f>
        <v>Middle East &amp; North Africa</v>
      </c>
      <c r="R1427" t="str">
        <f t="shared" si="270"/>
        <v>Universal Access</v>
      </c>
      <c r="S1427">
        <f t="shared" si="271"/>
        <v>14.416199440312511</v>
      </c>
      <c r="T1427">
        <f t="shared" si="272"/>
        <v>-22.363030170325302</v>
      </c>
      <c r="U1427">
        <f t="shared" si="273"/>
        <v>-2.3011038966276147</v>
      </c>
      <c r="V1427">
        <f t="shared" si="274"/>
        <v>-9.9999999999994316E-2</v>
      </c>
      <c r="W1427">
        <f t="shared" si="275"/>
        <v>-0.41169283899999964</v>
      </c>
    </row>
    <row r="1428" spans="1:23" x14ac:dyDescent="0.2">
      <c r="A1428" t="s">
        <v>223</v>
      </c>
      <c r="B1428" t="s">
        <v>222</v>
      </c>
      <c r="C1428">
        <v>2019</v>
      </c>
      <c r="D1428">
        <v>99.9</v>
      </c>
      <c r="E1428">
        <v>8.5</v>
      </c>
      <c r="F1428">
        <v>2.1823873580000002</v>
      </c>
      <c r="G1428">
        <v>811.58301200000005</v>
      </c>
      <c r="H1428">
        <v>10671891</v>
      </c>
      <c r="I1428" t="str">
        <f>Master_Data!$A1428 &amp; "-" &amp; Master_Data!$C1428</f>
        <v>JOR-2019</v>
      </c>
      <c r="J1428">
        <f t="shared" si="264"/>
        <v>0</v>
      </c>
      <c r="K1428">
        <f t="shared" si="265"/>
        <v>1.2999999999999998</v>
      </c>
      <c r="L1428">
        <f t="shared" si="266"/>
        <v>-0.22737775500000001</v>
      </c>
      <c r="M1428">
        <f t="shared" si="267"/>
        <v>23290200.004353981</v>
      </c>
      <c r="N1428">
        <f t="shared" si="268"/>
        <v>9.9999999999994316E-2</v>
      </c>
      <c r="O1428">
        <f t="shared" si="269"/>
        <v>2.6890500734138088</v>
      </c>
      <c r="P1428" t="str">
        <f>IFERROR(VLOOKUP(A1428,Ref_Data!$A:$B,2,0),"Unknown")</f>
        <v>Upper Middle Income</v>
      </c>
      <c r="Q1428" t="str">
        <f>IFERROR(VLOOKUP(A1428,Ref_Data!$A:$C,3,0),"Unknown")</f>
        <v>Middle East &amp; North Africa</v>
      </c>
      <c r="R1428" t="str">
        <f t="shared" si="270"/>
        <v>Universal Access</v>
      </c>
      <c r="S1428">
        <f t="shared" si="271"/>
        <v>13.858622860585882</v>
      </c>
      <c r="T1428">
        <f t="shared" si="272"/>
        <v>-20.962191043827289</v>
      </c>
      <c r="U1428">
        <f t="shared" si="273"/>
        <v>-2.5010139375815874</v>
      </c>
      <c r="V1428">
        <f t="shared" si="274"/>
        <v>-9.9999999999994316E-2</v>
      </c>
      <c r="W1428">
        <f t="shared" si="275"/>
        <v>-0.63907059399999966</v>
      </c>
    </row>
    <row r="1429" spans="1:23" x14ac:dyDescent="0.2">
      <c r="A1429" t="s">
        <v>223</v>
      </c>
      <c r="B1429" t="s">
        <v>222</v>
      </c>
      <c r="C1429">
        <v>2020</v>
      </c>
      <c r="D1429">
        <v>99.9</v>
      </c>
      <c r="E1429">
        <v>10.7</v>
      </c>
      <c r="F1429">
        <v>1.9279853119999999</v>
      </c>
      <c r="G1429">
        <v>754.94383170000003</v>
      </c>
      <c r="H1429">
        <v>10865228</v>
      </c>
      <c r="I1429" t="str">
        <f>Master_Data!$A1429 &amp; "-" &amp; Master_Data!$C1429</f>
        <v>JOR-2020</v>
      </c>
      <c r="J1429">
        <f t="shared" si="264"/>
        <v>0</v>
      </c>
      <c r="K1429">
        <f t="shared" si="265"/>
        <v>2.1999999999999993</v>
      </c>
      <c r="L1429">
        <f t="shared" si="266"/>
        <v>-0.25440204600000027</v>
      </c>
      <c r="M1429">
        <f t="shared" si="267"/>
        <v>20947999.995531134</v>
      </c>
      <c r="N1429">
        <f t="shared" si="268"/>
        <v>9.9999999999994316E-2</v>
      </c>
      <c r="O1429">
        <f t="shared" si="269"/>
        <v>2.5538129209672698</v>
      </c>
      <c r="P1429" t="str">
        <f>IFERROR(VLOOKUP(A1429,Ref_Data!$A:$B,2,0),"Unknown")</f>
        <v>Upper Middle Income</v>
      </c>
      <c r="Q1429" t="str">
        <f>IFERROR(VLOOKUP(A1429,Ref_Data!$A:$C,3,0),"Unknown")</f>
        <v>Middle East &amp; North Africa</v>
      </c>
      <c r="R1429" t="str">
        <f t="shared" si="270"/>
        <v>Universal Access</v>
      </c>
      <c r="S1429">
        <f t="shared" si="271"/>
        <v>13.326165474335923</v>
      </c>
      <c r="T1429">
        <f t="shared" si="272"/>
        <v>-19.834853433815262</v>
      </c>
      <c r="U1429">
        <f t="shared" si="273"/>
        <v>-2.4727623243012582</v>
      </c>
      <c r="V1429">
        <f t="shared" si="274"/>
        <v>-9.9999999999994316E-2</v>
      </c>
      <c r="W1429">
        <f t="shared" si="275"/>
        <v>-0.89347263999999993</v>
      </c>
    </row>
    <row r="1430" spans="1:23" x14ac:dyDescent="0.2">
      <c r="A1430" t="s">
        <v>223</v>
      </c>
      <c r="B1430" t="s">
        <v>222</v>
      </c>
      <c r="C1430">
        <v>2021</v>
      </c>
      <c r="D1430">
        <v>99.9</v>
      </c>
      <c r="E1430">
        <v>11.5</v>
      </c>
      <c r="F1430">
        <v>1.9648021440000001</v>
      </c>
      <c r="G1430">
        <v>725.45866190000004</v>
      </c>
      <c r="H1430">
        <v>11066356</v>
      </c>
      <c r="I1430" t="str">
        <f>Master_Data!$A1430 &amp; "-" &amp; Master_Data!$C1430</f>
        <v>JOR-2021</v>
      </c>
      <c r="J1430">
        <f t="shared" si="264"/>
        <v>0</v>
      </c>
      <c r="K1430">
        <f t="shared" si="265"/>
        <v>0.80000000000000071</v>
      </c>
      <c r="L1430">
        <f t="shared" si="266"/>
        <v>3.6816832000000188E-2</v>
      </c>
      <c r="M1430">
        <f t="shared" si="267"/>
        <v>21743199.995067265</v>
      </c>
      <c r="N1430">
        <f t="shared" si="268"/>
        <v>9.9999999999994316E-2</v>
      </c>
      <c r="O1430">
        <f t="shared" si="269"/>
        <v>2.7083585146727982</v>
      </c>
      <c r="P1430" t="str">
        <f>IFERROR(VLOOKUP(A1430,Ref_Data!$A:$B,2,0),"Unknown")</f>
        <v>Upper Middle Income</v>
      </c>
      <c r="Q1430" t="str">
        <f>IFERROR(VLOOKUP(A1430,Ref_Data!$A:$C,3,0),"Unknown")</f>
        <v>Middle East &amp; North Africa</v>
      </c>
      <c r="R1430" t="str">
        <f t="shared" si="270"/>
        <v>Universal Access</v>
      </c>
      <c r="S1430">
        <f t="shared" si="271"/>
        <v>12.774831489726566</v>
      </c>
      <c r="T1430">
        <f t="shared" si="272"/>
        <v>-18.103381642512058</v>
      </c>
      <c r="U1430">
        <f t="shared" si="273"/>
        <v>-2.6159321970041862</v>
      </c>
      <c r="V1430">
        <f t="shared" si="274"/>
        <v>-9.9999999999994316E-2</v>
      </c>
      <c r="W1430">
        <f t="shared" si="275"/>
        <v>-0.85665580799999974</v>
      </c>
    </row>
    <row r="1431" spans="1:23" x14ac:dyDescent="0.2">
      <c r="A1431" t="s">
        <v>223</v>
      </c>
      <c r="B1431" t="s">
        <v>222</v>
      </c>
      <c r="C1431">
        <v>2022</v>
      </c>
      <c r="D1431">
        <v>100</v>
      </c>
      <c r="F1431">
        <v>2.0733346400000001</v>
      </c>
      <c r="G1431">
        <v>754.30550310000001</v>
      </c>
      <c r="H1431">
        <v>11256263</v>
      </c>
      <c r="I1431" t="str">
        <f>Master_Data!$A1431 &amp; "-" &amp; Master_Data!$C1431</f>
        <v>JOR-2022</v>
      </c>
      <c r="J1431">
        <f t="shared" si="264"/>
        <v>9.9999999999994316E-2</v>
      </c>
      <c r="K1431" t="str">
        <f t="shared" si="265"/>
        <v/>
      </c>
      <c r="L1431">
        <f t="shared" si="266"/>
        <v>0.10853249600000003</v>
      </c>
      <c r="M1431">
        <f t="shared" si="267"/>
        <v>23337999.994850323</v>
      </c>
      <c r="N1431">
        <f t="shared" si="268"/>
        <v>0</v>
      </c>
      <c r="O1431">
        <f t="shared" si="269"/>
        <v>2.7486669943134876</v>
      </c>
      <c r="P1431" t="str">
        <f>IFERROR(VLOOKUP(A1431,Ref_Data!$A:$B,2,0),"Unknown")</f>
        <v>Upper Middle Income</v>
      </c>
      <c r="Q1431" t="str">
        <f>IFERROR(VLOOKUP(A1431,Ref_Data!$A:$C,3,0),"Unknown")</f>
        <v>Middle East &amp; North Africa</v>
      </c>
      <c r="R1431" t="str">
        <f t="shared" si="270"/>
        <v>Universal Access</v>
      </c>
      <c r="S1431">
        <f t="shared" si="271"/>
        <v>12.585946336015652</v>
      </c>
      <c r="T1431" t="str">
        <f t="shared" si="272"/>
        <v/>
      </c>
      <c r="U1431">
        <f t="shared" si="273"/>
        <v>-2.4774664122259362</v>
      </c>
      <c r="V1431">
        <f t="shared" si="274"/>
        <v>0</v>
      </c>
      <c r="W1431">
        <f t="shared" si="275"/>
        <v>-0.74812331199999971</v>
      </c>
    </row>
    <row r="1432" spans="1:23" x14ac:dyDescent="0.2">
      <c r="A1432" t="s">
        <v>225</v>
      </c>
      <c r="B1432" t="s">
        <v>224</v>
      </c>
      <c r="C1432">
        <v>2010</v>
      </c>
      <c r="D1432">
        <v>100</v>
      </c>
      <c r="E1432">
        <v>4.7</v>
      </c>
      <c r="F1432">
        <v>9.5031162649999992</v>
      </c>
      <c r="G1432">
        <v>3900.2121280000001</v>
      </c>
      <c r="H1432">
        <v>128070000</v>
      </c>
      <c r="I1432" t="str">
        <f>Master_Data!$A1432 &amp; "-" &amp; Master_Data!$C1432</f>
        <v>JPN-2010</v>
      </c>
      <c r="J1432" t="str">
        <f t="shared" si="264"/>
        <v/>
      </c>
      <c r="K1432" t="str">
        <f t="shared" si="265"/>
        <v/>
      </c>
      <c r="L1432" t="str">
        <f t="shared" si="266"/>
        <v/>
      </c>
      <c r="M1432">
        <f t="shared" si="267"/>
        <v>1217064100.0585499</v>
      </c>
      <c r="N1432">
        <f t="shared" si="268"/>
        <v>0</v>
      </c>
      <c r="O1432">
        <f t="shared" si="269"/>
        <v>2.4365639491186153</v>
      </c>
      <c r="P1432" t="str">
        <f>IFERROR(VLOOKUP(A1432,Ref_Data!$A:$B,2,0),"Unknown")</f>
        <v>High Income</v>
      </c>
      <c r="Q1432" t="str">
        <f>IFERROR(VLOOKUP(A1432,Ref_Data!$A:$C,3,0),"Unknown")</f>
        <v>East Asia &amp; Pacific</v>
      </c>
      <c r="R1432" t="str">
        <f t="shared" si="270"/>
        <v>Universal Access</v>
      </c>
      <c r="S1432">
        <f t="shared" si="271"/>
        <v>20.375342560585949</v>
      </c>
      <c r="T1432">
        <f t="shared" si="272"/>
        <v>-25.712664906737903</v>
      </c>
      <c r="U1432">
        <f t="shared" si="273"/>
        <v>4.4050570510083649</v>
      </c>
      <c r="V1432">
        <f t="shared" si="274"/>
        <v>0</v>
      </c>
      <c r="W1432">
        <f t="shared" si="275"/>
        <v>0</v>
      </c>
    </row>
    <row r="1433" spans="1:23" x14ac:dyDescent="0.2">
      <c r="A1433" t="s">
        <v>225</v>
      </c>
      <c r="B1433" t="s">
        <v>224</v>
      </c>
      <c r="C1433">
        <v>2011</v>
      </c>
      <c r="D1433">
        <v>100</v>
      </c>
      <c r="E1433">
        <v>4.8</v>
      </c>
      <c r="F1433">
        <v>9.9339740130000003</v>
      </c>
      <c r="G1433">
        <v>3620.1801909999999</v>
      </c>
      <c r="H1433">
        <v>127833000</v>
      </c>
      <c r="I1433" t="str">
        <f>Master_Data!$A1433 &amp; "-" &amp; Master_Data!$C1433</f>
        <v>JPN-2011</v>
      </c>
      <c r="J1433">
        <f t="shared" si="264"/>
        <v>0</v>
      </c>
      <c r="K1433">
        <f t="shared" si="265"/>
        <v>9.9999999999999645E-2</v>
      </c>
      <c r="L1433">
        <f t="shared" si="266"/>
        <v>0.4308577480000011</v>
      </c>
      <c r="M1433">
        <f t="shared" si="267"/>
        <v>1269889700.003829</v>
      </c>
      <c r="N1433">
        <f t="shared" si="268"/>
        <v>0</v>
      </c>
      <c r="O1433">
        <f t="shared" si="269"/>
        <v>2.7440551267852626</v>
      </c>
      <c r="P1433" t="str">
        <f>IFERROR(VLOOKUP(A1433,Ref_Data!$A:$B,2,0),"Unknown")</f>
        <v>High Income</v>
      </c>
      <c r="Q1433" t="str">
        <f>IFERROR(VLOOKUP(A1433,Ref_Data!$A:$C,3,0),"Unknown")</f>
        <v>East Asia &amp; Pacific</v>
      </c>
      <c r="R1433" t="str">
        <f t="shared" si="270"/>
        <v>Universal Access</v>
      </c>
      <c r="S1433">
        <f t="shared" si="271"/>
        <v>19.584672569179688</v>
      </c>
      <c r="T1433">
        <f t="shared" si="272"/>
        <v>-25.397370289641142</v>
      </c>
      <c r="U1433">
        <f t="shared" si="273"/>
        <v>4.8074406292259448</v>
      </c>
      <c r="V1433">
        <f t="shared" si="274"/>
        <v>0</v>
      </c>
      <c r="W1433">
        <f t="shared" si="275"/>
        <v>0.4308577480000011</v>
      </c>
    </row>
    <row r="1434" spans="1:23" x14ac:dyDescent="0.2">
      <c r="A1434" t="s">
        <v>225</v>
      </c>
      <c r="B1434" t="s">
        <v>224</v>
      </c>
      <c r="C1434">
        <v>2012</v>
      </c>
      <c r="D1434">
        <v>100</v>
      </c>
      <c r="E1434">
        <v>4.7</v>
      </c>
      <c r="F1434">
        <v>10.251601129999999</v>
      </c>
      <c r="G1434">
        <v>3536.7025349999999</v>
      </c>
      <c r="H1434">
        <v>127629000</v>
      </c>
      <c r="I1434" t="str">
        <f>Master_Data!$A1434 &amp; "-" &amp; Master_Data!$C1434</f>
        <v>JPN-2012</v>
      </c>
      <c r="J1434">
        <f t="shared" si="264"/>
        <v>0</v>
      </c>
      <c r="K1434">
        <f t="shared" si="265"/>
        <v>-9.9999999999999645E-2</v>
      </c>
      <c r="L1434">
        <f t="shared" si="266"/>
        <v>0.3176271169999989</v>
      </c>
      <c r="M1434">
        <f t="shared" si="267"/>
        <v>1308401600.62077</v>
      </c>
      <c r="N1434">
        <f t="shared" si="268"/>
        <v>0</v>
      </c>
      <c r="O1434">
        <f t="shared" si="269"/>
        <v>2.8986325619833329</v>
      </c>
      <c r="P1434" t="str">
        <f>IFERROR(VLOOKUP(A1434,Ref_Data!$A:$B,2,0),"Unknown")</f>
        <v>High Income</v>
      </c>
      <c r="Q1434" t="str">
        <f>IFERROR(VLOOKUP(A1434,Ref_Data!$A:$C,3,0),"Unknown")</f>
        <v>East Asia &amp; Pacific</v>
      </c>
      <c r="R1434" t="str">
        <f t="shared" si="270"/>
        <v>Universal Access</v>
      </c>
      <c r="S1434">
        <f t="shared" si="271"/>
        <v>18.879195463984374</v>
      </c>
      <c r="T1434">
        <f t="shared" si="272"/>
        <v>-25.407129453224883</v>
      </c>
      <c r="U1434">
        <f t="shared" si="273"/>
        <v>4.84609706690377</v>
      </c>
      <c r="V1434">
        <f t="shared" si="274"/>
        <v>0</v>
      </c>
      <c r="W1434">
        <f t="shared" si="275"/>
        <v>0.748484865</v>
      </c>
    </row>
    <row r="1435" spans="1:23" x14ac:dyDescent="0.2">
      <c r="A1435" t="s">
        <v>225</v>
      </c>
      <c r="B1435" t="s">
        <v>224</v>
      </c>
      <c r="C1435">
        <v>2013</v>
      </c>
      <c r="D1435">
        <v>100</v>
      </c>
      <c r="E1435">
        <v>5</v>
      </c>
      <c r="F1435">
        <v>10.38479266</v>
      </c>
      <c r="G1435">
        <v>3567.3378050000001</v>
      </c>
      <c r="H1435">
        <v>127445000</v>
      </c>
      <c r="I1435" t="str">
        <f>Master_Data!$A1435 &amp; "-" &amp; Master_Data!$C1435</f>
        <v>JPN-2013</v>
      </c>
      <c r="J1435">
        <f t="shared" si="264"/>
        <v>0</v>
      </c>
      <c r="K1435">
        <f t="shared" si="265"/>
        <v>0.29999999999999982</v>
      </c>
      <c r="L1435">
        <f t="shared" si="266"/>
        <v>0.13319153000000128</v>
      </c>
      <c r="M1435">
        <f t="shared" si="267"/>
        <v>1323489900.5537</v>
      </c>
      <c r="N1435">
        <f t="shared" si="268"/>
        <v>0</v>
      </c>
      <c r="O1435">
        <f t="shared" si="269"/>
        <v>2.9110763341348327</v>
      </c>
      <c r="P1435" t="str">
        <f>IFERROR(VLOOKUP(A1435,Ref_Data!$A:$B,2,0),"Unknown")</f>
        <v>High Income</v>
      </c>
      <c r="Q1435" t="str">
        <f>IFERROR(VLOOKUP(A1435,Ref_Data!$A:$C,3,0),"Unknown")</f>
        <v>East Asia &amp; Pacific</v>
      </c>
      <c r="R1435" t="str">
        <f t="shared" si="270"/>
        <v>Universal Access</v>
      </c>
      <c r="S1435">
        <f t="shared" si="271"/>
        <v>18.287461823359394</v>
      </c>
      <c r="T1435">
        <f t="shared" si="272"/>
        <v>-25.301640083835348</v>
      </c>
      <c r="U1435">
        <f t="shared" si="273"/>
        <v>5.4164222159999964</v>
      </c>
      <c r="V1435">
        <f t="shared" si="274"/>
        <v>0</v>
      </c>
      <c r="W1435">
        <f t="shared" si="275"/>
        <v>0.88167639500000128</v>
      </c>
    </row>
    <row r="1436" spans="1:23" x14ac:dyDescent="0.2">
      <c r="A1436" t="s">
        <v>225</v>
      </c>
      <c r="B1436" t="s">
        <v>224</v>
      </c>
      <c r="C1436">
        <v>2014</v>
      </c>
      <c r="D1436">
        <v>100</v>
      </c>
      <c r="E1436">
        <v>5.6</v>
      </c>
      <c r="F1436">
        <v>10.00636255</v>
      </c>
      <c r="G1436">
        <v>3445.8163290000002</v>
      </c>
      <c r="H1436">
        <v>127276000</v>
      </c>
      <c r="I1436" t="str">
        <f>Master_Data!$A1436 &amp; "-" &amp; Master_Data!$C1436</f>
        <v>JPN-2014</v>
      </c>
      <c r="J1436">
        <f t="shared" si="264"/>
        <v>0</v>
      </c>
      <c r="K1436">
        <f t="shared" si="265"/>
        <v>0.59999999999999964</v>
      </c>
      <c r="L1436">
        <f t="shared" si="266"/>
        <v>-0.37843011000000004</v>
      </c>
      <c r="M1436">
        <f t="shared" si="267"/>
        <v>1273569799.9138</v>
      </c>
      <c r="N1436">
        <f t="shared" si="268"/>
        <v>0</v>
      </c>
      <c r="O1436">
        <f t="shared" si="269"/>
        <v>2.9039164002406119</v>
      </c>
      <c r="P1436" t="str">
        <f>IFERROR(VLOOKUP(A1436,Ref_Data!$A:$B,2,0),"Unknown")</f>
        <v>High Income</v>
      </c>
      <c r="Q1436" t="str">
        <f>IFERROR(VLOOKUP(A1436,Ref_Data!$A:$C,3,0),"Unknown")</f>
        <v>East Asia &amp; Pacific</v>
      </c>
      <c r="R1436" t="str">
        <f t="shared" si="270"/>
        <v>Universal Access</v>
      </c>
      <c r="S1436">
        <f t="shared" si="271"/>
        <v>17.559097411132853</v>
      </c>
      <c r="T1436">
        <f t="shared" si="272"/>
        <v>-24.511726605578303</v>
      </c>
      <c r="U1436">
        <f t="shared" si="273"/>
        <v>5.2150756519163162</v>
      </c>
      <c r="V1436">
        <f t="shared" si="274"/>
        <v>0</v>
      </c>
      <c r="W1436">
        <f t="shared" si="275"/>
        <v>0.50324628500000124</v>
      </c>
    </row>
    <row r="1437" spans="1:23" x14ac:dyDescent="0.2">
      <c r="A1437" t="s">
        <v>225</v>
      </c>
      <c r="B1437" t="s">
        <v>224</v>
      </c>
      <c r="C1437">
        <v>2015</v>
      </c>
      <c r="D1437">
        <v>100</v>
      </c>
      <c r="E1437">
        <v>6.2</v>
      </c>
      <c r="F1437">
        <v>9.6945611570000008</v>
      </c>
      <c r="G1437">
        <v>3400.5927109999998</v>
      </c>
      <c r="H1437">
        <v>127141000</v>
      </c>
      <c r="I1437" t="str">
        <f>Master_Data!$A1437 &amp; "-" &amp; Master_Data!$C1437</f>
        <v>JPN-2015</v>
      </c>
      <c r="J1437">
        <f t="shared" si="264"/>
        <v>0</v>
      </c>
      <c r="K1437">
        <f t="shared" si="265"/>
        <v>0.60000000000000053</v>
      </c>
      <c r="L1437">
        <f t="shared" si="266"/>
        <v>-0.31180139299999965</v>
      </c>
      <c r="M1437">
        <f t="shared" si="267"/>
        <v>1232576200.0621371</v>
      </c>
      <c r="N1437">
        <f t="shared" si="268"/>
        <v>0</v>
      </c>
      <c r="O1437">
        <f t="shared" si="269"/>
        <v>2.8508445382596719</v>
      </c>
      <c r="P1437" t="str">
        <f>IFERROR(VLOOKUP(A1437,Ref_Data!$A:$B,2,0),"Unknown")</f>
        <v>High Income</v>
      </c>
      <c r="Q1437" t="str">
        <f>IFERROR(VLOOKUP(A1437,Ref_Data!$A:$C,3,0),"Unknown")</f>
        <v>East Asia &amp; Pacific</v>
      </c>
      <c r="R1437" t="str">
        <f t="shared" si="270"/>
        <v>Universal Access</v>
      </c>
      <c r="S1437">
        <f t="shared" si="271"/>
        <v>16.984761441953111</v>
      </c>
      <c r="T1437">
        <f t="shared" si="272"/>
        <v>-23.71515719149799</v>
      </c>
      <c r="U1437">
        <f t="shared" si="273"/>
        <v>4.9851197909958218</v>
      </c>
      <c r="V1437">
        <f t="shared" si="274"/>
        <v>0</v>
      </c>
      <c r="W1437">
        <f t="shared" si="275"/>
        <v>0.19144489200000159</v>
      </c>
    </row>
    <row r="1438" spans="1:23" x14ac:dyDescent="0.2">
      <c r="A1438" t="s">
        <v>225</v>
      </c>
      <c r="B1438" t="s">
        <v>224</v>
      </c>
      <c r="C1438">
        <v>2016</v>
      </c>
      <c r="D1438">
        <v>100</v>
      </c>
      <c r="E1438">
        <v>6.4</v>
      </c>
      <c r="F1438">
        <v>9.6686526169999993</v>
      </c>
      <c r="G1438">
        <v>3370.887796</v>
      </c>
      <c r="H1438">
        <v>127076000</v>
      </c>
      <c r="I1438" t="str">
        <f>Master_Data!$A1438 &amp; "-" &amp; Master_Data!$C1438</f>
        <v>JPN-2016</v>
      </c>
      <c r="J1438">
        <f t="shared" si="264"/>
        <v>0</v>
      </c>
      <c r="K1438">
        <f t="shared" si="265"/>
        <v>0.20000000000000018</v>
      </c>
      <c r="L1438">
        <f t="shared" si="266"/>
        <v>-2.5908540000001423E-2</v>
      </c>
      <c r="M1438">
        <f t="shared" si="267"/>
        <v>1228653699.9578919</v>
      </c>
      <c r="N1438">
        <f t="shared" si="268"/>
        <v>0</v>
      </c>
      <c r="O1438">
        <f t="shared" si="269"/>
        <v>2.8682807622588693</v>
      </c>
      <c r="P1438" t="str">
        <f>IFERROR(VLOOKUP(A1438,Ref_Data!$A:$B,2,0),"Unknown")</f>
        <v>High Income</v>
      </c>
      <c r="Q1438" t="str">
        <f>IFERROR(VLOOKUP(A1438,Ref_Data!$A:$C,3,0),"Unknown")</f>
        <v>East Asia &amp; Pacific</v>
      </c>
      <c r="R1438" t="str">
        <f t="shared" si="270"/>
        <v>Universal Access</v>
      </c>
      <c r="S1438">
        <f t="shared" si="271"/>
        <v>15.905248869453033</v>
      </c>
      <c r="T1438">
        <f t="shared" si="272"/>
        <v>-23.306057525184727</v>
      </c>
      <c r="U1438">
        <f t="shared" si="273"/>
        <v>4.994280821330543</v>
      </c>
      <c r="V1438">
        <f t="shared" si="274"/>
        <v>0</v>
      </c>
      <c r="W1438">
        <f t="shared" si="275"/>
        <v>0.16553635200000016</v>
      </c>
    </row>
    <row r="1439" spans="1:23" x14ac:dyDescent="0.2">
      <c r="A1439" t="s">
        <v>225</v>
      </c>
      <c r="B1439" t="s">
        <v>224</v>
      </c>
      <c r="C1439">
        <v>2017</v>
      </c>
      <c r="D1439">
        <v>100</v>
      </c>
      <c r="E1439">
        <v>6.9</v>
      </c>
      <c r="F1439">
        <v>9.5528329079999992</v>
      </c>
      <c r="G1439">
        <v>3391.0504150000002</v>
      </c>
      <c r="H1439">
        <v>126972000</v>
      </c>
      <c r="I1439" t="str">
        <f>Master_Data!$A1439 &amp; "-" &amp; Master_Data!$C1439</f>
        <v>JPN-2017</v>
      </c>
      <c r="J1439">
        <f t="shared" si="264"/>
        <v>0</v>
      </c>
      <c r="K1439">
        <f t="shared" si="265"/>
        <v>0.5</v>
      </c>
      <c r="L1439">
        <f t="shared" si="266"/>
        <v>-0.11581970900000016</v>
      </c>
      <c r="M1439">
        <f t="shared" si="267"/>
        <v>1212942299.994576</v>
      </c>
      <c r="N1439">
        <f t="shared" si="268"/>
        <v>0</v>
      </c>
      <c r="O1439">
        <f t="shared" si="269"/>
        <v>2.8170719213562618</v>
      </c>
      <c r="P1439" t="str">
        <f>IFERROR(VLOOKUP(A1439,Ref_Data!$A:$B,2,0),"Unknown")</f>
        <v>High Income</v>
      </c>
      <c r="Q1439" t="str">
        <f>IFERROR(VLOOKUP(A1439,Ref_Data!$A:$C,3,0),"Unknown")</f>
        <v>East Asia &amp; Pacific</v>
      </c>
      <c r="R1439" t="str">
        <f t="shared" si="270"/>
        <v>Universal Access</v>
      </c>
      <c r="S1439">
        <f t="shared" si="271"/>
        <v>15.146092309921883</v>
      </c>
      <c r="T1439">
        <f t="shared" si="272"/>
        <v>-22.641518871734945</v>
      </c>
      <c r="U1439">
        <f t="shared" si="273"/>
        <v>4.8750818424267752</v>
      </c>
      <c r="V1439">
        <f t="shared" si="274"/>
        <v>0</v>
      </c>
      <c r="W1439">
        <f t="shared" si="275"/>
        <v>4.9716643000000005E-2</v>
      </c>
    </row>
    <row r="1440" spans="1:23" x14ac:dyDescent="0.2">
      <c r="A1440" t="s">
        <v>225</v>
      </c>
      <c r="B1440" t="s">
        <v>224</v>
      </c>
      <c r="C1440">
        <v>2018</v>
      </c>
      <c r="D1440">
        <v>100</v>
      </c>
      <c r="E1440">
        <v>7.3</v>
      </c>
      <c r="F1440">
        <v>9.1721364869999995</v>
      </c>
      <c r="G1440">
        <v>3343.0541280000002</v>
      </c>
      <c r="H1440">
        <v>126811000</v>
      </c>
      <c r="I1440" t="str">
        <f>Master_Data!$A1440 &amp; "-" &amp; Master_Data!$C1440</f>
        <v>JPN-2018</v>
      </c>
      <c r="J1440">
        <f t="shared" si="264"/>
        <v>0</v>
      </c>
      <c r="K1440">
        <f t="shared" si="265"/>
        <v>0.39999999999999947</v>
      </c>
      <c r="L1440">
        <f t="shared" si="266"/>
        <v>-0.38069642099999967</v>
      </c>
      <c r="M1440">
        <f t="shared" si="267"/>
        <v>1163127800.0529568</v>
      </c>
      <c r="N1440">
        <f t="shared" si="268"/>
        <v>0</v>
      </c>
      <c r="O1440">
        <f t="shared" si="269"/>
        <v>2.743639838247931</v>
      </c>
      <c r="P1440" t="str">
        <f>IFERROR(VLOOKUP(A1440,Ref_Data!$A:$B,2,0),"Unknown")</f>
        <v>High Income</v>
      </c>
      <c r="Q1440" t="str">
        <f>IFERROR(VLOOKUP(A1440,Ref_Data!$A:$C,3,0),"Unknown")</f>
        <v>East Asia &amp; Pacific</v>
      </c>
      <c r="R1440" t="str">
        <f t="shared" si="270"/>
        <v>Universal Access</v>
      </c>
      <c r="S1440">
        <f t="shared" si="271"/>
        <v>14.516199440312505</v>
      </c>
      <c r="T1440">
        <f t="shared" si="272"/>
        <v>-22.263030170325301</v>
      </c>
      <c r="U1440">
        <f t="shared" si="273"/>
        <v>4.4612674773723846</v>
      </c>
      <c r="V1440">
        <f t="shared" si="274"/>
        <v>0</v>
      </c>
      <c r="W1440">
        <f t="shared" si="275"/>
        <v>-0.33097977799999967</v>
      </c>
    </row>
    <row r="1441" spans="1:23" x14ac:dyDescent="0.2">
      <c r="A1441" t="s">
        <v>225</v>
      </c>
      <c r="B1441" t="s">
        <v>224</v>
      </c>
      <c r="C1441">
        <v>2019</v>
      </c>
      <c r="D1441">
        <v>100</v>
      </c>
      <c r="E1441">
        <v>7.8</v>
      </c>
      <c r="F1441">
        <v>8.8745666609999994</v>
      </c>
      <c r="G1441">
        <v>3261.6202490000001</v>
      </c>
      <c r="H1441">
        <v>126633000</v>
      </c>
      <c r="I1441" t="str">
        <f>Master_Data!$A1441 &amp; "-" &amp; Master_Data!$C1441</f>
        <v>JPN-2019</v>
      </c>
      <c r="J1441">
        <f t="shared" si="264"/>
        <v>0</v>
      </c>
      <c r="K1441">
        <f t="shared" si="265"/>
        <v>0.5</v>
      </c>
      <c r="L1441">
        <f t="shared" si="266"/>
        <v>-0.29756982600000015</v>
      </c>
      <c r="M1441">
        <f t="shared" si="267"/>
        <v>1123812999.9824128</v>
      </c>
      <c r="N1441">
        <f t="shared" si="268"/>
        <v>0</v>
      </c>
      <c r="O1441">
        <f t="shared" si="269"/>
        <v>2.7209073967825979</v>
      </c>
      <c r="P1441" t="str">
        <f>IFERROR(VLOOKUP(A1441,Ref_Data!$A:$B,2,0),"Unknown")</f>
        <v>High Income</v>
      </c>
      <c r="Q1441" t="str">
        <f>IFERROR(VLOOKUP(A1441,Ref_Data!$A:$C,3,0),"Unknown")</f>
        <v>East Asia &amp; Pacific</v>
      </c>
      <c r="R1441" t="str">
        <f t="shared" si="270"/>
        <v>Universal Access</v>
      </c>
      <c r="S1441">
        <f t="shared" si="271"/>
        <v>13.958622860585876</v>
      </c>
      <c r="T1441">
        <f t="shared" si="272"/>
        <v>-21.662191043827288</v>
      </c>
      <c r="U1441">
        <f t="shared" si="273"/>
        <v>4.1911653654184118</v>
      </c>
      <c r="V1441">
        <f t="shared" si="274"/>
        <v>0</v>
      </c>
      <c r="W1441">
        <f t="shared" si="275"/>
        <v>-0.62854960399999982</v>
      </c>
    </row>
    <row r="1442" spans="1:23" x14ac:dyDescent="0.2">
      <c r="A1442" t="s">
        <v>225</v>
      </c>
      <c r="B1442" t="s">
        <v>224</v>
      </c>
      <c r="C1442">
        <v>2020</v>
      </c>
      <c r="D1442">
        <v>100</v>
      </c>
      <c r="E1442">
        <v>8.5</v>
      </c>
      <c r="F1442">
        <v>8.3971052030000006</v>
      </c>
      <c r="G1442">
        <v>3046.8548070000002</v>
      </c>
      <c r="H1442">
        <v>126261000</v>
      </c>
      <c r="I1442" t="str">
        <f>Master_Data!$A1442 &amp; "-" &amp; Master_Data!$C1442</f>
        <v>JPN-2020</v>
      </c>
      <c r="J1442">
        <f t="shared" si="264"/>
        <v>0</v>
      </c>
      <c r="K1442">
        <f t="shared" si="265"/>
        <v>0.70000000000000018</v>
      </c>
      <c r="L1442">
        <f t="shared" si="266"/>
        <v>-0.47746145799999873</v>
      </c>
      <c r="M1442">
        <f t="shared" si="267"/>
        <v>1060226900.0359831</v>
      </c>
      <c r="N1442">
        <f t="shared" si="268"/>
        <v>0</v>
      </c>
      <c r="O1442">
        <f t="shared" si="269"/>
        <v>2.7559912548862067</v>
      </c>
      <c r="P1442" t="str">
        <f>IFERROR(VLOOKUP(A1442,Ref_Data!$A:$B,2,0),"Unknown")</f>
        <v>High Income</v>
      </c>
      <c r="Q1442" t="str">
        <f>IFERROR(VLOOKUP(A1442,Ref_Data!$A:$C,3,0),"Unknown")</f>
        <v>East Asia &amp; Pacific</v>
      </c>
      <c r="R1442" t="str">
        <f t="shared" si="270"/>
        <v>Universal Access</v>
      </c>
      <c r="S1442">
        <f t="shared" si="271"/>
        <v>13.426165474335917</v>
      </c>
      <c r="T1442">
        <f t="shared" si="272"/>
        <v>-22.034853433815261</v>
      </c>
      <c r="U1442">
        <f t="shared" si="273"/>
        <v>3.9963575666987428</v>
      </c>
      <c r="V1442">
        <f t="shared" si="274"/>
        <v>0</v>
      </c>
      <c r="W1442">
        <f t="shared" si="275"/>
        <v>-1.1060110619999985</v>
      </c>
    </row>
    <row r="1443" spans="1:23" x14ac:dyDescent="0.2">
      <c r="A1443" t="s">
        <v>225</v>
      </c>
      <c r="B1443" t="s">
        <v>224</v>
      </c>
      <c r="C1443">
        <v>2021</v>
      </c>
      <c r="D1443">
        <v>100</v>
      </c>
      <c r="E1443">
        <v>8.8000000000000007</v>
      </c>
      <c r="F1443">
        <v>8.5947828489999996</v>
      </c>
      <c r="G1443">
        <v>3196.03971</v>
      </c>
      <c r="H1443">
        <v>125681593</v>
      </c>
      <c r="I1443" t="str">
        <f>Master_Data!$A1443 &amp; "-" &amp; Master_Data!$C1443</f>
        <v>JPN-2021</v>
      </c>
      <c r="J1443">
        <f t="shared" si="264"/>
        <v>0</v>
      </c>
      <c r="K1443">
        <f t="shared" si="265"/>
        <v>0.30000000000000071</v>
      </c>
      <c r="L1443">
        <f t="shared" si="266"/>
        <v>0.19767764599999893</v>
      </c>
      <c r="M1443">
        <f t="shared" si="267"/>
        <v>1080205999.9513984</v>
      </c>
      <c r="N1443">
        <f t="shared" si="268"/>
        <v>0</v>
      </c>
      <c r="O1443">
        <f t="shared" si="269"/>
        <v>2.6891977662567901</v>
      </c>
      <c r="P1443" t="str">
        <f>IFERROR(VLOOKUP(A1443,Ref_Data!$A:$B,2,0),"Unknown")</f>
        <v>High Income</v>
      </c>
      <c r="Q1443" t="str">
        <f>IFERROR(VLOOKUP(A1443,Ref_Data!$A:$C,3,0),"Unknown")</f>
        <v>East Asia &amp; Pacific</v>
      </c>
      <c r="R1443" t="str">
        <f t="shared" si="270"/>
        <v>Universal Access</v>
      </c>
      <c r="S1443">
        <f t="shared" si="271"/>
        <v>12.87483148972656</v>
      </c>
      <c r="T1443">
        <f t="shared" si="272"/>
        <v>-20.803381642512058</v>
      </c>
      <c r="U1443">
        <f t="shared" si="273"/>
        <v>4.0140485079958133</v>
      </c>
      <c r="V1443">
        <f t="shared" si="274"/>
        <v>0</v>
      </c>
      <c r="W1443">
        <f t="shared" si="275"/>
        <v>-0.90833341599999962</v>
      </c>
    </row>
    <row r="1444" spans="1:23" x14ac:dyDescent="0.2">
      <c r="A1444" t="s">
        <v>225</v>
      </c>
      <c r="B1444" t="s">
        <v>224</v>
      </c>
      <c r="C1444">
        <v>2022</v>
      </c>
      <c r="D1444">
        <v>100</v>
      </c>
      <c r="F1444">
        <v>8.3956307080000006</v>
      </c>
      <c r="G1444">
        <v>3129.658617</v>
      </c>
      <c r="H1444">
        <v>125124989</v>
      </c>
      <c r="I1444" t="str">
        <f>Master_Data!$A1444 &amp; "-" &amp; Master_Data!$C1444</f>
        <v>JPN-2022</v>
      </c>
      <c r="J1444">
        <f t="shared" si="264"/>
        <v>0</v>
      </c>
      <c r="K1444" t="str">
        <f t="shared" si="265"/>
        <v/>
      </c>
      <c r="L1444">
        <f t="shared" si="266"/>
        <v>-0.19915214099999901</v>
      </c>
      <c r="M1444">
        <f t="shared" si="267"/>
        <v>1050503199.9865623</v>
      </c>
      <c r="N1444">
        <f t="shared" si="268"/>
        <v>0</v>
      </c>
      <c r="O1444">
        <f t="shared" si="269"/>
        <v>2.6826027166016622</v>
      </c>
      <c r="P1444" t="str">
        <f>IFERROR(VLOOKUP(A1444,Ref_Data!$A:$B,2,0),"Unknown")</f>
        <v>High Income</v>
      </c>
      <c r="Q1444" t="str">
        <f>IFERROR(VLOOKUP(A1444,Ref_Data!$A:$C,3,0),"Unknown")</f>
        <v>East Asia &amp; Pacific</v>
      </c>
      <c r="R1444" t="str">
        <f t="shared" si="270"/>
        <v>Universal Access</v>
      </c>
      <c r="S1444">
        <f t="shared" si="271"/>
        <v>12.585946336015652</v>
      </c>
      <c r="T1444" t="str">
        <f t="shared" si="272"/>
        <v/>
      </c>
      <c r="U1444">
        <f t="shared" si="273"/>
        <v>3.8448296557740642</v>
      </c>
      <c r="V1444">
        <f t="shared" si="274"/>
        <v>0</v>
      </c>
      <c r="W1444">
        <f t="shared" si="275"/>
        <v>-1.1074855569999986</v>
      </c>
    </row>
    <row r="1445" spans="1:23" x14ac:dyDescent="0.2">
      <c r="A1445" t="s">
        <v>227</v>
      </c>
      <c r="B1445" t="s">
        <v>226</v>
      </c>
      <c r="C1445">
        <v>2010</v>
      </c>
      <c r="D1445">
        <v>100</v>
      </c>
      <c r="E1445">
        <v>1.4</v>
      </c>
      <c r="F1445">
        <v>14.38505275</v>
      </c>
      <c r="G1445">
        <v>4105.7018939999998</v>
      </c>
      <c r="H1445">
        <v>16836810</v>
      </c>
      <c r="I1445" t="str">
        <f>Master_Data!$A1445 &amp; "-" &amp; Master_Data!$C1445</f>
        <v>KAZ-2010</v>
      </c>
      <c r="J1445" t="str">
        <f t="shared" si="264"/>
        <v/>
      </c>
      <c r="K1445" t="str">
        <f t="shared" si="265"/>
        <v/>
      </c>
      <c r="L1445" t="str">
        <f t="shared" si="266"/>
        <v/>
      </c>
      <c r="M1445">
        <f t="shared" si="267"/>
        <v>242198399.9917275</v>
      </c>
      <c r="N1445">
        <f t="shared" si="268"/>
        <v>0</v>
      </c>
      <c r="O1445">
        <f t="shared" si="269"/>
        <v>3.5036768672908432</v>
      </c>
      <c r="P1445" t="str">
        <f>IFERROR(VLOOKUP(A1445,Ref_Data!$A:$B,2,0),"Unknown")</f>
        <v>Upper Middle Income</v>
      </c>
      <c r="Q1445" t="str">
        <f>IFERROR(VLOOKUP(A1445,Ref_Data!$A:$C,3,0),"Unknown")</f>
        <v>Europe &amp; Central Asia</v>
      </c>
      <c r="R1445" t="str">
        <f t="shared" si="270"/>
        <v>Universal Access</v>
      </c>
      <c r="S1445">
        <f t="shared" si="271"/>
        <v>20.375342560585949</v>
      </c>
      <c r="T1445">
        <f t="shared" si="272"/>
        <v>-29.012664906737903</v>
      </c>
      <c r="U1445">
        <f t="shared" si="273"/>
        <v>9.2869935360083655</v>
      </c>
      <c r="V1445">
        <f t="shared" si="274"/>
        <v>0</v>
      </c>
      <c r="W1445">
        <f t="shared" si="275"/>
        <v>0</v>
      </c>
    </row>
    <row r="1446" spans="1:23" x14ac:dyDescent="0.2">
      <c r="A1446" t="s">
        <v>227</v>
      </c>
      <c r="B1446" t="s">
        <v>226</v>
      </c>
      <c r="C1446">
        <v>2011</v>
      </c>
      <c r="D1446">
        <v>99.8</v>
      </c>
      <c r="E1446">
        <v>1.4</v>
      </c>
      <c r="F1446">
        <v>15.38905246</v>
      </c>
      <c r="G1446">
        <v>4532.0030889999998</v>
      </c>
      <c r="H1446">
        <v>17066002</v>
      </c>
      <c r="I1446" t="str">
        <f>Master_Data!$A1446 &amp; "-" &amp; Master_Data!$C1446</f>
        <v>KAZ-2011</v>
      </c>
      <c r="J1446">
        <f t="shared" si="264"/>
        <v>-0.20000000000000284</v>
      </c>
      <c r="K1446">
        <f t="shared" si="265"/>
        <v>0</v>
      </c>
      <c r="L1446">
        <f t="shared" si="266"/>
        <v>1.0039997100000004</v>
      </c>
      <c r="M1446">
        <f t="shared" si="267"/>
        <v>262629600.06046492</v>
      </c>
      <c r="N1446">
        <f t="shared" si="268"/>
        <v>0.20000000000000284</v>
      </c>
      <c r="O1446">
        <f t="shared" si="269"/>
        <v>3.3956403289644803</v>
      </c>
      <c r="P1446" t="str">
        <f>IFERROR(VLOOKUP(A1446,Ref_Data!$A:$B,2,0),"Unknown")</f>
        <v>Upper Middle Income</v>
      </c>
      <c r="Q1446" t="str">
        <f>IFERROR(VLOOKUP(A1446,Ref_Data!$A:$C,3,0),"Unknown")</f>
        <v>Europe &amp; Central Asia</v>
      </c>
      <c r="R1446" t="str">
        <f t="shared" si="270"/>
        <v>Universal Access</v>
      </c>
      <c r="S1446">
        <f t="shared" si="271"/>
        <v>19.384672569179685</v>
      </c>
      <c r="T1446">
        <f t="shared" si="272"/>
        <v>-28.797370289641144</v>
      </c>
      <c r="U1446">
        <f t="shared" si="273"/>
        <v>10.262519076225946</v>
      </c>
      <c r="V1446">
        <f t="shared" si="274"/>
        <v>-0.20000000000000284</v>
      </c>
      <c r="W1446">
        <f t="shared" si="275"/>
        <v>1.0039997100000004</v>
      </c>
    </row>
    <row r="1447" spans="1:23" x14ac:dyDescent="0.2">
      <c r="A1447" t="s">
        <v>227</v>
      </c>
      <c r="B1447" t="s">
        <v>226</v>
      </c>
      <c r="C1447">
        <v>2012</v>
      </c>
      <c r="D1447">
        <v>100</v>
      </c>
      <c r="E1447">
        <v>1.3</v>
      </c>
      <c r="F1447">
        <v>14.954739099999999</v>
      </c>
      <c r="G1447">
        <v>4270.2434039999998</v>
      </c>
      <c r="H1447">
        <v>17306106</v>
      </c>
      <c r="I1447" t="str">
        <f>Master_Data!$A1447 &amp; "-" &amp; Master_Data!$C1447</f>
        <v>KAZ-2012</v>
      </c>
      <c r="J1447">
        <f t="shared" si="264"/>
        <v>0.20000000000000284</v>
      </c>
      <c r="K1447">
        <f t="shared" si="265"/>
        <v>-9.9999999999999867E-2</v>
      </c>
      <c r="L1447">
        <f t="shared" si="266"/>
        <v>-0.43431336000000087</v>
      </c>
      <c r="M1447">
        <f t="shared" si="267"/>
        <v>258808300.0669446</v>
      </c>
      <c r="N1447">
        <f t="shared" si="268"/>
        <v>0</v>
      </c>
      <c r="O1447">
        <f t="shared" si="269"/>
        <v>3.5020811895620927</v>
      </c>
      <c r="P1447" t="str">
        <f>IFERROR(VLOOKUP(A1447,Ref_Data!$A:$B,2,0),"Unknown")</f>
        <v>Upper Middle Income</v>
      </c>
      <c r="Q1447" t="str">
        <f>IFERROR(VLOOKUP(A1447,Ref_Data!$A:$C,3,0),"Unknown")</f>
        <v>Europe &amp; Central Asia</v>
      </c>
      <c r="R1447" t="str">
        <f t="shared" si="270"/>
        <v>Universal Access</v>
      </c>
      <c r="S1447">
        <f t="shared" si="271"/>
        <v>18.879195463984374</v>
      </c>
      <c r="T1447">
        <f t="shared" si="272"/>
        <v>-28.807129453224881</v>
      </c>
      <c r="U1447">
        <f t="shared" si="273"/>
        <v>9.5492350369037702</v>
      </c>
      <c r="V1447">
        <f t="shared" si="274"/>
        <v>0</v>
      </c>
      <c r="W1447">
        <f t="shared" si="275"/>
        <v>0.56968634999999956</v>
      </c>
    </row>
    <row r="1448" spans="1:23" x14ac:dyDescent="0.2">
      <c r="A1448" t="s">
        <v>227</v>
      </c>
      <c r="B1448" t="s">
        <v>226</v>
      </c>
      <c r="C1448">
        <v>2013</v>
      </c>
      <c r="D1448">
        <v>100</v>
      </c>
      <c r="E1448">
        <v>1.2</v>
      </c>
      <c r="F1448">
        <v>15.72720466</v>
      </c>
      <c r="G1448">
        <v>4645.7803739999999</v>
      </c>
      <c r="H1448">
        <v>17556502</v>
      </c>
      <c r="I1448" t="str">
        <f>Master_Data!$A1448 &amp; "-" &amp; Master_Data!$C1448</f>
        <v>KAZ-2013</v>
      </c>
      <c r="J1448">
        <f t="shared" si="264"/>
        <v>0</v>
      </c>
      <c r="K1448">
        <f t="shared" si="265"/>
        <v>-0.10000000000000009</v>
      </c>
      <c r="L1448">
        <f t="shared" si="266"/>
        <v>0.77246556000000055</v>
      </c>
      <c r="M1448">
        <f t="shared" si="267"/>
        <v>276114700.06769931</v>
      </c>
      <c r="N1448">
        <f t="shared" si="268"/>
        <v>0</v>
      </c>
      <c r="O1448">
        <f t="shared" si="269"/>
        <v>3.3852664986095617</v>
      </c>
      <c r="P1448" t="str">
        <f>IFERROR(VLOOKUP(A1448,Ref_Data!$A:$B,2,0),"Unknown")</f>
        <v>Upper Middle Income</v>
      </c>
      <c r="Q1448" t="str">
        <f>IFERROR(VLOOKUP(A1448,Ref_Data!$A:$C,3,0),"Unknown")</f>
        <v>Europe &amp; Central Asia</v>
      </c>
      <c r="R1448" t="str">
        <f t="shared" si="270"/>
        <v>Universal Access</v>
      </c>
      <c r="S1448">
        <f t="shared" si="271"/>
        <v>18.287461823359394</v>
      </c>
      <c r="T1448">
        <f t="shared" si="272"/>
        <v>-29.101640083835349</v>
      </c>
      <c r="U1448">
        <f t="shared" si="273"/>
        <v>10.758834215999997</v>
      </c>
      <c r="V1448">
        <f t="shared" si="274"/>
        <v>0</v>
      </c>
      <c r="W1448">
        <f t="shared" si="275"/>
        <v>1.3421519100000001</v>
      </c>
    </row>
    <row r="1449" spans="1:23" x14ac:dyDescent="0.2">
      <c r="A1449" t="s">
        <v>227</v>
      </c>
      <c r="B1449" t="s">
        <v>226</v>
      </c>
      <c r="C1449">
        <v>2014</v>
      </c>
      <c r="D1449">
        <v>100</v>
      </c>
      <c r="E1449">
        <v>1.3</v>
      </c>
      <c r="F1449">
        <v>13.07867493</v>
      </c>
      <c r="G1449">
        <v>3698.183192</v>
      </c>
      <c r="H1449">
        <v>17816285</v>
      </c>
      <c r="I1449" t="str">
        <f>Master_Data!$A1449 &amp; "-" &amp; Master_Data!$C1449</f>
        <v>KAZ-2014</v>
      </c>
      <c r="J1449">
        <f t="shared" si="264"/>
        <v>0</v>
      </c>
      <c r="K1449">
        <f t="shared" si="265"/>
        <v>0.10000000000000009</v>
      </c>
      <c r="L1449">
        <f t="shared" si="266"/>
        <v>-2.6485297299999999</v>
      </c>
      <c r="M1449">
        <f t="shared" si="267"/>
        <v>233013399.97523504</v>
      </c>
      <c r="N1449">
        <f t="shared" si="268"/>
        <v>0</v>
      </c>
      <c r="O1449">
        <f t="shared" si="269"/>
        <v>3.5365135394839577</v>
      </c>
      <c r="P1449" t="str">
        <f>IFERROR(VLOOKUP(A1449,Ref_Data!$A:$B,2,0),"Unknown")</f>
        <v>Upper Middle Income</v>
      </c>
      <c r="Q1449" t="str">
        <f>IFERROR(VLOOKUP(A1449,Ref_Data!$A:$C,3,0),"Unknown")</f>
        <v>Europe &amp; Central Asia</v>
      </c>
      <c r="R1449" t="str">
        <f t="shared" si="270"/>
        <v>Universal Access</v>
      </c>
      <c r="S1449">
        <f t="shared" si="271"/>
        <v>17.559097411132853</v>
      </c>
      <c r="T1449">
        <f t="shared" si="272"/>
        <v>-28.811726605578301</v>
      </c>
      <c r="U1449">
        <f t="shared" si="273"/>
        <v>8.2873880319163149</v>
      </c>
      <c r="V1449">
        <f t="shared" si="274"/>
        <v>0</v>
      </c>
      <c r="W1449">
        <f t="shared" si="275"/>
        <v>-1.3063778199999998</v>
      </c>
    </row>
    <row r="1450" spans="1:23" x14ac:dyDescent="0.2">
      <c r="A1450" t="s">
        <v>227</v>
      </c>
      <c r="B1450" t="s">
        <v>226</v>
      </c>
      <c r="C1450">
        <v>2015</v>
      </c>
      <c r="D1450">
        <v>100</v>
      </c>
      <c r="E1450">
        <v>1.7</v>
      </c>
      <c r="F1450">
        <v>11.211679119999999</v>
      </c>
      <c r="G1450">
        <v>3050.943855</v>
      </c>
      <c r="H1450">
        <v>18084169</v>
      </c>
      <c r="I1450" t="str">
        <f>Master_Data!$A1450 &amp; "-" &amp; Master_Data!$C1450</f>
        <v>KAZ-2015</v>
      </c>
      <c r="J1450">
        <f t="shared" si="264"/>
        <v>0</v>
      </c>
      <c r="K1450">
        <f t="shared" si="265"/>
        <v>0.39999999999999991</v>
      </c>
      <c r="L1450">
        <f t="shared" si="266"/>
        <v>-1.8669958100000006</v>
      </c>
      <c r="M1450">
        <f t="shared" si="267"/>
        <v>202753899.97985128</v>
      </c>
      <c r="N1450">
        <f t="shared" si="268"/>
        <v>0</v>
      </c>
      <c r="O1450">
        <f t="shared" si="269"/>
        <v>3.6748231540301481</v>
      </c>
      <c r="P1450" t="str">
        <f>IFERROR(VLOOKUP(A1450,Ref_Data!$A:$B,2,0),"Unknown")</f>
        <v>Upper Middle Income</v>
      </c>
      <c r="Q1450" t="str">
        <f>IFERROR(VLOOKUP(A1450,Ref_Data!$A:$C,3,0),"Unknown")</f>
        <v>Europe &amp; Central Asia</v>
      </c>
      <c r="R1450" t="str">
        <f t="shared" si="270"/>
        <v>Universal Access</v>
      </c>
      <c r="S1450">
        <f t="shared" si="271"/>
        <v>16.984761441953111</v>
      </c>
      <c r="T1450">
        <f t="shared" si="272"/>
        <v>-28.21515719149799</v>
      </c>
      <c r="U1450">
        <f t="shared" si="273"/>
        <v>6.5022377539958205</v>
      </c>
      <c r="V1450">
        <f t="shared" si="274"/>
        <v>0</v>
      </c>
      <c r="W1450">
        <f t="shared" si="275"/>
        <v>-3.1733736300000004</v>
      </c>
    </row>
    <row r="1451" spans="1:23" x14ac:dyDescent="0.2">
      <c r="A1451" t="s">
        <v>227</v>
      </c>
      <c r="B1451" t="s">
        <v>226</v>
      </c>
      <c r="C1451">
        <v>2016</v>
      </c>
      <c r="D1451">
        <v>100</v>
      </c>
      <c r="E1451">
        <v>2.1</v>
      </c>
      <c r="F1451">
        <v>11.76920103</v>
      </c>
      <c r="G1451">
        <v>3389.0973180000001</v>
      </c>
      <c r="H1451">
        <v>18363600</v>
      </c>
      <c r="I1451" t="str">
        <f>Master_Data!$A1451 &amp; "-" &amp; Master_Data!$C1451</f>
        <v>KAZ-2016</v>
      </c>
      <c r="J1451">
        <f t="shared" si="264"/>
        <v>0</v>
      </c>
      <c r="K1451">
        <f t="shared" si="265"/>
        <v>0.40000000000000013</v>
      </c>
      <c r="L1451">
        <f t="shared" si="266"/>
        <v>0.55752191000000018</v>
      </c>
      <c r="M1451">
        <f t="shared" si="267"/>
        <v>216124900.03450799</v>
      </c>
      <c r="N1451">
        <f t="shared" si="268"/>
        <v>0</v>
      </c>
      <c r="O1451">
        <f t="shared" si="269"/>
        <v>3.4726654107841703</v>
      </c>
      <c r="P1451" t="str">
        <f>IFERROR(VLOOKUP(A1451,Ref_Data!$A:$B,2,0),"Unknown")</f>
        <v>Upper Middle Income</v>
      </c>
      <c r="Q1451" t="str">
        <f>IFERROR(VLOOKUP(A1451,Ref_Data!$A:$C,3,0),"Unknown")</f>
        <v>Europe &amp; Central Asia</v>
      </c>
      <c r="R1451" t="str">
        <f t="shared" si="270"/>
        <v>Universal Access</v>
      </c>
      <c r="S1451">
        <f t="shared" si="271"/>
        <v>15.905248869453033</v>
      </c>
      <c r="T1451">
        <f t="shared" si="272"/>
        <v>-27.606057525184724</v>
      </c>
      <c r="U1451">
        <f t="shared" si="273"/>
        <v>7.0948292343305432</v>
      </c>
      <c r="V1451">
        <f t="shared" si="274"/>
        <v>0</v>
      </c>
      <c r="W1451">
        <f t="shared" si="275"/>
        <v>-2.6158517200000002</v>
      </c>
    </row>
    <row r="1452" spans="1:23" x14ac:dyDescent="0.2">
      <c r="A1452" t="s">
        <v>227</v>
      </c>
      <c r="B1452" t="s">
        <v>226</v>
      </c>
      <c r="C1452">
        <v>2017</v>
      </c>
      <c r="D1452">
        <v>100</v>
      </c>
      <c r="E1452">
        <v>2</v>
      </c>
      <c r="F1452">
        <v>12.140919889999999</v>
      </c>
      <c r="G1452">
        <v>3404.2670750000002</v>
      </c>
      <c r="H1452">
        <v>18651931</v>
      </c>
      <c r="I1452" t="str">
        <f>Master_Data!$A1452 &amp; "-" &amp; Master_Data!$C1452</f>
        <v>KAZ-2017</v>
      </c>
      <c r="J1452">
        <f t="shared" si="264"/>
        <v>0</v>
      </c>
      <c r="K1452">
        <f t="shared" si="265"/>
        <v>-0.10000000000000009</v>
      </c>
      <c r="L1452">
        <f t="shared" si="266"/>
        <v>0.37171885999999965</v>
      </c>
      <c r="M1452">
        <f t="shared" si="267"/>
        <v>226451600.06480756</v>
      </c>
      <c r="N1452">
        <f t="shared" si="268"/>
        <v>0</v>
      </c>
      <c r="O1452">
        <f t="shared" si="269"/>
        <v>3.5663829019642939</v>
      </c>
      <c r="P1452" t="str">
        <f>IFERROR(VLOOKUP(A1452,Ref_Data!$A:$B,2,0),"Unknown")</f>
        <v>Upper Middle Income</v>
      </c>
      <c r="Q1452" t="str">
        <f>IFERROR(VLOOKUP(A1452,Ref_Data!$A:$C,3,0),"Unknown")</f>
        <v>Europe &amp; Central Asia</v>
      </c>
      <c r="R1452" t="str">
        <f t="shared" si="270"/>
        <v>Universal Access</v>
      </c>
      <c r="S1452">
        <f t="shared" si="271"/>
        <v>15.146092309921883</v>
      </c>
      <c r="T1452">
        <f t="shared" si="272"/>
        <v>-27.541518871734947</v>
      </c>
      <c r="U1452">
        <f t="shared" si="273"/>
        <v>7.4631688244267753</v>
      </c>
      <c r="V1452">
        <f t="shared" si="274"/>
        <v>0</v>
      </c>
      <c r="W1452">
        <f t="shared" si="275"/>
        <v>-2.2441328600000006</v>
      </c>
    </row>
    <row r="1453" spans="1:23" x14ac:dyDescent="0.2">
      <c r="A1453" t="s">
        <v>227</v>
      </c>
      <c r="B1453" t="s">
        <v>226</v>
      </c>
      <c r="C1453">
        <v>2018</v>
      </c>
      <c r="D1453">
        <v>100</v>
      </c>
      <c r="E1453">
        <v>1.9</v>
      </c>
      <c r="F1453">
        <v>12.11552356</v>
      </c>
      <c r="G1453">
        <v>3814.1387340000001</v>
      </c>
      <c r="H1453">
        <v>18932727</v>
      </c>
      <c r="I1453" t="str">
        <f>Master_Data!$A1453 &amp; "-" &amp; Master_Data!$C1453</f>
        <v>KAZ-2018</v>
      </c>
      <c r="J1453">
        <f t="shared" si="264"/>
        <v>0</v>
      </c>
      <c r="K1453">
        <f t="shared" si="265"/>
        <v>-0.10000000000000009</v>
      </c>
      <c r="L1453">
        <f t="shared" si="266"/>
        <v>-2.5396329999999523E-2</v>
      </c>
      <c r="M1453">
        <f t="shared" si="267"/>
        <v>229379900.02354813</v>
      </c>
      <c r="N1453">
        <f t="shared" si="268"/>
        <v>0</v>
      </c>
      <c r="O1453">
        <f t="shared" si="269"/>
        <v>3.1764768942460808</v>
      </c>
      <c r="P1453" t="str">
        <f>IFERROR(VLOOKUP(A1453,Ref_Data!$A:$B,2,0),"Unknown")</f>
        <v>Upper Middle Income</v>
      </c>
      <c r="Q1453" t="str">
        <f>IFERROR(VLOOKUP(A1453,Ref_Data!$A:$C,3,0),"Unknown")</f>
        <v>Europe &amp; Central Asia</v>
      </c>
      <c r="R1453" t="str">
        <f t="shared" si="270"/>
        <v>Universal Access</v>
      </c>
      <c r="S1453">
        <f t="shared" si="271"/>
        <v>14.516199440312505</v>
      </c>
      <c r="T1453">
        <f t="shared" si="272"/>
        <v>-27.663030170325303</v>
      </c>
      <c r="U1453">
        <f t="shared" si="273"/>
        <v>7.4046545503723848</v>
      </c>
      <c r="V1453">
        <f t="shared" si="274"/>
        <v>0</v>
      </c>
      <c r="W1453">
        <f t="shared" si="275"/>
        <v>-2.2695291900000001</v>
      </c>
    </row>
    <row r="1454" spans="1:23" x14ac:dyDescent="0.2">
      <c r="A1454" t="s">
        <v>227</v>
      </c>
      <c r="B1454" t="s">
        <v>226</v>
      </c>
      <c r="C1454">
        <v>2019</v>
      </c>
      <c r="D1454">
        <v>100</v>
      </c>
      <c r="E1454">
        <v>1.9</v>
      </c>
      <c r="F1454">
        <v>11.3909406</v>
      </c>
      <c r="G1454">
        <v>3753.157933</v>
      </c>
      <c r="H1454">
        <v>19209555</v>
      </c>
      <c r="I1454" t="str">
        <f>Master_Data!$A1454 &amp; "-" &amp; Master_Data!$C1454</f>
        <v>KAZ-2019</v>
      </c>
      <c r="J1454">
        <f t="shared" si="264"/>
        <v>0</v>
      </c>
      <c r="K1454">
        <f t="shared" si="265"/>
        <v>0</v>
      </c>
      <c r="L1454">
        <f t="shared" si="266"/>
        <v>-0.72458295999999933</v>
      </c>
      <c r="M1454">
        <f t="shared" si="267"/>
        <v>218814899.95743302</v>
      </c>
      <c r="N1454">
        <f t="shared" si="268"/>
        <v>0</v>
      </c>
      <c r="O1454">
        <f t="shared" si="269"/>
        <v>3.0350283157135665</v>
      </c>
      <c r="P1454" t="str">
        <f>IFERROR(VLOOKUP(A1454,Ref_Data!$A:$B,2,0),"Unknown")</f>
        <v>Upper Middle Income</v>
      </c>
      <c r="Q1454" t="str">
        <f>IFERROR(VLOOKUP(A1454,Ref_Data!$A:$C,3,0),"Unknown")</f>
        <v>Europe &amp; Central Asia</v>
      </c>
      <c r="R1454" t="str">
        <f t="shared" si="270"/>
        <v>Universal Access</v>
      </c>
      <c r="S1454">
        <f t="shared" si="271"/>
        <v>13.958622860585876</v>
      </c>
      <c r="T1454">
        <f t="shared" si="272"/>
        <v>-27.562191043827291</v>
      </c>
      <c r="U1454">
        <f t="shared" si="273"/>
        <v>6.7075393044184128</v>
      </c>
      <c r="V1454">
        <f t="shared" si="274"/>
        <v>0</v>
      </c>
      <c r="W1454">
        <f t="shared" si="275"/>
        <v>-2.9941121499999994</v>
      </c>
    </row>
    <row r="1455" spans="1:23" x14ac:dyDescent="0.2">
      <c r="A1455" t="s">
        <v>227</v>
      </c>
      <c r="B1455" t="s">
        <v>226</v>
      </c>
      <c r="C1455">
        <v>2020</v>
      </c>
      <c r="D1455">
        <v>100</v>
      </c>
      <c r="E1455">
        <v>1.8</v>
      </c>
      <c r="F1455">
        <v>11.574496760000001</v>
      </c>
      <c r="G1455">
        <v>3388.3878909999999</v>
      </c>
      <c r="H1455">
        <v>19482117</v>
      </c>
      <c r="I1455" t="str">
        <f>Master_Data!$A1455 &amp; "-" &amp; Master_Data!$C1455</f>
        <v>KAZ-2020</v>
      </c>
      <c r="J1455">
        <f t="shared" si="264"/>
        <v>0</v>
      </c>
      <c r="K1455">
        <f t="shared" si="265"/>
        <v>-9.9999999999999867E-2</v>
      </c>
      <c r="L1455">
        <f t="shared" si="266"/>
        <v>0.18355616000000019</v>
      </c>
      <c r="M1455">
        <f t="shared" si="267"/>
        <v>225495700.09444094</v>
      </c>
      <c r="N1455">
        <f t="shared" si="268"/>
        <v>0</v>
      </c>
      <c r="O1455">
        <f t="shared" si="269"/>
        <v>3.4159302690059112</v>
      </c>
      <c r="P1455" t="str">
        <f>IFERROR(VLOOKUP(A1455,Ref_Data!$A:$B,2,0),"Unknown")</f>
        <v>Upper Middle Income</v>
      </c>
      <c r="Q1455" t="str">
        <f>IFERROR(VLOOKUP(A1455,Ref_Data!$A:$C,3,0),"Unknown")</f>
        <v>Europe &amp; Central Asia</v>
      </c>
      <c r="R1455" t="str">
        <f t="shared" si="270"/>
        <v>Universal Access</v>
      </c>
      <c r="S1455">
        <f t="shared" si="271"/>
        <v>13.426165474335917</v>
      </c>
      <c r="T1455">
        <f t="shared" si="272"/>
        <v>-28.73485343381526</v>
      </c>
      <c r="U1455">
        <f t="shared" si="273"/>
        <v>7.1737491236987427</v>
      </c>
      <c r="V1455">
        <f t="shared" si="274"/>
        <v>0</v>
      </c>
      <c r="W1455">
        <f t="shared" si="275"/>
        <v>-2.8105559899999992</v>
      </c>
    </row>
    <row r="1456" spans="1:23" x14ac:dyDescent="0.2">
      <c r="A1456" t="s">
        <v>227</v>
      </c>
      <c r="B1456" t="s">
        <v>226</v>
      </c>
      <c r="C1456">
        <v>2021</v>
      </c>
      <c r="D1456">
        <v>100</v>
      </c>
      <c r="E1456">
        <v>2</v>
      </c>
      <c r="F1456">
        <v>12.252464760000001</v>
      </c>
      <c r="G1456">
        <v>3540.400298</v>
      </c>
      <c r="H1456">
        <v>19743603</v>
      </c>
      <c r="I1456" t="str">
        <f>Master_Data!$A1456 &amp; "-" &amp; Master_Data!$C1456</f>
        <v>KAZ-2021</v>
      </c>
      <c r="J1456">
        <f t="shared" si="264"/>
        <v>0</v>
      </c>
      <c r="K1456">
        <f t="shared" si="265"/>
        <v>0.19999999999999996</v>
      </c>
      <c r="L1456">
        <f t="shared" si="266"/>
        <v>0.6779679999999999</v>
      </c>
      <c r="M1456">
        <f t="shared" si="267"/>
        <v>241907799.99293029</v>
      </c>
      <c r="N1456">
        <f t="shared" si="268"/>
        <v>0</v>
      </c>
      <c r="O1456">
        <f t="shared" si="269"/>
        <v>3.4607568999814835</v>
      </c>
      <c r="P1456" t="str">
        <f>IFERROR(VLOOKUP(A1456,Ref_Data!$A:$B,2,0),"Unknown")</f>
        <v>Upper Middle Income</v>
      </c>
      <c r="Q1456" t="str">
        <f>IFERROR(VLOOKUP(A1456,Ref_Data!$A:$C,3,0),"Unknown")</f>
        <v>Europe &amp; Central Asia</v>
      </c>
      <c r="R1456" t="str">
        <f t="shared" si="270"/>
        <v>Universal Access</v>
      </c>
      <c r="S1456">
        <f t="shared" si="271"/>
        <v>12.87483148972656</v>
      </c>
      <c r="T1456">
        <f t="shared" si="272"/>
        <v>-27.603381642512058</v>
      </c>
      <c r="U1456">
        <f t="shared" si="273"/>
        <v>7.6717304189958142</v>
      </c>
      <c r="V1456">
        <f t="shared" si="274"/>
        <v>0</v>
      </c>
      <c r="W1456">
        <f t="shared" si="275"/>
        <v>-2.1325879899999993</v>
      </c>
    </row>
    <row r="1457" spans="1:23" x14ac:dyDescent="0.2">
      <c r="A1457" t="s">
        <v>227</v>
      </c>
      <c r="B1457" t="s">
        <v>226</v>
      </c>
      <c r="C1457">
        <v>2022</v>
      </c>
      <c r="D1457">
        <v>100</v>
      </c>
      <c r="F1457">
        <v>12.305086660000001</v>
      </c>
      <c r="G1457">
        <v>3506.5455499999998</v>
      </c>
      <c r="H1457">
        <v>20034609</v>
      </c>
      <c r="I1457" t="str">
        <f>Master_Data!$A1457 &amp; "-" &amp; Master_Data!$C1457</f>
        <v>KAZ-2022</v>
      </c>
      <c r="J1457">
        <f t="shared" si="264"/>
        <v>0</v>
      </c>
      <c r="K1457" t="str">
        <f t="shared" si="265"/>
        <v/>
      </c>
      <c r="L1457">
        <f t="shared" si="266"/>
        <v>5.262190000000011E-2</v>
      </c>
      <c r="M1457">
        <f t="shared" si="267"/>
        <v>246527599.94421595</v>
      </c>
      <c r="N1457">
        <f t="shared" si="268"/>
        <v>0</v>
      </c>
      <c r="O1457">
        <f t="shared" si="269"/>
        <v>3.5091763345267255</v>
      </c>
      <c r="P1457" t="str">
        <f>IFERROR(VLOOKUP(A1457,Ref_Data!$A:$B,2,0),"Unknown")</f>
        <v>Upper Middle Income</v>
      </c>
      <c r="Q1457" t="str">
        <f>IFERROR(VLOOKUP(A1457,Ref_Data!$A:$C,3,0),"Unknown")</f>
        <v>Europe &amp; Central Asia</v>
      </c>
      <c r="R1457" t="str">
        <f t="shared" si="270"/>
        <v>Universal Access</v>
      </c>
      <c r="S1457">
        <f t="shared" si="271"/>
        <v>12.585946336015652</v>
      </c>
      <c r="T1457" t="str">
        <f t="shared" si="272"/>
        <v/>
      </c>
      <c r="U1457">
        <f t="shared" si="273"/>
        <v>7.7542856077740643</v>
      </c>
      <c r="V1457">
        <f t="shared" si="274"/>
        <v>0</v>
      </c>
      <c r="W1457">
        <f t="shared" si="275"/>
        <v>-2.0799660899999992</v>
      </c>
    </row>
    <row r="1458" spans="1:23" x14ac:dyDescent="0.2">
      <c r="A1458" t="s">
        <v>229</v>
      </c>
      <c r="B1458" t="s">
        <v>228</v>
      </c>
      <c r="C1458">
        <v>2010</v>
      </c>
      <c r="D1458">
        <v>19.2</v>
      </c>
      <c r="E1458">
        <v>74</v>
      </c>
      <c r="F1458">
        <v>0.32411693400000002</v>
      </c>
      <c r="G1458">
        <v>469.59582119999999</v>
      </c>
      <c r="H1458">
        <v>41598567</v>
      </c>
      <c r="I1458" t="str">
        <f>Master_Data!$A1458 &amp; "-" &amp; Master_Data!$C1458</f>
        <v>KEN-2010</v>
      </c>
      <c r="J1458" t="str">
        <f t="shared" si="264"/>
        <v/>
      </c>
      <c r="K1458" t="str">
        <f t="shared" si="265"/>
        <v/>
      </c>
      <c r="L1458" t="str">
        <f t="shared" si="266"/>
        <v/>
      </c>
      <c r="M1458">
        <f t="shared" si="267"/>
        <v>13482799.994833579</v>
      </c>
      <c r="N1458">
        <f t="shared" si="268"/>
        <v>80.8</v>
      </c>
      <c r="O1458">
        <f t="shared" si="269"/>
        <v>0.69020404221603837</v>
      </c>
      <c r="P1458" t="str">
        <f>IFERROR(VLOOKUP(A1458,Ref_Data!$A:$B,2,0),"Unknown")</f>
        <v>Lower Middle Income</v>
      </c>
      <c r="Q1458" t="str">
        <f>IFERROR(VLOOKUP(A1458,Ref_Data!$A:$C,3,0),"Unknown")</f>
        <v>Sub-Saharan Africa</v>
      </c>
      <c r="R1458" t="str">
        <f t="shared" si="270"/>
        <v>Critical</v>
      </c>
      <c r="S1458">
        <f t="shared" si="271"/>
        <v>-60.424657439414048</v>
      </c>
      <c r="T1458">
        <f t="shared" si="272"/>
        <v>43.587335093262098</v>
      </c>
      <c r="U1458">
        <f t="shared" si="273"/>
        <v>-4.7739422799916342</v>
      </c>
      <c r="V1458">
        <f t="shared" si="274"/>
        <v>0</v>
      </c>
      <c r="W1458">
        <f t="shared" si="275"/>
        <v>0</v>
      </c>
    </row>
    <row r="1459" spans="1:23" x14ac:dyDescent="0.2">
      <c r="A1459" t="s">
        <v>229</v>
      </c>
      <c r="B1459" t="s">
        <v>228</v>
      </c>
      <c r="C1459">
        <v>2011</v>
      </c>
      <c r="D1459">
        <v>36.200000000000003</v>
      </c>
      <c r="E1459">
        <v>74.7</v>
      </c>
      <c r="F1459">
        <v>0.32451822800000002</v>
      </c>
      <c r="G1459">
        <v>472.71516270000001</v>
      </c>
      <c r="H1459">
        <v>42758461</v>
      </c>
      <c r="I1459" t="str">
        <f>Master_Data!$A1459 &amp; "-" &amp; Master_Data!$C1459</f>
        <v>KEN-2011</v>
      </c>
      <c r="J1459">
        <f t="shared" si="264"/>
        <v>17.000000000000004</v>
      </c>
      <c r="K1459">
        <f t="shared" si="265"/>
        <v>0.70000000000000284</v>
      </c>
      <c r="L1459">
        <f t="shared" si="266"/>
        <v>4.0129399999999649E-4</v>
      </c>
      <c r="M1459">
        <f t="shared" si="267"/>
        <v>13875899.995727109</v>
      </c>
      <c r="N1459">
        <f t="shared" si="268"/>
        <v>63.8</v>
      </c>
      <c r="O1459">
        <f t="shared" si="269"/>
        <v>0.68649845320478875</v>
      </c>
      <c r="P1459" t="str">
        <f>IFERROR(VLOOKUP(A1459,Ref_Data!$A:$B,2,0),"Unknown")</f>
        <v>Lower Middle Income</v>
      </c>
      <c r="Q1459" t="str">
        <f>IFERROR(VLOOKUP(A1459,Ref_Data!$A:$C,3,0),"Unknown")</f>
        <v>Sub-Saharan Africa</v>
      </c>
      <c r="R1459" t="str">
        <f t="shared" si="270"/>
        <v>Low Access</v>
      </c>
      <c r="S1459">
        <f t="shared" si="271"/>
        <v>-44.215327430820309</v>
      </c>
      <c r="T1459">
        <f t="shared" si="272"/>
        <v>44.50262971035886</v>
      </c>
      <c r="U1459">
        <f t="shared" si="273"/>
        <v>-4.8020151557740558</v>
      </c>
      <c r="V1459">
        <f t="shared" si="274"/>
        <v>17.000000000000004</v>
      </c>
      <c r="W1459">
        <f t="shared" si="275"/>
        <v>4.0129399999999649E-4</v>
      </c>
    </row>
    <row r="1460" spans="1:23" x14ac:dyDescent="0.2">
      <c r="A1460" t="s">
        <v>229</v>
      </c>
      <c r="B1460" t="s">
        <v>228</v>
      </c>
      <c r="C1460">
        <v>2012</v>
      </c>
      <c r="D1460">
        <v>38.1</v>
      </c>
      <c r="E1460">
        <v>76.2</v>
      </c>
      <c r="F1460">
        <v>0.29375936499999999</v>
      </c>
      <c r="G1460">
        <v>462.74984560000001</v>
      </c>
      <c r="H1460">
        <v>43888303</v>
      </c>
      <c r="I1460" t="str">
        <f>Master_Data!$A1460 &amp; "-" &amp; Master_Data!$C1460</f>
        <v>KEN-2012</v>
      </c>
      <c r="J1460">
        <f t="shared" si="264"/>
        <v>1.8999999999999986</v>
      </c>
      <c r="K1460">
        <f t="shared" si="265"/>
        <v>1.5</v>
      </c>
      <c r="L1460">
        <f t="shared" si="266"/>
        <v>-3.0758863000000025E-2</v>
      </c>
      <c r="M1460">
        <f t="shared" si="267"/>
        <v>12892600.020207595</v>
      </c>
      <c r="N1460">
        <f t="shared" si="268"/>
        <v>61.9</v>
      </c>
      <c r="O1460">
        <f t="shared" si="269"/>
        <v>0.63481245384125951</v>
      </c>
      <c r="P1460" t="str">
        <f>IFERROR(VLOOKUP(A1460,Ref_Data!$A:$B,2,0),"Unknown")</f>
        <v>Lower Middle Income</v>
      </c>
      <c r="Q1460" t="str">
        <f>IFERROR(VLOOKUP(A1460,Ref_Data!$A:$C,3,0),"Unknown")</f>
        <v>Sub-Saharan Africa</v>
      </c>
      <c r="R1460" t="str">
        <f t="shared" si="270"/>
        <v>Low Access</v>
      </c>
      <c r="S1460">
        <f t="shared" si="271"/>
        <v>-43.020804536015625</v>
      </c>
      <c r="T1460">
        <f t="shared" si="272"/>
        <v>46.092870546775117</v>
      </c>
      <c r="U1460">
        <f t="shared" si="273"/>
        <v>-5.1117446980962296</v>
      </c>
      <c r="V1460">
        <f t="shared" si="274"/>
        <v>18.900000000000002</v>
      </c>
      <c r="W1460">
        <f t="shared" si="275"/>
        <v>-3.0357569000000029E-2</v>
      </c>
    </row>
    <row r="1461" spans="1:23" x14ac:dyDescent="0.2">
      <c r="A1461" t="s">
        <v>229</v>
      </c>
      <c r="B1461" t="s">
        <v>228</v>
      </c>
      <c r="C1461">
        <v>2013</v>
      </c>
      <c r="D1461">
        <v>40.1</v>
      </c>
      <c r="E1461">
        <v>74.3</v>
      </c>
      <c r="F1461">
        <v>0.30883954400000002</v>
      </c>
      <c r="G1461">
        <v>471.4354745</v>
      </c>
      <c r="H1461">
        <v>44986791</v>
      </c>
      <c r="I1461" t="str">
        <f>Master_Data!$A1461 &amp; "-" &amp; Master_Data!$C1461</f>
        <v>KEN-2013</v>
      </c>
      <c r="J1461">
        <f t="shared" si="264"/>
        <v>2</v>
      </c>
      <c r="K1461">
        <f t="shared" si="265"/>
        <v>-1.9000000000000057</v>
      </c>
      <c r="L1461">
        <f t="shared" si="266"/>
        <v>1.5080179000000027E-2</v>
      </c>
      <c r="M1461">
        <f t="shared" si="267"/>
        <v>13893700.018463304</v>
      </c>
      <c r="N1461">
        <f t="shared" si="268"/>
        <v>59.9</v>
      </c>
      <c r="O1461">
        <f t="shared" si="269"/>
        <v>0.65510459162529577</v>
      </c>
      <c r="P1461" t="str">
        <f>IFERROR(VLOOKUP(A1461,Ref_Data!$A:$B,2,0),"Unknown")</f>
        <v>Lower Middle Income</v>
      </c>
      <c r="Q1461" t="str">
        <f>IFERROR(VLOOKUP(A1461,Ref_Data!$A:$C,3,0),"Unknown")</f>
        <v>Sub-Saharan Africa</v>
      </c>
      <c r="R1461" t="str">
        <f t="shared" si="270"/>
        <v>Low Access</v>
      </c>
      <c r="S1461">
        <f t="shared" si="271"/>
        <v>-41.612538176640605</v>
      </c>
      <c r="T1461">
        <f t="shared" si="272"/>
        <v>43.998359916164645</v>
      </c>
      <c r="U1461">
        <f t="shared" si="273"/>
        <v>-4.6595309000000036</v>
      </c>
      <c r="V1461">
        <f t="shared" si="274"/>
        <v>20.900000000000002</v>
      </c>
      <c r="W1461">
        <f t="shared" si="275"/>
        <v>-1.5277390000000002E-2</v>
      </c>
    </row>
    <row r="1462" spans="1:23" x14ac:dyDescent="0.2">
      <c r="A1462" t="s">
        <v>229</v>
      </c>
      <c r="B1462" t="s">
        <v>228</v>
      </c>
      <c r="C1462">
        <v>2014</v>
      </c>
      <c r="D1462">
        <v>36</v>
      </c>
      <c r="E1462">
        <v>71.8</v>
      </c>
      <c r="F1462">
        <v>0.34103602399999999</v>
      </c>
      <c r="G1462">
        <v>497.48566410000001</v>
      </c>
      <c r="H1462">
        <v>46051440</v>
      </c>
      <c r="I1462" t="str">
        <f>Master_Data!$A1462 &amp; "-" &amp; Master_Data!$C1462</f>
        <v>KEN-2014</v>
      </c>
      <c r="J1462">
        <f t="shared" si="264"/>
        <v>-4.1000000000000014</v>
      </c>
      <c r="K1462">
        <f t="shared" si="265"/>
        <v>-2.5</v>
      </c>
      <c r="L1462">
        <f t="shared" si="266"/>
        <v>3.2196479999999972E-2</v>
      </c>
      <c r="M1462">
        <f t="shared" si="267"/>
        <v>15705199.997074559</v>
      </c>
      <c r="N1462">
        <f t="shared" si="268"/>
        <v>64</v>
      </c>
      <c r="O1462">
        <f t="shared" si="269"/>
        <v>0.68551929957010393</v>
      </c>
      <c r="P1462" t="str">
        <f>IFERROR(VLOOKUP(A1462,Ref_Data!$A:$B,2,0),"Unknown")</f>
        <v>Lower Middle Income</v>
      </c>
      <c r="Q1462" t="str">
        <f>IFERROR(VLOOKUP(A1462,Ref_Data!$A:$C,3,0),"Unknown")</f>
        <v>Sub-Saharan Africa</v>
      </c>
      <c r="R1462" t="str">
        <f t="shared" si="270"/>
        <v>Low Access</v>
      </c>
      <c r="S1462">
        <f t="shared" si="271"/>
        <v>-46.440902588867147</v>
      </c>
      <c r="T1462">
        <f t="shared" si="272"/>
        <v>41.688273394421699</v>
      </c>
      <c r="U1462">
        <f t="shared" si="273"/>
        <v>-4.4502508740836841</v>
      </c>
      <c r="V1462">
        <f t="shared" si="274"/>
        <v>16.8</v>
      </c>
      <c r="W1462">
        <f t="shared" si="275"/>
        <v>1.691908999999997E-2</v>
      </c>
    </row>
    <row r="1463" spans="1:23" x14ac:dyDescent="0.2">
      <c r="A1463" t="s">
        <v>229</v>
      </c>
      <c r="B1463" t="s">
        <v>228</v>
      </c>
      <c r="C1463">
        <v>2015</v>
      </c>
      <c r="D1463">
        <v>41.6</v>
      </c>
      <c r="E1463">
        <v>69.2</v>
      </c>
      <c r="F1463">
        <v>0.36103274899999999</v>
      </c>
      <c r="G1463">
        <v>530.45890099999997</v>
      </c>
      <c r="H1463">
        <v>47088526</v>
      </c>
      <c r="I1463" t="str">
        <f>Master_Data!$A1463 &amp; "-" &amp; Master_Data!$C1463</f>
        <v>KEN-2015</v>
      </c>
      <c r="J1463">
        <f t="shared" si="264"/>
        <v>5.6000000000000014</v>
      </c>
      <c r="K1463">
        <f t="shared" si="265"/>
        <v>-2.5999999999999943</v>
      </c>
      <c r="L1463">
        <f t="shared" si="266"/>
        <v>1.9996724999999993E-2</v>
      </c>
      <c r="M1463">
        <f t="shared" si="267"/>
        <v>17000499.988137972</v>
      </c>
      <c r="N1463">
        <f t="shared" si="268"/>
        <v>58.4</v>
      </c>
      <c r="O1463">
        <f t="shared" si="269"/>
        <v>0.68060456393397384</v>
      </c>
      <c r="P1463" t="str">
        <f>IFERROR(VLOOKUP(A1463,Ref_Data!$A:$B,2,0),"Unknown")</f>
        <v>Lower Middle Income</v>
      </c>
      <c r="Q1463" t="str">
        <f>IFERROR(VLOOKUP(A1463,Ref_Data!$A:$C,3,0),"Unknown")</f>
        <v>Sub-Saharan Africa</v>
      </c>
      <c r="R1463" t="str">
        <f t="shared" si="270"/>
        <v>Low Access</v>
      </c>
      <c r="S1463">
        <f t="shared" si="271"/>
        <v>-41.415238558046887</v>
      </c>
      <c r="T1463">
        <f t="shared" si="272"/>
        <v>39.284842808502013</v>
      </c>
      <c r="U1463">
        <f t="shared" si="273"/>
        <v>-4.3484086170041794</v>
      </c>
      <c r="V1463">
        <f t="shared" si="274"/>
        <v>22.400000000000002</v>
      </c>
      <c r="W1463">
        <f t="shared" si="275"/>
        <v>3.6915814999999963E-2</v>
      </c>
    </row>
    <row r="1464" spans="1:23" x14ac:dyDescent="0.2">
      <c r="A1464" t="s">
        <v>229</v>
      </c>
      <c r="B1464" t="s">
        <v>228</v>
      </c>
      <c r="C1464">
        <v>2016</v>
      </c>
      <c r="D1464">
        <v>53.1</v>
      </c>
      <c r="E1464">
        <v>68.3</v>
      </c>
      <c r="F1464">
        <v>0.38436685300000001</v>
      </c>
      <c r="G1464">
        <v>533.40777849999995</v>
      </c>
      <c r="H1464">
        <v>48139687</v>
      </c>
      <c r="I1464" t="str">
        <f>Master_Data!$A1464 &amp; "-" &amp; Master_Data!$C1464</f>
        <v>KEN-2016</v>
      </c>
      <c r="J1464">
        <f t="shared" si="264"/>
        <v>11.5</v>
      </c>
      <c r="K1464">
        <f t="shared" si="265"/>
        <v>-0.90000000000000568</v>
      </c>
      <c r="L1464">
        <f t="shared" si="266"/>
        <v>2.3334104000000022E-2</v>
      </c>
      <c r="M1464">
        <f t="shared" si="267"/>
        <v>18503299.99659501</v>
      </c>
      <c r="N1464">
        <f t="shared" si="268"/>
        <v>46.9</v>
      </c>
      <c r="O1464">
        <f t="shared" si="269"/>
        <v>0.72058726642659954</v>
      </c>
      <c r="P1464" t="str">
        <f>IFERROR(VLOOKUP(A1464,Ref_Data!$A:$B,2,0),"Unknown")</f>
        <v>Lower Middle Income</v>
      </c>
      <c r="Q1464" t="str">
        <f>IFERROR(VLOOKUP(A1464,Ref_Data!$A:$C,3,0),"Unknown")</f>
        <v>Sub-Saharan Africa</v>
      </c>
      <c r="R1464" t="str">
        <f t="shared" si="270"/>
        <v>Moderate Access</v>
      </c>
      <c r="S1464">
        <f t="shared" si="271"/>
        <v>-30.994751130546966</v>
      </c>
      <c r="T1464">
        <f t="shared" si="272"/>
        <v>38.593942474815272</v>
      </c>
      <c r="U1464">
        <f t="shared" si="273"/>
        <v>-4.290004942669456</v>
      </c>
      <c r="V1464">
        <f t="shared" si="274"/>
        <v>33.900000000000006</v>
      </c>
      <c r="W1464">
        <f t="shared" si="275"/>
        <v>6.0249918999999985E-2</v>
      </c>
    </row>
    <row r="1465" spans="1:23" x14ac:dyDescent="0.2">
      <c r="A1465" t="s">
        <v>229</v>
      </c>
      <c r="B1465" t="s">
        <v>228</v>
      </c>
      <c r="C1465">
        <v>2017</v>
      </c>
      <c r="D1465">
        <v>55.8</v>
      </c>
      <c r="E1465">
        <v>68.099999999999994</v>
      </c>
      <c r="F1465">
        <v>0.39120475500000002</v>
      </c>
      <c r="G1465">
        <v>538.60690390000002</v>
      </c>
      <c r="H1465">
        <v>49197766</v>
      </c>
      <c r="I1465" t="str">
        <f>Master_Data!$A1465 &amp; "-" &amp; Master_Data!$C1465</f>
        <v>KEN-2017</v>
      </c>
      <c r="J1465">
        <f t="shared" si="264"/>
        <v>2.6999999999999957</v>
      </c>
      <c r="K1465">
        <f t="shared" si="265"/>
        <v>-0.20000000000000284</v>
      </c>
      <c r="L1465">
        <f t="shared" si="266"/>
        <v>6.8379020000000068E-3</v>
      </c>
      <c r="M1465">
        <f t="shared" si="267"/>
        <v>19246399.99457733</v>
      </c>
      <c r="N1465">
        <f t="shared" si="268"/>
        <v>44.2</v>
      </c>
      <c r="O1465">
        <f t="shared" si="269"/>
        <v>0.72632703399701071</v>
      </c>
      <c r="P1465" t="str">
        <f>IFERROR(VLOOKUP(A1465,Ref_Data!$A:$B,2,0),"Unknown")</f>
        <v>Lower Middle Income</v>
      </c>
      <c r="Q1465" t="str">
        <f>IFERROR(VLOOKUP(A1465,Ref_Data!$A:$C,3,0),"Unknown")</f>
        <v>Sub-Saharan Africa</v>
      </c>
      <c r="R1465" t="str">
        <f t="shared" si="270"/>
        <v>Moderate Access</v>
      </c>
      <c r="S1465">
        <f t="shared" si="271"/>
        <v>-29.05390769007812</v>
      </c>
      <c r="T1465">
        <f t="shared" si="272"/>
        <v>38.558481128265043</v>
      </c>
      <c r="U1465">
        <f t="shared" si="273"/>
        <v>-4.2865463105732236</v>
      </c>
      <c r="V1465">
        <f t="shared" si="274"/>
        <v>36.599999999999994</v>
      </c>
      <c r="W1465">
        <f t="shared" si="275"/>
        <v>6.7087820999999992E-2</v>
      </c>
    </row>
    <row r="1466" spans="1:23" x14ac:dyDescent="0.2">
      <c r="A1466" t="s">
        <v>229</v>
      </c>
      <c r="B1466" t="s">
        <v>228</v>
      </c>
      <c r="C1466">
        <v>2018</v>
      </c>
      <c r="D1466">
        <v>61.2</v>
      </c>
      <c r="E1466">
        <v>68.7</v>
      </c>
      <c r="F1466">
        <v>0.38115918500000001</v>
      </c>
      <c r="G1466">
        <v>546.49529670000004</v>
      </c>
      <c r="H1466">
        <v>50207107</v>
      </c>
      <c r="I1466" t="str">
        <f>Master_Data!$A1466 &amp; "-" &amp; Master_Data!$C1466</f>
        <v>KEN-2018</v>
      </c>
      <c r="J1466">
        <f t="shared" si="264"/>
        <v>5.4000000000000057</v>
      </c>
      <c r="K1466">
        <f t="shared" si="265"/>
        <v>0.60000000000000853</v>
      </c>
      <c r="L1466">
        <f t="shared" si="266"/>
        <v>-1.0045570000000004E-2</v>
      </c>
      <c r="M1466">
        <f t="shared" si="267"/>
        <v>19136899.985327795</v>
      </c>
      <c r="N1466">
        <f t="shared" si="268"/>
        <v>38.799999999999997</v>
      </c>
      <c r="O1466">
        <f t="shared" si="269"/>
        <v>0.69746105282446436</v>
      </c>
      <c r="P1466" t="str">
        <f>IFERROR(VLOOKUP(A1466,Ref_Data!$A:$B,2,0),"Unknown")</f>
        <v>Lower Middle Income</v>
      </c>
      <c r="Q1466" t="str">
        <f>IFERROR(VLOOKUP(A1466,Ref_Data!$A:$C,3,0),"Unknown")</f>
        <v>Sub-Saharan Africa</v>
      </c>
      <c r="R1466" t="str">
        <f t="shared" si="270"/>
        <v>Moderate Access</v>
      </c>
      <c r="S1466">
        <f t="shared" si="271"/>
        <v>-24.283800559687492</v>
      </c>
      <c r="T1466">
        <f t="shared" si="272"/>
        <v>39.136969829674698</v>
      </c>
      <c r="U1466">
        <f t="shared" si="273"/>
        <v>-4.3297098246276153</v>
      </c>
      <c r="V1466">
        <f t="shared" si="274"/>
        <v>42</v>
      </c>
      <c r="W1466">
        <f t="shared" si="275"/>
        <v>5.7042250999999988E-2</v>
      </c>
    </row>
    <row r="1467" spans="1:23" x14ac:dyDescent="0.2">
      <c r="A1467" t="s">
        <v>229</v>
      </c>
      <c r="B1467" t="s">
        <v>228</v>
      </c>
      <c r="C1467">
        <v>2019</v>
      </c>
      <c r="D1467">
        <v>69.7</v>
      </c>
      <c r="E1467">
        <v>68.099999999999994</v>
      </c>
      <c r="F1467">
        <v>0.38038719999999998</v>
      </c>
      <c r="G1467">
        <v>543.88318719999995</v>
      </c>
      <c r="H1467">
        <v>51202827</v>
      </c>
      <c r="I1467" t="str">
        <f>Master_Data!$A1467 &amp; "-" &amp; Master_Data!$C1467</f>
        <v>KEN-2019</v>
      </c>
      <c r="J1467">
        <f t="shared" si="264"/>
        <v>8.5</v>
      </c>
      <c r="K1467">
        <f t="shared" si="265"/>
        <v>-0.60000000000000853</v>
      </c>
      <c r="L1467">
        <f t="shared" si="266"/>
        <v>-7.7198500000003056E-4</v>
      </c>
      <c r="M1467">
        <f t="shared" si="267"/>
        <v>19476899.9946144</v>
      </c>
      <c r="N1467">
        <f t="shared" si="268"/>
        <v>30.299999999999997</v>
      </c>
      <c r="O1467">
        <f t="shared" si="269"/>
        <v>0.69939135636513383</v>
      </c>
      <c r="P1467" t="str">
        <f>IFERROR(VLOOKUP(A1467,Ref_Data!$A:$B,2,0),"Unknown")</f>
        <v>Lower Middle Income</v>
      </c>
      <c r="Q1467" t="str">
        <f>IFERROR(VLOOKUP(A1467,Ref_Data!$A:$C,3,0),"Unknown")</f>
        <v>Sub-Saharan Africa</v>
      </c>
      <c r="R1467" t="str">
        <f t="shared" si="270"/>
        <v>Moderate Access</v>
      </c>
      <c r="S1467">
        <f t="shared" si="271"/>
        <v>-16.341377139414121</v>
      </c>
      <c r="T1467">
        <f t="shared" si="272"/>
        <v>38.637808956172705</v>
      </c>
      <c r="U1467">
        <f t="shared" si="273"/>
        <v>-4.3030140955815872</v>
      </c>
      <c r="V1467">
        <f t="shared" si="274"/>
        <v>50.5</v>
      </c>
      <c r="W1467">
        <f t="shared" si="275"/>
        <v>5.6270265999999958E-2</v>
      </c>
    </row>
    <row r="1468" spans="1:23" x14ac:dyDescent="0.2">
      <c r="A1468" t="s">
        <v>229</v>
      </c>
      <c r="B1468" t="s">
        <v>228</v>
      </c>
      <c r="C1468">
        <v>2020</v>
      </c>
      <c r="D1468">
        <v>71.5</v>
      </c>
      <c r="E1468">
        <v>69</v>
      </c>
      <c r="F1468">
        <v>0.36701605599999998</v>
      </c>
      <c r="G1468">
        <v>534.75395749999996</v>
      </c>
      <c r="H1468">
        <v>52217334</v>
      </c>
      <c r="I1468" t="str">
        <f>Master_Data!$A1468 &amp; "-" &amp; Master_Data!$C1468</f>
        <v>KEN-2020</v>
      </c>
      <c r="J1468">
        <f t="shared" si="264"/>
        <v>1.7999999999999972</v>
      </c>
      <c r="K1468">
        <f t="shared" si="265"/>
        <v>0.90000000000000568</v>
      </c>
      <c r="L1468">
        <f t="shared" si="266"/>
        <v>-1.3371144000000001E-2</v>
      </c>
      <c r="M1468">
        <f t="shared" si="267"/>
        <v>19164599.979514703</v>
      </c>
      <c r="N1468">
        <f t="shared" si="268"/>
        <v>28.5</v>
      </c>
      <c r="O1468">
        <f t="shared" si="269"/>
        <v>0.68632695626193663</v>
      </c>
      <c r="P1468" t="str">
        <f>IFERROR(VLOOKUP(A1468,Ref_Data!$A:$B,2,0),"Unknown")</f>
        <v>Lower Middle Income</v>
      </c>
      <c r="Q1468" t="str">
        <f>IFERROR(VLOOKUP(A1468,Ref_Data!$A:$C,3,0),"Unknown")</f>
        <v>Sub-Saharan Africa</v>
      </c>
      <c r="R1468" t="str">
        <f t="shared" si="270"/>
        <v>Moderate Access</v>
      </c>
      <c r="S1468">
        <f t="shared" si="271"/>
        <v>-15.073834525664083</v>
      </c>
      <c r="T1468">
        <f t="shared" si="272"/>
        <v>38.465146566184742</v>
      </c>
      <c r="U1468">
        <f t="shared" si="273"/>
        <v>-4.0337315803012581</v>
      </c>
      <c r="V1468">
        <f t="shared" si="274"/>
        <v>52.3</v>
      </c>
      <c r="W1468">
        <f t="shared" si="275"/>
        <v>4.2899121999999956E-2</v>
      </c>
    </row>
    <row r="1469" spans="1:23" x14ac:dyDescent="0.2">
      <c r="A1469" t="s">
        <v>229</v>
      </c>
      <c r="B1469" t="s">
        <v>228</v>
      </c>
      <c r="C1469">
        <v>2021</v>
      </c>
      <c r="D1469">
        <v>76.5</v>
      </c>
      <c r="E1469">
        <v>67.7</v>
      </c>
      <c r="F1469">
        <v>0.40428104399999998</v>
      </c>
      <c r="G1469">
        <v>539.77864320000003</v>
      </c>
      <c r="H1469">
        <v>53219166</v>
      </c>
      <c r="I1469" t="str">
        <f>Master_Data!$A1469 &amp; "-" &amp; Master_Data!$C1469</f>
        <v>KEN-2021</v>
      </c>
      <c r="J1469">
        <f t="shared" si="264"/>
        <v>5</v>
      </c>
      <c r="K1469">
        <f t="shared" si="265"/>
        <v>-1.2999999999999972</v>
      </c>
      <c r="L1469">
        <f t="shared" si="266"/>
        <v>3.7264987999999999E-2</v>
      </c>
      <c r="M1469">
        <f t="shared" si="267"/>
        <v>21515499.991289303</v>
      </c>
      <c r="N1469">
        <f t="shared" si="268"/>
        <v>23.5</v>
      </c>
      <c r="O1469">
        <f t="shared" si="269"/>
        <v>0.74897562008618568</v>
      </c>
      <c r="P1469" t="str">
        <f>IFERROR(VLOOKUP(A1469,Ref_Data!$A:$B,2,0),"Unknown")</f>
        <v>Lower Middle Income</v>
      </c>
      <c r="Q1469" t="str">
        <f>IFERROR(VLOOKUP(A1469,Ref_Data!$A:$C,3,0),"Unknown")</f>
        <v>Sub-Saharan Africa</v>
      </c>
      <c r="R1469" t="str">
        <f t="shared" si="270"/>
        <v>Moderate Access</v>
      </c>
      <c r="S1469">
        <f t="shared" si="271"/>
        <v>-10.62516851027344</v>
      </c>
      <c r="T1469">
        <f t="shared" si="272"/>
        <v>38.096618357487941</v>
      </c>
      <c r="U1469">
        <f t="shared" si="273"/>
        <v>-4.1764532970041861</v>
      </c>
      <c r="V1469">
        <f t="shared" si="274"/>
        <v>57.3</v>
      </c>
      <c r="W1469">
        <f t="shared" si="275"/>
        <v>8.0164109999999955E-2</v>
      </c>
    </row>
    <row r="1470" spans="1:23" x14ac:dyDescent="0.2">
      <c r="A1470" t="s">
        <v>229</v>
      </c>
      <c r="B1470" t="s">
        <v>228</v>
      </c>
      <c r="C1470">
        <v>2022</v>
      </c>
      <c r="D1470">
        <v>76</v>
      </c>
      <c r="F1470">
        <v>0.40500651199999999</v>
      </c>
      <c r="G1470">
        <v>541.12804989999995</v>
      </c>
      <c r="H1470">
        <v>54252461</v>
      </c>
      <c r="I1470" t="str">
        <f>Master_Data!$A1470 &amp; "-" &amp; Master_Data!$C1470</f>
        <v>KEN-2022</v>
      </c>
      <c r="J1470">
        <f t="shared" si="264"/>
        <v>-0.5</v>
      </c>
      <c r="K1470" t="str">
        <f t="shared" si="265"/>
        <v/>
      </c>
      <c r="L1470">
        <f t="shared" si="266"/>
        <v>7.2546800000000689E-4</v>
      </c>
      <c r="M1470">
        <f t="shared" si="267"/>
        <v>21972599.99702603</v>
      </c>
      <c r="N1470">
        <f t="shared" si="268"/>
        <v>24</v>
      </c>
      <c r="O1470">
        <f t="shared" si="269"/>
        <v>0.74844856420739025</v>
      </c>
      <c r="P1470" t="str">
        <f>IFERROR(VLOOKUP(A1470,Ref_Data!$A:$B,2,0),"Unknown")</f>
        <v>Lower Middle Income</v>
      </c>
      <c r="Q1470" t="str">
        <f>IFERROR(VLOOKUP(A1470,Ref_Data!$A:$C,3,0),"Unknown")</f>
        <v>Sub-Saharan Africa</v>
      </c>
      <c r="R1470" t="str">
        <f t="shared" si="270"/>
        <v>Moderate Access</v>
      </c>
      <c r="S1470">
        <f t="shared" si="271"/>
        <v>-11.414053663984348</v>
      </c>
      <c r="T1470" t="str">
        <f t="shared" si="272"/>
        <v/>
      </c>
      <c r="U1470">
        <f t="shared" si="273"/>
        <v>-4.1457945402259364</v>
      </c>
      <c r="V1470">
        <f t="shared" si="274"/>
        <v>56.8</v>
      </c>
      <c r="W1470">
        <f t="shared" si="275"/>
        <v>8.0889577999999962E-2</v>
      </c>
    </row>
    <row r="1471" spans="1:23" x14ac:dyDescent="0.2">
      <c r="A1471" t="s">
        <v>231</v>
      </c>
      <c r="B1471" t="s">
        <v>230</v>
      </c>
      <c r="C1471">
        <v>2010</v>
      </c>
      <c r="D1471">
        <v>99</v>
      </c>
      <c r="E1471">
        <v>25.6</v>
      </c>
      <c r="F1471">
        <v>1.2082730399999999</v>
      </c>
      <c r="G1471">
        <v>503.6155771</v>
      </c>
      <c r="H1471">
        <v>5467059</v>
      </c>
      <c r="I1471" t="str">
        <f>Master_Data!$A1471 &amp; "-" &amp; Master_Data!$C1471</f>
        <v>KGZ-2010</v>
      </c>
      <c r="J1471" t="str">
        <f t="shared" si="264"/>
        <v/>
      </c>
      <c r="K1471" t="str">
        <f t="shared" si="265"/>
        <v/>
      </c>
      <c r="L1471" t="str">
        <f t="shared" si="266"/>
        <v/>
      </c>
      <c r="M1471">
        <f t="shared" si="267"/>
        <v>6605699.9977893597</v>
      </c>
      <c r="N1471">
        <f t="shared" si="268"/>
        <v>1</v>
      </c>
      <c r="O1471">
        <f t="shared" si="269"/>
        <v>2.3991971157001766</v>
      </c>
      <c r="P1471" t="str">
        <f>IFERROR(VLOOKUP(A1471,Ref_Data!$A:$B,2,0),"Unknown")</f>
        <v>Lower Middle Income</v>
      </c>
      <c r="Q1471" t="str">
        <f>IFERROR(VLOOKUP(A1471,Ref_Data!$A:$C,3,0),"Unknown")</f>
        <v>Europe &amp; Central Asia</v>
      </c>
      <c r="R1471" t="str">
        <f t="shared" si="270"/>
        <v>Universal Access</v>
      </c>
      <c r="S1471">
        <f t="shared" si="271"/>
        <v>19.375342560585949</v>
      </c>
      <c r="T1471">
        <f t="shared" si="272"/>
        <v>-4.8126649067379006</v>
      </c>
      <c r="U1471">
        <f t="shared" si="273"/>
        <v>-3.8897861739916344</v>
      </c>
      <c r="V1471">
        <f t="shared" si="274"/>
        <v>0</v>
      </c>
      <c r="W1471">
        <f t="shared" si="275"/>
        <v>0</v>
      </c>
    </row>
    <row r="1472" spans="1:23" x14ac:dyDescent="0.2">
      <c r="A1472" t="s">
        <v>231</v>
      </c>
      <c r="B1472" t="s">
        <v>230</v>
      </c>
      <c r="C1472">
        <v>2011</v>
      </c>
      <c r="D1472">
        <v>98.3</v>
      </c>
      <c r="E1472">
        <v>26</v>
      </c>
      <c r="F1472">
        <v>1.4250024379999999</v>
      </c>
      <c r="G1472">
        <v>596.80179009999995</v>
      </c>
      <c r="H1472">
        <v>5546587</v>
      </c>
      <c r="I1472" t="str">
        <f>Master_Data!$A1472 &amp; "-" &amp; Master_Data!$C1472</f>
        <v>KGZ-2011</v>
      </c>
      <c r="J1472">
        <f t="shared" si="264"/>
        <v>-0.70000000000000284</v>
      </c>
      <c r="K1472">
        <f t="shared" si="265"/>
        <v>0.39999999999999858</v>
      </c>
      <c r="L1472">
        <f t="shared" si="266"/>
        <v>0.21672939800000002</v>
      </c>
      <c r="M1472">
        <f t="shared" si="267"/>
        <v>7903899.9975791052</v>
      </c>
      <c r="N1472">
        <f t="shared" si="268"/>
        <v>1.7000000000000028</v>
      </c>
      <c r="O1472">
        <f t="shared" si="269"/>
        <v>2.38773150757679</v>
      </c>
      <c r="P1472" t="str">
        <f>IFERROR(VLOOKUP(A1472,Ref_Data!$A:$B,2,0),"Unknown")</f>
        <v>Lower Middle Income</v>
      </c>
      <c r="Q1472" t="str">
        <f>IFERROR(VLOOKUP(A1472,Ref_Data!$A:$C,3,0),"Unknown")</f>
        <v>Europe &amp; Central Asia</v>
      </c>
      <c r="R1472" t="str">
        <f t="shared" si="270"/>
        <v>Universal Access</v>
      </c>
      <c r="S1472">
        <f t="shared" si="271"/>
        <v>17.884672569179685</v>
      </c>
      <c r="T1472">
        <f t="shared" si="272"/>
        <v>-4.1973702896411424</v>
      </c>
      <c r="U1472">
        <f t="shared" si="273"/>
        <v>-3.7015309457740555</v>
      </c>
      <c r="V1472">
        <f t="shared" si="274"/>
        <v>-0.70000000000000284</v>
      </c>
      <c r="W1472">
        <f t="shared" si="275"/>
        <v>0.21672939800000002</v>
      </c>
    </row>
    <row r="1473" spans="1:23" x14ac:dyDescent="0.2">
      <c r="A1473" t="s">
        <v>231</v>
      </c>
      <c r="B1473" t="s">
        <v>230</v>
      </c>
      <c r="C1473">
        <v>2012</v>
      </c>
      <c r="D1473">
        <v>99.8</v>
      </c>
      <c r="E1473">
        <v>22.4</v>
      </c>
      <c r="F1473">
        <v>1.8473035390000001</v>
      </c>
      <c r="G1473">
        <v>731.35641639999994</v>
      </c>
      <c r="H1473">
        <v>5652076</v>
      </c>
      <c r="I1473" t="str">
        <f>Master_Data!$A1473 &amp; "-" &amp; Master_Data!$C1473</f>
        <v>KGZ-2012</v>
      </c>
      <c r="J1473">
        <f t="shared" si="264"/>
        <v>1.5</v>
      </c>
      <c r="K1473">
        <f t="shared" si="265"/>
        <v>-3.6000000000000014</v>
      </c>
      <c r="L1473">
        <f t="shared" si="266"/>
        <v>0.42230110100000018</v>
      </c>
      <c r="M1473">
        <f t="shared" si="267"/>
        <v>10441099.997496964</v>
      </c>
      <c r="N1473">
        <f t="shared" si="268"/>
        <v>0.20000000000000284</v>
      </c>
      <c r="O1473">
        <f t="shared" si="269"/>
        <v>2.525859481883121</v>
      </c>
      <c r="P1473" t="str">
        <f>IFERROR(VLOOKUP(A1473,Ref_Data!$A:$B,2,0),"Unknown")</f>
        <v>Lower Middle Income</v>
      </c>
      <c r="Q1473" t="str">
        <f>IFERROR(VLOOKUP(A1473,Ref_Data!$A:$C,3,0),"Unknown")</f>
        <v>Europe &amp; Central Asia</v>
      </c>
      <c r="R1473" t="str">
        <f t="shared" si="270"/>
        <v>Universal Access</v>
      </c>
      <c r="S1473">
        <f t="shared" si="271"/>
        <v>18.679195463984371</v>
      </c>
      <c r="T1473">
        <f t="shared" si="272"/>
        <v>-7.7071294532248835</v>
      </c>
      <c r="U1473">
        <f t="shared" si="273"/>
        <v>-3.5582005240962289</v>
      </c>
      <c r="V1473">
        <f t="shared" si="274"/>
        <v>0.79999999999999716</v>
      </c>
      <c r="W1473">
        <f t="shared" si="275"/>
        <v>0.6390304990000002</v>
      </c>
    </row>
    <row r="1474" spans="1:23" x14ac:dyDescent="0.2">
      <c r="A1474" t="s">
        <v>231</v>
      </c>
      <c r="B1474" t="s">
        <v>230</v>
      </c>
      <c r="C1474">
        <v>2013</v>
      </c>
      <c r="D1474">
        <v>98.9</v>
      </c>
      <c r="E1474">
        <v>24.8</v>
      </c>
      <c r="F1474">
        <v>1.676709104</v>
      </c>
      <c r="G1474">
        <v>674.45237440000005</v>
      </c>
      <c r="H1474">
        <v>5777150</v>
      </c>
      <c r="I1474" t="str">
        <f>Master_Data!$A1474 &amp; "-" &amp; Master_Data!$C1474</f>
        <v>KGZ-2013</v>
      </c>
      <c r="J1474">
        <f t="shared" ref="J1474:J1537" si="276">IF(C1474=2010,"",IF(D1474="","",IFERROR(D1474-INDEX($D:$D,MATCH(A1474&amp;"-"&amp;(C1474-1),$I:$I,0)),"")))</f>
        <v>-0.89999999999999147</v>
      </c>
      <c r="K1474">
        <f t="shared" ref="K1474:K1537" si="277">IF(C1474=2010,"",IF(E1474="","",IFERROR(E1474-INDEX($E:$E,MATCH(A1474&amp;"-"&amp;(C1474-1),$I:$I,0)),"")))</f>
        <v>2.4000000000000021</v>
      </c>
      <c r="L1474">
        <f t="shared" ref="L1474:L1537" si="278">IF(C1474=2010,"",IF(F1474="","",IFERROR(F1474-INDEX($F:$F,MATCH(A1474&amp;"-"&amp;(C1474-1),$I:$I,0)),"" )))</f>
        <v>-0.17059443500000016</v>
      </c>
      <c r="M1474">
        <f t="shared" ref="M1474:M1537" si="279">IFERROR(F1474*H1474,"")</f>
        <v>9686600.0001736004</v>
      </c>
      <c r="N1474">
        <f t="shared" ref="N1474:N1537" si="280">IF(D1474="","",100-D1474)</f>
        <v>1.0999999999999943</v>
      </c>
      <c r="O1474">
        <f t="shared" ref="O1474:O1537" si="281">IFERROR(F1474/G1474*1000,"")</f>
        <v>2.4860303968706732</v>
      </c>
      <c r="P1474" t="str">
        <f>IFERROR(VLOOKUP(A1474,Ref_Data!$A:$B,2,0),"Unknown")</f>
        <v>Lower Middle Income</v>
      </c>
      <c r="Q1474" t="str">
        <f>IFERROR(VLOOKUP(A1474,Ref_Data!$A:$C,3,0),"Unknown")</f>
        <v>Europe &amp; Central Asia</v>
      </c>
      <c r="R1474" t="str">
        <f t="shared" ref="R1474:R1537" si="282">IF(D1474="","No Data",IF(D1474&gt;=95,"Universal Access",IF(D1474&gt;=80,"High Access",IF(D1474&gt;=50,"Moderate Access",IF(D1474&gt;=20,"Low Access","Critical")))))</f>
        <v>Universal Access</v>
      </c>
      <c r="S1474">
        <f t="shared" ref="S1474:S1537" si="283">IF(D1474="","",D1474-AVERAGEIF($C:$C,C1474,$D:$D))</f>
        <v>17.187461823359399</v>
      </c>
      <c r="T1474">
        <f t="shared" ref="T1474:T1537" si="284">IF(E1474="","",E1474-AVERAGEIF($C:$C,C1474,$E:$E))</f>
        <v>-5.5016400838353476</v>
      </c>
      <c r="U1474">
        <f t="shared" ref="U1474:U1537" si="285">IF(F1474="","",F1474-AVERAGEIF($C:$C,C1474,$F:$F))</f>
        <v>-3.2916613400000041</v>
      </c>
      <c r="V1474">
        <f t="shared" ref="V1474:V1537" si="286">IFERROR(IF(D1474="","",D1474-INDEX($D:$D,MATCH(A1474&amp;"-2010",$I:$I,0))),"")</f>
        <v>-9.9999999999994316E-2</v>
      </c>
      <c r="W1474">
        <f t="shared" ref="W1474:W1537" si="287">IFERROR(IF(F1474="","",F1474-INDEX($F:$F,MATCH(A1474&amp;"-2010",$I:$I,0))),"")</f>
        <v>0.46843606400000004</v>
      </c>
    </row>
    <row r="1475" spans="1:23" x14ac:dyDescent="0.2">
      <c r="A1475" t="s">
        <v>231</v>
      </c>
      <c r="B1475" t="s">
        <v>230</v>
      </c>
      <c r="C1475">
        <v>2014</v>
      </c>
      <c r="D1475">
        <v>99.8</v>
      </c>
      <c r="E1475">
        <v>26.6</v>
      </c>
      <c r="F1475">
        <v>1.683348437</v>
      </c>
      <c r="G1475">
        <v>691.53854360000003</v>
      </c>
      <c r="H1475">
        <v>5905848</v>
      </c>
      <c r="I1475" t="str">
        <f>Master_Data!$A1475 &amp; "-" &amp; Master_Data!$C1475</f>
        <v>KGZ-2014</v>
      </c>
      <c r="J1475">
        <f t="shared" si="276"/>
        <v>0.89999999999999147</v>
      </c>
      <c r="K1475">
        <f t="shared" si="277"/>
        <v>1.8000000000000007</v>
      </c>
      <c r="L1475">
        <f t="shared" si="278"/>
        <v>6.6393330000000805E-3</v>
      </c>
      <c r="M1475">
        <f t="shared" si="279"/>
        <v>9941599.9999595769</v>
      </c>
      <c r="N1475">
        <f t="shared" si="280"/>
        <v>0.20000000000000284</v>
      </c>
      <c r="O1475">
        <f t="shared" si="281"/>
        <v>2.4342076845592038</v>
      </c>
      <c r="P1475" t="str">
        <f>IFERROR(VLOOKUP(A1475,Ref_Data!$A:$B,2,0),"Unknown")</f>
        <v>Lower Middle Income</v>
      </c>
      <c r="Q1475" t="str">
        <f>IFERROR(VLOOKUP(A1475,Ref_Data!$A:$C,3,0),"Unknown")</f>
        <v>Europe &amp; Central Asia</v>
      </c>
      <c r="R1475" t="str">
        <f t="shared" si="282"/>
        <v>Universal Access</v>
      </c>
      <c r="S1475">
        <f t="shared" si="283"/>
        <v>17.359097411132851</v>
      </c>
      <c r="T1475">
        <f t="shared" si="284"/>
        <v>-3.5117266055782999</v>
      </c>
      <c r="U1475">
        <f t="shared" si="285"/>
        <v>-3.107938461083684</v>
      </c>
      <c r="V1475">
        <f t="shared" si="286"/>
        <v>0.79999999999999716</v>
      </c>
      <c r="W1475">
        <f t="shared" si="287"/>
        <v>0.47507539700000012</v>
      </c>
    </row>
    <row r="1476" spans="1:23" x14ac:dyDescent="0.2">
      <c r="A1476" t="s">
        <v>231</v>
      </c>
      <c r="B1476" t="s">
        <v>230</v>
      </c>
      <c r="C1476">
        <v>2015</v>
      </c>
      <c r="D1476">
        <v>98.7</v>
      </c>
      <c r="E1476">
        <v>23.5</v>
      </c>
      <c r="F1476">
        <v>1.707969952</v>
      </c>
      <c r="G1476">
        <v>659.12770369999998</v>
      </c>
      <c r="H1476">
        <v>6040036</v>
      </c>
      <c r="I1476" t="str">
        <f>Master_Data!$A1476 &amp; "-" &amp; Master_Data!$C1476</f>
        <v>KGZ-2015</v>
      </c>
      <c r="J1476">
        <f t="shared" si="276"/>
        <v>-1.0999999999999943</v>
      </c>
      <c r="K1476">
        <f t="shared" si="277"/>
        <v>-3.1000000000000014</v>
      </c>
      <c r="L1476">
        <f t="shared" si="278"/>
        <v>2.4621514999999983E-2</v>
      </c>
      <c r="M1476">
        <f t="shared" si="279"/>
        <v>10316199.996998273</v>
      </c>
      <c r="N1476">
        <f t="shared" si="280"/>
        <v>1.2999999999999972</v>
      </c>
      <c r="O1476">
        <f t="shared" si="281"/>
        <v>2.5912580254362627</v>
      </c>
      <c r="P1476" t="str">
        <f>IFERROR(VLOOKUP(A1476,Ref_Data!$A:$B,2,0),"Unknown")</f>
        <v>Lower Middle Income</v>
      </c>
      <c r="Q1476" t="str">
        <f>IFERROR(VLOOKUP(A1476,Ref_Data!$A:$C,3,0),"Unknown")</f>
        <v>Europe &amp; Central Asia</v>
      </c>
      <c r="R1476" t="str">
        <f t="shared" si="282"/>
        <v>Universal Access</v>
      </c>
      <c r="S1476">
        <f t="shared" si="283"/>
        <v>15.684761441953114</v>
      </c>
      <c r="T1476">
        <f t="shared" si="284"/>
        <v>-6.4151571914979897</v>
      </c>
      <c r="U1476">
        <f t="shared" si="285"/>
        <v>-3.0014714140041789</v>
      </c>
      <c r="V1476">
        <f t="shared" si="286"/>
        <v>-0.29999999999999716</v>
      </c>
      <c r="W1476">
        <f t="shared" si="287"/>
        <v>0.4996969120000001</v>
      </c>
    </row>
    <row r="1477" spans="1:23" x14ac:dyDescent="0.2">
      <c r="A1477" t="s">
        <v>231</v>
      </c>
      <c r="B1477" t="s">
        <v>230</v>
      </c>
      <c r="C1477">
        <v>2016</v>
      </c>
      <c r="D1477">
        <v>99.7</v>
      </c>
      <c r="E1477">
        <v>22.2</v>
      </c>
      <c r="F1477">
        <v>1.57746831</v>
      </c>
      <c r="G1477">
        <v>624.35348009999996</v>
      </c>
      <c r="H1477">
        <v>6175338</v>
      </c>
      <c r="I1477" t="str">
        <f>Master_Data!$A1477 &amp; "-" &amp; Master_Data!$C1477</f>
        <v>KGZ-2016</v>
      </c>
      <c r="J1477">
        <f t="shared" si="276"/>
        <v>1</v>
      </c>
      <c r="K1477">
        <f t="shared" si="277"/>
        <v>-1.3000000000000007</v>
      </c>
      <c r="L1477">
        <f t="shared" si="278"/>
        <v>-0.13050164200000003</v>
      </c>
      <c r="M1477">
        <f t="shared" si="279"/>
        <v>9741399.9985387791</v>
      </c>
      <c r="N1477">
        <f t="shared" si="280"/>
        <v>0.29999999999999716</v>
      </c>
      <c r="O1477">
        <f t="shared" si="281"/>
        <v>2.5265628530609678</v>
      </c>
      <c r="P1477" t="str">
        <f>IFERROR(VLOOKUP(A1477,Ref_Data!$A:$B,2,0),"Unknown")</f>
        <v>Lower Middle Income</v>
      </c>
      <c r="Q1477" t="str">
        <f>IFERROR(VLOOKUP(A1477,Ref_Data!$A:$C,3,0),"Unknown")</f>
        <v>Europe &amp; Central Asia</v>
      </c>
      <c r="R1477" t="str">
        <f t="shared" si="282"/>
        <v>Universal Access</v>
      </c>
      <c r="S1477">
        <f t="shared" si="283"/>
        <v>15.605248869453035</v>
      </c>
      <c r="T1477">
        <f t="shared" si="284"/>
        <v>-7.5060575251847261</v>
      </c>
      <c r="U1477">
        <f t="shared" si="285"/>
        <v>-3.0969034856694564</v>
      </c>
      <c r="V1477">
        <f t="shared" si="286"/>
        <v>0.70000000000000284</v>
      </c>
      <c r="W1477">
        <f t="shared" si="287"/>
        <v>0.36919527000000008</v>
      </c>
    </row>
    <row r="1478" spans="1:23" x14ac:dyDescent="0.2">
      <c r="A1478" t="s">
        <v>231</v>
      </c>
      <c r="B1478" t="s">
        <v>230</v>
      </c>
      <c r="C1478">
        <v>2017</v>
      </c>
      <c r="D1478">
        <v>100</v>
      </c>
      <c r="E1478">
        <v>24.7</v>
      </c>
      <c r="F1478">
        <v>1.5280901440000001</v>
      </c>
      <c r="G1478">
        <v>609.70559849999995</v>
      </c>
      <c r="H1478">
        <v>6306696</v>
      </c>
      <c r="I1478" t="str">
        <f>Master_Data!$A1478 &amp; "-" &amp; Master_Data!$C1478</f>
        <v>KGZ-2017</v>
      </c>
      <c r="J1478">
        <f t="shared" si="276"/>
        <v>0.29999999999999716</v>
      </c>
      <c r="K1478">
        <f t="shared" si="277"/>
        <v>2.5</v>
      </c>
      <c r="L1478">
        <f t="shared" si="278"/>
        <v>-4.937816599999989E-2</v>
      </c>
      <c r="M1478">
        <f t="shared" si="279"/>
        <v>9637199.9988042247</v>
      </c>
      <c r="N1478">
        <f t="shared" si="280"/>
        <v>0</v>
      </c>
      <c r="O1478">
        <f t="shared" si="281"/>
        <v>2.5062754020291322</v>
      </c>
      <c r="P1478" t="str">
        <f>IFERROR(VLOOKUP(A1478,Ref_Data!$A:$B,2,0),"Unknown")</f>
        <v>Lower Middle Income</v>
      </c>
      <c r="Q1478" t="str">
        <f>IFERROR(VLOOKUP(A1478,Ref_Data!$A:$C,3,0),"Unknown")</f>
        <v>Europe &amp; Central Asia</v>
      </c>
      <c r="R1478" t="str">
        <f t="shared" si="282"/>
        <v>Universal Access</v>
      </c>
      <c r="S1478">
        <f t="shared" si="283"/>
        <v>15.146092309921883</v>
      </c>
      <c r="T1478">
        <f t="shared" si="284"/>
        <v>-4.841518871734948</v>
      </c>
      <c r="U1478">
        <f t="shared" si="285"/>
        <v>-3.1496609215732239</v>
      </c>
      <c r="V1478">
        <f t="shared" si="286"/>
        <v>1</v>
      </c>
      <c r="W1478">
        <f t="shared" si="287"/>
        <v>0.31981710400000019</v>
      </c>
    </row>
    <row r="1479" spans="1:23" x14ac:dyDescent="0.2">
      <c r="A1479" t="s">
        <v>231</v>
      </c>
      <c r="B1479" t="s">
        <v>230</v>
      </c>
      <c r="C1479">
        <v>2018</v>
      </c>
      <c r="D1479">
        <v>100</v>
      </c>
      <c r="E1479">
        <v>23.4</v>
      </c>
      <c r="F1479">
        <v>1.780207847</v>
      </c>
      <c r="G1479">
        <v>707.08119109999996</v>
      </c>
      <c r="H1479">
        <v>6444079</v>
      </c>
      <c r="I1479" t="str">
        <f>Master_Data!$A1479 &amp; "-" &amp; Master_Data!$C1479</f>
        <v>KGZ-2018</v>
      </c>
      <c r="J1479">
        <f t="shared" si="276"/>
        <v>0</v>
      </c>
      <c r="K1479">
        <f t="shared" si="277"/>
        <v>-1.3000000000000007</v>
      </c>
      <c r="L1479">
        <f t="shared" si="278"/>
        <v>0.25211770299999992</v>
      </c>
      <c r="M1479">
        <f t="shared" si="279"/>
        <v>11471800.002487913</v>
      </c>
      <c r="N1479">
        <f t="shared" si="280"/>
        <v>0</v>
      </c>
      <c r="O1479">
        <f t="shared" si="281"/>
        <v>2.5176851957135877</v>
      </c>
      <c r="P1479" t="str">
        <f>IFERROR(VLOOKUP(A1479,Ref_Data!$A:$B,2,0),"Unknown")</f>
        <v>Lower Middle Income</v>
      </c>
      <c r="Q1479" t="str">
        <f>IFERROR(VLOOKUP(A1479,Ref_Data!$A:$C,3,0),"Unknown")</f>
        <v>Europe &amp; Central Asia</v>
      </c>
      <c r="R1479" t="str">
        <f t="shared" si="282"/>
        <v>Universal Access</v>
      </c>
      <c r="S1479">
        <f t="shared" si="283"/>
        <v>14.516199440312505</v>
      </c>
      <c r="T1479">
        <f t="shared" si="284"/>
        <v>-6.1630301703253032</v>
      </c>
      <c r="U1479">
        <f t="shared" si="285"/>
        <v>-2.9306611626276151</v>
      </c>
      <c r="V1479">
        <f t="shared" si="286"/>
        <v>1</v>
      </c>
      <c r="W1479">
        <f t="shared" si="287"/>
        <v>0.5719348070000001</v>
      </c>
    </row>
    <row r="1480" spans="1:23" x14ac:dyDescent="0.2">
      <c r="A1480" t="s">
        <v>231</v>
      </c>
      <c r="B1480" t="s">
        <v>230</v>
      </c>
      <c r="C1480">
        <v>2019</v>
      </c>
      <c r="D1480">
        <v>99.9</v>
      </c>
      <c r="E1480">
        <v>28.3</v>
      </c>
      <c r="F1480">
        <v>1.551801604</v>
      </c>
      <c r="G1480">
        <v>609.88198699999998</v>
      </c>
      <c r="H1480">
        <v>6590211</v>
      </c>
      <c r="I1480" t="str">
        <f>Master_Data!$A1480 &amp; "-" &amp; Master_Data!$C1480</f>
        <v>KGZ-2019</v>
      </c>
      <c r="J1480">
        <f t="shared" si="276"/>
        <v>-9.9999999999994316E-2</v>
      </c>
      <c r="K1480">
        <f t="shared" si="277"/>
        <v>4.9000000000000021</v>
      </c>
      <c r="L1480">
        <f t="shared" si="278"/>
        <v>-0.22840624300000001</v>
      </c>
      <c r="M1480">
        <f t="shared" si="279"/>
        <v>10226700.000498444</v>
      </c>
      <c r="N1480">
        <f t="shared" si="280"/>
        <v>9.9999999999994316E-2</v>
      </c>
      <c r="O1480">
        <f t="shared" si="281"/>
        <v>2.5444293110430887</v>
      </c>
      <c r="P1480" t="str">
        <f>IFERROR(VLOOKUP(A1480,Ref_Data!$A:$B,2,0),"Unknown")</f>
        <v>Lower Middle Income</v>
      </c>
      <c r="Q1480" t="str">
        <f>IFERROR(VLOOKUP(A1480,Ref_Data!$A:$C,3,0),"Unknown")</f>
        <v>Europe &amp; Central Asia</v>
      </c>
      <c r="R1480" t="str">
        <f t="shared" si="282"/>
        <v>Universal Access</v>
      </c>
      <c r="S1480">
        <f t="shared" si="283"/>
        <v>13.858622860585882</v>
      </c>
      <c r="T1480">
        <f t="shared" si="284"/>
        <v>-1.1621910438272884</v>
      </c>
      <c r="U1480">
        <f t="shared" si="285"/>
        <v>-3.1315996915815876</v>
      </c>
      <c r="V1480">
        <f t="shared" si="286"/>
        <v>0.90000000000000568</v>
      </c>
      <c r="W1480">
        <f t="shared" si="287"/>
        <v>0.34352856400000009</v>
      </c>
    </row>
    <row r="1481" spans="1:23" x14ac:dyDescent="0.2">
      <c r="A1481" t="s">
        <v>231</v>
      </c>
      <c r="B1481" t="s">
        <v>230</v>
      </c>
      <c r="C1481">
        <v>2020</v>
      </c>
      <c r="D1481">
        <v>99.9</v>
      </c>
      <c r="E1481">
        <v>30</v>
      </c>
      <c r="F1481">
        <v>1.3838351520000001</v>
      </c>
      <c r="G1481">
        <v>562.28915270000005</v>
      </c>
      <c r="H1481">
        <v>6726596</v>
      </c>
      <c r="I1481" t="str">
        <f>Master_Data!$A1481 &amp; "-" &amp; Master_Data!$C1481</f>
        <v>KGZ-2020</v>
      </c>
      <c r="J1481">
        <f t="shared" si="276"/>
        <v>0</v>
      </c>
      <c r="K1481">
        <f t="shared" si="277"/>
        <v>1.6999999999999993</v>
      </c>
      <c r="L1481">
        <f t="shared" si="278"/>
        <v>-0.16796645199999993</v>
      </c>
      <c r="M1481">
        <f t="shared" si="279"/>
        <v>9308499.9981025923</v>
      </c>
      <c r="N1481">
        <f t="shared" si="280"/>
        <v>9.9999999999994316E-2</v>
      </c>
      <c r="O1481">
        <f t="shared" si="281"/>
        <v>2.4610738893949855</v>
      </c>
      <c r="P1481" t="str">
        <f>IFERROR(VLOOKUP(A1481,Ref_Data!$A:$B,2,0),"Unknown")</f>
        <v>Lower Middle Income</v>
      </c>
      <c r="Q1481" t="str">
        <f>IFERROR(VLOOKUP(A1481,Ref_Data!$A:$C,3,0),"Unknown")</f>
        <v>Europe &amp; Central Asia</v>
      </c>
      <c r="R1481" t="str">
        <f t="shared" si="282"/>
        <v>Universal Access</v>
      </c>
      <c r="S1481">
        <f t="shared" si="283"/>
        <v>13.326165474335923</v>
      </c>
      <c r="T1481">
        <f t="shared" si="284"/>
        <v>-0.53485343381526107</v>
      </c>
      <c r="U1481">
        <f t="shared" si="285"/>
        <v>-3.0169124843012578</v>
      </c>
      <c r="V1481">
        <f t="shared" si="286"/>
        <v>0.90000000000000568</v>
      </c>
      <c r="W1481">
        <f t="shared" si="287"/>
        <v>0.17556211200000016</v>
      </c>
    </row>
    <row r="1482" spans="1:23" x14ac:dyDescent="0.2">
      <c r="A1482" t="s">
        <v>231</v>
      </c>
      <c r="B1482" t="s">
        <v>230</v>
      </c>
      <c r="C1482">
        <v>2021</v>
      </c>
      <c r="D1482">
        <v>99.7</v>
      </c>
      <c r="E1482">
        <v>27.6</v>
      </c>
      <c r="F1482">
        <v>1.534762256</v>
      </c>
      <c r="G1482">
        <v>595.83322239999995</v>
      </c>
      <c r="H1482">
        <v>6851224</v>
      </c>
      <c r="I1482" t="str">
        <f>Master_Data!$A1482 &amp; "-" &amp; Master_Data!$C1482</f>
        <v>KGZ-2021</v>
      </c>
      <c r="J1482">
        <f t="shared" si="276"/>
        <v>-0.20000000000000284</v>
      </c>
      <c r="K1482">
        <f t="shared" si="277"/>
        <v>-2.3999999999999986</v>
      </c>
      <c r="L1482">
        <f t="shared" si="278"/>
        <v>0.15092710399999998</v>
      </c>
      <c r="M1482">
        <f t="shared" si="279"/>
        <v>10515000.002601344</v>
      </c>
      <c r="N1482">
        <f t="shared" si="280"/>
        <v>0.29999999999999716</v>
      </c>
      <c r="O1482">
        <f t="shared" si="281"/>
        <v>2.5758252448865129</v>
      </c>
      <c r="P1482" t="str">
        <f>IFERROR(VLOOKUP(A1482,Ref_Data!$A:$B,2,0),"Unknown")</f>
        <v>Lower Middle Income</v>
      </c>
      <c r="Q1482" t="str">
        <f>IFERROR(VLOOKUP(A1482,Ref_Data!$A:$C,3,0),"Unknown")</f>
        <v>Europe &amp; Central Asia</v>
      </c>
      <c r="R1482" t="str">
        <f t="shared" si="282"/>
        <v>Universal Access</v>
      </c>
      <c r="S1482">
        <f t="shared" si="283"/>
        <v>12.574831489726563</v>
      </c>
      <c r="T1482">
        <f t="shared" si="284"/>
        <v>-2.003381642512057</v>
      </c>
      <c r="U1482">
        <f t="shared" si="285"/>
        <v>-3.0459720850041863</v>
      </c>
      <c r="V1482">
        <f t="shared" si="286"/>
        <v>0.70000000000000284</v>
      </c>
      <c r="W1482">
        <f t="shared" si="287"/>
        <v>0.32648921600000014</v>
      </c>
    </row>
    <row r="1483" spans="1:23" x14ac:dyDescent="0.2">
      <c r="A1483" t="s">
        <v>231</v>
      </c>
      <c r="B1483" t="s">
        <v>230</v>
      </c>
      <c r="C1483">
        <v>2022</v>
      </c>
      <c r="D1483">
        <v>99.7</v>
      </c>
      <c r="F1483">
        <v>1.505486565</v>
      </c>
      <c r="G1483">
        <v>645.0142462</v>
      </c>
      <c r="H1483">
        <v>6975220</v>
      </c>
      <c r="I1483" t="str">
        <f>Master_Data!$A1483 &amp; "-" &amp; Master_Data!$C1483</f>
        <v>KGZ-2022</v>
      </c>
      <c r="J1483">
        <f t="shared" si="276"/>
        <v>0</v>
      </c>
      <c r="K1483" t="str">
        <f t="shared" si="277"/>
        <v/>
      </c>
      <c r="L1483">
        <f t="shared" si="278"/>
        <v>-2.9275691000000048E-2</v>
      </c>
      <c r="M1483">
        <f t="shared" si="279"/>
        <v>10501099.997919301</v>
      </c>
      <c r="N1483">
        <f t="shared" si="280"/>
        <v>0.29999999999999716</v>
      </c>
      <c r="O1483">
        <f t="shared" si="281"/>
        <v>2.3340361455104865</v>
      </c>
      <c r="P1483" t="str">
        <f>IFERROR(VLOOKUP(A1483,Ref_Data!$A:$B,2,0),"Unknown")</f>
        <v>Lower Middle Income</v>
      </c>
      <c r="Q1483" t="str">
        <f>IFERROR(VLOOKUP(A1483,Ref_Data!$A:$C,3,0),"Unknown")</f>
        <v>Europe &amp; Central Asia</v>
      </c>
      <c r="R1483" t="str">
        <f t="shared" si="282"/>
        <v>Universal Access</v>
      </c>
      <c r="S1483">
        <f t="shared" si="283"/>
        <v>12.285946336015655</v>
      </c>
      <c r="T1483" t="str">
        <f t="shared" si="284"/>
        <v/>
      </c>
      <c r="U1483">
        <f t="shared" si="285"/>
        <v>-3.0453144872259363</v>
      </c>
      <c r="V1483">
        <f t="shared" si="286"/>
        <v>0.70000000000000284</v>
      </c>
      <c r="W1483">
        <f t="shared" si="287"/>
        <v>0.29721352500000009</v>
      </c>
    </row>
    <row r="1484" spans="1:23" x14ac:dyDescent="0.2">
      <c r="A1484" t="s">
        <v>233</v>
      </c>
      <c r="B1484" t="s">
        <v>232</v>
      </c>
      <c r="C1484">
        <v>2010</v>
      </c>
      <c r="D1484">
        <v>31.1</v>
      </c>
      <c r="E1484">
        <v>64.8</v>
      </c>
      <c r="F1484">
        <v>0.35579597899999998</v>
      </c>
      <c r="G1484">
        <v>323.25597069999998</v>
      </c>
      <c r="H1484">
        <v>14500726</v>
      </c>
      <c r="I1484" t="str">
        <f>Master_Data!$A1484 &amp; "-" &amp; Master_Data!$C1484</f>
        <v>KHM-2010</v>
      </c>
      <c r="J1484" t="str">
        <f t="shared" si="276"/>
        <v/>
      </c>
      <c r="K1484" t="str">
        <f t="shared" si="277"/>
        <v/>
      </c>
      <c r="L1484" t="str">
        <f t="shared" si="278"/>
        <v/>
      </c>
      <c r="M1484">
        <f t="shared" si="279"/>
        <v>5159300.003380754</v>
      </c>
      <c r="N1484">
        <f t="shared" si="280"/>
        <v>68.900000000000006</v>
      </c>
      <c r="O1484">
        <f t="shared" si="281"/>
        <v>1.1006632862172221</v>
      </c>
      <c r="P1484" t="str">
        <f>IFERROR(VLOOKUP(A1484,Ref_Data!$A:$B,2,0),"Unknown")</f>
        <v>Lower Middle Income</v>
      </c>
      <c r="Q1484" t="str">
        <f>IFERROR(VLOOKUP(A1484,Ref_Data!$A:$C,3,0),"Unknown")</f>
        <v>East Asia &amp; Pacific</v>
      </c>
      <c r="R1484" t="str">
        <f t="shared" si="282"/>
        <v>Low Access</v>
      </c>
      <c r="S1484">
        <f t="shared" si="283"/>
        <v>-48.52465743941405</v>
      </c>
      <c r="T1484">
        <f t="shared" si="284"/>
        <v>34.387335093262095</v>
      </c>
      <c r="U1484">
        <f t="shared" si="285"/>
        <v>-4.7422632349916345</v>
      </c>
      <c r="V1484">
        <f t="shared" si="286"/>
        <v>0</v>
      </c>
      <c r="W1484">
        <f t="shared" si="287"/>
        <v>0</v>
      </c>
    </row>
    <row r="1485" spans="1:23" x14ac:dyDescent="0.2">
      <c r="A1485" t="s">
        <v>233</v>
      </c>
      <c r="B1485" t="s">
        <v>232</v>
      </c>
      <c r="C1485">
        <v>2011</v>
      </c>
      <c r="D1485">
        <v>37.4</v>
      </c>
      <c r="E1485">
        <v>64</v>
      </c>
      <c r="F1485">
        <v>0.36441293200000002</v>
      </c>
      <c r="G1485">
        <v>325.06380100000001</v>
      </c>
      <c r="H1485">
        <v>14722584</v>
      </c>
      <c r="I1485" t="str">
        <f>Master_Data!$A1485 &amp; "-" &amp; Master_Data!$C1485</f>
        <v>KHM-2011</v>
      </c>
      <c r="J1485">
        <f t="shared" si="276"/>
        <v>6.2999999999999972</v>
      </c>
      <c r="K1485">
        <f t="shared" si="277"/>
        <v>-0.79999999999999716</v>
      </c>
      <c r="L1485">
        <f t="shared" si="278"/>
        <v>8.6169530000000383E-3</v>
      </c>
      <c r="M1485">
        <f t="shared" si="279"/>
        <v>5365100.0020562885</v>
      </c>
      <c r="N1485">
        <f t="shared" si="280"/>
        <v>62.6</v>
      </c>
      <c r="O1485">
        <f t="shared" si="281"/>
        <v>1.1210504857168024</v>
      </c>
      <c r="P1485" t="str">
        <f>IFERROR(VLOOKUP(A1485,Ref_Data!$A:$B,2,0),"Unknown")</f>
        <v>Lower Middle Income</v>
      </c>
      <c r="Q1485" t="str">
        <f>IFERROR(VLOOKUP(A1485,Ref_Data!$A:$C,3,0),"Unknown")</f>
        <v>East Asia &amp; Pacific</v>
      </c>
      <c r="R1485" t="str">
        <f t="shared" si="282"/>
        <v>Low Access</v>
      </c>
      <c r="S1485">
        <f t="shared" si="283"/>
        <v>-43.015327430820314</v>
      </c>
      <c r="T1485">
        <f t="shared" si="284"/>
        <v>33.802629710358858</v>
      </c>
      <c r="U1485">
        <f t="shared" si="285"/>
        <v>-4.7621204517740559</v>
      </c>
      <c r="V1485">
        <f t="shared" si="286"/>
        <v>6.2999999999999972</v>
      </c>
      <c r="W1485">
        <f t="shared" si="287"/>
        <v>8.6169530000000383E-3</v>
      </c>
    </row>
    <row r="1486" spans="1:23" x14ac:dyDescent="0.2">
      <c r="A1486" t="s">
        <v>233</v>
      </c>
      <c r="B1486" t="s">
        <v>232</v>
      </c>
      <c r="C1486">
        <v>2012</v>
      </c>
      <c r="D1486">
        <v>42.3</v>
      </c>
      <c r="E1486">
        <v>64.400000000000006</v>
      </c>
      <c r="F1486">
        <v>0.37690652099999999</v>
      </c>
      <c r="G1486">
        <v>334.02596449999999</v>
      </c>
      <c r="H1486">
        <v>14945085</v>
      </c>
      <c r="I1486" t="str">
        <f>Master_Data!$A1486 &amp; "-" &amp; Master_Data!$C1486</f>
        <v>KHM-2012</v>
      </c>
      <c r="J1486">
        <f t="shared" si="276"/>
        <v>4.8999999999999986</v>
      </c>
      <c r="K1486">
        <f t="shared" si="277"/>
        <v>0.40000000000000568</v>
      </c>
      <c r="L1486">
        <f t="shared" si="278"/>
        <v>1.2493588999999972E-2</v>
      </c>
      <c r="M1486">
        <f t="shared" si="279"/>
        <v>5632899.9933992848</v>
      </c>
      <c r="N1486">
        <f t="shared" si="280"/>
        <v>57.7</v>
      </c>
      <c r="O1486">
        <f t="shared" si="281"/>
        <v>1.1283749200879862</v>
      </c>
      <c r="P1486" t="str">
        <f>IFERROR(VLOOKUP(A1486,Ref_Data!$A:$B,2,0),"Unknown")</f>
        <v>Lower Middle Income</v>
      </c>
      <c r="Q1486" t="str">
        <f>IFERROR(VLOOKUP(A1486,Ref_Data!$A:$C,3,0),"Unknown")</f>
        <v>East Asia &amp; Pacific</v>
      </c>
      <c r="R1486" t="str">
        <f t="shared" si="282"/>
        <v>Low Access</v>
      </c>
      <c r="S1486">
        <f t="shared" si="283"/>
        <v>-38.820804536015629</v>
      </c>
      <c r="T1486">
        <f t="shared" si="284"/>
        <v>34.29287054677512</v>
      </c>
      <c r="U1486">
        <f t="shared" si="285"/>
        <v>-5.0285975420962288</v>
      </c>
      <c r="V1486">
        <f t="shared" si="286"/>
        <v>11.199999999999996</v>
      </c>
      <c r="W1486">
        <f t="shared" si="287"/>
        <v>2.111054200000001E-2</v>
      </c>
    </row>
    <row r="1487" spans="1:23" x14ac:dyDescent="0.2">
      <c r="A1487" t="s">
        <v>233</v>
      </c>
      <c r="B1487" t="s">
        <v>232</v>
      </c>
      <c r="C1487">
        <v>2013</v>
      </c>
      <c r="D1487">
        <v>50.9</v>
      </c>
      <c r="E1487">
        <v>65</v>
      </c>
      <c r="F1487">
        <v>0.37541344199999999</v>
      </c>
      <c r="G1487">
        <v>337.7788875</v>
      </c>
      <c r="H1487">
        <v>15170208</v>
      </c>
      <c r="I1487" t="str">
        <f>Master_Data!$A1487 &amp; "-" &amp; Master_Data!$C1487</f>
        <v>KHM-2013</v>
      </c>
      <c r="J1487">
        <f t="shared" si="276"/>
        <v>8.6000000000000014</v>
      </c>
      <c r="K1487">
        <f t="shared" si="277"/>
        <v>0.59999999999999432</v>
      </c>
      <c r="L1487">
        <f t="shared" si="278"/>
        <v>-1.4930790000000083E-3</v>
      </c>
      <c r="M1487">
        <f t="shared" si="279"/>
        <v>5695100.001135936</v>
      </c>
      <c r="N1487">
        <f t="shared" si="280"/>
        <v>49.1</v>
      </c>
      <c r="O1487">
        <f t="shared" si="281"/>
        <v>1.1114177229327278</v>
      </c>
      <c r="P1487" t="str">
        <f>IFERROR(VLOOKUP(A1487,Ref_Data!$A:$B,2,0),"Unknown")</f>
        <v>Lower Middle Income</v>
      </c>
      <c r="Q1487" t="str">
        <f>IFERROR(VLOOKUP(A1487,Ref_Data!$A:$C,3,0),"Unknown")</f>
        <v>East Asia &amp; Pacific</v>
      </c>
      <c r="R1487" t="str">
        <f t="shared" si="282"/>
        <v>Moderate Access</v>
      </c>
      <c r="S1487">
        <f t="shared" si="283"/>
        <v>-30.812538176640608</v>
      </c>
      <c r="T1487">
        <f t="shared" si="284"/>
        <v>34.698359916164648</v>
      </c>
      <c r="U1487">
        <f t="shared" si="285"/>
        <v>-4.5929570020000039</v>
      </c>
      <c r="V1487">
        <f t="shared" si="286"/>
        <v>19.799999999999997</v>
      </c>
      <c r="W1487">
        <f t="shared" si="287"/>
        <v>1.9617463000000002E-2</v>
      </c>
    </row>
    <row r="1488" spans="1:23" x14ac:dyDescent="0.2">
      <c r="A1488" t="s">
        <v>233</v>
      </c>
      <c r="B1488" t="s">
        <v>232</v>
      </c>
      <c r="C1488">
        <v>2014</v>
      </c>
      <c r="D1488">
        <v>56.1</v>
      </c>
      <c r="E1488">
        <v>63.7</v>
      </c>
      <c r="F1488">
        <v>0.45681003799999997</v>
      </c>
      <c r="G1488">
        <v>359.94952460000002</v>
      </c>
      <c r="H1488">
        <v>15396772</v>
      </c>
      <c r="I1488" t="str">
        <f>Master_Data!$A1488 &amp; "-" &amp; Master_Data!$C1488</f>
        <v>KHM-2014</v>
      </c>
      <c r="J1488">
        <f t="shared" si="276"/>
        <v>5.2000000000000028</v>
      </c>
      <c r="K1488">
        <f t="shared" si="277"/>
        <v>-1.2999999999999972</v>
      </c>
      <c r="L1488">
        <f t="shared" si="278"/>
        <v>8.1396595999999988E-2</v>
      </c>
      <c r="M1488">
        <f t="shared" si="279"/>
        <v>7033400.0023973351</v>
      </c>
      <c r="N1488">
        <f t="shared" si="280"/>
        <v>43.9</v>
      </c>
      <c r="O1488">
        <f t="shared" si="281"/>
        <v>1.2690947112866389</v>
      </c>
      <c r="P1488" t="str">
        <f>IFERROR(VLOOKUP(A1488,Ref_Data!$A:$B,2,0),"Unknown")</f>
        <v>Lower Middle Income</v>
      </c>
      <c r="Q1488" t="str">
        <f>IFERROR(VLOOKUP(A1488,Ref_Data!$A:$C,3,0),"Unknown")</f>
        <v>East Asia &amp; Pacific</v>
      </c>
      <c r="R1488" t="str">
        <f t="shared" si="282"/>
        <v>Moderate Access</v>
      </c>
      <c r="S1488">
        <f t="shared" si="283"/>
        <v>-26.340902588867145</v>
      </c>
      <c r="T1488">
        <f t="shared" si="284"/>
        <v>33.588273394421705</v>
      </c>
      <c r="U1488">
        <f t="shared" si="285"/>
        <v>-4.3344768600836847</v>
      </c>
      <c r="V1488">
        <f t="shared" si="286"/>
        <v>25</v>
      </c>
      <c r="W1488">
        <f t="shared" si="287"/>
        <v>0.10101405899999999</v>
      </c>
    </row>
    <row r="1489" spans="1:23" x14ac:dyDescent="0.2">
      <c r="A1489" t="s">
        <v>233</v>
      </c>
      <c r="B1489" t="s">
        <v>232</v>
      </c>
      <c r="C1489">
        <v>2015</v>
      </c>
      <c r="D1489">
        <v>62.7</v>
      </c>
      <c r="E1489">
        <v>60.6</v>
      </c>
      <c r="F1489">
        <v>0.54531543999999998</v>
      </c>
      <c r="G1489">
        <v>379.74557399999998</v>
      </c>
      <c r="H1489">
        <v>15623251</v>
      </c>
      <c r="I1489" t="str">
        <f>Master_Data!$A1489 &amp; "-" &amp; Master_Data!$C1489</f>
        <v>KHM-2015</v>
      </c>
      <c r="J1489">
        <f t="shared" si="276"/>
        <v>6.6000000000000014</v>
      </c>
      <c r="K1489">
        <f t="shared" si="277"/>
        <v>-3.1000000000000014</v>
      </c>
      <c r="L1489">
        <f t="shared" si="278"/>
        <v>8.8505402000000011E-2</v>
      </c>
      <c r="M1489">
        <f t="shared" si="279"/>
        <v>8519599.9932954405</v>
      </c>
      <c r="N1489">
        <f t="shared" si="280"/>
        <v>37.299999999999997</v>
      </c>
      <c r="O1489">
        <f t="shared" si="281"/>
        <v>1.4360020954450941</v>
      </c>
      <c r="P1489" t="str">
        <f>IFERROR(VLOOKUP(A1489,Ref_Data!$A:$B,2,0),"Unknown")</f>
        <v>Lower Middle Income</v>
      </c>
      <c r="Q1489" t="str">
        <f>IFERROR(VLOOKUP(A1489,Ref_Data!$A:$C,3,0),"Unknown")</f>
        <v>East Asia &amp; Pacific</v>
      </c>
      <c r="R1489" t="str">
        <f t="shared" si="282"/>
        <v>Moderate Access</v>
      </c>
      <c r="S1489">
        <f t="shared" si="283"/>
        <v>-20.315238558046886</v>
      </c>
      <c r="T1489">
        <f t="shared" si="284"/>
        <v>30.684842808502012</v>
      </c>
      <c r="U1489">
        <f t="shared" si="285"/>
        <v>-4.1641259260041785</v>
      </c>
      <c r="V1489">
        <f t="shared" si="286"/>
        <v>31.6</v>
      </c>
      <c r="W1489">
        <f t="shared" si="287"/>
        <v>0.189519461</v>
      </c>
    </row>
    <row r="1490" spans="1:23" x14ac:dyDescent="0.2">
      <c r="A1490" t="s">
        <v>233</v>
      </c>
      <c r="B1490" t="s">
        <v>232</v>
      </c>
      <c r="C1490">
        <v>2016</v>
      </c>
      <c r="D1490">
        <v>68.8</v>
      </c>
      <c r="E1490">
        <v>58</v>
      </c>
      <c r="F1490">
        <v>0.66840545500000004</v>
      </c>
      <c r="G1490">
        <v>412.74765239999999</v>
      </c>
      <c r="H1490">
        <v>15852803</v>
      </c>
      <c r="I1490" t="str">
        <f>Master_Data!$A1490 &amp; "-" &amp; Master_Data!$C1490</f>
        <v>KHM-2016</v>
      </c>
      <c r="J1490">
        <f t="shared" si="276"/>
        <v>6.0999999999999943</v>
      </c>
      <c r="K1490">
        <f t="shared" si="277"/>
        <v>-2.6000000000000014</v>
      </c>
      <c r="L1490">
        <f t="shared" si="278"/>
        <v>0.12309001500000005</v>
      </c>
      <c r="M1490">
        <f t="shared" si="279"/>
        <v>10596100.002240365</v>
      </c>
      <c r="N1490">
        <f t="shared" si="280"/>
        <v>31.200000000000003</v>
      </c>
      <c r="O1490">
        <f t="shared" si="281"/>
        <v>1.6194046195379403</v>
      </c>
      <c r="P1490" t="str">
        <f>IFERROR(VLOOKUP(A1490,Ref_Data!$A:$B,2,0),"Unknown")</f>
        <v>Lower Middle Income</v>
      </c>
      <c r="Q1490" t="str">
        <f>IFERROR(VLOOKUP(A1490,Ref_Data!$A:$C,3,0),"Unknown")</f>
        <v>East Asia &amp; Pacific</v>
      </c>
      <c r="R1490" t="str">
        <f t="shared" si="282"/>
        <v>Moderate Access</v>
      </c>
      <c r="S1490">
        <f t="shared" si="283"/>
        <v>-15.29475113054697</v>
      </c>
      <c r="T1490">
        <f t="shared" si="284"/>
        <v>28.293942474815275</v>
      </c>
      <c r="U1490">
        <f t="shared" si="285"/>
        <v>-4.0059663406694561</v>
      </c>
      <c r="V1490">
        <f t="shared" si="286"/>
        <v>37.699999999999996</v>
      </c>
      <c r="W1490">
        <f t="shared" si="287"/>
        <v>0.31260947600000005</v>
      </c>
    </row>
    <row r="1491" spans="1:23" x14ac:dyDescent="0.2">
      <c r="A1491" t="s">
        <v>233</v>
      </c>
      <c r="B1491" t="s">
        <v>232</v>
      </c>
      <c r="C1491">
        <v>2017</v>
      </c>
      <c r="D1491">
        <v>89.1</v>
      </c>
      <c r="E1491">
        <v>56.3</v>
      </c>
      <c r="F1491">
        <v>0.73587545899999995</v>
      </c>
      <c r="G1491">
        <v>418.95361630000002</v>
      </c>
      <c r="H1491">
        <v>16073372</v>
      </c>
      <c r="I1491" t="str">
        <f>Master_Data!$A1491 &amp; "-" &amp; Master_Data!$C1491</f>
        <v>KHM-2017</v>
      </c>
      <c r="J1491">
        <f t="shared" si="276"/>
        <v>20.299999999999997</v>
      </c>
      <c r="K1491">
        <f t="shared" si="277"/>
        <v>-1.7000000000000028</v>
      </c>
      <c r="L1491">
        <f t="shared" si="278"/>
        <v>6.7470003999999917E-2</v>
      </c>
      <c r="M1491">
        <f t="shared" si="279"/>
        <v>11827999.998177748</v>
      </c>
      <c r="N1491">
        <f t="shared" si="280"/>
        <v>10.900000000000006</v>
      </c>
      <c r="O1491">
        <f t="shared" si="281"/>
        <v>1.7564604537822195</v>
      </c>
      <c r="P1491" t="str">
        <f>IFERROR(VLOOKUP(A1491,Ref_Data!$A:$B,2,0),"Unknown")</f>
        <v>Lower Middle Income</v>
      </c>
      <c r="Q1491" t="str">
        <f>IFERROR(VLOOKUP(A1491,Ref_Data!$A:$C,3,0),"Unknown")</f>
        <v>East Asia &amp; Pacific</v>
      </c>
      <c r="R1491" t="str">
        <f t="shared" si="282"/>
        <v>High Access</v>
      </c>
      <c r="S1491">
        <f t="shared" si="283"/>
        <v>4.2460923099218775</v>
      </c>
      <c r="T1491">
        <f t="shared" si="284"/>
        <v>26.75848112826505</v>
      </c>
      <c r="U1491">
        <f t="shared" si="285"/>
        <v>-3.9418756065732241</v>
      </c>
      <c r="V1491">
        <f t="shared" si="286"/>
        <v>57.999999999999993</v>
      </c>
      <c r="W1491">
        <f t="shared" si="287"/>
        <v>0.38007947999999997</v>
      </c>
    </row>
    <row r="1492" spans="1:23" x14ac:dyDescent="0.2">
      <c r="A1492" t="s">
        <v>233</v>
      </c>
      <c r="B1492" t="s">
        <v>232</v>
      </c>
      <c r="C1492">
        <v>2018</v>
      </c>
      <c r="D1492">
        <v>80.7</v>
      </c>
      <c r="E1492">
        <v>58.1</v>
      </c>
      <c r="F1492">
        <v>0.756550638</v>
      </c>
      <c r="G1492">
        <v>440.9496259</v>
      </c>
      <c r="H1492">
        <v>16274522</v>
      </c>
      <c r="I1492" t="str">
        <f>Master_Data!$A1492 &amp; "-" &amp; Master_Data!$C1492</f>
        <v>KHM-2018</v>
      </c>
      <c r="J1492">
        <f t="shared" si="276"/>
        <v>-8.3999999999999915</v>
      </c>
      <c r="K1492">
        <f t="shared" si="277"/>
        <v>1.8000000000000043</v>
      </c>
      <c r="L1492">
        <f t="shared" si="278"/>
        <v>2.0675179000000043E-2</v>
      </c>
      <c r="M1492">
        <f t="shared" si="279"/>
        <v>12312500.002245037</v>
      </c>
      <c r="N1492">
        <f t="shared" si="280"/>
        <v>19.299999999999997</v>
      </c>
      <c r="O1492">
        <f t="shared" si="281"/>
        <v>1.7157303092294107</v>
      </c>
      <c r="P1492" t="str">
        <f>IFERROR(VLOOKUP(A1492,Ref_Data!$A:$B,2,0),"Unknown")</f>
        <v>Lower Middle Income</v>
      </c>
      <c r="Q1492" t="str">
        <f>IFERROR(VLOOKUP(A1492,Ref_Data!$A:$C,3,0),"Unknown")</f>
        <v>East Asia &amp; Pacific</v>
      </c>
      <c r="R1492" t="str">
        <f t="shared" si="282"/>
        <v>High Access</v>
      </c>
      <c r="S1492">
        <f t="shared" si="283"/>
        <v>-4.7838005596874922</v>
      </c>
      <c r="T1492">
        <f t="shared" si="284"/>
        <v>28.5369698296747</v>
      </c>
      <c r="U1492">
        <f t="shared" si="285"/>
        <v>-3.9543183716276147</v>
      </c>
      <c r="V1492">
        <f t="shared" si="286"/>
        <v>49.6</v>
      </c>
      <c r="W1492">
        <f t="shared" si="287"/>
        <v>0.40075465900000001</v>
      </c>
    </row>
    <row r="1493" spans="1:23" x14ac:dyDescent="0.2">
      <c r="A1493" t="s">
        <v>233</v>
      </c>
      <c r="B1493" t="s">
        <v>232</v>
      </c>
      <c r="C1493">
        <v>2019</v>
      </c>
      <c r="D1493">
        <v>84</v>
      </c>
      <c r="E1493">
        <v>53</v>
      </c>
      <c r="F1493">
        <v>0.95324981600000003</v>
      </c>
      <c r="G1493">
        <v>489.36782499999998</v>
      </c>
      <c r="H1493">
        <v>16481304</v>
      </c>
      <c r="I1493" t="str">
        <f>Master_Data!$A1493 &amp; "-" &amp; Master_Data!$C1493</f>
        <v>KHM-2019</v>
      </c>
      <c r="J1493">
        <f t="shared" si="276"/>
        <v>3.2999999999999972</v>
      </c>
      <c r="K1493">
        <f t="shared" si="277"/>
        <v>-5.1000000000000014</v>
      </c>
      <c r="L1493">
        <f t="shared" si="278"/>
        <v>0.19669917800000003</v>
      </c>
      <c r="M1493">
        <f t="shared" si="279"/>
        <v>15710800.005440064</v>
      </c>
      <c r="N1493">
        <f t="shared" si="280"/>
        <v>16</v>
      </c>
      <c r="O1493">
        <f t="shared" si="281"/>
        <v>1.9479209038722562</v>
      </c>
      <c r="P1493" t="str">
        <f>IFERROR(VLOOKUP(A1493,Ref_Data!$A:$B,2,0),"Unknown")</f>
        <v>Lower Middle Income</v>
      </c>
      <c r="Q1493" t="str">
        <f>IFERROR(VLOOKUP(A1493,Ref_Data!$A:$C,3,0),"Unknown")</f>
        <v>East Asia &amp; Pacific</v>
      </c>
      <c r="R1493" t="str">
        <f t="shared" si="282"/>
        <v>High Access</v>
      </c>
      <c r="S1493">
        <f t="shared" si="283"/>
        <v>-2.0413771394141236</v>
      </c>
      <c r="T1493">
        <f t="shared" si="284"/>
        <v>23.537808956172711</v>
      </c>
      <c r="U1493">
        <f t="shared" si="285"/>
        <v>-3.7301514795815875</v>
      </c>
      <c r="V1493">
        <f t="shared" si="286"/>
        <v>52.9</v>
      </c>
      <c r="W1493">
        <f t="shared" si="287"/>
        <v>0.59745383699999999</v>
      </c>
    </row>
    <row r="1494" spans="1:23" x14ac:dyDescent="0.2">
      <c r="A1494" t="s">
        <v>233</v>
      </c>
      <c r="B1494" t="s">
        <v>232</v>
      </c>
      <c r="C1494">
        <v>2020</v>
      </c>
      <c r="D1494">
        <v>86.4</v>
      </c>
      <c r="E1494">
        <v>51.4</v>
      </c>
      <c r="F1494">
        <v>1.114061102</v>
      </c>
      <c r="G1494">
        <v>516.11671769999998</v>
      </c>
      <c r="H1494">
        <v>16725474</v>
      </c>
      <c r="I1494" t="str">
        <f>Master_Data!$A1494 &amp; "-" &amp; Master_Data!$C1494</f>
        <v>KHM-2020</v>
      </c>
      <c r="J1494">
        <f t="shared" si="276"/>
        <v>2.4000000000000057</v>
      </c>
      <c r="K1494">
        <f t="shared" si="277"/>
        <v>-1.6000000000000014</v>
      </c>
      <c r="L1494">
        <f t="shared" si="278"/>
        <v>0.16081128599999994</v>
      </c>
      <c r="M1494">
        <f t="shared" si="279"/>
        <v>18633199.995912347</v>
      </c>
      <c r="N1494">
        <f t="shared" si="280"/>
        <v>13.599999999999994</v>
      </c>
      <c r="O1494">
        <f t="shared" si="281"/>
        <v>2.1585448868322907</v>
      </c>
      <c r="P1494" t="str">
        <f>IFERROR(VLOOKUP(A1494,Ref_Data!$A:$B,2,0),"Unknown")</f>
        <v>Lower Middle Income</v>
      </c>
      <c r="Q1494" t="str">
        <f>IFERROR(VLOOKUP(A1494,Ref_Data!$A:$C,3,0),"Unknown")</f>
        <v>East Asia &amp; Pacific</v>
      </c>
      <c r="R1494" t="str">
        <f t="shared" si="282"/>
        <v>High Access</v>
      </c>
      <c r="S1494">
        <f t="shared" si="283"/>
        <v>-0.17383452566407698</v>
      </c>
      <c r="T1494">
        <f t="shared" si="284"/>
        <v>20.865146566184738</v>
      </c>
      <c r="U1494">
        <f t="shared" si="285"/>
        <v>-3.2866865343012579</v>
      </c>
      <c r="V1494">
        <f t="shared" si="286"/>
        <v>55.300000000000004</v>
      </c>
      <c r="W1494">
        <f t="shared" si="287"/>
        <v>0.75826512299999993</v>
      </c>
    </row>
    <row r="1495" spans="1:23" x14ac:dyDescent="0.2">
      <c r="A1495" t="s">
        <v>233</v>
      </c>
      <c r="B1495" t="s">
        <v>232</v>
      </c>
      <c r="C1495">
        <v>2021</v>
      </c>
      <c r="D1495">
        <v>82.5</v>
      </c>
      <c r="E1495">
        <v>52.4</v>
      </c>
      <c r="F1495">
        <v>1.0888575410000001</v>
      </c>
      <c r="G1495">
        <v>501.33097720000001</v>
      </c>
      <c r="H1495">
        <v>16974305</v>
      </c>
      <c r="I1495" t="str">
        <f>Master_Data!$A1495 &amp; "-" &amp; Master_Data!$C1495</f>
        <v>KHM-2021</v>
      </c>
      <c r="J1495">
        <f t="shared" si="276"/>
        <v>-3.9000000000000057</v>
      </c>
      <c r="K1495">
        <f t="shared" si="277"/>
        <v>1</v>
      </c>
      <c r="L1495">
        <f t="shared" si="278"/>
        <v>-2.5203560999999874E-2</v>
      </c>
      <c r="M1495">
        <f t="shared" si="279"/>
        <v>18482600.002484005</v>
      </c>
      <c r="N1495">
        <f t="shared" si="280"/>
        <v>17.5</v>
      </c>
      <c r="O1495">
        <f t="shared" si="281"/>
        <v>2.1719334940789294</v>
      </c>
      <c r="P1495" t="str">
        <f>IFERROR(VLOOKUP(A1495,Ref_Data!$A:$B,2,0),"Unknown")</f>
        <v>Lower Middle Income</v>
      </c>
      <c r="Q1495" t="str">
        <f>IFERROR(VLOOKUP(A1495,Ref_Data!$A:$C,3,0),"Unknown")</f>
        <v>East Asia &amp; Pacific</v>
      </c>
      <c r="R1495" t="str">
        <f t="shared" si="282"/>
        <v>High Access</v>
      </c>
      <c r="S1495">
        <f t="shared" si="283"/>
        <v>-4.6251685102734399</v>
      </c>
      <c r="T1495">
        <f t="shared" si="284"/>
        <v>22.79661835748794</v>
      </c>
      <c r="U1495">
        <f t="shared" si="285"/>
        <v>-3.491876800004186</v>
      </c>
      <c r="V1495">
        <f t="shared" si="286"/>
        <v>51.4</v>
      </c>
      <c r="W1495">
        <f t="shared" si="287"/>
        <v>0.73306156200000006</v>
      </c>
    </row>
    <row r="1496" spans="1:23" x14ac:dyDescent="0.2">
      <c r="A1496" t="s">
        <v>233</v>
      </c>
      <c r="B1496" t="s">
        <v>232</v>
      </c>
      <c r="C1496">
        <v>2022</v>
      </c>
      <c r="D1496">
        <v>92.3</v>
      </c>
      <c r="F1496">
        <v>1.0687824079999999</v>
      </c>
      <c r="G1496">
        <v>501.64413619999999</v>
      </c>
      <c r="H1496">
        <v>17201724</v>
      </c>
      <c r="I1496" t="str">
        <f>Master_Data!$A1496 &amp; "-" &amp; Master_Data!$C1496</f>
        <v>KHM-2022</v>
      </c>
      <c r="J1496">
        <f t="shared" si="276"/>
        <v>9.7999999999999972</v>
      </c>
      <c r="K1496" t="str">
        <f t="shared" si="277"/>
        <v/>
      </c>
      <c r="L1496">
        <f t="shared" si="278"/>
        <v>-2.0075133000000189E-2</v>
      </c>
      <c r="M1496">
        <f t="shared" si="279"/>
        <v>18384899.99847139</v>
      </c>
      <c r="N1496">
        <f t="shared" si="280"/>
        <v>7.7000000000000028</v>
      </c>
      <c r="O1496">
        <f t="shared" si="281"/>
        <v>2.1305589577825508</v>
      </c>
      <c r="P1496" t="str">
        <f>IFERROR(VLOOKUP(A1496,Ref_Data!$A:$B,2,0),"Unknown")</f>
        <v>Lower Middle Income</v>
      </c>
      <c r="Q1496" t="str">
        <f>IFERROR(VLOOKUP(A1496,Ref_Data!$A:$C,3,0),"Unknown")</f>
        <v>East Asia &amp; Pacific</v>
      </c>
      <c r="R1496" t="str">
        <f t="shared" si="282"/>
        <v>High Access</v>
      </c>
      <c r="S1496">
        <f t="shared" si="283"/>
        <v>4.8859463360156496</v>
      </c>
      <c r="T1496" t="str">
        <f t="shared" si="284"/>
        <v/>
      </c>
      <c r="U1496">
        <f t="shared" si="285"/>
        <v>-3.4820186442259367</v>
      </c>
      <c r="V1496">
        <f t="shared" si="286"/>
        <v>61.199999999999996</v>
      </c>
      <c r="W1496">
        <f t="shared" si="287"/>
        <v>0.71298642899999987</v>
      </c>
    </row>
    <row r="1497" spans="1:23" x14ac:dyDescent="0.2">
      <c r="A1497" t="s">
        <v>235</v>
      </c>
      <c r="B1497" t="s">
        <v>234</v>
      </c>
      <c r="C1497">
        <v>2010</v>
      </c>
      <c r="D1497">
        <v>63.2</v>
      </c>
      <c r="E1497">
        <v>50.1</v>
      </c>
      <c r="F1497">
        <v>0.56207683200000003</v>
      </c>
      <c r="H1497">
        <v>108704</v>
      </c>
      <c r="I1497" t="str">
        <f>Master_Data!$A1497 &amp; "-" &amp; Master_Data!$C1497</f>
        <v>KIR-2010</v>
      </c>
      <c r="J1497" t="str">
        <f t="shared" si="276"/>
        <v/>
      </c>
      <c r="K1497" t="str">
        <f t="shared" si="277"/>
        <v/>
      </c>
      <c r="L1497" t="str">
        <f t="shared" si="278"/>
        <v/>
      </c>
      <c r="M1497">
        <f t="shared" si="279"/>
        <v>61099.999945728006</v>
      </c>
      <c r="N1497">
        <f t="shared" si="280"/>
        <v>36.799999999999997</v>
      </c>
      <c r="O1497" t="str">
        <f t="shared" si="281"/>
        <v/>
      </c>
      <c r="P1497" t="str">
        <f>IFERROR(VLOOKUP(A1497,Ref_Data!$A:$B,2,0),"Unknown")</f>
        <v>Lower Middle Income</v>
      </c>
      <c r="Q1497" t="str">
        <f>IFERROR(VLOOKUP(A1497,Ref_Data!$A:$C,3,0),"Unknown")</f>
        <v>East Asia &amp; Pacific</v>
      </c>
      <c r="R1497" t="str">
        <f t="shared" si="282"/>
        <v>Moderate Access</v>
      </c>
      <c r="S1497">
        <f t="shared" si="283"/>
        <v>-16.424657439414048</v>
      </c>
      <c r="T1497">
        <f t="shared" si="284"/>
        <v>19.687335093262099</v>
      </c>
      <c r="U1497">
        <f t="shared" si="285"/>
        <v>-4.5359823819916345</v>
      </c>
      <c r="V1497">
        <f t="shared" si="286"/>
        <v>0</v>
      </c>
      <c r="W1497">
        <f t="shared" si="287"/>
        <v>0</v>
      </c>
    </row>
    <row r="1498" spans="1:23" x14ac:dyDescent="0.2">
      <c r="A1498" t="s">
        <v>235</v>
      </c>
      <c r="B1498" t="s">
        <v>234</v>
      </c>
      <c r="C1498">
        <v>2011</v>
      </c>
      <c r="D1498">
        <v>74.900000000000006</v>
      </c>
      <c r="E1498">
        <v>50.5</v>
      </c>
      <c r="F1498">
        <v>0.51515178900000003</v>
      </c>
      <c r="H1498">
        <v>110647</v>
      </c>
      <c r="I1498" t="str">
        <f>Master_Data!$A1498 &amp; "-" &amp; Master_Data!$C1498</f>
        <v>KIR-2011</v>
      </c>
      <c r="J1498">
        <f t="shared" si="276"/>
        <v>11.700000000000003</v>
      </c>
      <c r="K1498">
        <f t="shared" si="277"/>
        <v>0.39999999999999858</v>
      </c>
      <c r="L1498">
        <f t="shared" si="278"/>
        <v>-4.6925043E-2</v>
      </c>
      <c r="M1498">
        <f t="shared" si="279"/>
        <v>56999.999997483006</v>
      </c>
      <c r="N1498">
        <f t="shared" si="280"/>
        <v>25.099999999999994</v>
      </c>
      <c r="O1498" t="str">
        <f t="shared" si="281"/>
        <v/>
      </c>
      <c r="P1498" t="str">
        <f>IFERROR(VLOOKUP(A1498,Ref_Data!$A:$B,2,0),"Unknown")</f>
        <v>Lower Middle Income</v>
      </c>
      <c r="Q1498" t="str">
        <f>IFERROR(VLOOKUP(A1498,Ref_Data!$A:$C,3,0),"Unknown")</f>
        <v>East Asia &amp; Pacific</v>
      </c>
      <c r="R1498" t="str">
        <f t="shared" si="282"/>
        <v>Moderate Access</v>
      </c>
      <c r="S1498">
        <f t="shared" si="283"/>
        <v>-5.5153274308203066</v>
      </c>
      <c r="T1498">
        <f t="shared" si="284"/>
        <v>20.302629710358858</v>
      </c>
      <c r="U1498">
        <f t="shared" si="285"/>
        <v>-4.6113815947740555</v>
      </c>
      <c r="V1498">
        <f t="shared" si="286"/>
        <v>11.700000000000003</v>
      </c>
      <c r="W1498">
        <f t="shared" si="287"/>
        <v>-4.6925043E-2</v>
      </c>
    </row>
    <row r="1499" spans="1:23" x14ac:dyDescent="0.2">
      <c r="A1499" t="s">
        <v>235</v>
      </c>
      <c r="B1499" t="s">
        <v>234</v>
      </c>
      <c r="C1499">
        <v>2012</v>
      </c>
      <c r="D1499">
        <v>76.7</v>
      </c>
      <c r="E1499">
        <v>48.7</v>
      </c>
      <c r="F1499">
        <v>0.49695415199999998</v>
      </c>
      <c r="H1499">
        <v>112284</v>
      </c>
      <c r="I1499" t="str">
        <f>Master_Data!$A1499 &amp; "-" &amp; Master_Data!$C1499</f>
        <v>KIR-2012</v>
      </c>
      <c r="J1499">
        <f t="shared" si="276"/>
        <v>1.7999999999999972</v>
      </c>
      <c r="K1499">
        <f t="shared" si="277"/>
        <v>-1.7999999999999972</v>
      </c>
      <c r="L1499">
        <f t="shared" si="278"/>
        <v>-1.8197637000000044E-2</v>
      </c>
      <c r="M1499">
        <f t="shared" si="279"/>
        <v>55800.000003167996</v>
      </c>
      <c r="N1499">
        <f t="shared" si="280"/>
        <v>23.299999999999997</v>
      </c>
      <c r="O1499" t="str">
        <f t="shared" si="281"/>
        <v/>
      </c>
      <c r="P1499" t="str">
        <f>IFERROR(VLOOKUP(A1499,Ref_Data!$A:$B,2,0),"Unknown")</f>
        <v>Lower Middle Income</v>
      </c>
      <c r="Q1499" t="str">
        <f>IFERROR(VLOOKUP(A1499,Ref_Data!$A:$C,3,0),"Unknown")</f>
        <v>East Asia &amp; Pacific</v>
      </c>
      <c r="R1499" t="str">
        <f t="shared" si="282"/>
        <v>Moderate Access</v>
      </c>
      <c r="S1499">
        <f t="shared" si="283"/>
        <v>-4.4208045360156234</v>
      </c>
      <c r="T1499">
        <f t="shared" si="284"/>
        <v>18.592870546775121</v>
      </c>
      <c r="U1499">
        <f t="shared" si="285"/>
        <v>-4.9085499110962294</v>
      </c>
      <c r="V1499">
        <f t="shared" si="286"/>
        <v>13.5</v>
      </c>
      <c r="W1499">
        <f t="shared" si="287"/>
        <v>-6.5122680000000044E-2</v>
      </c>
    </row>
    <row r="1500" spans="1:23" x14ac:dyDescent="0.2">
      <c r="A1500" t="s">
        <v>235</v>
      </c>
      <c r="B1500" t="s">
        <v>234</v>
      </c>
      <c r="C1500">
        <v>2013</v>
      </c>
      <c r="D1500">
        <v>78.8</v>
      </c>
      <c r="E1500">
        <v>46.2</v>
      </c>
      <c r="F1500">
        <v>0.52794321799999999</v>
      </c>
      <c r="H1500">
        <v>113838</v>
      </c>
      <c r="I1500" t="str">
        <f>Master_Data!$A1500 &amp; "-" &amp; Master_Data!$C1500</f>
        <v>KIR-2013</v>
      </c>
      <c r="J1500">
        <f t="shared" si="276"/>
        <v>2.0999999999999943</v>
      </c>
      <c r="K1500">
        <f t="shared" si="277"/>
        <v>-2.5</v>
      </c>
      <c r="L1500">
        <f t="shared" si="278"/>
        <v>3.098906600000001E-2</v>
      </c>
      <c r="M1500">
        <f t="shared" si="279"/>
        <v>60100.000050684001</v>
      </c>
      <c r="N1500">
        <f t="shared" si="280"/>
        <v>21.200000000000003</v>
      </c>
      <c r="O1500" t="str">
        <f t="shared" si="281"/>
        <v/>
      </c>
      <c r="P1500" t="str">
        <f>IFERROR(VLOOKUP(A1500,Ref_Data!$A:$B,2,0),"Unknown")</f>
        <v>Lower Middle Income</v>
      </c>
      <c r="Q1500" t="str">
        <f>IFERROR(VLOOKUP(A1500,Ref_Data!$A:$C,3,0),"Unknown")</f>
        <v>East Asia &amp; Pacific</v>
      </c>
      <c r="R1500" t="str">
        <f t="shared" si="282"/>
        <v>Moderate Access</v>
      </c>
      <c r="S1500">
        <f t="shared" si="283"/>
        <v>-2.9125381766406093</v>
      </c>
      <c r="T1500">
        <f t="shared" si="284"/>
        <v>15.898359916164654</v>
      </c>
      <c r="U1500">
        <f t="shared" si="285"/>
        <v>-4.4404272260000042</v>
      </c>
      <c r="V1500">
        <f t="shared" si="286"/>
        <v>15.599999999999994</v>
      </c>
      <c r="W1500">
        <f t="shared" si="287"/>
        <v>-3.4133614000000034E-2</v>
      </c>
    </row>
    <row r="1501" spans="1:23" x14ac:dyDescent="0.2">
      <c r="A1501" t="s">
        <v>235</v>
      </c>
      <c r="B1501" t="s">
        <v>234</v>
      </c>
      <c r="C1501">
        <v>2014</v>
      </c>
      <c r="D1501">
        <v>83.4</v>
      </c>
      <c r="E1501">
        <v>48</v>
      </c>
      <c r="F1501">
        <v>0.52633404399999995</v>
      </c>
      <c r="H1501">
        <v>115326</v>
      </c>
      <c r="I1501" t="str">
        <f>Master_Data!$A1501 &amp; "-" &amp; Master_Data!$C1501</f>
        <v>KIR-2014</v>
      </c>
      <c r="J1501">
        <f t="shared" si="276"/>
        <v>4.6000000000000085</v>
      </c>
      <c r="K1501">
        <f t="shared" si="277"/>
        <v>1.7999999999999972</v>
      </c>
      <c r="L1501">
        <f t="shared" si="278"/>
        <v>-1.6091740000000465E-3</v>
      </c>
      <c r="M1501">
        <f t="shared" si="279"/>
        <v>60699.999958343993</v>
      </c>
      <c r="N1501">
        <f t="shared" si="280"/>
        <v>16.599999999999994</v>
      </c>
      <c r="O1501" t="str">
        <f t="shared" si="281"/>
        <v/>
      </c>
      <c r="P1501" t="str">
        <f>IFERROR(VLOOKUP(A1501,Ref_Data!$A:$B,2,0),"Unknown")</f>
        <v>Lower Middle Income</v>
      </c>
      <c r="Q1501" t="str">
        <f>IFERROR(VLOOKUP(A1501,Ref_Data!$A:$C,3,0),"Unknown")</f>
        <v>East Asia &amp; Pacific</v>
      </c>
      <c r="R1501" t="str">
        <f t="shared" si="282"/>
        <v>High Access</v>
      </c>
      <c r="S1501">
        <f t="shared" si="283"/>
        <v>0.95909741113285918</v>
      </c>
      <c r="T1501">
        <f t="shared" si="284"/>
        <v>17.888273394421699</v>
      </c>
      <c r="U1501">
        <f t="shared" si="285"/>
        <v>-4.2649528540836847</v>
      </c>
      <c r="V1501">
        <f t="shared" si="286"/>
        <v>20.200000000000003</v>
      </c>
      <c r="W1501">
        <f t="shared" si="287"/>
        <v>-3.5742788000000081E-2</v>
      </c>
    </row>
    <row r="1502" spans="1:23" x14ac:dyDescent="0.2">
      <c r="A1502" t="s">
        <v>235</v>
      </c>
      <c r="B1502" t="s">
        <v>234</v>
      </c>
      <c r="C1502">
        <v>2015</v>
      </c>
      <c r="D1502">
        <v>90.6</v>
      </c>
      <c r="E1502">
        <v>47.5</v>
      </c>
      <c r="F1502">
        <v>0.53332191900000003</v>
      </c>
      <c r="H1502">
        <v>116815</v>
      </c>
      <c r="I1502" t="str">
        <f>Master_Data!$A1502 &amp; "-" &amp; Master_Data!$C1502</f>
        <v>KIR-2015</v>
      </c>
      <c r="J1502">
        <f t="shared" si="276"/>
        <v>7.1999999999999886</v>
      </c>
      <c r="K1502">
        <f t="shared" si="277"/>
        <v>-0.5</v>
      </c>
      <c r="L1502">
        <f t="shared" si="278"/>
        <v>6.9878750000000878E-3</v>
      </c>
      <c r="M1502">
        <f t="shared" si="279"/>
        <v>62299.999967985001</v>
      </c>
      <c r="N1502">
        <f t="shared" si="280"/>
        <v>9.4000000000000057</v>
      </c>
      <c r="O1502" t="str">
        <f t="shared" si="281"/>
        <v/>
      </c>
      <c r="P1502" t="str">
        <f>IFERROR(VLOOKUP(A1502,Ref_Data!$A:$B,2,0),"Unknown")</f>
        <v>Lower Middle Income</v>
      </c>
      <c r="Q1502" t="str">
        <f>IFERROR(VLOOKUP(A1502,Ref_Data!$A:$C,3,0),"Unknown")</f>
        <v>East Asia &amp; Pacific</v>
      </c>
      <c r="R1502" t="str">
        <f t="shared" si="282"/>
        <v>High Access</v>
      </c>
      <c r="S1502">
        <f t="shared" si="283"/>
        <v>7.5847614419531055</v>
      </c>
      <c r="T1502">
        <f t="shared" si="284"/>
        <v>17.58484280850201</v>
      </c>
      <c r="U1502">
        <f t="shared" si="285"/>
        <v>-4.1761194470041794</v>
      </c>
      <c r="V1502">
        <f t="shared" si="286"/>
        <v>27.399999999999991</v>
      </c>
      <c r="W1502">
        <f t="shared" si="287"/>
        <v>-2.8754912999999993E-2</v>
      </c>
    </row>
    <row r="1503" spans="1:23" x14ac:dyDescent="0.2">
      <c r="A1503" t="s">
        <v>235</v>
      </c>
      <c r="B1503" t="s">
        <v>234</v>
      </c>
      <c r="C1503">
        <v>2016</v>
      </c>
      <c r="D1503">
        <v>92.6</v>
      </c>
      <c r="E1503">
        <v>48.1</v>
      </c>
      <c r="F1503">
        <v>0.57225814100000005</v>
      </c>
      <c r="H1503">
        <v>118478</v>
      </c>
      <c r="I1503" t="str">
        <f>Master_Data!$A1503 &amp; "-" &amp; Master_Data!$C1503</f>
        <v>KIR-2016</v>
      </c>
      <c r="J1503">
        <f t="shared" si="276"/>
        <v>2</v>
      </c>
      <c r="K1503">
        <f t="shared" si="277"/>
        <v>0.60000000000000142</v>
      </c>
      <c r="L1503">
        <f t="shared" si="278"/>
        <v>3.893622200000002E-2</v>
      </c>
      <c r="M1503">
        <f t="shared" si="279"/>
        <v>67800.000029398012</v>
      </c>
      <c r="N1503">
        <f t="shared" si="280"/>
        <v>7.4000000000000057</v>
      </c>
      <c r="O1503" t="str">
        <f t="shared" si="281"/>
        <v/>
      </c>
      <c r="P1503" t="str">
        <f>IFERROR(VLOOKUP(A1503,Ref_Data!$A:$B,2,0),"Unknown")</f>
        <v>Lower Middle Income</v>
      </c>
      <c r="Q1503" t="str">
        <f>IFERROR(VLOOKUP(A1503,Ref_Data!$A:$C,3,0),"Unknown")</f>
        <v>East Asia &amp; Pacific</v>
      </c>
      <c r="R1503" t="str">
        <f t="shared" si="282"/>
        <v>High Access</v>
      </c>
      <c r="S1503">
        <f t="shared" si="283"/>
        <v>8.5052488694530268</v>
      </c>
      <c r="T1503">
        <f t="shared" si="284"/>
        <v>18.393942474815276</v>
      </c>
      <c r="U1503">
        <f t="shared" si="285"/>
        <v>-4.1021136546694565</v>
      </c>
      <c r="V1503">
        <f t="shared" si="286"/>
        <v>29.399999999999991</v>
      </c>
      <c r="W1503">
        <f t="shared" si="287"/>
        <v>1.0181309000000027E-2</v>
      </c>
    </row>
    <row r="1504" spans="1:23" x14ac:dyDescent="0.2">
      <c r="A1504" t="s">
        <v>235</v>
      </c>
      <c r="B1504" t="s">
        <v>234</v>
      </c>
      <c r="C1504">
        <v>2017</v>
      </c>
      <c r="D1504">
        <v>85.7</v>
      </c>
      <c r="E1504">
        <v>42.5</v>
      </c>
      <c r="F1504">
        <v>0.57451673199999997</v>
      </c>
      <c r="H1504">
        <v>120275</v>
      </c>
      <c r="I1504" t="str">
        <f>Master_Data!$A1504 &amp; "-" &amp; Master_Data!$C1504</f>
        <v>KIR-2017</v>
      </c>
      <c r="J1504">
        <f t="shared" si="276"/>
        <v>-6.8999999999999915</v>
      </c>
      <c r="K1504">
        <f t="shared" si="277"/>
        <v>-5.6000000000000014</v>
      </c>
      <c r="L1504">
        <f t="shared" si="278"/>
        <v>2.258590999999921E-3</v>
      </c>
      <c r="M1504">
        <f t="shared" si="279"/>
        <v>69099.999941300004</v>
      </c>
      <c r="N1504">
        <f t="shared" si="280"/>
        <v>14.299999999999997</v>
      </c>
      <c r="O1504" t="str">
        <f t="shared" si="281"/>
        <v/>
      </c>
      <c r="P1504" t="str">
        <f>IFERROR(VLOOKUP(A1504,Ref_Data!$A:$B,2,0),"Unknown")</f>
        <v>Lower Middle Income</v>
      </c>
      <c r="Q1504" t="str">
        <f>IFERROR(VLOOKUP(A1504,Ref_Data!$A:$C,3,0),"Unknown")</f>
        <v>East Asia &amp; Pacific</v>
      </c>
      <c r="R1504" t="str">
        <f t="shared" si="282"/>
        <v>High Access</v>
      </c>
      <c r="S1504">
        <f t="shared" si="283"/>
        <v>0.846092309921886</v>
      </c>
      <c r="T1504">
        <f t="shared" si="284"/>
        <v>12.958481128265053</v>
      </c>
      <c r="U1504">
        <f t="shared" si="285"/>
        <v>-4.1032343335732238</v>
      </c>
      <c r="V1504">
        <f t="shared" si="286"/>
        <v>22.5</v>
      </c>
      <c r="W1504">
        <f t="shared" si="287"/>
        <v>1.2439899999999948E-2</v>
      </c>
    </row>
    <row r="1505" spans="1:23" x14ac:dyDescent="0.2">
      <c r="A1505" t="s">
        <v>235</v>
      </c>
      <c r="B1505" t="s">
        <v>234</v>
      </c>
      <c r="C1505">
        <v>2018</v>
      </c>
      <c r="D1505">
        <v>87.5</v>
      </c>
      <c r="E1505">
        <v>42.3</v>
      </c>
      <c r="F1505">
        <v>0.62170309000000001</v>
      </c>
      <c r="H1505">
        <v>122084</v>
      </c>
      <c r="I1505" t="str">
        <f>Master_Data!$A1505 &amp; "-" &amp; Master_Data!$C1505</f>
        <v>KIR-2018</v>
      </c>
      <c r="J1505">
        <f t="shared" si="276"/>
        <v>1.7999999999999972</v>
      </c>
      <c r="K1505">
        <f t="shared" si="277"/>
        <v>-0.20000000000000284</v>
      </c>
      <c r="L1505">
        <f t="shared" si="278"/>
        <v>4.7186358000000039E-2</v>
      </c>
      <c r="M1505">
        <f t="shared" si="279"/>
        <v>75900.000039560007</v>
      </c>
      <c r="N1505">
        <f t="shared" si="280"/>
        <v>12.5</v>
      </c>
      <c r="O1505" t="str">
        <f t="shared" si="281"/>
        <v/>
      </c>
      <c r="P1505" t="str">
        <f>IFERROR(VLOOKUP(A1505,Ref_Data!$A:$B,2,0),"Unknown")</f>
        <v>Lower Middle Income</v>
      </c>
      <c r="Q1505" t="str">
        <f>IFERROR(VLOOKUP(A1505,Ref_Data!$A:$C,3,0),"Unknown")</f>
        <v>East Asia &amp; Pacific</v>
      </c>
      <c r="R1505" t="str">
        <f t="shared" si="282"/>
        <v>High Access</v>
      </c>
      <c r="S1505">
        <f t="shared" si="283"/>
        <v>2.016199440312505</v>
      </c>
      <c r="T1505">
        <f t="shared" si="284"/>
        <v>12.736969829674695</v>
      </c>
      <c r="U1505">
        <f t="shared" si="285"/>
        <v>-4.0891659196276144</v>
      </c>
      <c r="V1505">
        <f t="shared" si="286"/>
        <v>24.299999999999997</v>
      </c>
      <c r="W1505">
        <f t="shared" si="287"/>
        <v>5.9626257999999988E-2</v>
      </c>
    </row>
    <row r="1506" spans="1:23" x14ac:dyDescent="0.2">
      <c r="A1506" t="s">
        <v>235</v>
      </c>
      <c r="B1506" t="s">
        <v>234</v>
      </c>
      <c r="C1506">
        <v>2019</v>
      </c>
      <c r="D1506">
        <v>89.3</v>
      </c>
      <c r="E1506">
        <v>42.2</v>
      </c>
      <c r="F1506">
        <v>0.61410091899999997</v>
      </c>
      <c r="H1506">
        <v>123921</v>
      </c>
      <c r="I1506" t="str">
        <f>Master_Data!$A1506 &amp; "-" &amp; Master_Data!$C1506</f>
        <v>KIR-2019</v>
      </c>
      <c r="J1506">
        <f t="shared" si="276"/>
        <v>1.7999999999999972</v>
      </c>
      <c r="K1506">
        <f t="shared" si="277"/>
        <v>-9.9999999999994316E-2</v>
      </c>
      <c r="L1506">
        <f t="shared" si="278"/>
        <v>-7.6021710000000464E-3</v>
      </c>
      <c r="M1506">
        <f t="shared" si="279"/>
        <v>76099.999983399</v>
      </c>
      <c r="N1506">
        <f t="shared" si="280"/>
        <v>10.700000000000003</v>
      </c>
      <c r="O1506" t="str">
        <f t="shared" si="281"/>
        <v/>
      </c>
      <c r="P1506" t="str">
        <f>IFERROR(VLOOKUP(A1506,Ref_Data!$A:$B,2,0),"Unknown")</f>
        <v>Lower Middle Income</v>
      </c>
      <c r="Q1506" t="str">
        <f>IFERROR(VLOOKUP(A1506,Ref_Data!$A:$C,3,0),"Unknown")</f>
        <v>East Asia &amp; Pacific</v>
      </c>
      <c r="R1506" t="str">
        <f t="shared" si="282"/>
        <v>High Access</v>
      </c>
      <c r="S1506">
        <f t="shared" si="283"/>
        <v>3.2586228605858736</v>
      </c>
      <c r="T1506">
        <f t="shared" si="284"/>
        <v>12.737808956172714</v>
      </c>
      <c r="U1506">
        <f t="shared" si="285"/>
        <v>-4.0693003765815874</v>
      </c>
      <c r="V1506">
        <f t="shared" si="286"/>
        <v>26.099999999999994</v>
      </c>
      <c r="W1506">
        <f t="shared" si="287"/>
        <v>5.2024086999999941E-2</v>
      </c>
    </row>
    <row r="1507" spans="1:23" x14ac:dyDescent="0.2">
      <c r="A1507" t="s">
        <v>235</v>
      </c>
      <c r="B1507" t="s">
        <v>234</v>
      </c>
      <c r="C1507">
        <v>2020</v>
      </c>
      <c r="D1507">
        <v>91</v>
      </c>
      <c r="E1507">
        <v>42.2</v>
      </c>
      <c r="F1507">
        <v>0.58446141500000004</v>
      </c>
      <c r="H1507">
        <v>126099</v>
      </c>
      <c r="I1507" t="str">
        <f>Master_Data!$A1507 &amp; "-" &amp; Master_Data!$C1507</f>
        <v>KIR-2020</v>
      </c>
      <c r="J1507">
        <f t="shared" si="276"/>
        <v>1.7000000000000028</v>
      </c>
      <c r="K1507">
        <f t="shared" si="277"/>
        <v>0</v>
      </c>
      <c r="L1507">
        <f t="shared" si="278"/>
        <v>-2.9639503999999928E-2</v>
      </c>
      <c r="M1507">
        <f t="shared" si="279"/>
        <v>73699.999970085002</v>
      </c>
      <c r="N1507">
        <f t="shared" si="280"/>
        <v>9</v>
      </c>
      <c r="O1507" t="str">
        <f t="shared" si="281"/>
        <v/>
      </c>
      <c r="P1507" t="str">
        <f>IFERROR(VLOOKUP(A1507,Ref_Data!$A:$B,2,0),"Unknown")</f>
        <v>Lower Middle Income</v>
      </c>
      <c r="Q1507" t="str">
        <f>IFERROR(VLOOKUP(A1507,Ref_Data!$A:$C,3,0),"Unknown")</f>
        <v>East Asia &amp; Pacific</v>
      </c>
      <c r="R1507" t="str">
        <f t="shared" si="282"/>
        <v>High Access</v>
      </c>
      <c r="S1507">
        <f t="shared" si="283"/>
        <v>4.4261654743359173</v>
      </c>
      <c r="T1507">
        <f t="shared" si="284"/>
        <v>11.665146566184742</v>
      </c>
      <c r="U1507">
        <f t="shared" si="285"/>
        <v>-3.8162862213012581</v>
      </c>
      <c r="V1507">
        <f t="shared" si="286"/>
        <v>27.799999999999997</v>
      </c>
      <c r="W1507">
        <f t="shared" si="287"/>
        <v>2.2384583000000013E-2</v>
      </c>
    </row>
    <row r="1508" spans="1:23" x14ac:dyDescent="0.2">
      <c r="A1508" t="s">
        <v>235</v>
      </c>
      <c r="B1508" t="s">
        <v>234</v>
      </c>
      <c r="C1508">
        <v>2021</v>
      </c>
      <c r="D1508">
        <v>92.8</v>
      </c>
      <c r="E1508">
        <v>42.2</v>
      </c>
      <c r="F1508">
        <v>0.62705936399999995</v>
      </c>
      <c r="H1508">
        <v>128377</v>
      </c>
      <c r="I1508" t="str">
        <f>Master_Data!$A1508 &amp; "-" &amp; Master_Data!$C1508</f>
        <v>KIR-2021</v>
      </c>
      <c r="J1508">
        <f t="shared" si="276"/>
        <v>1.7999999999999972</v>
      </c>
      <c r="K1508">
        <f t="shared" si="277"/>
        <v>0</v>
      </c>
      <c r="L1508">
        <f t="shared" si="278"/>
        <v>4.2597948999999913E-2</v>
      </c>
      <c r="M1508">
        <f t="shared" si="279"/>
        <v>80499.99997222799</v>
      </c>
      <c r="N1508">
        <f t="shared" si="280"/>
        <v>7.2000000000000028</v>
      </c>
      <c r="O1508" t="str">
        <f t="shared" si="281"/>
        <v/>
      </c>
      <c r="P1508" t="str">
        <f>IFERROR(VLOOKUP(A1508,Ref_Data!$A:$B,2,0),"Unknown")</f>
        <v>Lower Middle Income</v>
      </c>
      <c r="Q1508" t="str">
        <f>IFERROR(VLOOKUP(A1508,Ref_Data!$A:$C,3,0),"Unknown")</f>
        <v>East Asia &amp; Pacific</v>
      </c>
      <c r="R1508" t="str">
        <f t="shared" si="282"/>
        <v>High Access</v>
      </c>
      <c r="S1508">
        <f t="shared" si="283"/>
        <v>5.6748314897265573</v>
      </c>
      <c r="T1508">
        <f t="shared" si="284"/>
        <v>12.596618357487944</v>
      </c>
      <c r="U1508">
        <f t="shared" si="285"/>
        <v>-3.9536749770041864</v>
      </c>
      <c r="V1508">
        <f t="shared" si="286"/>
        <v>29.599999999999994</v>
      </c>
      <c r="W1508">
        <f t="shared" si="287"/>
        <v>6.4982531999999926E-2</v>
      </c>
    </row>
    <row r="1509" spans="1:23" x14ac:dyDescent="0.2">
      <c r="A1509" t="s">
        <v>235</v>
      </c>
      <c r="B1509" t="s">
        <v>234</v>
      </c>
      <c r="C1509">
        <v>2022</v>
      </c>
      <c r="D1509">
        <v>94.4</v>
      </c>
      <c r="E1509">
        <v>41.9</v>
      </c>
      <c r="F1509">
        <v>0.58098092300000004</v>
      </c>
      <c r="H1509">
        <v>130469</v>
      </c>
      <c r="I1509" t="str">
        <f>Master_Data!$A1509 &amp; "-" &amp; Master_Data!$C1509</f>
        <v>KIR-2022</v>
      </c>
      <c r="J1509">
        <f t="shared" si="276"/>
        <v>1.6000000000000085</v>
      </c>
      <c r="K1509">
        <f t="shared" si="277"/>
        <v>-0.30000000000000426</v>
      </c>
      <c r="L1509">
        <f t="shared" si="278"/>
        <v>-4.6078440999999914E-2</v>
      </c>
      <c r="M1509">
        <f t="shared" si="279"/>
        <v>75800.000042887012</v>
      </c>
      <c r="N1509">
        <f t="shared" si="280"/>
        <v>5.5999999999999943</v>
      </c>
      <c r="O1509" t="str">
        <f t="shared" si="281"/>
        <v/>
      </c>
      <c r="P1509" t="str">
        <f>IFERROR(VLOOKUP(A1509,Ref_Data!$A:$B,2,0),"Unknown")</f>
        <v>Lower Middle Income</v>
      </c>
      <c r="Q1509" t="str">
        <f>IFERROR(VLOOKUP(A1509,Ref_Data!$A:$C,3,0),"Unknown")</f>
        <v>East Asia &amp; Pacific</v>
      </c>
      <c r="R1509" t="str">
        <f t="shared" si="282"/>
        <v>High Access</v>
      </c>
      <c r="S1509">
        <f t="shared" si="283"/>
        <v>6.9859463360156582</v>
      </c>
      <c r="T1509">
        <f t="shared" si="284"/>
        <v>11.478260869565204</v>
      </c>
      <c r="U1509">
        <f t="shared" si="285"/>
        <v>-3.9698201292259361</v>
      </c>
      <c r="V1509">
        <f t="shared" si="286"/>
        <v>31.200000000000003</v>
      </c>
      <c r="W1509">
        <f t="shared" si="287"/>
        <v>1.8904091000000012E-2</v>
      </c>
    </row>
    <row r="1510" spans="1:23" x14ac:dyDescent="0.2">
      <c r="A1510" t="s">
        <v>237</v>
      </c>
      <c r="B1510" t="s">
        <v>236</v>
      </c>
      <c r="C1510">
        <v>2010</v>
      </c>
      <c r="D1510">
        <v>99.8</v>
      </c>
      <c r="E1510">
        <v>1</v>
      </c>
      <c r="F1510">
        <v>2.1069034709999999</v>
      </c>
      <c r="H1510">
        <v>46846</v>
      </c>
      <c r="I1510" t="str">
        <f>Master_Data!$A1510 &amp; "-" &amp; Master_Data!$C1510</f>
        <v>KNA-2010</v>
      </c>
      <c r="J1510" t="str">
        <f t="shared" si="276"/>
        <v/>
      </c>
      <c r="K1510" t="str">
        <f t="shared" si="277"/>
        <v/>
      </c>
      <c r="L1510" t="str">
        <f t="shared" si="278"/>
        <v/>
      </c>
      <c r="M1510">
        <f t="shared" si="279"/>
        <v>98700.000002465997</v>
      </c>
      <c r="N1510">
        <f t="shared" si="280"/>
        <v>0.20000000000000284</v>
      </c>
      <c r="O1510" t="str">
        <f t="shared" si="281"/>
        <v/>
      </c>
      <c r="P1510" t="str">
        <f>IFERROR(VLOOKUP(A1510,Ref_Data!$A:$B,2,0),"Unknown")</f>
        <v>High Income</v>
      </c>
      <c r="Q1510" t="str">
        <f>IFERROR(VLOOKUP(A1510,Ref_Data!$A:$C,3,0),"Unknown")</f>
        <v>Latin America &amp; Caribbean</v>
      </c>
      <c r="R1510" t="str">
        <f t="shared" si="282"/>
        <v>Universal Access</v>
      </c>
      <c r="S1510">
        <f t="shared" si="283"/>
        <v>20.175342560585946</v>
      </c>
      <c r="T1510">
        <f t="shared" si="284"/>
        <v>-29.412664906737902</v>
      </c>
      <c r="U1510">
        <f t="shared" si="285"/>
        <v>-2.9911557429916344</v>
      </c>
      <c r="V1510">
        <f t="shared" si="286"/>
        <v>0</v>
      </c>
      <c r="W1510">
        <f t="shared" si="287"/>
        <v>0</v>
      </c>
    </row>
    <row r="1511" spans="1:23" x14ac:dyDescent="0.2">
      <c r="A1511" t="s">
        <v>237</v>
      </c>
      <c r="B1511" t="s">
        <v>236</v>
      </c>
      <c r="C1511">
        <v>2011</v>
      </c>
      <c r="D1511">
        <v>100</v>
      </c>
      <c r="E1511">
        <v>0.9</v>
      </c>
      <c r="F1511">
        <v>1.6593439409999999</v>
      </c>
      <c r="H1511">
        <v>46886</v>
      </c>
      <c r="I1511" t="str">
        <f>Master_Data!$A1511 &amp; "-" &amp; Master_Data!$C1511</f>
        <v>KNA-2011</v>
      </c>
      <c r="J1511">
        <f t="shared" si="276"/>
        <v>0.20000000000000284</v>
      </c>
      <c r="K1511">
        <f t="shared" si="277"/>
        <v>-9.9999999999999978E-2</v>
      </c>
      <c r="L1511">
        <f t="shared" si="278"/>
        <v>-0.44755952999999993</v>
      </c>
      <c r="M1511">
        <f t="shared" si="279"/>
        <v>77800.000017725994</v>
      </c>
      <c r="N1511">
        <f t="shared" si="280"/>
        <v>0</v>
      </c>
      <c r="O1511" t="str">
        <f t="shared" si="281"/>
        <v/>
      </c>
      <c r="P1511" t="str">
        <f>IFERROR(VLOOKUP(A1511,Ref_Data!$A:$B,2,0),"Unknown")</f>
        <v>High Income</v>
      </c>
      <c r="Q1511" t="str">
        <f>IFERROR(VLOOKUP(A1511,Ref_Data!$A:$C,3,0),"Unknown")</f>
        <v>Latin America &amp; Caribbean</v>
      </c>
      <c r="R1511" t="str">
        <f t="shared" si="282"/>
        <v>Universal Access</v>
      </c>
      <c r="S1511">
        <f t="shared" si="283"/>
        <v>19.584672569179688</v>
      </c>
      <c r="T1511">
        <f t="shared" si="284"/>
        <v>-29.297370289641144</v>
      </c>
      <c r="U1511">
        <f t="shared" si="285"/>
        <v>-3.4671894427740555</v>
      </c>
      <c r="V1511">
        <f t="shared" si="286"/>
        <v>0.20000000000000284</v>
      </c>
      <c r="W1511">
        <f t="shared" si="287"/>
        <v>-0.44755952999999993</v>
      </c>
    </row>
    <row r="1512" spans="1:23" x14ac:dyDescent="0.2">
      <c r="A1512" t="s">
        <v>237</v>
      </c>
      <c r="B1512" t="s">
        <v>236</v>
      </c>
      <c r="C1512">
        <v>2012</v>
      </c>
      <c r="D1512">
        <v>100</v>
      </c>
      <c r="E1512">
        <v>1.3</v>
      </c>
      <c r="F1512">
        <v>1.6966810539999999</v>
      </c>
      <c r="H1512">
        <v>47033</v>
      </c>
      <c r="I1512" t="str">
        <f>Master_Data!$A1512 &amp; "-" &amp; Master_Data!$C1512</f>
        <v>KNA-2012</v>
      </c>
      <c r="J1512">
        <f t="shared" si="276"/>
        <v>0</v>
      </c>
      <c r="K1512">
        <f t="shared" si="277"/>
        <v>0.4</v>
      </c>
      <c r="L1512">
        <f t="shared" si="278"/>
        <v>3.7337112999999977E-2</v>
      </c>
      <c r="M1512">
        <f t="shared" si="279"/>
        <v>79800.000012781995</v>
      </c>
      <c r="N1512">
        <f t="shared" si="280"/>
        <v>0</v>
      </c>
      <c r="O1512" t="str">
        <f t="shared" si="281"/>
        <v/>
      </c>
      <c r="P1512" t="str">
        <f>IFERROR(VLOOKUP(A1512,Ref_Data!$A:$B,2,0),"Unknown")</f>
        <v>High Income</v>
      </c>
      <c r="Q1512" t="str">
        <f>IFERROR(VLOOKUP(A1512,Ref_Data!$A:$C,3,0),"Unknown")</f>
        <v>Latin America &amp; Caribbean</v>
      </c>
      <c r="R1512" t="str">
        <f t="shared" si="282"/>
        <v>Universal Access</v>
      </c>
      <c r="S1512">
        <f t="shared" si="283"/>
        <v>18.879195463984374</v>
      </c>
      <c r="T1512">
        <f t="shared" si="284"/>
        <v>-28.807129453224881</v>
      </c>
      <c r="U1512">
        <f t="shared" si="285"/>
        <v>-3.7088230090962293</v>
      </c>
      <c r="V1512">
        <f t="shared" si="286"/>
        <v>0.20000000000000284</v>
      </c>
      <c r="W1512">
        <f t="shared" si="287"/>
        <v>-0.41022241699999995</v>
      </c>
    </row>
    <row r="1513" spans="1:23" x14ac:dyDescent="0.2">
      <c r="A1513" t="s">
        <v>237</v>
      </c>
      <c r="B1513" t="s">
        <v>236</v>
      </c>
      <c r="C1513">
        <v>2013</v>
      </c>
      <c r="D1513">
        <v>100</v>
      </c>
      <c r="E1513">
        <v>1.4</v>
      </c>
      <c r="F1513">
        <v>1.9333319170000001</v>
      </c>
      <c r="H1513">
        <v>47069</v>
      </c>
      <c r="I1513" t="str">
        <f>Master_Data!$A1513 &amp; "-" &amp; Master_Data!$C1513</f>
        <v>KNA-2013</v>
      </c>
      <c r="J1513">
        <f t="shared" si="276"/>
        <v>0</v>
      </c>
      <c r="K1513">
        <f t="shared" si="277"/>
        <v>9.9999999999999867E-2</v>
      </c>
      <c r="L1513">
        <f t="shared" si="278"/>
        <v>0.23665086300000016</v>
      </c>
      <c r="M1513">
        <f t="shared" si="279"/>
        <v>91000.000001273002</v>
      </c>
      <c r="N1513">
        <f t="shared" si="280"/>
        <v>0</v>
      </c>
      <c r="O1513" t="str">
        <f t="shared" si="281"/>
        <v/>
      </c>
      <c r="P1513" t="str">
        <f>IFERROR(VLOOKUP(A1513,Ref_Data!$A:$B,2,0),"Unknown")</f>
        <v>High Income</v>
      </c>
      <c r="Q1513" t="str">
        <f>IFERROR(VLOOKUP(A1513,Ref_Data!$A:$C,3,0),"Unknown")</f>
        <v>Latin America &amp; Caribbean</v>
      </c>
      <c r="R1513" t="str">
        <f t="shared" si="282"/>
        <v>Universal Access</v>
      </c>
      <c r="S1513">
        <f t="shared" si="283"/>
        <v>18.287461823359394</v>
      </c>
      <c r="T1513">
        <f t="shared" si="284"/>
        <v>-28.90164008383535</v>
      </c>
      <c r="U1513">
        <f t="shared" si="285"/>
        <v>-3.0350385270000038</v>
      </c>
      <c r="V1513">
        <f t="shared" si="286"/>
        <v>0.20000000000000284</v>
      </c>
      <c r="W1513">
        <f t="shared" si="287"/>
        <v>-0.17357155399999979</v>
      </c>
    </row>
    <row r="1514" spans="1:23" x14ac:dyDescent="0.2">
      <c r="A1514" t="s">
        <v>237</v>
      </c>
      <c r="B1514" t="s">
        <v>236</v>
      </c>
      <c r="C1514">
        <v>2014</v>
      </c>
      <c r="D1514">
        <v>100</v>
      </c>
      <c r="E1514">
        <v>1.6</v>
      </c>
      <c r="F1514">
        <v>2.0662999850000001</v>
      </c>
      <c r="H1514">
        <v>47089</v>
      </c>
      <c r="I1514" t="str">
        <f>Master_Data!$A1514 &amp; "-" &amp; Master_Data!$C1514</f>
        <v>KNA-2014</v>
      </c>
      <c r="J1514">
        <f t="shared" si="276"/>
        <v>0</v>
      </c>
      <c r="K1514">
        <f t="shared" si="277"/>
        <v>0.20000000000000018</v>
      </c>
      <c r="L1514">
        <f t="shared" si="278"/>
        <v>0.13296806800000005</v>
      </c>
      <c r="M1514">
        <f t="shared" si="279"/>
        <v>97299.999993664998</v>
      </c>
      <c r="N1514">
        <f t="shared" si="280"/>
        <v>0</v>
      </c>
      <c r="O1514" t="str">
        <f t="shared" si="281"/>
        <v/>
      </c>
      <c r="P1514" t="str">
        <f>IFERROR(VLOOKUP(A1514,Ref_Data!$A:$B,2,0),"Unknown")</f>
        <v>High Income</v>
      </c>
      <c r="Q1514" t="str">
        <f>IFERROR(VLOOKUP(A1514,Ref_Data!$A:$C,3,0),"Unknown")</f>
        <v>Latin America &amp; Caribbean</v>
      </c>
      <c r="R1514" t="str">
        <f t="shared" si="282"/>
        <v>Universal Access</v>
      </c>
      <c r="S1514">
        <f t="shared" si="283"/>
        <v>17.559097411132853</v>
      </c>
      <c r="T1514">
        <f t="shared" si="284"/>
        <v>-28.5117266055783</v>
      </c>
      <c r="U1514">
        <f t="shared" si="285"/>
        <v>-2.7249869130836841</v>
      </c>
      <c r="V1514">
        <f t="shared" si="286"/>
        <v>0.20000000000000284</v>
      </c>
      <c r="W1514">
        <f t="shared" si="287"/>
        <v>-4.0603485999999744E-2</v>
      </c>
    </row>
    <row r="1515" spans="1:23" x14ac:dyDescent="0.2">
      <c r="A1515" t="s">
        <v>237</v>
      </c>
      <c r="B1515" t="s">
        <v>236</v>
      </c>
      <c r="C1515">
        <v>2015</v>
      </c>
      <c r="D1515">
        <v>100</v>
      </c>
      <c r="E1515">
        <v>1.6</v>
      </c>
      <c r="F1515">
        <v>2.1640792580000001</v>
      </c>
      <c r="H1515">
        <v>47087</v>
      </c>
      <c r="I1515" t="str">
        <f>Master_Data!$A1515 &amp; "-" &amp; Master_Data!$C1515</f>
        <v>KNA-2015</v>
      </c>
      <c r="J1515">
        <f t="shared" si="276"/>
        <v>0</v>
      </c>
      <c r="K1515">
        <f t="shared" si="277"/>
        <v>0</v>
      </c>
      <c r="L1515">
        <f t="shared" si="278"/>
        <v>9.7779273E-2</v>
      </c>
      <c r="M1515">
        <f t="shared" si="279"/>
        <v>101900.000021446</v>
      </c>
      <c r="N1515">
        <f t="shared" si="280"/>
        <v>0</v>
      </c>
      <c r="O1515" t="str">
        <f t="shared" si="281"/>
        <v/>
      </c>
      <c r="P1515" t="str">
        <f>IFERROR(VLOOKUP(A1515,Ref_Data!$A:$B,2,0),"Unknown")</f>
        <v>High Income</v>
      </c>
      <c r="Q1515" t="str">
        <f>IFERROR(VLOOKUP(A1515,Ref_Data!$A:$C,3,0),"Unknown")</f>
        <v>Latin America &amp; Caribbean</v>
      </c>
      <c r="R1515" t="str">
        <f t="shared" si="282"/>
        <v>Universal Access</v>
      </c>
      <c r="S1515">
        <f t="shared" si="283"/>
        <v>16.984761441953111</v>
      </c>
      <c r="T1515">
        <f t="shared" si="284"/>
        <v>-28.315157191497988</v>
      </c>
      <c r="U1515">
        <f t="shared" si="285"/>
        <v>-2.5453621080041788</v>
      </c>
      <c r="V1515">
        <f t="shared" si="286"/>
        <v>0.20000000000000284</v>
      </c>
      <c r="W1515">
        <f t="shared" si="287"/>
        <v>5.7175787000000255E-2</v>
      </c>
    </row>
    <row r="1516" spans="1:23" x14ac:dyDescent="0.2">
      <c r="A1516" t="s">
        <v>237</v>
      </c>
      <c r="B1516" t="s">
        <v>236</v>
      </c>
      <c r="C1516">
        <v>2016</v>
      </c>
      <c r="D1516">
        <v>100</v>
      </c>
      <c r="E1516">
        <v>1.7</v>
      </c>
      <c r="F1516">
        <v>2.3685608070000002</v>
      </c>
      <c r="H1516">
        <v>47075</v>
      </c>
      <c r="I1516" t="str">
        <f>Master_Data!$A1516 &amp; "-" &amp; Master_Data!$C1516</f>
        <v>KNA-2016</v>
      </c>
      <c r="J1516">
        <f t="shared" si="276"/>
        <v>0</v>
      </c>
      <c r="K1516">
        <f t="shared" si="277"/>
        <v>9.9999999999999867E-2</v>
      </c>
      <c r="L1516">
        <f t="shared" si="278"/>
        <v>0.20448154900000004</v>
      </c>
      <c r="M1516">
        <f t="shared" si="279"/>
        <v>111499.99998952501</v>
      </c>
      <c r="N1516">
        <f t="shared" si="280"/>
        <v>0</v>
      </c>
      <c r="O1516" t="str">
        <f t="shared" si="281"/>
        <v/>
      </c>
      <c r="P1516" t="str">
        <f>IFERROR(VLOOKUP(A1516,Ref_Data!$A:$B,2,0),"Unknown")</f>
        <v>High Income</v>
      </c>
      <c r="Q1516" t="str">
        <f>IFERROR(VLOOKUP(A1516,Ref_Data!$A:$C,3,0),"Unknown")</f>
        <v>Latin America &amp; Caribbean</v>
      </c>
      <c r="R1516" t="str">
        <f t="shared" si="282"/>
        <v>Universal Access</v>
      </c>
      <c r="S1516">
        <f t="shared" si="283"/>
        <v>15.905248869453033</v>
      </c>
      <c r="T1516">
        <f t="shared" si="284"/>
        <v>-28.006057525184726</v>
      </c>
      <c r="U1516">
        <f t="shared" si="285"/>
        <v>-2.3058109886694562</v>
      </c>
      <c r="V1516">
        <f t="shared" si="286"/>
        <v>0.20000000000000284</v>
      </c>
      <c r="W1516">
        <f t="shared" si="287"/>
        <v>0.2616573360000003</v>
      </c>
    </row>
    <row r="1517" spans="1:23" x14ac:dyDescent="0.2">
      <c r="A1517" t="s">
        <v>237</v>
      </c>
      <c r="B1517" t="s">
        <v>236</v>
      </c>
      <c r="C1517">
        <v>2017</v>
      </c>
      <c r="D1517">
        <v>100</v>
      </c>
      <c r="E1517">
        <v>1.3</v>
      </c>
      <c r="F1517">
        <v>2.2104144529999998</v>
      </c>
      <c r="H1517">
        <v>47050</v>
      </c>
      <c r="I1517" t="str">
        <f>Master_Data!$A1517 &amp; "-" &amp; Master_Data!$C1517</f>
        <v>KNA-2017</v>
      </c>
      <c r="J1517">
        <f t="shared" si="276"/>
        <v>0</v>
      </c>
      <c r="K1517">
        <f t="shared" si="277"/>
        <v>-0.39999999999999991</v>
      </c>
      <c r="L1517">
        <f t="shared" si="278"/>
        <v>-0.15814635400000032</v>
      </c>
      <c r="M1517">
        <f t="shared" si="279"/>
        <v>104000.00001364999</v>
      </c>
      <c r="N1517">
        <f t="shared" si="280"/>
        <v>0</v>
      </c>
      <c r="O1517" t="str">
        <f t="shared" si="281"/>
        <v/>
      </c>
      <c r="P1517" t="str">
        <f>IFERROR(VLOOKUP(A1517,Ref_Data!$A:$B,2,0),"Unknown")</f>
        <v>High Income</v>
      </c>
      <c r="Q1517" t="str">
        <f>IFERROR(VLOOKUP(A1517,Ref_Data!$A:$C,3,0),"Unknown")</f>
        <v>Latin America &amp; Caribbean</v>
      </c>
      <c r="R1517" t="str">
        <f t="shared" si="282"/>
        <v>Universal Access</v>
      </c>
      <c r="S1517">
        <f t="shared" si="283"/>
        <v>15.146092309921883</v>
      </c>
      <c r="T1517">
        <f t="shared" si="284"/>
        <v>-28.241518871734947</v>
      </c>
      <c r="U1517">
        <f t="shared" si="285"/>
        <v>-2.4673366125732241</v>
      </c>
      <c r="V1517">
        <f t="shared" si="286"/>
        <v>0.20000000000000284</v>
      </c>
      <c r="W1517">
        <f t="shared" si="287"/>
        <v>0.10351098199999997</v>
      </c>
    </row>
    <row r="1518" spans="1:23" x14ac:dyDescent="0.2">
      <c r="A1518" t="s">
        <v>237</v>
      </c>
      <c r="B1518" t="s">
        <v>236</v>
      </c>
      <c r="C1518">
        <v>2018</v>
      </c>
      <c r="D1518">
        <v>100</v>
      </c>
      <c r="E1518">
        <v>1.3</v>
      </c>
      <c r="F1518">
        <v>2.363427502</v>
      </c>
      <c r="H1518">
        <v>47008</v>
      </c>
      <c r="I1518" t="str">
        <f>Master_Data!$A1518 &amp; "-" &amp; Master_Data!$C1518</f>
        <v>KNA-2018</v>
      </c>
      <c r="J1518">
        <f t="shared" si="276"/>
        <v>0</v>
      </c>
      <c r="K1518">
        <f t="shared" si="277"/>
        <v>0</v>
      </c>
      <c r="L1518">
        <f t="shared" si="278"/>
        <v>0.15301304900000012</v>
      </c>
      <c r="M1518">
        <f t="shared" si="279"/>
        <v>111100.000014016</v>
      </c>
      <c r="N1518">
        <f t="shared" si="280"/>
        <v>0</v>
      </c>
      <c r="O1518" t="str">
        <f t="shared" si="281"/>
        <v/>
      </c>
      <c r="P1518" t="str">
        <f>IFERROR(VLOOKUP(A1518,Ref_Data!$A:$B,2,0),"Unknown")</f>
        <v>High Income</v>
      </c>
      <c r="Q1518" t="str">
        <f>IFERROR(VLOOKUP(A1518,Ref_Data!$A:$C,3,0),"Unknown")</f>
        <v>Latin America &amp; Caribbean</v>
      </c>
      <c r="R1518" t="str">
        <f t="shared" si="282"/>
        <v>Universal Access</v>
      </c>
      <c r="S1518">
        <f t="shared" si="283"/>
        <v>14.516199440312505</v>
      </c>
      <c r="T1518">
        <f t="shared" si="284"/>
        <v>-28.263030170325301</v>
      </c>
      <c r="U1518">
        <f t="shared" si="285"/>
        <v>-2.3474415076276149</v>
      </c>
      <c r="V1518">
        <f t="shared" si="286"/>
        <v>0.20000000000000284</v>
      </c>
      <c r="W1518">
        <f t="shared" si="287"/>
        <v>0.2565240310000001</v>
      </c>
    </row>
    <row r="1519" spans="1:23" x14ac:dyDescent="0.2">
      <c r="A1519" t="s">
        <v>237</v>
      </c>
      <c r="B1519" t="s">
        <v>236</v>
      </c>
      <c r="C1519">
        <v>2019</v>
      </c>
      <c r="D1519">
        <v>100</v>
      </c>
      <c r="E1519">
        <v>1.3</v>
      </c>
      <c r="F1519">
        <v>2.7730448120000002</v>
      </c>
      <c r="H1519">
        <v>46952</v>
      </c>
      <c r="I1519" t="str">
        <f>Master_Data!$A1519 &amp; "-" &amp; Master_Data!$C1519</f>
        <v>KNA-2019</v>
      </c>
      <c r="J1519">
        <f t="shared" si="276"/>
        <v>0</v>
      </c>
      <c r="K1519">
        <f t="shared" si="277"/>
        <v>0</v>
      </c>
      <c r="L1519">
        <f t="shared" si="278"/>
        <v>0.40961731000000023</v>
      </c>
      <c r="M1519">
        <f t="shared" si="279"/>
        <v>130200.00001302401</v>
      </c>
      <c r="N1519">
        <f t="shared" si="280"/>
        <v>0</v>
      </c>
      <c r="O1519" t="str">
        <f t="shared" si="281"/>
        <v/>
      </c>
      <c r="P1519" t="str">
        <f>IFERROR(VLOOKUP(A1519,Ref_Data!$A:$B,2,0),"Unknown")</f>
        <v>High Income</v>
      </c>
      <c r="Q1519" t="str">
        <f>IFERROR(VLOOKUP(A1519,Ref_Data!$A:$C,3,0),"Unknown")</f>
        <v>Latin America &amp; Caribbean</v>
      </c>
      <c r="R1519" t="str">
        <f t="shared" si="282"/>
        <v>Universal Access</v>
      </c>
      <c r="S1519">
        <f t="shared" si="283"/>
        <v>13.958622860585876</v>
      </c>
      <c r="T1519">
        <f t="shared" si="284"/>
        <v>-28.162191043827288</v>
      </c>
      <c r="U1519">
        <f t="shared" si="285"/>
        <v>-1.9103564835815874</v>
      </c>
      <c r="V1519">
        <f t="shared" si="286"/>
        <v>0.20000000000000284</v>
      </c>
      <c r="W1519">
        <f t="shared" si="287"/>
        <v>0.66614134100000033</v>
      </c>
    </row>
    <row r="1520" spans="1:23" x14ac:dyDescent="0.2">
      <c r="A1520" t="s">
        <v>237</v>
      </c>
      <c r="B1520" t="s">
        <v>236</v>
      </c>
      <c r="C1520">
        <v>2020</v>
      </c>
      <c r="D1520">
        <v>100</v>
      </c>
      <c r="E1520">
        <v>1.6</v>
      </c>
      <c r="F1520">
        <v>2.5517388520000002</v>
      </c>
      <c r="H1520">
        <v>46870</v>
      </c>
      <c r="I1520" t="str">
        <f>Master_Data!$A1520 &amp; "-" &amp; Master_Data!$C1520</f>
        <v>KNA-2020</v>
      </c>
      <c r="J1520">
        <f t="shared" si="276"/>
        <v>0</v>
      </c>
      <c r="K1520">
        <f t="shared" si="277"/>
        <v>0.30000000000000004</v>
      </c>
      <c r="L1520">
        <f t="shared" si="278"/>
        <v>-0.22130596000000002</v>
      </c>
      <c r="M1520">
        <f t="shared" si="279"/>
        <v>119599.99999324001</v>
      </c>
      <c r="N1520">
        <f t="shared" si="280"/>
        <v>0</v>
      </c>
      <c r="O1520" t="str">
        <f t="shared" si="281"/>
        <v/>
      </c>
      <c r="P1520" t="str">
        <f>IFERROR(VLOOKUP(A1520,Ref_Data!$A:$B,2,0),"Unknown")</f>
        <v>High Income</v>
      </c>
      <c r="Q1520" t="str">
        <f>IFERROR(VLOOKUP(A1520,Ref_Data!$A:$C,3,0),"Unknown")</f>
        <v>Latin America &amp; Caribbean</v>
      </c>
      <c r="R1520" t="str">
        <f t="shared" si="282"/>
        <v>Universal Access</v>
      </c>
      <c r="S1520">
        <f t="shared" si="283"/>
        <v>13.426165474335917</v>
      </c>
      <c r="T1520">
        <f t="shared" si="284"/>
        <v>-28.93485343381526</v>
      </c>
      <c r="U1520">
        <f t="shared" si="285"/>
        <v>-1.8490087843012577</v>
      </c>
      <c r="V1520">
        <f t="shared" si="286"/>
        <v>0.20000000000000284</v>
      </c>
      <c r="W1520">
        <f t="shared" si="287"/>
        <v>0.44483538100000031</v>
      </c>
    </row>
    <row r="1521" spans="1:23" x14ac:dyDescent="0.2">
      <c r="A1521" t="s">
        <v>237</v>
      </c>
      <c r="B1521" t="s">
        <v>236</v>
      </c>
      <c r="C1521">
        <v>2021</v>
      </c>
      <c r="D1521">
        <v>100</v>
      </c>
      <c r="E1521">
        <v>1.6</v>
      </c>
      <c r="F1521">
        <v>2.4848705170000001</v>
      </c>
      <c r="H1521">
        <v>46763</v>
      </c>
      <c r="I1521" t="str">
        <f>Master_Data!$A1521 &amp; "-" &amp; Master_Data!$C1521</f>
        <v>KNA-2021</v>
      </c>
      <c r="J1521">
        <f t="shared" si="276"/>
        <v>0</v>
      </c>
      <c r="K1521">
        <f t="shared" si="277"/>
        <v>0</v>
      </c>
      <c r="L1521">
        <f t="shared" si="278"/>
        <v>-6.6868335000000112E-2</v>
      </c>
      <c r="M1521">
        <f t="shared" si="279"/>
        <v>116199.999986471</v>
      </c>
      <c r="N1521">
        <f t="shared" si="280"/>
        <v>0</v>
      </c>
      <c r="O1521" t="str">
        <f t="shared" si="281"/>
        <v/>
      </c>
      <c r="P1521" t="str">
        <f>IFERROR(VLOOKUP(A1521,Ref_Data!$A:$B,2,0),"Unknown")</f>
        <v>High Income</v>
      </c>
      <c r="Q1521" t="str">
        <f>IFERROR(VLOOKUP(A1521,Ref_Data!$A:$C,3,0),"Unknown")</f>
        <v>Latin America &amp; Caribbean</v>
      </c>
      <c r="R1521" t="str">
        <f t="shared" si="282"/>
        <v>Universal Access</v>
      </c>
      <c r="S1521">
        <f t="shared" si="283"/>
        <v>12.87483148972656</v>
      </c>
      <c r="T1521">
        <f t="shared" si="284"/>
        <v>-28.003381642512057</v>
      </c>
      <c r="U1521">
        <f t="shared" si="285"/>
        <v>-2.0958638240041862</v>
      </c>
      <c r="V1521">
        <f t="shared" si="286"/>
        <v>0.20000000000000284</v>
      </c>
      <c r="W1521">
        <f t="shared" si="287"/>
        <v>0.3779670460000002</v>
      </c>
    </row>
    <row r="1522" spans="1:23" x14ac:dyDescent="0.2">
      <c r="A1522" t="s">
        <v>237</v>
      </c>
      <c r="B1522" t="s">
        <v>236</v>
      </c>
      <c r="C1522">
        <v>2022</v>
      </c>
      <c r="D1522">
        <v>100</v>
      </c>
      <c r="E1522">
        <v>1.5</v>
      </c>
      <c r="F1522">
        <v>2.78533045</v>
      </c>
      <c r="H1522">
        <v>46709</v>
      </c>
      <c r="I1522" t="str">
        <f>Master_Data!$A1522 &amp; "-" &amp; Master_Data!$C1522</f>
        <v>KNA-2022</v>
      </c>
      <c r="J1522">
        <f t="shared" si="276"/>
        <v>0</v>
      </c>
      <c r="K1522">
        <f t="shared" si="277"/>
        <v>-0.10000000000000009</v>
      </c>
      <c r="L1522">
        <f t="shared" si="278"/>
        <v>0.30045993299999996</v>
      </c>
      <c r="M1522">
        <f t="shared" si="279"/>
        <v>130099.99998905</v>
      </c>
      <c r="N1522">
        <f t="shared" si="280"/>
        <v>0</v>
      </c>
      <c r="O1522" t="str">
        <f t="shared" si="281"/>
        <v/>
      </c>
      <c r="P1522" t="str">
        <f>IFERROR(VLOOKUP(A1522,Ref_Data!$A:$B,2,0),"Unknown")</f>
        <v>High Income</v>
      </c>
      <c r="Q1522" t="str">
        <f>IFERROR(VLOOKUP(A1522,Ref_Data!$A:$C,3,0),"Unknown")</f>
        <v>Latin America &amp; Caribbean</v>
      </c>
      <c r="R1522" t="str">
        <f t="shared" si="282"/>
        <v>Universal Access</v>
      </c>
      <c r="S1522">
        <f t="shared" si="283"/>
        <v>12.585946336015652</v>
      </c>
      <c r="T1522">
        <f t="shared" si="284"/>
        <v>-28.921739130434794</v>
      </c>
      <c r="U1522">
        <f t="shared" si="285"/>
        <v>-1.7654706022259363</v>
      </c>
      <c r="V1522">
        <f t="shared" si="286"/>
        <v>0.20000000000000284</v>
      </c>
      <c r="W1522">
        <f t="shared" si="287"/>
        <v>0.67842697900000015</v>
      </c>
    </row>
    <row r="1523" spans="1:23" x14ac:dyDescent="0.2">
      <c r="A1523" t="s">
        <v>239</v>
      </c>
      <c r="B1523" t="s">
        <v>238</v>
      </c>
      <c r="C1523">
        <v>2010</v>
      </c>
      <c r="D1523">
        <v>100</v>
      </c>
      <c r="E1523">
        <v>1.3</v>
      </c>
      <c r="F1523">
        <v>12.3690482</v>
      </c>
      <c r="G1523">
        <v>4920.3415949999999</v>
      </c>
      <c r="H1523">
        <v>49554112</v>
      </c>
      <c r="I1523" t="str">
        <f>Master_Data!$A1523 &amp; "-" &amp; Master_Data!$C1523</f>
        <v>KOR-2010</v>
      </c>
      <c r="J1523" t="str">
        <f t="shared" si="276"/>
        <v/>
      </c>
      <c r="K1523" t="str">
        <f t="shared" si="277"/>
        <v/>
      </c>
      <c r="L1523" t="str">
        <f t="shared" si="278"/>
        <v/>
      </c>
      <c r="M1523">
        <f t="shared" si="279"/>
        <v>612937199.83619845</v>
      </c>
      <c r="N1523">
        <f t="shared" si="280"/>
        <v>0</v>
      </c>
      <c r="O1523">
        <f t="shared" si="281"/>
        <v>2.5138596500229373</v>
      </c>
      <c r="P1523" t="str">
        <f>IFERROR(VLOOKUP(A1523,Ref_Data!$A:$B,2,0),"Unknown")</f>
        <v>High Income</v>
      </c>
      <c r="Q1523" t="str">
        <f>IFERROR(VLOOKUP(A1523,Ref_Data!$A:$C,3,0),"Unknown")</f>
        <v>East Asia &amp; Pacific</v>
      </c>
      <c r="R1523" t="str">
        <f t="shared" si="282"/>
        <v>Universal Access</v>
      </c>
      <c r="S1523">
        <f t="shared" si="283"/>
        <v>20.375342560585949</v>
      </c>
      <c r="T1523">
        <f t="shared" si="284"/>
        <v>-29.112664906737901</v>
      </c>
      <c r="U1523">
        <f t="shared" si="285"/>
        <v>7.2709889860083656</v>
      </c>
      <c r="V1523">
        <f t="shared" si="286"/>
        <v>0</v>
      </c>
      <c r="W1523">
        <f t="shared" si="287"/>
        <v>0</v>
      </c>
    </row>
    <row r="1524" spans="1:23" x14ac:dyDescent="0.2">
      <c r="A1524" t="s">
        <v>239</v>
      </c>
      <c r="B1524" t="s">
        <v>238</v>
      </c>
      <c r="C1524">
        <v>2011</v>
      </c>
      <c r="D1524">
        <v>100</v>
      </c>
      <c r="E1524">
        <v>1.4</v>
      </c>
      <c r="F1524">
        <v>12.97026844</v>
      </c>
      <c r="G1524">
        <v>5114.9628259999999</v>
      </c>
      <c r="H1524">
        <v>49936638</v>
      </c>
      <c r="I1524" t="str">
        <f>Master_Data!$A1524 &amp; "-" &amp; Master_Data!$C1524</f>
        <v>KOR-2011</v>
      </c>
      <c r="J1524">
        <f t="shared" si="276"/>
        <v>0</v>
      </c>
      <c r="K1524">
        <f t="shared" si="277"/>
        <v>9.9999999999999867E-2</v>
      </c>
      <c r="L1524">
        <f t="shared" si="278"/>
        <v>0.60122023999999996</v>
      </c>
      <c r="M1524">
        <f t="shared" si="279"/>
        <v>647691599.85110474</v>
      </c>
      <c r="N1524">
        <f t="shared" si="280"/>
        <v>0</v>
      </c>
      <c r="O1524">
        <f t="shared" si="281"/>
        <v>2.5357502842582731</v>
      </c>
      <c r="P1524" t="str">
        <f>IFERROR(VLOOKUP(A1524,Ref_Data!$A:$B,2,0),"Unknown")</f>
        <v>High Income</v>
      </c>
      <c r="Q1524" t="str">
        <f>IFERROR(VLOOKUP(A1524,Ref_Data!$A:$C,3,0),"Unknown")</f>
        <v>East Asia &amp; Pacific</v>
      </c>
      <c r="R1524" t="str">
        <f t="shared" si="282"/>
        <v>Universal Access</v>
      </c>
      <c r="S1524">
        <f t="shared" si="283"/>
        <v>19.584672569179688</v>
      </c>
      <c r="T1524">
        <f t="shared" si="284"/>
        <v>-28.797370289641144</v>
      </c>
      <c r="U1524">
        <f t="shared" si="285"/>
        <v>7.8437350562259445</v>
      </c>
      <c r="V1524">
        <f t="shared" si="286"/>
        <v>0</v>
      </c>
      <c r="W1524">
        <f t="shared" si="287"/>
        <v>0.60122023999999996</v>
      </c>
    </row>
    <row r="1525" spans="1:23" x14ac:dyDescent="0.2">
      <c r="A1525" t="s">
        <v>239</v>
      </c>
      <c r="B1525" t="s">
        <v>238</v>
      </c>
      <c r="C1525">
        <v>2012</v>
      </c>
      <c r="D1525">
        <v>100</v>
      </c>
      <c r="E1525">
        <v>1.6</v>
      </c>
      <c r="F1525">
        <v>12.852856360000001</v>
      </c>
      <c r="G1525">
        <v>5122.9421329999996</v>
      </c>
      <c r="H1525">
        <v>50199853</v>
      </c>
      <c r="I1525" t="str">
        <f>Master_Data!$A1525 &amp; "-" &amp; Master_Data!$C1525</f>
        <v>KOR-2012</v>
      </c>
      <c r="J1525">
        <f t="shared" si="276"/>
        <v>0</v>
      </c>
      <c r="K1525">
        <f t="shared" si="277"/>
        <v>0.20000000000000018</v>
      </c>
      <c r="L1525">
        <f t="shared" si="278"/>
        <v>-0.11741207999999936</v>
      </c>
      <c r="M1525">
        <f t="shared" si="279"/>
        <v>645211499.90211511</v>
      </c>
      <c r="N1525">
        <f t="shared" si="280"/>
        <v>0</v>
      </c>
      <c r="O1525">
        <f t="shared" si="281"/>
        <v>2.5088818156283481</v>
      </c>
      <c r="P1525" t="str">
        <f>IFERROR(VLOOKUP(A1525,Ref_Data!$A:$B,2,0),"Unknown")</f>
        <v>High Income</v>
      </c>
      <c r="Q1525" t="str">
        <f>IFERROR(VLOOKUP(A1525,Ref_Data!$A:$C,3,0),"Unknown")</f>
        <v>East Asia &amp; Pacific</v>
      </c>
      <c r="R1525" t="str">
        <f t="shared" si="282"/>
        <v>Universal Access</v>
      </c>
      <c r="S1525">
        <f t="shared" si="283"/>
        <v>18.879195463984374</v>
      </c>
      <c r="T1525">
        <f t="shared" si="284"/>
        <v>-28.507129453224881</v>
      </c>
      <c r="U1525">
        <f t="shared" si="285"/>
        <v>7.4473522969037713</v>
      </c>
      <c r="V1525">
        <f t="shared" si="286"/>
        <v>0</v>
      </c>
      <c r="W1525">
        <f t="shared" si="287"/>
        <v>0.4838081600000006</v>
      </c>
    </row>
    <row r="1526" spans="1:23" x14ac:dyDescent="0.2">
      <c r="A1526" t="s">
        <v>239</v>
      </c>
      <c r="B1526" t="s">
        <v>238</v>
      </c>
      <c r="C1526">
        <v>2013</v>
      </c>
      <c r="D1526">
        <v>100</v>
      </c>
      <c r="E1526">
        <v>1.9</v>
      </c>
      <c r="F1526">
        <v>12.73173298</v>
      </c>
      <c r="G1526">
        <v>5108.236339</v>
      </c>
      <c r="H1526">
        <v>50428893</v>
      </c>
      <c r="I1526" t="str">
        <f>Master_Data!$A1526 &amp; "-" &amp; Master_Data!$C1526</f>
        <v>KOR-2013</v>
      </c>
      <c r="J1526">
        <f t="shared" si="276"/>
        <v>0</v>
      </c>
      <c r="K1526">
        <f t="shared" si="277"/>
        <v>0.29999999999999982</v>
      </c>
      <c r="L1526">
        <f t="shared" si="278"/>
        <v>-0.12112338000000022</v>
      </c>
      <c r="M1526">
        <f t="shared" si="279"/>
        <v>642047200.15299118</v>
      </c>
      <c r="N1526">
        <f t="shared" si="280"/>
        <v>0</v>
      </c>
      <c r="O1526">
        <f t="shared" si="281"/>
        <v>2.4923930952052218</v>
      </c>
      <c r="P1526" t="str">
        <f>IFERROR(VLOOKUP(A1526,Ref_Data!$A:$B,2,0),"Unknown")</f>
        <v>High Income</v>
      </c>
      <c r="Q1526" t="str">
        <f>IFERROR(VLOOKUP(A1526,Ref_Data!$A:$C,3,0),"Unknown")</f>
        <v>East Asia &amp; Pacific</v>
      </c>
      <c r="R1526" t="str">
        <f t="shared" si="282"/>
        <v>Universal Access</v>
      </c>
      <c r="S1526">
        <f t="shared" si="283"/>
        <v>18.287461823359394</v>
      </c>
      <c r="T1526">
        <f t="shared" si="284"/>
        <v>-28.40164008383535</v>
      </c>
      <c r="U1526">
        <f t="shared" si="285"/>
        <v>7.7633625359999963</v>
      </c>
      <c r="V1526">
        <f t="shared" si="286"/>
        <v>0</v>
      </c>
      <c r="W1526">
        <f t="shared" si="287"/>
        <v>0.36268478000000037</v>
      </c>
    </row>
    <row r="1527" spans="1:23" x14ac:dyDescent="0.2">
      <c r="A1527" t="s">
        <v>239</v>
      </c>
      <c r="B1527" t="s">
        <v>238</v>
      </c>
      <c r="C1527">
        <v>2014</v>
      </c>
      <c r="D1527">
        <v>100</v>
      </c>
      <c r="E1527">
        <v>2.9</v>
      </c>
      <c r="F1527">
        <v>12.4261678</v>
      </c>
      <c r="G1527">
        <v>5136.9853300000004</v>
      </c>
      <c r="H1527">
        <v>50746659</v>
      </c>
      <c r="I1527" t="str">
        <f>Master_Data!$A1527 &amp; "-" &amp; Master_Data!$C1527</f>
        <v>KOR-2014</v>
      </c>
      <c r="J1527">
        <f t="shared" si="276"/>
        <v>0</v>
      </c>
      <c r="K1527">
        <f t="shared" si="277"/>
        <v>1</v>
      </c>
      <c r="L1527">
        <f t="shared" si="278"/>
        <v>-0.30556518000000032</v>
      </c>
      <c r="M1527">
        <f t="shared" si="279"/>
        <v>630586500.02338016</v>
      </c>
      <c r="N1527">
        <f t="shared" si="280"/>
        <v>0</v>
      </c>
      <c r="O1527">
        <f t="shared" si="281"/>
        <v>2.4189611224760883</v>
      </c>
      <c r="P1527" t="str">
        <f>IFERROR(VLOOKUP(A1527,Ref_Data!$A:$B,2,0),"Unknown")</f>
        <v>High Income</v>
      </c>
      <c r="Q1527" t="str">
        <f>IFERROR(VLOOKUP(A1527,Ref_Data!$A:$C,3,0),"Unknown")</f>
        <v>East Asia &amp; Pacific</v>
      </c>
      <c r="R1527" t="str">
        <f t="shared" si="282"/>
        <v>Universal Access</v>
      </c>
      <c r="S1527">
        <f t="shared" si="283"/>
        <v>17.559097411132853</v>
      </c>
      <c r="T1527">
        <f t="shared" si="284"/>
        <v>-27.211726605578303</v>
      </c>
      <c r="U1527">
        <f t="shared" si="285"/>
        <v>7.6348809019163157</v>
      </c>
      <c r="V1527">
        <f t="shared" si="286"/>
        <v>0</v>
      </c>
      <c r="W1527">
        <f t="shared" si="287"/>
        <v>5.7119600000000048E-2</v>
      </c>
    </row>
    <row r="1528" spans="1:23" x14ac:dyDescent="0.2">
      <c r="A1528" t="s">
        <v>239</v>
      </c>
      <c r="B1528" t="s">
        <v>238</v>
      </c>
      <c r="C1528">
        <v>2015</v>
      </c>
      <c r="D1528">
        <v>100</v>
      </c>
      <c r="E1528">
        <v>2.7</v>
      </c>
      <c r="F1528">
        <v>12.61981905</v>
      </c>
      <c r="G1528">
        <v>5239.0034539999997</v>
      </c>
      <c r="H1528">
        <v>51014947</v>
      </c>
      <c r="I1528" t="str">
        <f>Master_Data!$A1528 &amp; "-" &amp; Master_Data!$C1528</f>
        <v>KOR-2015</v>
      </c>
      <c r="J1528">
        <f t="shared" si="276"/>
        <v>0</v>
      </c>
      <c r="K1528">
        <f t="shared" si="277"/>
        <v>-0.19999999999999973</v>
      </c>
      <c r="L1528">
        <f t="shared" si="278"/>
        <v>0.19365125000000027</v>
      </c>
      <c r="M1528">
        <f t="shared" si="279"/>
        <v>643799399.98534036</v>
      </c>
      <c r="N1528">
        <f t="shared" si="280"/>
        <v>0</v>
      </c>
      <c r="O1528">
        <f t="shared" si="281"/>
        <v>2.4088205248967185</v>
      </c>
      <c r="P1528" t="str">
        <f>IFERROR(VLOOKUP(A1528,Ref_Data!$A:$B,2,0),"Unknown")</f>
        <v>High Income</v>
      </c>
      <c r="Q1528" t="str">
        <f>IFERROR(VLOOKUP(A1528,Ref_Data!$A:$C,3,0),"Unknown")</f>
        <v>East Asia &amp; Pacific</v>
      </c>
      <c r="R1528" t="str">
        <f t="shared" si="282"/>
        <v>Universal Access</v>
      </c>
      <c r="S1528">
        <f t="shared" si="283"/>
        <v>16.984761441953111</v>
      </c>
      <c r="T1528">
        <f t="shared" si="284"/>
        <v>-27.21515719149799</v>
      </c>
      <c r="U1528">
        <f t="shared" si="285"/>
        <v>7.9103776839958213</v>
      </c>
      <c r="V1528">
        <f t="shared" si="286"/>
        <v>0</v>
      </c>
      <c r="W1528">
        <f t="shared" si="287"/>
        <v>0.25077085000000032</v>
      </c>
    </row>
    <row r="1529" spans="1:23" x14ac:dyDescent="0.2">
      <c r="A1529" t="s">
        <v>239</v>
      </c>
      <c r="B1529" t="s">
        <v>238</v>
      </c>
      <c r="C1529">
        <v>2016</v>
      </c>
      <c r="D1529">
        <v>100</v>
      </c>
      <c r="E1529">
        <v>2.6</v>
      </c>
      <c r="F1529">
        <v>12.667778820000001</v>
      </c>
      <c r="G1529">
        <v>5390.8404259999998</v>
      </c>
      <c r="H1529">
        <v>51217803</v>
      </c>
      <c r="I1529" t="str">
        <f>Master_Data!$A1529 &amp; "-" &amp; Master_Data!$C1529</f>
        <v>KOR-2016</v>
      </c>
      <c r="J1529">
        <f t="shared" si="276"/>
        <v>0</v>
      </c>
      <c r="K1529">
        <f t="shared" si="277"/>
        <v>-0.10000000000000009</v>
      </c>
      <c r="L1529">
        <f t="shared" si="278"/>
        <v>4.795977000000029E-2</v>
      </c>
      <c r="M1529">
        <f t="shared" si="279"/>
        <v>648815800.05033255</v>
      </c>
      <c r="N1529">
        <f t="shared" si="280"/>
        <v>0</v>
      </c>
      <c r="O1529">
        <f t="shared" si="281"/>
        <v>2.3498708585220514</v>
      </c>
      <c r="P1529" t="str">
        <f>IFERROR(VLOOKUP(A1529,Ref_Data!$A:$B,2,0),"Unknown")</f>
        <v>High Income</v>
      </c>
      <c r="Q1529" t="str">
        <f>IFERROR(VLOOKUP(A1529,Ref_Data!$A:$C,3,0),"Unknown")</f>
        <v>East Asia &amp; Pacific</v>
      </c>
      <c r="R1529" t="str">
        <f t="shared" si="282"/>
        <v>Universal Access</v>
      </c>
      <c r="S1529">
        <f t="shared" si="283"/>
        <v>15.905248869453033</v>
      </c>
      <c r="T1529">
        <f t="shared" si="284"/>
        <v>-27.106057525184724</v>
      </c>
      <c r="U1529">
        <f t="shared" si="285"/>
        <v>7.9934070243305442</v>
      </c>
      <c r="V1529">
        <f t="shared" si="286"/>
        <v>0</v>
      </c>
      <c r="W1529">
        <f t="shared" si="287"/>
        <v>0.29873062000000061</v>
      </c>
    </row>
    <row r="1530" spans="1:23" x14ac:dyDescent="0.2">
      <c r="A1530" t="s">
        <v>239</v>
      </c>
      <c r="B1530" t="s">
        <v>238</v>
      </c>
      <c r="C1530">
        <v>2017</v>
      </c>
      <c r="D1530">
        <v>100</v>
      </c>
      <c r="E1530">
        <v>2.8</v>
      </c>
      <c r="F1530">
        <v>12.952944840000001</v>
      </c>
      <c r="G1530">
        <v>5467.8222500000002</v>
      </c>
      <c r="H1530">
        <v>51361911</v>
      </c>
      <c r="I1530" t="str">
        <f>Master_Data!$A1530 &amp; "-" &amp; Master_Data!$C1530</f>
        <v>KOR-2017</v>
      </c>
      <c r="J1530">
        <f t="shared" si="276"/>
        <v>0</v>
      </c>
      <c r="K1530">
        <f t="shared" si="277"/>
        <v>0.19999999999999973</v>
      </c>
      <c r="L1530">
        <f t="shared" si="278"/>
        <v>0.28516602000000013</v>
      </c>
      <c r="M1530">
        <f t="shared" si="279"/>
        <v>665288000.05998933</v>
      </c>
      <c r="N1530">
        <f t="shared" si="280"/>
        <v>0</v>
      </c>
      <c r="O1530">
        <f t="shared" si="281"/>
        <v>2.3689403656089953</v>
      </c>
      <c r="P1530" t="str">
        <f>IFERROR(VLOOKUP(A1530,Ref_Data!$A:$B,2,0),"Unknown")</f>
        <v>High Income</v>
      </c>
      <c r="Q1530" t="str">
        <f>IFERROR(VLOOKUP(A1530,Ref_Data!$A:$C,3,0),"Unknown")</f>
        <v>East Asia &amp; Pacific</v>
      </c>
      <c r="R1530" t="str">
        <f t="shared" si="282"/>
        <v>Universal Access</v>
      </c>
      <c r="S1530">
        <f t="shared" si="283"/>
        <v>15.146092309921883</v>
      </c>
      <c r="T1530">
        <f t="shared" si="284"/>
        <v>-26.741518871734947</v>
      </c>
      <c r="U1530">
        <f t="shared" si="285"/>
        <v>8.2751937744267767</v>
      </c>
      <c r="V1530">
        <f t="shared" si="286"/>
        <v>0</v>
      </c>
      <c r="W1530">
        <f t="shared" si="287"/>
        <v>0.58389664000000074</v>
      </c>
    </row>
    <row r="1531" spans="1:23" x14ac:dyDescent="0.2">
      <c r="A1531" t="s">
        <v>239</v>
      </c>
      <c r="B1531" t="s">
        <v>238</v>
      </c>
      <c r="C1531">
        <v>2018</v>
      </c>
      <c r="D1531">
        <v>100</v>
      </c>
      <c r="E1531">
        <v>3.2</v>
      </c>
      <c r="F1531">
        <v>13.19172695</v>
      </c>
      <c r="G1531">
        <v>5531.7795740000001</v>
      </c>
      <c r="H1531">
        <v>51585058</v>
      </c>
      <c r="I1531" t="str">
        <f>Master_Data!$A1531 &amp; "-" &amp; Master_Data!$C1531</f>
        <v>KOR-2018</v>
      </c>
      <c r="J1531">
        <f t="shared" si="276"/>
        <v>0</v>
      </c>
      <c r="K1531">
        <f t="shared" si="277"/>
        <v>0.40000000000000036</v>
      </c>
      <c r="L1531">
        <f t="shared" si="278"/>
        <v>0.23878210999999894</v>
      </c>
      <c r="M1531">
        <f t="shared" si="279"/>
        <v>680495999.83591306</v>
      </c>
      <c r="N1531">
        <f t="shared" si="280"/>
        <v>0</v>
      </c>
      <c r="O1531">
        <f t="shared" si="281"/>
        <v>2.3847166673094917</v>
      </c>
      <c r="P1531" t="str">
        <f>IFERROR(VLOOKUP(A1531,Ref_Data!$A:$B,2,0),"Unknown")</f>
        <v>High Income</v>
      </c>
      <c r="Q1531" t="str">
        <f>IFERROR(VLOOKUP(A1531,Ref_Data!$A:$C,3,0),"Unknown")</f>
        <v>East Asia &amp; Pacific</v>
      </c>
      <c r="R1531" t="str">
        <f t="shared" si="282"/>
        <v>Universal Access</v>
      </c>
      <c r="S1531">
        <f t="shared" si="283"/>
        <v>14.516199440312505</v>
      </c>
      <c r="T1531">
        <f t="shared" si="284"/>
        <v>-26.363030170325302</v>
      </c>
      <c r="U1531">
        <f t="shared" si="285"/>
        <v>8.4808579403723847</v>
      </c>
      <c r="V1531">
        <f t="shared" si="286"/>
        <v>0</v>
      </c>
      <c r="W1531">
        <f t="shared" si="287"/>
        <v>0.82267874999999968</v>
      </c>
    </row>
    <row r="1532" spans="1:23" x14ac:dyDescent="0.2">
      <c r="A1532" t="s">
        <v>239</v>
      </c>
      <c r="B1532" t="s">
        <v>238</v>
      </c>
      <c r="C1532">
        <v>2019</v>
      </c>
      <c r="D1532">
        <v>100</v>
      </c>
      <c r="E1532">
        <v>3.2</v>
      </c>
      <c r="F1532">
        <v>12.65318946</v>
      </c>
      <c r="G1532">
        <v>5334.6738590000004</v>
      </c>
      <c r="H1532">
        <v>51764822</v>
      </c>
      <c r="I1532" t="str">
        <f>Master_Data!$A1532 &amp; "-" &amp; Master_Data!$C1532</f>
        <v>KOR-2019</v>
      </c>
      <c r="J1532">
        <f t="shared" si="276"/>
        <v>0</v>
      </c>
      <c r="K1532">
        <f t="shared" si="277"/>
        <v>0</v>
      </c>
      <c r="L1532">
        <f t="shared" si="278"/>
        <v>-0.53853748999999951</v>
      </c>
      <c r="M1532">
        <f t="shared" si="279"/>
        <v>654990100.12917614</v>
      </c>
      <c r="N1532">
        <f t="shared" si="280"/>
        <v>0</v>
      </c>
      <c r="O1532">
        <f t="shared" si="281"/>
        <v>2.3718768559118395</v>
      </c>
      <c r="P1532" t="str">
        <f>IFERROR(VLOOKUP(A1532,Ref_Data!$A:$B,2,0),"Unknown")</f>
        <v>High Income</v>
      </c>
      <c r="Q1532" t="str">
        <f>IFERROR(VLOOKUP(A1532,Ref_Data!$A:$C,3,0),"Unknown")</f>
        <v>East Asia &amp; Pacific</v>
      </c>
      <c r="R1532" t="str">
        <f t="shared" si="282"/>
        <v>Universal Access</v>
      </c>
      <c r="S1532">
        <f t="shared" si="283"/>
        <v>13.958622860585876</v>
      </c>
      <c r="T1532">
        <f t="shared" si="284"/>
        <v>-26.26219104382729</v>
      </c>
      <c r="U1532">
        <f t="shared" si="285"/>
        <v>7.9697881644184125</v>
      </c>
      <c r="V1532">
        <f t="shared" si="286"/>
        <v>0</v>
      </c>
      <c r="W1532">
        <f t="shared" si="287"/>
        <v>0.28414126000000017</v>
      </c>
    </row>
    <row r="1533" spans="1:23" x14ac:dyDescent="0.2">
      <c r="A1533" t="s">
        <v>239</v>
      </c>
      <c r="B1533" t="s">
        <v>238</v>
      </c>
      <c r="C1533">
        <v>2020</v>
      </c>
      <c r="D1533">
        <v>100</v>
      </c>
      <c r="E1533">
        <v>3.6</v>
      </c>
      <c r="F1533">
        <v>11.909444280000001</v>
      </c>
      <c r="G1533">
        <v>5195.9101110000001</v>
      </c>
      <c r="H1533">
        <v>51836239</v>
      </c>
      <c r="I1533" t="str">
        <f>Master_Data!$A1533 &amp; "-" &amp; Master_Data!$C1533</f>
        <v>KOR-2020</v>
      </c>
      <c r="J1533">
        <f t="shared" si="276"/>
        <v>0</v>
      </c>
      <c r="K1533">
        <f t="shared" si="277"/>
        <v>0.39999999999999991</v>
      </c>
      <c r="L1533">
        <f t="shared" si="278"/>
        <v>-0.74374517999999945</v>
      </c>
      <c r="M1533">
        <f t="shared" si="279"/>
        <v>617340800.05526292</v>
      </c>
      <c r="N1533">
        <f t="shared" si="280"/>
        <v>0</v>
      </c>
      <c r="O1533">
        <f t="shared" si="281"/>
        <v>2.2920805067022068</v>
      </c>
      <c r="P1533" t="str">
        <f>IFERROR(VLOOKUP(A1533,Ref_Data!$A:$B,2,0),"Unknown")</f>
        <v>High Income</v>
      </c>
      <c r="Q1533" t="str">
        <f>IFERROR(VLOOKUP(A1533,Ref_Data!$A:$C,3,0),"Unknown")</f>
        <v>East Asia &amp; Pacific</v>
      </c>
      <c r="R1533" t="str">
        <f t="shared" si="282"/>
        <v>Universal Access</v>
      </c>
      <c r="S1533">
        <f t="shared" si="283"/>
        <v>13.426165474335917</v>
      </c>
      <c r="T1533">
        <f t="shared" si="284"/>
        <v>-26.93485343381526</v>
      </c>
      <c r="U1533">
        <f t="shared" si="285"/>
        <v>7.5086966436987428</v>
      </c>
      <c r="V1533">
        <f t="shared" si="286"/>
        <v>0</v>
      </c>
      <c r="W1533">
        <f t="shared" si="287"/>
        <v>-0.45960391999999928</v>
      </c>
    </row>
    <row r="1534" spans="1:23" x14ac:dyDescent="0.2">
      <c r="A1534" t="s">
        <v>239</v>
      </c>
      <c r="B1534" t="s">
        <v>238</v>
      </c>
      <c r="C1534">
        <v>2021</v>
      </c>
      <c r="D1534">
        <v>100</v>
      </c>
      <c r="E1534">
        <v>3.6</v>
      </c>
      <c r="F1534">
        <v>12.338726830000001</v>
      </c>
      <c r="G1534">
        <v>5513.6283059999996</v>
      </c>
      <c r="H1534">
        <v>51769539</v>
      </c>
      <c r="I1534" t="str">
        <f>Master_Data!$A1534 &amp; "-" &amp; Master_Data!$C1534</f>
        <v>KOR-2021</v>
      </c>
      <c r="J1534">
        <f t="shared" si="276"/>
        <v>0</v>
      </c>
      <c r="K1534">
        <f t="shared" si="277"/>
        <v>0</v>
      </c>
      <c r="L1534">
        <f t="shared" si="278"/>
        <v>0.42928254999999993</v>
      </c>
      <c r="M1534">
        <f t="shared" si="279"/>
        <v>638770199.83603144</v>
      </c>
      <c r="N1534">
        <f t="shared" si="280"/>
        <v>0</v>
      </c>
      <c r="O1534">
        <f t="shared" si="281"/>
        <v>2.2378597441131176</v>
      </c>
      <c r="P1534" t="str">
        <f>IFERROR(VLOOKUP(A1534,Ref_Data!$A:$B,2,0),"Unknown")</f>
        <v>High Income</v>
      </c>
      <c r="Q1534" t="str">
        <f>IFERROR(VLOOKUP(A1534,Ref_Data!$A:$C,3,0),"Unknown")</f>
        <v>East Asia &amp; Pacific</v>
      </c>
      <c r="R1534" t="str">
        <f t="shared" si="282"/>
        <v>Universal Access</v>
      </c>
      <c r="S1534">
        <f t="shared" si="283"/>
        <v>12.87483148972656</v>
      </c>
      <c r="T1534">
        <f t="shared" si="284"/>
        <v>-26.003381642512057</v>
      </c>
      <c r="U1534">
        <f t="shared" si="285"/>
        <v>7.7579924889958143</v>
      </c>
      <c r="V1534">
        <f t="shared" si="286"/>
        <v>0</v>
      </c>
      <c r="W1534">
        <f t="shared" si="287"/>
        <v>-3.0321369999999348E-2</v>
      </c>
    </row>
    <row r="1535" spans="1:23" x14ac:dyDescent="0.2">
      <c r="A1535" t="s">
        <v>239</v>
      </c>
      <c r="B1535" t="s">
        <v>238</v>
      </c>
      <c r="C1535">
        <v>2022</v>
      </c>
      <c r="D1535">
        <v>100</v>
      </c>
      <c r="F1535">
        <v>11.873740979999999</v>
      </c>
      <c r="G1535">
        <v>5411.9747770000004</v>
      </c>
      <c r="H1535">
        <v>51672569</v>
      </c>
      <c r="I1535" t="str">
        <f>Master_Data!$A1535 &amp; "-" &amp; Master_Data!$C1535</f>
        <v>KOR-2022</v>
      </c>
      <c r="J1535">
        <f t="shared" si="276"/>
        <v>0</v>
      </c>
      <c r="K1535" t="str">
        <f t="shared" si="277"/>
        <v/>
      </c>
      <c r="L1535">
        <f t="shared" si="278"/>
        <v>-0.46498585000000148</v>
      </c>
      <c r="M1535">
        <f t="shared" si="279"/>
        <v>613546700.07717752</v>
      </c>
      <c r="N1535">
        <f t="shared" si="280"/>
        <v>0</v>
      </c>
      <c r="O1535">
        <f t="shared" si="281"/>
        <v>2.1939756686341996</v>
      </c>
      <c r="P1535" t="str">
        <f>IFERROR(VLOOKUP(A1535,Ref_Data!$A:$B,2,0),"Unknown")</f>
        <v>High Income</v>
      </c>
      <c r="Q1535" t="str">
        <f>IFERROR(VLOOKUP(A1535,Ref_Data!$A:$C,3,0),"Unknown")</f>
        <v>East Asia &amp; Pacific</v>
      </c>
      <c r="R1535" t="str">
        <f t="shared" si="282"/>
        <v>Universal Access</v>
      </c>
      <c r="S1535">
        <f t="shared" si="283"/>
        <v>12.585946336015652</v>
      </c>
      <c r="T1535" t="str">
        <f t="shared" si="284"/>
        <v/>
      </c>
      <c r="U1535">
        <f t="shared" si="285"/>
        <v>7.3229399277740628</v>
      </c>
      <c r="V1535">
        <f t="shared" si="286"/>
        <v>0</v>
      </c>
      <c r="W1535">
        <f t="shared" si="287"/>
        <v>-0.49530722000000083</v>
      </c>
    </row>
    <row r="1536" spans="1:23" x14ac:dyDescent="0.2">
      <c r="A1536" t="s">
        <v>241</v>
      </c>
      <c r="B1536" t="s">
        <v>240</v>
      </c>
      <c r="C1536">
        <v>2010</v>
      </c>
      <c r="D1536">
        <v>100</v>
      </c>
      <c r="F1536">
        <v>29.496645340000001</v>
      </c>
      <c r="G1536">
        <v>11311.936589999999</v>
      </c>
      <c r="H1536">
        <v>2943372</v>
      </c>
      <c r="I1536" t="str">
        <f>Master_Data!$A1536 &amp; "-" &amp; Master_Data!$C1536</f>
        <v>KWT-2010</v>
      </c>
      <c r="J1536" t="str">
        <f t="shared" si="276"/>
        <v/>
      </c>
      <c r="K1536" t="str">
        <f t="shared" si="277"/>
        <v/>
      </c>
      <c r="L1536" t="str">
        <f t="shared" si="278"/>
        <v/>
      </c>
      <c r="M1536">
        <f t="shared" si="279"/>
        <v>86819599.987686485</v>
      </c>
      <c r="N1536">
        <f t="shared" si="280"/>
        <v>0</v>
      </c>
      <c r="O1536">
        <f t="shared" si="281"/>
        <v>2.6075681299412237</v>
      </c>
      <c r="P1536" t="str">
        <f>IFERROR(VLOOKUP(A1536,Ref_Data!$A:$B,2,0),"Unknown")</f>
        <v>High Income</v>
      </c>
      <c r="Q1536" t="str">
        <f>IFERROR(VLOOKUP(A1536,Ref_Data!$A:$C,3,0),"Unknown")</f>
        <v>Middle East &amp; North Africa</v>
      </c>
      <c r="R1536" t="str">
        <f t="shared" si="282"/>
        <v>Universal Access</v>
      </c>
      <c r="S1536">
        <f t="shared" si="283"/>
        <v>20.375342560585949</v>
      </c>
      <c r="T1536" t="str">
        <f t="shared" si="284"/>
        <v/>
      </c>
      <c r="U1536">
        <f t="shared" si="285"/>
        <v>24.398586126008368</v>
      </c>
      <c r="V1536">
        <f t="shared" si="286"/>
        <v>0</v>
      </c>
      <c r="W1536">
        <f t="shared" si="287"/>
        <v>0</v>
      </c>
    </row>
    <row r="1537" spans="1:23" x14ac:dyDescent="0.2">
      <c r="A1537" t="s">
        <v>241</v>
      </c>
      <c r="B1537" t="s">
        <v>240</v>
      </c>
      <c r="C1537">
        <v>2011</v>
      </c>
      <c r="D1537">
        <v>100</v>
      </c>
      <c r="F1537">
        <v>29.32654157</v>
      </c>
      <c r="G1537">
        <v>10504.88017</v>
      </c>
      <c r="H1537">
        <v>3132814</v>
      </c>
      <c r="I1537" t="str">
        <f>Master_Data!$A1537 &amp; "-" &amp; Master_Data!$C1537</f>
        <v>KWT-2011</v>
      </c>
      <c r="J1537">
        <f t="shared" si="276"/>
        <v>0</v>
      </c>
      <c r="K1537" t="str">
        <f t="shared" si="277"/>
        <v/>
      </c>
      <c r="L1537">
        <f t="shared" si="278"/>
        <v>-0.17010377000000076</v>
      </c>
      <c r="M1537">
        <f t="shared" si="279"/>
        <v>91874600.002077982</v>
      </c>
      <c r="N1537">
        <f t="shared" si="280"/>
        <v>0</v>
      </c>
      <c r="O1537">
        <f t="shared" si="281"/>
        <v>2.791706435048273</v>
      </c>
      <c r="P1537" t="str">
        <f>IFERROR(VLOOKUP(A1537,Ref_Data!$A:$B,2,0),"Unknown")</f>
        <v>High Income</v>
      </c>
      <c r="Q1537" t="str">
        <f>IFERROR(VLOOKUP(A1537,Ref_Data!$A:$C,3,0),"Unknown")</f>
        <v>Middle East &amp; North Africa</v>
      </c>
      <c r="R1537" t="str">
        <f t="shared" si="282"/>
        <v>Universal Access</v>
      </c>
      <c r="S1537">
        <f t="shared" si="283"/>
        <v>19.584672569179688</v>
      </c>
      <c r="T1537" t="str">
        <f t="shared" si="284"/>
        <v/>
      </c>
      <c r="U1537">
        <f t="shared" si="285"/>
        <v>24.200008186225944</v>
      </c>
      <c r="V1537">
        <f t="shared" si="286"/>
        <v>0</v>
      </c>
      <c r="W1537">
        <f t="shared" si="287"/>
        <v>-0.17010377000000076</v>
      </c>
    </row>
    <row r="1538" spans="1:23" x14ac:dyDescent="0.2">
      <c r="A1538" t="s">
        <v>241</v>
      </c>
      <c r="B1538" t="s">
        <v>240</v>
      </c>
      <c r="C1538">
        <v>2012</v>
      </c>
      <c r="D1538">
        <v>100</v>
      </c>
      <c r="F1538">
        <v>27.557805269999999</v>
      </c>
      <c r="G1538">
        <v>10424.34167</v>
      </c>
      <c r="H1538">
        <v>3337109</v>
      </c>
      <c r="I1538" t="str">
        <f>Master_Data!$A1538 &amp; "-" &amp; Master_Data!$C1538</f>
        <v>KWT-2012</v>
      </c>
      <c r="J1538">
        <f t="shared" ref="J1538:J1601" si="288">IF(C1538=2010,"",IF(D1538="","",IFERROR(D1538-INDEX($D:$D,MATCH(A1538&amp;"-"&amp;(C1538-1),$I:$I,0)),"")))</f>
        <v>0</v>
      </c>
      <c r="K1538" t="str">
        <f t="shared" ref="K1538:K1601" si="289">IF(C1538=2010,"",IF(E1538="","",IFERROR(E1538-INDEX($E:$E,MATCH(A1538&amp;"-"&amp;(C1538-1),$I:$I,0)),"")))</f>
        <v/>
      </c>
      <c r="L1538">
        <f t="shared" ref="L1538:L1601" si="290">IF(C1538=2010,"",IF(F1538="","",IFERROR(F1538-INDEX($F:$F,MATCH(A1538&amp;"-"&amp;(C1538-1),$I:$I,0)),"" )))</f>
        <v>-1.7687363000000005</v>
      </c>
      <c r="M1538">
        <f t="shared" ref="M1538:M1601" si="291">IFERROR(F1538*H1538,"")</f>
        <v>91963399.986764431</v>
      </c>
      <c r="N1538">
        <f t="shared" ref="N1538:N1601" si="292">IF(D1538="","",100-D1538)</f>
        <v>0</v>
      </c>
      <c r="O1538">
        <f t="shared" ref="O1538:O1601" si="293">IFERROR(F1538/G1538*1000,"")</f>
        <v>2.6436014994892241</v>
      </c>
      <c r="P1538" t="str">
        <f>IFERROR(VLOOKUP(A1538,Ref_Data!$A:$B,2,0),"Unknown")</f>
        <v>High Income</v>
      </c>
      <c r="Q1538" t="str">
        <f>IFERROR(VLOOKUP(A1538,Ref_Data!$A:$C,3,0),"Unknown")</f>
        <v>Middle East &amp; North Africa</v>
      </c>
      <c r="R1538" t="str">
        <f t="shared" ref="R1538:R1601" si="294">IF(D1538="","No Data",IF(D1538&gt;=95,"Universal Access",IF(D1538&gt;=80,"High Access",IF(D1538&gt;=50,"Moderate Access",IF(D1538&gt;=20,"Low Access","Critical")))))</f>
        <v>Universal Access</v>
      </c>
      <c r="S1538">
        <f t="shared" ref="S1538:S1601" si="295">IF(D1538="","",D1538-AVERAGEIF($C:$C,C1538,$D:$D))</f>
        <v>18.879195463984374</v>
      </c>
      <c r="T1538" t="str">
        <f t="shared" ref="T1538:T1601" si="296">IF(E1538="","",E1538-AVERAGEIF($C:$C,C1538,$E:$E))</f>
        <v/>
      </c>
      <c r="U1538">
        <f t="shared" ref="U1538:U1601" si="297">IF(F1538="","",F1538-AVERAGEIF($C:$C,C1538,$F:$F))</f>
        <v>22.152301206903772</v>
      </c>
      <c r="V1538">
        <f t="shared" ref="V1538:V1601" si="298">IFERROR(IF(D1538="","",D1538-INDEX($D:$D,MATCH(A1538&amp;"-2010",$I:$I,0))),"")</f>
        <v>0</v>
      </c>
      <c r="W1538">
        <f t="shared" ref="W1538:W1601" si="299">IFERROR(IF(F1538="","",F1538-INDEX($F:$F,MATCH(A1538&amp;"-2010",$I:$I,0))),"")</f>
        <v>-1.9388400700000012</v>
      </c>
    </row>
    <row r="1539" spans="1:23" x14ac:dyDescent="0.2">
      <c r="A1539" t="s">
        <v>241</v>
      </c>
      <c r="B1539" t="s">
        <v>240</v>
      </c>
      <c r="C1539">
        <v>2013</v>
      </c>
      <c r="D1539">
        <v>100</v>
      </c>
      <c r="F1539">
        <v>26.761281289999999</v>
      </c>
      <c r="G1539">
        <v>9775.1962120000007</v>
      </c>
      <c r="H1539">
        <v>3507844</v>
      </c>
      <c r="I1539" t="str">
        <f>Master_Data!$A1539 &amp; "-" &amp; Master_Data!$C1539</f>
        <v>KWT-2013</v>
      </c>
      <c r="J1539">
        <f t="shared" si="288"/>
        <v>0</v>
      </c>
      <c r="K1539" t="str">
        <f t="shared" si="289"/>
        <v/>
      </c>
      <c r="L1539">
        <f t="shared" si="290"/>
        <v>-0.79652397999999991</v>
      </c>
      <c r="M1539">
        <f t="shared" si="291"/>
        <v>93874400.00543876</v>
      </c>
      <c r="N1539">
        <f t="shared" si="292"/>
        <v>0</v>
      </c>
      <c r="O1539">
        <f t="shared" si="293"/>
        <v>2.7376720333396412</v>
      </c>
      <c r="P1539" t="str">
        <f>IFERROR(VLOOKUP(A1539,Ref_Data!$A:$B,2,0),"Unknown")</f>
        <v>High Income</v>
      </c>
      <c r="Q1539" t="str">
        <f>IFERROR(VLOOKUP(A1539,Ref_Data!$A:$C,3,0),"Unknown")</f>
        <v>Middle East &amp; North Africa</v>
      </c>
      <c r="R1539" t="str">
        <f t="shared" si="294"/>
        <v>Universal Access</v>
      </c>
      <c r="S1539">
        <f t="shared" si="295"/>
        <v>18.287461823359394</v>
      </c>
      <c r="T1539" t="str">
        <f t="shared" si="296"/>
        <v/>
      </c>
      <c r="U1539">
        <f t="shared" si="297"/>
        <v>21.792910845999995</v>
      </c>
      <c r="V1539">
        <f t="shared" si="298"/>
        <v>0</v>
      </c>
      <c r="W1539">
        <f t="shared" si="299"/>
        <v>-2.7353640500000012</v>
      </c>
    </row>
    <row r="1540" spans="1:23" x14ac:dyDescent="0.2">
      <c r="A1540" t="s">
        <v>241</v>
      </c>
      <c r="B1540" t="s">
        <v>240</v>
      </c>
      <c r="C1540">
        <v>2014</v>
      </c>
      <c r="D1540">
        <v>100</v>
      </c>
      <c r="F1540">
        <v>25.187022150000001</v>
      </c>
      <c r="G1540">
        <v>8681.3516780000009</v>
      </c>
      <c r="H1540">
        <v>3665876</v>
      </c>
      <c r="I1540" t="str">
        <f>Master_Data!$A1540 &amp; "-" &amp; Master_Data!$C1540</f>
        <v>KWT-2014</v>
      </c>
      <c r="J1540">
        <f t="shared" si="288"/>
        <v>0</v>
      </c>
      <c r="K1540" t="str">
        <f t="shared" si="289"/>
        <v/>
      </c>
      <c r="L1540">
        <f t="shared" si="290"/>
        <v>-1.5742591399999988</v>
      </c>
      <c r="M1540">
        <f t="shared" si="291"/>
        <v>92332500.0111534</v>
      </c>
      <c r="N1540">
        <f t="shared" si="292"/>
        <v>0</v>
      </c>
      <c r="O1540">
        <f t="shared" si="293"/>
        <v>2.9012788658047493</v>
      </c>
      <c r="P1540" t="str">
        <f>IFERROR(VLOOKUP(A1540,Ref_Data!$A:$B,2,0),"Unknown")</f>
        <v>High Income</v>
      </c>
      <c r="Q1540" t="str">
        <f>IFERROR(VLOOKUP(A1540,Ref_Data!$A:$C,3,0),"Unknown")</f>
        <v>Middle East &amp; North Africa</v>
      </c>
      <c r="R1540" t="str">
        <f t="shared" si="294"/>
        <v>Universal Access</v>
      </c>
      <c r="S1540">
        <f t="shared" si="295"/>
        <v>17.559097411132853</v>
      </c>
      <c r="T1540" t="str">
        <f t="shared" si="296"/>
        <v/>
      </c>
      <c r="U1540">
        <f t="shared" si="297"/>
        <v>20.395735251916317</v>
      </c>
      <c r="V1540">
        <f t="shared" si="298"/>
        <v>0</v>
      </c>
      <c r="W1540">
        <f t="shared" si="299"/>
        <v>-4.3096231899999999</v>
      </c>
    </row>
    <row r="1541" spans="1:23" x14ac:dyDescent="0.2">
      <c r="A1541" t="s">
        <v>241</v>
      </c>
      <c r="B1541" t="s">
        <v>240</v>
      </c>
      <c r="C1541">
        <v>2015</v>
      </c>
      <c r="D1541">
        <v>100</v>
      </c>
      <c r="F1541">
        <v>24.928218879999999</v>
      </c>
      <c r="G1541">
        <v>9731.5444960000004</v>
      </c>
      <c r="H1541">
        <v>3834574</v>
      </c>
      <c r="I1541" t="str">
        <f>Master_Data!$A1541 &amp; "-" &amp; Master_Data!$C1541</f>
        <v>KWT-2015</v>
      </c>
      <c r="J1541">
        <f t="shared" si="288"/>
        <v>0</v>
      </c>
      <c r="K1541" t="str">
        <f t="shared" si="289"/>
        <v/>
      </c>
      <c r="L1541">
        <f t="shared" si="290"/>
        <v>-0.25880327000000136</v>
      </c>
      <c r="M1541">
        <f t="shared" si="291"/>
        <v>95589099.98355712</v>
      </c>
      <c r="N1541">
        <f t="shared" si="292"/>
        <v>0</v>
      </c>
      <c r="O1541">
        <f t="shared" si="293"/>
        <v>2.5615891588684976</v>
      </c>
      <c r="P1541" t="str">
        <f>IFERROR(VLOOKUP(A1541,Ref_Data!$A:$B,2,0),"Unknown")</f>
        <v>High Income</v>
      </c>
      <c r="Q1541" t="str">
        <f>IFERROR(VLOOKUP(A1541,Ref_Data!$A:$C,3,0),"Unknown")</f>
        <v>Middle East &amp; North Africa</v>
      </c>
      <c r="R1541" t="str">
        <f t="shared" si="294"/>
        <v>Universal Access</v>
      </c>
      <c r="S1541">
        <f t="shared" si="295"/>
        <v>16.984761441953111</v>
      </c>
      <c r="T1541" t="str">
        <f t="shared" si="296"/>
        <v/>
      </c>
      <c r="U1541">
        <f t="shared" si="297"/>
        <v>20.218777513995821</v>
      </c>
      <c r="V1541">
        <f t="shared" si="298"/>
        <v>0</v>
      </c>
      <c r="W1541">
        <f t="shared" si="299"/>
        <v>-4.5684264600000013</v>
      </c>
    </row>
    <row r="1542" spans="1:23" x14ac:dyDescent="0.2">
      <c r="A1542" t="s">
        <v>241</v>
      </c>
      <c r="B1542" t="s">
        <v>240</v>
      </c>
      <c r="C1542">
        <v>2016</v>
      </c>
      <c r="D1542">
        <v>100</v>
      </c>
      <c r="F1542">
        <v>24.574835369999999</v>
      </c>
      <c r="G1542">
        <v>9684.8913560000001</v>
      </c>
      <c r="H1542">
        <v>4004096</v>
      </c>
      <c r="I1542" t="str">
        <f>Master_Data!$A1542 &amp; "-" &amp; Master_Data!$C1542</f>
        <v>KWT-2016</v>
      </c>
      <c r="J1542">
        <f t="shared" si="288"/>
        <v>0</v>
      </c>
      <c r="K1542" t="str">
        <f t="shared" si="289"/>
        <v/>
      </c>
      <c r="L1542">
        <f t="shared" si="290"/>
        <v>-0.35338351000000046</v>
      </c>
      <c r="M1542">
        <f t="shared" si="291"/>
        <v>98400000.00567551</v>
      </c>
      <c r="N1542">
        <f t="shared" si="292"/>
        <v>0</v>
      </c>
      <c r="O1542">
        <f t="shared" si="293"/>
        <v>2.5374404798847179</v>
      </c>
      <c r="P1542" t="str">
        <f>IFERROR(VLOOKUP(A1542,Ref_Data!$A:$B,2,0),"Unknown")</f>
        <v>High Income</v>
      </c>
      <c r="Q1542" t="str">
        <f>IFERROR(VLOOKUP(A1542,Ref_Data!$A:$C,3,0),"Unknown")</f>
        <v>Middle East &amp; North Africa</v>
      </c>
      <c r="R1542" t="str">
        <f t="shared" si="294"/>
        <v>Universal Access</v>
      </c>
      <c r="S1542">
        <f t="shared" si="295"/>
        <v>15.905248869453033</v>
      </c>
      <c r="T1542" t="str">
        <f t="shared" si="296"/>
        <v/>
      </c>
      <c r="U1542">
        <f t="shared" si="297"/>
        <v>19.900463574330544</v>
      </c>
      <c r="V1542">
        <f t="shared" si="298"/>
        <v>0</v>
      </c>
      <c r="W1542">
        <f t="shared" si="299"/>
        <v>-4.9218099700000018</v>
      </c>
    </row>
    <row r="1543" spans="1:23" x14ac:dyDescent="0.2">
      <c r="A1543" t="s">
        <v>241</v>
      </c>
      <c r="B1543" t="s">
        <v>240</v>
      </c>
      <c r="C1543">
        <v>2017</v>
      </c>
      <c r="D1543">
        <v>100</v>
      </c>
      <c r="F1543">
        <v>23.458245519999998</v>
      </c>
      <c r="G1543">
        <v>9526.7148500000003</v>
      </c>
      <c r="H1543">
        <v>4154812</v>
      </c>
      <c r="I1543" t="str">
        <f>Master_Data!$A1543 &amp; "-" &amp; Master_Data!$C1543</f>
        <v>KWT-2017</v>
      </c>
      <c r="J1543">
        <f t="shared" si="288"/>
        <v>0</v>
      </c>
      <c r="K1543" t="str">
        <f t="shared" si="289"/>
        <v/>
      </c>
      <c r="L1543">
        <f t="shared" si="290"/>
        <v>-1.1165898500000004</v>
      </c>
      <c r="M1543">
        <f t="shared" si="291"/>
        <v>97464599.985442236</v>
      </c>
      <c r="N1543">
        <f t="shared" si="292"/>
        <v>0</v>
      </c>
      <c r="O1543">
        <f t="shared" si="293"/>
        <v>2.4623646124980847</v>
      </c>
      <c r="P1543" t="str">
        <f>IFERROR(VLOOKUP(A1543,Ref_Data!$A:$B,2,0),"Unknown")</f>
        <v>High Income</v>
      </c>
      <c r="Q1543" t="str">
        <f>IFERROR(VLOOKUP(A1543,Ref_Data!$A:$C,3,0),"Unknown")</f>
        <v>Middle East &amp; North Africa</v>
      </c>
      <c r="R1543" t="str">
        <f t="shared" si="294"/>
        <v>Universal Access</v>
      </c>
      <c r="S1543">
        <f t="shared" si="295"/>
        <v>15.146092309921883</v>
      </c>
      <c r="T1543" t="str">
        <f t="shared" si="296"/>
        <v/>
      </c>
      <c r="U1543">
        <f t="shared" si="297"/>
        <v>18.780494454426773</v>
      </c>
      <c r="V1543">
        <f t="shared" si="298"/>
        <v>0</v>
      </c>
      <c r="W1543">
        <f t="shared" si="299"/>
        <v>-6.0383998200000022</v>
      </c>
    </row>
    <row r="1544" spans="1:23" x14ac:dyDescent="0.2">
      <c r="A1544" t="s">
        <v>241</v>
      </c>
      <c r="B1544" t="s">
        <v>240</v>
      </c>
      <c r="C1544">
        <v>2018</v>
      </c>
      <c r="D1544">
        <v>100</v>
      </c>
      <c r="F1544">
        <v>22.916469589999998</v>
      </c>
      <c r="G1544">
        <v>9772.0088329999999</v>
      </c>
      <c r="H1544">
        <v>4323515</v>
      </c>
      <c r="I1544" t="str">
        <f>Master_Data!$A1544 &amp; "-" &amp; Master_Data!$C1544</f>
        <v>KWT-2018</v>
      </c>
      <c r="J1544">
        <f t="shared" si="288"/>
        <v>0</v>
      </c>
      <c r="K1544" t="str">
        <f t="shared" si="289"/>
        <v/>
      </c>
      <c r="L1544">
        <f t="shared" si="290"/>
        <v>-0.54177593000000002</v>
      </c>
      <c r="M1544">
        <f t="shared" si="291"/>
        <v>99079700.019408837</v>
      </c>
      <c r="N1544">
        <f t="shared" si="292"/>
        <v>0</v>
      </c>
      <c r="O1544">
        <f t="shared" si="293"/>
        <v>2.3451134747863973</v>
      </c>
      <c r="P1544" t="str">
        <f>IFERROR(VLOOKUP(A1544,Ref_Data!$A:$B,2,0),"Unknown")</f>
        <v>High Income</v>
      </c>
      <c r="Q1544" t="str">
        <f>IFERROR(VLOOKUP(A1544,Ref_Data!$A:$C,3,0),"Unknown")</f>
        <v>Middle East &amp; North Africa</v>
      </c>
      <c r="R1544" t="str">
        <f t="shared" si="294"/>
        <v>Universal Access</v>
      </c>
      <c r="S1544">
        <f t="shared" si="295"/>
        <v>14.516199440312505</v>
      </c>
      <c r="T1544" t="str">
        <f t="shared" si="296"/>
        <v/>
      </c>
      <c r="U1544">
        <f t="shared" si="297"/>
        <v>18.205600580372383</v>
      </c>
      <c r="V1544">
        <f t="shared" si="298"/>
        <v>0</v>
      </c>
      <c r="W1544">
        <f t="shared" si="299"/>
        <v>-6.5801757500000022</v>
      </c>
    </row>
    <row r="1545" spans="1:23" x14ac:dyDescent="0.2">
      <c r="A1545" t="s">
        <v>241</v>
      </c>
      <c r="B1545" t="s">
        <v>240</v>
      </c>
      <c r="C1545">
        <v>2019</v>
      </c>
      <c r="D1545">
        <v>100</v>
      </c>
      <c r="F1545">
        <v>21.796805989999999</v>
      </c>
      <c r="G1545">
        <v>8352.7802410000004</v>
      </c>
      <c r="H1545">
        <v>4442316</v>
      </c>
      <c r="I1545" t="str">
        <f>Master_Data!$A1545 &amp; "-" &amp; Master_Data!$C1545</f>
        <v>KWT-2019</v>
      </c>
      <c r="J1545">
        <f t="shared" si="288"/>
        <v>0</v>
      </c>
      <c r="K1545" t="str">
        <f t="shared" si="289"/>
        <v/>
      </c>
      <c r="L1545">
        <f t="shared" si="290"/>
        <v>-1.1196635999999991</v>
      </c>
      <c r="M1545">
        <f t="shared" si="291"/>
        <v>96828299.998272836</v>
      </c>
      <c r="N1545">
        <f t="shared" si="292"/>
        <v>0</v>
      </c>
      <c r="O1545">
        <f t="shared" si="293"/>
        <v>2.6095270510062494</v>
      </c>
      <c r="P1545" t="str">
        <f>IFERROR(VLOOKUP(A1545,Ref_Data!$A:$B,2,0),"Unknown")</f>
        <v>High Income</v>
      </c>
      <c r="Q1545" t="str">
        <f>IFERROR(VLOOKUP(A1545,Ref_Data!$A:$C,3,0),"Unknown")</f>
        <v>Middle East &amp; North Africa</v>
      </c>
      <c r="R1545" t="str">
        <f t="shared" si="294"/>
        <v>Universal Access</v>
      </c>
      <c r="S1545">
        <f t="shared" si="295"/>
        <v>13.958622860585876</v>
      </c>
      <c r="T1545" t="str">
        <f t="shared" si="296"/>
        <v/>
      </c>
      <c r="U1545">
        <f t="shared" si="297"/>
        <v>17.113404694418413</v>
      </c>
      <c r="V1545">
        <f t="shared" si="298"/>
        <v>0</v>
      </c>
      <c r="W1545">
        <f t="shared" si="299"/>
        <v>-7.6998393500000013</v>
      </c>
    </row>
    <row r="1546" spans="1:23" x14ac:dyDescent="0.2">
      <c r="A1546" t="s">
        <v>241</v>
      </c>
      <c r="B1546" t="s">
        <v>240</v>
      </c>
      <c r="C1546">
        <v>2020</v>
      </c>
      <c r="D1546">
        <v>100</v>
      </c>
      <c r="F1546">
        <v>21.123240930000001</v>
      </c>
      <c r="G1546">
        <v>8871.9407250000004</v>
      </c>
      <c r="H1546">
        <v>4400267</v>
      </c>
      <c r="I1546" t="str">
        <f>Master_Data!$A1546 &amp; "-" &amp; Master_Data!$C1546</f>
        <v>KWT-2020</v>
      </c>
      <c r="J1546">
        <f t="shared" si="288"/>
        <v>0</v>
      </c>
      <c r="K1546" t="str">
        <f t="shared" si="289"/>
        <v/>
      </c>
      <c r="L1546">
        <f t="shared" si="290"/>
        <v>-0.67356505999999783</v>
      </c>
      <c r="M1546">
        <f t="shared" si="291"/>
        <v>92947899.997328311</v>
      </c>
      <c r="N1546">
        <f t="shared" si="292"/>
        <v>0</v>
      </c>
      <c r="O1546">
        <f t="shared" si="293"/>
        <v>2.3809041995149265</v>
      </c>
      <c r="P1546" t="str">
        <f>IFERROR(VLOOKUP(A1546,Ref_Data!$A:$B,2,0),"Unknown")</f>
        <v>High Income</v>
      </c>
      <c r="Q1546" t="str">
        <f>IFERROR(VLOOKUP(A1546,Ref_Data!$A:$C,3,0),"Unknown")</f>
        <v>Middle East &amp; North Africa</v>
      </c>
      <c r="R1546" t="str">
        <f t="shared" si="294"/>
        <v>Universal Access</v>
      </c>
      <c r="S1546">
        <f t="shared" si="295"/>
        <v>13.426165474335917</v>
      </c>
      <c r="T1546" t="str">
        <f t="shared" si="296"/>
        <v/>
      </c>
      <c r="U1546">
        <f t="shared" si="297"/>
        <v>16.722493293698744</v>
      </c>
      <c r="V1546">
        <f t="shared" si="298"/>
        <v>0</v>
      </c>
      <c r="W1546">
        <f t="shared" si="299"/>
        <v>-8.3734044099999991</v>
      </c>
    </row>
    <row r="1547" spans="1:23" x14ac:dyDescent="0.2">
      <c r="A1547" t="s">
        <v>241</v>
      </c>
      <c r="B1547" t="s">
        <v>240</v>
      </c>
      <c r="C1547">
        <v>2021</v>
      </c>
      <c r="D1547">
        <v>100</v>
      </c>
      <c r="F1547">
        <v>22.908184500000001</v>
      </c>
      <c r="G1547">
        <v>8570.5939120000003</v>
      </c>
      <c r="H1547">
        <v>4360865</v>
      </c>
      <c r="I1547" t="str">
        <f>Master_Data!$A1547 &amp; "-" &amp; Master_Data!$C1547</f>
        <v>KWT-2021</v>
      </c>
      <c r="J1547">
        <f t="shared" si="288"/>
        <v>0</v>
      </c>
      <c r="K1547" t="str">
        <f t="shared" si="289"/>
        <v/>
      </c>
      <c r="L1547">
        <f t="shared" si="290"/>
        <v>1.7849435699999994</v>
      </c>
      <c r="M1547">
        <f t="shared" si="291"/>
        <v>99899499.999592498</v>
      </c>
      <c r="N1547">
        <f t="shared" si="292"/>
        <v>0</v>
      </c>
      <c r="O1547">
        <f t="shared" si="293"/>
        <v>2.6728818020330443</v>
      </c>
      <c r="P1547" t="str">
        <f>IFERROR(VLOOKUP(A1547,Ref_Data!$A:$B,2,0),"Unknown")</f>
        <v>High Income</v>
      </c>
      <c r="Q1547" t="str">
        <f>IFERROR(VLOOKUP(A1547,Ref_Data!$A:$C,3,0),"Unknown")</f>
        <v>Middle East &amp; North Africa</v>
      </c>
      <c r="R1547" t="str">
        <f t="shared" si="294"/>
        <v>Universal Access</v>
      </c>
      <c r="S1547">
        <f t="shared" si="295"/>
        <v>12.87483148972656</v>
      </c>
      <c r="T1547" t="str">
        <f t="shared" si="296"/>
        <v/>
      </c>
      <c r="U1547">
        <f t="shared" si="297"/>
        <v>18.327450158995816</v>
      </c>
      <c r="V1547">
        <f t="shared" si="298"/>
        <v>0</v>
      </c>
      <c r="W1547">
        <f t="shared" si="299"/>
        <v>-6.5884608399999998</v>
      </c>
    </row>
    <row r="1548" spans="1:23" x14ac:dyDescent="0.2">
      <c r="A1548" t="s">
        <v>241</v>
      </c>
      <c r="B1548" t="s">
        <v>240</v>
      </c>
      <c r="C1548">
        <v>2022</v>
      </c>
      <c r="D1548">
        <v>100</v>
      </c>
      <c r="F1548">
        <v>22.358558169999998</v>
      </c>
      <c r="G1548">
        <v>9129.5979860000007</v>
      </c>
      <c r="H1548">
        <v>4589643</v>
      </c>
      <c r="I1548" t="str">
        <f>Master_Data!$A1548 &amp; "-" &amp; Master_Data!$C1548</f>
        <v>KWT-2022</v>
      </c>
      <c r="J1548">
        <f t="shared" si="288"/>
        <v>0</v>
      </c>
      <c r="K1548" t="str">
        <f t="shared" si="289"/>
        <v/>
      </c>
      <c r="L1548">
        <f t="shared" si="290"/>
        <v>-0.54962633000000238</v>
      </c>
      <c r="M1548">
        <f t="shared" si="291"/>
        <v>102617799.99503331</v>
      </c>
      <c r="N1548">
        <f t="shared" si="292"/>
        <v>0</v>
      </c>
      <c r="O1548">
        <f t="shared" si="293"/>
        <v>2.4490189167459797</v>
      </c>
      <c r="P1548" t="str">
        <f>IFERROR(VLOOKUP(A1548,Ref_Data!$A:$B,2,0),"Unknown")</f>
        <v>High Income</v>
      </c>
      <c r="Q1548" t="str">
        <f>IFERROR(VLOOKUP(A1548,Ref_Data!$A:$C,3,0),"Unknown")</f>
        <v>Middle East &amp; North Africa</v>
      </c>
      <c r="R1548" t="str">
        <f t="shared" si="294"/>
        <v>Universal Access</v>
      </c>
      <c r="S1548">
        <f t="shared" si="295"/>
        <v>12.585946336015652</v>
      </c>
      <c r="T1548" t="str">
        <f t="shared" si="296"/>
        <v/>
      </c>
      <c r="U1548">
        <f t="shared" si="297"/>
        <v>17.807757117774063</v>
      </c>
      <c r="V1548">
        <f t="shared" si="298"/>
        <v>0</v>
      </c>
      <c r="W1548">
        <f t="shared" si="299"/>
        <v>-7.1380871700000021</v>
      </c>
    </row>
    <row r="1549" spans="1:23" x14ac:dyDescent="0.2">
      <c r="A1549" t="s">
        <v>243</v>
      </c>
      <c r="B1549" t="s">
        <v>242</v>
      </c>
      <c r="C1549">
        <v>2010</v>
      </c>
      <c r="D1549">
        <v>95.565614019999998</v>
      </c>
      <c r="E1549">
        <v>30.791063789999999</v>
      </c>
      <c r="F1549">
        <v>2.598668161</v>
      </c>
      <c r="G1549">
        <v>1234.1678509999999</v>
      </c>
      <c r="H1549">
        <v>523147480</v>
      </c>
      <c r="I1549" t="str">
        <f>Master_Data!$A1549 &amp; "-" &amp; Master_Data!$C1549</f>
        <v>LAC-2010</v>
      </c>
      <c r="J1549" t="str">
        <f t="shared" si="288"/>
        <v/>
      </c>
      <c r="K1549" t="str">
        <f t="shared" si="289"/>
        <v/>
      </c>
      <c r="L1549" t="str">
        <f t="shared" si="290"/>
        <v/>
      </c>
      <c r="M1549">
        <f t="shared" si="291"/>
        <v>1359486699.7833843</v>
      </c>
      <c r="N1549">
        <f t="shared" si="292"/>
        <v>4.4343859800000018</v>
      </c>
      <c r="O1549">
        <f t="shared" si="293"/>
        <v>2.1056035116247735</v>
      </c>
      <c r="P1549" t="str">
        <f>IFERROR(VLOOKUP(A1549,Ref_Data!$A:$B,2,0),"Unknown")</f>
        <v>Unknown</v>
      </c>
      <c r="Q1549" t="str">
        <f>IFERROR(VLOOKUP(A1549,Ref_Data!$A:$C,3,0),"Unknown")</f>
        <v>Unknown</v>
      </c>
      <c r="R1549" t="str">
        <f t="shared" si="294"/>
        <v>Universal Access</v>
      </c>
      <c r="S1549">
        <f t="shared" si="295"/>
        <v>15.940956580585947</v>
      </c>
      <c r="T1549">
        <f t="shared" si="296"/>
        <v>0.37839888326209703</v>
      </c>
      <c r="U1549">
        <f t="shared" si="297"/>
        <v>-2.4993910529916343</v>
      </c>
      <c r="V1549">
        <f t="shared" si="298"/>
        <v>0</v>
      </c>
      <c r="W1549">
        <f t="shared" si="299"/>
        <v>0</v>
      </c>
    </row>
    <row r="1550" spans="1:23" x14ac:dyDescent="0.2">
      <c r="A1550" t="s">
        <v>243</v>
      </c>
      <c r="B1550" t="s">
        <v>242</v>
      </c>
      <c r="C1550">
        <v>2011</v>
      </c>
      <c r="D1550">
        <v>95.913672000000005</v>
      </c>
      <c r="E1550">
        <v>29.923684120000001</v>
      </c>
      <c r="F1550">
        <v>2.6713191090000001</v>
      </c>
      <c r="G1550">
        <v>1258.2677719999999</v>
      </c>
      <c r="H1550">
        <v>528822706</v>
      </c>
      <c r="I1550" t="str">
        <f>Master_Data!$A1550 &amp; "-" &amp; Master_Data!$C1550</f>
        <v>LAC-2011</v>
      </c>
      <c r="J1550">
        <f t="shared" si="288"/>
        <v>0.34805798000000721</v>
      </c>
      <c r="K1550">
        <f t="shared" si="289"/>
        <v>-0.86737966999999827</v>
      </c>
      <c r="L1550">
        <f t="shared" si="290"/>
        <v>7.265094800000016E-2</v>
      </c>
      <c r="M1550">
        <f t="shared" si="291"/>
        <v>1412654199.810889</v>
      </c>
      <c r="N1550">
        <f t="shared" si="292"/>
        <v>4.0863279999999946</v>
      </c>
      <c r="O1550">
        <f t="shared" si="293"/>
        <v>2.1230132158228723</v>
      </c>
      <c r="P1550" t="str">
        <f>IFERROR(VLOOKUP(A1550,Ref_Data!$A:$B,2,0),"Unknown")</f>
        <v>Unknown</v>
      </c>
      <c r="Q1550" t="str">
        <f>IFERROR(VLOOKUP(A1550,Ref_Data!$A:$C,3,0),"Unknown")</f>
        <v>Unknown</v>
      </c>
      <c r="R1550" t="str">
        <f t="shared" si="294"/>
        <v>Universal Access</v>
      </c>
      <c r="S1550">
        <f t="shared" si="295"/>
        <v>15.498344569179693</v>
      </c>
      <c r="T1550">
        <f t="shared" si="296"/>
        <v>-0.27368616964114167</v>
      </c>
      <c r="U1550">
        <f t="shared" si="297"/>
        <v>-2.4552142747740553</v>
      </c>
      <c r="V1550">
        <f t="shared" si="298"/>
        <v>0.34805798000000721</v>
      </c>
      <c r="W1550">
        <f t="shared" si="299"/>
        <v>7.265094800000016E-2</v>
      </c>
    </row>
    <row r="1551" spans="1:23" x14ac:dyDescent="0.2">
      <c r="A1551" t="s">
        <v>243</v>
      </c>
      <c r="B1551" t="s">
        <v>242</v>
      </c>
      <c r="C1551">
        <v>2012</v>
      </c>
      <c r="D1551">
        <v>96.288238390000004</v>
      </c>
      <c r="E1551">
        <v>29.35097794</v>
      </c>
      <c r="F1551">
        <v>2.7590132939999998</v>
      </c>
      <c r="G1551">
        <v>1282.4181599999999</v>
      </c>
      <c r="H1551">
        <v>534503260</v>
      </c>
      <c r="I1551" t="str">
        <f>Master_Data!$A1551 &amp; "-" &amp; Master_Data!$C1551</f>
        <v>LAC-2012</v>
      </c>
      <c r="J1551">
        <f t="shared" si="288"/>
        <v>0.37456638999999825</v>
      </c>
      <c r="K1551">
        <f t="shared" si="289"/>
        <v>-0.57270618000000084</v>
      </c>
      <c r="L1551">
        <f t="shared" si="290"/>
        <v>8.7694184999999703E-2</v>
      </c>
      <c r="M1551">
        <f t="shared" si="291"/>
        <v>1474701600.0263383</v>
      </c>
      <c r="N1551">
        <f t="shared" si="292"/>
        <v>3.7117616099999964</v>
      </c>
      <c r="O1551">
        <f t="shared" si="293"/>
        <v>2.1514147101597501</v>
      </c>
      <c r="P1551" t="str">
        <f>IFERROR(VLOOKUP(A1551,Ref_Data!$A:$B,2,0),"Unknown")</f>
        <v>Unknown</v>
      </c>
      <c r="Q1551" t="str">
        <f>IFERROR(VLOOKUP(A1551,Ref_Data!$A:$C,3,0),"Unknown")</f>
        <v>Unknown</v>
      </c>
      <c r="R1551" t="str">
        <f t="shared" si="294"/>
        <v>Universal Access</v>
      </c>
      <c r="S1551">
        <f t="shared" si="295"/>
        <v>15.167433853984377</v>
      </c>
      <c r="T1551">
        <f t="shared" si="296"/>
        <v>-0.75615151322488217</v>
      </c>
      <c r="U1551">
        <f t="shared" si="297"/>
        <v>-2.6464907690962294</v>
      </c>
      <c r="V1551">
        <f t="shared" si="298"/>
        <v>0.72262437000000546</v>
      </c>
      <c r="W1551">
        <f t="shared" si="299"/>
        <v>0.16034513299999986</v>
      </c>
    </row>
    <row r="1552" spans="1:23" x14ac:dyDescent="0.2">
      <c r="A1552" t="s">
        <v>243</v>
      </c>
      <c r="B1552" t="s">
        <v>242</v>
      </c>
      <c r="C1552">
        <v>2013</v>
      </c>
      <c r="D1552">
        <v>96.627272329999997</v>
      </c>
      <c r="E1552">
        <v>28.87539915</v>
      </c>
      <c r="F1552">
        <v>2.7926331129999999</v>
      </c>
      <c r="G1552">
        <v>1315.579326</v>
      </c>
      <c r="H1552">
        <v>540118712</v>
      </c>
      <c r="I1552" t="str">
        <f>Master_Data!$A1552 &amp; "-" &amp; Master_Data!$C1552</f>
        <v>LAC-2013</v>
      </c>
      <c r="J1552">
        <f t="shared" si="288"/>
        <v>0.33903393999999309</v>
      </c>
      <c r="K1552">
        <f t="shared" si="289"/>
        <v>-0.47557879000000014</v>
      </c>
      <c r="L1552">
        <f t="shared" si="290"/>
        <v>3.3619819000000106E-2</v>
      </c>
      <c r="M1552">
        <f t="shared" si="291"/>
        <v>1508353400.0821104</v>
      </c>
      <c r="N1552">
        <f t="shared" si="292"/>
        <v>3.3727276700000033</v>
      </c>
      <c r="O1552">
        <f t="shared" si="293"/>
        <v>2.1227401934712375</v>
      </c>
      <c r="P1552" t="str">
        <f>IFERROR(VLOOKUP(A1552,Ref_Data!$A:$B,2,0),"Unknown")</f>
        <v>Unknown</v>
      </c>
      <c r="Q1552" t="str">
        <f>IFERROR(VLOOKUP(A1552,Ref_Data!$A:$C,3,0),"Unknown")</f>
        <v>Unknown</v>
      </c>
      <c r="R1552" t="str">
        <f t="shared" si="294"/>
        <v>Universal Access</v>
      </c>
      <c r="S1552">
        <f t="shared" si="295"/>
        <v>14.91473415335939</v>
      </c>
      <c r="T1552">
        <f t="shared" si="296"/>
        <v>-1.4262409338353486</v>
      </c>
      <c r="U1552">
        <f t="shared" si="297"/>
        <v>-2.1757373310000041</v>
      </c>
      <c r="V1552">
        <f t="shared" si="298"/>
        <v>1.0616583099999986</v>
      </c>
      <c r="W1552">
        <f t="shared" si="299"/>
        <v>0.19396495199999997</v>
      </c>
    </row>
    <row r="1553" spans="1:23" x14ac:dyDescent="0.2">
      <c r="A1553" t="s">
        <v>243</v>
      </c>
      <c r="B1553" t="s">
        <v>242</v>
      </c>
      <c r="C1553">
        <v>2014</v>
      </c>
      <c r="D1553">
        <v>96.782149390000001</v>
      </c>
      <c r="E1553">
        <v>29.150347929999999</v>
      </c>
      <c r="F1553">
        <v>2.7909930300000001</v>
      </c>
      <c r="G1553">
        <v>1321.3003269999999</v>
      </c>
      <c r="H1553">
        <v>545661592</v>
      </c>
      <c r="I1553" t="str">
        <f>Master_Data!$A1553 &amp; "-" &amp; Master_Data!$C1553</f>
        <v>LAC-2014</v>
      </c>
      <c r="J1553">
        <f t="shared" si="288"/>
        <v>0.15487706000000401</v>
      </c>
      <c r="K1553">
        <f t="shared" si="289"/>
        <v>0.274948779999999</v>
      </c>
      <c r="L1553">
        <f t="shared" si="290"/>
        <v>-1.6400829999998479E-3</v>
      </c>
      <c r="M1553">
        <f t="shared" si="291"/>
        <v>1522937700.0107038</v>
      </c>
      <c r="N1553">
        <f t="shared" si="292"/>
        <v>3.2178506099999993</v>
      </c>
      <c r="O1553">
        <f t="shared" si="293"/>
        <v>2.1123078326461355</v>
      </c>
      <c r="P1553" t="str">
        <f>IFERROR(VLOOKUP(A1553,Ref_Data!$A:$B,2,0),"Unknown")</f>
        <v>Unknown</v>
      </c>
      <c r="Q1553" t="str">
        <f>IFERROR(VLOOKUP(A1553,Ref_Data!$A:$C,3,0),"Unknown")</f>
        <v>Unknown</v>
      </c>
      <c r="R1553" t="str">
        <f t="shared" si="294"/>
        <v>Universal Access</v>
      </c>
      <c r="S1553">
        <f t="shared" si="295"/>
        <v>14.341246801132854</v>
      </c>
      <c r="T1553">
        <f t="shared" si="296"/>
        <v>-0.96137867557830248</v>
      </c>
      <c r="U1553">
        <f t="shared" si="297"/>
        <v>-2.0002938680836841</v>
      </c>
      <c r="V1553">
        <f t="shared" si="298"/>
        <v>1.2165353700000026</v>
      </c>
      <c r="W1553">
        <f t="shared" si="299"/>
        <v>0.19232486900000012</v>
      </c>
    </row>
    <row r="1554" spans="1:23" x14ac:dyDescent="0.2">
      <c r="A1554" t="s">
        <v>243</v>
      </c>
      <c r="B1554" t="s">
        <v>242</v>
      </c>
      <c r="C1554">
        <v>2015</v>
      </c>
      <c r="D1554">
        <v>97.044484249999996</v>
      </c>
      <c r="E1554">
        <v>29.365333960000001</v>
      </c>
      <c r="F1554">
        <v>2.7645289649999998</v>
      </c>
      <c r="G1554">
        <v>1300.8540089999999</v>
      </c>
      <c r="H1554">
        <v>551075145</v>
      </c>
      <c r="I1554" t="str">
        <f>Master_Data!$A1554 &amp; "-" &amp; Master_Data!$C1554</f>
        <v>LAC-2015</v>
      </c>
      <c r="J1554">
        <f t="shared" si="288"/>
        <v>0.26233485999999573</v>
      </c>
      <c r="K1554">
        <f t="shared" si="289"/>
        <v>0.21498603000000216</v>
      </c>
      <c r="L1554">
        <f t="shared" si="290"/>
        <v>-2.6464065000000314E-2</v>
      </c>
      <c r="M1554">
        <f t="shared" si="291"/>
        <v>1523463200.2440748</v>
      </c>
      <c r="N1554">
        <f t="shared" si="292"/>
        <v>2.9555157500000035</v>
      </c>
      <c r="O1554">
        <f t="shared" si="293"/>
        <v>2.1251646578889853</v>
      </c>
      <c r="P1554" t="str">
        <f>IFERROR(VLOOKUP(A1554,Ref_Data!$A:$B,2,0),"Unknown")</f>
        <v>Unknown</v>
      </c>
      <c r="Q1554" t="str">
        <f>IFERROR(VLOOKUP(A1554,Ref_Data!$A:$C,3,0),"Unknown")</f>
        <v>Unknown</v>
      </c>
      <c r="R1554" t="str">
        <f t="shared" si="294"/>
        <v>Universal Access</v>
      </c>
      <c r="S1554">
        <f t="shared" si="295"/>
        <v>14.029245691953108</v>
      </c>
      <c r="T1554">
        <f t="shared" si="296"/>
        <v>-0.54982323149798873</v>
      </c>
      <c r="U1554">
        <f t="shared" si="297"/>
        <v>-1.9449124010041792</v>
      </c>
      <c r="V1554">
        <f t="shared" si="298"/>
        <v>1.4788702299999983</v>
      </c>
      <c r="W1554">
        <f t="shared" si="299"/>
        <v>0.16586080399999981</v>
      </c>
    </row>
    <row r="1555" spans="1:23" x14ac:dyDescent="0.2">
      <c r="A1555" t="s">
        <v>243</v>
      </c>
      <c r="B1555" t="s">
        <v>242</v>
      </c>
      <c r="C1555">
        <v>2016</v>
      </c>
      <c r="D1555">
        <v>97.278372520000005</v>
      </c>
      <c r="E1555">
        <v>30.070132000000001</v>
      </c>
      <c r="F1555">
        <v>2.6924096770000001</v>
      </c>
      <c r="G1555">
        <v>1276.489163</v>
      </c>
      <c r="H1555">
        <v>556440282</v>
      </c>
      <c r="I1555" t="str">
        <f>Master_Data!$A1555 &amp; "-" &amp; Master_Data!$C1555</f>
        <v>LAC-2016</v>
      </c>
      <c r="J1555">
        <f t="shared" si="288"/>
        <v>0.23388827000000845</v>
      </c>
      <c r="K1555">
        <f t="shared" si="289"/>
        <v>0.70479804000000001</v>
      </c>
      <c r="L1555">
        <f t="shared" si="290"/>
        <v>-7.2119287999999671E-2</v>
      </c>
      <c r="M1555">
        <f t="shared" si="291"/>
        <v>1498165199.929409</v>
      </c>
      <c r="N1555">
        <f t="shared" si="292"/>
        <v>2.7216274799999951</v>
      </c>
      <c r="O1555">
        <f t="shared" si="293"/>
        <v>2.1092303444804101</v>
      </c>
      <c r="P1555" t="str">
        <f>IFERROR(VLOOKUP(A1555,Ref_Data!$A:$B,2,0),"Unknown")</f>
        <v>Unknown</v>
      </c>
      <c r="Q1555" t="str">
        <f>IFERROR(VLOOKUP(A1555,Ref_Data!$A:$C,3,0),"Unknown")</f>
        <v>Unknown</v>
      </c>
      <c r="R1555" t="str">
        <f t="shared" si="294"/>
        <v>Universal Access</v>
      </c>
      <c r="S1555">
        <f t="shared" si="295"/>
        <v>13.183621389453037</v>
      </c>
      <c r="T1555">
        <f t="shared" si="296"/>
        <v>0.36407447481527555</v>
      </c>
      <c r="U1555">
        <f t="shared" si="297"/>
        <v>-1.9819621186694563</v>
      </c>
      <c r="V1555">
        <f t="shared" si="298"/>
        <v>1.7127585000000067</v>
      </c>
      <c r="W1555">
        <f t="shared" si="299"/>
        <v>9.3741516000000136E-2</v>
      </c>
    </row>
    <row r="1556" spans="1:23" x14ac:dyDescent="0.2">
      <c r="A1556" t="s">
        <v>243</v>
      </c>
      <c r="B1556" t="s">
        <v>242</v>
      </c>
      <c r="C1556">
        <v>2017</v>
      </c>
      <c r="D1556">
        <v>97.549452000000002</v>
      </c>
      <c r="E1556">
        <v>30.642166</v>
      </c>
      <c r="F1556">
        <v>2.6647843569999998</v>
      </c>
      <c r="G1556">
        <v>1263.7111050000001</v>
      </c>
      <c r="H1556">
        <v>561957179</v>
      </c>
      <c r="I1556" t="str">
        <f>Master_Data!$A1556 &amp; "-" &amp; Master_Data!$C1556</f>
        <v>LAC-2017</v>
      </c>
      <c r="J1556">
        <f t="shared" si="288"/>
        <v>0.27107947999999737</v>
      </c>
      <c r="K1556">
        <f t="shared" si="289"/>
        <v>0.5720339999999986</v>
      </c>
      <c r="L1556">
        <f t="shared" si="290"/>
        <v>-2.7625320000000286E-2</v>
      </c>
      <c r="M1556">
        <f t="shared" si="291"/>
        <v>1497494699.9030488</v>
      </c>
      <c r="N1556">
        <f t="shared" si="292"/>
        <v>2.4505479999999977</v>
      </c>
      <c r="O1556">
        <f t="shared" si="293"/>
        <v>2.1086974281198549</v>
      </c>
      <c r="P1556" t="str">
        <f>IFERROR(VLOOKUP(A1556,Ref_Data!$A:$B,2,0),"Unknown")</f>
        <v>Unknown</v>
      </c>
      <c r="Q1556" t="str">
        <f>IFERROR(VLOOKUP(A1556,Ref_Data!$A:$C,3,0),"Unknown")</f>
        <v>Unknown</v>
      </c>
      <c r="R1556" t="str">
        <f t="shared" si="294"/>
        <v>Universal Access</v>
      </c>
      <c r="S1556">
        <f t="shared" si="295"/>
        <v>12.695544309921885</v>
      </c>
      <c r="T1556">
        <f t="shared" si="296"/>
        <v>1.1006471282650523</v>
      </c>
      <c r="U1556">
        <f t="shared" si="297"/>
        <v>-2.0129667085732241</v>
      </c>
      <c r="V1556">
        <f t="shared" si="298"/>
        <v>1.9838379800000041</v>
      </c>
      <c r="W1556">
        <f t="shared" si="299"/>
        <v>6.6116195999999849E-2</v>
      </c>
    </row>
    <row r="1557" spans="1:23" x14ac:dyDescent="0.2">
      <c r="A1557" t="s">
        <v>243</v>
      </c>
      <c r="B1557" t="s">
        <v>242</v>
      </c>
      <c r="C1557">
        <v>2018</v>
      </c>
      <c r="D1557">
        <v>97.555023579999997</v>
      </c>
      <c r="E1557">
        <v>31.474926799999999</v>
      </c>
      <c r="F1557">
        <v>2.5724844</v>
      </c>
      <c r="G1557">
        <v>1248.540068</v>
      </c>
      <c r="H1557">
        <v>567711159</v>
      </c>
      <c r="I1557" t="str">
        <f>Master_Data!$A1557 &amp; "-" &amp; Master_Data!$C1557</f>
        <v>LAC-2018</v>
      </c>
      <c r="J1557">
        <f t="shared" si="288"/>
        <v>5.5715799999944693E-3</v>
      </c>
      <c r="K1557">
        <f t="shared" si="289"/>
        <v>0.83276079999999908</v>
      </c>
      <c r="L1557">
        <f t="shared" si="290"/>
        <v>-9.2299956999999822E-2</v>
      </c>
      <c r="M1557">
        <f t="shared" si="291"/>
        <v>1460428100.2334197</v>
      </c>
      <c r="N1557">
        <f t="shared" si="292"/>
        <v>2.4449764200000033</v>
      </c>
      <c r="O1557">
        <f t="shared" si="293"/>
        <v>2.0603939480458866</v>
      </c>
      <c r="P1557" t="str">
        <f>IFERROR(VLOOKUP(A1557,Ref_Data!$A:$B,2,0),"Unknown")</f>
        <v>Unknown</v>
      </c>
      <c r="Q1557" t="str">
        <f>IFERROR(VLOOKUP(A1557,Ref_Data!$A:$C,3,0),"Unknown")</f>
        <v>Unknown</v>
      </c>
      <c r="R1557" t="str">
        <f t="shared" si="294"/>
        <v>Universal Access</v>
      </c>
      <c r="S1557">
        <f t="shared" si="295"/>
        <v>12.071223020312502</v>
      </c>
      <c r="T1557">
        <f t="shared" si="296"/>
        <v>1.9118966296746969</v>
      </c>
      <c r="U1557">
        <f t="shared" si="297"/>
        <v>-2.1383846096276149</v>
      </c>
      <c r="V1557">
        <f t="shared" si="298"/>
        <v>1.9894095599999986</v>
      </c>
      <c r="W1557">
        <f t="shared" si="299"/>
        <v>-2.6183760999999972E-2</v>
      </c>
    </row>
    <row r="1558" spans="1:23" x14ac:dyDescent="0.2">
      <c r="A1558" t="s">
        <v>243</v>
      </c>
      <c r="B1558" t="s">
        <v>242</v>
      </c>
      <c r="C1558">
        <v>2019</v>
      </c>
      <c r="D1558">
        <v>97.83219502</v>
      </c>
      <c r="E1558">
        <v>31.725459669999999</v>
      </c>
      <c r="F1558">
        <v>2.5674899949999999</v>
      </c>
      <c r="G1558">
        <v>1255.038037</v>
      </c>
      <c r="H1558">
        <v>573311679</v>
      </c>
      <c r="I1558" t="str">
        <f>Master_Data!$A1558 &amp; "-" &amp; Master_Data!$C1558</f>
        <v>LAC-2019</v>
      </c>
      <c r="J1558">
        <f t="shared" si="288"/>
        <v>0.2771714400000036</v>
      </c>
      <c r="K1558">
        <f t="shared" si="289"/>
        <v>0.25053287000000068</v>
      </c>
      <c r="L1558">
        <f t="shared" si="290"/>
        <v>-4.9944050000001461E-3</v>
      </c>
      <c r="M1558">
        <f t="shared" si="291"/>
        <v>1471971999.8491516</v>
      </c>
      <c r="N1558">
        <f t="shared" si="292"/>
        <v>2.1678049799999997</v>
      </c>
      <c r="O1558">
        <f t="shared" si="293"/>
        <v>2.0457467577136068</v>
      </c>
      <c r="P1558" t="str">
        <f>IFERROR(VLOOKUP(A1558,Ref_Data!$A:$B,2,0),"Unknown")</f>
        <v>Unknown</v>
      </c>
      <c r="Q1558" t="str">
        <f>IFERROR(VLOOKUP(A1558,Ref_Data!$A:$C,3,0),"Unknown")</f>
        <v>Unknown</v>
      </c>
      <c r="R1558" t="str">
        <f t="shared" si="294"/>
        <v>Universal Access</v>
      </c>
      <c r="S1558">
        <f t="shared" si="295"/>
        <v>11.790817880585877</v>
      </c>
      <c r="T1558">
        <f t="shared" si="296"/>
        <v>2.2632686261727102</v>
      </c>
      <c r="U1558">
        <f t="shared" si="297"/>
        <v>-2.1159113005815877</v>
      </c>
      <c r="V1558">
        <f t="shared" si="298"/>
        <v>2.2665810000000022</v>
      </c>
      <c r="W1558">
        <f t="shared" si="299"/>
        <v>-3.1178166000000118E-2</v>
      </c>
    </row>
    <row r="1559" spans="1:23" x14ac:dyDescent="0.2">
      <c r="A1559" t="s">
        <v>243</v>
      </c>
      <c r="B1559" t="s">
        <v>242</v>
      </c>
      <c r="C1559">
        <v>2020</v>
      </c>
      <c r="D1559">
        <v>97.985777479999996</v>
      </c>
      <c r="E1559">
        <v>34.931181289999998</v>
      </c>
      <c r="F1559">
        <v>2.3292158569999999</v>
      </c>
      <c r="G1559">
        <v>1178.537194</v>
      </c>
      <c r="H1559">
        <v>578091505</v>
      </c>
      <c r="I1559" t="str">
        <f>Master_Data!$A1559 &amp; "-" &amp; Master_Data!$C1559</f>
        <v>LAC-2020</v>
      </c>
      <c r="J1559">
        <f t="shared" si="288"/>
        <v>0.15358245999999554</v>
      </c>
      <c r="K1559">
        <f t="shared" si="289"/>
        <v>3.2057216199999985</v>
      </c>
      <c r="L1559">
        <f t="shared" si="290"/>
        <v>-0.23827413799999997</v>
      </c>
      <c r="M1559">
        <f t="shared" si="291"/>
        <v>1346499900.2429948</v>
      </c>
      <c r="N1559">
        <f t="shared" si="292"/>
        <v>2.0142225200000041</v>
      </c>
      <c r="O1559">
        <f t="shared" si="293"/>
        <v>1.9763617719136661</v>
      </c>
      <c r="P1559" t="str">
        <f>IFERROR(VLOOKUP(A1559,Ref_Data!$A:$B,2,0),"Unknown")</f>
        <v>Unknown</v>
      </c>
      <c r="Q1559" t="str">
        <f>IFERROR(VLOOKUP(A1559,Ref_Data!$A:$C,3,0),"Unknown")</f>
        <v>Unknown</v>
      </c>
      <c r="R1559" t="str">
        <f t="shared" si="294"/>
        <v>Universal Access</v>
      </c>
      <c r="S1559">
        <f t="shared" si="295"/>
        <v>11.411942954335913</v>
      </c>
      <c r="T1559">
        <f t="shared" si="296"/>
        <v>4.3963278561847368</v>
      </c>
      <c r="U1559">
        <f t="shared" si="297"/>
        <v>-2.071531779301258</v>
      </c>
      <c r="V1559">
        <f t="shared" si="298"/>
        <v>2.4201634599999977</v>
      </c>
      <c r="W1559">
        <f t="shared" si="299"/>
        <v>-0.26945230400000009</v>
      </c>
    </row>
    <row r="1560" spans="1:23" x14ac:dyDescent="0.2">
      <c r="A1560" t="s">
        <v>243</v>
      </c>
      <c r="B1560" t="s">
        <v>242</v>
      </c>
      <c r="C1560">
        <v>2021</v>
      </c>
      <c r="D1560">
        <v>98.12108757</v>
      </c>
      <c r="F1560">
        <v>2.5361226879999998</v>
      </c>
      <c r="G1560">
        <v>1239.7664339999999</v>
      </c>
      <c r="H1560">
        <v>581884231</v>
      </c>
      <c r="I1560" t="str">
        <f>Master_Data!$A1560 &amp; "-" &amp; Master_Data!$C1560</f>
        <v>LAC-2021</v>
      </c>
      <c r="J1560">
        <f t="shared" si="288"/>
        <v>0.13531009000000438</v>
      </c>
      <c r="K1560" t="str">
        <f t="shared" si="289"/>
        <v/>
      </c>
      <c r="L1560">
        <f t="shared" si="290"/>
        <v>0.20690683099999996</v>
      </c>
      <c r="M1560">
        <f t="shared" si="291"/>
        <v>1475729800.0285327</v>
      </c>
      <c r="N1560">
        <f t="shared" si="292"/>
        <v>1.8789124299999997</v>
      </c>
      <c r="O1560">
        <f t="shared" si="293"/>
        <v>2.0456455493938628</v>
      </c>
      <c r="P1560" t="str">
        <f>IFERROR(VLOOKUP(A1560,Ref_Data!$A:$B,2,0),"Unknown")</f>
        <v>Unknown</v>
      </c>
      <c r="Q1560" t="str">
        <f>IFERROR(VLOOKUP(A1560,Ref_Data!$A:$C,3,0),"Unknown")</f>
        <v>Unknown</v>
      </c>
      <c r="R1560" t="str">
        <f t="shared" si="294"/>
        <v>Universal Access</v>
      </c>
      <c r="S1560">
        <f t="shared" si="295"/>
        <v>10.99591905972656</v>
      </c>
      <c r="T1560" t="str">
        <f t="shared" si="296"/>
        <v/>
      </c>
      <c r="U1560">
        <f t="shared" si="297"/>
        <v>-2.0446116530041865</v>
      </c>
      <c r="V1560">
        <f t="shared" si="298"/>
        <v>2.5554735500000021</v>
      </c>
      <c r="W1560">
        <f t="shared" si="299"/>
        <v>-6.2545473000000129E-2</v>
      </c>
    </row>
    <row r="1561" spans="1:23" x14ac:dyDescent="0.2">
      <c r="A1561" t="s">
        <v>243</v>
      </c>
      <c r="B1561" t="s">
        <v>242</v>
      </c>
      <c r="C1561">
        <v>2022</v>
      </c>
      <c r="D1561">
        <v>98.462602070000003</v>
      </c>
      <c r="F1561">
        <v>2.5012001129999999</v>
      </c>
      <c r="G1561">
        <v>1270.3199010000001</v>
      </c>
      <c r="H1561">
        <v>585648822</v>
      </c>
      <c r="I1561" t="str">
        <f>Master_Data!$A1561 &amp; "-" &amp; Master_Data!$C1561</f>
        <v>LAC-2022</v>
      </c>
      <c r="J1561">
        <f t="shared" si="288"/>
        <v>0.34151450000000239</v>
      </c>
      <c r="K1561" t="str">
        <f t="shared" si="289"/>
        <v/>
      </c>
      <c r="L1561">
        <f t="shared" si="290"/>
        <v>-3.4922574999999956E-2</v>
      </c>
      <c r="M1561">
        <f t="shared" si="291"/>
        <v>1464824899.7647169</v>
      </c>
      <c r="N1561">
        <f t="shared" si="292"/>
        <v>1.5373979299999974</v>
      </c>
      <c r="O1561">
        <f t="shared" si="293"/>
        <v>1.9689529472308878</v>
      </c>
      <c r="P1561" t="str">
        <f>IFERROR(VLOOKUP(A1561,Ref_Data!$A:$B,2,0),"Unknown")</f>
        <v>Unknown</v>
      </c>
      <c r="Q1561" t="str">
        <f>IFERROR(VLOOKUP(A1561,Ref_Data!$A:$C,3,0),"Unknown")</f>
        <v>Unknown</v>
      </c>
      <c r="R1561" t="str">
        <f t="shared" si="294"/>
        <v>Universal Access</v>
      </c>
      <c r="S1561">
        <f t="shared" si="295"/>
        <v>11.048548406015655</v>
      </c>
      <c r="T1561" t="str">
        <f t="shared" si="296"/>
        <v/>
      </c>
      <c r="U1561">
        <f t="shared" si="297"/>
        <v>-2.0496009392259364</v>
      </c>
      <c r="V1561">
        <f t="shared" si="298"/>
        <v>2.8969880500000045</v>
      </c>
      <c r="W1561">
        <f t="shared" si="299"/>
        <v>-9.7468048000000085E-2</v>
      </c>
    </row>
    <row r="1562" spans="1:23" x14ac:dyDescent="0.2">
      <c r="A1562" t="s">
        <v>245</v>
      </c>
      <c r="B1562" t="s">
        <v>244</v>
      </c>
      <c r="C1562">
        <v>2010</v>
      </c>
      <c r="D1562">
        <v>70.2</v>
      </c>
      <c r="E1562">
        <v>64.8</v>
      </c>
      <c r="F1562">
        <v>0.467525939</v>
      </c>
      <c r="G1562">
        <v>425.36947730000003</v>
      </c>
      <c r="H1562">
        <v>6334194</v>
      </c>
      <c r="I1562" t="str">
        <f>Master_Data!$A1562 &amp; "-" &amp; Master_Data!$C1562</f>
        <v>LAO-2010</v>
      </c>
      <c r="J1562" t="str">
        <f t="shared" si="288"/>
        <v/>
      </c>
      <c r="K1562" t="str">
        <f t="shared" si="289"/>
        <v/>
      </c>
      <c r="L1562" t="str">
        <f t="shared" si="290"/>
        <v/>
      </c>
      <c r="M1562">
        <f t="shared" si="291"/>
        <v>2961399.9976581661</v>
      </c>
      <c r="N1562">
        <f t="shared" si="292"/>
        <v>29.799999999999997</v>
      </c>
      <c r="O1562">
        <f t="shared" si="293"/>
        <v>1.0991055163797478</v>
      </c>
      <c r="P1562" t="str">
        <f>IFERROR(VLOOKUP(A1562,Ref_Data!$A:$B,2,0),"Unknown")</f>
        <v>Lower Middle Income</v>
      </c>
      <c r="Q1562" t="str">
        <f>IFERROR(VLOOKUP(A1562,Ref_Data!$A:$C,3,0),"Unknown")</f>
        <v>East Asia &amp; Pacific</v>
      </c>
      <c r="R1562" t="str">
        <f t="shared" si="294"/>
        <v>Moderate Access</v>
      </c>
      <c r="S1562">
        <f t="shared" si="295"/>
        <v>-9.4246574394140481</v>
      </c>
      <c r="T1562">
        <f t="shared" si="296"/>
        <v>34.387335093262095</v>
      </c>
      <c r="U1562">
        <f t="shared" si="297"/>
        <v>-4.6305332749916346</v>
      </c>
      <c r="V1562">
        <f t="shared" si="298"/>
        <v>0</v>
      </c>
      <c r="W1562">
        <f t="shared" si="299"/>
        <v>0</v>
      </c>
    </row>
    <row r="1563" spans="1:23" x14ac:dyDescent="0.2">
      <c r="A1563" t="s">
        <v>245</v>
      </c>
      <c r="B1563" t="s">
        <v>244</v>
      </c>
      <c r="C1563">
        <v>2011</v>
      </c>
      <c r="D1563">
        <v>70</v>
      </c>
      <c r="E1563">
        <v>63.6</v>
      </c>
      <c r="F1563">
        <v>0.48644771199999998</v>
      </c>
      <c r="G1563">
        <v>424.22659169999997</v>
      </c>
      <c r="H1563">
        <v>6426590</v>
      </c>
      <c r="I1563" t="str">
        <f>Master_Data!$A1563 &amp; "-" &amp; Master_Data!$C1563</f>
        <v>LAO-2011</v>
      </c>
      <c r="J1563">
        <f t="shared" si="288"/>
        <v>-0.20000000000000284</v>
      </c>
      <c r="K1563">
        <f t="shared" si="289"/>
        <v>-1.1999999999999957</v>
      </c>
      <c r="L1563">
        <f t="shared" si="290"/>
        <v>1.8921772999999975E-2</v>
      </c>
      <c r="M1563">
        <f t="shared" si="291"/>
        <v>3126200.0014620801</v>
      </c>
      <c r="N1563">
        <f t="shared" si="292"/>
        <v>30</v>
      </c>
      <c r="O1563">
        <f t="shared" si="293"/>
        <v>1.1466695429220073</v>
      </c>
      <c r="P1563" t="str">
        <f>IFERROR(VLOOKUP(A1563,Ref_Data!$A:$B,2,0),"Unknown")</f>
        <v>Lower Middle Income</v>
      </c>
      <c r="Q1563" t="str">
        <f>IFERROR(VLOOKUP(A1563,Ref_Data!$A:$C,3,0),"Unknown")</f>
        <v>East Asia &amp; Pacific</v>
      </c>
      <c r="R1563" t="str">
        <f t="shared" si="294"/>
        <v>Moderate Access</v>
      </c>
      <c r="S1563">
        <f t="shared" si="295"/>
        <v>-10.415327430820312</v>
      </c>
      <c r="T1563">
        <f t="shared" si="296"/>
        <v>33.402629710358859</v>
      </c>
      <c r="U1563">
        <f t="shared" si="297"/>
        <v>-4.6400856717740551</v>
      </c>
      <c r="V1563">
        <f t="shared" si="298"/>
        <v>-0.20000000000000284</v>
      </c>
      <c r="W1563">
        <f t="shared" si="299"/>
        <v>1.8921772999999975E-2</v>
      </c>
    </row>
    <row r="1564" spans="1:23" x14ac:dyDescent="0.2">
      <c r="A1564" t="s">
        <v>245</v>
      </c>
      <c r="B1564" t="s">
        <v>244</v>
      </c>
      <c r="C1564">
        <v>2012</v>
      </c>
      <c r="D1564">
        <v>76.400000000000006</v>
      </c>
      <c r="E1564">
        <v>62.4</v>
      </c>
      <c r="F1564">
        <v>0.51169063599999998</v>
      </c>
      <c r="G1564">
        <v>430.5176093</v>
      </c>
      <c r="H1564">
        <v>6518978</v>
      </c>
      <c r="I1564" t="str">
        <f>Master_Data!$A1564 &amp; "-" &amp; Master_Data!$C1564</f>
        <v>LAO-2012</v>
      </c>
      <c r="J1564">
        <f t="shared" si="288"/>
        <v>6.4000000000000057</v>
      </c>
      <c r="K1564">
        <f t="shared" si="289"/>
        <v>-1.2000000000000028</v>
      </c>
      <c r="L1564">
        <f t="shared" si="290"/>
        <v>2.5242924E-2</v>
      </c>
      <c r="M1564">
        <f t="shared" si="291"/>
        <v>3335699.9988900078</v>
      </c>
      <c r="N1564">
        <f t="shared" si="292"/>
        <v>23.599999999999994</v>
      </c>
      <c r="O1564">
        <f t="shared" si="293"/>
        <v>1.1885475180259948</v>
      </c>
      <c r="P1564" t="str">
        <f>IFERROR(VLOOKUP(A1564,Ref_Data!$A:$B,2,0),"Unknown")</f>
        <v>Lower Middle Income</v>
      </c>
      <c r="Q1564" t="str">
        <f>IFERROR(VLOOKUP(A1564,Ref_Data!$A:$C,3,0),"Unknown")</f>
        <v>East Asia &amp; Pacific</v>
      </c>
      <c r="R1564" t="str">
        <f t="shared" si="294"/>
        <v>Moderate Access</v>
      </c>
      <c r="S1564">
        <f t="shared" si="295"/>
        <v>-4.7208045360156206</v>
      </c>
      <c r="T1564">
        <f t="shared" si="296"/>
        <v>32.29287054677512</v>
      </c>
      <c r="U1564">
        <f t="shared" si="297"/>
        <v>-4.8938134270962292</v>
      </c>
      <c r="V1564">
        <f t="shared" si="298"/>
        <v>6.2000000000000028</v>
      </c>
      <c r="W1564">
        <f t="shared" si="299"/>
        <v>4.4164696999999975E-2</v>
      </c>
    </row>
    <row r="1565" spans="1:23" x14ac:dyDescent="0.2">
      <c r="A1565" t="s">
        <v>245</v>
      </c>
      <c r="B1565" t="s">
        <v>244</v>
      </c>
      <c r="C1565">
        <v>2013</v>
      </c>
      <c r="D1565">
        <v>79.3</v>
      </c>
      <c r="E1565">
        <v>58.6</v>
      </c>
      <c r="F1565">
        <v>0.596607216</v>
      </c>
      <c r="G1565">
        <v>446.09306770000001</v>
      </c>
      <c r="H1565">
        <v>6611385</v>
      </c>
      <c r="I1565" t="str">
        <f>Master_Data!$A1565 &amp; "-" &amp; Master_Data!$C1565</f>
        <v>LAO-2013</v>
      </c>
      <c r="J1565">
        <f t="shared" si="288"/>
        <v>2.8999999999999915</v>
      </c>
      <c r="K1565">
        <f t="shared" si="289"/>
        <v>-3.7999999999999972</v>
      </c>
      <c r="L1565">
        <f t="shared" si="290"/>
        <v>8.4916580000000019E-2</v>
      </c>
      <c r="M1565">
        <f t="shared" si="291"/>
        <v>3944399.99875416</v>
      </c>
      <c r="N1565">
        <f t="shared" si="292"/>
        <v>20.700000000000003</v>
      </c>
      <c r="O1565">
        <f t="shared" si="293"/>
        <v>1.337405261812366</v>
      </c>
      <c r="P1565" t="str">
        <f>IFERROR(VLOOKUP(A1565,Ref_Data!$A:$B,2,0),"Unknown")</f>
        <v>Lower Middle Income</v>
      </c>
      <c r="Q1565" t="str">
        <f>IFERROR(VLOOKUP(A1565,Ref_Data!$A:$C,3,0),"Unknown")</f>
        <v>East Asia &amp; Pacific</v>
      </c>
      <c r="R1565" t="str">
        <f t="shared" si="294"/>
        <v>Moderate Access</v>
      </c>
      <c r="S1565">
        <f t="shared" si="295"/>
        <v>-2.4125381766406093</v>
      </c>
      <c r="T1565">
        <f t="shared" si="296"/>
        <v>28.298359916164653</v>
      </c>
      <c r="U1565">
        <f t="shared" si="297"/>
        <v>-4.3717632280000043</v>
      </c>
      <c r="V1565">
        <f t="shared" si="298"/>
        <v>9.0999999999999943</v>
      </c>
      <c r="W1565">
        <f t="shared" si="299"/>
        <v>0.12908127699999999</v>
      </c>
    </row>
    <row r="1566" spans="1:23" x14ac:dyDescent="0.2">
      <c r="A1566" t="s">
        <v>245</v>
      </c>
      <c r="B1566" t="s">
        <v>244</v>
      </c>
      <c r="C1566">
        <v>2014</v>
      </c>
      <c r="D1566">
        <v>82.5</v>
      </c>
      <c r="E1566">
        <v>58.2</v>
      </c>
      <c r="F1566">
        <v>0.65451102900000002</v>
      </c>
      <c r="G1566">
        <v>458.19251980000001</v>
      </c>
      <c r="H1566">
        <v>6703172</v>
      </c>
      <c r="I1566" t="str">
        <f>Master_Data!$A1566 &amp; "-" &amp; Master_Data!$C1566</f>
        <v>LAO-2014</v>
      </c>
      <c r="J1566">
        <f t="shared" si="288"/>
        <v>3.2000000000000028</v>
      </c>
      <c r="K1566">
        <f t="shared" si="289"/>
        <v>-0.39999999999999858</v>
      </c>
      <c r="L1566">
        <f t="shared" si="290"/>
        <v>5.7903813000000026E-2</v>
      </c>
      <c r="M1566">
        <f t="shared" si="291"/>
        <v>4387300.0032839878</v>
      </c>
      <c r="N1566">
        <f t="shared" si="292"/>
        <v>17.5</v>
      </c>
      <c r="O1566">
        <f t="shared" si="293"/>
        <v>1.4284629292632114</v>
      </c>
      <c r="P1566" t="str">
        <f>IFERROR(VLOOKUP(A1566,Ref_Data!$A:$B,2,0),"Unknown")</f>
        <v>Lower Middle Income</v>
      </c>
      <c r="Q1566" t="str">
        <f>IFERROR(VLOOKUP(A1566,Ref_Data!$A:$C,3,0),"Unknown")</f>
        <v>East Asia &amp; Pacific</v>
      </c>
      <c r="R1566" t="str">
        <f t="shared" si="294"/>
        <v>High Access</v>
      </c>
      <c r="S1566">
        <f t="shared" si="295"/>
        <v>5.9097411132853495E-2</v>
      </c>
      <c r="T1566">
        <f t="shared" si="296"/>
        <v>28.088273394421702</v>
      </c>
      <c r="U1566">
        <f t="shared" si="297"/>
        <v>-4.1367758690836842</v>
      </c>
      <c r="V1566">
        <f t="shared" si="298"/>
        <v>12.299999999999997</v>
      </c>
      <c r="W1566">
        <f t="shared" si="299"/>
        <v>0.18698509000000002</v>
      </c>
    </row>
    <row r="1567" spans="1:23" x14ac:dyDescent="0.2">
      <c r="A1567" t="s">
        <v>245</v>
      </c>
      <c r="B1567" t="s">
        <v>244</v>
      </c>
      <c r="C1567">
        <v>2015</v>
      </c>
      <c r="D1567">
        <v>89.7</v>
      </c>
      <c r="E1567">
        <v>53.3</v>
      </c>
      <c r="F1567">
        <v>1.3125501260000001</v>
      </c>
      <c r="G1567">
        <v>602.33954879999999</v>
      </c>
      <c r="H1567">
        <v>6801645</v>
      </c>
      <c r="I1567" t="str">
        <f>Master_Data!$A1567 &amp; "-" &amp; Master_Data!$C1567</f>
        <v>LAO-2015</v>
      </c>
      <c r="J1567">
        <f t="shared" si="288"/>
        <v>7.2000000000000028</v>
      </c>
      <c r="K1567">
        <f t="shared" si="289"/>
        <v>-4.9000000000000057</v>
      </c>
      <c r="L1567">
        <f t="shared" si="290"/>
        <v>0.65803909700000007</v>
      </c>
      <c r="M1567">
        <f t="shared" si="291"/>
        <v>8927500.0017572697</v>
      </c>
      <c r="N1567">
        <f t="shared" si="292"/>
        <v>10.299999999999997</v>
      </c>
      <c r="O1567">
        <f t="shared" si="293"/>
        <v>2.1790867437061108</v>
      </c>
      <c r="P1567" t="str">
        <f>IFERROR(VLOOKUP(A1567,Ref_Data!$A:$B,2,0),"Unknown")</f>
        <v>Lower Middle Income</v>
      </c>
      <c r="Q1567" t="str">
        <f>IFERROR(VLOOKUP(A1567,Ref_Data!$A:$C,3,0),"Unknown")</f>
        <v>East Asia &amp; Pacific</v>
      </c>
      <c r="R1567" t="str">
        <f t="shared" si="294"/>
        <v>High Access</v>
      </c>
      <c r="S1567">
        <f t="shared" si="295"/>
        <v>6.6847614419531141</v>
      </c>
      <c r="T1567">
        <f t="shared" si="296"/>
        <v>23.384842808502007</v>
      </c>
      <c r="U1567">
        <f t="shared" si="297"/>
        <v>-3.3968912400041789</v>
      </c>
      <c r="V1567">
        <f t="shared" si="298"/>
        <v>19.5</v>
      </c>
      <c r="W1567">
        <f t="shared" si="299"/>
        <v>0.84502418700000015</v>
      </c>
    </row>
    <row r="1568" spans="1:23" x14ac:dyDescent="0.2">
      <c r="A1568" t="s">
        <v>245</v>
      </c>
      <c r="B1568" t="s">
        <v>244</v>
      </c>
      <c r="C1568">
        <v>2016</v>
      </c>
      <c r="D1568">
        <v>89</v>
      </c>
      <c r="E1568">
        <v>51.7</v>
      </c>
      <c r="F1568">
        <v>2.2972144810000001</v>
      </c>
      <c r="G1568">
        <v>754.13025579999999</v>
      </c>
      <c r="H1568">
        <v>6908802</v>
      </c>
      <c r="I1568" t="str">
        <f>Master_Data!$A1568 &amp; "-" &amp; Master_Data!$C1568</f>
        <v>LAO-2016</v>
      </c>
      <c r="J1568">
        <f t="shared" si="288"/>
        <v>-0.70000000000000284</v>
      </c>
      <c r="K1568">
        <f t="shared" si="289"/>
        <v>-1.5999999999999943</v>
      </c>
      <c r="L1568">
        <f t="shared" si="290"/>
        <v>0.98466435500000005</v>
      </c>
      <c r="M1568">
        <f t="shared" si="291"/>
        <v>15871000.000761762</v>
      </c>
      <c r="N1568">
        <f t="shared" si="292"/>
        <v>11</v>
      </c>
      <c r="O1568">
        <f t="shared" si="293"/>
        <v>3.0461773192789598</v>
      </c>
      <c r="P1568" t="str">
        <f>IFERROR(VLOOKUP(A1568,Ref_Data!$A:$B,2,0),"Unknown")</f>
        <v>Lower Middle Income</v>
      </c>
      <c r="Q1568" t="str">
        <f>IFERROR(VLOOKUP(A1568,Ref_Data!$A:$C,3,0),"Unknown")</f>
        <v>East Asia &amp; Pacific</v>
      </c>
      <c r="R1568" t="str">
        <f t="shared" si="294"/>
        <v>High Access</v>
      </c>
      <c r="S1568">
        <f t="shared" si="295"/>
        <v>4.9052488694530325</v>
      </c>
      <c r="T1568">
        <f t="shared" si="296"/>
        <v>21.993942474815277</v>
      </c>
      <c r="U1568">
        <f t="shared" si="297"/>
        <v>-2.3771573146694562</v>
      </c>
      <c r="V1568">
        <f t="shared" si="298"/>
        <v>18.799999999999997</v>
      </c>
      <c r="W1568">
        <f t="shared" si="299"/>
        <v>1.8296885420000002</v>
      </c>
    </row>
    <row r="1569" spans="1:23" x14ac:dyDescent="0.2">
      <c r="A1569" t="s">
        <v>245</v>
      </c>
      <c r="B1569" t="s">
        <v>244</v>
      </c>
      <c r="C1569">
        <v>2017</v>
      </c>
      <c r="D1569">
        <v>93.6</v>
      </c>
      <c r="E1569">
        <v>50.6</v>
      </c>
      <c r="F1569">
        <v>2.7420628269999998</v>
      </c>
      <c r="G1569">
        <v>811.84123030000001</v>
      </c>
      <c r="H1569">
        <v>7018147</v>
      </c>
      <c r="I1569" t="str">
        <f>Master_Data!$A1569 &amp; "-" &amp; Master_Data!$C1569</f>
        <v>LAO-2017</v>
      </c>
      <c r="J1569">
        <f t="shared" si="288"/>
        <v>4.5999999999999943</v>
      </c>
      <c r="K1569">
        <f t="shared" si="289"/>
        <v>-1.1000000000000014</v>
      </c>
      <c r="L1569">
        <f t="shared" si="290"/>
        <v>0.44484834599999967</v>
      </c>
      <c r="M1569">
        <f t="shared" si="291"/>
        <v>19244200.003121566</v>
      </c>
      <c r="N1569">
        <f t="shared" si="292"/>
        <v>6.4000000000000057</v>
      </c>
      <c r="O1569">
        <f t="shared" si="293"/>
        <v>3.3775850802585183</v>
      </c>
      <c r="P1569" t="str">
        <f>IFERROR(VLOOKUP(A1569,Ref_Data!$A:$B,2,0),"Unknown")</f>
        <v>Lower Middle Income</v>
      </c>
      <c r="Q1569" t="str">
        <f>IFERROR(VLOOKUP(A1569,Ref_Data!$A:$C,3,0),"Unknown")</f>
        <v>East Asia &amp; Pacific</v>
      </c>
      <c r="R1569" t="str">
        <f t="shared" si="294"/>
        <v>High Access</v>
      </c>
      <c r="S1569">
        <f t="shared" si="295"/>
        <v>8.7460923099218775</v>
      </c>
      <c r="T1569">
        <f t="shared" si="296"/>
        <v>21.058481128265054</v>
      </c>
      <c r="U1569">
        <f t="shared" si="297"/>
        <v>-1.9356882385732241</v>
      </c>
      <c r="V1569">
        <f t="shared" si="298"/>
        <v>23.399999999999991</v>
      </c>
      <c r="W1569">
        <f t="shared" si="299"/>
        <v>2.2745368879999996</v>
      </c>
    </row>
    <row r="1570" spans="1:23" x14ac:dyDescent="0.2">
      <c r="A1570" t="s">
        <v>245</v>
      </c>
      <c r="B1570" t="s">
        <v>244</v>
      </c>
      <c r="C1570">
        <v>2018</v>
      </c>
      <c r="D1570">
        <v>92.9</v>
      </c>
      <c r="E1570">
        <v>50.2</v>
      </c>
      <c r="F1570">
        <v>2.7865003659999998</v>
      </c>
      <c r="G1570">
        <v>805.88201070000002</v>
      </c>
      <c r="H1570">
        <v>7128045</v>
      </c>
      <c r="I1570" t="str">
        <f>Master_Data!$A1570 &amp; "-" &amp; Master_Data!$C1570</f>
        <v>LAO-2018</v>
      </c>
      <c r="J1570">
        <f t="shared" si="288"/>
        <v>-0.69999999999998863</v>
      </c>
      <c r="K1570">
        <f t="shared" si="289"/>
        <v>-0.39999999999999858</v>
      </c>
      <c r="L1570">
        <f t="shared" si="290"/>
        <v>4.4437539000000026E-2</v>
      </c>
      <c r="M1570">
        <f t="shared" si="291"/>
        <v>19862300.00136447</v>
      </c>
      <c r="N1570">
        <f t="shared" si="292"/>
        <v>7.0999999999999943</v>
      </c>
      <c r="O1570">
        <f t="shared" si="293"/>
        <v>3.4577026525007155</v>
      </c>
      <c r="P1570" t="str">
        <f>IFERROR(VLOOKUP(A1570,Ref_Data!$A:$B,2,0),"Unknown")</f>
        <v>Lower Middle Income</v>
      </c>
      <c r="Q1570" t="str">
        <f>IFERROR(VLOOKUP(A1570,Ref_Data!$A:$C,3,0),"Unknown")</f>
        <v>East Asia &amp; Pacific</v>
      </c>
      <c r="R1570" t="str">
        <f t="shared" si="294"/>
        <v>High Access</v>
      </c>
      <c r="S1570">
        <f t="shared" si="295"/>
        <v>7.4161994403125107</v>
      </c>
      <c r="T1570">
        <f t="shared" si="296"/>
        <v>20.636969829674701</v>
      </c>
      <c r="U1570">
        <f t="shared" si="297"/>
        <v>-1.9243686436276151</v>
      </c>
      <c r="V1570">
        <f t="shared" si="298"/>
        <v>22.700000000000003</v>
      </c>
      <c r="W1570">
        <f t="shared" si="299"/>
        <v>2.3189744269999997</v>
      </c>
    </row>
    <row r="1571" spans="1:23" x14ac:dyDescent="0.2">
      <c r="A1571" t="s">
        <v>245</v>
      </c>
      <c r="B1571" t="s">
        <v>244</v>
      </c>
      <c r="C1571">
        <v>2019</v>
      </c>
      <c r="D1571">
        <v>98.4</v>
      </c>
      <c r="E1571">
        <v>50.5</v>
      </c>
      <c r="F1571">
        <v>2.676302041</v>
      </c>
      <c r="G1571">
        <v>782.69030840000005</v>
      </c>
      <c r="H1571">
        <v>7237636</v>
      </c>
      <c r="I1571" t="str">
        <f>Master_Data!$A1571 &amp; "-" &amp; Master_Data!$C1571</f>
        <v>LAO-2019</v>
      </c>
      <c r="J1571">
        <f t="shared" si="288"/>
        <v>5.5</v>
      </c>
      <c r="K1571">
        <f t="shared" si="289"/>
        <v>0.29999999999999716</v>
      </c>
      <c r="L1571">
        <f t="shared" si="290"/>
        <v>-0.11019832499999982</v>
      </c>
      <c r="M1571">
        <f t="shared" si="291"/>
        <v>19370099.998815075</v>
      </c>
      <c r="N1571">
        <f t="shared" si="292"/>
        <v>1.5999999999999943</v>
      </c>
      <c r="O1571">
        <f t="shared" si="293"/>
        <v>3.4193626933633308</v>
      </c>
      <c r="P1571" t="str">
        <f>IFERROR(VLOOKUP(A1571,Ref_Data!$A:$B,2,0),"Unknown")</f>
        <v>Lower Middle Income</v>
      </c>
      <c r="Q1571" t="str">
        <f>IFERROR(VLOOKUP(A1571,Ref_Data!$A:$C,3,0),"Unknown")</f>
        <v>East Asia &amp; Pacific</v>
      </c>
      <c r="R1571" t="str">
        <f t="shared" si="294"/>
        <v>Universal Access</v>
      </c>
      <c r="S1571">
        <f t="shared" si="295"/>
        <v>12.358622860585882</v>
      </c>
      <c r="T1571">
        <f t="shared" si="296"/>
        <v>21.037808956172711</v>
      </c>
      <c r="U1571">
        <f t="shared" si="297"/>
        <v>-2.0070992545815876</v>
      </c>
      <c r="V1571">
        <f t="shared" si="298"/>
        <v>28.200000000000003</v>
      </c>
      <c r="W1571">
        <f t="shared" si="299"/>
        <v>2.2087761019999999</v>
      </c>
    </row>
    <row r="1572" spans="1:23" x14ac:dyDescent="0.2">
      <c r="A1572" t="s">
        <v>245</v>
      </c>
      <c r="B1572" t="s">
        <v>244</v>
      </c>
      <c r="C1572">
        <v>2020</v>
      </c>
      <c r="D1572">
        <v>99.3</v>
      </c>
      <c r="E1572">
        <v>50.6</v>
      </c>
      <c r="F1572">
        <v>2.6458466870000001</v>
      </c>
      <c r="G1572">
        <v>701.72879060000002</v>
      </c>
      <c r="H1572">
        <v>7346533</v>
      </c>
      <c r="I1572" t="str">
        <f>Master_Data!$A1572 &amp; "-" &amp; Master_Data!$C1572</f>
        <v>LAO-2020</v>
      </c>
      <c r="J1572">
        <f t="shared" si="288"/>
        <v>0.89999999999999147</v>
      </c>
      <c r="K1572">
        <f t="shared" si="289"/>
        <v>0.10000000000000142</v>
      </c>
      <c r="L1572">
        <f t="shared" si="290"/>
        <v>-3.0455353999999879E-2</v>
      </c>
      <c r="M1572">
        <f t="shared" si="291"/>
        <v>19437799.998986173</v>
      </c>
      <c r="N1572">
        <f t="shared" si="292"/>
        <v>0.70000000000000284</v>
      </c>
      <c r="O1572">
        <f t="shared" si="293"/>
        <v>3.7704690507820247</v>
      </c>
      <c r="P1572" t="str">
        <f>IFERROR(VLOOKUP(A1572,Ref_Data!$A:$B,2,0),"Unknown")</f>
        <v>Lower Middle Income</v>
      </c>
      <c r="Q1572" t="str">
        <f>IFERROR(VLOOKUP(A1572,Ref_Data!$A:$C,3,0),"Unknown")</f>
        <v>East Asia &amp; Pacific</v>
      </c>
      <c r="R1572" t="str">
        <f t="shared" si="294"/>
        <v>Universal Access</v>
      </c>
      <c r="S1572">
        <f t="shared" si="295"/>
        <v>12.726165474335914</v>
      </c>
      <c r="T1572">
        <f t="shared" si="296"/>
        <v>20.06514656618474</v>
      </c>
      <c r="U1572">
        <f t="shared" si="297"/>
        <v>-1.7549009493012577</v>
      </c>
      <c r="V1572">
        <f t="shared" si="298"/>
        <v>29.099999999999994</v>
      </c>
      <c r="W1572">
        <f t="shared" si="299"/>
        <v>2.178320748</v>
      </c>
    </row>
    <row r="1573" spans="1:23" x14ac:dyDescent="0.2">
      <c r="A1573" t="s">
        <v>245</v>
      </c>
      <c r="B1573" t="s">
        <v>244</v>
      </c>
      <c r="C1573">
        <v>2021</v>
      </c>
      <c r="D1573">
        <v>100</v>
      </c>
      <c r="E1573">
        <v>51.5</v>
      </c>
      <c r="F1573">
        <v>3.1954890749999998</v>
      </c>
      <c r="G1573">
        <v>727.41471739999997</v>
      </c>
      <c r="H1573">
        <v>7453194</v>
      </c>
      <c r="I1573" t="str">
        <f>Master_Data!$A1573 &amp; "-" &amp; Master_Data!$C1573</f>
        <v>LAO-2021</v>
      </c>
      <c r="J1573">
        <f t="shared" si="288"/>
        <v>0.70000000000000284</v>
      </c>
      <c r="K1573">
        <f t="shared" si="289"/>
        <v>0.89999999999999858</v>
      </c>
      <c r="L1573">
        <f t="shared" si="290"/>
        <v>0.54964238799999965</v>
      </c>
      <c r="M1573">
        <f t="shared" si="291"/>
        <v>23816600.00085555</v>
      </c>
      <c r="N1573">
        <f t="shared" si="292"/>
        <v>0</v>
      </c>
      <c r="O1573">
        <f t="shared" si="293"/>
        <v>4.392939816260033</v>
      </c>
      <c r="P1573" t="str">
        <f>IFERROR(VLOOKUP(A1573,Ref_Data!$A:$B,2,0),"Unknown")</f>
        <v>Lower Middle Income</v>
      </c>
      <c r="Q1573" t="str">
        <f>IFERROR(VLOOKUP(A1573,Ref_Data!$A:$C,3,0),"Unknown")</f>
        <v>East Asia &amp; Pacific</v>
      </c>
      <c r="R1573" t="str">
        <f t="shared" si="294"/>
        <v>Universal Access</v>
      </c>
      <c r="S1573">
        <f t="shared" si="295"/>
        <v>12.87483148972656</v>
      </c>
      <c r="T1573">
        <f t="shared" si="296"/>
        <v>21.896618357487942</v>
      </c>
      <c r="U1573">
        <f t="shared" si="297"/>
        <v>-1.3852452660041865</v>
      </c>
      <c r="V1573">
        <f t="shared" si="298"/>
        <v>29.799999999999997</v>
      </c>
      <c r="W1573">
        <f t="shared" si="299"/>
        <v>2.7279631359999996</v>
      </c>
    </row>
    <row r="1574" spans="1:23" x14ac:dyDescent="0.2">
      <c r="A1574" t="s">
        <v>245</v>
      </c>
      <c r="B1574" t="s">
        <v>244</v>
      </c>
      <c r="C1574">
        <v>2022</v>
      </c>
      <c r="D1574">
        <v>100</v>
      </c>
      <c r="E1574">
        <v>49.2</v>
      </c>
      <c r="F1574">
        <v>3.1791874249999998</v>
      </c>
      <c r="G1574">
        <v>815.08654039999999</v>
      </c>
      <c r="H1574">
        <v>7559007</v>
      </c>
      <c r="I1574" t="str">
        <f>Master_Data!$A1574 &amp; "-" &amp; Master_Data!$C1574</f>
        <v>LAO-2022</v>
      </c>
      <c r="J1574">
        <f t="shared" si="288"/>
        <v>0</v>
      </c>
      <c r="K1574">
        <f t="shared" si="289"/>
        <v>-2.2999999999999972</v>
      </c>
      <c r="L1574">
        <f t="shared" si="290"/>
        <v>-1.6301649999999945E-2</v>
      </c>
      <c r="M1574">
        <f t="shared" si="291"/>
        <v>24031499.999886975</v>
      </c>
      <c r="N1574">
        <f t="shared" si="292"/>
        <v>0</v>
      </c>
      <c r="O1574">
        <f t="shared" si="293"/>
        <v>3.9004293009670215</v>
      </c>
      <c r="P1574" t="str">
        <f>IFERROR(VLOOKUP(A1574,Ref_Data!$A:$B,2,0),"Unknown")</f>
        <v>Lower Middle Income</v>
      </c>
      <c r="Q1574" t="str">
        <f>IFERROR(VLOOKUP(A1574,Ref_Data!$A:$C,3,0),"Unknown")</f>
        <v>East Asia &amp; Pacific</v>
      </c>
      <c r="R1574" t="str">
        <f t="shared" si="294"/>
        <v>Universal Access</v>
      </c>
      <c r="S1574">
        <f t="shared" si="295"/>
        <v>12.585946336015652</v>
      </c>
      <c r="T1574">
        <f t="shared" si="296"/>
        <v>18.778260869565209</v>
      </c>
      <c r="U1574">
        <f t="shared" si="297"/>
        <v>-1.3716136272259365</v>
      </c>
      <c r="V1574">
        <f t="shared" si="298"/>
        <v>29.799999999999997</v>
      </c>
      <c r="W1574">
        <f t="shared" si="299"/>
        <v>2.7116614859999997</v>
      </c>
    </row>
    <row r="1575" spans="1:23" x14ac:dyDescent="0.2">
      <c r="A1575" t="s">
        <v>247</v>
      </c>
      <c r="B1575" t="s">
        <v>246</v>
      </c>
      <c r="C1575">
        <v>2010</v>
      </c>
      <c r="D1575">
        <v>99.5</v>
      </c>
      <c r="E1575">
        <v>5.7</v>
      </c>
      <c r="F1575">
        <v>4.0980003519999997</v>
      </c>
      <c r="G1575">
        <v>1272.704426</v>
      </c>
      <c r="H1575">
        <v>5041288</v>
      </c>
      <c r="I1575" t="str">
        <f>Master_Data!$A1575 &amp; "-" &amp; Master_Data!$C1575</f>
        <v>LBN-2010</v>
      </c>
      <c r="J1575" t="str">
        <f t="shared" si="288"/>
        <v/>
      </c>
      <c r="K1575" t="str">
        <f t="shared" si="289"/>
        <v/>
      </c>
      <c r="L1575" t="str">
        <f t="shared" si="290"/>
        <v/>
      </c>
      <c r="M1575">
        <f t="shared" si="291"/>
        <v>20659199.998533376</v>
      </c>
      <c r="N1575">
        <f t="shared" si="292"/>
        <v>0.5</v>
      </c>
      <c r="O1575">
        <f t="shared" si="293"/>
        <v>3.2199152201266874</v>
      </c>
      <c r="P1575" t="str">
        <f>IFERROR(VLOOKUP(A1575,Ref_Data!$A:$B,2,0),"Unknown")</f>
        <v>Lower Middle Income</v>
      </c>
      <c r="Q1575" t="str">
        <f>IFERROR(VLOOKUP(A1575,Ref_Data!$A:$C,3,0),"Unknown")</f>
        <v>Middle East &amp; North Africa</v>
      </c>
      <c r="R1575" t="str">
        <f t="shared" si="294"/>
        <v>Universal Access</v>
      </c>
      <c r="S1575">
        <f t="shared" si="295"/>
        <v>19.875342560585949</v>
      </c>
      <c r="T1575">
        <f t="shared" si="296"/>
        <v>-24.712664906737903</v>
      </c>
      <c r="U1575">
        <f t="shared" si="297"/>
        <v>-1.0000588619916346</v>
      </c>
      <c r="V1575">
        <f t="shared" si="298"/>
        <v>0</v>
      </c>
      <c r="W1575">
        <f t="shared" si="299"/>
        <v>0</v>
      </c>
    </row>
    <row r="1576" spans="1:23" x14ac:dyDescent="0.2">
      <c r="A1576" t="s">
        <v>247</v>
      </c>
      <c r="B1576" t="s">
        <v>246</v>
      </c>
      <c r="C1576">
        <v>2011</v>
      </c>
      <c r="D1576">
        <v>99.7</v>
      </c>
      <c r="E1576">
        <v>6.2</v>
      </c>
      <c r="F1576">
        <v>4.1173700259999997</v>
      </c>
      <c r="G1576">
        <v>1257.0153359999999</v>
      </c>
      <c r="H1576">
        <v>5096020</v>
      </c>
      <c r="I1576" t="str">
        <f>Master_Data!$A1576 &amp; "-" &amp; Master_Data!$C1576</f>
        <v>LBN-2011</v>
      </c>
      <c r="J1576">
        <f t="shared" si="288"/>
        <v>0.20000000000000284</v>
      </c>
      <c r="K1576">
        <f t="shared" si="289"/>
        <v>0.5</v>
      </c>
      <c r="L1576">
        <f t="shared" si="290"/>
        <v>1.9369674000000003E-2</v>
      </c>
      <c r="M1576">
        <f t="shared" si="291"/>
        <v>20982199.999896519</v>
      </c>
      <c r="N1576">
        <f t="shared" si="292"/>
        <v>0.29999999999999716</v>
      </c>
      <c r="O1576">
        <f t="shared" si="293"/>
        <v>3.2755129616016077</v>
      </c>
      <c r="P1576" t="str">
        <f>IFERROR(VLOOKUP(A1576,Ref_Data!$A:$B,2,0),"Unknown")</f>
        <v>Lower Middle Income</v>
      </c>
      <c r="Q1576" t="str">
        <f>IFERROR(VLOOKUP(A1576,Ref_Data!$A:$C,3,0),"Unknown")</f>
        <v>Middle East &amp; North Africa</v>
      </c>
      <c r="R1576" t="str">
        <f t="shared" si="294"/>
        <v>Universal Access</v>
      </c>
      <c r="S1576">
        <f t="shared" si="295"/>
        <v>19.284672569179691</v>
      </c>
      <c r="T1576">
        <f t="shared" si="296"/>
        <v>-23.997370289641143</v>
      </c>
      <c r="U1576">
        <f t="shared" si="297"/>
        <v>-1.0091633577740557</v>
      </c>
      <c r="V1576">
        <f t="shared" si="298"/>
        <v>0.20000000000000284</v>
      </c>
      <c r="W1576">
        <f t="shared" si="299"/>
        <v>1.9369674000000003E-2</v>
      </c>
    </row>
    <row r="1577" spans="1:23" x14ac:dyDescent="0.2">
      <c r="A1577" t="s">
        <v>247</v>
      </c>
      <c r="B1577" t="s">
        <v>246</v>
      </c>
      <c r="C1577">
        <v>2012</v>
      </c>
      <c r="D1577">
        <v>99.5</v>
      </c>
      <c r="E1577">
        <v>5.6</v>
      </c>
      <c r="F1577">
        <v>4.476328284</v>
      </c>
      <c r="G1577">
        <v>1383.4767400000001</v>
      </c>
      <c r="H1577">
        <v>5235742</v>
      </c>
      <c r="I1577" t="str">
        <f>Master_Data!$A1577 &amp; "-" &amp; Master_Data!$C1577</f>
        <v>LBN-2012</v>
      </c>
      <c r="J1577">
        <f t="shared" si="288"/>
        <v>-0.20000000000000284</v>
      </c>
      <c r="K1577">
        <f t="shared" si="289"/>
        <v>-0.60000000000000053</v>
      </c>
      <c r="L1577">
        <f t="shared" si="290"/>
        <v>0.35895825800000036</v>
      </c>
      <c r="M1577">
        <f t="shared" si="291"/>
        <v>23436900.002326727</v>
      </c>
      <c r="N1577">
        <f t="shared" si="292"/>
        <v>0.5</v>
      </c>
      <c r="O1577">
        <f t="shared" si="293"/>
        <v>3.2355645415476948</v>
      </c>
      <c r="P1577" t="str">
        <f>IFERROR(VLOOKUP(A1577,Ref_Data!$A:$B,2,0),"Unknown")</f>
        <v>Lower Middle Income</v>
      </c>
      <c r="Q1577" t="str">
        <f>IFERROR(VLOOKUP(A1577,Ref_Data!$A:$C,3,0),"Unknown")</f>
        <v>Middle East &amp; North Africa</v>
      </c>
      <c r="R1577" t="str">
        <f t="shared" si="294"/>
        <v>Universal Access</v>
      </c>
      <c r="S1577">
        <f t="shared" si="295"/>
        <v>18.379195463984374</v>
      </c>
      <c r="T1577">
        <f t="shared" si="296"/>
        <v>-24.507129453224884</v>
      </c>
      <c r="U1577">
        <f t="shared" si="297"/>
        <v>-0.92917577909622917</v>
      </c>
      <c r="V1577">
        <f t="shared" si="298"/>
        <v>0</v>
      </c>
      <c r="W1577">
        <f t="shared" si="299"/>
        <v>0.37832793200000037</v>
      </c>
    </row>
    <row r="1578" spans="1:23" x14ac:dyDescent="0.2">
      <c r="A1578" t="s">
        <v>247</v>
      </c>
      <c r="B1578" t="s">
        <v>246</v>
      </c>
      <c r="C1578">
        <v>2013</v>
      </c>
      <c r="D1578">
        <v>99.6</v>
      </c>
      <c r="E1578">
        <v>5.9</v>
      </c>
      <c r="F1578">
        <v>4.022783574</v>
      </c>
      <c r="G1578">
        <v>1238.323834</v>
      </c>
      <c r="H1578">
        <v>5743436</v>
      </c>
      <c r="I1578" t="str">
        <f>Master_Data!$A1578 &amp; "-" &amp; Master_Data!$C1578</f>
        <v>LBN-2013</v>
      </c>
      <c r="J1578">
        <f t="shared" si="288"/>
        <v>9.9999999999994316E-2</v>
      </c>
      <c r="K1578">
        <f t="shared" si="289"/>
        <v>0.30000000000000071</v>
      </c>
      <c r="L1578">
        <f t="shared" si="290"/>
        <v>-0.45354471000000007</v>
      </c>
      <c r="M1578">
        <f t="shared" si="291"/>
        <v>23104599.999120265</v>
      </c>
      <c r="N1578">
        <f t="shared" si="292"/>
        <v>0.40000000000000568</v>
      </c>
      <c r="O1578">
        <f t="shared" si="293"/>
        <v>3.2485715477232753</v>
      </c>
      <c r="P1578" t="str">
        <f>IFERROR(VLOOKUP(A1578,Ref_Data!$A:$B,2,0),"Unknown")</f>
        <v>Lower Middle Income</v>
      </c>
      <c r="Q1578" t="str">
        <f>IFERROR(VLOOKUP(A1578,Ref_Data!$A:$C,3,0),"Unknown")</f>
        <v>Middle East &amp; North Africa</v>
      </c>
      <c r="R1578" t="str">
        <f t="shared" si="294"/>
        <v>Universal Access</v>
      </c>
      <c r="S1578">
        <f t="shared" si="295"/>
        <v>17.887461823359388</v>
      </c>
      <c r="T1578">
        <f t="shared" si="296"/>
        <v>-24.401640083835346</v>
      </c>
      <c r="U1578">
        <f t="shared" si="297"/>
        <v>-0.94558687000000408</v>
      </c>
      <c r="V1578">
        <f t="shared" si="298"/>
        <v>9.9999999999994316E-2</v>
      </c>
      <c r="W1578">
        <f t="shared" si="299"/>
        <v>-7.5216777999999707E-2</v>
      </c>
    </row>
    <row r="1579" spans="1:23" x14ac:dyDescent="0.2">
      <c r="A1579" t="s">
        <v>247</v>
      </c>
      <c r="B1579" t="s">
        <v>246</v>
      </c>
      <c r="C1579">
        <v>2014</v>
      </c>
      <c r="D1579">
        <v>99.7</v>
      </c>
      <c r="E1579">
        <v>4.2</v>
      </c>
      <c r="F1579">
        <v>3.9340537800000002</v>
      </c>
      <c r="G1579">
        <v>1192.5530060000001</v>
      </c>
      <c r="H1579">
        <v>6346990</v>
      </c>
      <c r="I1579" t="str">
        <f>Master_Data!$A1579 &amp; "-" &amp; Master_Data!$C1579</f>
        <v>LBN-2014</v>
      </c>
      <c r="J1579">
        <f t="shared" si="288"/>
        <v>0.10000000000000853</v>
      </c>
      <c r="K1579">
        <f t="shared" si="289"/>
        <v>-1.7000000000000002</v>
      </c>
      <c r="L1579">
        <f t="shared" si="290"/>
        <v>-8.8729793999999806E-2</v>
      </c>
      <c r="M1579">
        <f t="shared" si="291"/>
        <v>24969400.001122203</v>
      </c>
      <c r="N1579">
        <f t="shared" si="292"/>
        <v>0.29999999999999716</v>
      </c>
      <c r="O1579">
        <f t="shared" si="293"/>
        <v>3.2988502483385633</v>
      </c>
      <c r="P1579" t="str">
        <f>IFERROR(VLOOKUP(A1579,Ref_Data!$A:$B,2,0),"Unknown")</f>
        <v>Lower Middle Income</v>
      </c>
      <c r="Q1579" t="str">
        <f>IFERROR(VLOOKUP(A1579,Ref_Data!$A:$C,3,0),"Unknown")</f>
        <v>Middle East &amp; North Africa</v>
      </c>
      <c r="R1579" t="str">
        <f t="shared" si="294"/>
        <v>Universal Access</v>
      </c>
      <c r="S1579">
        <f t="shared" si="295"/>
        <v>17.259097411132856</v>
      </c>
      <c r="T1579">
        <f t="shared" si="296"/>
        <v>-25.911726605578302</v>
      </c>
      <c r="U1579">
        <f t="shared" si="297"/>
        <v>-0.85723311808368408</v>
      </c>
      <c r="V1579">
        <f t="shared" si="298"/>
        <v>0.20000000000000284</v>
      </c>
      <c r="W1579">
        <f t="shared" si="299"/>
        <v>-0.16394657199999951</v>
      </c>
    </row>
    <row r="1580" spans="1:23" x14ac:dyDescent="0.2">
      <c r="A1580" t="s">
        <v>247</v>
      </c>
      <c r="B1580" t="s">
        <v>246</v>
      </c>
      <c r="C1580">
        <v>2015</v>
      </c>
      <c r="D1580">
        <v>99.7</v>
      </c>
      <c r="E1580">
        <v>4.2</v>
      </c>
      <c r="F1580">
        <v>4.1568990130000003</v>
      </c>
      <c r="G1580">
        <v>1284.1501820000001</v>
      </c>
      <c r="H1580">
        <v>6472469</v>
      </c>
      <c r="I1580" t="str">
        <f>Master_Data!$A1580 &amp; "-" &amp; Master_Data!$C1580</f>
        <v>LBN-2015</v>
      </c>
      <c r="J1580">
        <f t="shared" si="288"/>
        <v>0</v>
      </c>
      <c r="K1580">
        <f t="shared" si="289"/>
        <v>0</v>
      </c>
      <c r="L1580">
        <f t="shared" si="290"/>
        <v>0.22284523300000014</v>
      </c>
      <c r="M1580">
        <f t="shared" si="291"/>
        <v>26905399.9977731</v>
      </c>
      <c r="N1580">
        <f t="shared" si="292"/>
        <v>0.29999999999999716</v>
      </c>
      <c r="O1580">
        <f t="shared" si="293"/>
        <v>3.2370816679135119</v>
      </c>
      <c r="P1580" t="str">
        <f>IFERROR(VLOOKUP(A1580,Ref_Data!$A:$B,2,0),"Unknown")</f>
        <v>Lower Middle Income</v>
      </c>
      <c r="Q1580" t="str">
        <f>IFERROR(VLOOKUP(A1580,Ref_Data!$A:$C,3,0),"Unknown")</f>
        <v>Middle East &amp; North Africa</v>
      </c>
      <c r="R1580" t="str">
        <f t="shared" si="294"/>
        <v>Universal Access</v>
      </c>
      <c r="S1580">
        <f t="shared" si="295"/>
        <v>16.684761441953114</v>
      </c>
      <c r="T1580">
        <f t="shared" si="296"/>
        <v>-25.71515719149799</v>
      </c>
      <c r="U1580">
        <f t="shared" si="297"/>
        <v>-0.55254235300417864</v>
      </c>
      <c r="V1580">
        <f t="shared" si="298"/>
        <v>0.20000000000000284</v>
      </c>
      <c r="W1580">
        <f t="shared" si="299"/>
        <v>5.8898661000000629E-2</v>
      </c>
    </row>
    <row r="1581" spans="1:23" x14ac:dyDescent="0.2">
      <c r="A1581" t="s">
        <v>247</v>
      </c>
      <c r="B1581" t="s">
        <v>246</v>
      </c>
      <c r="C1581">
        <v>2016</v>
      </c>
      <c r="D1581">
        <v>99.8</v>
      </c>
      <c r="E1581">
        <v>4</v>
      </c>
      <c r="F1581">
        <v>4.4069959799999996</v>
      </c>
      <c r="G1581">
        <v>1356.177023</v>
      </c>
      <c r="H1581">
        <v>6323060</v>
      </c>
      <c r="I1581" t="str">
        <f>Master_Data!$A1581 &amp; "-" &amp; Master_Data!$C1581</f>
        <v>LBN-2016</v>
      </c>
      <c r="J1581">
        <f t="shared" si="288"/>
        <v>9.9999999999994316E-2</v>
      </c>
      <c r="K1581">
        <f t="shared" si="289"/>
        <v>-0.20000000000000018</v>
      </c>
      <c r="L1581">
        <f t="shared" si="290"/>
        <v>0.25009696699999928</v>
      </c>
      <c r="M1581">
        <f t="shared" si="291"/>
        <v>27865700.001298796</v>
      </c>
      <c r="N1581">
        <f t="shared" si="292"/>
        <v>0.20000000000000284</v>
      </c>
      <c r="O1581">
        <f t="shared" si="293"/>
        <v>3.2495728103778672</v>
      </c>
      <c r="P1581" t="str">
        <f>IFERROR(VLOOKUP(A1581,Ref_Data!$A:$B,2,0),"Unknown")</f>
        <v>Lower Middle Income</v>
      </c>
      <c r="Q1581" t="str">
        <f>IFERROR(VLOOKUP(A1581,Ref_Data!$A:$C,3,0),"Unknown")</f>
        <v>Middle East &amp; North Africa</v>
      </c>
      <c r="R1581" t="str">
        <f t="shared" si="294"/>
        <v>Universal Access</v>
      </c>
      <c r="S1581">
        <f t="shared" si="295"/>
        <v>15.70524886945303</v>
      </c>
      <c r="T1581">
        <f t="shared" si="296"/>
        <v>-25.706057525184725</v>
      </c>
      <c r="U1581">
        <f t="shared" si="297"/>
        <v>-0.26737581566945678</v>
      </c>
      <c r="V1581">
        <f t="shared" si="298"/>
        <v>0.29999999999999716</v>
      </c>
      <c r="W1581">
        <f t="shared" si="299"/>
        <v>0.30899562799999991</v>
      </c>
    </row>
    <row r="1582" spans="1:23" x14ac:dyDescent="0.2">
      <c r="A1582" t="s">
        <v>247</v>
      </c>
      <c r="B1582" t="s">
        <v>246</v>
      </c>
      <c r="C1582">
        <v>2017</v>
      </c>
      <c r="D1582">
        <v>99.9</v>
      </c>
      <c r="E1582">
        <v>4</v>
      </c>
      <c r="F1582">
        <v>4.7558589690000002</v>
      </c>
      <c r="G1582">
        <v>1475.8082099999999</v>
      </c>
      <c r="H1582">
        <v>6160128</v>
      </c>
      <c r="I1582" t="str">
        <f>Master_Data!$A1582 &amp; "-" &amp; Master_Data!$C1582</f>
        <v>LBN-2017</v>
      </c>
      <c r="J1582">
        <f t="shared" si="288"/>
        <v>0.10000000000000853</v>
      </c>
      <c r="K1582">
        <f t="shared" si="289"/>
        <v>0</v>
      </c>
      <c r="L1582">
        <f t="shared" si="290"/>
        <v>0.34886298900000057</v>
      </c>
      <c r="M1582">
        <f t="shared" si="291"/>
        <v>29296699.998988032</v>
      </c>
      <c r="N1582">
        <f t="shared" si="292"/>
        <v>9.9999999999994316E-2</v>
      </c>
      <c r="O1582">
        <f t="shared" si="293"/>
        <v>3.2225454071704891</v>
      </c>
      <c r="P1582" t="str">
        <f>IFERROR(VLOOKUP(A1582,Ref_Data!$A:$B,2,0),"Unknown")</f>
        <v>Lower Middle Income</v>
      </c>
      <c r="Q1582" t="str">
        <f>IFERROR(VLOOKUP(A1582,Ref_Data!$A:$C,3,0),"Unknown")</f>
        <v>Middle East &amp; North Africa</v>
      </c>
      <c r="R1582" t="str">
        <f t="shared" si="294"/>
        <v>Universal Access</v>
      </c>
      <c r="S1582">
        <f t="shared" si="295"/>
        <v>15.046092309921889</v>
      </c>
      <c r="T1582">
        <f t="shared" si="296"/>
        <v>-25.541518871734947</v>
      </c>
      <c r="U1582">
        <f t="shared" si="297"/>
        <v>7.8107903426776204E-2</v>
      </c>
      <c r="V1582">
        <f t="shared" si="298"/>
        <v>0.40000000000000568</v>
      </c>
      <c r="W1582">
        <f t="shared" si="299"/>
        <v>0.65785861700000048</v>
      </c>
    </row>
    <row r="1583" spans="1:23" x14ac:dyDescent="0.2">
      <c r="A1583" t="s">
        <v>247</v>
      </c>
      <c r="B1583" t="s">
        <v>246</v>
      </c>
      <c r="C1583">
        <v>2018</v>
      </c>
      <c r="D1583">
        <v>99.7</v>
      </c>
      <c r="E1583">
        <v>4.7</v>
      </c>
      <c r="F1583">
        <v>4.5944440609999999</v>
      </c>
      <c r="G1583">
        <v>1431.8135609999999</v>
      </c>
      <c r="H1583">
        <v>5984119</v>
      </c>
      <c r="I1583" t="str">
        <f>Master_Data!$A1583 &amp; "-" &amp; Master_Data!$C1583</f>
        <v>LBN-2018</v>
      </c>
      <c r="J1583">
        <f t="shared" si="288"/>
        <v>-0.20000000000000284</v>
      </c>
      <c r="K1583">
        <f t="shared" si="289"/>
        <v>0.70000000000000018</v>
      </c>
      <c r="L1583">
        <f t="shared" si="290"/>
        <v>-0.16141490800000025</v>
      </c>
      <c r="M1583">
        <f t="shared" si="291"/>
        <v>27493699.999867257</v>
      </c>
      <c r="N1583">
        <f t="shared" si="292"/>
        <v>0.29999999999999716</v>
      </c>
      <c r="O1583">
        <f t="shared" si="293"/>
        <v>3.2088284300025571</v>
      </c>
      <c r="P1583" t="str">
        <f>IFERROR(VLOOKUP(A1583,Ref_Data!$A:$B,2,0),"Unknown")</f>
        <v>Lower Middle Income</v>
      </c>
      <c r="Q1583" t="str">
        <f>IFERROR(VLOOKUP(A1583,Ref_Data!$A:$C,3,0),"Unknown")</f>
        <v>Middle East &amp; North Africa</v>
      </c>
      <c r="R1583" t="str">
        <f t="shared" si="294"/>
        <v>Universal Access</v>
      </c>
      <c r="S1583">
        <f t="shared" si="295"/>
        <v>14.216199440312508</v>
      </c>
      <c r="T1583">
        <f t="shared" si="296"/>
        <v>-24.863030170325302</v>
      </c>
      <c r="U1583">
        <f t="shared" si="297"/>
        <v>-0.11642494862761499</v>
      </c>
      <c r="V1583">
        <f t="shared" si="298"/>
        <v>0.20000000000000284</v>
      </c>
      <c r="W1583">
        <f t="shared" si="299"/>
        <v>0.49644370900000023</v>
      </c>
    </row>
    <row r="1584" spans="1:23" x14ac:dyDescent="0.2">
      <c r="A1584" t="s">
        <v>247</v>
      </c>
      <c r="B1584" t="s">
        <v>246</v>
      </c>
      <c r="C1584">
        <v>2019</v>
      </c>
      <c r="D1584">
        <v>100</v>
      </c>
      <c r="E1584">
        <v>5.0999999999999996</v>
      </c>
      <c r="F1584">
        <v>4.6602574739999998</v>
      </c>
      <c r="G1584">
        <v>1486.475749</v>
      </c>
      <c r="H1584">
        <v>5794594</v>
      </c>
      <c r="I1584" t="str">
        <f>Master_Data!$A1584 &amp; "-" &amp; Master_Data!$C1584</f>
        <v>LBN-2019</v>
      </c>
      <c r="J1584">
        <f t="shared" si="288"/>
        <v>0.29999999999999716</v>
      </c>
      <c r="K1584">
        <f t="shared" si="289"/>
        <v>0.39999999999999947</v>
      </c>
      <c r="L1584">
        <f t="shared" si="290"/>
        <v>6.5813412999999876E-2</v>
      </c>
      <c r="M1584">
        <f t="shared" si="291"/>
        <v>27004299.997295555</v>
      </c>
      <c r="N1584">
        <f t="shared" si="292"/>
        <v>0</v>
      </c>
      <c r="O1584">
        <f t="shared" si="293"/>
        <v>3.1351049468079819</v>
      </c>
      <c r="P1584" t="str">
        <f>IFERROR(VLOOKUP(A1584,Ref_Data!$A:$B,2,0),"Unknown")</f>
        <v>Lower Middle Income</v>
      </c>
      <c r="Q1584" t="str">
        <f>IFERROR(VLOOKUP(A1584,Ref_Data!$A:$C,3,0),"Unknown")</f>
        <v>Middle East &amp; North Africa</v>
      </c>
      <c r="R1584" t="str">
        <f t="shared" si="294"/>
        <v>Universal Access</v>
      </c>
      <c r="S1584">
        <f t="shared" si="295"/>
        <v>13.958622860585876</v>
      </c>
      <c r="T1584">
        <f t="shared" si="296"/>
        <v>-24.362191043827288</v>
      </c>
      <c r="U1584">
        <f t="shared" si="297"/>
        <v>-2.3143821581587787E-2</v>
      </c>
      <c r="V1584">
        <f t="shared" si="298"/>
        <v>0.5</v>
      </c>
      <c r="W1584">
        <f t="shared" si="299"/>
        <v>0.56225712200000011</v>
      </c>
    </row>
    <row r="1585" spans="1:23" x14ac:dyDescent="0.2">
      <c r="A1585" t="s">
        <v>247</v>
      </c>
      <c r="B1585" t="s">
        <v>246</v>
      </c>
      <c r="C1585">
        <v>2020</v>
      </c>
      <c r="D1585">
        <v>100</v>
      </c>
      <c r="E1585">
        <v>6.3</v>
      </c>
      <c r="F1585">
        <v>3.8265831320000001</v>
      </c>
      <c r="G1585">
        <v>1249.321463</v>
      </c>
      <c r="H1585">
        <v>5702398</v>
      </c>
      <c r="I1585" t="str">
        <f>Master_Data!$A1585 &amp; "-" &amp; Master_Data!$C1585</f>
        <v>LBN-2020</v>
      </c>
      <c r="J1585">
        <f t="shared" si="288"/>
        <v>0</v>
      </c>
      <c r="K1585">
        <f t="shared" si="289"/>
        <v>1.2000000000000002</v>
      </c>
      <c r="L1585">
        <f t="shared" si="290"/>
        <v>-0.83367434199999968</v>
      </c>
      <c r="M1585">
        <f t="shared" si="291"/>
        <v>21820699.998750538</v>
      </c>
      <c r="N1585">
        <f t="shared" si="292"/>
        <v>0</v>
      </c>
      <c r="O1585">
        <f t="shared" si="293"/>
        <v>3.0629291542076071</v>
      </c>
      <c r="P1585" t="str">
        <f>IFERROR(VLOOKUP(A1585,Ref_Data!$A:$B,2,0),"Unknown")</f>
        <v>Lower Middle Income</v>
      </c>
      <c r="Q1585" t="str">
        <f>IFERROR(VLOOKUP(A1585,Ref_Data!$A:$C,3,0),"Unknown")</f>
        <v>Middle East &amp; North Africa</v>
      </c>
      <c r="R1585" t="str">
        <f t="shared" si="294"/>
        <v>Universal Access</v>
      </c>
      <c r="S1585">
        <f t="shared" si="295"/>
        <v>13.426165474335917</v>
      </c>
      <c r="T1585">
        <f t="shared" si="296"/>
        <v>-24.23485343381526</v>
      </c>
      <c r="U1585">
        <f t="shared" si="297"/>
        <v>-0.57416450430125776</v>
      </c>
      <c r="V1585">
        <f t="shared" si="298"/>
        <v>0.5</v>
      </c>
      <c r="W1585">
        <f t="shared" si="299"/>
        <v>-0.27141721999999957</v>
      </c>
    </row>
    <row r="1586" spans="1:23" x14ac:dyDescent="0.2">
      <c r="A1586" t="s">
        <v>247</v>
      </c>
      <c r="B1586" t="s">
        <v>246</v>
      </c>
      <c r="C1586">
        <v>2021</v>
      </c>
      <c r="D1586">
        <v>100</v>
      </c>
      <c r="E1586">
        <v>6.8</v>
      </c>
      <c r="F1586">
        <v>2.9231625349999999</v>
      </c>
      <c r="G1586">
        <v>972.80635040000004</v>
      </c>
      <c r="H1586">
        <v>5718122</v>
      </c>
      <c r="I1586" t="str">
        <f>Master_Data!$A1586 &amp; "-" &amp; Master_Data!$C1586</f>
        <v>LBN-2021</v>
      </c>
      <c r="J1586">
        <f t="shared" si="288"/>
        <v>0</v>
      </c>
      <c r="K1586">
        <f t="shared" si="289"/>
        <v>0.5</v>
      </c>
      <c r="L1586">
        <f t="shared" si="290"/>
        <v>-0.90342059700000021</v>
      </c>
      <c r="M1586">
        <f t="shared" si="291"/>
        <v>16715000.00095927</v>
      </c>
      <c r="N1586">
        <f t="shared" si="292"/>
        <v>0</v>
      </c>
      <c r="O1586">
        <f t="shared" si="293"/>
        <v>3.0048760822727454</v>
      </c>
      <c r="P1586" t="str">
        <f>IFERROR(VLOOKUP(A1586,Ref_Data!$A:$B,2,0),"Unknown")</f>
        <v>Lower Middle Income</v>
      </c>
      <c r="Q1586" t="str">
        <f>IFERROR(VLOOKUP(A1586,Ref_Data!$A:$C,3,0),"Unknown")</f>
        <v>Middle East &amp; North Africa</v>
      </c>
      <c r="R1586" t="str">
        <f t="shared" si="294"/>
        <v>Universal Access</v>
      </c>
      <c r="S1586">
        <f t="shared" si="295"/>
        <v>12.87483148972656</v>
      </c>
      <c r="T1586">
        <f t="shared" si="296"/>
        <v>-22.803381642512058</v>
      </c>
      <c r="U1586">
        <f t="shared" si="297"/>
        <v>-1.6575718060041864</v>
      </c>
      <c r="V1586">
        <f t="shared" si="298"/>
        <v>0.5</v>
      </c>
      <c r="W1586">
        <f t="shared" si="299"/>
        <v>-1.1748378169999998</v>
      </c>
    </row>
    <row r="1587" spans="1:23" x14ac:dyDescent="0.2">
      <c r="A1587" t="s">
        <v>247</v>
      </c>
      <c r="B1587" t="s">
        <v>246</v>
      </c>
      <c r="C1587">
        <v>2022</v>
      </c>
      <c r="D1587">
        <v>100</v>
      </c>
      <c r="F1587">
        <v>1.8165236279999999</v>
      </c>
      <c r="G1587">
        <v>617.48299899999995</v>
      </c>
      <c r="H1587">
        <v>5744489</v>
      </c>
      <c r="I1587" t="str">
        <f>Master_Data!$A1587 &amp; "-" &amp; Master_Data!$C1587</f>
        <v>LBN-2022</v>
      </c>
      <c r="J1587">
        <f t="shared" si="288"/>
        <v>0</v>
      </c>
      <c r="K1587" t="str">
        <f t="shared" si="289"/>
        <v/>
      </c>
      <c r="L1587">
        <f t="shared" si="290"/>
        <v>-1.106638907</v>
      </c>
      <c r="M1587">
        <f t="shared" si="291"/>
        <v>10434999.999286091</v>
      </c>
      <c r="N1587">
        <f t="shared" si="292"/>
        <v>0</v>
      </c>
      <c r="O1587">
        <f t="shared" si="293"/>
        <v>2.9418196629572306</v>
      </c>
      <c r="P1587" t="str">
        <f>IFERROR(VLOOKUP(A1587,Ref_Data!$A:$B,2,0),"Unknown")</f>
        <v>Lower Middle Income</v>
      </c>
      <c r="Q1587" t="str">
        <f>IFERROR(VLOOKUP(A1587,Ref_Data!$A:$C,3,0),"Unknown")</f>
        <v>Middle East &amp; North Africa</v>
      </c>
      <c r="R1587" t="str">
        <f t="shared" si="294"/>
        <v>Universal Access</v>
      </c>
      <c r="S1587">
        <f t="shared" si="295"/>
        <v>12.585946336015652</v>
      </c>
      <c r="T1587" t="str">
        <f t="shared" si="296"/>
        <v/>
      </c>
      <c r="U1587">
        <f t="shared" si="297"/>
        <v>-2.7342774242259367</v>
      </c>
      <c r="V1587">
        <f t="shared" si="298"/>
        <v>0.5</v>
      </c>
      <c r="W1587">
        <f t="shared" si="299"/>
        <v>-2.281476724</v>
      </c>
    </row>
    <row r="1588" spans="1:23" x14ac:dyDescent="0.2">
      <c r="A1588" t="s">
        <v>249</v>
      </c>
      <c r="B1588" t="s">
        <v>248</v>
      </c>
      <c r="C1588">
        <v>2010</v>
      </c>
      <c r="D1588">
        <v>5.3</v>
      </c>
      <c r="E1588">
        <v>88.6</v>
      </c>
      <c r="F1588">
        <v>0.19569389700000001</v>
      </c>
      <c r="H1588">
        <v>4058890</v>
      </c>
      <c r="I1588" t="str">
        <f>Master_Data!$A1588 &amp; "-" &amp; Master_Data!$C1588</f>
        <v>LBR-2010</v>
      </c>
      <c r="J1588" t="str">
        <f t="shared" si="288"/>
        <v/>
      </c>
      <c r="K1588" t="str">
        <f t="shared" si="289"/>
        <v/>
      </c>
      <c r="L1588" t="str">
        <f t="shared" si="290"/>
        <v/>
      </c>
      <c r="M1588">
        <f t="shared" si="291"/>
        <v>794300.00159433007</v>
      </c>
      <c r="N1588">
        <f t="shared" si="292"/>
        <v>94.7</v>
      </c>
      <c r="O1588" t="str">
        <f t="shared" si="293"/>
        <v/>
      </c>
      <c r="P1588" t="str">
        <f>IFERROR(VLOOKUP(A1588,Ref_Data!$A:$B,2,0),"Unknown")</f>
        <v>Low Income</v>
      </c>
      <c r="Q1588" t="str">
        <f>IFERROR(VLOOKUP(A1588,Ref_Data!$A:$C,3,0),"Unknown")</f>
        <v>Sub-Saharan Africa</v>
      </c>
      <c r="R1588" t="str">
        <f t="shared" si="294"/>
        <v>Critical</v>
      </c>
      <c r="S1588">
        <f t="shared" si="295"/>
        <v>-74.324657439414054</v>
      </c>
      <c r="T1588">
        <f t="shared" si="296"/>
        <v>58.187335093262092</v>
      </c>
      <c r="U1588">
        <f t="shared" si="297"/>
        <v>-4.9023653169916344</v>
      </c>
      <c r="V1588">
        <f t="shared" si="298"/>
        <v>0</v>
      </c>
      <c r="W1588">
        <f t="shared" si="299"/>
        <v>0</v>
      </c>
    </row>
    <row r="1589" spans="1:23" x14ac:dyDescent="0.2">
      <c r="A1589" t="s">
        <v>249</v>
      </c>
      <c r="B1589" t="s">
        <v>248</v>
      </c>
      <c r="C1589">
        <v>2011</v>
      </c>
      <c r="D1589">
        <v>4.0999999999999996</v>
      </c>
      <c r="E1589">
        <v>87.1</v>
      </c>
      <c r="F1589">
        <v>0.209775565</v>
      </c>
      <c r="H1589">
        <v>4221178</v>
      </c>
      <c r="I1589" t="str">
        <f>Master_Data!$A1589 &amp; "-" &amp; Master_Data!$C1589</f>
        <v>LBR-2011</v>
      </c>
      <c r="J1589">
        <f t="shared" si="288"/>
        <v>-1.2000000000000002</v>
      </c>
      <c r="K1589">
        <f t="shared" si="289"/>
        <v>-1.5</v>
      </c>
      <c r="L1589">
        <f t="shared" si="290"/>
        <v>1.4081667999999992E-2</v>
      </c>
      <c r="M1589">
        <f t="shared" si="291"/>
        <v>885499.99991557002</v>
      </c>
      <c r="N1589">
        <f t="shared" si="292"/>
        <v>95.9</v>
      </c>
      <c r="O1589" t="str">
        <f t="shared" si="293"/>
        <v/>
      </c>
      <c r="P1589" t="str">
        <f>IFERROR(VLOOKUP(A1589,Ref_Data!$A:$B,2,0),"Unknown")</f>
        <v>Low Income</v>
      </c>
      <c r="Q1589" t="str">
        <f>IFERROR(VLOOKUP(A1589,Ref_Data!$A:$C,3,0),"Unknown")</f>
        <v>Sub-Saharan Africa</v>
      </c>
      <c r="R1589" t="str">
        <f t="shared" si="294"/>
        <v>Critical</v>
      </c>
      <c r="S1589">
        <f t="shared" si="295"/>
        <v>-76.315327430820318</v>
      </c>
      <c r="T1589">
        <f t="shared" si="296"/>
        <v>56.902629710358852</v>
      </c>
      <c r="U1589">
        <f t="shared" si="297"/>
        <v>-4.9167578187740553</v>
      </c>
      <c r="V1589">
        <f t="shared" si="298"/>
        <v>-1.2000000000000002</v>
      </c>
      <c r="W1589">
        <f t="shared" si="299"/>
        <v>1.4081667999999992E-2</v>
      </c>
    </row>
    <row r="1590" spans="1:23" x14ac:dyDescent="0.2">
      <c r="A1590" t="s">
        <v>249</v>
      </c>
      <c r="B1590" t="s">
        <v>248</v>
      </c>
      <c r="C1590">
        <v>2012</v>
      </c>
      <c r="D1590">
        <v>9.3000000000000007</v>
      </c>
      <c r="E1590">
        <v>86.2</v>
      </c>
      <c r="F1590">
        <v>0.22343708900000001</v>
      </c>
      <c r="H1590">
        <v>4373043</v>
      </c>
      <c r="I1590" t="str">
        <f>Master_Data!$A1590 &amp; "-" &amp; Master_Data!$C1590</f>
        <v>LBR-2012</v>
      </c>
      <c r="J1590">
        <f t="shared" si="288"/>
        <v>5.2000000000000011</v>
      </c>
      <c r="K1590">
        <f t="shared" si="289"/>
        <v>-0.89999999999999147</v>
      </c>
      <c r="L1590">
        <f t="shared" si="290"/>
        <v>1.3661524000000008E-2</v>
      </c>
      <c r="M1590">
        <f t="shared" si="291"/>
        <v>977099.99799182697</v>
      </c>
      <c r="N1590">
        <f t="shared" si="292"/>
        <v>90.7</v>
      </c>
      <c r="O1590" t="str">
        <f t="shared" si="293"/>
        <v/>
      </c>
      <c r="P1590" t="str">
        <f>IFERROR(VLOOKUP(A1590,Ref_Data!$A:$B,2,0),"Unknown")</f>
        <v>Low Income</v>
      </c>
      <c r="Q1590" t="str">
        <f>IFERROR(VLOOKUP(A1590,Ref_Data!$A:$C,3,0),"Unknown")</f>
        <v>Sub-Saharan Africa</v>
      </c>
      <c r="R1590" t="str">
        <f t="shared" si="294"/>
        <v>Critical</v>
      </c>
      <c r="S1590">
        <f t="shared" si="295"/>
        <v>-71.820804536015629</v>
      </c>
      <c r="T1590">
        <f t="shared" si="296"/>
        <v>56.092870546775117</v>
      </c>
      <c r="U1590">
        <f t="shared" si="297"/>
        <v>-5.1820669740962293</v>
      </c>
      <c r="V1590">
        <f t="shared" si="298"/>
        <v>4.0000000000000009</v>
      </c>
      <c r="W1590">
        <f t="shared" si="299"/>
        <v>2.7743192E-2</v>
      </c>
    </row>
    <row r="1591" spans="1:23" x14ac:dyDescent="0.2">
      <c r="A1591" t="s">
        <v>249</v>
      </c>
      <c r="B1591" t="s">
        <v>248</v>
      </c>
      <c r="C1591">
        <v>2013</v>
      </c>
      <c r="D1591">
        <v>9.8000000000000007</v>
      </c>
      <c r="E1591">
        <v>87.5</v>
      </c>
      <c r="F1591">
        <v>0.20298690999999999</v>
      </c>
      <c r="H1591">
        <v>4470239</v>
      </c>
      <c r="I1591" t="str">
        <f>Master_Data!$A1591 &amp; "-" &amp; Master_Data!$C1591</f>
        <v>LBR-2013</v>
      </c>
      <c r="J1591">
        <f t="shared" si="288"/>
        <v>0.5</v>
      </c>
      <c r="K1591">
        <f t="shared" si="289"/>
        <v>1.2999999999999972</v>
      </c>
      <c r="L1591">
        <f t="shared" si="290"/>
        <v>-2.0450179000000013E-2</v>
      </c>
      <c r="M1591">
        <f t="shared" si="291"/>
        <v>907400.00157148996</v>
      </c>
      <c r="N1591">
        <f t="shared" si="292"/>
        <v>90.2</v>
      </c>
      <c r="O1591" t="str">
        <f t="shared" si="293"/>
        <v/>
      </c>
      <c r="P1591" t="str">
        <f>IFERROR(VLOOKUP(A1591,Ref_Data!$A:$B,2,0),"Unknown")</f>
        <v>Low Income</v>
      </c>
      <c r="Q1591" t="str">
        <f>IFERROR(VLOOKUP(A1591,Ref_Data!$A:$C,3,0),"Unknown")</f>
        <v>Sub-Saharan Africa</v>
      </c>
      <c r="R1591" t="str">
        <f t="shared" si="294"/>
        <v>Critical</v>
      </c>
      <c r="S1591">
        <f t="shared" si="295"/>
        <v>-71.912538176640609</v>
      </c>
      <c r="T1591">
        <f t="shared" si="296"/>
        <v>57.198359916164648</v>
      </c>
      <c r="U1591">
        <f t="shared" si="297"/>
        <v>-4.7653835340000041</v>
      </c>
      <c r="V1591">
        <f t="shared" si="298"/>
        <v>4.5000000000000009</v>
      </c>
      <c r="W1591">
        <f t="shared" si="299"/>
        <v>7.2930129999999871E-3</v>
      </c>
    </row>
    <row r="1592" spans="1:23" x14ac:dyDescent="0.2">
      <c r="A1592" t="s">
        <v>249</v>
      </c>
      <c r="B1592" t="s">
        <v>248</v>
      </c>
      <c r="C1592">
        <v>2014</v>
      </c>
      <c r="D1592">
        <v>9.4</v>
      </c>
      <c r="E1592">
        <v>91.2</v>
      </c>
      <c r="F1592">
        <v>0.25901054099999998</v>
      </c>
      <c r="H1592">
        <v>4564293</v>
      </c>
      <c r="I1592" t="str">
        <f>Master_Data!$A1592 &amp; "-" &amp; Master_Data!$C1592</f>
        <v>LBR-2014</v>
      </c>
      <c r="J1592">
        <f t="shared" si="288"/>
        <v>-0.40000000000000036</v>
      </c>
      <c r="K1592">
        <f t="shared" si="289"/>
        <v>3.7000000000000028</v>
      </c>
      <c r="L1592">
        <f t="shared" si="290"/>
        <v>5.602363099999999E-2</v>
      </c>
      <c r="M1592">
        <f t="shared" si="291"/>
        <v>1182199.999212513</v>
      </c>
      <c r="N1592">
        <f t="shared" si="292"/>
        <v>90.6</v>
      </c>
      <c r="O1592" t="str">
        <f t="shared" si="293"/>
        <v/>
      </c>
      <c r="P1592" t="str">
        <f>IFERROR(VLOOKUP(A1592,Ref_Data!$A:$B,2,0),"Unknown")</f>
        <v>Low Income</v>
      </c>
      <c r="Q1592" t="str">
        <f>IFERROR(VLOOKUP(A1592,Ref_Data!$A:$C,3,0),"Unknown")</f>
        <v>Sub-Saharan Africa</v>
      </c>
      <c r="R1592" t="str">
        <f t="shared" si="294"/>
        <v>Critical</v>
      </c>
      <c r="S1592">
        <f t="shared" si="295"/>
        <v>-73.040902588867141</v>
      </c>
      <c r="T1592">
        <f t="shared" si="296"/>
        <v>61.088273394421705</v>
      </c>
      <c r="U1592">
        <f t="shared" si="297"/>
        <v>-4.5322763570836839</v>
      </c>
      <c r="V1592">
        <f t="shared" si="298"/>
        <v>4.1000000000000005</v>
      </c>
      <c r="W1592">
        <f t="shared" si="299"/>
        <v>6.3316643999999977E-2</v>
      </c>
    </row>
    <row r="1593" spans="1:23" x14ac:dyDescent="0.2">
      <c r="A1593" t="s">
        <v>249</v>
      </c>
      <c r="B1593" t="s">
        <v>248</v>
      </c>
      <c r="C1593">
        <v>2015</v>
      </c>
      <c r="D1593">
        <v>15.2</v>
      </c>
      <c r="E1593">
        <v>91.9</v>
      </c>
      <c r="F1593">
        <v>0.26462458599999999</v>
      </c>
      <c r="H1593">
        <v>4659431</v>
      </c>
      <c r="I1593" t="str">
        <f>Master_Data!$A1593 &amp; "-" &amp; Master_Data!$C1593</f>
        <v>LBR-2015</v>
      </c>
      <c r="J1593">
        <f t="shared" si="288"/>
        <v>5.7999999999999989</v>
      </c>
      <c r="K1593">
        <f t="shared" si="289"/>
        <v>0.70000000000000284</v>
      </c>
      <c r="L1593">
        <f t="shared" si="290"/>
        <v>5.6140450000000119E-3</v>
      </c>
      <c r="M1593">
        <f t="shared" si="291"/>
        <v>1232999.9993705659</v>
      </c>
      <c r="N1593">
        <f t="shared" si="292"/>
        <v>84.8</v>
      </c>
      <c r="O1593" t="str">
        <f t="shared" si="293"/>
        <v/>
      </c>
      <c r="P1593" t="str">
        <f>IFERROR(VLOOKUP(A1593,Ref_Data!$A:$B,2,0),"Unknown")</f>
        <v>Low Income</v>
      </c>
      <c r="Q1593" t="str">
        <f>IFERROR(VLOOKUP(A1593,Ref_Data!$A:$C,3,0),"Unknown")</f>
        <v>Sub-Saharan Africa</v>
      </c>
      <c r="R1593" t="str">
        <f t="shared" si="294"/>
        <v>Critical</v>
      </c>
      <c r="S1593">
        <f t="shared" si="295"/>
        <v>-67.815238558046886</v>
      </c>
      <c r="T1593">
        <f t="shared" si="296"/>
        <v>61.984842808502016</v>
      </c>
      <c r="U1593">
        <f t="shared" si="297"/>
        <v>-4.4448167800041789</v>
      </c>
      <c r="V1593">
        <f t="shared" si="298"/>
        <v>9.8999999999999986</v>
      </c>
      <c r="W1593">
        <f t="shared" si="299"/>
        <v>6.8930688999999989E-2</v>
      </c>
    </row>
    <row r="1594" spans="1:23" x14ac:dyDescent="0.2">
      <c r="A1594" t="s">
        <v>249</v>
      </c>
      <c r="B1594" t="s">
        <v>248</v>
      </c>
      <c r="C1594">
        <v>2016</v>
      </c>
      <c r="D1594">
        <v>17.7</v>
      </c>
      <c r="E1594">
        <v>92.8</v>
      </c>
      <c r="F1594">
        <v>0.29127716199999998</v>
      </c>
      <c r="H1594">
        <v>4755608</v>
      </c>
      <c r="I1594" t="str">
        <f>Master_Data!$A1594 &amp; "-" &amp; Master_Data!$C1594</f>
        <v>LBR-2016</v>
      </c>
      <c r="J1594">
        <f t="shared" si="288"/>
        <v>2.5</v>
      </c>
      <c r="K1594">
        <f t="shared" si="289"/>
        <v>0.89999999999999147</v>
      </c>
      <c r="L1594">
        <f t="shared" si="290"/>
        <v>2.6652575999999983E-2</v>
      </c>
      <c r="M1594">
        <f t="shared" si="291"/>
        <v>1385200.0018244958</v>
      </c>
      <c r="N1594">
        <f t="shared" si="292"/>
        <v>82.3</v>
      </c>
      <c r="O1594" t="str">
        <f t="shared" si="293"/>
        <v/>
      </c>
      <c r="P1594" t="str">
        <f>IFERROR(VLOOKUP(A1594,Ref_Data!$A:$B,2,0),"Unknown")</f>
        <v>Low Income</v>
      </c>
      <c r="Q1594" t="str">
        <f>IFERROR(VLOOKUP(A1594,Ref_Data!$A:$C,3,0),"Unknown")</f>
        <v>Sub-Saharan Africa</v>
      </c>
      <c r="R1594" t="str">
        <f t="shared" si="294"/>
        <v>Critical</v>
      </c>
      <c r="S1594">
        <f t="shared" si="295"/>
        <v>-66.394751130546965</v>
      </c>
      <c r="T1594">
        <f t="shared" si="296"/>
        <v>63.093942474815272</v>
      </c>
      <c r="U1594">
        <f t="shared" si="297"/>
        <v>-4.3830946336694563</v>
      </c>
      <c r="V1594">
        <f t="shared" si="298"/>
        <v>12.399999999999999</v>
      </c>
      <c r="W1594">
        <f t="shared" si="299"/>
        <v>9.5583264999999973E-2</v>
      </c>
    </row>
    <row r="1595" spans="1:23" x14ac:dyDescent="0.2">
      <c r="A1595" t="s">
        <v>249</v>
      </c>
      <c r="B1595" t="s">
        <v>248</v>
      </c>
      <c r="C1595">
        <v>2017</v>
      </c>
      <c r="D1595">
        <v>24.2</v>
      </c>
      <c r="E1595">
        <v>93.6</v>
      </c>
      <c r="F1595">
        <v>0.25378821099999999</v>
      </c>
      <c r="H1595">
        <v>4848925</v>
      </c>
      <c r="I1595" t="str">
        <f>Master_Data!$A1595 &amp; "-" &amp; Master_Data!$C1595</f>
        <v>LBR-2017</v>
      </c>
      <c r="J1595">
        <f t="shared" si="288"/>
        <v>6.5</v>
      </c>
      <c r="K1595">
        <f t="shared" si="289"/>
        <v>0.79999999999999716</v>
      </c>
      <c r="L1595">
        <f t="shared" si="290"/>
        <v>-3.7488950999999993E-2</v>
      </c>
      <c r="M1595">
        <f t="shared" si="291"/>
        <v>1230600.001023175</v>
      </c>
      <c r="N1595">
        <f t="shared" si="292"/>
        <v>75.8</v>
      </c>
      <c r="O1595" t="str">
        <f t="shared" si="293"/>
        <v/>
      </c>
      <c r="P1595" t="str">
        <f>IFERROR(VLOOKUP(A1595,Ref_Data!$A:$B,2,0),"Unknown")</f>
        <v>Low Income</v>
      </c>
      <c r="Q1595" t="str">
        <f>IFERROR(VLOOKUP(A1595,Ref_Data!$A:$C,3,0),"Unknown")</f>
        <v>Sub-Saharan Africa</v>
      </c>
      <c r="R1595" t="str">
        <f t="shared" si="294"/>
        <v>Low Access</v>
      </c>
      <c r="S1595">
        <f t="shared" si="295"/>
        <v>-60.653907690078114</v>
      </c>
      <c r="T1595">
        <f t="shared" si="296"/>
        <v>64.058481128265043</v>
      </c>
      <c r="U1595">
        <f t="shared" si="297"/>
        <v>-4.4239628545732241</v>
      </c>
      <c r="V1595">
        <f t="shared" si="298"/>
        <v>18.899999999999999</v>
      </c>
      <c r="W1595">
        <f t="shared" si="299"/>
        <v>5.809431399999998E-2</v>
      </c>
    </row>
    <row r="1596" spans="1:23" x14ac:dyDescent="0.2">
      <c r="A1596" t="s">
        <v>249</v>
      </c>
      <c r="B1596" t="s">
        <v>248</v>
      </c>
      <c r="C1596">
        <v>2018</v>
      </c>
      <c r="D1596">
        <v>22.8</v>
      </c>
      <c r="E1596">
        <v>94.4</v>
      </c>
      <c r="F1596">
        <v>0.12981508</v>
      </c>
      <c r="H1596">
        <v>4944726</v>
      </c>
      <c r="I1596" t="str">
        <f>Master_Data!$A1596 &amp; "-" &amp; Master_Data!$C1596</f>
        <v>LBR-2018</v>
      </c>
      <c r="J1596">
        <f t="shared" si="288"/>
        <v>-1.3999999999999986</v>
      </c>
      <c r="K1596">
        <f t="shared" si="289"/>
        <v>0.80000000000001137</v>
      </c>
      <c r="L1596">
        <f t="shared" si="290"/>
        <v>-0.12397313099999999</v>
      </c>
      <c r="M1596">
        <f t="shared" si="291"/>
        <v>641900.00126807997</v>
      </c>
      <c r="N1596">
        <f t="shared" si="292"/>
        <v>77.2</v>
      </c>
      <c r="O1596" t="str">
        <f t="shared" si="293"/>
        <v/>
      </c>
      <c r="P1596" t="str">
        <f>IFERROR(VLOOKUP(A1596,Ref_Data!$A:$B,2,0),"Unknown")</f>
        <v>Low Income</v>
      </c>
      <c r="Q1596" t="str">
        <f>IFERROR(VLOOKUP(A1596,Ref_Data!$A:$C,3,0),"Unknown")</f>
        <v>Sub-Saharan Africa</v>
      </c>
      <c r="R1596" t="str">
        <f t="shared" si="294"/>
        <v>Low Access</v>
      </c>
      <c r="S1596">
        <f t="shared" si="295"/>
        <v>-62.683800559687498</v>
      </c>
      <c r="T1596">
        <f t="shared" si="296"/>
        <v>64.8369698296747</v>
      </c>
      <c r="U1596">
        <f t="shared" si="297"/>
        <v>-4.5810539296276147</v>
      </c>
      <c r="V1596">
        <f t="shared" si="298"/>
        <v>17.5</v>
      </c>
      <c r="W1596">
        <f t="shared" si="299"/>
        <v>-6.5878817000000006E-2</v>
      </c>
    </row>
    <row r="1597" spans="1:23" x14ac:dyDescent="0.2">
      <c r="A1597" t="s">
        <v>249</v>
      </c>
      <c r="B1597" t="s">
        <v>248</v>
      </c>
      <c r="C1597">
        <v>2019</v>
      </c>
      <c r="D1597">
        <v>23.1</v>
      </c>
      <c r="E1597">
        <v>89.7</v>
      </c>
      <c r="F1597">
        <v>0.20014984999999999</v>
      </c>
      <c r="H1597">
        <v>5043721</v>
      </c>
      <c r="I1597" t="str">
        <f>Master_Data!$A1597 &amp; "-" &amp; Master_Data!$C1597</f>
        <v>LBR-2019</v>
      </c>
      <c r="J1597">
        <f t="shared" si="288"/>
        <v>0.30000000000000071</v>
      </c>
      <c r="K1597">
        <f t="shared" si="289"/>
        <v>-4.7000000000000028</v>
      </c>
      <c r="L1597">
        <f t="shared" si="290"/>
        <v>7.0334769999999991E-2</v>
      </c>
      <c r="M1597">
        <f t="shared" si="291"/>
        <v>1009500.00159185</v>
      </c>
      <c r="N1597">
        <f t="shared" si="292"/>
        <v>76.900000000000006</v>
      </c>
      <c r="O1597" t="str">
        <f t="shared" si="293"/>
        <v/>
      </c>
      <c r="P1597" t="str">
        <f>IFERROR(VLOOKUP(A1597,Ref_Data!$A:$B,2,0),"Unknown")</f>
        <v>Low Income</v>
      </c>
      <c r="Q1597" t="str">
        <f>IFERROR(VLOOKUP(A1597,Ref_Data!$A:$C,3,0),"Unknown")</f>
        <v>Sub-Saharan Africa</v>
      </c>
      <c r="R1597" t="str">
        <f t="shared" si="294"/>
        <v>Low Access</v>
      </c>
      <c r="S1597">
        <f t="shared" si="295"/>
        <v>-62.941377139414122</v>
      </c>
      <c r="T1597">
        <f t="shared" si="296"/>
        <v>60.237808956172714</v>
      </c>
      <c r="U1597">
        <f t="shared" si="297"/>
        <v>-4.4832514455815877</v>
      </c>
      <c r="V1597">
        <f t="shared" si="298"/>
        <v>17.8</v>
      </c>
      <c r="W1597">
        <f t="shared" si="299"/>
        <v>4.4559529999999847E-3</v>
      </c>
    </row>
    <row r="1598" spans="1:23" x14ac:dyDescent="0.2">
      <c r="A1598" t="s">
        <v>249</v>
      </c>
      <c r="B1598" t="s">
        <v>248</v>
      </c>
      <c r="C1598">
        <v>2020</v>
      </c>
      <c r="D1598">
        <v>27.6</v>
      </c>
      <c r="E1598">
        <v>93</v>
      </c>
      <c r="F1598">
        <v>0.16211399100000001</v>
      </c>
      <c r="H1598">
        <v>5149463</v>
      </c>
      <c r="I1598" t="str">
        <f>Master_Data!$A1598 &amp; "-" &amp; Master_Data!$C1598</f>
        <v>LBR-2020</v>
      </c>
      <c r="J1598">
        <f t="shared" si="288"/>
        <v>4.5</v>
      </c>
      <c r="K1598">
        <f t="shared" si="289"/>
        <v>3.2999999999999972</v>
      </c>
      <c r="L1598">
        <f t="shared" si="290"/>
        <v>-3.8035858999999977E-2</v>
      </c>
      <c r="M1598">
        <f t="shared" si="291"/>
        <v>834799.99843683303</v>
      </c>
      <c r="N1598">
        <f t="shared" si="292"/>
        <v>72.400000000000006</v>
      </c>
      <c r="O1598" t="str">
        <f t="shared" si="293"/>
        <v/>
      </c>
      <c r="P1598" t="str">
        <f>IFERROR(VLOOKUP(A1598,Ref_Data!$A:$B,2,0),"Unknown")</f>
        <v>Low Income</v>
      </c>
      <c r="Q1598" t="str">
        <f>IFERROR(VLOOKUP(A1598,Ref_Data!$A:$C,3,0),"Unknown")</f>
        <v>Sub-Saharan Africa</v>
      </c>
      <c r="R1598" t="str">
        <f t="shared" si="294"/>
        <v>Low Access</v>
      </c>
      <c r="S1598">
        <f t="shared" si="295"/>
        <v>-58.973834525664081</v>
      </c>
      <c r="T1598">
        <f t="shared" si="296"/>
        <v>62.465146566184742</v>
      </c>
      <c r="U1598">
        <f t="shared" si="297"/>
        <v>-4.2386336453012579</v>
      </c>
      <c r="V1598">
        <f t="shared" si="298"/>
        <v>22.3</v>
      </c>
      <c r="W1598">
        <f t="shared" si="299"/>
        <v>-3.3579905999999993E-2</v>
      </c>
    </row>
    <row r="1599" spans="1:23" x14ac:dyDescent="0.2">
      <c r="A1599" t="s">
        <v>249</v>
      </c>
      <c r="B1599" t="s">
        <v>248</v>
      </c>
      <c r="C1599">
        <v>2021</v>
      </c>
      <c r="D1599">
        <v>29.8</v>
      </c>
      <c r="E1599">
        <v>93.2</v>
      </c>
      <c r="F1599">
        <v>0.159868485</v>
      </c>
      <c r="H1599">
        <v>5259323</v>
      </c>
      <c r="I1599" t="str">
        <f>Master_Data!$A1599 &amp; "-" &amp; Master_Data!$C1599</f>
        <v>LBR-2021</v>
      </c>
      <c r="J1599">
        <f t="shared" si="288"/>
        <v>2.1999999999999993</v>
      </c>
      <c r="K1599">
        <f t="shared" si="289"/>
        <v>0.20000000000000284</v>
      </c>
      <c r="L1599">
        <f t="shared" si="290"/>
        <v>-2.2455060000000082E-3</v>
      </c>
      <c r="M1599">
        <f t="shared" si="291"/>
        <v>840800.00013565505</v>
      </c>
      <c r="N1599">
        <f t="shared" si="292"/>
        <v>70.2</v>
      </c>
      <c r="O1599" t="str">
        <f t="shared" si="293"/>
        <v/>
      </c>
      <c r="P1599" t="str">
        <f>IFERROR(VLOOKUP(A1599,Ref_Data!$A:$B,2,0),"Unknown")</f>
        <v>Low Income</v>
      </c>
      <c r="Q1599" t="str">
        <f>IFERROR(VLOOKUP(A1599,Ref_Data!$A:$C,3,0),"Unknown")</f>
        <v>Sub-Saharan Africa</v>
      </c>
      <c r="R1599" t="str">
        <f t="shared" si="294"/>
        <v>Low Access</v>
      </c>
      <c r="S1599">
        <f t="shared" si="295"/>
        <v>-57.325168510273443</v>
      </c>
      <c r="T1599">
        <f t="shared" si="296"/>
        <v>63.596618357487941</v>
      </c>
      <c r="U1599">
        <f t="shared" si="297"/>
        <v>-4.4208658560041867</v>
      </c>
      <c r="V1599">
        <f t="shared" si="298"/>
        <v>24.5</v>
      </c>
      <c r="W1599">
        <f t="shared" si="299"/>
        <v>-3.5825412000000001E-2</v>
      </c>
    </row>
    <row r="1600" spans="1:23" x14ac:dyDescent="0.2">
      <c r="A1600" t="s">
        <v>249</v>
      </c>
      <c r="B1600" t="s">
        <v>248</v>
      </c>
      <c r="C1600">
        <v>2022</v>
      </c>
      <c r="D1600">
        <v>31.8</v>
      </c>
      <c r="E1600">
        <v>92.8</v>
      </c>
      <c r="F1600">
        <v>0.16165130699999999</v>
      </c>
      <c r="H1600">
        <v>5373294</v>
      </c>
      <c r="I1600" t="str">
        <f>Master_Data!$A1600 &amp; "-" &amp; Master_Data!$C1600</f>
        <v>LBR-2022</v>
      </c>
      <c r="J1600">
        <f t="shared" si="288"/>
        <v>2</v>
      </c>
      <c r="K1600">
        <f t="shared" si="289"/>
        <v>-0.40000000000000568</v>
      </c>
      <c r="L1600">
        <f t="shared" si="290"/>
        <v>1.7828219999999895E-3</v>
      </c>
      <c r="M1600">
        <f t="shared" si="291"/>
        <v>868599.99799525796</v>
      </c>
      <c r="N1600">
        <f t="shared" si="292"/>
        <v>68.2</v>
      </c>
      <c r="O1600" t="str">
        <f t="shared" si="293"/>
        <v/>
      </c>
      <c r="P1600" t="str">
        <f>IFERROR(VLOOKUP(A1600,Ref_Data!$A:$B,2,0),"Unknown")</f>
        <v>Low Income</v>
      </c>
      <c r="Q1600" t="str">
        <f>IFERROR(VLOOKUP(A1600,Ref_Data!$A:$C,3,0),"Unknown")</f>
        <v>Sub-Saharan Africa</v>
      </c>
      <c r="R1600" t="str">
        <f t="shared" si="294"/>
        <v>Low Access</v>
      </c>
      <c r="S1600">
        <f t="shared" si="295"/>
        <v>-55.61405366398435</v>
      </c>
      <c r="T1600">
        <f t="shared" si="296"/>
        <v>62.378260869565203</v>
      </c>
      <c r="U1600">
        <f t="shared" si="297"/>
        <v>-4.3891497452259367</v>
      </c>
      <c r="V1600">
        <f t="shared" si="298"/>
        <v>26.5</v>
      </c>
      <c r="W1600">
        <f t="shared" si="299"/>
        <v>-3.4042590000000011E-2</v>
      </c>
    </row>
    <row r="1601" spans="1:23" x14ac:dyDescent="0.2">
      <c r="A1601" t="s">
        <v>251</v>
      </c>
      <c r="B1601" t="s">
        <v>250</v>
      </c>
      <c r="C1601">
        <v>2010</v>
      </c>
      <c r="D1601">
        <v>81.900000000000006</v>
      </c>
      <c r="E1601">
        <v>2.5</v>
      </c>
      <c r="F1601">
        <v>9.7986730669999993</v>
      </c>
      <c r="G1601">
        <v>3131.5060830000002</v>
      </c>
      <c r="H1601">
        <v>6497839</v>
      </c>
      <c r="I1601" t="str">
        <f>Master_Data!$A1601 &amp; "-" &amp; Master_Data!$C1601</f>
        <v>LBY-2010</v>
      </c>
      <c r="J1601" t="str">
        <f t="shared" si="288"/>
        <v/>
      </c>
      <c r="K1601" t="str">
        <f t="shared" si="289"/>
        <v/>
      </c>
      <c r="L1601" t="str">
        <f t="shared" si="290"/>
        <v/>
      </c>
      <c r="M1601">
        <f t="shared" si="291"/>
        <v>63670200.003002211</v>
      </c>
      <c r="N1601">
        <f t="shared" si="292"/>
        <v>18.099999999999994</v>
      </c>
      <c r="O1601">
        <f t="shared" si="293"/>
        <v>3.1290608439798451</v>
      </c>
      <c r="P1601" t="str">
        <f>IFERROR(VLOOKUP(A1601,Ref_Data!$A:$B,2,0),"Unknown")</f>
        <v>Upper Middle Income</v>
      </c>
      <c r="Q1601" t="str">
        <f>IFERROR(VLOOKUP(A1601,Ref_Data!$A:$C,3,0),"Unknown")</f>
        <v>Middle East &amp; North Africa</v>
      </c>
      <c r="R1601" t="str">
        <f t="shared" si="294"/>
        <v>High Access</v>
      </c>
      <c r="S1601">
        <f t="shared" si="295"/>
        <v>2.2753425605859547</v>
      </c>
      <c r="T1601">
        <f t="shared" si="296"/>
        <v>-27.912664906737902</v>
      </c>
      <c r="U1601">
        <f t="shared" si="297"/>
        <v>4.700613853008365</v>
      </c>
      <c r="V1601">
        <f t="shared" si="298"/>
        <v>0</v>
      </c>
      <c r="W1601">
        <f t="shared" si="299"/>
        <v>0</v>
      </c>
    </row>
    <row r="1602" spans="1:23" x14ac:dyDescent="0.2">
      <c r="A1602" t="s">
        <v>251</v>
      </c>
      <c r="B1602" t="s">
        <v>250</v>
      </c>
      <c r="C1602">
        <v>2011</v>
      </c>
      <c r="D1602">
        <v>80.3</v>
      </c>
      <c r="E1602">
        <v>3.2</v>
      </c>
      <c r="F1602">
        <v>6.9739688290000004</v>
      </c>
      <c r="G1602">
        <v>2631.727946</v>
      </c>
      <c r="H1602">
        <v>6343203</v>
      </c>
      <c r="I1602" t="str">
        <f>Master_Data!$A1602 &amp; "-" &amp; Master_Data!$C1602</f>
        <v>LBY-2011</v>
      </c>
      <c r="J1602">
        <f t="shared" ref="J1602:J1665" si="300">IF(C1602=2010,"",IF(D1602="","",IFERROR(D1602-INDEX($D:$D,MATCH(A1602&amp;"-"&amp;(C1602-1),$I:$I,0)),"")))</f>
        <v>-1.6000000000000085</v>
      </c>
      <c r="K1602">
        <f t="shared" ref="K1602:K1665" si="301">IF(C1602=2010,"",IF(E1602="","",IFERROR(E1602-INDEX($E:$E,MATCH(A1602&amp;"-"&amp;(C1602-1),$I:$I,0)),"")))</f>
        <v>0.70000000000000018</v>
      </c>
      <c r="L1602">
        <f t="shared" ref="L1602:L1665" si="302">IF(C1602=2010,"",IF(F1602="","",IFERROR(F1602-INDEX($F:$F,MATCH(A1602&amp;"-"&amp;(C1602-1),$I:$I,0)),"" )))</f>
        <v>-2.8247042379999989</v>
      </c>
      <c r="M1602">
        <f t="shared" ref="M1602:M1665" si="303">IFERROR(F1602*H1602,"")</f>
        <v>44237299.998019293</v>
      </c>
      <c r="N1602">
        <f t="shared" ref="N1602:N1665" si="304">IF(D1602="","",100-D1602)</f>
        <v>19.700000000000003</v>
      </c>
      <c r="O1602">
        <f t="shared" ref="O1602:O1665" si="305">IFERROR(F1602/G1602*1000,"")</f>
        <v>2.6499581157694636</v>
      </c>
      <c r="P1602" t="str">
        <f>IFERROR(VLOOKUP(A1602,Ref_Data!$A:$B,2,0),"Unknown")</f>
        <v>Upper Middle Income</v>
      </c>
      <c r="Q1602" t="str">
        <f>IFERROR(VLOOKUP(A1602,Ref_Data!$A:$C,3,0),"Unknown")</f>
        <v>Middle East &amp; North Africa</v>
      </c>
      <c r="R1602" t="str">
        <f t="shared" ref="R1602:R1665" si="306">IF(D1602="","No Data",IF(D1602&gt;=95,"Universal Access",IF(D1602&gt;=80,"High Access",IF(D1602&gt;=50,"Moderate Access",IF(D1602&gt;=20,"Low Access","Critical")))))</f>
        <v>High Access</v>
      </c>
      <c r="S1602">
        <f t="shared" ref="S1602:S1665" si="307">IF(D1602="","",D1602-AVERAGEIF($C:$C,C1602,$D:$D))</f>
        <v>-0.11532743082031516</v>
      </c>
      <c r="T1602">
        <f t="shared" ref="T1602:T1665" si="308">IF(E1602="","",E1602-AVERAGEIF($C:$C,C1602,$E:$E))</f>
        <v>-26.997370289641143</v>
      </c>
      <c r="U1602">
        <f t="shared" ref="U1602:U1665" si="309">IF(F1602="","",F1602-AVERAGEIF($C:$C,C1602,$F:$F))</f>
        <v>1.8474354452259449</v>
      </c>
      <c r="V1602">
        <f t="shared" ref="V1602:V1665" si="310">IFERROR(IF(D1602="","",D1602-INDEX($D:$D,MATCH(A1602&amp;"-2010",$I:$I,0))),"")</f>
        <v>-1.6000000000000085</v>
      </c>
      <c r="W1602">
        <f t="shared" ref="W1602:W1665" si="311">IFERROR(IF(F1602="","",F1602-INDEX($F:$F,MATCH(A1602&amp;"-2010",$I:$I,0))),"")</f>
        <v>-2.8247042379999989</v>
      </c>
    </row>
    <row r="1603" spans="1:23" x14ac:dyDescent="0.2">
      <c r="A1603" t="s">
        <v>251</v>
      </c>
      <c r="B1603" t="s">
        <v>250</v>
      </c>
      <c r="C1603">
        <v>2012</v>
      </c>
      <c r="D1603">
        <v>78.7</v>
      </c>
      <c r="E1603">
        <v>2.6</v>
      </c>
      <c r="F1603">
        <v>10.171996050000001</v>
      </c>
      <c r="G1603">
        <v>3101.4768130000002</v>
      </c>
      <c r="H1603">
        <v>6179328</v>
      </c>
      <c r="I1603" t="str">
        <f>Master_Data!$A1603 &amp; "-" &amp; Master_Data!$C1603</f>
        <v>LBY-2012</v>
      </c>
      <c r="J1603">
        <f t="shared" si="300"/>
        <v>-1.5999999999999943</v>
      </c>
      <c r="K1603">
        <f t="shared" si="301"/>
        <v>-0.60000000000000009</v>
      </c>
      <c r="L1603">
        <f t="shared" si="302"/>
        <v>3.1980272210000003</v>
      </c>
      <c r="M1603">
        <f t="shared" si="303"/>
        <v>62856100.007654406</v>
      </c>
      <c r="N1603">
        <f t="shared" si="304"/>
        <v>21.299999999999997</v>
      </c>
      <c r="O1603">
        <f t="shared" si="305"/>
        <v>3.2797266151929798</v>
      </c>
      <c r="P1603" t="str">
        <f>IFERROR(VLOOKUP(A1603,Ref_Data!$A:$B,2,0),"Unknown")</f>
        <v>Upper Middle Income</v>
      </c>
      <c r="Q1603" t="str">
        <f>IFERROR(VLOOKUP(A1603,Ref_Data!$A:$C,3,0),"Unknown")</f>
        <v>Middle East &amp; North Africa</v>
      </c>
      <c r="R1603" t="str">
        <f t="shared" si="306"/>
        <v>Moderate Access</v>
      </c>
      <c r="S1603">
        <f t="shared" si="307"/>
        <v>-2.4208045360156234</v>
      </c>
      <c r="T1603">
        <f t="shared" si="308"/>
        <v>-27.507129453224881</v>
      </c>
      <c r="U1603">
        <f t="shared" si="309"/>
        <v>4.7664919869037714</v>
      </c>
      <c r="V1603">
        <f t="shared" si="310"/>
        <v>-3.2000000000000028</v>
      </c>
      <c r="W1603">
        <f t="shared" si="311"/>
        <v>0.37332298300000133</v>
      </c>
    </row>
    <row r="1604" spans="1:23" x14ac:dyDescent="0.2">
      <c r="A1604" t="s">
        <v>251</v>
      </c>
      <c r="B1604" t="s">
        <v>250</v>
      </c>
      <c r="C1604">
        <v>2013</v>
      </c>
      <c r="D1604">
        <v>77.099999999999994</v>
      </c>
      <c r="E1604">
        <v>2.4</v>
      </c>
      <c r="F1604">
        <v>9.9306731500000005</v>
      </c>
      <c r="G1604">
        <v>2747.5907379999999</v>
      </c>
      <c r="H1604">
        <v>6304628</v>
      </c>
      <c r="I1604" t="str">
        <f>Master_Data!$A1604 &amp; "-" &amp; Master_Data!$C1604</f>
        <v>LBY-2013</v>
      </c>
      <c r="J1604">
        <f t="shared" si="300"/>
        <v>-1.6000000000000085</v>
      </c>
      <c r="K1604">
        <f t="shared" si="301"/>
        <v>-0.20000000000000018</v>
      </c>
      <c r="L1604">
        <f t="shared" si="302"/>
        <v>-0.24132290000000012</v>
      </c>
      <c r="M1604">
        <f t="shared" si="303"/>
        <v>62609200.000338204</v>
      </c>
      <c r="N1604">
        <f t="shared" si="304"/>
        <v>22.900000000000006</v>
      </c>
      <c r="O1604">
        <f t="shared" si="305"/>
        <v>3.614320361710289</v>
      </c>
      <c r="P1604" t="str">
        <f>IFERROR(VLOOKUP(A1604,Ref_Data!$A:$B,2,0),"Unknown")</f>
        <v>Upper Middle Income</v>
      </c>
      <c r="Q1604" t="str">
        <f>IFERROR(VLOOKUP(A1604,Ref_Data!$A:$C,3,0),"Unknown")</f>
        <v>Middle East &amp; North Africa</v>
      </c>
      <c r="R1604" t="str">
        <f t="shared" si="306"/>
        <v>Moderate Access</v>
      </c>
      <c r="S1604">
        <f t="shared" si="307"/>
        <v>-4.6125381766406122</v>
      </c>
      <c r="T1604">
        <f t="shared" si="308"/>
        <v>-27.90164008383535</v>
      </c>
      <c r="U1604">
        <f t="shared" si="309"/>
        <v>4.9623027059999965</v>
      </c>
      <c r="V1604">
        <f t="shared" si="310"/>
        <v>-4.8000000000000114</v>
      </c>
      <c r="W1604">
        <f t="shared" si="311"/>
        <v>0.13200008300000121</v>
      </c>
    </row>
    <row r="1605" spans="1:23" x14ac:dyDescent="0.2">
      <c r="A1605" t="s">
        <v>251</v>
      </c>
      <c r="B1605" t="s">
        <v>250</v>
      </c>
      <c r="C1605">
        <v>2014</v>
      </c>
      <c r="D1605">
        <v>75.5</v>
      </c>
      <c r="E1605">
        <v>2.2999999999999998</v>
      </c>
      <c r="F1605">
        <v>9.6153379389999998</v>
      </c>
      <c r="G1605">
        <v>3550.574282</v>
      </c>
      <c r="H1605">
        <v>6427252</v>
      </c>
      <c r="I1605" t="str">
        <f>Master_Data!$A1605 &amp; "-" &amp; Master_Data!$C1605</f>
        <v>LBY-2014</v>
      </c>
      <c r="J1605">
        <f t="shared" si="300"/>
        <v>-1.5999999999999943</v>
      </c>
      <c r="K1605">
        <f t="shared" si="301"/>
        <v>-0.10000000000000009</v>
      </c>
      <c r="L1605">
        <f t="shared" si="302"/>
        <v>-0.31533521100000073</v>
      </c>
      <c r="M1605">
        <f t="shared" si="303"/>
        <v>61800199.999113627</v>
      </c>
      <c r="N1605">
        <f t="shared" si="304"/>
        <v>24.5</v>
      </c>
      <c r="O1605">
        <f t="shared" si="305"/>
        <v>2.7081078088538919</v>
      </c>
      <c r="P1605" t="str">
        <f>IFERROR(VLOOKUP(A1605,Ref_Data!$A:$B,2,0),"Unknown")</f>
        <v>Upper Middle Income</v>
      </c>
      <c r="Q1605" t="str">
        <f>IFERROR(VLOOKUP(A1605,Ref_Data!$A:$C,3,0),"Unknown")</f>
        <v>Middle East &amp; North Africa</v>
      </c>
      <c r="R1605" t="str">
        <f t="shared" si="306"/>
        <v>Moderate Access</v>
      </c>
      <c r="S1605">
        <f t="shared" si="307"/>
        <v>-6.9409025888671465</v>
      </c>
      <c r="T1605">
        <f t="shared" si="308"/>
        <v>-27.811726605578301</v>
      </c>
      <c r="U1605">
        <f t="shared" si="309"/>
        <v>4.8240510409163155</v>
      </c>
      <c r="V1605">
        <f t="shared" si="310"/>
        <v>-6.4000000000000057</v>
      </c>
      <c r="W1605">
        <f t="shared" si="311"/>
        <v>-0.18333512799999951</v>
      </c>
    </row>
    <row r="1606" spans="1:23" x14ac:dyDescent="0.2">
      <c r="A1606" t="s">
        <v>251</v>
      </c>
      <c r="B1606" t="s">
        <v>250</v>
      </c>
      <c r="C1606">
        <v>2015</v>
      </c>
      <c r="D1606">
        <v>73.8</v>
      </c>
      <c r="E1606">
        <v>2.9</v>
      </c>
      <c r="F1606">
        <v>8.3409996510000006</v>
      </c>
      <c r="G1606">
        <v>3230.9775719999998</v>
      </c>
      <c r="H1606">
        <v>6531819</v>
      </c>
      <c r="I1606" t="str">
        <f>Master_Data!$A1606 &amp; "-" &amp; Master_Data!$C1606</f>
        <v>LBY-2015</v>
      </c>
      <c r="J1606">
        <f t="shared" si="300"/>
        <v>-1.7000000000000028</v>
      </c>
      <c r="K1606">
        <f t="shared" si="301"/>
        <v>0.60000000000000009</v>
      </c>
      <c r="L1606">
        <f t="shared" si="302"/>
        <v>-1.2743382879999992</v>
      </c>
      <c r="M1606">
        <f t="shared" si="303"/>
        <v>54481899.999395177</v>
      </c>
      <c r="N1606">
        <f t="shared" si="304"/>
        <v>26.200000000000003</v>
      </c>
      <c r="O1606">
        <f t="shared" si="305"/>
        <v>2.5815715105186752</v>
      </c>
      <c r="P1606" t="str">
        <f>IFERROR(VLOOKUP(A1606,Ref_Data!$A:$B,2,0),"Unknown")</f>
        <v>Upper Middle Income</v>
      </c>
      <c r="Q1606" t="str">
        <f>IFERROR(VLOOKUP(A1606,Ref_Data!$A:$C,3,0),"Unknown")</f>
        <v>Middle East &amp; North Africa</v>
      </c>
      <c r="R1606" t="str">
        <f t="shared" si="306"/>
        <v>Moderate Access</v>
      </c>
      <c r="S1606">
        <f t="shared" si="307"/>
        <v>-9.2152385580468916</v>
      </c>
      <c r="T1606">
        <f t="shared" si="308"/>
        <v>-27.015157191497991</v>
      </c>
      <c r="U1606">
        <f t="shared" si="309"/>
        <v>3.6315582849958217</v>
      </c>
      <c r="V1606">
        <f t="shared" si="310"/>
        <v>-8.1000000000000085</v>
      </c>
      <c r="W1606">
        <f t="shared" si="311"/>
        <v>-1.4576734159999987</v>
      </c>
    </row>
    <row r="1607" spans="1:23" x14ac:dyDescent="0.2">
      <c r="A1607" t="s">
        <v>251</v>
      </c>
      <c r="B1607" t="s">
        <v>250</v>
      </c>
      <c r="C1607">
        <v>2016</v>
      </c>
      <c r="D1607">
        <v>72.2</v>
      </c>
      <c r="E1607">
        <v>2.8</v>
      </c>
      <c r="F1607">
        <v>7.7128359739999999</v>
      </c>
      <c r="G1607">
        <v>3118.8676780000001</v>
      </c>
      <c r="H1607">
        <v>6632126</v>
      </c>
      <c r="I1607" t="str">
        <f>Master_Data!$A1607 &amp; "-" &amp; Master_Data!$C1607</f>
        <v>LBY-2016</v>
      </c>
      <c r="J1607">
        <f t="shared" si="300"/>
        <v>-1.5999999999999943</v>
      </c>
      <c r="K1607">
        <f t="shared" si="301"/>
        <v>-0.10000000000000009</v>
      </c>
      <c r="L1607">
        <f t="shared" si="302"/>
        <v>-0.62816367700000075</v>
      </c>
      <c r="M1607">
        <f t="shared" si="303"/>
        <v>51152499.996900722</v>
      </c>
      <c r="N1607">
        <f t="shared" si="304"/>
        <v>27.799999999999997</v>
      </c>
      <c r="O1607">
        <f t="shared" si="305"/>
        <v>2.4729603081288527</v>
      </c>
      <c r="P1607" t="str">
        <f>IFERROR(VLOOKUP(A1607,Ref_Data!$A:$B,2,0),"Unknown")</f>
        <v>Upper Middle Income</v>
      </c>
      <c r="Q1607" t="str">
        <f>IFERROR(VLOOKUP(A1607,Ref_Data!$A:$C,3,0),"Unknown")</f>
        <v>Middle East &amp; North Africa</v>
      </c>
      <c r="R1607" t="str">
        <f t="shared" si="306"/>
        <v>Moderate Access</v>
      </c>
      <c r="S1607">
        <f t="shared" si="307"/>
        <v>-11.894751130546965</v>
      </c>
      <c r="T1607">
        <f t="shared" si="308"/>
        <v>-26.906057525184725</v>
      </c>
      <c r="U1607">
        <f t="shared" si="309"/>
        <v>3.0384641783305435</v>
      </c>
      <c r="V1607">
        <f t="shared" si="310"/>
        <v>-9.7000000000000028</v>
      </c>
      <c r="W1607">
        <f t="shared" si="311"/>
        <v>-2.0858370929999994</v>
      </c>
    </row>
    <row r="1608" spans="1:23" x14ac:dyDescent="0.2">
      <c r="A1608" t="s">
        <v>251</v>
      </c>
      <c r="B1608" t="s">
        <v>250</v>
      </c>
      <c r="C1608">
        <v>2017</v>
      </c>
      <c r="D1608">
        <v>70.599999999999994</v>
      </c>
      <c r="E1608">
        <v>2.9</v>
      </c>
      <c r="F1608">
        <v>8.2203132029999999</v>
      </c>
      <c r="G1608">
        <v>3485.7095939999999</v>
      </c>
      <c r="H1608">
        <v>6738770</v>
      </c>
      <c r="I1608" t="str">
        <f>Master_Data!$A1608 &amp; "-" &amp; Master_Data!$C1608</f>
        <v>LBY-2017</v>
      </c>
      <c r="J1608">
        <f t="shared" si="300"/>
        <v>-1.6000000000000085</v>
      </c>
      <c r="K1608">
        <f t="shared" si="301"/>
        <v>0.10000000000000009</v>
      </c>
      <c r="L1608">
        <f t="shared" si="302"/>
        <v>0.50747722900000003</v>
      </c>
      <c r="M1608">
        <f t="shared" si="303"/>
        <v>55394800.002980307</v>
      </c>
      <c r="N1608">
        <f t="shared" si="304"/>
        <v>29.400000000000006</v>
      </c>
      <c r="O1608">
        <f t="shared" si="305"/>
        <v>2.3582897488504888</v>
      </c>
      <c r="P1608" t="str">
        <f>IFERROR(VLOOKUP(A1608,Ref_Data!$A:$B,2,0),"Unknown")</f>
        <v>Upper Middle Income</v>
      </c>
      <c r="Q1608" t="str">
        <f>IFERROR(VLOOKUP(A1608,Ref_Data!$A:$C,3,0),"Unknown")</f>
        <v>Middle East &amp; North Africa</v>
      </c>
      <c r="R1608" t="str">
        <f t="shared" si="306"/>
        <v>Moderate Access</v>
      </c>
      <c r="S1608">
        <f t="shared" si="307"/>
        <v>-14.253907690078123</v>
      </c>
      <c r="T1608">
        <f t="shared" si="308"/>
        <v>-26.641518871734949</v>
      </c>
      <c r="U1608">
        <f t="shared" si="309"/>
        <v>3.5425621374267759</v>
      </c>
      <c r="V1608">
        <f t="shared" si="310"/>
        <v>-11.300000000000011</v>
      </c>
      <c r="W1608">
        <f t="shared" si="311"/>
        <v>-1.5783598639999994</v>
      </c>
    </row>
    <row r="1609" spans="1:23" x14ac:dyDescent="0.2">
      <c r="A1609" t="s">
        <v>251</v>
      </c>
      <c r="B1609" t="s">
        <v>250</v>
      </c>
      <c r="C1609">
        <v>2018</v>
      </c>
      <c r="D1609">
        <v>67</v>
      </c>
      <c r="E1609">
        <v>2.9</v>
      </c>
      <c r="F1609">
        <v>8.3615184869999997</v>
      </c>
      <c r="G1609">
        <v>3055.5639040000001</v>
      </c>
      <c r="H1609">
        <v>6849055</v>
      </c>
      <c r="I1609" t="str">
        <f>Master_Data!$A1609 &amp; "-" &amp; Master_Data!$C1609</f>
        <v>LBY-2018</v>
      </c>
      <c r="J1609">
        <f t="shared" si="300"/>
        <v>-3.5999999999999943</v>
      </c>
      <c r="K1609">
        <f t="shared" si="301"/>
        <v>0</v>
      </c>
      <c r="L1609">
        <f t="shared" si="302"/>
        <v>0.14120528399999976</v>
      </c>
      <c r="M1609">
        <f t="shared" si="303"/>
        <v>57268500.000979781</v>
      </c>
      <c r="N1609">
        <f t="shared" si="304"/>
        <v>33</v>
      </c>
      <c r="O1609">
        <f t="shared" si="305"/>
        <v>2.7364894826954989</v>
      </c>
      <c r="P1609" t="str">
        <f>IFERROR(VLOOKUP(A1609,Ref_Data!$A:$B,2,0),"Unknown")</f>
        <v>Upper Middle Income</v>
      </c>
      <c r="Q1609" t="str">
        <f>IFERROR(VLOOKUP(A1609,Ref_Data!$A:$C,3,0),"Unknown")</f>
        <v>Middle East &amp; North Africa</v>
      </c>
      <c r="R1609" t="str">
        <f t="shared" si="306"/>
        <v>Moderate Access</v>
      </c>
      <c r="S1609">
        <f t="shared" si="307"/>
        <v>-18.483800559687495</v>
      </c>
      <c r="T1609">
        <f t="shared" si="308"/>
        <v>-26.663030170325303</v>
      </c>
      <c r="U1609">
        <f t="shared" si="309"/>
        <v>3.6506494773723848</v>
      </c>
      <c r="V1609">
        <f t="shared" si="310"/>
        <v>-14.900000000000006</v>
      </c>
      <c r="W1609">
        <f t="shared" si="311"/>
        <v>-1.4371545799999996</v>
      </c>
    </row>
    <row r="1610" spans="1:23" x14ac:dyDescent="0.2">
      <c r="A1610" t="s">
        <v>251</v>
      </c>
      <c r="B1610" t="s">
        <v>250</v>
      </c>
      <c r="C1610">
        <v>2019</v>
      </c>
      <c r="D1610">
        <v>68.5</v>
      </c>
      <c r="E1610">
        <v>3</v>
      </c>
      <c r="F1610">
        <v>8.2684976460000001</v>
      </c>
      <c r="G1610">
        <v>3413.9338520000001</v>
      </c>
      <c r="H1610">
        <v>6951033</v>
      </c>
      <c r="I1610" t="str">
        <f>Master_Data!$A1610 &amp; "-" &amp; Master_Data!$C1610</f>
        <v>LBY-2019</v>
      </c>
      <c r="J1610">
        <f t="shared" si="300"/>
        <v>1.5</v>
      </c>
      <c r="K1610">
        <f t="shared" si="301"/>
        <v>0.10000000000000009</v>
      </c>
      <c r="L1610">
        <f t="shared" si="302"/>
        <v>-9.3020840999999521E-2</v>
      </c>
      <c r="M1610">
        <f t="shared" si="303"/>
        <v>57474599.99776832</v>
      </c>
      <c r="N1610">
        <f t="shared" si="304"/>
        <v>31.5</v>
      </c>
      <c r="O1610">
        <f t="shared" si="305"/>
        <v>2.4219853120926844</v>
      </c>
      <c r="P1610" t="str">
        <f>IFERROR(VLOOKUP(A1610,Ref_Data!$A:$B,2,0),"Unknown")</f>
        <v>Upper Middle Income</v>
      </c>
      <c r="Q1610" t="str">
        <f>IFERROR(VLOOKUP(A1610,Ref_Data!$A:$C,3,0),"Unknown")</f>
        <v>Middle East &amp; North Africa</v>
      </c>
      <c r="R1610" t="str">
        <f t="shared" si="306"/>
        <v>Moderate Access</v>
      </c>
      <c r="S1610">
        <f t="shared" si="307"/>
        <v>-17.541377139414124</v>
      </c>
      <c r="T1610">
        <f t="shared" si="308"/>
        <v>-26.462191043827289</v>
      </c>
      <c r="U1610">
        <f t="shared" si="309"/>
        <v>3.5850963504184126</v>
      </c>
      <c r="V1610">
        <f t="shared" si="310"/>
        <v>-13.400000000000006</v>
      </c>
      <c r="W1610">
        <f t="shared" si="311"/>
        <v>-1.5301754209999991</v>
      </c>
    </row>
    <row r="1611" spans="1:23" x14ac:dyDescent="0.2">
      <c r="A1611" t="s">
        <v>251</v>
      </c>
      <c r="B1611" t="s">
        <v>250</v>
      </c>
      <c r="C1611">
        <v>2020</v>
      </c>
      <c r="D1611">
        <v>69.400000000000006</v>
      </c>
      <c r="E1611">
        <v>3.2</v>
      </c>
      <c r="F1611">
        <v>6.4868575929999999</v>
      </c>
      <c r="G1611">
        <v>1687.1396609999999</v>
      </c>
      <c r="H1611">
        <v>7045399</v>
      </c>
      <c r="I1611" t="str">
        <f>Master_Data!$A1611 &amp; "-" &amp; Master_Data!$C1611</f>
        <v>LBY-2020</v>
      </c>
      <c r="J1611">
        <f t="shared" si="300"/>
        <v>0.90000000000000568</v>
      </c>
      <c r="K1611">
        <f t="shared" si="301"/>
        <v>0.20000000000000018</v>
      </c>
      <c r="L1611">
        <f t="shared" si="302"/>
        <v>-1.7816400530000003</v>
      </c>
      <c r="M1611">
        <f t="shared" si="303"/>
        <v>45702499.998864606</v>
      </c>
      <c r="N1611">
        <f t="shared" si="304"/>
        <v>30.599999999999994</v>
      </c>
      <c r="O1611">
        <f t="shared" si="305"/>
        <v>3.8448847732944142</v>
      </c>
      <c r="P1611" t="str">
        <f>IFERROR(VLOOKUP(A1611,Ref_Data!$A:$B,2,0),"Unknown")</f>
        <v>Upper Middle Income</v>
      </c>
      <c r="Q1611" t="str">
        <f>IFERROR(VLOOKUP(A1611,Ref_Data!$A:$C,3,0),"Unknown")</f>
        <v>Middle East &amp; North Africa</v>
      </c>
      <c r="R1611" t="str">
        <f t="shared" si="306"/>
        <v>Moderate Access</v>
      </c>
      <c r="S1611">
        <f t="shared" si="307"/>
        <v>-17.173834525664077</v>
      </c>
      <c r="T1611">
        <f t="shared" si="308"/>
        <v>-27.334853433815262</v>
      </c>
      <c r="U1611">
        <f t="shared" si="309"/>
        <v>2.086109956698742</v>
      </c>
      <c r="V1611">
        <f t="shared" si="310"/>
        <v>-12.5</v>
      </c>
      <c r="W1611">
        <f t="shared" si="311"/>
        <v>-3.3118154739999994</v>
      </c>
    </row>
    <row r="1612" spans="1:23" x14ac:dyDescent="0.2">
      <c r="A1612" t="s">
        <v>251</v>
      </c>
      <c r="B1612" t="s">
        <v>250</v>
      </c>
      <c r="C1612">
        <v>2021</v>
      </c>
      <c r="D1612">
        <v>70.2</v>
      </c>
      <c r="E1612">
        <v>3.1</v>
      </c>
      <c r="F1612">
        <v>8.1793228619999994</v>
      </c>
      <c r="G1612">
        <v>2368.6303889999999</v>
      </c>
      <c r="H1612">
        <v>7135175</v>
      </c>
      <c r="I1612" t="str">
        <f>Master_Data!$A1612 &amp; "-" &amp; Master_Data!$C1612</f>
        <v>LBY-2021</v>
      </c>
      <c r="J1612">
        <f t="shared" si="300"/>
        <v>0.79999999999999716</v>
      </c>
      <c r="K1612">
        <f t="shared" si="301"/>
        <v>-0.10000000000000009</v>
      </c>
      <c r="L1612">
        <f t="shared" si="302"/>
        <v>1.6924652689999995</v>
      </c>
      <c r="M1612">
        <f t="shared" si="303"/>
        <v>58360900.001870848</v>
      </c>
      <c r="N1612">
        <f t="shared" si="304"/>
        <v>29.799999999999997</v>
      </c>
      <c r="O1612">
        <f t="shared" si="305"/>
        <v>3.4531866600990395</v>
      </c>
      <c r="P1612" t="str">
        <f>IFERROR(VLOOKUP(A1612,Ref_Data!$A:$B,2,0),"Unknown")</f>
        <v>Upper Middle Income</v>
      </c>
      <c r="Q1612" t="str">
        <f>IFERROR(VLOOKUP(A1612,Ref_Data!$A:$C,3,0),"Unknown")</f>
        <v>Middle East &amp; North Africa</v>
      </c>
      <c r="R1612" t="str">
        <f t="shared" si="306"/>
        <v>Moderate Access</v>
      </c>
      <c r="S1612">
        <f t="shared" si="307"/>
        <v>-16.925168510273437</v>
      </c>
      <c r="T1612">
        <f t="shared" si="308"/>
        <v>-26.503381642512057</v>
      </c>
      <c r="U1612">
        <f t="shared" si="309"/>
        <v>3.5985885209958131</v>
      </c>
      <c r="V1612">
        <f t="shared" si="310"/>
        <v>-11.700000000000003</v>
      </c>
      <c r="W1612">
        <f t="shared" si="311"/>
        <v>-1.6193502049999999</v>
      </c>
    </row>
    <row r="1613" spans="1:23" x14ac:dyDescent="0.2">
      <c r="A1613" t="s">
        <v>251</v>
      </c>
      <c r="B1613" t="s">
        <v>250</v>
      </c>
      <c r="C1613">
        <v>2022</v>
      </c>
      <c r="D1613">
        <v>70</v>
      </c>
      <c r="F1613">
        <v>8.0530136129999992</v>
      </c>
      <c r="G1613">
        <v>2539.1981380000002</v>
      </c>
      <c r="H1613">
        <v>7223805</v>
      </c>
      <c r="I1613" t="str">
        <f>Master_Data!$A1613 &amp; "-" &amp; Master_Data!$C1613</f>
        <v>LBY-2022</v>
      </c>
      <c r="J1613">
        <f t="shared" si="300"/>
        <v>-0.20000000000000284</v>
      </c>
      <c r="K1613" t="str">
        <f t="shared" si="301"/>
        <v/>
      </c>
      <c r="L1613">
        <f t="shared" si="302"/>
        <v>-0.12630924900000018</v>
      </c>
      <c r="M1613">
        <f t="shared" si="303"/>
        <v>58173400.002657458</v>
      </c>
      <c r="N1613">
        <f t="shared" si="304"/>
        <v>30</v>
      </c>
      <c r="O1613">
        <f t="shared" si="305"/>
        <v>3.1714790163413387</v>
      </c>
      <c r="P1613" t="str">
        <f>IFERROR(VLOOKUP(A1613,Ref_Data!$A:$B,2,0),"Unknown")</f>
        <v>Upper Middle Income</v>
      </c>
      <c r="Q1613" t="str">
        <f>IFERROR(VLOOKUP(A1613,Ref_Data!$A:$C,3,0),"Unknown")</f>
        <v>Middle East &amp; North Africa</v>
      </c>
      <c r="R1613" t="str">
        <f t="shared" si="306"/>
        <v>Moderate Access</v>
      </c>
      <c r="S1613">
        <f t="shared" si="307"/>
        <v>-17.414053663984348</v>
      </c>
      <c r="T1613" t="str">
        <f t="shared" si="308"/>
        <v/>
      </c>
      <c r="U1613">
        <f t="shared" si="309"/>
        <v>3.5022125607740628</v>
      </c>
      <c r="V1613">
        <f t="shared" si="310"/>
        <v>-11.900000000000006</v>
      </c>
      <c r="W1613">
        <f t="shared" si="311"/>
        <v>-1.7456594540000001</v>
      </c>
    </row>
    <row r="1614" spans="1:23" x14ac:dyDescent="0.2">
      <c r="A1614" t="s">
        <v>253</v>
      </c>
      <c r="B1614" t="s">
        <v>252</v>
      </c>
      <c r="C1614">
        <v>2010</v>
      </c>
      <c r="D1614">
        <v>94.2</v>
      </c>
      <c r="E1614">
        <v>13.2</v>
      </c>
      <c r="F1614">
        <v>1.0666682270000001</v>
      </c>
      <c r="H1614">
        <v>170906</v>
      </c>
      <c r="I1614" t="str">
        <f>Master_Data!$A1614 &amp; "-" &amp; Master_Data!$C1614</f>
        <v>LCA-2010</v>
      </c>
      <c r="J1614" t="str">
        <f t="shared" si="300"/>
        <v/>
      </c>
      <c r="K1614" t="str">
        <f t="shared" si="301"/>
        <v/>
      </c>
      <c r="L1614" t="str">
        <f t="shared" si="302"/>
        <v/>
      </c>
      <c r="M1614">
        <f t="shared" si="303"/>
        <v>182300.00000366202</v>
      </c>
      <c r="N1614">
        <f t="shared" si="304"/>
        <v>5.7999999999999972</v>
      </c>
      <c r="O1614" t="str">
        <f t="shared" si="305"/>
        <v/>
      </c>
      <c r="P1614" t="str">
        <f>IFERROR(VLOOKUP(A1614,Ref_Data!$A:$B,2,0),"Unknown")</f>
        <v>Upper Middle Income</v>
      </c>
      <c r="Q1614" t="str">
        <f>IFERROR(VLOOKUP(A1614,Ref_Data!$A:$C,3,0),"Unknown")</f>
        <v>Latin America &amp; Caribbean</v>
      </c>
      <c r="R1614" t="str">
        <f t="shared" si="306"/>
        <v>High Access</v>
      </c>
      <c r="S1614">
        <f t="shared" si="307"/>
        <v>14.575342560585952</v>
      </c>
      <c r="T1614">
        <f t="shared" si="308"/>
        <v>-17.212664906737903</v>
      </c>
      <c r="U1614">
        <f t="shared" si="309"/>
        <v>-4.0313909869916342</v>
      </c>
      <c r="V1614">
        <f t="shared" si="310"/>
        <v>0</v>
      </c>
      <c r="W1614">
        <f t="shared" si="311"/>
        <v>0</v>
      </c>
    </row>
    <row r="1615" spans="1:23" x14ac:dyDescent="0.2">
      <c r="A1615" t="s">
        <v>253</v>
      </c>
      <c r="B1615" t="s">
        <v>252</v>
      </c>
      <c r="C1615">
        <v>2011</v>
      </c>
      <c r="D1615">
        <v>95.4</v>
      </c>
      <c r="E1615">
        <v>12.9</v>
      </c>
      <c r="F1615">
        <v>0.82188112999999996</v>
      </c>
      <c r="H1615">
        <v>171801</v>
      </c>
      <c r="I1615" t="str">
        <f>Master_Data!$A1615 &amp; "-" &amp; Master_Data!$C1615</f>
        <v>LCA-2011</v>
      </c>
      <c r="J1615">
        <f t="shared" si="300"/>
        <v>1.2000000000000028</v>
      </c>
      <c r="K1615">
        <f t="shared" si="301"/>
        <v>-0.29999999999999893</v>
      </c>
      <c r="L1615">
        <f t="shared" si="302"/>
        <v>-0.24478709700000012</v>
      </c>
      <c r="M1615">
        <f t="shared" si="303"/>
        <v>141200.00001513</v>
      </c>
      <c r="N1615">
        <f t="shared" si="304"/>
        <v>4.5999999999999943</v>
      </c>
      <c r="O1615" t="str">
        <f t="shared" si="305"/>
        <v/>
      </c>
      <c r="P1615" t="str">
        <f>IFERROR(VLOOKUP(A1615,Ref_Data!$A:$B,2,0),"Unknown")</f>
        <v>Upper Middle Income</v>
      </c>
      <c r="Q1615" t="str">
        <f>IFERROR(VLOOKUP(A1615,Ref_Data!$A:$C,3,0),"Unknown")</f>
        <v>Latin America &amp; Caribbean</v>
      </c>
      <c r="R1615" t="str">
        <f t="shared" si="306"/>
        <v>Universal Access</v>
      </c>
      <c r="S1615">
        <f t="shared" si="307"/>
        <v>14.984672569179693</v>
      </c>
      <c r="T1615">
        <f t="shared" si="308"/>
        <v>-17.297370289641144</v>
      </c>
      <c r="U1615">
        <f t="shared" si="309"/>
        <v>-4.304652253774055</v>
      </c>
      <c r="V1615">
        <f t="shared" si="310"/>
        <v>1.2000000000000028</v>
      </c>
      <c r="W1615">
        <f t="shared" si="311"/>
        <v>-0.24478709700000012</v>
      </c>
    </row>
    <row r="1616" spans="1:23" x14ac:dyDescent="0.2">
      <c r="A1616" t="s">
        <v>253</v>
      </c>
      <c r="B1616" t="s">
        <v>252</v>
      </c>
      <c r="C1616">
        <v>2012</v>
      </c>
      <c r="D1616">
        <v>95.3</v>
      </c>
      <c r="E1616">
        <v>12.4</v>
      </c>
      <c r="F1616">
        <v>0.84537074099999998</v>
      </c>
      <c r="H1616">
        <v>172587</v>
      </c>
      <c r="I1616" t="str">
        <f>Master_Data!$A1616 &amp; "-" &amp; Master_Data!$C1616</f>
        <v>LCA-2012</v>
      </c>
      <c r="J1616">
        <f t="shared" si="300"/>
        <v>-0.10000000000000853</v>
      </c>
      <c r="K1616">
        <f t="shared" si="301"/>
        <v>-0.5</v>
      </c>
      <c r="L1616">
        <f t="shared" si="302"/>
        <v>2.3489611000000021E-2</v>
      </c>
      <c r="M1616">
        <f t="shared" si="303"/>
        <v>145900.000076967</v>
      </c>
      <c r="N1616">
        <f t="shared" si="304"/>
        <v>4.7000000000000028</v>
      </c>
      <c r="O1616" t="str">
        <f t="shared" si="305"/>
        <v/>
      </c>
      <c r="P1616" t="str">
        <f>IFERROR(VLOOKUP(A1616,Ref_Data!$A:$B,2,0),"Unknown")</f>
        <v>Upper Middle Income</v>
      </c>
      <c r="Q1616" t="str">
        <f>IFERROR(VLOOKUP(A1616,Ref_Data!$A:$C,3,0),"Unknown")</f>
        <v>Latin America &amp; Caribbean</v>
      </c>
      <c r="R1616" t="str">
        <f t="shared" si="306"/>
        <v>Universal Access</v>
      </c>
      <c r="S1616">
        <f t="shared" si="307"/>
        <v>14.179195463984371</v>
      </c>
      <c r="T1616">
        <f t="shared" si="308"/>
        <v>-17.70712945322488</v>
      </c>
      <c r="U1616">
        <f t="shared" si="309"/>
        <v>-4.5601333220962292</v>
      </c>
      <c r="V1616">
        <f t="shared" si="310"/>
        <v>1.0999999999999943</v>
      </c>
      <c r="W1616">
        <f t="shared" si="311"/>
        <v>-0.2212974860000001</v>
      </c>
    </row>
    <row r="1617" spans="1:23" x14ac:dyDescent="0.2">
      <c r="A1617" t="s">
        <v>253</v>
      </c>
      <c r="B1617" t="s">
        <v>252</v>
      </c>
      <c r="C1617">
        <v>2013</v>
      </c>
      <c r="D1617">
        <v>97.2</v>
      </c>
      <c r="E1617">
        <v>12.1</v>
      </c>
      <c r="F1617">
        <v>0.96153291500000004</v>
      </c>
      <c r="H1617">
        <v>173369</v>
      </c>
      <c r="I1617" t="str">
        <f>Master_Data!$A1617 &amp; "-" &amp; Master_Data!$C1617</f>
        <v>LCA-2013</v>
      </c>
      <c r="J1617">
        <f t="shared" si="300"/>
        <v>1.9000000000000057</v>
      </c>
      <c r="K1617">
        <f t="shared" si="301"/>
        <v>-0.30000000000000071</v>
      </c>
      <c r="L1617">
        <f t="shared" si="302"/>
        <v>0.11616217400000006</v>
      </c>
      <c r="M1617">
        <f t="shared" si="303"/>
        <v>166699.999940635</v>
      </c>
      <c r="N1617">
        <f t="shared" si="304"/>
        <v>2.7999999999999972</v>
      </c>
      <c r="O1617" t="str">
        <f t="shared" si="305"/>
        <v/>
      </c>
      <c r="P1617" t="str">
        <f>IFERROR(VLOOKUP(A1617,Ref_Data!$A:$B,2,0),"Unknown")</f>
        <v>Upper Middle Income</v>
      </c>
      <c r="Q1617" t="str">
        <f>IFERROR(VLOOKUP(A1617,Ref_Data!$A:$C,3,0),"Unknown")</f>
        <v>Latin America &amp; Caribbean</v>
      </c>
      <c r="R1617" t="str">
        <f t="shared" si="306"/>
        <v>Universal Access</v>
      </c>
      <c r="S1617">
        <f t="shared" si="307"/>
        <v>15.487461823359396</v>
      </c>
      <c r="T1617">
        <f t="shared" si="308"/>
        <v>-18.20164008383535</v>
      </c>
      <c r="U1617">
        <f t="shared" si="309"/>
        <v>-4.0068375290000038</v>
      </c>
      <c r="V1617">
        <f t="shared" si="310"/>
        <v>3</v>
      </c>
      <c r="W1617">
        <f t="shared" si="311"/>
        <v>-0.10513531200000004</v>
      </c>
    </row>
    <row r="1618" spans="1:23" x14ac:dyDescent="0.2">
      <c r="A1618" t="s">
        <v>253</v>
      </c>
      <c r="B1618" t="s">
        <v>252</v>
      </c>
      <c r="C1618">
        <v>2014</v>
      </c>
      <c r="D1618">
        <v>98.1</v>
      </c>
      <c r="E1618">
        <v>11.7</v>
      </c>
      <c r="F1618">
        <v>1.0210292990000001</v>
      </c>
      <c r="H1618">
        <v>174138</v>
      </c>
      <c r="I1618" t="str">
        <f>Master_Data!$A1618 &amp; "-" &amp; Master_Data!$C1618</f>
        <v>LCA-2014</v>
      </c>
      <c r="J1618">
        <f t="shared" si="300"/>
        <v>0.89999999999999147</v>
      </c>
      <c r="K1618">
        <f t="shared" si="301"/>
        <v>-0.40000000000000036</v>
      </c>
      <c r="L1618">
        <f t="shared" si="302"/>
        <v>5.9496384000000013E-2</v>
      </c>
      <c r="M1618">
        <f t="shared" si="303"/>
        <v>177800.00006926202</v>
      </c>
      <c r="N1618">
        <f t="shared" si="304"/>
        <v>1.9000000000000057</v>
      </c>
      <c r="O1618" t="str">
        <f t="shared" si="305"/>
        <v/>
      </c>
      <c r="P1618" t="str">
        <f>IFERROR(VLOOKUP(A1618,Ref_Data!$A:$B,2,0),"Unknown")</f>
        <v>Upper Middle Income</v>
      </c>
      <c r="Q1618" t="str">
        <f>IFERROR(VLOOKUP(A1618,Ref_Data!$A:$C,3,0),"Unknown")</f>
        <v>Latin America &amp; Caribbean</v>
      </c>
      <c r="R1618" t="str">
        <f t="shared" si="306"/>
        <v>Universal Access</v>
      </c>
      <c r="S1618">
        <f t="shared" si="307"/>
        <v>15.659097411132848</v>
      </c>
      <c r="T1618">
        <f t="shared" si="308"/>
        <v>-18.411726605578302</v>
      </c>
      <c r="U1618">
        <f t="shared" si="309"/>
        <v>-3.770257599083684</v>
      </c>
      <c r="V1618">
        <f t="shared" si="310"/>
        <v>3.8999999999999915</v>
      </c>
      <c r="W1618">
        <f t="shared" si="311"/>
        <v>-4.5638928000000023E-2</v>
      </c>
    </row>
    <row r="1619" spans="1:23" x14ac:dyDescent="0.2">
      <c r="A1619" t="s">
        <v>253</v>
      </c>
      <c r="B1619" t="s">
        <v>252</v>
      </c>
      <c r="C1619">
        <v>2015</v>
      </c>
      <c r="D1619">
        <v>99</v>
      </c>
      <c r="E1619">
        <v>11.5</v>
      </c>
      <c r="F1619">
        <v>1.0428518339999999</v>
      </c>
      <c r="H1619">
        <v>174905</v>
      </c>
      <c r="I1619" t="str">
        <f>Master_Data!$A1619 &amp; "-" &amp; Master_Data!$C1619</f>
        <v>LCA-2015</v>
      </c>
      <c r="J1619">
        <f t="shared" si="300"/>
        <v>0.90000000000000568</v>
      </c>
      <c r="K1619">
        <f t="shared" si="301"/>
        <v>-0.19999999999999929</v>
      </c>
      <c r="L1619">
        <f t="shared" si="302"/>
        <v>2.1822534999999865E-2</v>
      </c>
      <c r="M1619">
        <f t="shared" si="303"/>
        <v>182400.00002576999</v>
      </c>
      <c r="N1619">
        <f t="shared" si="304"/>
        <v>1</v>
      </c>
      <c r="O1619" t="str">
        <f t="shared" si="305"/>
        <v/>
      </c>
      <c r="P1619" t="str">
        <f>IFERROR(VLOOKUP(A1619,Ref_Data!$A:$B,2,0),"Unknown")</f>
        <v>Upper Middle Income</v>
      </c>
      <c r="Q1619" t="str">
        <f>IFERROR(VLOOKUP(A1619,Ref_Data!$A:$C,3,0),"Unknown")</f>
        <v>Latin America &amp; Caribbean</v>
      </c>
      <c r="R1619" t="str">
        <f t="shared" si="306"/>
        <v>Universal Access</v>
      </c>
      <c r="S1619">
        <f t="shared" si="307"/>
        <v>15.984761441953111</v>
      </c>
      <c r="T1619">
        <f t="shared" si="308"/>
        <v>-18.41515719149799</v>
      </c>
      <c r="U1619">
        <f t="shared" si="309"/>
        <v>-3.666589532004179</v>
      </c>
      <c r="V1619">
        <f t="shared" si="310"/>
        <v>4.7999999999999972</v>
      </c>
      <c r="W1619">
        <f t="shared" si="311"/>
        <v>-2.3816393000000158E-2</v>
      </c>
    </row>
    <row r="1620" spans="1:23" x14ac:dyDescent="0.2">
      <c r="A1620" t="s">
        <v>253</v>
      </c>
      <c r="B1620" t="s">
        <v>252</v>
      </c>
      <c r="C1620">
        <v>2016</v>
      </c>
      <c r="D1620">
        <v>99.8</v>
      </c>
      <c r="E1620">
        <v>11.2</v>
      </c>
      <c r="F1620">
        <v>1.118158113</v>
      </c>
      <c r="H1620">
        <v>175646</v>
      </c>
      <c r="I1620" t="str">
        <f>Master_Data!$A1620 &amp; "-" &amp; Master_Data!$C1620</f>
        <v>LCA-2016</v>
      </c>
      <c r="J1620">
        <f t="shared" si="300"/>
        <v>0.79999999999999716</v>
      </c>
      <c r="K1620">
        <f t="shared" si="301"/>
        <v>-0.30000000000000071</v>
      </c>
      <c r="L1620">
        <f t="shared" si="302"/>
        <v>7.5306279000000087E-2</v>
      </c>
      <c r="M1620">
        <f t="shared" si="303"/>
        <v>196399.99991599799</v>
      </c>
      <c r="N1620">
        <f t="shared" si="304"/>
        <v>0.20000000000000284</v>
      </c>
      <c r="O1620" t="str">
        <f t="shared" si="305"/>
        <v/>
      </c>
      <c r="P1620" t="str">
        <f>IFERROR(VLOOKUP(A1620,Ref_Data!$A:$B,2,0),"Unknown")</f>
        <v>Upper Middle Income</v>
      </c>
      <c r="Q1620" t="str">
        <f>IFERROR(VLOOKUP(A1620,Ref_Data!$A:$C,3,0),"Unknown")</f>
        <v>Latin America &amp; Caribbean</v>
      </c>
      <c r="R1620" t="str">
        <f t="shared" si="306"/>
        <v>Universal Access</v>
      </c>
      <c r="S1620">
        <f t="shared" si="307"/>
        <v>15.70524886945303</v>
      </c>
      <c r="T1620">
        <f t="shared" si="308"/>
        <v>-18.506057525184726</v>
      </c>
      <c r="U1620">
        <f t="shared" si="309"/>
        <v>-3.5562136826694566</v>
      </c>
      <c r="V1620">
        <f t="shared" si="310"/>
        <v>5.5999999999999943</v>
      </c>
      <c r="W1620">
        <f t="shared" si="311"/>
        <v>5.1489885999999929E-2</v>
      </c>
    </row>
    <row r="1621" spans="1:23" x14ac:dyDescent="0.2">
      <c r="A1621" t="s">
        <v>253</v>
      </c>
      <c r="B1621" t="s">
        <v>252</v>
      </c>
      <c r="C1621">
        <v>2017</v>
      </c>
      <c r="D1621">
        <v>99.9</v>
      </c>
      <c r="E1621">
        <v>10.199999999999999</v>
      </c>
      <c r="F1621">
        <v>1.113177802</v>
      </c>
      <c r="H1621">
        <v>176342</v>
      </c>
      <c r="I1621" t="str">
        <f>Master_Data!$A1621 &amp; "-" &amp; Master_Data!$C1621</f>
        <v>LCA-2017</v>
      </c>
      <c r="J1621">
        <f t="shared" si="300"/>
        <v>0.10000000000000853</v>
      </c>
      <c r="K1621">
        <f t="shared" si="301"/>
        <v>-1</v>
      </c>
      <c r="L1621">
        <f t="shared" si="302"/>
        <v>-4.9803109999999595E-3</v>
      </c>
      <c r="M1621">
        <f t="shared" si="303"/>
        <v>196299.99996028401</v>
      </c>
      <c r="N1621">
        <f t="shared" si="304"/>
        <v>9.9999999999994316E-2</v>
      </c>
      <c r="O1621" t="str">
        <f t="shared" si="305"/>
        <v/>
      </c>
      <c r="P1621" t="str">
        <f>IFERROR(VLOOKUP(A1621,Ref_Data!$A:$B,2,0),"Unknown")</f>
        <v>Upper Middle Income</v>
      </c>
      <c r="Q1621" t="str">
        <f>IFERROR(VLOOKUP(A1621,Ref_Data!$A:$C,3,0),"Unknown")</f>
        <v>Latin America &amp; Caribbean</v>
      </c>
      <c r="R1621" t="str">
        <f t="shared" si="306"/>
        <v>Universal Access</v>
      </c>
      <c r="S1621">
        <f t="shared" si="307"/>
        <v>15.046092309921889</v>
      </c>
      <c r="T1621">
        <f t="shared" si="308"/>
        <v>-19.341518871734948</v>
      </c>
      <c r="U1621">
        <f t="shared" si="309"/>
        <v>-3.5645732635732239</v>
      </c>
      <c r="V1621">
        <f t="shared" si="310"/>
        <v>5.7000000000000028</v>
      </c>
      <c r="W1621">
        <f t="shared" si="311"/>
        <v>4.650957499999997E-2</v>
      </c>
    </row>
    <row r="1622" spans="1:23" x14ac:dyDescent="0.2">
      <c r="A1622" t="s">
        <v>253</v>
      </c>
      <c r="B1622" t="s">
        <v>252</v>
      </c>
      <c r="C1622">
        <v>2018</v>
      </c>
      <c r="D1622">
        <v>100</v>
      </c>
      <c r="E1622">
        <v>10.199999999999999</v>
      </c>
      <c r="F1622">
        <v>1.464266144</v>
      </c>
      <c r="H1622">
        <v>177017</v>
      </c>
      <c r="I1622" t="str">
        <f>Master_Data!$A1622 &amp; "-" &amp; Master_Data!$C1622</f>
        <v>LCA-2018</v>
      </c>
      <c r="J1622">
        <f t="shared" si="300"/>
        <v>9.9999999999994316E-2</v>
      </c>
      <c r="K1622">
        <f t="shared" si="301"/>
        <v>0</v>
      </c>
      <c r="L1622">
        <f t="shared" si="302"/>
        <v>0.35108834199999994</v>
      </c>
      <c r="M1622">
        <f t="shared" si="303"/>
        <v>259200.000012448</v>
      </c>
      <c r="N1622">
        <f t="shared" si="304"/>
        <v>0</v>
      </c>
      <c r="O1622" t="str">
        <f t="shared" si="305"/>
        <v/>
      </c>
      <c r="P1622" t="str">
        <f>IFERROR(VLOOKUP(A1622,Ref_Data!$A:$B,2,0),"Unknown")</f>
        <v>Upper Middle Income</v>
      </c>
      <c r="Q1622" t="str">
        <f>IFERROR(VLOOKUP(A1622,Ref_Data!$A:$C,3,0),"Unknown")</f>
        <v>Latin America &amp; Caribbean</v>
      </c>
      <c r="R1622" t="str">
        <f t="shared" si="306"/>
        <v>Universal Access</v>
      </c>
      <c r="S1622">
        <f t="shared" si="307"/>
        <v>14.516199440312505</v>
      </c>
      <c r="T1622">
        <f t="shared" si="308"/>
        <v>-19.363030170325302</v>
      </c>
      <c r="U1622">
        <f t="shared" si="309"/>
        <v>-3.2466028656276151</v>
      </c>
      <c r="V1622">
        <f t="shared" si="310"/>
        <v>5.7999999999999972</v>
      </c>
      <c r="W1622">
        <f t="shared" si="311"/>
        <v>0.39759791699999991</v>
      </c>
    </row>
    <row r="1623" spans="1:23" x14ac:dyDescent="0.2">
      <c r="A1623" t="s">
        <v>253</v>
      </c>
      <c r="B1623" t="s">
        <v>252</v>
      </c>
      <c r="C1623">
        <v>2019</v>
      </c>
      <c r="D1623">
        <v>100</v>
      </c>
      <c r="E1623">
        <v>10</v>
      </c>
      <c r="F1623">
        <v>1.6587771090000001</v>
      </c>
      <c r="H1623">
        <v>177661</v>
      </c>
      <c r="I1623" t="str">
        <f>Master_Data!$A1623 &amp; "-" &amp; Master_Data!$C1623</f>
        <v>LCA-2019</v>
      </c>
      <c r="J1623">
        <f t="shared" si="300"/>
        <v>0</v>
      </c>
      <c r="K1623">
        <f t="shared" si="301"/>
        <v>-0.19999999999999929</v>
      </c>
      <c r="L1623">
        <f t="shared" si="302"/>
        <v>0.19451096500000009</v>
      </c>
      <c r="M1623">
        <f t="shared" si="303"/>
        <v>294699.99996204901</v>
      </c>
      <c r="N1623">
        <f t="shared" si="304"/>
        <v>0</v>
      </c>
      <c r="O1623" t="str">
        <f t="shared" si="305"/>
        <v/>
      </c>
      <c r="P1623" t="str">
        <f>IFERROR(VLOOKUP(A1623,Ref_Data!$A:$B,2,0),"Unknown")</f>
        <v>Upper Middle Income</v>
      </c>
      <c r="Q1623" t="str">
        <f>IFERROR(VLOOKUP(A1623,Ref_Data!$A:$C,3,0),"Unknown")</f>
        <v>Latin America &amp; Caribbean</v>
      </c>
      <c r="R1623" t="str">
        <f t="shared" si="306"/>
        <v>Universal Access</v>
      </c>
      <c r="S1623">
        <f t="shared" si="307"/>
        <v>13.958622860585876</v>
      </c>
      <c r="T1623">
        <f t="shared" si="308"/>
        <v>-19.462191043827289</v>
      </c>
      <c r="U1623">
        <f t="shared" si="309"/>
        <v>-3.0246241865815877</v>
      </c>
      <c r="V1623">
        <f t="shared" si="310"/>
        <v>5.7999999999999972</v>
      </c>
      <c r="W1623">
        <f t="shared" si="311"/>
        <v>0.592108882</v>
      </c>
    </row>
    <row r="1624" spans="1:23" x14ac:dyDescent="0.2">
      <c r="A1624" t="s">
        <v>253</v>
      </c>
      <c r="B1624" t="s">
        <v>252</v>
      </c>
      <c r="C1624">
        <v>2020</v>
      </c>
      <c r="D1624">
        <v>100</v>
      </c>
      <c r="E1624">
        <v>10</v>
      </c>
      <c r="F1624">
        <v>1.557363254</v>
      </c>
      <c r="H1624">
        <v>178250</v>
      </c>
      <c r="I1624" t="str">
        <f>Master_Data!$A1624 &amp; "-" &amp; Master_Data!$C1624</f>
        <v>LCA-2020</v>
      </c>
      <c r="J1624">
        <f t="shared" si="300"/>
        <v>0</v>
      </c>
      <c r="K1624">
        <f t="shared" si="301"/>
        <v>0</v>
      </c>
      <c r="L1624">
        <f t="shared" si="302"/>
        <v>-0.10141385500000011</v>
      </c>
      <c r="M1624">
        <f t="shared" si="303"/>
        <v>277600.00002550002</v>
      </c>
      <c r="N1624">
        <f t="shared" si="304"/>
        <v>0</v>
      </c>
      <c r="O1624" t="str">
        <f t="shared" si="305"/>
        <v/>
      </c>
      <c r="P1624" t="str">
        <f>IFERROR(VLOOKUP(A1624,Ref_Data!$A:$B,2,0),"Unknown")</f>
        <v>Upper Middle Income</v>
      </c>
      <c r="Q1624" t="str">
        <f>IFERROR(VLOOKUP(A1624,Ref_Data!$A:$C,3,0),"Unknown")</f>
        <v>Latin America &amp; Caribbean</v>
      </c>
      <c r="R1624" t="str">
        <f t="shared" si="306"/>
        <v>Universal Access</v>
      </c>
      <c r="S1624">
        <f t="shared" si="307"/>
        <v>13.426165474335917</v>
      </c>
      <c r="T1624">
        <f t="shared" si="308"/>
        <v>-20.534853433815261</v>
      </c>
      <c r="U1624">
        <f t="shared" si="309"/>
        <v>-2.8433843823012577</v>
      </c>
      <c r="V1624">
        <f t="shared" si="310"/>
        <v>5.7999999999999972</v>
      </c>
      <c r="W1624">
        <f t="shared" si="311"/>
        <v>0.49069502699999989</v>
      </c>
    </row>
    <row r="1625" spans="1:23" x14ac:dyDescent="0.2">
      <c r="A1625" t="s">
        <v>253</v>
      </c>
      <c r="B1625" t="s">
        <v>252</v>
      </c>
      <c r="C1625">
        <v>2021</v>
      </c>
      <c r="D1625">
        <v>100</v>
      </c>
      <c r="E1625">
        <v>9.6999999999999993</v>
      </c>
      <c r="F1625">
        <v>1.5807575540000001</v>
      </c>
      <c r="H1625">
        <v>178522</v>
      </c>
      <c r="I1625" t="str">
        <f>Master_Data!$A1625 &amp; "-" &amp; Master_Data!$C1625</f>
        <v>LCA-2021</v>
      </c>
      <c r="J1625">
        <f t="shared" si="300"/>
        <v>0</v>
      </c>
      <c r="K1625">
        <f t="shared" si="301"/>
        <v>-0.30000000000000071</v>
      </c>
      <c r="L1625">
        <f t="shared" si="302"/>
        <v>2.339430000000009E-2</v>
      </c>
      <c r="M1625">
        <f t="shared" si="303"/>
        <v>282200.00005518802</v>
      </c>
      <c r="N1625">
        <f t="shared" si="304"/>
        <v>0</v>
      </c>
      <c r="O1625" t="str">
        <f t="shared" si="305"/>
        <v/>
      </c>
      <c r="P1625" t="str">
        <f>IFERROR(VLOOKUP(A1625,Ref_Data!$A:$B,2,0),"Unknown")</f>
        <v>Upper Middle Income</v>
      </c>
      <c r="Q1625" t="str">
        <f>IFERROR(VLOOKUP(A1625,Ref_Data!$A:$C,3,0),"Unknown")</f>
        <v>Latin America &amp; Caribbean</v>
      </c>
      <c r="R1625" t="str">
        <f t="shared" si="306"/>
        <v>Universal Access</v>
      </c>
      <c r="S1625">
        <f t="shared" si="307"/>
        <v>12.87483148972656</v>
      </c>
      <c r="T1625">
        <f t="shared" si="308"/>
        <v>-19.903381642512059</v>
      </c>
      <c r="U1625">
        <f t="shared" si="309"/>
        <v>-2.9999767870041865</v>
      </c>
      <c r="V1625">
        <f t="shared" si="310"/>
        <v>5.7999999999999972</v>
      </c>
      <c r="W1625">
        <f t="shared" si="311"/>
        <v>0.51408932699999998</v>
      </c>
    </row>
    <row r="1626" spans="1:23" x14ac:dyDescent="0.2">
      <c r="A1626" t="s">
        <v>253</v>
      </c>
      <c r="B1626" t="s">
        <v>252</v>
      </c>
      <c r="C1626">
        <v>2022</v>
      </c>
      <c r="D1626">
        <v>100</v>
      </c>
      <c r="E1626">
        <v>9.6999999999999993</v>
      </c>
      <c r="F1626">
        <v>1.6562162650000001</v>
      </c>
      <c r="H1626">
        <v>178781</v>
      </c>
      <c r="I1626" t="str">
        <f>Master_Data!$A1626 &amp; "-" &amp; Master_Data!$C1626</f>
        <v>LCA-2022</v>
      </c>
      <c r="J1626">
        <f t="shared" si="300"/>
        <v>0</v>
      </c>
      <c r="K1626">
        <f t="shared" si="301"/>
        <v>0</v>
      </c>
      <c r="L1626">
        <f t="shared" si="302"/>
        <v>7.5458711000000012E-2</v>
      </c>
      <c r="M1626">
        <f t="shared" si="303"/>
        <v>296100.00007296499</v>
      </c>
      <c r="N1626">
        <f t="shared" si="304"/>
        <v>0</v>
      </c>
      <c r="O1626" t="str">
        <f t="shared" si="305"/>
        <v/>
      </c>
      <c r="P1626" t="str">
        <f>IFERROR(VLOOKUP(A1626,Ref_Data!$A:$B,2,0),"Unknown")</f>
        <v>Upper Middle Income</v>
      </c>
      <c r="Q1626" t="str">
        <f>IFERROR(VLOOKUP(A1626,Ref_Data!$A:$C,3,0),"Unknown")</f>
        <v>Latin America &amp; Caribbean</v>
      </c>
      <c r="R1626" t="str">
        <f t="shared" si="306"/>
        <v>Universal Access</v>
      </c>
      <c r="S1626">
        <f t="shared" si="307"/>
        <v>12.585946336015652</v>
      </c>
      <c r="T1626">
        <f t="shared" si="308"/>
        <v>-20.721739130434795</v>
      </c>
      <c r="U1626">
        <f t="shared" si="309"/>
        <v>-2.894584787225936</v>
      </c>
      <c r="V1626">
        <f t="shared" si="310"/>
        <v>5.7999999999999972</v>
      </c>
      <c r="W1626">
        <f t="shared" si="311"/>
        <v>0.589548038</v>
      </c>
    </row>
    <row r="1627" spans="1:23" x14ac:dyDescent="0.2">
      <c r="A1627" t="s">
        <v>255</v>
      </c>
      <c r="B1627" t="s">
        <v>254</v>
      </c>
      <c r="C1627">
        <v>2010</v>
      </c>
      <c r="D1627">
        <v>95.879004910000006</v>
      </c>
      <c r="E1627">
        <v>29.06834074</v>
      </c>
      <c r="F1627">
        <v>2.8782227759999999</v>
      </c>
      <c r="G1627">
        <v>1350.1944980000001</v>
      </c>
      <c r="H1627">
        <v>587752505</v>
      </c>
      <c r="I1627" t="str">
        <f>Master_Data!$A1627 &amp; "-" &amp; Master_Data!$C1627</f>
        <v>LCN-2010</v>
      </c>
      <c r="J1627" t="str">
        <f t="shared" si="300"/>
        <v/>
      </c>
      <c r="K1627" t="str">
        <f t="shared" si="301"/>
        <v/>
      </c>
      <c r="L1627" t="str">
        <f t="shared" si="302"/>
        <v/>
      </c>
      <c r="M1627">
        <f t="shared" si="303"/>
        <v>1691682646.5420537</v>
      </c>
      <c r="N1627">
        <f t="shared" si="304"/>
        <v>4.1209950899999939</v>
      </c>
      <c r="O1627">
        <f t="shared" si="305"/>
        <v>2.1317097501607503</v>
      </c>
      <c r="P1627" t="str">
        <f>IFERROR(VLOOKUP(A1627,Ref_Data!$A:$B,2,0),"Unknown")</f>
        <v>Unknown</v>
      </c>
      <c r="Q1627" t="str">
        <f>IFERROR(VLOOKUP(A1627,Ref_Data!$A:$C,3,0),"Unknown")</f>
        <v>Unknown</v>
      </c>
      <c r="R1627" t="str">
        <f t="shared" si="306"/>
        <v>Universal Access</v>
      </c>
      <c r="S1627">
        <f t="shared" si="307"/>
        <v>16.254347470585955</v>
      </c>
      <c r="T1627">
        <f t="shared" si="308"/>
        <v>-1.344324166737902</v>
      </c>
      <c r="U1627">
        <f t="shared" si="309"/>
        <v>-2.2198364379916344</v>
      </c>
      <c r="V1627">
        <f t="shared" si="310"/>
        <v>0</v>
      </c>
      <c r="W1627">
        <f t="shared" si="311"/>
        <v>0</v>
      </c>
    </row>
    <row r="1628" spans="1:23" x14ac:dyDescent="0.2">
      <c r="A1628" t="s">
        <v>255</v>
      </c>
      <c r="B1628" t="s">
        <v>254</v>
      </c>
      <c r="C1628">
        <v>2011</v>
      </c>
      <c r="D1628">
        <v>96.184103120000003</v>
      </c>
      <c r="E1628">
        <v>28.495859509999999</v>
      </c>
      <c r="F1628">
        <v>2.9423481680000001</v>
      </c>
      <c r="G1628">
        <v>1361.483203</v>
      </c>
      <c r="H1628">
        <v>594086829</v>
      </c>
      <c r="I1628" t="str">
        <f>Master_Data!$A1628 &amp; "-" &amp; Master_Data!$C1628</f>
        <v>LCN-2011</v>
      </c>
      <c r="J1628">
        <f t="shared" si="300"/>
        <v>0.30509820999999704</v>
      </c>
      <c r="K1628">
        <f t="shared" si="301"/>
        <v>-0.57248123000000106</v>
      </c>
      <c r="L1628">
        <f t="shared" si="302"/>
        <v>6.4125392000000225E-2</v>
      </c>
      <c r="M1628">
        <f t="shared" si="303"/>
        <v>1748010292.9410794</v>
      </c>
      <c r="N1628">
        <f t="shared" si="304"/>
        <v>3.8158968799999968</v>
      </c>
      <c r="O1628">
        <f t="shared" si="305"/>
        <v>2.1611343874949003</v>
      </c>
      <c r="P1628" t="str">
        <f>IFERROR(VLOOKUP(A1628,Ref_Data!$A:$B,2,0),"Unknown")</f>
        <v>Unknown</v>
      </c>
      <c r="Q1628" t="str">
        <f>IFERROR(VLOOKUP(A1628,Ref_Data!$A:$C,3,0),"Unknown")</f>
        <v>Unknown</v>
      </c>
      <c r="R1628" t="str">
        <f t="shared" si="306"/>
        <v>Universal Access</v>
      </c>
      <c r="S1628">
        <f t="shared" si="307"/>
        <v>15.768775689179691</v>
      </c>
      <c r="T1628">
        <f t="shared" si="308"/>
        <v>-1.7015107796411435</v>
      </c>
      <c r="U1628">
        <f t="shared" si="309"/>
        <v>-2.1841852157740553</v>
      </c>
      <c r="V1628">
        <f t="shared" si="310"/>
        <v>0.30509820999999704</v>
      </c>
      <c r="W1628">
        <f t="shared" si="311"/>
        <v>6.4125392000000225E-2</v>
      </c>
    </row>
    <row r="1629" spans="1:23" x14ac:dyDescent="0.2">
      <c r="A1629" t="s">
        <v>255</v>
      </c>
      <c r="B1629" t="s">
        <v>254</v>
      </c>
      <c r="C1629">
        <v>2012</v>
      </c>
      <c r="D1629">
        <v>96.569234550000004</v>
      </c>
      <c r="E1629">
        <v>27.941191109999998</v>
      </c>
      <c r="F1629">
        <v>3.0504665420000001</v>
      </c>
      <c r="G1629">
        <v>1388.580627</v>
      </c>
      <c r="H1629">
        <v>600420316</v>
      </c>
      <c r="I1629" t="str">
        <f>Master_Data!$A1629 &amp; "-" &amp; Master_Data!$C1629</f>
        <v>LCN-2012</v>
      </c>
      <c r="J1629">
        <f t="shared" si="300"/>
        <v>0.38513143000000127</v>
      </c>
      <c r="K1629">
        <f t="shared" si="301"/>
        <v>-0.55466840000000062</v>
      </c>
      <c r="L1629">
        <f t="shared" si="302"/>
        <v>0.10811837400000002</v>
      </c>
      <c r="M1629">
        <f t="shared" si="303"/>
        <v>1831562085.0950673</v>
      </c>
      <c r="N1629">
        <f t="shared" si="304"/>
        <v>3.4307654499999956</v>
      </c>
      <c r="O1629">
        <f t="shared" si="305"/>
        <v>2.1968234920506347</v>
      </c>
      <c r="P1629" t="str">
        <f>IFERROR(VLOOKUP(A1629,Ref_Data!$A:$B,2,0),"Unknown")</f>
        <v>Unknown</v>
      </c>
      <c r="Q1629" t="str">
        <f>IFERROR(VLOOKUP(A1629,Ref_Data!$A:$C,3,0),"Unknown")</f>
        <v>Unknown</v>
      </c>
      <c r="R1629" t="str">
        <f t="shared" si="306"/>
        <v>Universal Access</v>
      </c>
      <c r="S1629">
        <f t="shared" si="307"/>
        <v>15.448430013984378</v>
      </c>
      <c r="T1629">
        <f t="shared" si="308"/>
        <v>-2.1659383432248838</v>
      </c>
      <c r="U1629">
        <f t="shared" si="309"/>
        <v>-2.3550375210962291</v>
      </c>
      <c r="V1629">
        <f t="shared" si="310"/>
        <v>0.69022963999999831</v>
      </c>
      <c r="W1629">
        <f t="shared" si="311"/>
        <v>0.17224376600000024</v>
      </c>
    </row>
    <row r="1630" spans="1:23" x14ac:dyDescent="0.2">
      <c r="A1630" t="s">
        <v>255</v>
      </c>
      <c r="B1630" t="s">
        <v>254</v>
      </c>
      <c r="C1630">
        <v>2013</v>
      </c>
      <c r="D1630">
        <v>96.86468223</v>
      </c>
      <c r="E1630">
        <v>27.742666329999999</v>
      </c>
      <c r="F1630">
        <v>3.0765116479999999</v>
      </c>
      <c r="G1630">
        <v>1430.0438549999999</v>
      </c>
      <c r="H1630">
        <v>606683307</v>
      </c>
      <c r="I1630" t="str">
        <f>Master_Data!$A1630 &amp; "-" &amp; Master_Data!$C1630</f>
        <v>LCN-2013</v>
      </c>
      <c r="J1630">
        <f t="shared" si="300"/>
        <v>0.29544767999999522</v>
      </c>
      <c r="K1630">
        <f t="shared" si="301"/>
        <v>-0.19852477999999962</v>
      </c>
      <c r="L1630">
        <f t="shared" si="302"/>
        <v>2.6045105999999763E-2</v>
      </c>
      <c r="M1630">
        <f t="shared" si="303"/>
        <v>1866468260.6326599</v>
      </c>
      <c r="N1630">
        <f t="shared" si="304"/>
        <v>3.1353177700000003</v>
      </c>
      <c r="O1630">
        <f t="shared" si="305"/>
        <v>2.1513407698954801</v>
      </c>
      <c r="P1630" t="str">
        <f>IFERROR(VLOOKUP(A1630,Ref_Data!$A:$B,2,0),"Unknown")</f>
        <v>Unknown</v>
      </c>
      <c r="Q1630" t="str">
        <f>IFERROR(VLOOKUP(A1630,Ref_Data!$A:$C,3,0),"Unknown")</f>
        <v>Unknown</v>
      </c>
      <c r="R1630" t="str">
        <f t="shared" si="306"/>
        <v>Universal Access</v>
      </c>
      <c r="S1630">
        <f t="shared" si="307"/>
        <v>15.152144053359393</v>
      </c>
      <c r="T1630">
        <f t="shared" si="308"/>
        <v>-2.5589737538353496</v>
      </c>
      <c r="U1630">
        <f t="shared" si="309"/>
        <v>-1.8918587960000042</v>
      </c>
      <c r="V1630">
        <f t="shared" si="310"/>
        <v>0.98567731999999353</v>
      </c>
      <c r="W1630">
        <f t="shared" si="311"/>
        <v>0.198288872</v>
      </c>
    </row>
    <row r="1631" spans="1:23" x14ac:dyDescent="0.2">
      <c r="A1631" t="s">
        <v>255</v>
      </c>
      <c r="B1631" t="s">
        <v>254</v>
      </c>
      <c r="C1631">
        <v>2014</v>
      </c>
      <c r="D1631">
        <v>97.054025420000002</v>
      </c>
      <c r="E1631">
        <v>27.721595900000001</v>
      </c>
      <c r="F1631">
        <v>3.0571893280000002</v>
      </c>
      <c r="G1631">
        <v>1411.8196049999999</v>
      </c>
      <c r="H1631">
        <v>612849401</v>
      </c>
      <c r="I1631" t="str">
        <f>Master_Data!$A1631 &amp; "-" &amp; Master_Data!$C1631</f>
        <v>LCN-2014</v>
      </c>
      <c r="J1631">
        <f t="shared" si="300"/>
        <v>0.18934319000000244</v>
      </c>
      <c r="K1631">
        <f t="shared" si="301"/>
        <v>-2.1070429999998197E-2</v>
      </c>
      <c r="L1631">
        <f t="shared" si="302"/>
        <v>-1.9322319999999671E-2</v>
      </c>
      <c r="M1631">
        <f t="shared" si="303"/>
        <v>1873596648.4083927</v>
      </c>
      <c r="N1631">
        <f t="shared" si="304"/>
        <v>2.9459745799999979</v>
      </c>
      <c r="O1631">
        <f t="shared" si="305"/>
        <v>2.1654249007258972</v>
      </c>
      <c r="P1631" t="str">
        <f>IFERROR(VLOOKUP(A1631,Ref_Data!$A:$B,2,0),"Unknown")</f>
        <v>Unknown</v>
      </c>
      <c r="Q1631" t="str">
        <f>IFERROR(VLOOKUP(A1631,Ref_Data!$A:$C,3,0),"Unknown")</f>
        <v>Unknown</v>
      </c>
      <c r="R1631" t="str">
        <f t="shared" si="306"/>
        <v>Universal Access</v>
      </c>
      <c r="S1631">
        <f t="shared" si="307"/>
        <v>14.613122831132856</v>
      </c>
      <c r="T1631">
        <f t="shared" si="308"/>
        <v>-2.3901307055783008</v>
      </c>
      <c r="U1631">
        <f t="shared" si="309"/>
        <v>-1.734097570083684</v>
      </c>
      <c r="V1631">
        <f t="shared" si="310"/>
        <v>1.175020509999996</v>
      </c>
      <c r="W1631">
        <f t="shared" si="311"/>
        <v>0.17896655200000033</v>
      </c>
    </row>
    <row r="1632" spans="1:23" x14ac:dyDescent="0.2">
      <c r="A1632" t="s">
        <v>255</v>
      </c>
      <c r="B1632" t="s">
        <v>254</v>
      </c>
      <c r="C1632">
        <v>2015</v>
      </c>
      <c r="D1632">
        <v>97.284727610000004</v>
      </c>
      <c r="E1632">
        <v>28.24466662</v>
      </c>
      <c r="F1632">
        <v>3.0116103459999999</v>
      </c>
      <c r="G1632">
        <v>1388.698468</v>
      </c>
      <c r="H1632">
        <v>618868462</v>
      </c>
      <c r="I1632" t="str">
        <f>Master_Data!$A1632 &amp; "-" &amp; Master_Data!$C1632</f>
        <v>LCN-2015</v>
      </c>
      <c r="J1632">
        <f t="shared" si="300"/>
        <v>0.23070219000000236</v>
      </c>
      <c r="K1632">
        <f t="shared" si="301"/>
        <v>0.52307071999999977</v>
      </c>
      <c r="L1632">
        <f t="shared" si="302"/>
        <v>-4.5578982000000323E-2</v>
      </c>
      <c r="M1632">
        <f t="shared" si="303"/>
        <v>1863790662.9723077</v>
      </c>
      <c r="N1632">
        <f t="shared" si="304"/>
        <v>2.7152723899999955</v>
      </c>
      <c r="O1632">
        <f t="shared" si="305"/>
        <v>2.1686567785570565</v>
      </c>
      <c r="P1632" t="str">
        <f>IFERROR(VLOOKUP(A1632,Ref_Data!$A:$B,2,0),"Unknown")</f>
        <v>Unknown</v>
      </c>
      <c r="Q1632" t="str">
        <f>IFERROR(VLOOKUP(A1632,Ref_Data!$A:$C,3,0),"Unknown")</f>
        <v>Unknown</v>
      </c>
      <c r="R1632" t="str">
        <f t="shared" si="306"/>
        <v>Universal Access</v>
      </c>
      <c r="S1632">
        <f t="shared" si="307"/>
        <v>14.269489051953116</v>
      </c>
      <c r="T1632">
        <f t="shared" si="308"/>
        <v>-1.6704905714979894</v>
      </c>
      <c r="U1632">
        <f t="shared" si="309"/>
        <v>-1.6978310200041791</v>
      </c>
      <c r="V1632">
        <f t="shared" si="310"/>
        <v>1.4057226999999983</v>
      </c>
      <c r="W1632">
        <f t="shared" si="311"/>
        <v>0.13338757000000001</v>
      </c>
    </row>
    <row r="1633" spans="1:23" x14ac:dyDescent="0.2">
      <c r="A1633" t="s">
        <v>255</v>
      </c>
      <c r="B1633" t="s">
        <v>254</v>
      </c>
      <c r="C1633">
        <v>2016</v>
      </c>
      <c r="D1633">
        <v>97.47838213</v>
      </c>
      <c r="E1633">
        <v>28.88503274</v>
      </c>
      <c r="F1633">
        <v>2.9248512550000001</v>
      </c>
      <c r="G1633">
        <v>1355.8984720000001</v>
      </c>
      <c r="H1633">
        <v>624737786</v>
      </c>
      <c r="I1633" t="str">
        <f>Master_Data!$A1633 &amp; "-" &amp; Master_Data!$C1633</f>
        <v>LCN-2016</v>
      </c>
      <c r="J1633">
        <f t="shared" si="300"/>
        <v>0.1936545199999955</v>
      </c>
      <c r="K1633">
        <f t="shared" si="301"/>
        <v>0.64036611999999948</v>
      </c>
      <c r="L1633">
        <f t="shared" si="302"/>
        <v>-8.6759090999999788E-2</v>
      </c>
      <c r="M1633">
        <f t="shared" si="303"/>
        <v>1827265097.4280214</v>
      </c>
      <c r="N1633">
        <f t="shared" si="304"/>
        <v>2.52161787</v>
      </c>
      <c r="O1633">
        <f t="shared" si="305"/>
        <v>2.1571314633061993</v>
      </c>
      <c r="P1633" t="str">
        <f>IFERROR(VLOOKUP(A1633,Ref_Data!$A:$B,2,0),"Unknown")</f>
        <v>Unknown</v>
      </c>
      <c r="Q1633" t="str">
        <f>IFERROR(VLOOKUP(A1633,Ref_Data!$A:$C,3,0),"Unknown")</f>
        <v>Unknown</v>
      </c>
      <c r="R1633" t="str">
        <f t="shared" si="306"/>
        <v>Universal Access</v>
      </c>
      <c r="S1633">
        <f t="shared" si="307"/>
        <v>13.383630999453032</v>
      </c>
      <c r="T1633">
        <f t="shared" si="308"/>
        <v>-0.82102478518472566</v>
      </c>
      <c r="U1633">
        <f t="shared" si="309"/>
        <v>-1.7495205406694563</v>
      </c>
      <c r="V1633">
        <f t="shared" si="310"/>
        <v>1.5993772199999938</v>
      </c>
      <c r="W1633">
        <f t="shared" si="311"/>
        <v>4.6628479000000222E-2</v>
      </c>
    </row>
    <row r="1634" spans="1:23" x14ac:dyDescent="0.2">
      <c r="A1634" t="s">
        <v>255</v>
      </c>
      <c r="B1634" t="s">
        <v>254</v>
      </c>
      <c r="C1634">
        <v>2017</v>
      </c>
      <c r="D1634">
        <v>97.710599220000006</v>
      </c>
      <c r="E1634">
        <v>29.406824159999999</v>
      </c>
      <c r="F1634">
        <v>2.8787774000000002</v>
      </c>
      <c r="G1634">
        <v>1337.7857509999999</v>
      </c>
      <c r="H1634">
        <v>630414986</v>
      </c>
      <c r="I1634" t="str">
        <f>Master_Data!$A1634 &amp; "-" &amp; Master_Data!$C1634</f>
        <v>LCN-2017</v>
      </c>
      <c r="J1634">
        <f t="shared" si="300"/>
        <v>0.23221709000000601</v>
      </c>
      <c r="K1634">
        <f t="shared" si="301"/>
        <v>0.52179141999999956</v>
      </c>
      <c r="L1634">
        <f t="shared" si="302"/>
        <v>-4.6073854999999941E-2</v>
      </c>
      <c r="M1634">
        <f t="shared" si="303"/>
        <v>1814824414.3181164</v>
      </c>
      <c r="N1634">
        <f t="shared" si="304"/>
        <v>2.289400779999994</v>
      </c>
      <c r="O1634">
        <f t="shared" si="305"/>
        <v>2.1518971911967992</v>
      </c>
      <c r="P1634" t="str">
        <f>IFERROR(VLOOKUP(A1634,Ref_Data!$A:$B,2,0),"Unknown")</f>
        <v>Unknown</v>
      </c>
      <c r="Q1634" t="str">
        <f>IFERROR(VLOOKUP(A1634,Ref_Data!$A:$C,3,0),"Unknown")</f>
        <v>Unknown</v>
      </c>
      <c r="R1634" t="str">
        <f t="shared" si="306"/>
        <v>Universal Access</v>
      </c>
      <c r="S1634">
        <f t="shared" si="307"/>
        <v>12.856691529921889</v>
      </c>
      <c r="T1634">
        <f t="shared" si="308"/>
        <v>-0.13469471173494796</v>
      </c>
      <c r="U1634">
        <f t="shared" si="309"/>
        <v>-1.7989736655732238</v>
      </c>
      <c r="V1634">
        <f t="shared" si="310"/>
        <v>1.8315943099999998</v>
      </c>
      <c r="W1634">
        <f t="shared" si="311"/>
        <v>5.5462400000028111E-4</v>
      </c>
    </row>
    <row r="1635" spans="1:23" x14ac:dyDescent="0.2">
      <c r="A1635" t="s">
        <v>255</v>
      </c>
      <c r="B1635" t="s">
        <v>254</v>
      </c>
      <c r="C1635">
        <v>2018</v>
      </c>
      <c r="D1635">
        <v>97.756715209999996</v>
      </c>
      <c r="E1635">
        <v>30.252639120000001</v>
      </c>
      <c r="F1635">
        <v>2.7781181469999998</v>
      </c>
      <c r="G1635">
        <v>1303.5956100000001</v>
      </c>
      <c r="H1635">
        <v>635778081</v>
      </c>
      <c r="I1635" t="str">
        <f>Master_Data!$A1635 &amp; "-" &amp; Master_Data!$C1635</f>
        <v>LCN-2018</v>
      </c>
      <c r="J1635">
        <f t="shared" si="300"/>
        <v>4.6115989999989893E-2</v>
      </c>
      <c r="K1635">
        <f t="shared" si="301"/>
        <v>0.845814960000002</v>
      </c>
      <c r="L1635">
        <f t="shared" si="302"/>
        <v>-0.10065925300000034</v>
      </c>
      <c r="M1635">
        <f t="shared" si="303"/>
        <v>1766266624.2909358</v>
      </c>
      <c r="N1635">
        <f t="shared" si="304"/>
        <v>2.2432847900000041</v>
      </c>
      <c r="O1635">
        <f t="shared" si="305"/>
        <v>2.131119593905352</v>
      </c>
      <c r="P1635" t="str">
        <f>IFERROR(VLOOKUP(A1635,Ref_Data!$A:$B,2,0),"Unknown")</f>
        <v>Unknown</v>
      </c>
      <c r="Q1635" t="str">
        <f>IFERROR(VLOOKUP(A1635,Ref_Data!$A:$C,3,0),"Unknown")</f>
        <v>Unknown</v>
      </c>
      <c r="R1635" t="str">
        <f t="shared" si="306"/>
        <v>Universal Access</v>
      </c>
      <c r="S1635">
        <f t="shared" si="307"/>
        <v>12.272914650312501</v>
      </c>
      <c r="T1635">
        <f t="shared" si="308"/>
        <v>0.68960894967469955</v>
      </c>
      <c r="U1635">
        <f t="shared" si="309"/>
        <v>-1.9327508626276151</v>
      </c>
      <c r="V1635">
        <f t="shared" si="310"/>
        <v>1.8777102999999897</v>
      </c>
      <c r="W1635">
        <f t="shared" si="311"/>
        <v>-0.10010462900000006</v>
      </c>
    </row>
    <row r="1636" spans="1:23" x14ac:dyDescent="0.2">
      <c r="A1636" t="s">
        <v>255</v>
      </c>
      <c r="B1636" t="s">
        <v>254</v>
      </c>
      <c r="C1636">
        <v>2019</v>
      </c>
      <c r="D1636">
        <v>97.998211389999994</v>
      </c>
      <c r="E1636">
        <v>30.624811770000001</v>
      </c>
      <c r="F1636">
        <v>2.7605235119999998</v>
      </c>
      <c r="G1636">
        <v>1313.005003</v>
      </c>
      <c r="H1636">
        <v>640962372</v>
      </c>
      <c r="I1636" t="str">
        <f>Master_Data!$A1636 &amp; "-" &amp; Master_Data!$C1636</f>
        <v>LCN-2019</v>
      </c>
      <c r="J1636">
        <f t="shared" si="300"/>
        <v>0.24149617999999862</v>
      </c>
      <c r="K1636">
        <f t="shared" si="301"/>
        <v>0.37217264999999955</v>
      </c>
      <c r="L1636">
        <f t="shared" si="302"/>
        <v>-1.7594635000000025E-2</v>
      </c>
      <c r="M1636">
        <f t="shared" si="303"/>
        <v>1769391698.2132902</v>
      </c>
      <c r="N1636">
        <f t="shared" si="304"/>
        <v>2.0017886100000055</v>
      </c>
      <c r="O1636">
        <f t="shared" si="305"/>
        <v>2.1024470628007195</v>
      </c>
      <c r="P1636" t="str">
        <f>IFERROR(VLOOKUP(A1636,Ref_Data!$A:$B,2,0),"Unknown")</f>
        <v>Unknown</v>
      </c>
      <c r="Q1636" t="str">
        <f>IFERROR(VLOOKUP(A1636,Ref_Data!$A:$C,3,0),"Unknown")</f>
        <v>Unknown</v>
      </c>
      <c r="R1636" t="str">
        <f t="shared" si="306"/>
        <v>Universal Access</v>
      </c>
      <c r="S1636">
        <f t="shared" si="307"/>
        <v>11.956834250585871</v>
      </c>
      <c r="T1636">
        <f t="shared" si="308"/>
        <v>1.1626207261727117</v>
      </c>
      <c r="U1636">
        <f t="shared" si="309"/>
        <v>-1.9228777835815878</v>
      </c>
      <c r="V1636">
        <f t="shared" si="310"/>
        <v>2.1192064799999883</v>
      </c>
      <c r="W1636">
        <f t="shared" si="311"/>
        <v>-0.11769926400000008</v>
      </c>
    </row>
    <row r="1637" spans="1:23" x14ac:dyDescent="0.2">
      <c r="A1637" t="s">
        <v>255</v>
      </c>
      <c r="B1637" t="s">
        <v>254</v>
      </c>
      <c r="C1637">
        <v>2020</v>
      </c>
      <c r="D1637">
        <v>98.149994289999995</v>
      </c>
      <c r="E1637">
        <v>34.196497299999997</v>
      </c>
      <c r="F1637">
        <v>2.45399185</v>
      </c>
      <c r="G1637">
        <v>1218.3354549999999</v>
      </c>
      <c r="H1637">
        <v>645498186</v>
      </c>
      <c r="I1637" t="str">
        <f>Master_Data!$A1637 &amp; "-" &amp; Master_Data!$C1637</f>
        <v>LCN-2020</v>
      </c>
      <c r="J1637">
        <f t="shared" si="300"/>
        <v>0.15178290000000061</v>
      </c>
      <c r="K1637">
        <f t="shared" si="301"/>
        <v>3.5716855299999963</v>
      </c>
      <c r="L1637">
        <f t="shared" si="302"/>
        <v>-0.30653166199999982</v>
      </c>
      <c r="M1637">
        <f t="shared" si="303"/>
        <v>1584047287.6337841</v>
      </c>
      <c r="N1637">
        <f t="shared" si="304"/>
        <v>1.8500057100000049</v>
      </c>
      <c r="O1637">
        <f t="shared" si="305"/>
        <v>2.0142168890586869</v>
      </c>
      <c r="P1637" t="str">
        <f>IFERROR(VLOOKUP(A1637,Ref_Data!$A:$B,2,0),"Unknown")</f>
        <v>Unknown</v>
      </c>
      <c r="Q1637" t="str">
        <f>IFERROR(VLOOKUP(A1637,Ref_Data!$A:$C,3,0),"Unknown")</f>
        <v>Unknown</v>
      </c>
      <c r="R1637" t="str">
        <f t="shared" si="306"/>
        <v>Universal Access</v>
      </c>
      <c r="S1637">
        <f t="shared" si="307"/>
        <v>11.576159764335912</v>
      </c>
      <c r="T1637">
        <f t="shared" si="308"/>
        <v>3.6616438661847361</v>
      </c>
      <c r="U1637">
        <f t="shared" si="309"/>
        <v>-1.9467557863012579</v>
      </c>
      <c r="V1637">
        <f t="shared" si="310"/>
        <v>2.270989379999989</v>
      </c>
      <c r="W1637">
        <f t="shared" si="311"/>
        <v>-0.4242309259999999</v>
      </c>
    </row>
    <row r="1638" spans="1:23" x14ac:dyDescent="0.2">
      <c r="A1638" t="s">
        <v>255</v>
      </c>
      <c r="B1638" t="s">
        <v>254</v>
      </c>
      <c r="C1638">
        <v>2021</v>
      </c>
      <c r="D1638">
        <v>98.275630559999996</v>
      </c>
      <c r="F1638">
        <v>2.6446850350000002</v>
      </c>
      <c r="G1638">
        <v>1288.236881</v>
      </c>
      <c r="H1638">
        <v>649236072</v>
      </c>
      <c r="I1638" t="str">
        <f>Master_Data!$A1638 &amp; "-" &amp; Master_Data!$C1638</f>
        <v>LCN-2021</v>
      </c>
      <c r="J1638">
        <f t="shared" si="300"/>
        <v>0.1256362700000011</v>
      </c>
      <c r="K1638" t="str">
        <f t="shared" si="301"/>
        <v/>
      </c>
      <c r="L1638">
        <f t="shared" si="302"/>
        <v>0.19069318500000021</v>
      </c>
      <c r="M1638">
        <f t="shared" si="303"/>
        <v>1717024923.8005826</v>
      </c>
      <c r="N1638">
        <f t="shared" si="304"/>
        <v>1.7243694400000038</v>
      </c>
      <c r="O1638">
        <f t="shared" si="305"/>
        <v>2.0529493247756196</v>
      </c>
      <c r="P1638" t="str">
        <f>IFERROR(VLOOKUP(A1638,Ref_Data!$A:$B,2,0),"Unknown")</f>
        <v>Unknown</v>
      </c>
      <c r="Q1638" t="str">
        <f>IFERROR(VLOOKUP(A1638,Ref_Data!$A:$C,3,0),"Unknown")</f>
        <v>Unknown</v>
      </c>
      <c r="R1638" t="str">
        <f t="shared" si="306"/>
        <v>Universal Access</v>
      </c>
      <c r="S1638">
        <f t="shared" si="307"/>
        <v>11.150462049726556</v>
      </c>
      <c r="T1638" t="str">
        <f t="shared" si="308"/>
        <v/>
      </c>
      <c r="U1638">
        <f t="shared" si="309"/>
        <v>-1.9360493060041861</v>
      </c>
      <c r="V1638">
        <f t="shared" si="310"/>
        <v>2.3966256499999901</v>
      </c>
      <c r="W1638">
        <f t="shared" si="311"/>
        <v>-0.23353774099999969</v>
      </c>
    </row>
    <row r="1639" spans="1:23" x14ac:dyDescent="0.2">
      <c r="A1639" t="s">
        <v>255</v>
      </c>
      <c r="B1639" t="s">
        <v>254</v>
      </c>
      <c r="C1639">
        <v>2022</v>
      </c>
      <c r="D1639">
        <v>98.578878599999996</v>
      </c>
      <c r="F1639">
        <v>2.641912123</v>
      </c>
      <c r="G1639">
        <v>1325.2635789999999</v>
      </c>
      <c r="H1639">
        <v>653108120</v>
      </c>
      <c r="I1639" t="str">
        <f>Master_Data!$A1639 &amp; "-" &amp; Master_Data!$C1639</f>
        <v>LCN-2022</v>
      </c>
      <c r="J1639">
        <f t="shared" si="300"/>
        <v>0.30324803999999972</v>
      </c>
      <c r="K1639" t="str">
        <f t="shared" si="301"/>
        <v/>
      </c>
      <c r="L1639">
        <f t="shared" si="302"/>
        <v>-2.7729120000001828E-3</v>
      </c>
      <c r="M1639">
        <f t="shared" si="303"/>
        <v>1725454259.8577387</v>
      </c>
      <c r="N1639">
        <f t="shared" si="304"/>
        <v>1.4211214000000041</v>
      </c>
      <c r="O1639">
        <f t="shared" si="305"/>
        <v>1.9934993799448557</v>
      </c>
      <c r="P1639" t="str">
        <f>IFERROR(VLOOKUP(A1639,Ref_Data!$A:$B,2,0),"Unknown")</f>
        <v>Unknown</v>
      </c>
      <c r="Q1639" t="str">
        <f>IFERROR(VLOOKUP(A1639,Ref_Data!$A:$C,3,0),"Unknown")</f>
        <v>Unknown</v>
      </c>
      <c r="R1639" t="str">
        <f t="shared" si="306"/>
        <v>Universal Access</v>
      </c>
      <c r="S1639">
        <f t="shared" si="307"/>
        <v>11.164824936015648</v>
      </c>
      <c r="T1639" t="str">
        <f t="shared" si="308"/>
        <v/>
      </c>
      <c r="U1639">
        <f t="shared" si="309"/>
        <v>-1.9088889292259363</v>
      </c>
      <c r="V1639">
        <f t="shared" si="310"/>
        <v>2.6998736899999898</v>
      </c>
      <c r="W1639">
        <f t="shared" si="311"/>
        <v>-0.23631065299999987</v>
      </c>
    </row>
    <row r="1640" spans="1:23" x14ac:dyDescent="0.2">
      <c r="A1640" t="s">
        <v>257</v>
      </c>
      <c r="B1640" t="s">
        <v>256</v>
      </c>
      <c r="C1640">
        <v>2010</v>
      </c>
      <c r="D1640">
        <v>33.016452289999997</v>
      </c>
      <c r="E1640">
        <v>75.903063829999994</v>
      </c>
      <c r="F1640">
        <v>0.26629591200000002</v>
      </c>
      <c r="G1640">
        <v>317.19980670000001</v>
      </c>
      <c r="H1640">
        <v>855348118</v>
      </c>
      <c r="I1640" t="str">
        <f>Master_Data!$A1640 &amp; "-" &amp; Master_Data!$C1640</f>
        <v>LDC-2010</v>
      </c>
      <c r="J1640" t="str">
        <f t="shared" si="300"/>
        <v/>
      </c>
      <c r="K1640" t="str">
        <f t="shared" si="301"/>
        <v/>
      </c>
      <c r="L1640" t="str">
        <f t="shared" si="302"/>
        <v/>
      </c>
      <c r="M1640">
        <f t="shared" si="303"/>
        <v>227775707.16029364</v>
      </c>
      <c r="N1640">
        <f t="shared" si="304"/>
        <v>66.983547710000011</v>
      </c>
      <c r="O1640">
        <f t="shared" si="305"/>
        <v>0.83952104123397631</v>
      </c>
      <c r="P1640" t="str">
        <f>IFERROR(VLOOKUP(A1640,Ref_Data!$A:$B,2,0),"Unknown")</f>
        <v>Unknown</v>
      </c>
      <c r="Q1640" t="str">
        <f>IFERROR(VLOOKUP(A1640,Ref_Data!$A:$C,3,0),"Unknown")</f>
        <v>Unknown</v>
      </c>
      <c r="R1640" t="str">
        <f t="shared" si="306"/>
        <v>Low Access</v>
      </c>
      <c r="S1640">
        <f t="shared" si="307"/>
        <v>-46.608205149414054</v>
      </c>
      <c r="T1640">
        <f t="shared" si="308"/>
        <v>45.490398923262092</v>
      </c>
      <c r="U1640">
        <f t="shared" si="309"/>
        <v>-4.831763301991634</v>
      </c>
      <c r="V1640">
        <f t="shared" si="310"/>
        <v>0</v>
      </c>
      <c r="W1640">
        <f t="shared" si="311"/>
        <v>0</v>
      </c>
    </row>
    <row r="1641" spans="1:23" x14ac:dyDescent="0.2">
      <c r="A1641" t="s">
        <v>257</v>
      </c>
      <c r="B1641" t="s">
        <v>256</v>
      </c>
      <c r="C1641">
        <v>2011</v>
      </c>
      <c r="D1641">
        <v>34.499177770000003</v>
      </c>
      <c r="E1641">
        <v>75.290239040000003</v>
      </c>
      <c r="F1641">
        <v>0.27683295499999999</v>
      </c>
      <c r="G1641">
        <v>322.22843790000002</v>
      </c>
      <c r="H1641">
        <v>875685078</v>
      </c>
      <c r="I1641" t="str">
        <f>Master_Data!$A1641 &amp; "-" &amp; Master_Data!$C1641</f>
        <v>LDC-2011</v>
      </c>
      <c r="J1641">
        <f t="shared" si="300"/>
        <v>1.4827254800000063</v>
      </c>
      <c r="K1641">
        <f t="shared" si="301"/>
        <v>-0.61282478999999057</v>
      </c>
      <c r="L1641">
        <f t="shared" si="302"/>
        <v>1.0537042999999968E-2</v>
      </c>
      <c r="M1641">
        <f t="shared" si="303"/>
        <v>242418487.79214549</v>
      </c>
      <c r="N1641">
        <f t="shared" si="304"/>
        <v>65.500822229999997</v>
      </c>
      <c r="O1641">
        <f t="shared" si="305"/>
        <v>0.85912018443856897</v>
      </c>
      <c r="P1641" t="str">
        <f>IFERROR(VLOOKUP(A1641,Ref_Data!$A:$B,2,0),"Unknown")</f>
        <v>Unknown</v>
      </c>
      <c r="Q1641" t="str">
        <f>IFERROR(VLOOKUP(A1641,Ref_Data!$A:$C,3,0),"Unknown")</f>
        <v>Unknown</v>
      </c>
      <c r="R1641" t="str">
        <f t="shared" si="306"/>
        <v>Low Access</v>
      </c>
      <c r="S1641">
        <f t="shared" si="307"/>
        <v>-45.916149660820309</v>
      </c>
      <c r="T1641">
        <f t="shared" si="308"/>
        <v>45.092868750358861</v>
      </c>
      <c r="U1641">
        <f t="shared" si="309"/>
        <v>-4.8497004287740557</v>
      </c>
      <c r="V1641">
        <f t="shared" si="310"/>
        <v>1.4827254800000063</v>
      </c>
      <c r="W1641">
        <f t="shared" si="311"/>
        <v>1.0537042999999968E-2</v>
      </c>
    </row>
    <row r="1642" spans="1:23" x14ac:dyDescent="0.2">
      <c r="A1642" t="s">
        <v>257</v>
      </c>
      <c r="B1642" t="s">
        <v>256</v>
      </c>
      <c r="C1642">
        <v>2012</v>
      </c>
      <c r="D1642">
        <v>37.823243480000002</v>
      </c>
      <c r="E1642">
        <v>74.118615219999995</v>
      </c>
      <c r="F1642">
        <v>0.28744852399999998</v>
      </c>
      <c r="G1642">
        <v>324.80155530000002</v>
      </c>
      <c r="H1642">
        <v>896684951</v>
      </c>
      <c r="I1642" t="str">
        <f>Master_Data!$A1642 &amp; "-" &amp; Master_Data!$C1642</f>
        <v>LDC-2012</v>
      </c>
      <c r="J1642">
        <f t="shared" si="300"/>
        <v>3.3240657099999993</v>
      </c>
      <c r="K1642">
        <f t="shared" si="301"/>
        <v>-1.1716238200000078</v>
      </c>
      <c r="L1642">
        <f t="shared" si="302"/>
        <v>1.0615568999999991E-2</v>
      </c>
      <c r="M1642">
        <f t="shared" si="303"/>
        <v>257750765.65796232</v>
      </c>
      <c r="N1642">
        <f t="shared" si="304"/>
        <v>62.176756519999998</v>
      </c>
      <c r="O1642">
        <f t="shared" si="305"/>
        <v>0.88499737550363866</v>
      </c>
      <c r="P1642" t="str">
        <f>IFERROR(VLOOKUP(A1642,Ref_Data!$A:$B,2,0),"Unknown")</f>
        <v>Unknown</v>
      </c>
      <c r="Q1642" t="str">
        <f>IFERROR(VLOOKUP(A1642,Ref_Data!$A:$C,3,0),"Unknown")</f>
        <v>Unknown</v>
      </c>
      <c r="R1642" t="str">
        <f t="shared" si="306"/>
        <v>Low Access</v>
      </c>
      <c r="S1642">
        <f t="shared" si="307"/>
        <v>-43.297561056015624</v>
      </c>
      <c r="T1642">
        <f t="shared" si="308"/>
        <v>44.01148576677511</v>
      </c>
      <c r="U1642">
        <f t="shared" si="309"/>
        <v>-5.118055539096229</v>
      </c>
      <c r="V1642">
        <f t="shared" si="310"/>
        <v>4.8067911900000055</v>
      </c>
      <c r="W1642">
        <f t="shared" si="311"/>
        <v>2.115261199999996E-2</v>
      </c>
    </row>
    <row r="1643" spans="1:23" x14ac:dyDescent="0.2">
      <c r="A1643" t="s">
        <v>257</v>
      </c>
      <c r="B1643" t="s">
        <v>256</v>
      </c>
      <c r="C1643">
        <v>2013</v>
      </c>
      <c r="D1643">
        <v>38.23062453</v>
      </c>
      <c r="E1643">
        <v>73.451639069999999</v>
      </c>
      <c r="F1643">
        <v>0.30131318299999998</v>
      </c>
      <c r="G1643">
        <v>338.93938009999999</v>
      </c>
      <c r="H1643">
        <v>918269633</v>
      </c>
      <c r="I1643" t="str">
        <f>Master_Data!$A1643 &amp; "-" &amp; Master_Data!$C1643</f>
        <v>LDC-2013</v>
      </c>
      <c r="J1643">
        <f t="shared" si="300"/>
        <v>0.40738104999999791</v>
      </c>
      <c r="K1643">
        <f t="shared" si="301"/>
        <v>-0.66697614999999644</v>
      </c>
      <c r="L1643">
        <f t="shared" si="302"/>
        <v>1.3864659000000001E-2</v>
      </c>
      <c r="M1643">
        <f t="shared" si="303"/>
        <v>276686745.97147185</v>
      </c>
      <c r="N1643">
        <f t="shared" si="304"/>
        <v>61.76937547</v>
      </c>
      <c r="O1643">
        <f t="shared" si="305"/>
        <v>0.88898841707653187</v>
      </c>
      <c r="P1643" t="str">
        <f>IFERROR(VLOOKUP(A1643,Ref_Data!$A:$B,2,0),"Unknown")</f>
        <v>Unknown</v>
      </c>
      <c r="Q1643" t="str">
        <f>IFERROR(VLOOKUP(A1643,Ref_Data!$A:$C,3,0),"Unknown")</f>
        <v>Unknown</v>
      </c>
      <c r="R1643" t="str">
        <f t="shared" si="306"/>
        <v>Low Access</v>
      </c>
      <c r="S1643">
        <f t="shared" si="307"/>
        <v>-43.481913646640606</v>
      </c>
      <c r="T1643">
        <f t="shared" si="308"/>
        <v>43.149998986164647</v>
      </c>
      <c r="U1643">
        <f t="shared" si="309"/>
        <v>-4.6670572610000036</v>
      </c>
      <c r="V1643">
        <f t="shared" si="310"/>
        <v>5.2141722400000035</v>
      </c>
      <c r="W1643">
        <f t="shared" si="311"/>
        <v>3.5017270999999961E-2</v>
      </c>
    </row>
    <row r="1644" spans="1:23" x14ac:dyDescent="0.2">
      <c r="A1644" t="s">
        <v>257</v>
      </c>
      <c r="B1644" t="s">
        <v>256</v>
      </c>
      <c r="C1644">
        <v>2014</v>
      </c>
      <c r="D1644">
        <v>39.487823480000003</v>
      </c>
      <c r="E1644">
        <v>72.803305100000003</v>
      </c>
      <c r="F1644">
        <v>0.31492233400000003</v>
      </c>
      <c r="G1644">
        <v>340.7819298</v>
      </c>
      <c r="H1644">
        <v>940284138</v>
      </c>
      <c r="I1644" t="str">
        <f>Master_Data!$A1644 &amp; "-" &amp; Master_Data!$C1644</f>
        <v>LDC-2014</v>
      </c>
      <c r="J1644">
        <f t="shared" si="300"/>
        <v>1.2571989500000029</v>
      </c>
      <c r="K1644">
        <f t="shared" si="301"/>
        <v>-0.64833396999999593</v>
      </c>
      <c r="L1644">
        <f t="shared" si="302"/>
        <v>1.3609151000000042E-2</v>
      </c>
      <c r="M1644">
        <f t="shared" si="303"/>
        <v>296116475.36213809</v>
      </c>
      <c r="N1644">
        <f t="shared" si="304"/>
        <v>60.512176519999997</v>
      </c>
      <c r="O1644">
        <f t="shared" si="305"/>
        <v>0.92411688080064402</v>
      </c>
      <c r="P1644" t="str">
        <f>IFERROR(VLOOKUP(A1644,Ref_Data!$A:$B,2,0),"Unknown")</f>
        <v>Unknown</v>
      </c>
      <c r="Q1644" t="str">
        <f>IFERROR(VLOOKUP(A1644,Ref_Data!$A:$C,3,0),"Unknown")</f>
        <v>Unknown</v>
      </c>
      <c r="R1644" t="str">
        <f t="shared" si="306"/>
        <v>Low Access</v>
      </c>
      <c r="S1644">
        <f t="shared" si="307"/>
        <v>-42.953079108867144</v>
      </c>
      <c r="T1644">
        <f t="shared" si="308"/>
        <v>42.691578494421705</v>
      </c>
      <c r="U1644">
        <f t="shared" si="309"/>
        <v>-4.476364564083684</v>
      </c>
      <c r="V1644">
        <f t="shared" si="310"/>
        <v>6.4713711900000064</v>
      </c>
      <c r="W1644">
        <f t="shared" si="311"/>
        <v>4.8626422000000002E-2</v>
      </c>
    </row>
    <row r="1645" spans="1:23" x14ac:dyDescent="0.2">
      <c r="A1645" t="s">
        <v>257</v>
      </c>
      <c r="B1645" t="s">
        <v>256</v>
      </c>
      <c r="C1645">
        <v>2015</v>
      </c>
      <c r="D1645">
        <v>42.312728130000004</v>
      </c>
      <c r="E1645">
        <v>72.642049940000007</v>
      </c>
      <c r="F1645">
        <v>0.32555736200000002</v>
      </c>
      <c r="G1645">
        <v>344.06714929999998</v>
      </c>
      <c r="H1645">
        <v>962508256</v>
      </c>
      <c r="I1645" t="str">
        <f>Master_Data!$A1645 &amp; "-" &amp; Master_Data!$C1645</f>
        <v>LDC-2015</v>
      </c>
      <c r="J1645">
        <f t="shared" si="300"/>
        <v>2.8249046500000006</v>
      </c>
      <c r="K1645">
        <f t="shared" si="301"/>
        <v>-0.16125515999999607</v>
      </c>
      <c r="L1645">
        <f t="shared" si="302"/>
        <v>1.0635027999999991E-2</v>
      </c>
      <c r="M1645">
        <f t="shared" si="303"/>
        <v>313351648.72658068</v>
      </c>
      <c r="N1645">
        <f t="shared" si="304"/>
        <v>57.687271869999996</v>
      </c>
      <c r="O1645">
        <f t="shared" si="305"/>
        <v>0.94620298003556025</v>
      </c>
      <c r="P1645" t="str">
        <f>IFERROR(VLOOKUP(A1645,Ref_Data!$A:$B,2,0),"Unknown")</f>
        <v>Unknown</v>
      </c>
      <c r="Q1645" t="str">
        <f>IFERROR(VLOOKUP(A1645,Ref_Data!$A:$C,3,0),"Unknown")</f>
        <v>Unknown</v>
      </c>
      <c r="R1645" t="str">
        <f t="shared" si="306"/>
        <v>Low Access</v>
      </c>
      <c r="S1645">
        <f t="shared" si="307"/>
        <v>-40.702510428046885</v>
      </c>
      <c r="T1645">
        <f t="shared" si="308"/>
        <v>42.726892748502017</v>
      </c>
      <c r="U1645">
        <f t="shared" si="309"/>
        <v>-4.3838840040041793</v>
      </c>
      <c r="V1645">
        <f t="shared" si="310"/>
        <v>9.296275840000007</v>
      </c>
      <c r="W1645">
        <f t="shared" si="311"/>
        <v>5.9261449999999993E-2</v>
      </c>
    </row>
    <row r="1646" spans="1:23" x14ac:dyDescent="0.2">
      <c r="A1646" t="s">
        <v>257</v>
      </c>
      <c r="B1646" t="s">
        <v>256</v>
      </c>
      <c r="C1646">
        <v>2016</v>
      </c>
      <c r="D1646">
        <v>46.345833239999997</v>
      </c>
      <c r="E1646">
        <v>71.706986430000001</v>
      </c>
      <c r="F1646">
        <v>0.34925733199999998</v>
      </c>
      <c r="G1646">
        <v>348.93411589999999</v>
      </c>
      <c r="H1646">
        <v>985414939</v>
      </c>
      <c r="I1646" t="str">
        <f>Master_Data!$A1646 &amp; "-" &amp; Master_Data!$C1646</f>
        <v>LDC-2016</v>
      </c>
      <c r="J1646">
        <f t="shared" si="300"/>
        <v>4.0331051099999939</v>
      </c>
      <c r="K1646">
        <f t="shared" si="301"/>
        <v>-0.9350635100000062</v>
      </c>
      <c r="L1646">
        <f t="shared" si="302"/>
        <v>2.3699969999999959E-2</v>
      </c>
      <c r="M1646">
        <f t="shared" si="303"/>
        <v>344163392.50808275</v>
      </c>
      <c r="N1646">
        <f t="shared" si="304"/>
        <v>53.654166760000003</v>
      </c>
      <c r="O1646">
        <f t="shared" si="305"/>
        <v>1.0009262954961176</v>
      </c>
      <c r="P1646" t="str">
        <f>IFERROR(VLOOKUP(A1646,Ref_Data!$A:$B,2,0),"Unknown")</f>
        <v>Unknown</v>
      </c>
      <c r="Q1646" t="str">
        <f>IFERROR(VLOOKUP(A1646,Ref_Data!$A:$C,3,0),"Unknown")</f>
        <v>Unknown</v>
      </c>
      <c r="R1646" t="str">
        <f t="shared" si="306"/>
        <v>Low Access</v>
      </c>
      <c r="S1646">
        <f t="shared" si="307"/>
        <v>-37.74891789054697</v>
      </c>
      <c r="T1646">
        <f t="shared" si="308"/>
        <v>42.000928904815275</v>
      </c>
      <c r="U1646">
        <f t="shared" si="309"/>
        <v>-4.3251144636694567</v>
      </c>
      <c r="V1646">
        <f t="shared" si="310"/>
        <v>13.329380950000001</v>
      </c>
      <c r="W1646">
        <f t="shared" si="311"/>
        <v>8.2961419999999952E-2</v>
      </c>
    </row>
    <row r="1647" spans="1:23" x14ac:dyDescent="0.2">
      <c r="A1647" t="s">
        <v>257</v>
      </c>
      <c r="B1647" t="s">
        <v>256</v>
      </c>
      <c r="C1647">
        <v>2017</v>
      </c>
      <c r="D1647">
        <v>50.204494089999997</v>
      </c>
      <c r="E1647">
        <v>70.652842699999994</v>
      </c>
      <c r="F1647">
        <v>0.36925175700000001</v>
      </c>
      <c r="G1647">
        <v>351.85289310000002</v>
      </c>
      <c r="H1647">
        <v>1008993468</v>
      </c>
      <c r="I1647" t="str">
        <f>Master_Data!$A1647 &amp; "-" &amp; Master_Data!$C1647</f>
        <v>LDC-2017</v>
      </c>
      <c r="J1647">
        <f t="shared" si="300"/>
        <v>3.8586608499999997</v>
      </c>
      <c r="K1647">
        <f t="shared" si="301"/>
        <v>-1.0541437300000069</v>
      </c>
      <c r="L1647">
        <f t="shared" si="302"/>
        <v>1.9994425000000038E-2</v>
      </c>
      <c r="M1647">
        <f t="shared" si="303"/>
        <v>372572610.86052328</v>
      </c>
      <c r="N1647">
        <f t="shared" si="304"/>
        <v>49.795505910000003</v>
      </c>
      <c r="O1647">
        <f t="shared" si="305"/>
        <v>1.0494492563261517</v>
      </c>
      <c r="P1647" t="str">
        <f>IFERROR(VLOOKUP(A1647,Ref_Data!$A:$B,2,0),"Unknown")</f>
        <v>Unknown</v>
      </c>
      <c r="Q1647" t="str">
        <f>IFERROR(VLOOKUP(A1647,Ref_Data!$A:$C,3,0),"Unknown")</f>
        <v>Unknown</v>
      </c>
      <c r="R1647" t="str">
        <f t="shared" si="306"/>
        <v>Moderate Access</v>
      </c>
      <c r="S1647">
        <f t="shared" si="307"/>
        <v>-34.64941360007812</v>
      </c>
      <c r="T1647">
        <f t="shared" si="308"/>
        <v>41.111323828265043</v>
      </c>
      <c r="U1647">
        <f t="shared" si="309"/>
        <v>-4.3084993085732242</v>
      </c>
      <c r="V1647">
        <f t="shared" si="310"/>
        <v>17.188041800000001</v>
      </c>
      <c r="W1647">
        <f t="shared" si="311"/>
        <v>0.10295584499999999</v>
      </c>
    </row>
    <row r="1648" spans="1:23" x14ac:dyDescent="0.2">
      <c r="A1648" t="s">
        <v>257</v>
      </c>
      <c r="B1648" t="s">
        <v>256</v>
      </c>
      <c r="C1648">
        <v>2018</v>
      </c>
      <c r="D1648">
        <v>51.087420260000002</v>
      </c>
      <c r="E1648">
        <v>69.668927310000001</v>
      </c>
      <c r="F1648">
        <v>0.37745863099999999</v>
      </c>
      <c r="G1648">
        <v>351.83157130000001</v>
      </c>
      <c r="H1648">
        <v>1033110314</v>
      </c>
      <c r="I1648" t="str">
        <f>Master_Data!$A1648 &amp; "-" &amp; Master_Data!$C1648</f>
        <v>LDC-2018</v>
      </c>
      <c r="J1648">
        <f t="shared" si="300"/>
        <v>0.88292617000000462</v>
      </c>
      <c r="K1648">
        <f t="shared" si="301"/>
        <v>-0.98391538999999284</v>
      </c>
      <c r="L1648">
        <f t="shared" si="302"/>
        <v>8.2068739999999751E-3</v>
      </c>
      <c r="M1648">
        <f t="shared" si="303"/>
        <v>389956404.79442012</v>
      </c>
      <c r="N1648">
        <f t="shared" si="304"/>
        <v>48.912579739999998</v>
      </c>
      <c r="O1648">
        <f t="shared" si="305"/>
        <v>1.0728389996534684</v>
      </c>
      <c r="P1648" t="str">
        <f>IFERROR(VLOOKUP(A1648,Ref_Data!$A:$B,2,0),"Unknown")</f>
        <v>Unknown</v>
      </c>
      <c r="Q1648" t="str">
        <f>IFERROR(VLOOKUP(A1648,Ref_Data!$A:$C,3,0),"Unknown")</f>
        <v>Unknown</v>
      </c>
      <c r="R1648" t="str">
        <f t="shared" si="306"/>
        <v>Moderate Access</v>
      </c>
      <c r="S1648">
        <f t="shared" si="307"/>
        <v>-34.396380299687493</v>
      </c>
      <c r="T1648">
        <f t="shared" si="308"/>
        <v>40.105897139674695</v>
      </c>
      <c r="U1648">
        <f t="shared" si="309"/>
        <v>-4.3334103786276152</v>
      </c>
      <c r="V1648">
        <f t="shared" si="310"/>
        <v>18.070967970000005</v>
      </c>
      <c r="W1648">
        <f t="shared" si="311"/>
        <v>0.11116271899999997</v>
      </c>
    </row>
    <row r="1649" spans="1:23" x14ac:dyDescent="0.2">
      <c r="A1649" t="s">
        <v>257</v>
      </c>
      <c r="B1649" t="s">
        <v>256</v>
      </c>
      <c r="C1649">
        <v>2019</v>
      </c>
      <c r="D1649">
        <v>52.878712270000001</v>
      </c>
      <c r="E1649">
        <v>69.502490949999995</v>
      </c>
      <c r="F1649">
        <v>0.38400438199999998</v>
      </c>
      <c r="G1649">
        <v>355.66348909999999</v>
      </c>
      <c r="H1649">
        <v>1058013514</v>
      </c>
      <c r="I1649" t="str">
        <f>Master_Data!$A1649 &amp; "-" &amp; Master_Data!$C1649</f>
        <v>LDC-2019</v>
      </c>
      <c r="J1649">
        <f t="shared" si="300"/>
        <v>1.7912920099999994</v>
      </c>
      <c r="K1649">
        <f t="shared" si="301"/>
        <v>-0.16643636000000583</v>
      </c>
      <c r="L1649">
        <f t="shared" si="302"/>
        <v>6.5457509999999886E-3</v>
      </c>
      <c r="M1649">
        <f t="shared" si="303"/>
        <v>406281825.59121835</v>
      </c>
      <c r="N1649">
        <f t="shared" si="304"/>
        <v>47.121287729999999</v>
      </c>
      <c r="O1649">
        <f t="shared" si="305"/>
        <v>1.0796845719860537</v>
      </c>
      <c r="P1649" t="str">
        <f>IFERROR(VLOOKUP(A1649,Ref_Data!$A:$B,2,0),"Unknown")</f>
        <v>Unknown</v>
      </c>
      <c r="Q1649" t="str">
        <f>IFERROR(VLOOKUP(A1649,Ref_Data!$A:$C,3,0),"Unknown")</f>
        <v>Unknown</v>
      </c>
      <c r="R1649" t="str">
        <f t="shared" si="306"/>
        <v>Moderate Access</v>
      </c>
      <c r="S1649">
        <f t="shared" si="307"/>
        <v>-33.162664869414122</v>
      </c>
      <c r="T1649">
        <f t="shared" si="308"/>
        <v>40.040299906172706</v>
      </c>
      <c r="U1649">
        <f t="shared" si="309"/>
        <v>-4.2993969135815879</v>
      </c>
      <c r="V1649">
        <f t="shared" si="310"/>
        <v>19.862259980000005</v>
      </c>
      <c r="W1649">
        <f t="shared" si="311"/>
        <v>0.11770846999999995</v>
      </c>
    </row>
    <row r="1650" spans="1:23" x14ac:dyDescent="0.2">
      <c r="A1650" t="s">
        <v>257</v>
      </c>
      <c r="B1650" t="s">
        <v>256</v>
      </c>
      <c r="C1650">
        <v>2020</v>
      </c>
      <c r="D1650">
        <v>54.473684009999999</v>
      </c>
      <c r="E1650">
        <v>70.885707740000001</v>
      </c>
      <c r="F1650">
        <v>0.36707174399999998</v>
      </c>
      <c r="G1650">
        <v>356.28267419999997</v>
      </c>
      <c r="H1650">
        <v>1083636132</v>
      </c>
      <c r="I1650" t="str">
        <f>Master_Data!$A1650 &amp; "-" &amp; Master_Data!$C1650</f>
        <v>LDC-2020</v>
      </c>
      <c r="J1650">
        <f t="shared" si="300"/>
        <v>1.5949717399999983</v>
      </c>
      <c r="K1650">
        <f t="shared" si="301"/>
        <v>1.3832167900000059</v>
      </c>
      <c r="L1650">
        <f t="shared" si="302"/>
        <v>-1.6932638E-2</v>
      </c>
      <c r="M1650">
        <f t="shared" si="303"/>
        <v>397772204.83465421</v>
      </c>
      <c r="N1650">
        <f t="shared" si="304"/>
        <v>45.526315990000001</v>
      </c>
      <c r="O1650">
        <f t="shared" si="305"/>
        <v>1.0302823308043982</v>
      </c>
      <c r="P1650" t="str">
        <f>IFERROR(VLOOKUP(A1650,Ref_Data!$A:$B,2,0),"Unknown")</f>
        <v>Unknown</v>
      </c>
      <c r="Q1650" t="str">
        <f>IFERROR(VLOOKUP(A1650,Ref_Data!$A:$C,3,0),"Unknown")</f>
        <v>Unknown</v>
      </c>
      <c r="R1650" t="str">
        <f t="shared" si="306"/>
        <v>Moderate Access</v>
      </c>
      <c r="S1650">
        <f t="shared" si="307"/>
        <v>-32.100150515664083</v>
      </c>
      <c r="T1650">
        <f t="shared" si="308"/>
        <v>40.350854306184743</v>
      </c>
      <c r="U1650">
        <f t="shared" si="309"/>
        <v>-4.0336758923012574</v>
      </c>
      <c r="V1650">
        <f t="shared" si="310"/>
        <v>21.457231720000003</v>
      </c>
      <c r="W1650">
        <f t="shared" si="311"/>
        <v>0.10077583199999995</v>
      </c>
    </row>
    <row r="1651" spans="1:23" x14ac:dyDescent="0.2">
      <c r="A1651" t="s">
        <v>257</v>
      </c>
      <c r="B1651" t="s">
        <v>256</v>
      </c>
      <c r="C1651">
        <v>2021</v>
      </c>
      <c r="D1651">
        <v>56.10553736</v>
      </c>
      <c r="F1651">
        <v>0.38905108700000002</v>
      </c>
      <c r="G1651">
        <v>363.08354430000003</v>
      </c>
      <c r="H1651">
        <v>1109175268</v>
      </c>
      <c r="I1651" t="str">
        <f>Master_Data!$A1651 &amp; "-" &amp; Master_Data!$C1651</f>
        <v>LDC-2021</v>
      </c>
      <c r="J1651">
        <f t="shared" si="300"/>
        <v>1.6318533500000001</v>
      </c>
      <c r="K1651" t="str">
        <f t="shared" si="301"/>
        <v/>
      </c>
      <c r="L1651">
        <f t="shared" si="302"/>
        <v>2.197934300000004E-2</v>
      </c>
      <c r="M1651">
        <f t="shared" si="303"/>
        <v>431525843.68891633</v>
      </c>
      <c r="N1651">
        <f t="shared" si="304"/>
        <v>43.89446264</v>
      </c>
      <c r="O1651">
        <f t="shared" si="305"/>
        <v>1.0715194701265343</v>
      </c>
      <c r="P1651" t="str">
        <f>IFERROR(VLOOKUP(A1651,Ref_Data!$A:$B,2,0),"Unknown")</f>
        <v>Unknown</v>
      </c>
      <c r="Q1651" t="str">
        <f>IFERROR(VLOOKUP(A1651,Ref_Data!$A:$C,3,0),"Unknown")</f>
        <v>Unknown</v>
      </c>
      <c r="R1651" t="str">
        <f t="shared" si="306"/>
        <v>Moderate Access</v>
      </c>
      <c r="S1651">
        <f t="shared" si="307"/>
        <v>-31.01963115027344</v>
      </c>
      <c r="T1651" t="str">
        <f t="shared" si="308"/>
        <v/>
      </c>
      <c r="U1651">
        <f t="shared" si="309"/>
        <v>-4.191683254004186</v>
      </c>
      <c r="V1651">
        <f t="shared" si="310"/>
        <v>23.089085070000003</v>
      </c>
      <c r="W1651">
        <f t="shared" si="311"/>
        <v>0.12275517499999999</v>
      </c>
    </row>
    <row r="1652" spans="1:23" x14ac:dyDescent="0.2">
      <c r="A1652" t="s">
        <v>257</v>
      </c>
      <c r="B1652" t="s">
        <v>256</v>
      </c>
      <c r="C1652">
        <v>2022</v>
      </c>
      <c r="D1652">
        <v>56.738312929999999</v>
      </c>
      <c r="F1652">
        <v>0.38639306299999998</v>
      </c>
      <c r="G1652">
        <v>365.27638059999998</v>
      </c>
      <c r="H1652">
        <v>1134585604</v>
      </c>
      <c r="I1652" t="str">
        <f>Master_Data!$A1652 &amp; "-" &amp; Master_Data!$C1652</f>
        <v>LDC-2022</v>
      </c>
      <c r="J1652">
        <f t="shared" si="300"/>
        <v>0.63277556999999973</v>
      </c>
      <c r="K1652" t="str">
        <f t="shared" si="301"/>
        <v/>
      </c>
      <c r="L1652">
        <f t="shared" si="302"/>
        <v>-2.6580240000000366E-3</v>
      </c>
      <c r="M1652">
        <f t="shared" si="303"/>
        <v>438396006.76526505</v>
      </c>
      <c r="N1652">
        <f t="shared" si="304"/>
        <v>43.261687070000001</v>
      </c>
      <c r="O1652">
        <f t="shared" si="305"/>
        <v>1.0578101501260877</v>
      </c>
      <c r="P1652" t="str">
        <f>IFERROR(VLOOKUP(A1652,Ref_Data!$A:$B,2,0),"Unknown")</f>
        <v>Unknown</v>
      </c>
      <c r="Q1652" t="str">
        <f>IFERROR(VLOOKUP(A1652,Ref_Data!$A:$C,3,0),"Unknown")</f>
        <v>Unknown</v>
      </c>
      <c r="R1652" t="str">
        <f t="shared" si="306"/>
        <v>Moderate Access</v>
      </c>
      <c r="S1652">
        <f t="shared" si="307"/>
        <v>-30.675740733984348</v>
      </c>
      <c r="T1652" t="str">
        <f t="shared" si="308"/>
        <v/>
      </c>
      <c r="U1652">
        <f t="shared" si="309"/>
        <v>-4.1644079892259365</v>
      </c>
      <c r="V1652">
        <f t="shared" si="310"/>
        <v>23.721860640000003</v>
      </c>
      <c r="W1652">
        <f t="shared" si="311"/>
        <v>0.12009715099999996</v>
      </c>
    </row>
    <row r="1653" spans="1:23" x14ac:dyDescent="0.2">
      <c r="A1653" t="s">
        <v>259</v>
      </c>
      <c r="B1653" t="s">
        <v>258</v>
      </c>
      <c r="C1653">
        <v>2010</v>
      </c>
      <c r="D1653">
        <v>26.4471372</v>
      </c>
      <c r="E1653">
        <v>61.147979110000001</v>
      </c>
      <c r="F1653">
        <v>0.50723296299999998</v>
      </c>
      <c r="G1653">
        <v>394.53752880000002</v>
      </c>
      <c r="H1653">
        <v>429515596</v>
      </c>
      <c r="I1653" t="str">
        <f>Master_Data!$A1653 &amp; "-" &amp; Master_Data!$C1653</f>
        <v>LIC-2010</v>
      </c>
      <c r="J1653" t="str">
        <f t="shared" si="300"/>
        <v/>
      </c>
      <c r="K1653" t="str">
        <f t="shared" si="301"/>
        <v/>
      </c>
      <c r="L1653" t="str">
        <f t="shared" si="302"/>
        <v/>
      </c>
      <c r="M1653">
        <f t="shared" si="303"/>
        <v>217864468.41379094</v>
      </c>
      <c r="N1653">
        <f t="shared" si="304"/>
        <v>73.5528628</v>
      </c>
      <c r="O1653">
        <f t="shared" si="305"/>
        <v>1.2856393269932196</v>
      </c>
      <c r="P1653" t="str">
        <f>IFERROR(VLOOKUP(A1653,Ref_Data!$A:$B,2,0),"Unknown")</f>
        <v>Unknown</v>
      </c>
      <c r="Q1653" t="str">
        <f>IFERROR(VLOOKUP(A1653,Ref_Data!$A:$C,3,0),"Unknown")</f>
        <v>Unknown</v>
      </c>
      <c r="R1653" t="str">
        <f t="shared" si="306"/>
        <v>Low Access</v>
      </c>
      <c r="S1653">
        <f t="shared" si="307"/>
        <v>-53.177520239414051</v>
      </c>
      <c r="T1653">
        <f t="shared" si="308"/>
        <v>30.735314203262099</v>
      </c>
      <c r="U1653">
        <f t="shared" si="309"/>
        <v>-4.5908262509916344</v>
      </c>
      <c r="V1653">
        <f t="shared" si="310"/>
        <v>0</v>
      </c>
      <c r="W1653">
        <f t="shared" si="311"/>
        <v>0</v>
      </c>
    </row>
    <row r="1654" spans="1:23" x14ac:dyDescent="0.2">
      <c r="A1654" t="s">
        <v>259</v>
      </c>
      <c r="B1654" t="s">
        <v>258</v>
      </c>
      <c r="C1654">
        <v>2011</v>
      </c>
      <c r="D1654">
        <v>27.666409470000001</v>
      </c>
      <c r="E1654">
        <v>64.057369390000005</v>
      </c>
      <c r="F1654">
        <v>0.45042517900000001</v>
      </c>
      <c r="G1654">
        <v>378.0802716</v>
      </c>
      <c r="H1654">
        <v>441658754</v>
      </c>
      <c r="I1654" t="str">
        <f>Master_Data!$A1654 &amp; "-" &amp; Master_Data!$C1654</f>
        <v>LIC-2011</v>
      </c>
      <c r="J1654">
        <f t="shared" si="300"/>
        <v>1.2192722700000012</v>
      </c>
      <c r="K1654">
        <f t="shared" si="301"/>
        <v>2.9093902800000038</v>
      </c>
      <c r="L1654">
        <f t="shared" si="302"/>
        <v>-5.6807783999999972E-2</v>
      </c>
      <c r="M1654">
        <f t="shared" si="303"/>
        <v>198934223.32736698</v>
      </c>
      <c r="N1654">
        <f t="shared" si="304"/>
        <v>72.333590529999995</v>
      </c>
      <c r="O1654">
        <f t="shared" si="305"/>
        <v>1.1913480094950293</v>
      </c>
      <c r="P1654" t="str">
        <f>IFERROR(VLOOKUP(A1654,Ref_Data!$A:$B,2,0),"Unknown")</f>
        <v>Unknown</v>
      </c>
      <c r="Q1654" t="str">
        <f>IFERROR(VLOOKUP(A1654,Ref_Data!$A:$C,3,0),"Unknown")</f>
        <v>Unknown</v>
      </c>
      <c r="R1654" t="str">
        <f t="shared" si="306"/>
        <v>Low Access</v>
      </c>
      <c r="S1654">
        <f t="shared" si="307"/>
        <v>-52.748917960820307</v>
      </c>
      <c r="T1654">
        <f t="shared" si="308"/>
        <v>33.859999100358863</v>
      </c>
      <c r="U1654">
        <f t="shared" si="309"/>
        <v>-4.6761082047740556</v>
      </c>
      <c r="V1654">
        <f t="shared" si="310"/>
        <v>1.2192722700000012</v>
      </c>
      <c r="W1654">
        <f t="shared" si="311"/>
        <v>-5.6807783999999972E-2</v>
      </c>
    </row>
    <row r="1655" spans="1:23" x14ac:dyDescent="0.2">
      <c r="A1655" t="s">
        <v>259</v>
      </c>
      <c r="B1655" t="s">
        <v>258</v>
      </c>
      <c r="C1655">
        <v>2012</v>
      </c>
      <c r="D1655">
        <v>30.077646649999998</v>
      </c>
      <c r="E1655">
        <v>64.737372579999999</v>
      </c>
      <c r="F1655">
        <v>0.40917378900000001</v>
      </c>
      <c r="G1655">
        <v>356.79879499999998</v>
      </c>
      <c r="H1655">
        <v>453652889</v>
      </c>
      <c r="I1655" t="str">
        <f>Master_Data!$A1655 &amp; "-" &amp; Master_Data!$C1655</f>
        <v>LIC-2012</v>
      </c>
      <c r="J1655">
        <f t="shared" si="300"/>
        <v>2.411237179999997</v>
      </c>
      <c r="K1655">
        <f t="shared" si="301"/>
        <v>0.68000318999999365</v>
      </c>
      <c r="L1655">
        <f t="shared" si="302"/>
        <v>-4.1251389999999999E-2</v>
      </c>
      <c r="M1655">
        <f t="shared" si="303"/>
        <v>185622871.48292643</v>
      </c>
      <c r="N1655">
        <f t="shared" si="304"/>
        <v>69.922353350000009</v>
      </c>
      <c r="O1655">
        <f t="shared" si="305"/>
        <v>1.1467913982164655</v>
      </c>
      <c r="P1655" t="str">
        <f>IFERROR(VLOOKUP(A1655,Ref_Data!$A:$B,2,0),"Unknown")</f>
        <v>Unknown</v>
      </c>
      <c r="Q1655" t="str">
        <f>IFERROR(VLOOKUP(A1655,Ref_Data!$A:$C,3,0),"Unknown")</f>
        <v>Unknown</v>
      </c>
      <c r="R1655" t="str">
        <f t="shared" si="306"/>
        <v>Low Access</v>
      </c>
      <c r="S1655">
        <f t="shared" si="307"/>
        <v>-51.043157886015628</v>
      </c>
      <c r="T1655">
        <f t="shared" si="308"/>
        <v>34.630243126775113</v>
      </c>
      <c r="U1655">
        <f t="shared" si="309"/>
        <v>-4.9963302740962288</v>
      </c>
      <c r="V1655">
        <f t="shared" si="310"/>
        <v>3.6305094499999981</v>
      </c>
      <c r="W1655">
        <f t="shared" si="311"/>
        <v>-9.8059173999999971E-2</v>
      </c>
    </row>
    <row r="1656" spans="1:23" x14ac:dyDescent="0.2">
      <c r="A1656" t="s">
        <v>259</v>
      </c>
      <c r="B1656" t="s">
        <v>258</v>
      </c>
      <c r="C1656">
        <v>2013</v>
      </c>
      <c r="D1656">
        <v>31.072539710000001</v>
      </c>
      <c r="E1656">
        <v>68.053647670000004</v>
      </c>
      <c r="F1656">
        <v>0.35615687299999998</v>
      </c>
      <c r="G1656">
        <v>357.0286921</v>
      </c>
      <c r="H1656">
        <v>465087882</v>
      </c>
      <c r="I1656" t="str">
        <f>Master_Data!$A1656 &amp; "-" &amp; Master_Data!$C1656</f>
        <v>LIC-2013</v>
      </c>
      <c r="J1656">
        <f t="shared" si="300"/>
        <v>0.99489306000000255</v>
      </c>
      <c r="K1656">
        <f t="shared" si="301"/>
        <v>3.3162750900000049</v>
      </c>
      <c r="L1656">
        <f t="shared" si="302"/>
        <v>-5.3016916000000025E-2</v>
      </c>
      <c r="M1656">
        <f t="shared" si="303"/>
        <v>165644245.72331297</v>
      </c>
      <c r="N1656">
        <f t="shared" si="304"/>
        <v>68.927460289999999</v>
      </c>
      <c r="O1656">
        <f t="shared" si="305"/>
        <v>0.99755812594536286</v>
      </c>
      <c r="P1656" t="str">
        <f>IFERROR(VLOOKUP(A1656,Ref_Data!$A:$B,2,0),"Unknown")</f>
        <v>Unknown</v>
      </c>
      <c r="Q1656" t="str">
        <f>IFERROR(VLOOKUP(A1656,Ref_Data!$A:$C,3,0),"Unknown")</f>
        <v>Unknown</v>
      </c>
      <c r="R1656" t="str">
        <f t="shared" si="306"/>
        <v>Low Access</v>
      </c>
      <c r="S1656">
        <f t="shared" si="307"/>
        <v>-50.639998466640606</v>
      </c>
      <c r="T1656">
        <f t="shared" si="308"/>
        <v>37.752007586164652</v>
      </c>
      <c r="U1656">
        <f t="shared" si="309"/>
        <v>-4.6122135710000043</v>
      </c>
      <c r="V1656">
        <f t="shared" si="310"/>
        <v>4.6254025100000007</v>
      </c>
      <c r="W1656">
        <f t="shared" si="311"/>
        <v>-0.15107609</v>
      </c>
    </row>
    <row r="1657" spans="1:23" x14ac:dyDescent="0.2">
      <c r="A1657" t="s">
        <v>259</v>
      </c>
      <c r="B1657" t="s">
        <v>258</v>
      </c>
      <c r="C1657">
        <v>2014</v>
      </c>
      <c r="D1657">
        <v>33.471640309999998</v>
      </c>
      <c r="E1657">
        <v>68.465726750000002</v>
      </c>
      <c r="F1657">
        <v>0.358975251</v>
      </c>
      <c r="G1657">
        <v>361.1470966</v>
      </c>
      <c r="H1657">
        <v>476470767</v>
      </c>
      <c r="I1657" t="str">
        <f>Master_Data!$A1657 &amp; "-" &amp; Master_Data!$C1657</f>
        <v>LIC-2014</v>
      </c>
      <c r="J1657">
        <f t="shared" si="300"/>
        <v>2.399100599999997</v>
      </c>
      <c r="K1657">
        <f t="shared" si="301"/>
        <v>0.41207907999999804</v>
      </c>
      <c r="L1657">
        <f t="shared" si="302"/>
        <v>2.8183780000000103E-3</v>
      </c>
      <c r="M1657">
        <f t="shared" si="303"/>
        <v>171041213.17798752</v>
      </c>
      <c r="N1657">
        <f t="shared" si="304"/>
        <v>66.528359690000002</v>
      </c>
      <c r="O1657">
        <f t="shared" si="305"/>
        <v>0.99398625762065729</v>
      </c>
      <c r="P1657" t="str">
        <f>IFERROR(VLOOKUP(A1657,Ref_Data!$A:$B,2,0),"Unknown")</f>
        <v>Unknown</v>
      </c>
      <c r="Q1657" t="str">
        <f>IFERROR(VLOOKUP(A1657,Ref_Data!$A:$C,3,0),"Unknown")</f>
        <v>Unknown</v>
      </c>
      <c r="R1657" t="str">
        <f t="shared" si="306"/>
        <v>Low Access</v>
      </c>
      <c r="S1657">
        <f t="shared" si="307"/>
        <v>-48.969262278867149</v>
      </c>
      <c r="T1657">
        <f t="shared" si="308"/>
        <v>38.354000144421704</v>
      </c>
      <c r="U1657">
        <f t="shared" si="309"/>
        <v>-4.4323116470836839</v>
      </c>
      <c r="V1657">
        <f t="shared" si="310"/>
        <v>7.0245031099999977</v>
      </c>
      <c r="W1657">
        <f t="shared" si="311"/>
        <v>-0.14825771199999999</v>
      </c>
    </row>
    <row r="1658" spans="1:23" x14ac:dyDescent="0.2">
      <c r="A1658" t="s">
        <v>259</v>
      </c>
      <c r="B1658" t="s">
        <v>258</v>
      </c>
      <c r="C1658">
        <v>2015</v>
      </c>
      <c r="D1658">
        <v>33.070218390000001</v>
      </c>
      <c r="E1658">
        <v>72.025105389999993</v>
      </c>
      <c r="F1658">
        <v>0.31035222299999998</v>
      </c>
      <c r="G1658">
        <v>339.60710870000003</v>
      </c>
      <c r="H1658">
        <v>488308267</v>
      </c>
      <c r="I1658" t="str">
        <f>Master_Data!$A1658 &amp; "-" &amp; Master_Data!$C1658</f>
        <v>LIC-2015</v>
      </c>
      <c r="J1658">
        <f t="shared" si="300"/>
        <v>-0.4014219199999971</v>
      </c>
      <c r="K1658">
        <f t="shared" si="301"/>
        <v>3.5593786399999914</v>
      </c>
      <c r="L1658">
        <f t="shared" si="302"/>
        <v>-4.8623028000000013E-2</v>
      </c>
      <c r="M1658">
        <f t="shared" si="303"/>
        <v>151547556.17272753</v>
      </c>
      <c r="N1658">
        <f t="shared" si="304"/>
        <v>66.929781609999992</v>
      </c>
      <c r="O1658">
        <f t="shared" si="305"/>
        <v>0.9138566745201937</v>
      </c>
      <c r="P1658" t="str">
        <f>IFERROR(VLOOKUP(A1658,Ref_Data!$A:$B,2,0),"Unknown")</f>
        <v>Unknown</v>
      </c>
      <c r="Q1658" t="str">
        <f>IFERROR(VLOOKUP(A1658,Ref_Data!$A:$C,3,0),"Unknown")</f>
        <v>Unknown</v>
      </c>
      <c r="R1658" t="str">
        <f t="shared" si="306"/>
        <v>Low Access</v>
      </c>
      <c r="S1658">
        <f t="shared" si="307"/>
        <v>-49.945020168046888</v>
      </c>
      <c r="T1658">
        <f t="shared" si="308"/>
        <v>42.109948198502003</v>
      </c>
      <c r="U1658">
        <f t="shared" si="309"/>
        <v>-4.3990891430041792</v>
      </c>
      <c r="V1658">
        <f t="shared" si="310"/>
        <v>6.6230811900000006</v>
      </c>
      <c r="W1658">
        <f t="shared" si="311"/>
        <v>-0.19688074</v>
      </c>
    </row>
    <row r="1659" spans="1:23" x14ac:dyDescent="0.2">
      <c r="A1659" t="s">
        <v>259</v>
      </c>
      <c r="B1659" t="s">
        <v>258</v>
      </c>
      <c r="C1659">
        <v>2016</v>
      </c>
      <c r="D1659">
        <v>36.433612420000003</v>
      </c>
      <c r="E1659">
        <v>72.324285209999999</v>
      </c>
      <c r="F1659">
        <v>0.307513547</v>
      </c>
      <c r="G1659">
        <v>335.887156</v>
      </c>
      <c r="H1659">
        <v>501149314</v>
      </c>
      <c r="I1659" t="str">
        <f>Master_Data!$A1659 &amp; "-" &amp; Master_Data!$C1659</f>
        <v>LIC-2016</v>
      </c>
      <c r="J1659">
        <f t="shared" si="300"/>
        <v>3.363394030000002</v>
      </c>
      <c r="K1659">
        <f t="shared" si="301"/>
        <v>0.2991798200000062</v>
      </c>
      <c r="L1659">
        <f t="shared" si="302"/>
        <v>-2.8386759999999844E-3</v>
      </c>
      <c r="M1659">
        <f t="shared" si="303"/>
        <v>154110203.12475675</v>
      </c>
      <c r="N1659">
        <f t="shared" si="304"/>
        <v>63.566387579999997</v>
      </c>
      <c r="O1659">
        <f t="shared" si="305"/>
        <v>0.91552636505100549</v>
      </c>
      <c r="P1659" t="str">
        <f>IFERROR(VLOOKUP(A1659,Ref_Data!$A:$B,2,0),"Unknown")</f>
        <v>Unknown</v>
      </c>
      <c r="Q1659" t="str">
        <f>IFERROR(VLOOKUP(A1659,Ref_Data!$A:$C,3,0),"Unknown")</f>
        <v>Unknown</v>
      </c>
      <c r="R1659" t="str">
        <f t="shared" si="306"/>
        <v>Low Access</v>
      </c>
      <c r="S1659">
        <f t="shared" si="307"/>
        <v>-47.661138710546965</v>
      </c>
      <c r="T1659">
        <f t="shared" si="308"/>
        <v>42.618227684815274</v>
      </c>
      <c r="U1659">
        <f t="shared" si="309"/>
        <v>-4.3668582486694563</v>
      </c>
      <c r="V1659">
        <f t="shared" si="310"/>
        <v>9.9864752200000027</v>
      </c>
      <c r="W1659">
        <f t="shared" si="311"/>
        <v>-0.19971941599999998</v>
      </c>
    </row>
    <row r="1660" spans="1:23" x14ac:dyDescent="0.2">
      <c r="A1660" t="s">
        <v>259</v>
      </c>
      <c r="B1660" t="s">
        <v>258</v>
      </c>
      <c r="C1660">
        <v>2017</v>
      </c>
      <c r="D1660">
        <v>38.179256389999999</v>
      </c>
      <c r="E1660">
        <v>68.037293300000002</v>
      </c>
      <c r="F1660">
        <v>0.39134150899999998</v>
      </c>
      <c r="G1660">
        <v>357.78063459999998</v>
      </c>
      <c r="H1660">
        <v>514890519</v>
      </c>
      <c r="I1660" t="str">
        <f>Master_Data!$A1660 &amp; "-" &amp; Master_Data!$C1660</f>
        <v>LIC-2017</v>
      </c>
      <c r="J1660">
        <f t="shared" si="300"/>
        <v>1.7456439699999962</v>
      </c>
      <c r="K1660">
        <f t="shared" si="301"/>
        <v>-4.2869919099999976</v>
      </c>
      <c r="L1660">
        <f t="shared" si="302"/>
        <v>8.3827961999999978E-2</v>
      </c>
      <c r="M1660">
        <f t="shared" si="303"/>
        <v>201498032.67525315</v>
      </c>
      <c r="N1660">
        <f t="shared" si="304"/>
        <v>61.820743610000001</v>
      </c>
      <c r="O1660">
        <f t="shared" si="305"/>
        <v>1.0938029372034659</v>
      </c>
      <c r="P1660" t="str">
        <f>IFERROR(VLOOKUP(A1660,Ref_Data!$A:$B,2,0),"Unknown")</f>
        <v>Unknown</v>
      </c>
      <c r="Q1660" t="str">
        <f>IFERROR(VLOOKUP(A1660,Ref_Data!$A:$C,3,0),"Unknown")</f>
        <v>Unknown</v>
      </c>
      <c r="R1660" t="str">
        <f t="shared" si="306"/>
        <v>Low Access</v>
      </c>
      <c r="S1660">
        <f t="shared" si="307"/>
        <v>-46.674651300078118</v>
      </c>
      <c r="T1660">
        <f t="shared" si="308"/>
        <v>38.495774428265051</v>
      </c>
      <c r="U1660">
        <f t="shared" si="309"/>
        <v>-4.2864095565732239</v>
      </c>
      <c r="V1660">
        <f t="shared" si="310"/>
        <v>11.732119189999999</v>
      </c>
      <c r="W1660">
        <f t="shared" si="311"/>
        <v>-0.115891454</v>
      </c>
    </row>
    <row r="1661" spans="1:23" x14ac:dyDescent="0.2">
      <c r="A1661" t="s">
        <v>259</v>
      </c>
      <c r="B1661" t="s">
        <v>258</v>
      </c>
      <c r="C1661">
        <v>2018</v>
      </c>
      <c r="D1661">
        <v>39.683802790000001</v>
      </c>
      <c r="E1661">
        <v>67.493609570000004</v>
      </c>
      <c r="F1661">
        <v>0.384939853</v>
      </c>
      <c r="G1661">
        <v>351.75681479999997</v>
      </c>
      <c r="H1661">
        <v>529522043</v>
      </c>
      <c r="I1661" t="str">
        <f>Master_Data!$A1661 &amp; "-" &amp; Master_Data!$C1661</f>
        <v>LIC-2018</v>
      </c>
      <c r="J1661">
        <f t="shared" si="300"/>
        <v>1.5045464000000024</v>
      </c>
      <c r="K1661">
        <f t="shared" si="301"/>
        <v>-0.54368372999999792</v>
      </c>
      <c r="L1661">
        <f t="shared" si="302"/>
        <v>-6.4016559999999778E-3</v>
      </c>
      <c r="M1661">
        <f t="shared" si="303"/>
        <v>203834137.39267969</v>
      </c>
      <c r="N1661">
        <f t="shared" si="304"/>
        <v>60.316197209999999</v>
      </c>
      <c r="O1661">
        <f t="shared" si="305"/>
        <v>1.0943351679451245</v>
      </c>
      <c r="P1661" t="str">
        <f>IFERROR(VLOOKUP(A1661,Ref_Data!$A:$B,2,0),"Unknown")</f>
        <v>Unknown</v>
      </c>
      <c r="Q1661" t="str">
        <f>IFERROR(VLOOKUP(A1661,Ref_Data!$A:$C,3,0),"Unknown")</f>
        <v>Unknown</v>
      </c>
      <c r="R1661" t="str">
        <f t="shared" si="306"/>
        <v>Low Access</v>
      </c>
      <c r="S1661">
        <f t="shared" si="307"/>
        <v>-45.799997769687494</v>
      </c>
      <c r="T1661">
        <f t="shared" si="308"/>
        <v>37.930579399674698</v>
      </c>
      <c r="U1661">
        <f t="shared" si="309"/>
        <v>-4.3259291566276152</v>
      </c>
      <c r="V1661">
        <f t="shared" si="310"/>
        <v>13.236665590000001</v>
      </c>
      <c r="W1661">
        <f t="shared" si="311"/>
        <v>-0.12229310999999998</v>
      </c>
    </row>
    <row r="1662" spans="1:23" x14ac:dyDescent="0.2">
      <c r="A1662" t="s">
        <v>259</v>
      </c>
      <c r="B1662" t="s">
        <v>258</v>
      </c>
      <c r="C1662">
        <v>2019</v>
      </c>
      <c r="D1662">
        <v>40.702144500000003</v>
      </c>
      <c r="E1662">
        <v>67.022008420000006</v>
      </c>
      <c r="F1662">
        <v>0.393224978</v>
      </c>
      <c r="G1662">
        <v>353.38902960000001</v>
      </c>
      <c r="H1662">
        <v>544980983</v>
      </c>
      <c r="I1662" t="str">
        <f>Master_Data!$A1662 &amp; "-" &amp; Master_Data!$C1662</f>
        <v>LIC-2019</v>
      </c>
      <c r="J1662">
        <f t="shared" si="300"/>
        <v>1.0183417100000014</v>
      </c>
      <c r="K1662">
        <f t="shared" si="301"/>
        <v>-0.47160114999999792</v>
      </c>
      <c r="L1662">
        <f t="shared" si="302"/>
        <v>8.2851250000000043E-3</v>
      </c>
      <c r="M1662">
        <f t="shared" si="303"/>
        <v>214300135.05059338</v>
      </c>
      <c r="N1662">
        <f t="shared" si="304"/>
        <v>59.297855499999997</v>
      </c>
      <c r="O1662">
        <f t="shared" si="305"/>
        <v>1.1127254811647385</v>
      </c>
      <c r="P1662" t="str">
        <f>IFERROR(VLOOKUP(A1662,Ref_Data!$A:$B,2,0),"Unknown")</f>
        <v>Unknown</v>
      </c>
      <c r="Q1662" t="str">
        <f>IFERROR(VLOOKUP(A1662,Ref_Data!$A:$C,3,0),"Unknown")</f>
        <v>Unknown</v>
      </c>
      <c r="R1662" t="str">
        <f t="shared" si="306"/>
        <v>Low Access</v>
      </c>
      <c r="S1662">
        <f t="shared" si="307"/>
        <v>-45.339232639414121</v>
      </c>
      <c r="T1662">
        <f t="shared" si="308"/>
        <v>37.559817376172717</v>
      </c>
      <c r="U1662">
        <f t="shared" si="309"/>
        <v>-4.2901763175815875</v>
      </c>
      <c r="V1662">
        <f t="shared" si="310"/>
        <v>14.255007300000003</v>
      </c>
      <c r="W1662">
        <f t="shared" si="311"/>
        <v>-0.11400798499999998</v>
      </c>
    </row>
    <row r="1663" spans="1:23" x14ac:dyDescent="0.2">
      <c r="A1663" t="s">
        <v>259</v>
      </c>
      <c r="B1663" t="s">
        <v>258</v>
      </c>
      <c r="C1663">
        <v>2020</v>
      </c>
      <c r="D1663">
        <v>41.736845670000001</v>
      </c>
      <c r="E1663">
        <v>69.201859200000001</v>
      </c>
      <c r="F1663">
        <v>0.36501148999999999</v>
      </c>
      <c r="G1663">
        <v>352.42499950000001</v>
      </c>
      <c r="H1663">
        <v>560643073</v>
      </c>
      <c r="I1663" t="str">
        <f>Master_Data!$A1663 &amp; "-" &amp; Master_Data!$C1663</f>
        <v>LIC-2020</v>
      </c>
      <c r="J1663">
        <f t="shared" si="300"/>
        <v>1.0347011699999982</v>
      </c>
      <c r="K1663">
        <f t="shared" si="301"/>
        <v>2.1798507799999953</v>
      </c>
      <c r="L1663">
        <f t="shared" si="302"/>
        <v>-2.8213488000000009E-2</v>
      </c>
      <c r="M1663">
        <f t="shared" si="303"/>
        <v>204641163.43390876</v>
      </c>
      <c r="N1663">
        <f t="shared" si="304"/>
        <v>58.263154329999999</v>
      </c>
      <c r="O1663">
        <f t="shared" si="305"/>
        <v>1.0357139547928125</v>
      </c>
      <c r="P1663" t="str">
        <f>IFERROR(VLOOKUP(A1663,Ref_Data!$A:$B,2,0),"Unknown")</f>
        <v>Unknown</v>
      </c>
      <c r="Q1663" t="str">
        <f>IFERROR(VLOOKUP(A1663,Ref_Data!$A:$C,3,0),"Unknown")</f>
        <v>Unknown</v>
      </c>
      <c r="R1663" t="str">
        <f t="shared" si="306"/>
        <v>Low Access</v>
      </c>
      <c r="S1663">
        <f t="shared" si="307"/>
        <v>-44.836988855664082</v>
      </c>
      <c r="T1663">
        <f t="shared" si="308"/>
        <v>38.667005766184744</v>
      </c>
      <c r="U1663">
        <f t="shared" si="309"/>
        <v>-4.0357361463012582</v>
      </c>
      <c r="V1663">
        <f t="shared" si="310"/>
        <v>15.289708470000001</v>
      </c>
      <c r="W1663">
        <f t="shared" si="311"/>
        <v>-0.14222147299999999</v>
      </c>
    </row>
    <row r="1664" spans="1:23" x14ac:dyDescent="0.2">
      <c r="A1664" t="s">
        <v>259</v>
      </c>
      <c r="B1664" t="s">
        <v>258</v>
      </c>
      <c r="C1664">
        <v>2021</v>
      </c>
      <c r="D1664">
        <v>43.01546579</v>
      </c>
      <c r="F1664">
        <v>0.35063729599999999</v>
      </c>
      <c r="G1664">
        <v>354.11339770000001</v>
      </c>
      <c r="H1664">
        <v>576076618</v>
      </c>
      <c r="I1664" t="str">
        <f>Master_Data!$A1664 &amp; "-" &amp; Master_Data!$C1664</f>
        <v>LIC-2021</v>
      </c>
      <c r="J1664">
        <f t="shared" si="300"/>
        <v>1.2786201199999994</v>
      </c>
      <c r="K1664" t="str">
        <f t="shared" si="301"/>
        <v/>
      </c>
      <c r="L1664">
        <f t="shared" si="302"/>
        <v>-1.4374194000000007E-2</v>
      </c>
      <c r="M1664">
        <f t="shared" si="303"/>
        <v>201993947.62434492</v>
      </c>
      <c r="N1664">
        <f t="shared" si="304"/>
        <v>56.98453421</v>
      </c>
      <c r="O1664">
        <f t="shared" si="305"/>
        <v>0.99018364816870075</v>
      </c>
      <c r="P1664" t="str">
        <f>IFERROR(VLOOKUP(A1664,Ref_Data!$A:$B,2,0),"Unknown")</f>
        <v>Unknown</v>
      </c>
      <c r="Q1664" t="str">
        <f>IFERROR(VLOOKUP(A1664,Ref_Data!$A:$C,3,0),"Unknown")</f>
        <v>Unknown</v>
      </c>
      <c r="R1664" t="str">
        <f t="shared" si="306"/>
        <v>Low Access</v>
      </c>
      <c r="S1664">
        <f t="shared" si="307"/>
        <v>-44.10970272027344</v>
      </c>
      <c r="T1664" t="str">
        <f t="shared" si="308"/>
        <v/>
      </c>
      <c r="U1664">
        <f t="shared" si="309"/>
        <v>-4.2300970450041859</v>
      </c>
      <c r="V1664">
        <f t="shared" si="310"/>
        <v>16.56832859</v>
      </c>
      <c r="W1664">
        <f t="shared" si="311"/>
        <v>-0.15659566699999999</v>
      </c>
    </row>
    <row r="1665" spans="1:23" x14ac:dyDescent="0.2">
      <c r="A1665" t="s">
        <v>259</v>
      </c>
      <c r="B1665" t="s">
        <v>258</v>
      </c>
      <c r="C1665">
        <v>2022</v>
      </c>
      <c r="D1665">
        <v>43.00608828</v>
      </c>
      <c r="F1665">
        <v>0.34568960799999998</v>
      </c>
      <c r="G1665">
        <v>352.45498049999998</v>
      </c>
      <c r="H1665">
        <v>591481496</v>
      </c>
      <c r="I1665" t="str">
        <f>Master_Data!$A1665 &amp; "-" &amp; Master_Data!$C1665</f>
        <v>LIC-2022</v>
      </c>
      <c r="J1665">
        <f t="shared" si="300"/>
        <v>-9.3775100000001999E-3</v>
      </c>
      <c r="K1665" t="str">
        <f t="shared" si="301"/>
        <v/>
      </c>
      <c r="L1665">
        <f t="shared" si="302"/>
        <v>-4.9476880000000056E-3</v>
      </c>
      <c r="M1665">
        <f t="shared" si="303"/>
        <v>204469006.49149355</v>
      </c>
      <c r="N1665">
        <f t="shared" si="304"/>
        <v>56.99391172</v>
      </c>
      <c r="O1665">
        <f t="shared" si="305"/>
        <v>0.98080500241363455</v>
      </c>
      <c r="P1665" t="str">
        <f>IFERROR(VLOOKUP(A1665,Ref_Data!$A:$B,2,0),"Unknown")</f>
        <v>Unknown</v>
      </c>
      <c r="Q1665" t="str">
        <f>IFERROR(VLOOKUP(A1665,Ref_Data!$A:$C,3,0),"Unknown")</f>
        <v>Unknown</v>
      </c>
      <c r="R1665" t="str">
        <f t="shared" si="306"/>
        <v>Low Access</v>
      </c>
      <c r="S1665">
        <f t="shared" si="307"/>
        <v>-44.407965383984347</v>
      </c>
      <c r="T1665" t="str">
        <f t="shared" si="308"/>
        <v/>
      </c>
      <c r="U1665">
        <f t="shared" si="309"/>
        <v>-4.2051114442259365</v>
      </c>
      <c r="V1665">
        <f t="shared" si="310"/>
        <v>16.55895108</v>
      </c>
      <c r="W1665">
        <f t="shared" si="311"/>
        <v>-0.161543355</v>
      </c>
    </row>
    <row r="1666" spans="1:23" x14ac:dyDescent="0.2">
      <c r="A1666" t="s">
        <v>261</v>
      </c>
      <c r="B1666" t="s">
        <v>260</v>
      </c>
      <c r="C1666">
        <v>2010</v>
      </c>
      <c r="D1666">
        <v>100</v>
      </c>
      <c r="E1666">
        <v>52.3</v>
      </c>
      <c r="H1666">
        <v>36022</v>
      </c>
      <c r="I1666" t="str">
        <f>Master_Data!$A1666 &amp; "-" &amp; Master_Data!$C1666</f>
        <v>LIE-2010</v>
      </c>
      <c r="J1666" t="str">
        <f t="shared" ref="J1666:J1729" si="312">IF(C1666=2010,"",IF(D1666="","",IFERROR(D1666-INDEX($D:$D,MATCH(A1666&amp;"-"&amp;(C1666-1),$I:$I,0)),"")))</f>
        <v/>
      </c>
      <c r="K1666" t="str">
        <f t="shared" ref="K1666:K1729" si="313">IF(C1666=2010,"",IF(E1666="","",IFERROR(E1666-INDEX($E:$E,MATCH(A1666&amp;"-"&amp;(C1666-1),$I:$I,0)),"")))</f>
        <v/>
      </c>
      <c r="L1666" t="str">
        <f t="shared" ref="L1666:L1729" si="314">IF(C1666=2010,"",IF(F1666="","",IFERROR(F1666-INDEX($F:$F,MATCH(A1666&amp;"-"&amp;(C1666-1),$I:$I,0)),"" )))</f>
        <v/>
      </c>
      <c r="M1666">
        <f t="shared" ref="M1666:M1729" si="315">IFERROR(F1666*H1666,"")</f>
        <v>0</v>
      </c>
      <c r="N1666">
        <f t="shared" ref="N1666:N1729" si="316">IF(D1666="","",100-D1666)</f>
        <v>0</v>
      </c>
      <c r="O1666" t="str">
        <f t="shared" ref="O1666:O1729" si="317">IFERROR(F1666/G1666*1000,"")</f>
        <v/>
      </c>
      <c r="P1666" t="str">
        <f>IFERROR(VLOOKUP(A1666,Ref_Data!$A:$B,2,0),"Unknown")</f>
        <v>High Income</v>
      </c>
      <c r="Q1666" t="str">
        <f>IFERROR(VLOOKUP(A1666,Ref_Data!$A:$C,3,0),"Unknown")</f>
        <v>Europe &amp; Central Asia</v>
      </c>
      <c r="R1666" t="str">
        <f t="shared" ref="R1666:R1729" si="318">IF(D1666="","No Data",IF(D1666&gt;=95,"Universal Access",IF(D1666&gt;=80,"High Access",IF(D1666&gt;=50,"Moderate Access",IF(D1666&gt;=20,"Low Access","Critical")))))</f>
        <v>Universal Access</v>
      </c>
      <c r="S1666">
        <f t="shared" ref="S1666:S1729" si="319">IF(D1666="","",D1666-AVERAGEIF($C:$C,C1666,$D:$D))</f>
        <v>20.375342560585949</v>
      </c>
      <c r="T1666">
        <f t="shared" ref="T1666:T1729" si="320">IF(E1666="","",E1666-AVERAGEIF($C:$C,C1666,$E:$E))</f>
        <v>21.887335093262095</v>
      </c>
      <c r="U1666" t="str">
        <f t="shared" ref="U1666:U1729" si="321">IF(F1666="","",F1666-AVERAGEIF($C:$C,C1666,$F:$F))</f>
        <v/>
      </c>
      <c r="V1666">
        <f t="shared" ref="V1666:V1729" si="322">IFERROR(IF(D1666="","",D1666-INDEX($D:$D,MATCH(A1666&amp;"-2010",$I:$I,0))),"")</f>
        <v>0</v>
      </c>
      <c r="W1666" t="str">
        <f t="shared" ref="W1666:W1729" si="323">IFERROR(IF(F1666="","",F1666-INDEX($F:$F,MATCH(A1666&amp;"-2010",$I:$I,0))),"")</f>
        <v/>
      </c>
    </row>
    <row r="1667" spans="1:23" x14ac:dyDescent="0.2">
      <c r="A1667" t="s">
        <v>261</v>
      </c>
      <c r="B1667" t="s">
        <v>260</v>
      </c>
      <c r="C1667">
        <v>2011</v>
      </c>
      <c r="D1667">
        <v>100</v>
      </c>
      <c r="E1667">
        <v>55.3</v>
      </c>
      <c r="H1667">
        <v>36312</v>
      </c>
      <c r="I1667" t="str">
        <f>Master_Data!$A1667 &amp; "-" &amp; Master_Data!$C1667</f>
        <v>LIE-2011</v>
      </c>
      <c r="J1667">
        <f t="shared" si="312"/>
        <v>0</v>
      </c>
      <c r="K1667">
        <f t="shared" si="313"/>
        <v>3</v>
      </c>
      <c r="L1667" t="str">
        <f t="shared" si="314"/>
        <v/>
      </c>
      <c r="M1667">
        <f t="shared" si="315"/>
        <v>0</v>
      </c>
      <c r="N1667">
        <f t="shared" si="316"/>
        <v>0</v>
      </c>
      <c r="O1667" t="str">
        <f t="shared" si="317"/>
        <v/>
      </c>
      <c r="P1667" t="str">
        <f>IFERROR(VLOOKUP(A1667,Ref_Data!$A:$B,2,0),"Unknown")</f>
        <v>High Income</v>
      </c>
      <c r="Q1667" t="str">
        <f>IFERROR(VLOOKUP(A1667,Ref_Data!$A:$C,3,0),"Unknown")</f>
        <v>Europe &amp; Central Asia</v>
      </c>
      <c r="R1667" t="str">
        <f t="shared" si="318"/>
        <v>Universal Access</v>
      </c>
      <c r="S1667">
        <f t="shared" si="319"/>
        <v>19.584672569179688</v>
      </c>
      <c r="T1667">
        <f t="shared" si="320"/>
        <v>25.102629710358855</v>
      </c>
      <c r="U1667" t="str">
        <f t="shared" si="321"/>
        <v/>
      </c>
      <c r="V1667">
        <f t="shared" si="322"/>
        <v>0</v>
      </c>
      <c r="W1667" t="str">
        <f t="shared" si="323"/>
        <v/>
      </c>
    </row>
    <row r="1668" spans="1:23" x14ac:dyDescent="0.2">
      <c r="A1668" t="s">
        <v>261</v>
      </c>
      <c r="B1668" t="s">
        <v>260</v>
      </c>
      <c r="C1668">
        <v>2012</v>
      </c>
      <c r="D1668">
        <v>100</v>
      </c>
      <c r="E1668">
        <v>55.5</v>
      </c>
      <c r="H1668">
        <v>36657</v>
      </c>
      <c r="I1668" t="str">
        <f>Master_Data!$A1668 &amp; "-" &amp; Master_Data!$C1668</f>
        <v>LIE-2012</v>
      </c>
      <c r="J1668">
        <f t="shared" si="312"/>
        <v>0</v>
      </c>
      <c r="K1668">
        <f t="shared" si="313"/>
        <v>0.20000000000000284</v>
      </c>
      <c r="L1668" t="str">
        <f t="shared" si="314"/>
        <v/>
      </c>
      <c r="M1668">
        <f t="shared" si="315"/>
        <v>0</v>
      </c>
      <c r="N1668">
        <f t="shared" si="316"/>
        <v>0</v>
      </c>
      <c r="O1668" t="str">
        <f t="shared" si="317"/>
        <v/>
      </c>
      <c r="P1668" t="str">
        <f>IFERROR(VLOOKUP(A1668,Ref_Data!$A:$B,2,0),"Unknown")</f>
        <v>High Income</v>
      </c>
      <c r="Q1668" t="str">
        <f>IFERROR(VLOOKUP(A1668,Ref_Data!$A:$C,3,0),"Unknown")</f>
        <v>Europe &amp; Central Asia</v>
      </c>
      <c r="R1668" t="str">
        <f t="shared" si="318"/>
        <v>Universal Access</v>
      </c>
      <c r="S1668">
        <f t="shared" si="319"/>
        <v>18.879195463984374</v>
      </c>
      <c r="T1668">
        <f t="shared" si="320"/>
        <v>25.392870546775118</v>
      </c>
      <c r="U1668" t="str">
        <f t="shared" si="321"/>
        <v/>
      </c>
      <c r="V1668">
        <f t="shared" si="322"/>
        <v>0</v>
      </c>
      <c r="W1668" t="str">
        <f t="shared" si="323"/>
        <v/>
      </c>
    </row>
    <row r="1669" spans="1:23" x14ac:dyDescent="0.2">
      <c r="A1669" t="s">
        <v>261</v>
      </c>
      <c r="B1669" t="s">
        <v>260</v>
      </c>
      <c r="C1669">
        <v>2013</v>
      </c>
      <c r="D1669">
        <v>100</v>
      </c>
      <c r="E1669">
        <v>53.5</v>
      </c>
      <c r="H1669">
        <v>36984</v>
      </c>
      <c r="I1669" t="str">
        <f>Master_Data!$A1669 &amp; "-" &amp; Master_Data!$C1669</f>
        <v>LIE-2013</v>
      </c>
      <c r="J1669">
        <f t="shared" si="312"/>
        <v>0</v>
      </c>
      <c r="K1669">
        <f t="shared" si="313"/>
        <v>-2</v>
      </c>
      <c r="L1669" t="str">
        <f t="shared" si="314"/>
        <v/>
      </c>
      <c r="M1669">
        <f t="shared" si="315"/>
        <v>0</v>
      </c>
      <c r="N1669">
        <f t="shared" si="316"/>
        <v>0</v>
      </c>
      <c r="O1669" t="str">
        <f t="shared" si="317"/>
        <v/>
      </c>
      <c r="P1669" t="str">
        <f>IFERROR(VLOOKUP(A1669,Ref_Data!$A:$B,2,0),"Unknown")</f>
        <v>High Income</v>
      </c>
      <c r="Q1669" t="str">
        <f>IFERROR(VLOOKUP(A1669,Ref_Data!$A:$C,3,0),"Unknown")</f>
        <v>Europe &amp; Central Asia</v>
      </c>
      <c r="R1669" t="str">
        <f t="shared" si="318"/>
        <v>Universal Access</v>
      </c>
      <c r="S1669">
        <f t="shared" si="319"/>
        <v>18.287461823359394</v>
      </c>
      <c r="T1669">
        <f t="shared" si="320"/>
        <v>23.198359916164652</v>
      </c>
      <c r="U1669" t="str">
        <f t="shared" si="321"/>
        <v/>
      </c>
      <c r="V1669">
        <f t="shared" si="322"/>
        <v>0</v>
      </c>
      <c r="W1669" t="str">
        <f t="shared" si="323"/>
        <v/>
      </c>
    </row>
    <row r="1670" spans="1:23" x14ac:dyDescent="0.2">
      <c r="A1670" t="s">
        <v>261</v>
      </c>
      <c r="B1670" t="s">
        <v>260</v>
      </c>
      <c r="C1670">
        <v>2014</v>
      </c>
      <c r="D1670">
        <v>100</v>
      </c>
      <c r="E1670">
        <v>55</v>
      </c>
      <c r="H1670">
        <v>37248</v>
      </c>
      <c r="I1670" t="str">
        <f>Master_Data!$A1670 &amp; "-" &amp; Master_Data!$C1670</f>
        <v>LIE-2014</v>
      </c>
      <c r="J1670">
        <f t="shared" si="312"/>
        <v>0</v>
      </c>
      <c r="K1670">
        <f t="shared" si="313"/>
        <v>1.5</v>
      </c>
      <c r="L1670" t="str">
        <f t="shared" si="314"/>
        <v/>
      </c>
      <c r="M1670">
        <f t="shared" si="315"/>
        <v>0</v>
      </c>
      <c r="N1670">
        <f t="shared" si="316"/>
        <v>0</v>
      </c>
      <c r="O1670" t="str">
        <f t="shared" si="317"/>
        <v/>
      </c>
      <c r="P1670" t="str">
        <f>IFERROR(VLOOKUP(A1670,Ref_Data!$A:$B,2,0),"Unknown")</f>
        <v>High Income</v>
      </c>
      <c r="Q1670" t="str">
        <f>IFERROR(VLOOKUP(A1670,Ref_Data!$A:$C,3,0),"Unknown")</f>
        <v>Europe &amp; Central Asia</v>
      </c>
      <c r="R1670" t="str">
        <f t="shared" si="318"/>
        <v>Universal Access</v>
      </c>
      <c r="S1670">
        <f t="shared" si="319"/>
        <v>17.559097411132853</v>
      </c>
      <c r="T1670">
        <f t="shared" si="320"/>
        <v>24.888273394421699</v>
      </c>
      <c r="U1670" t="str">
        <f t="shared" si="321"/>
        <v/>
      </c>
      <c r="V1670">
        <f t="shared" si="322"/>
        <v>0</v>
      </c>
      <c r="W1670" t="str">
        <f t="shared" si="323"/>
        <v/>
      </c>
    </row>
    <row r="1671" spans="1:23" x14ac:dyDescent="0.2">
      <c r="A1671" t="s">
        <v>261</v>
      </c>
      <c r="B1671" t="s">
        <v>260</v>
      </c>
      <c r="C1671">
        <v>2015</v>
      </c>
      <c r="D1671">
        <v>100</v>
      </c>
      <c r="E1671">
        <v>55.5</v>
      </c>
      <c r="H1671">
        <v>37494</v>
      </c>
      <c r="I1671" t="str">
        <f>Master_Data!$A1671 &amp; "-" &amp; Master_Data!$C1671</f>
        <v>LIE-2015</v>
      </c>
      <c r="J1671">
        <f t="shared" si="312"/>
        <v>0</v>
      </c>
      <c r="K1671">
        <f t="shared" si="313"/>
        <v>0.5</v>
      </c>
      <c r="L1671" t="str">
        <f t="shared" si="314"/>
        <v/>
      </c>
      <c r="M1671">
        <f t="shared" si="315"/>
        <v>0</v>
      </c>
      <c r="N1671">
        <f t="shared" si="316"/>
        <v>0</v>
      </c>
      <c r="O1671" t="str">
        <f t="shared" si="317"/>
        <v/>
      </c>
      <c r="P1671" t="str">
        <f>IFERROR(VLOOKUP(A1671,Ref_Data!$A:$B,2,0),"Unknown")</f>
        <v>High Income</v>
      </c>
      <c r="Q1671" t="str">
        <f>IFERROR(VLOOKUP(A1671,Ref_Data!$A:$C,3,0),"Unknown")</f>
        <v>Europe &amp; Central Asia</v>
      </c>
      <c r="R1671" t="str">
        <f t="shared" si="318"/>
        <v>Universal Access</v>
      </c>
      <c r="S1671">
        <f t="shared" si="319"/>
        <v>16.984761441953111</v>
      </c>
      <c r="T1671">
        <f t="shared" si="320"/>
        <v>25.58484280850201</v>
      </c>
      <c r="U1671" t="str">
        <f t="shared" si="321"/>
        <v/>
      </c>
      <c r="V1671">
        <f t="shared" si="322"/>
        <v>0</v>
      </c>
      <c r="W1671" t="str">
        <f t="shared" si="323"/>
        <v/>
      </c>
    </row>
    <row r="1672" spans="1:23" x14ac:dyDescent="0.2">
      <c r="A1672" t="s">
        <v>261</v>
      </c>
      <c r="B1672" t="s">
        <v>260</v>
      </c>
      <c r="C1672">
        <v>2016</v>
      </c>
      <c r="D1672">
        <v>100</v>
      </c>
      <c r="E1672">
        <v>55.8</v>
      </c>
      <c r="H1672">
        <v>37716</v>
      </c>
      <c r="I1672" t="str">
        <f>Master_Data!$A1672 &amp; "-" &amp; Master_Data!$C1672</f>
        <v>LIE-2016</v>
      </c>
      <c r="J1672">
        <f t="shared" si="312"/>
        <v>0</v>
      </c>
      <c r="K1672">
        <f t="shared" si="313"/>
        <v>0.29999999999999716</v>
      </c>
      <c r="L1672" t="str">
        <f t="shared" si="314"/>
        <v/>
      </c>
      <c r="M1672">
        <f t="shared" si="315"/>
        <v>0</v>
      </c>
      <c r="N1672">
        <f t="shared" si="316"/>
        <v>0</v>
      </c>
      <c r="O1672" t="str">
        <f t="shared" si="317"/>
        <v/>
      </c>
      <c r="P1672" t="str">
        <f>IFERROR(VLOOKUP(A1672,Ref_Data!$A:$B,2,0),"Unknown")</f>
        <v>High Income</v>
      </c>
      <c r="Q1672" t="str">
        <f>IFERROR(VLOOKUP(A1672,Ref_Data!$A:$C,3,0),"Unknown")</f>
        <v>Europe &amp; Central Asia</v>
      </c>
      <c r="R1672" t="str">
        <f t="shared" si="318"/>
        <v>Universal Access</v>
      </c>
      <c r="S1672">
        <f t="shared" si="319"/>
        <v>15.905248869453033</v>
      </c>
      <c r="T1672">
        <f t="shared" si="320"/>
        <v>26.093942474815272</v>
      </c>
      <c r="U1672" t="str">
        <f t="shared" si="321"/>
        <v/>
      </c>
      <c r="V1672">
        <f t="shared" si="322"/>
        <v>0</v>
      </c>
      <c r="W1672" t="str">
        <f t="shared" si="323"/>
        <v/>
      </c>
    </row>
    <row r="1673" spans="1:23" x14ac:dyDescent="0.2">
      <c r="A1673" t="s">
        <v>261</v>
      </c>
      <c r="B1673" t="s">
        <v>260</v>
      </c>
      <c r="C1673">
        <v>2017</v>
      </c>
      <c r="D1673">
        <v>100</v>
      </c>
      <c r="E1673">
        <v>55.3</v>
      </c>
      <c r="H1673">
        <v>37962</v>
      </c>
      <c r="I1673" t="str">
        <f>Master_Data!$A1673 &amp; "-" &amp; Master_Data!$C1673</f>
        <v>LIE-2017</v>
      </c>
      <c r="J1673">
        <f t="shared" si="312"/>
        <v>0</v>
      </c>
      <c r="K1673">
        <f t="shared" si="313"/>
        <v>-0.5</v>
      </c>
      <c r="L1673" t="str">
        <f t="shared" si="314"/>
        <v/>
      </c>
      <c r="M1673">
        <f t="shared" si="315"/>
        <v>0</v>
      </c>
      <c r="N1673">
        <f t="shared" si="316"/>
        <v>0</v>
      </c>
      <c r="O1673" t="str">
        <f t="shared" si="317"/>
        <v/>
      </c>
      <c r="P1673" t="str">
        <f>IFERROR(VLOOKUP(A1673,Ref_Data!$A:$B,2,0),"Unknown")</f>
        <v>High Income</v>
      </c>
      <c r="Q1673" t="str">
        <f>IFERROR(VLOOKUP(A1673,Ref_Data!$A:$C,3,0),"Unknown")</f>
        <v>Europe &amp; Central Asia</v>
      </c>
      <c r="R1673" t="str">
        <f t="shared" si="318"/>
        <v>Universal Access</v>
      </c>
      <c r="S1673">
        <f t="shared" si="319"/>
        <v>15.146092309921883</v>
      </c>
      <c r="T1673">
        <f t="shared" si="320"/>
        <v>25.75848112826505</v>
      </c>
      <c r="U1673" t="str">
        <f t="shared" si="321"/>
        <v/>
      </c>
      <c r="V1673">
        <f t="shared" si="322"/>
        <v>0</v>
      </c>
      <c r="W1673" t="str">
        <f t="shared" si="323"/>
        <v/>
      </c>
    </row>
    <row r="1674" spans="1:23" x14ac:dyDescent="0.2">
      <c r="A1674" t="s">
        <v>261</v>
      </c>
      <c r="B1674" t="s">
        <v>260</v>
      </c>
      <c r="C1674">
        <v>2018</v>
      </c>
      <c r="D1674">
        <v>100</v>
      </c>
      <c r="E1674">
        <v>56.8</v>
      </c>
      <c r="H1674">
        <v>38246</v>
      </c>
      <c r="I1674" t="str">
        <f>Master_Data!$A1674 &amp; "-" &amp; Master_Data!$C1674</f>
        <v>LIE-2018</v>
      </c>
      <c r="J1674">
        <f t="shared" si="312"/>
        <v>0</v>
      </c>
      <c r="K1674">
        <f t="shared" si="313"/>
        <v>1.5</v>
      </c>
      <c r="L1674" t="str">
        <f t="shared" si="314"/>
        <v/>
      </c>
      <c r="M1674">
        <f t="shared" si="315"/>
        <v>0</v>
      </c>
      <c r="N1674">
        <f t="shared" si="316"/>
        <v>0</v>
      </c>
      <c r="O1674" t="str">
        <f t="shared" si="317"/>
        <v/>
      </c>
      <c r="P1674" t="str">
        <f>IFERROR(VLOOKUP(A1674,Ref_Data!$A:$B,2,0),"Unknown")</f>
        <v>High Income</v>
      </c>
      <c r="Q1674" t="str">
        <f>IFERROR(VLOOKUP(A1674,Ref_Data!$A:$C,3,0),"Unknown")</f>
        <v>Europe &amp; Central Asia</v>
      </c>
      <c r="R1674" t="str">
        <f t="shared" si="318"/>
        <v>Universal Access</v>
      </c>
      <c r="S1674">
        <f t="shared" si="319"/>
        <v>14.516199440312505</v>
      </c>
      <c r="T1674">
        <f t="shared" si="320"/>
        <v>27.236969829674695</v>
      </c>
      <c r="U1674" t="str">
        <f t="shared" si="321"/>
        <v/>
      </c>
      <c r="V1674">
        <f t="shared" si="322"/>
        <v>0</v>
      </c>
      <c r="W1674" t="str">
        <f t="shared" si="323"/>
        <v/>
      </c>
    </row>
    <row r="1675" spans="1:23" x14ac:dyDescent="0.2">
      <c r="A1675" t="s">
        <v>261</v>
      </c>
      <c r="B1675" t="s">
        <v>260</v>
      </c>
      <c r="C1675">
        <v>2019</v>
      </c>
      <c r="D1675">
        <v>100</v>
      </c>
      <c r="E1675">
        <v>56.1</v>
      </c>
      <c r="H1675">
        <v>38563</v>
      </c>
      <c r="I1675" t="str">
        <f>Master_Data!$A1675 &amp; "-" &amp; Master_Data!$C1675</f>
        <v>LIE-2019</v>
      </c>
      <c r="J1675">
        <f t="shared" si="312"/>
        <v>0</v>
      </c>
      <c r="K1675">
        <f t="shared" si="313"/>
        <v>-0.69999999999999574</v>
      </c>
      <c r="L1675" t="str">
        <f t="shared" si="314"/>
        <v/>
      </c>
      <c r="M1675">
        <f t="shared" si="315"/>
        <v>0</v>
      </c>
      <c r="N1675">
        <f t="shared" si="316"/>
        <v>0</v>
      </c>
      <c r="O1675" t="str">
        <f t="shared" si="317"/>
        <v/>
      </c>
      <c r="P1675" t="str">
        <f>IFERROR(VLOOKUP(A1675,Ref_Data!$A:$B,2,0),"Unknown")</f>
        <v>High Income</v>
      </c>
      <c r="Q1675" t="str">
        <f>IFERROR(VLOOKUP(A1675,Ref_Data!$A:$C,3,0),"Unknown")</f>
        <v>Europe &amp; Central Asia</v>
      </c>
      <c r="R1675" t="str">
        <f t="shared" si="318"/>
        <v>Universal Access</v>
      </c>
      <c r="S1675">
        <f t="shared" si="319"/>
        <v>13.958622860585876</v>
      </c>
      <c r="T1675">
        <f t="shared" si="320"/>
        <v>26.637808956172712</v>
      </c>
      <c r="U1675" t="str">
        <f t="shared" si="321"/>
        <v/>
      </c>
      <c r="V1675">
        <f t="shared" si="322"/>
        <v>0</v>
      </c>
      <c r="W1675" t="str">
        <f t="shared" si="323"/>
        <v/>
      </c>
    </row>
    <row r="1676" spans="1:23" x14ac:dyDescent="0.2">
      <c r="A1676" t="s">
        <v>261</v>
      </c>
      <c r="B1676" t="s">
        <v>260</v>
      </c>
      <c r="C1676">
        <v>2020</v>
      </c>
      <c r="D1676">
        <v>100</v>
      </c>
      <c r="E1676">
        <v>55.2</v>
      </c>
      <c r="H1676">
        <v>38901</v>
      </c>
      <c r="I1676" t="str">
        <f>Master_Data!$A1676 &amp; "-" &amp; Master_Data!$C1676</f>
        <v>LIE-2020</v>
      </c>
      <c r="J1676">
        <f t="shared" si="312"/>
        <v>0</v>
      </c>
      <c r="K1676">
        <f t="shared" si="313"/>
        <v>-0.89999999999999858</v>
      </c>
      <c r="L1676" t="str">
        <f t="shared" si="314"/>
        <v/>
      </c>
      <c r="M1676">
        <f t="shared" si="315"/>
        <v>0</v>
      </c>
      <c r="N1676">
        <f t="shared" si="316"/>
        <v>0</v>
      </c>
      <c r="O1676" t="str">
        <f t="shared" si="317"/>
        <v/>
      </c>
      <c r="P1676" t="str">
        <f>IFERROR(VLOOKUP(A1676,Ref_Data!$A:$B,2,0),"Unknown")</f>
        <v>High Income</v>
      </c>
      <c r="Q1676" t="str">
        <f>IFERROR(VLOOKUP(A1676,Ref_Data!$A:$C,3,0),"Unknown")</f>
        <v>Europe &amp; Central Asia</v>
      </c>
      <c r="R1676" t="str">
        <f t="shared" si="318"/>
        <v>Universal Access</v>
      </c>
      <c r="S1676">
        <f t="shared" si="319"/>
        <v>13.426165474335917</v>
      </c>
      <c r="T1676">
        <f t="shared" si="320"/>
        <v>24.665146566184742</v>
      </c>
      <c r="U1676" t="str">
        <f t="shared" si="321"/>
        <v/>
      </c>
      <c r="V1676">
        <f t="shared" si="322"/>
        <v>0</v>
      </c>
      <c r="W1676" t="str">
        <f t="shared" si="323"/>
        <v/>
      </c>
    </row>
    <row r="1677" spans="1:23" x14ac:dyDescent="0.2">
      <c r="A1677" t="s">
        <v>261</v>
      </c>
      <c r="B1677" t="s">
        <v>260</v>
      </c>
      <c r="C1677">
        <v>2021</v>
      </c>
      <c r="D1677">
        <v>100</v>
      </c>
      <c r="E1677">
        <v>53.6</v>
      </c>
      <c r="H1677">
        <v>39182</v>
      </c>
      <c r="I1677" t="str">
        <f>Master_Data!$A1677 &amp; "-" &amp; Master_Data!$C1677</f>
        <v>LIE-2021</v>
      </c>
      <c r="J1677">
        <f t="shared" si="312"/>
        <v>0</v>
      </c>
      <c r="K1677">
        <f t="shared" si="313"/>
        <v>-1.6000000000000014</v>
      </c>
      <c r="L1677" t="str">
        <f t="shared" si="314"/>
        <v/>
      </c>
      <c r="M1677">
        <f t="shared" si="315"/>
        <v>0</v>
      </c>
      <c r="N1677">
        <f t="shared" si="316"/>
        <v>0</v>
      </c>
      <c r="O1677" t="str">
        <f t="shared" si="317"/>
        <v/>
      </c>
      <c r="P1677" t="str">
        <f>IFERROR(VLOOKUP(A1677,Ref_Data!$A:$B,2,0),"Unknown")</f>
        <v>High Income</v>
      </c>
      <c r="Q1677" t="str">
        <f>IFERROR(VLOOKUP(A1677,Ref_Data!$A:$C,3,0),"Unknown")</f>
        <v>Europe &amp; Central Asia</v>
      </c>
      <c r="R1677" t="str">
        <f t="shared" si="318"/>
        <v>Universal Access</v>
      </c>
      <c r="S1677">
        <f t="shared" si="319"/>
        <v>12.87483148972656</v>
      </c>
      <c r="T1677">
        <f t="shared" si="320"/>
        <v>23.996618357487943</v>
      </c>
      <c r="U1677" t="str">
        <f t="shared" si="321"/>
        <v/>
      </c>
      <c r="V1677">
        <f t="shared" si="322"/>
        <v>0</v>
      </c>
      <c r="W1677" t="str">
        <f t="shared" si="323"/>
        <v/>
      </c>
    </row>
    <row r="1678" spans="1:23" x14ac:dyDescent="0.2">
      <c r="A1678" t="s">
        <v>261</v>
      </c>
      <c r="B1678" t="s">
        <v>260</v>
      </c>
      <c r="C1678">
        <v>2022</v>
      </c>
      <c r="D1678">
        <v>100</v>
      </c>
      <c r="E1678">
        <v>56.9</v>
      </c>
      <c r="H1678">
        <v>39493</v>
      </c>
      <c r="I1678" t="str">
        <f>Master_Data!$A1678 &amp; "-" &amp; Master_Data!$C1678</f>
        <v>LIE-2022</v>
      </c>
      <c r="J1678">
        <f t="shared" si="312"/>
        <v>0</v>
      </c>
      <c r="K1678">
        <f t="shared" si="313"/>
        <v>3.2999999999999972</v>
      </c>
      <c r="L1678" t="str">
        <f t="shared" si="314"/>
        <v/>
      </c>
      <c r="M1678">
        <f t="shared" si="315"/>
        <v>0</v>
      </c>
      <c r="N1678">
        <f t="shared" si="316"/>
        <v>0</v>
      </c>
      <c r="O1678" t="str">
        <f t="shared" si="317"/>
        <v/>
      </c>
      <c r="P1678" t="str">
        <f>IFERROR(VLOOKUP(A1678,Ref_Data!$A:$B,2,0),"Unknown")</f>
        <v>High Income</v>
      </c>
      <c r="Q1678" t="str">
        <f>IFERROR(VLOOKUP(A1678,Ref_Data!$A:$C,3,0),"Unknown")</f>
        <v>Europe &amp; Central Asia</v>
      </c>
      <c r="R1678" t="str">
        <f t="shared" si="318"/>
        <v>Universal Access</v>
      </c>
      <c r="S1678">
        <f t="shared" si="319"/>
        <v>12.585946336015652</v>
      </c>
      <c r="T1678">
        <f t="shared" si="320"/>
        <v>26.478260869565204</v>
      </c>
      <c r="U1678" t="str">
        <f t="shared" si="321"/>
        <v/>
      </c>
      <c r="V1678">
        <f t="shared" si="322"/>
        <v>0</v>
      </c>
      <c r="W1678" t="str">
        <f t="shared" si="323"/>
        <v/>
      </c>
    </row>
    <row r="1679" spans="1:23" x14ac:dyDescent="0.2">
      <c r="A1679" t="s">
        <v>263</v>
      </c>
      <c r="B1679" t="s">
        <v>262</v>
      </c>
      <c r="C1679">
        <v>2010</v>
      </c>
      <c r="D1679">
        <v>85.3</v>
      </c>
      <c r="E1679">
        <v>61.9</v>
      </c>
      <c r="F1679">
        <v>0.64746119899999999</v>
      </c>
      <c r="G1679">
        <v>467.29127080000001</v>
      </c>
      <c r="H1679">
        <v>20879089</v>
      </c>
      <c r="I1679" t="str">
        <f>Master_Data!$A1679 &amp; "-" &amp; Master_Data!$C1679</f>
        <v>LKA-2010</v>
      </c>
      <c r="J1679" t="str">
        <f t="shared" si="312"/>
        <v/>
      </c>
      <c r="K1679" t="str">
        <f t="shared" si="313"/>
        <v/>
      </c>
      <c r="L1679" t="str">
        <f t="shared" si="314"/>
        <v/>
      </c>
      <c r="M1679">
        <f t="shared" si="315"/>
        <v>13518399.997967711</v>
      </c>
      <c r="N1679">
        <f t="shared" si="316"/>
        <v>14.700000000000003</v>
      </c>
      <c r="O1679">
        <f t="shared" si="317"/>
        <v>1.3855623664690979</v>
      </c>
      <c r="P1679" t="str">
        <f>IFERROR(VLOOKUP(A1679,Ref_Data!$A:$B,2,0),"Unknown")</f>
        <v>Lower Middle Income</v>
      </c>
      <c r="Q1679" t="str">
        <f>IFERROR(VLOOKUP(A1679,Ref_Data!$A:$C,3,0),"Unknown")</f>
        <v>South Asia</v>
      </c>
      <c r="R1679" t="str">
        <f t="shared" si="318"/>
        <v>High Access</v>
      </c>
      <c r="S1679">
        <f t="shared" si="319"/>
        <v>5.6753425605859462</v>
      </c>
      <c r="T1679">
        <f t="shared" si="320"/>
        <v>31.487335093262097</v>
      </c>
      <c r="U1679">
        <f t="shared" si="321"/>
        <v>-4.450598014991634</v>
      </c>
      <c r="V1679">
        <f t="shared" si="322"/>
        <v>0</v>
      </c>
      <c r="W1679">
        <f t="shared" si="323"/>
        <v>0</v>
      </c>
    </row>
    <row r="1680" spans="1:23" x14ac:dyDescent="0.2">
      <c r="A1680" t="s">
        <v>263</v>
      </c>
      <c r="B1680" t="s">
        <v>262</v>
      </c>
      <c r="C1680">
        <v>2011</v>
      </c>
      <c r="D1680">
        <v>87.8</v>
      </c>
      <c r="E1680">
        <v>56.4</v>
      </c>
      <c r="F1680">
        <v>0.75719756599999999</v>
      </c>
      <c r="G1680">
        <v>472.0040702</v>
      </c>
      <c r="H1680">
        <v>21009048</v>
      </c>
      <c r="I1680" t="str">
        <f>Master_Data!$A1680 &amp; "-" &amp; Master_Data!$C1680</f>
        <v>LKA-2011</v>
      </c>
      <c r="J1680">
        <f t="shared" si="312"/>
        <v>2.5</v>
      </c>
      <c r="K1680">
        <f t="shared" si="313"/>
        <v>-5.5</v>
      </c>
      <c r="L1680">
        <f t="shared" si="314"/>
        <v>0.109736367</v>
      </c>
      <c r="M1680">
        <f t="shared" si="315"/>
        <v>15908000.009577168</v>
      </c>
      <c r="N1680">
        <f t="shared" si="316"/>
        <v>12.200000000000003</v>
      </c>
      <c r="O1680">
        <f t="shared" si="317"/>
        <v>1.6042182976921286</v>
      </c>
      <c r="P1680" t="str">
        <f>IFERROR(VLOOKUP(A1680,Ref_Data!$A:$B,2,0),"Unknown")</f>
        <v>Lower Middle Income</v>
      </c>
      <c r="Q1680" t="str">
        <f>IFERROR(VLOOKUP(A1680,Ref_Data!$A:$C,3,0),"Unknown")</f>
        <v>South Asia</v>
      </c>
      <c r="R1680" t="str">
        <f t="shared" si="318"/>
        <v>High Access</v>
      </c>
      <c r="S1680">
        <f t="shared" si="319"/>
        <v>7.3846725691796848</v>
      </c>
      <c r="T1680">
        <f t="shared" si="320"/>
        <v>26.202629710358856</v>
      </c>
      <c r="U1680">
        <f t="shared" si="321"/>
        <v>-4.3693358177740551</v>
      </c>
      <c r="V1680">
        <f t="shared" si="322"/>
        <v>2.5</v>
      </c>
      <c r="W1680">
        <f t="shared" si="323"/>
        <v>0.109736367</v>
      </c>
    </row>
    <row r="1681" spans="1:23" x14ac:dyDescent="0.2">
      <c r="A1681" t="s">
        <v>263</v>
      </c>
      <c r="B1681" t="s">
        <v>262</v>
      </c>
      <c r="C1681">
        <v>2012</v>
      </c>
      <c r="D1681">
        <v>87</v>
      </c>
      <c r="E1681">
        <v>52.9</v>
      </c>
      <c r="F1681">
        <v>0.84527908100000004</v>
      </c>
      <c r="G1681">
        <v>481.9248331</v>
      </c>
      <c r="H1681">
        <v>21169458</v>
      </c>
      <c r="I1681" t="str">
        <f>Master_Data!$A1681 &amp; "-" &amp; Master_Data!$C1681</f>
        <v>LKA-2012</v>
      </c>
      <c r="J1681">
        <f t="shared" si="312"/>
        <v>-0.79999999999999716</v>
      </c>
      <c r="K1681">
        <f t="shared" si="313"/>
        <v>-3.5</v>
      </c>
      <c r="L1681">
        <f t="shared" si="314"/>
        <v>8.8081515000000055E-2</v>
      </c>
      <c r="M1681">
        <f t="shared" si="315"/>
        <v>17894100.003508098</v>
      </c>
      <c r="N1681">
        <f t="shared" si="316"/>
        <v>13</v>
      </c>
      <c r="O1681">
        <f t="shared" si="317"/>
        <v>1.7539645665543107</v>
      </c>
      <c r="P1681" t="str">
        <f>IFERROR(VLOOKUP(A1681,Ref_Data!$A:$B,2,0),"Unknown")</f>
        <v>Lower Middle Income</v>
      </c>
      <c r="Q1681" t="str">
        <f>IFERROR(VLOOKUP(A1681,Ref_Data!$A:$C,3,0),"Unknown")</f>
        <v>South Asia</v>
      </c>
      <c r="R1681" t="str">
        <f t="shared" si="318"/>
        <v>High Access</v>
      </c>
      <c r="S1681">
        <f t="shared" si="319"/>
        <v>5.8791954639843738</v>
      </c>
      <c r="T1681">
        <f t="shared" si="320"/>
        <v>22.792870546775116</v>
      </c>
      <c r="U1681">
        <f t="shared" si="321"/>
        <v>-4.5602249820962291</v>
      </c>
      <c r="V1681">
        <f t="shared" si="322"/>
        <v>1.7000000000000028</v>
      </c>
      <c r="W1681">
        <f t="shared" si="323"/>
        <v>0.19781788200000006</v>
      </c>
    </row>
    <row r="1682" spans="1:23" x14ac:dyDescent="0.2">
      <c r="A1682" t="s">
        <v>263</v>
      </c>
      <c r="B1682" t="s">
        <v>262</v>
      </c>
      <c r="C1682">
        <v>2013</v>
      </c>
      <c r="D1682">
        <v>90.2</v>
      </c>
      <c r="E1682">
        <v>56.9</v>
      </c>
      <c r="F1682">
        <v>0.72076754899999995</v>
      </c>
      <c r="G1682">
        <v>456.56521520000001</v>
      </c>
      <c r="H1682">
        <v>20585000</v>
      </c>
      <c r="I1682" t="str">
        <f>Master_Data!$A1682 &amp; "-" &amp; Master_Data!$C1682</f>
        <v>LKA-2013</v>
      </c>
      <c r="J1682">
        <f t="shared" si="312"/>
        <v>3.2000000000000028</v>
      </c>
      <c r="K1682">
        <f t="shared" si="313"/>
        <v>4</v>
      </c>
      <c r="L1682">
        <f t="shared" si="314"/>
        <v>-0.12451153200000009</v>
      </c>
      <c r="M1682">
        <f t="shared" si="315"/>
        <v>14836999.996165</v>
      </c>
      <c r="N1682">
        <f t="shared" si="316"/>
        <v>9.7999999999999972</v>
      </c>
      <c r="O1682">
        <f t="shared" si="317"/>
        <v>1.5786738126430968</v>
      </c>
      <c r="P1682" t="str">
        <f>IFERROR(VLOOKUP(A1682,Ref_Data!$A:$B,2,0),"Unknown")</f>
        <v>Lower Middle Income</v>
      </c>
      <c r="Q1682" t="str">
        <f>IFERROR(VLOOKUP(A1682,Ref_Data!$A:$C,3,0),"Unknown")</f>
        <v>South Asia</v>
      </c>
      <c r="R1682" t="str">
        <f t="shared" si="318"/>
        <v>High Access</v>
      </c>
      <c r="S1682">
        <f t="shared" si="319"/>
        <v>8.4874618233593964</v>
      </c>
      <c r="T1682">
        <f t="shared" si="320"/>
        <v>26.59835991616465</v>
      </c>
      <c r="U1682">
        <f t="shared" si="321"/>
        <v>-4.2476028950000044</v>
      </c>
      <c r="V1682">
        <f t="shared" si="322"/>
        <v>4.9000000000000057</v>
      </c>
      <c r="W1682">
        <f t="shared" si="323"/>
        <v>7.3306349999999965E-2</v>
      </c>
    </row>
    <row r="1683" spans="1:23" x14ac:dyDescent="0.2">
      <c r="A1683" t="s">
        <v>263</v>
      </c>
      <c r="B1683" t="s">
        <v>262</v>
      </c>
      <c r="C1683">
        <v>2014</v>
      </c>
      <c r="D1683">
        <v>92.7</v>
      </c>
      <c r="E1683">
        <v>54.2</v>
      </c>
      <c r="F1683">
        <v>0.86054962000000002</v>
      </c>
      <c r="G1683">
        <v>485.84299290000001</v>
      </c>
      <c r="H1683">
        <v>20778000</v>
      </c>
      <c r="I1683" t="str">
        <f>Master_Data!$A1683 &amp; "-" &amp; Master_Data!$C1683</f>
        <v>LKA-2014</v>
      </c>
      <c r="J1683">
        <f t="shared" si="312"/>
        <v>2.5</v>
      </c>
      <c r="K1683">
        <f t="shared" si="313"/>
        <v>-2.6999999999999957</v>
      </c>
      <c r="L1683">
        <f t="shared" si="314"/>
        <v>0.13978207100000006</v>
      </c>
      <c r="M1683">
        <f t="shared" si="315"/>
        <v>17880500.004360002</v>
      </c>
      <c r="N1683">
        <f t="shared" si="316"/>
        <v>7.2999999999999972</v>
      </c>
      <c r="O1683">
        <f t="shared" si="317"/>
        <v>1.7712504504045097</v>
      </c>
      <c r="P1683" t="str">
        <f>IFERROR(VLOOKUP(A1683,Ref_Data!$A:$B,2,0),"Unknown")</f>
        <v>Lower Middle Income</v>
      </c>
      <c r="Q1683" t="str">
        <f>IFERROR(VLOOKUP(A1683,Ref_Data!$A:$C,3,0),"Unknown")</f>
        <v>South Asia</v>
      </c>
      <c r="R1683" t="str">
        <f t="shared" si="318"/>
        <v>High Access</v>
      </c>
      <c r="S1683">
        <f t="shared" si="319"/>
        <v>10.259097411132856</v>
      </c>
      <c r="T1683">
        <f t="shared" si="320"/>
        <v>24.088273394421702</v>
      </c>
      <c r="U1683">
        <f t="shared" si="321"/>
        <v>-3.9307372780836842</v>
      </c>
      <c r="V1683">
        <f t="shared" si="322"/>
        <v>7.4000000000000057</v>
      </c>
      <c r="W1683">
        <f t="shared" si="323"/>
        <v>0.21308842100000003</v>
      </c>
    </row>
    <row r="1684" spans="1:23" x14ac:dyDescent="0.2">
      <c r="A1684" t="s">
        <v>263</v>
      </c>
      <c r="B1684" t="s">
        <v>262</v>
      </c>
      <c r="C1684">
        <v>2015</v>
      </c>
      <c r="D1684">
        <v>94.3</v>
      </c>
      <c r="E1684">
        <v>51.3</v>
      </c>
      <c r="F1684">
        <v>0.939966619</v>
      </c>
      <c r="G1684">
        <v>501.472735</v>
      </c>
      <c r="H1684">
        <v>20970000</v>
      </c>
      <c r="I1684" t="str">
        <f>Master_Data!$A1684 &amp; "-" &amp; Master_Data!$C1684</f>
        <v>LKA-2015</v>
      </c>
      <c r="J1684">
        <f t="shared" si="312"/>
        <v>1.5999999999999943</v>
      </c>
      <c r="K1684">
        <f t="shared" si="313"/>
        <v>-2.9000000000000057</v>
      </c>
      <c r="L1684">
        <f t="shared" si="314"/>
        <v>7.9416998999999988E-2</v>
      </c>
      <c r="M1684">
        <f t="shared" si="315"/>
        <v>19711100.000429999</v>
      </c>
      <c r="N1684">
        <f t="shared" si="316"/>
        <v>5.7000000000000028</v>
      </c>
      <c r="O1684">
        <f t="shared" si="317"/>
        <v>1.8744122130588017</v>
      </c>
      <c r="P1684" t="str">
        <f>IFERROR(VLOOKUP(A1684,Ref_Data!$A:$B,2,0),"Unknown")</f>
        <v>Lower Middle Income</v>
      </c>
      <c r="Q1684" t="str">
        <f>IFERROR(VLOOKUP(A1684,Ref_Data!$A:$C,3,0),"Unknown")</f>
        <v>South Asia</v>
      </c>
      <c r="R1684" t="str">
        <f t="shared" si="318"/>
        <v>High Access</v>
      </c>
      <c r="S1684">
        <f t="shared" si="319"/>
        <v>11.284761441953108</v>
      </c>
      <c r="T1684">
        <f t="shared" si="320"/>
        <v>21.384842808502007</v>
      </c>
      <c r="U1684">
        <f t="shared" si="321"/>
        <v>-3.7694747470041792</v>
      </c>
      <c r="V1684">
        <f t="shared" si="322"/>
        <v>9</v>
      </c>
      <c r="W1684">
        <f t="shared" si="323"/>
        <v>0.29250542000000002</v>
      </c>
    </row>
    <row r="1685" spans="1:23" x14ac:dyDescent="0.2">
      <c r="A1685" t="s">
        <v>263</v>
      </c>
      <c r="B1685" t="s">
        <v>262</v>
      </c>
      <c r="C1685">
        <v>2016</v>
      </c>
      <c r="D1685">
        <v>97.5</v>
      </c>
      <c r="E1685">
        <v>45.1</v>
      </c>
      <c r="F1685">
        <v>1.1073600830000001</v>
      </c>
      <c r="G1685">
        <v>542.53233350000005</v>
      </c>
      <c r="H1685">
        <v>21209000</v>
      </c>
      <c r="I1685" t="str">
        <f>Master_Data!$A1685 &amp; "-" &amp; Master_Data!$C1685</f>
        <v>LKA-2016</v>
      </c>
      <c r="J1685">
        <f t="shared" si="312"/>
        <v>3.2000000000000028</v>
      </c>
      <c r="K1685">
        <f t="shared" si="313"/>
        <v>-6.1999999999999957</v>
      </c>
      <c r="L1685">
        <f t="shared" si="314"/>
        <v>0.1673934640000001</v>
      </c>
      <c r="M1685">
        <f t="shared" si="315"/>
        <v>23486000.000347003</v>
      </c>
      <c r="N1685">
        <f t="shared" si="316"/>
        <v>2.5</v>
      </c>
      <c r="O1685">
        <f t="shared" si="317"/>
        <v>2.0410950917084834</v>
      </c>
      <c r="P1685" t="str">
        <f>IFERROR(VLOOKUP(A1685,Ref_Data!$A:$B,2,0),"Unknown")</f>
        <v>Lower Middle Income</v>
      </c>
      <c r="Q1685" t="str">
        <f>IFERROR(VLOOKUP(A1685,Ref_Data!$A:$C,3,0),"Unknown")</f>
        <v>South Asia</v>
      </c>
      <c r="R1685" t="str">
        <f t="shared" si="318"/>
        <v>Universal Access</v>
      </c>
      <c r="S1685">
        <f t="shared" si="319"/>
        <v>13.405248869453033</v>
      </c>
      <c r="T1685">
        <f t="shared" si="320"/>
        <v>15.393942474815276</v>
      </c>
      <c r="U1685">
        <f t="shared" si="321"/>
        <v>-3.5670117126694563</v>
      </c>
      <c r="V1685">
        <f t="shared" si="322"/>
        <v>12.200000000000003</v>
      </c>
      <c r="W1685">
        <f t="shared" si="323"/>
        <v>0.45989888400000012</v>
      </c>
    </row>
    <row r="1686" spans="1:23" x14ac:dyDescent="0.2">
      <c r="A1686" t="s">
        <v>263</v>
      </c>
      <c r="B1686" t="s">
        <v>262</v>
      </c>
      <c r="C1686">
        <v>2017</v>
      </c>
      <c r="D1686">
        <v>97.5</v>
      </c>
      <c r="E1686">
        <v>45.8</v>
      </c>
      <c r="F1686">
        <v>1.091255302</v>
      </c>
      <c r="G1686">
        <v>514.19169480000005</v>
      </c>
      <c r="H1686">
        <v>21453000</v>
      </c>
      <c r="I1686" t="str">
        <f>Master_Data!$A1686 &amp; "-" &amp; Master_Data!$C1686</f>
        <v>LKA-2017</v>
      </c>
      <c r="J1686">
        <f t="shared" si="312"/>
        <v>0</v>
      </c>
      <c r="K1686">
        <f t="shared" si="313"/>
        <v>0.69999999999999574</v>
      </c>
      <c r="L1686">
        <f t="shared" si="314"/>
        <v>-1.6104781000000123E-2</v>
      </c>
      <c r="M1686">
        <f t="shared" si="315"/>
        <v>23410699.993806001</v>
      </c>
      <c r="N1686">
        <f t="shared" si="316"/>
        <v>2.5</v>
      </c>
      <c r="O1686">
        <f t="shared" si="317"/>
        <v>2.1222732942515816</v>
      </c>
      <c r="P1686" t="str">
        <f>IFERROR(VLOOKUP(A1686,Ref_Data!$A:$B,2,0),"Unknown")</f>
        <v>Lower Middle Income</v>
      </c>
      <c r="Q1686" t="str">
        <f>IFERROR(VLOOKUP(A1686,Ref_Data!$A:$C,3,0),"Unknown")</f>
        <v>South Asia</v>
      </c>
      <c r="R1686" t="str">
        <f t="shared" si="318"/>
        <v>Universal Access</v>
      </c>
      <c r="S1686">
        <f t="shared" si="319"/>
        <v>12.646092309921883</v>
      </c>
      <c r="T1686">
        <f t="shared" si="320"/>
        <v>16.25848112826505</v>
      </c>
      <c r="U1686">
        <f t="shared" si="321"/>
        <v>-3.586495763573224</v>
      </c>
      <c r="V1686">
        <f t="shared" si="322"/>
        <v>12.200000000000003</v>
      </c>
      <c r="W1686">
        <f t="shared" si="323"/>
        <v>0.443794103</v>
      </c>
    </row>
    <row r="1687" spans="1:23" x14ac:dyDescent="0.2">
      <c r="A1687" t="s">
        <v>263</v>
      </c>
      <c r="B1687" t="s">
        <v>262</v>
      </c>
      <c r="C1687">
        <v>2018</v>
      </c>
      <c r="D1687">
        <v>99.6</v>
      </c>
      <c r="E1687">
        <v>47.9</v>
      </c>
      <c r="F1687">
        <v>1.0144393169999999</v>
      </c>
      <c r="G1687">
        <v>508.4992767</v>
      </c>
      <c r="H1687">
        <v>21670000</v>
      </c>
      <c r="I1687" t="str">
        <f>Master_Data!$A1687 &amp; "-" &amp; Master_Data!$C1687</f>
        <v>LKA-2018</v>
      </c>
      <c r="J1687">
        <f t="shared" si="312"/>
        <v>2.0999999999999943</v>
      </c>
      <c r="K1687">
        <f t="shared" si="313"/>
        <v>2.1000000000000014</v>
      </c>
      <c r="L1687">
        <f t="shared" si="314"/>
        <v>-7.6815985000000087E-2</v>
      </c>
      <c r="M1687">
        <f t="shared" si="315"/>
        <v>21982899.999389999</v>
      </c>
      <c r="N1687">
        <f t="shared" si="316"/>
        <v>0.40000000000000568</v>
      </c>
      <c r="O1687">
        <f t="shared" si="317"/>
        <v>1.9949670795667425</v>
      </c>
      <c r="P1687" t="str">
        <f>IFERROR(VLOOKUP(A1687,Ref_Data!$A:$B,2,0),"Unknown")</f>
        <v>Lower Middle Income</v>
      </c>
      <c r="Q1687" t="str">
        <f>IFERROR(VLOOKUP(A1687,Ref_Data!$A:$C,3,0),"Unknown")</f>
        <v>South Asia</v>
      </c>
      <c r="R1687" t="str">
        <f t="shared" si="318"/>
        <v>Universal Access</v>
      </c>
      <c r="S1687">
        <f t="shared" si="319"/>
        <v>14.116199440312499</v>
      </c>
      <c r="T1687">
        <f t="shared" si="320"/>
        <v>18.336969829674697</v>
      </c>
      <c r="U1687">
        <f t="shared" si="321"/>
        <v>-3.696429692627615</v>
      </c>
      <c r="V1687">
        <f t="shared" si="322"/>
        <v>14.299999999999997</v>
      </c>
      <c r="W1687">
        <f t="shared" si="323"/>
        <v>0.36697811799999991</v>
      </c>
    </row>
    <row r="1688" spans="1:23" x14ac:dyDescent="0.2">
      <c r="A1688" t="s">
        <v>263</v>
      </c>
      <c r="B1688" t="s">
        <v>262</v>
      </c>
      <c r="C1688">
        <v>2019</v>
      </c>
      <c r="D1688">
        <v>99.8</v>
      </c>
      <c r="E1688">
        <v>46.1</v>
      </c>
      <c r="F1688">
        <v>1.0995275879999999</v>
      </c>
      <c r="G1688">
        <v>523.42339349999997</v>
      </c>
      <c r="H1688">
        <v>21803000</v>
      </c>
      <c r="I1688" t="str">
        <f>Master_Data!$A1688 &amp; "-" &amp; Master_Data!$C1688</f>
        <v>LKA-2019</v>
      </c>
      <c r="J1688">
        <f t="shared" si="312"/>
        <v>0.20000000000000284</v>
      </c>
      <c r="K1688">
        <f t="shared" si="313"/>
        <v>-1.7999999999999972</v>
      </c>
      <c r="L1688">
        <f t="shared" si="314"/>
        <v>8.5088271000000049E-2</v>
      </c>
      <c r="M1688">
        <f t="shared" si="315"/>
        <v>23973000.001164</v>
      </c>
      <c r="N1688">
        <f t="shared" si="316"/>
        <v>0.20000000000000284</v>
      </c>
      <c r="O1688">
        <f t="shared" si="317"/>
        <v>2.1006466307280172</v>
      </c>
      <c r="P1688" t="str">
        <f>IFERROR(VLOOKUP(A1688,Ref_Data!$A:$B,2,0),"Unknown")</f>
        <v>Lower Middle Income</v>
      </c>
      <c r="Q1688" t="str">
        <f>IFERROR(VLOOKUP(A1688,Ref_Data!$A:$C,3,0),"Unknown")</f>
        <v>South Asia</v>
      </c>
      <c r="R1688" t="str">
        <f t="shared" si="318"/>
        <v>Universal Access</v>
      </c>
      <c r="S1688">
        <f t="shared" si="319"/>
        <v>13.758622860585874</v>
      </c>
      <c r="T1688">
        <f t="shared" si="320"/>
        <v>16.637808956172712</v>
      </c>
      <c r="U1688">
        <f t="shared" si="321"/>
        <v>-3.5838737075815876</v>
      </c>
      <c r="V1688">
        <f t="shared" si="322"/>
        <v>14.5</v>
      </c>
      <c r="W1688">
        <f t="shared" si="323"/>
        <v>0.45206638899999996</v>
      </c>
    </row>
    <row r="1689" spans="1:23" x14ac:dyDescent="0.2">
      <c r="A1689" t="s">
        <v>263</v>
      </c>
      <c r="B1689" t="s">
        <v>262</v>
      </c>
      <c r="C1689">
        <v>2020</v>
      </c>
      <c r="D1689">
        <v>100</v>
      </c>
      <c r="E1689">
        <v>49.3</v>
      </c>
      <c r="F1689">
        <v>1.0317259000000001</v>
      </c>
      <c r="G1689">
        <v>511.06636379999998</v>
      </c>
      <c r="H1689">
        <v>21919000</v>
      </c>
      <c r="I1689" t="str">
        <f>Master_Data!$A1689 &amp; "-" &amp; Master_Data!$C1689</f>
        <v>LKA-2020</v>
      </c>
      <c r="J1689">
        <f t="shared" si="312"/>
        <v>0.20000000000000284</v>
      </c>
      <c r="K1689">
        <f t="shared" si="313"/>
        <v>3.1999999999999957</v>
      </c>
      <c r="L1689">
        <f t="shared" si="314"/>
        <v>-6.780168799999986E-2</v>
      </c>
      <c r="M1689">
        <f t="shared" si="315"/>
        <v>22614400.002100002</v>
      </c>
      <c r="N1689">
        <f t="shared" si="316"/>
        <v>0</v>
      </c>
      <c r="O1689">
        <f t="shared" si="317"/>
        <v>2.0187708937224329</v>
      </c>
      <c r="P1689" t="str">
        <f>IFERROR(VLOOKUP(A1689,Ref_Data!$A:$B,2,0),"Unknown")</f>
        <v>Lower Middle Income</v>
      </c>
      <c r="Q1689" t="str">
        <f>IFERROR(VLOOKUP(A1689,Ref_Data!$A:$C,3,0),"Unknown")</f>
        <v>South Asia</v>
      </c>
      <c r="R1689" t="str">
        <f t="shared" si="318"/>
        <v>Universal Access</v>
      </c>
      <c r="S1689">
        <f t="shared" si="319"/>
        <v>13.426165474335917</v>
      </c>
      <c r="T1689">
        <f t="shared" si="320"/>
        <v>18.765146566184736</v>
      </c>
      <c r="U1689">
        <f t="shared" si="321"/>
        <v>-3.3690217363012578</v>
      </c>
      <c r="V1689">
        <f t="shared" si="322"/>
        <v>14.700000000000003</v>
      </c>
      <c r="W1689">
        <f t="shared" si="323"/>
        <v>0.3842647010000001</v>
      </c>
    </row>
    <row r="1690" spans="1:23" x14ac:dyDescent="0.2">
      <c r="A1690" t="s">
        <v>263</v>
      </c>
      <c r="B1690" t="s">
        <v>262</v>
      </c>
      <c r="C1690">
        <v>2021</v>
      </c>
      <c r="D1690">
        <v>100</v>
      </c>
      <c r="E1690">
        <v>48.8</v>
      </c>
      <c r="F1690">
        <v>1.0299512550000001</v>
      </c>
      <c r="G1690">
        <v>527.11680980000006</v>
      </c>
      <c r="H1690">
        <v>22156000</v>
      </c>
      <c r="I1690" t="str">
        <f>Master_Data!$A1690 &amp; "-" &amp; Master_Data!$C1690</f>
        <v>LKA-2021</v>
      </c>
      <c r="J1690">
        <f t="shared" si="312"/>
        <v>0</v>
      </c>
      <c r="K1690">
        <f t="shared" si="313"/>
        <v>-0.5</v>
      </c>
      <c r="L1690">
        <f t="shared" si="314"/>
        <v>-1.7746450000000191E-3</v>
      </c>
      <c r="M1690">
        <f t="shared" si="315"/>
        <v>22819600.00578</v>
      </c>
      <c r="N1690">
        <f t="shared" si="316"/>
        <v>0</v>
      </c>
      <c r="O1690">
        <f t="shared" si="317"/>
        <v>1.9539336174666613</v>
      </c>
      <c r="P1690" t="str">
        <f>IFERROR(VLOOKUP(A1690,Ref_Data!$A:$B,2,0),"Unknown")</f>
        <v>Lower Middle Income</v>
      </c>
      <c r="Q1690" t="str">
        <f>IFERROR(VLOOKUP(A1690,Ref_Data!$A:$C,3,0),"Unknown")</f>
        <v>South Asia</v>
      </c>
      <c r="R1690" t="str">
        <f t="shared" si="318"/>
        <v>Universal Access</v>
      </c>
      <c r="S1690">
        <f t="shared" si="319"/>
        <v>12.87483148972656</v>
      </c>
      <c r="T1690">
        <f t="shared" si="320"/>
        <v>19.196618357487939</v>
      </c>
      <c r="U1690">
        <f t="shared" si="321"/>
        <v>-3.550783086004186</v>
      </c>
      <c r="V1690">
        <f t="shared" si="322"/>
        <v>14.700000000000003</v>
      </c>
      <c r="W1690">
        <f t="shared" si="323"/>
        <v>0.38249005600000008</v>
      </c>
    </row>
    <row r="1691" spans="1:23" x14ac:dyDescent="0.2">
      <c r="A1691" t="s">
        <v>263</v>
      </c>
      <c r="B1691" t="s">
        <v>262</v>
      </c>
      <c r="C1691">
        <v>2022</v>
      </c>
      <c r="D1691">
        <v>100</v>
      </c>
      <c r="F1691">
        <v>0.93760876400000004</v>
      </c>
      <c r="G1691">
        <v>473.9208256</v>
      </c>
      <c r="H1691">
        <v>22181000</v>
      </c>
      <c r="I1691" t="str">
        <f>Master_Data!$A1691 &amp; "-" &amp; Master_Data!$C1691</f>
        <v>LKA-2022</v>
      </c>
      <c r="J1691">
        <f t="shared" si="312"/>
        <v>0</v>
      </c>
      <c r="K1691" t="str">
        <f t="shared" si="313"/>
        <v/>
      </c>
      <c r="L1691">
        <f t="shared" si="314"/>
        <v>-9.2342491000000027E-2</v>
      </c>
      <c r="M1691">
        <f t="shared" si="315"/>
        <v>20797099.994284</v>
      </c>
      <c r="N1691">
        <f t="shared" si="316"/>
        <v>0</v>
      </c>
      <c r="O1691">
        <f t="shared" si="317"/>
        <v>1.9784080237726527</v>
      </c>
      <c r="P1691" t="str">
        <f>IFERROR(VLOOKUP(A1691,Ref_Data!$A:$B,2,0),"Unknown")</f>
        <v>Lower Middle Income</v>
      </c>
      <c r="Q1691" t="str">
        <f>IFERROR(VLOOKUP(A1691,Ref_Data!$A:$C,3,0),"Unknown")</f>
        <v>South Asia</v>
      </c>
      <c r="R1691" t="str">
        <f t="shared" si="318"/>
        <v>Universal Access</v>
      </c>
      <c r="S1691">
        <f t="shared" si="319"/>
        <v>12.585946336015652</v>
      </c>
      <c r="T1691" t="str">
        <f t="shared" si="320"/>
        <v/>
      </c>
      <c r="U1691">
        <f t="shared" si="321"/>
        <v>-3.6131922882259362</v>
      </c>
      <c r="V1691">
        <f t="shared" si="322"/>
        <v>14.700000000000003</v>
      </c>
      <c r="W1691">
        <f t="shared" si="323"/>
        <v>0.29014756500000005</v>
      </c>
    </row>
    <row r="1692" spans="1:23" x14ac:dyDescent="0.2">
      <c r="A1692" t="s">
        <v>265</v>
      </c>
      <c r="B1692" t="s">
        <v>264</v>
      </c>
      <c r="C1692">
        <v>2010</v>
      </c>
      <c r="D1692">
        <v>71.687739179999994</v>
      </c>
      <c r="E1692">
        <v>44.038795389999997</v>
      </c>
      <c r="F1692">
        <v>1.1554275270000001</v>
      </c>
      <c r="G1692">
        <v>498.62576410000003</v>
      </c>
      <c r="H1692">
        <v>2550264612</v>
      </c>
      <c r="I1692" t="str">
        <f>Master_Data!$A1692 &amp; "-" &amp; Master_Data!$C1692</f>
        <v>LMC-2010</v>
      </c>
      <c r="J1692" t="str">
        <f t="shared" si="312"/>
        <v/>
      </c>
      <c r="K1692" t="str">
        <f t="shared" si="313"/>
        <v/>
      </c>
      <c r="L1692" t="str">
        <f t="shared" si="314"/>
        <v/>
      </c>
      <c r="M1692">
        <f t="shared" si="315"/>
        <v>2946645933.8387747</v>
      </c>
      <c r="N1692">
        <f t="shared" si="316"/>
        <v>28.312260820000006</v>
      </c>
      <c r="O1692">
        <f t="shared" si="317"/>
        <v>2.3172238784843007</v>
      </c>
      <c r="P1692" t="str">
        <f>IFERROR(VLOOKUP(A1692,Ref_Data!$A:$B,2,0),"Unknown")</f>
        <v>Unknown</v>
      </c>
      <c r="Q1692" t="str">
        <f>IFERROR(VLOOKUP(A1692,Ref_Data!$A:$C,3,0),"Unknown")</f>
        <v>Unknown</v>
      </c>
      <c r="R1692" t="str">
        <f t="shared" si="318"/>
        <v>Moderate Access</v>
      </c>
      <c r="S1692">
        <f t="shared" si="319"/>
        <v>-7.9369182594140568</v>
      </c>
      <c r="T1692">
        <f t="shared" si="320"/>
        <v>13.626130483262095</v>
      </c>
      <c r="U1692">
        <f t="shared" si="321"/>
        <v>-3.9426316869916342</v>
      </c>
      <c r="V1692">
        <f t="shared" si="322"/>
        <v>0</v>
      </c>
      <c r="W1692">
        <f t="shared" si="323"/>
        <v>0</v>
      </c>
    </row>
    <row r="1693" spans="1:23" x14ac:dyDescent="0.2">
      <c r="A1693" t="s">
        <v>265</v>
      </c>
      <c r="B1693" t="s">
        <v>264</v>
      </c>
      <c r="C1693">
        <v>2011</v>
      </c>
      <c r="D1693">
        <v>74.603675890000005</v>
      </c>
      <c r="E1693">
        <v>43.235945770000001</v>
      </c>
      <c r="F1693">
        <v>1.198310875</v>
      </c>
      <c r="G1693">
        <v>510.99422060000001</v>
      </c>
      <c r="H1693">
        <v>2593815085</v>
      </c>
      <c r="I1693" t="str">
        <f>Master_Data!$A1693 &amp; "-" &amp; Master_Data!$C1693</f>
        <v>LMC-2011</v>
      </c>
      <c r="J1693">
        <f t="shared" si="312"/>
        <v>2.9159367100000111</v>
      </c>
      <c r="K1693">
        <f t="shared" si="313"/>
        <v>-0.80284961999999638</v>
      </c>
      <c r="L1693">
        <f t="shared" si="314"/>
        <v>4.2883347999999932E-2</v>
      </c>
      <c r="M1693">
        <f t="shared" si="315"/>
        <v>3108196824.0945492</v>
      </c>
      <c r="N1693">
        <f t="shared" si="316"/>
        <v>25.396324109999995</v>
      </c>
      <c r="O1693">
        <f t="shared" si="317"/>
        <v>2.3450575890916445</v>
      </c>
      <c r="P1693" t="str">
        <f>IFERROR(VLOOKUP(A1693,Ref_Data!$A:$B,2,0),"Unknown")</f>
        <v>Unknown</v>
      </c>
      <c r="Q1693" t="str">
        <f>IFERROR(VLOOKUP(A1693,Ref_Data!$A:$C,3,0),"Unknown")</f>
        <v>Unknown</v>
      </c>
      <c r="R1693" t="str">
        <f t="shared" si="318"/>
        <v>Moderate Access</v>
      </c>
      <c r="S1693">
        <f t="shared" si="319"/>
        <v>-5.8116515408203071</v>
      </c>
      <c r="T1693">
        <f t="shared" si="320"/>
        <v>13.038575480358858</v>
      </c>
      <c r="U1693">
        <f t="shared" si="321"/>
        <v>-3.9282225087740557</v>
      </c>
      <c r="V1693">
        <f t="shared" si="322"/>
        <v>2.9159367100000111</v>
      </c>
      <c r="W1693">
        <f t="shared" si="323"/>
        <v>4.2883347999999932E-2</v>
      </c>
    </row>
    <row r="1694" spans="1:23" x14ac:dyDescent="0.2">
      <c r="A1694" t="s">
        <v>265</v>
      </c>
      <c r="B1694" t="s">
        <v>264</v>
      </c>
      <c r="C1694">
        <v>2012</v>
      </c>
      <c r="D1694">
        <v>75.154084870000005</v>
      </c>
      <c r="E1694">
        <v>43.329698819999997</v>
      </c>
      <c r="F1694">
        <v>1.2552328509999999</v>
      </c>
      <c r="G1694">
        <v>523.08932749999997</v>
      </c>
      <c r="H1694">
        <v>2637101332</v>
      </c>
      <c r="I1694" t="str">
        <f>Master_Data!$A1694 &amp; "-" &amp; Master_Data!$C1694</f>
        <v>LMC-2012</v>
      </c>
      <c r="J1694">
        <f t="shared" si="312"/>
        <v>0.55040898000000027</v>
      </c>
      <c r="K1694">
        <f t="shared" si="313"/>
        <v>9.3753049999996563E-2</v>
      </c>
      <c r="L1694">
        <f t="shared" si="314"/>
        <v>5.692197599999993E-2</v>
      </c>
      <c r="M1694">
        <f t="shared" si="315"/>
        <v>3310176223.3422575</v>
      </c>
      <c r="N1694">
        <f t="shared" si="316"/>
        <v>24.845915129999995</v>
      </c>
      <c r="O1694">
        <f t="shared" si="317"/>
        <v>2.3996529560240361</v>
      </c>
      <c r="P1694" t="str">
        <f>IFERROR(VLOOKUP(A1694,Ref_Data!$A:$B,2,0),"Unknown")</f>
        <v>Unknown</v>
      </c>
      <c r="Q1694" t="str">
        <f>IFERROR(VLOOKUP(A1694,Ref_Data!$A:$C,3,0),"Unknown")</f>
        <v>Unknown</v>
      </c>
      <c r="R1694" t="str">
        <f t="shared" si="318"/>
        <v>Moderate Access</v>
      </c>
      <c r="S1694">
        <f t="shared" si="319"/>
        <v>-5.9667196660156208</v>
      </c>
      <c r="T1694">
        <f t="shared" si="320"/>
        <v>13.222569366775115</v>
      </c>
      <c r="U1694">
        <f t="shared" si="321"/>
        <v>-4.1502712120962295</v>
      </c>
      <c r="V1694">
        <f t="shared" si="322"/>
        <v>3.4663456900000114</v>
      </c>
      <c r="W1694">
        <f t="shared" si="323"/>
        <v>9.9805323999999862E-2</v>
      </c>
    </row>
    <row r="1695" spans="1:23" x14ac:dyDescent="0.2">
      <c r="A1695" t="s">
        <v>265</v>
      </c>
      <c r="B1695" t="s">
        <v>264</v>
      </c>
      <c r="C1695">
        <v>2013</v>
      </c>
      <c r="D1695">
        <v>77.118880439999998</v>
      </c>
      <c r="E1695">
        <v>43.293044440000003</v>
      </c>
      <c r="F1695">
        <v>1.2704995480000001</v>
      </c>
      <c r="G1695">
        <v>524.94182179999996</v>
      </c>
      <c r="H1695">
        <v>2679816109</v>
      </c>
      <c r="I1695" t="str">
        <f>Master_Data!$A1695 &amp; "-" &amp; Master_Data!$C1695</f>
        <v>LMC-2013</v>
      </c>
      <c r="J1695">
        <f t="shared" si="312"/>
        <v>1.9647955699999926</v>
      </c>
      <c r="K1695">
        <f t="shared" si="313"/>
        <v>-3.6654379999994546E-2</v>
      </c>
      <c r="L1695">
        <f t="shared" si="314"/>
        <v>1.5266697000000162E-2</v>
      </c>
      <c r="M1695">
        <f t="shared" si="315"/>
        <v>3404705155.2076192</v>
      </c>
      <c r="N1695">
        <f t="shared" si="316"/>
        <v>22.881119560000002</v>
      </c>
      <c r="O1695">
        <f t="shared" si="317"/>
        <v>2.420267342471436</v>
      </c>
      <c r="P1695" t="str">
        <f>IFERROR(VLOOKUP(A1695,Ref_Data!$A:$B,2,0),"Unknown")</f>
        <v>Unknown</v>
      </c>
      <c r="Q1695" t="str">
        <f>IFERROR(VLOOKUP(A1695,Ref_Data!$A:$C,3,0),"Unknown")</f>
        <v>Unknown</v>
      </c>
      <c r="R1695" t="str">
        <f t="shared" si="318"/>
        <v>Moderate Access</v>
      </c>
      <c r="S1695">
        <f t="shared" si="319"/>
        <v>-4.5936577366406084</v>
      </c>
      <c r="T1695">
        <f t="shared" si="320"/>
        <v>12.991404356164654</v>
      </c>
      <c r="U1695">
        <f t="shared" si="321"/>
        <v>-3.697870896000004</v>
      </c>
      <c r="V1695">
        <f t="shared" si="322"/>
        <v>5.431141260000004</v>
      </c>
      <c r="W1695">
        <f t="shared" si="323"/>
        <v>0.11507202100000002</v>
      </c>
    </row>
    <row r="1696" spans="1:23" x14ac:dyDescent="0.2">
      <c r="A1696" t="s">
        <v>265</v>
      </c>
      <c r="B1696" t="s">
        <v>264</v>
      </c>
      <c r="C1696">
        <v>2014</v>
      </c>
      <c r="D1696">
        <v>78.289709689999995</v>
      </c>
      <c r="E1696">
        <v>42.375944500000003</v>
      </c>
      <c r="F1696">
        <v>1.3354210950000001</v>
      </c>
      <c r="G1696">
        <v>545.35764919999997</v>
      </c>
      <c r="H1696">
        <v>2723061855</v>
      </c>
      <c r="I1696" t="str">
        <f>Master_Data!$A1696 &amp; "-" &amp; Master_Data!$C1696</f>
        <v>LMC-2014</v>
      </c>
      <c r="J1696">
        <f t="shared" si="312"/>
        <v>1.170829249999997</v>
      </c>
      <c r="K1696">
        <f t="shared" si="313"/>
        <v>-0.91709993999999995</v>
      </c>
      <c r="L1696">
        <f t="shared" si="314"/>
        <v>6.4921546999999968E-2</v>
      </c>
      <c r="M1696">
        <f t="shared" si="315"/>
        <v>3636434244.1568313</v>
      </c>
      <c r="N1696">
        <f t="shared" si="316"/>
        <v>21.710290310000005</v>
      </c>
      <c r="O1696">
        <f t="shared" si="317"/>
        <v>2.4487070034847149</v>
      </c>
      <c r="P1696" t="str">
        <f>IFERROR(VLOOKUP(A1696,Ref_Data!$A:$B,2,0),"Unknown")</f>
        <v>Unknown</v>
      </c>
      <c r="Q1696" t="str">
        <f>IFERROR(VLOOKUP(A1696,Ref_Data!$A:$C,3,0),"Unknown")</f>
        <v>Unknown</v>
      </c>
      <c r="R1696" t="str">
        <f t="shared" si="318"/>
        <v>Moderate Access</v>
      </c>
      <c r="S1696">
        <f t="shared" si="319"/>
        <v>-4.1511928988671514</v>
      </c>
      <c r="T1696">
        <f t="shared" si="320"/>
        <v>12.264217894421702</v>
      </c>
      <c r="U1696">
        <f t="shared" si="321"/>
        <v>-3.4558658030836842</v>
      </c>
      <c r="V1696">
        <f t="shared" si="322"/>
        <v>6.601970510000001</v>
      </c>
      <c r="W1696">
        <f t="shared" si="323"/>
        <v>0.17999356799999999</v>
      </c>
    </row>
    <row r="1697" spans="1:23" x14ac:dyDescent="0.2">
      <c r="A1697" t="s">
        <v>265</v>
      </c>
      <c r="B1697" t="s">
        <v>264</v>
      </c>
      <c r="C1697">
        <v>2015</v>
      </c>
      <c r="D1697">
        <v>80.658695350000002</v>
      </c>
      <c r="E1697">
        <v>41.509015779999999</v>
      </c>
      <c r="F1697">
        <v>1.356258958</v>
      </c>
      <c r="G1697">
        <v>550.05455759999995</v>
      </c>
      <c r="H1697">
        <v>2765011526</v>
      </c>
      <c r="I1697" t="str">
        <f>Master_Data!$A1697 &amp; "-" &amp; Master_Data!$C1697</f>
        <v>LMC-2015</v>
      </c>
      <c r="J1697">
        <f t="shared" si="312"/>
        <v>2.368985660000007</v>
      </c>
      <c r="K1697">
        <f t="shared" si="313"/>
        <v>-0.8669287200000042</v>
      </c>
      <c r="L1697">
        <f t="shared" si="314"/>
        <v>2.0837862999999901E-2</v>
      </c>
      <c r="M1697">
        <f t="shared" si="315"/>
        <v>3750071651.1107497</v>
      </c>
      <c r="N1697">
        <f t="shared" si="316"/>
        <v>19.341304649999998</v>
      </c>
      <c r="O1697">
        <f t="shared" si="317"/>
        <v>2.4656807934064471</v>
      </c>
      <c r="P1697" t="str">
        <f>IFERROR(VLOOKUP(A1697,Ref_Data!$A:$B,2,0),"Unknown")</f>
        <v>Unknown</v>
      </c>
      <c r="Q1697" t="str">
        <f>IFERROR(VLOOKUP(A1697,Ref_Data!$A:$C,3,0),"Unknown")</f>
        <v>Unknown</v>
      </c>
      <c r="R1697" t="str">
        <f t="shared" si="318"/>
        <v>High Access</v>
      </c>
      <c r="S1697">
        <f t="shared" si="319"/>
        <v>-2.3565432080468867</v>
      </c>
      <c r="T1697">
        <f t="shared" si="320"/>
        <v>11.593858588502009</v>
      </c>
      <c r="U1697">
        <f t="shared" si="321"/>
        <v>-3.3531824080041792</v>
      </c>
      <c r="V1697">
        <f t="shared" si="322"/>
        <v>8.970956170000008</v>
      </c>
      <c r="W1697">
        <f t="shared" si="323"/>
        <v>0.20083143099999989</v>
      </c>
    </row>
    <row r="1698" spans="1:23" x14ac:dyDescent="0.2">
      <c r="A1698" t="s">
        <v>265</v>
      </c>
      <c r="B1698" t="s">
        <v>264</v>
      </c>
      <c r="C1698">
        <v>2016</v>
      </c>
      <c r="D1698">
        <v>82.716714519999996</v>
      </c>
      <c r="E1698">
        <v>40.551576679999997</v>
      </c>
      <c r="F1698">
        <v>1.3855085869999999</v>
      </c>
      <c r="G1698">
        <v>561.53240370000003</v>
      </c>
      <c r="H1698">
        <v>2806590212</v>
      </c>
      <c r="I1698" t="str">
        <f>Master_Data!$A1698 &amp; "-" &amp; Master_Data!$C1698</f>
        <v>LMC-2016</v>
      </c>
      <c r="J1698">
        <f t="shared" si="312"/>
        <v>2.0580191699999943</v>
      </c>
      <c r="K1698">
        <f t="shared" si="313"/>
        <v>-0.95743910000000199</v>
      </c>
      <c r="L1698">
        <f t="shared" si="314"/>
        <v>2.9249628999999944E-2</v>
      </c>
      <c r="M1698">
        <f t="shared" si="315"/>
        <v>3888554838.9161501</v>
      </c>
      <c r="N1698">
        <f t="shared" si="316"/>
        <v>17.283285480000004</v>
      </c>
      <c r="O1698">
        <f t="shared" si="317"/>
        <v>2.4673706768669597</v>
      </c>
      <c r="P1698" t="str">
        <f>IFERROR(VLOOKUP(A1698,Ref_Data!$A:$B,2,0),"Unknown")</f>
        <v>Unknown</v>
      </c>
      <c r="Q1698" t="str">
        <f>IFERROR(VLOOKUP(A1698,Ref_Data!$A:$C,3,0),"Unknown")</f>
        <v>Unknown</v>
      </c>
      <c r="R1698" t="str">
        <f t="shared" si="318"/>
        <v>High Access</v>
      </c>
      <c r="S1698">
        <f t="shared" si="319"/>
        <v>-1.378036610546971</v>
      </c>
      <c r="T1698">
        <f t="shared" si="320"/>
        <v>10.845519154815271</v>
      </c>
      <c r="U1698">
        <f t="shared" si="321"/>
        <v>-3.2888632086694565</v>
      </c>
      <c r="V1698">
        <f t="shared" si="322"/>
        <v>11.028975340000002</v>
      </c>
      <c r="W1698">
        <f t="shared" si="323"/>
        <v>0.23008105999999984</v>
      </c>
    </row>
    <row r="1699" spans="1:23" x14ac:dyDescent="0.2">
      <c r="A1699" t="s">
        <v>265</v>
      </c>
      <c r="B1699" t="s">
        <v>264</v>
      </c>
      <c r="C1699">
        <v>2017</v>
      </c>
      <c r="D1699">
        <v>84.659238700000003</v>
      </c>
      <c r="E1699">
        <v>39.8438461</v>
      </c>
      <c r="F1699">
        <v>1.438230868</v>
      </c>
      <c r="G1699">
        <v>575.59191480000004</v>
      </c>
      <c r="H1699">
        <v>2847931114</v>
      </c>
      <c r="I1699" t="str">
        <f>Master_Data!$A1699 &amp; "-" &amp; Master_Data!$C1699</f>
        <v>LMC-2017</v>
      </c>
      <c r="J1699">
        <f t="shared" si="312"/>
        <v>1.9425241800000066</v>
      </c>
      <c r="K1699">
        <f t="shared" si="313"/>
        <v>-0.70773057999999622</v>
      </c>
      <c r="L1699">
        <f t="shared" si="314"/>
        <v>5.2722281000000093E-2</v>
      </c>
      <c r="M1699">
        <f t="shared" si="315"/>
        <v>4095982438.0924268</v>
      </c>
      <c r="N1699">
        <f t="shared" si="316"/>
        <v>15.340761299999997</v>
      </c>
      <c r="O1699">
        <f t="shared" si="317"/>
        <v>2.4986988715776866</v>
      </c>
      <c r="P1699" t="str">
        <f>IFERROR(VLOOKUP(A1699,Ref_Data!$A:$B,2,0),"Unknown")</f>
        <v>Unknown</v>
      </c>
      <c r="Q1699" t="str">
        <f>IFERROR(VLOOKUP(A1699,Ref_Data!$A:$C,3,0),"Unknown")</f>
        <v>Unknown</v>
      </c>
      <c r="R1699" t="str">
        <f t="shared" si="318"/>
        <v>High Access</v>
      </c>
      <c r="S1699">
        <f t="shared" si="319"/>
        <v>-0.19466899007811378</v>
      </c>
      <c r="T1699">
        <f t="shared" si="320"/>
        <v>10.302327228265053</v>
      </c>
      <c r="U1699">
        <f t="shared" si="321"/>
        <v>-3.2395201975732242</v>
      </c>
      <c r="V1699">
        <f t="shared" si="322"/>
        <v>12.971499520000009</v>
      </c>
      <c r="W1699">
        <f t="shared" si="323"/>
        <v>0.28280334099999993</v>
      </c>
    </row>
    <row r="1700" spans="1:23" x14ac:dyDescent="0.2">
      <c r="A1700" t="s">
        <v>265</v>
      </c>
      <c r="B1700" t="s">
        <v>264</v>
      </c>
      <c r="C1700">
        <v>2018</v>
      </c>
      <c r="D1700">
        <v>86.912180570000004</v>
      </c>
      <c r="E1700">
        <v>39.744678589999999</v>
      </c>
      <c r="F1700">
        <v>1.4769818429999999</v>
      </c>
      <c r="G1700">
        <v>587.63369709999995</v>
      </c>
      <c r="H1700">
        <v>2888561818</v>
      </c>
      <c r="I1700" t="str">
        <f>Master_Data!$A1700 &amp; "-" &amp; Master_Data!$C1700</f>
        <v>LMC-2018</v>
      </c>
      <c r="J1700">
        <f t="shared" si="312"/>
        <v>2.2529418700000008</v>
      </c>
      <c r="K1700">
        <f t="shared" si="313"/>
        <v>-9.9167510000000902E-2</v>
      </c>
      <c r="L1700">
        <f t="shared" si="314"/>
        <v>3.875097499999991E-2</v>
      </c>
      <c r="M1700">
        <f t="shared" si="315"/>
        <v>4266353357.5690703</v>
      </c>
      <c r="N1700">
        <f t="shared" si="316"/>
        <v>13.087819429999996</v>
      </c>
      <c r="O1700">
        <f t="shared" si="317"/>
        <v>2.5134396653714295</v>
      </c>
      <c r="P1700" t="str">
        <f>IFERROR(VLOOKUP(A1700,Ref_Data!$A:$B,2,0),"Unknown")</f>
        <v>Unknown</v>
      </c>
      <c r="Q1700" t="str">
        <f>IFERROR(VLOOKUP(A1700,Ref_Data!$A:$C,3,0),"Unknown")</f>
        <v>Unknown</v>
      </c>
      <c r="R1700" t="str">
        <f t="shared" si="318"/>
        <v>High Access</v>
      </c>
      <c r="S1700">
        <f t="shared" si="319"/>
        <v>1.4283800103125088</v>
      </c>
      <c r="T1700">
        <f t="shared" si="320"/>
        <v>10.181648419674698</v>
      </c>
      <c r="U1700">
        <f t="shared" si="321"/>
        <v>-3.233887166627615</v>
      </c>
      <c r="V1700">
        <f t="shared" si="322"/>
        <v>15.22444139000001</v>
      </c>
      <c r="W1700">
        <f t="shared" si="323"/>
        <v>0.32155431599999984</v>
      </c>
    </row>
    <row r="1701" spans="1:23" x14ac:dyDescent="0.2">
      <c r="A1701" t="s">
        <v>265</v>
      </c>
      <c r="B1701" t="s">
        <v>264</v>
      </c>
      <c r="C1701">
        <v>2019</v>
      </c>
      <c r="D1701">
        <v>87.613522189999998</v>
      </c>
      <c r="E1701">
        <v>40.147243670000002</v>
      </c>
      <c r="F1701">
        <v>1.4775696970000001</v>
      </c>
      <c r="G1701">
        <v>591.02397570000005</v>
      </c>
      <c r="H1701">
        <v>2928617292</v>
      </c>
      <c r="I1701" t="str">
        <f>Master_Data!$A1701 &amp; "-" &amp; Master_Data!$C1701</f>
        <v>LMC-2019</v>
      </c>
      <c r="J1701">
        <f t="shared" si="312"/>
        <v>0.70134161999999378</v>
      </c>
      <c r="K1701">
        <f t="shared" si="313"/>
        <v>0.40256508000000224</v>
      </c>
      <c r="L1701">
        <f t="shared" si="314"/>
        <v>5.878540000001653E-4</v>
      </c>
      <c r="M1701">
        <f t="shared" si="315"/>
        <v>4327236164.7694006</v>
      </c>
      <c r="N1701">
        <f t="shared" si="316"/>
        <v>12.386477810000002</v>
      </c>
      <c r="O1701">
        <f t="shared" si="317"/>
        <v>2.5000165099055218</v>
      </c>
      <c r="P1701" t="str">
        <f>IFERROR(VLOOKUP(A1701,Ref_Data!$A:$B,2,0),"Unknown")</f>
        <v>Unknown</v>
      </c>
      <c r="Q1701" t="str">
        <f>IFERROR(VLOOKUP(A1701,Ref_Data!$A:$C,3,0),"Unknown")</f>
        <v>Unknown</v>
      </c>
      <c r="R1701" t="str">
        <f t="shared" si="318"/>
        <v>High Access</v>
      </c>
      <c r="S1701">
        <f t="shared" si="319"/>
        <v>1.5721450505858741</v>
      </c>
      <c r="T1701">
        <f t="shared" si="320"/>
        <v>10.685052626172713</v>
      </c>
      <c r="U1701">
        <f t="shared" si="321"/>
        <v>-3.2058315985815877</v>
      </c>
      <c r="V1701">
        <f t="shared" si="322"/>
        <v>15.925783010000004</v>
      </c>
      <c r="W1701">
        <f t="shared" si="323"/>
        <v>0.32214217000000001</v>
      </c>
    </row>
    <row r="1702" spans="1:23" x14ac:dyDescent="0.2">
      <c r="A1702" t="s">
        <v>265</v>
      </c>
      <c r="B1702" t="s">
        <v>264</v>
      </c>
      <c r="C1702">
        <v>2020</v>
      </c>
      <c r="D1702">
        <v>88.380414389999999</v>
      </c>
      <c r="E1702">
        <v>41.637557579999999</v>
      </c>
      <c r="F1702">
        <v>1.39566627</v>
      </c>
      <c r="G1702">
        <v>570.64999399999999</v>
      </c>
      <c r="H1702">
        <v>2968398856</v>
      </c>
      <c r="I1702" t="str">
        <f>Master_Data!$A1702 &amp; "-" &amp; Master_Data!$C1702</f>
        <v>LMC-2020</v>
      </c>
      <c r="J1702">
        <f t="shared" si="312"/>
        <v>0.76689220000000091</v>
      </c>
      <c r="K1702">
        <f t="shared" si="313"/>
        <v>1.4903139099999976</v>
      </c>
      <c r="L1702">
        <f t="shared" si="314"/>
        <v>-8.1903427000000084E-2</v>
      </c>
      <c r="M1702">
        <f t="shared" si="315"/>
        <v>4142894159.2257872</v>
      </c>
      <c r="N1702">
        <f t="shared" si="316"/>
        <v>11.619585610000001</v>
      </c>
      <c r="O1702">
        <f t="shared" si="317"/>
        <v>2.4457483302803644</v>
      </c>
      <c r="P1702" t="str">
        <f>IFERROR(VLOOKUP(A1702,Ref_Data!$A:$B,2,0),"Unknown")</f>
        <v>Unknown</v>
      </c>
      <c r="Q1702" t="str">
        <f>IFERROR(VLOOKUP(A1702,Ref_Data!$A:$C,3,0),"Unknown")</f>
        <v>Unknown</v>
      </c>
      <c r="R1702" t="str">
        <f t="shared" si="318"/>
        <v>High Access</v>
      </c>
      <c r="S1702">
        <f t="shared" si="319"/>
        <v>1.8065798643359159</v>
      </c>
      <c r="T1702">
        <f t="shared" si="320"/>
        <v>11.102704146184738</v>
      </c>
      <c r="U1702">
        <f t="shared" si="321"/>
        <v>-3.0050813663012579</v>
      </c>
      <c r="V1702">
        <f t="shared" si="322"/>
        <v>16.692675210000004</v>
      </c>
      <c r="W1702">
        <f t="shared" si="323"/>
        <v>0.24023874299999992</v>
      </c>
    </row>
    <row r="1703" spans="1:23" x14ac:dyDescent="0.2">
      <c r="A1703" t="s">
        <v>265</v>
      </c>
      <c r="B1703" t="s">
        <v>264</v>
      </c>
      <c r="C1703">
        <v>2021</v>
      </c>
      <c r="D1703">
        <v>90.555734240000007</v>
      </c>
      <c r="F1703">
        <v>1.486517495</v>
      </c>
      <c r="G1703">
        <v>598.93793640000001</v>
      </c>
      <c r="H1703">
        <v>3006243027</v>
      </c>
      <c r="I1703" t="str">
        <f>Master_Data!$A1703 &amp; "-" &amp; Master_Data!$C1703</f>
        <v>LMC-2021</v>
      </c>
      <c r="J1703">
        <f t="shared" si="312"/>
        <v>2.1753198500000082</v>
      </c>
      <c r="K1703" t="str">
        <f t="shared" si="313"/>
        <v/>
      </c>
      <c r="L1703">
        <f t="shared" si="314"/>
        <v>9.085122499999998E-2</v>
      </c>
      <c r="M1703">
        <f t="shared" si="315"/>
        <v>4468832853.8572569</v>
      </c>
      <c r="N1703">
        <f t="shared" si="316"/>
        <v>9.4442657599999933</v>
      </c>
      <c r="O1703">
        <f t="shared" si="317"/>
        <v>2.4819224241077813</v>
      </c>
      <c r="P1703" t="str">
        <f>IFERROR(VLOOKUP(A1703,Ref_Data!$A:$B,2,0),"Unknown")</f>
        <v>Unknown</v>
      </c>
      <c r="Q1703" t="str">
        <f>IFERROR(VLOOKUP(A1703,Ref_Data!$A:$C,3,0),"Unknown")</f>
        <v>Unknown</v>
      </c>
      <c r="R1703" t="str">
        <f t="shared" si="318"/>
        <v>High Access</v>
      </c>
      <c r="S1703">
        <f t="shared" si="319"/>
        <v>3.4305657297265668</v>
      </c>
      <c r="T1703" t="str">
        <f t="shared" si="320"/>
        <v/>
      </c>
      <c r="U1703">
        <f t="shared" si="321"/>
        <v>-3.0942168460041861</v>
      </c>
      <c r="V1703">
        <f t="shared" si="322"/>
        <v>18.867995060000013</v>
      </c>
      <c r="W1703">
        <f t="shared" si="323"/>
        <v>0.3310899679999999</v>
      </c>
    </row>
    <row r="1704" spans="1:23" x14ac:dyDescent="0.2">
      <c r="A1704" t="s">
        <v>265</v>
      </c>
      <c r="B1704" t="s">
        <v>264</v>
      </c>
      <c r="C1704">
        <v>2022</v>
      </c>
      <c r="D1704">
        <v>90.576840599999997</v>
      </c>
      <c r="F1704">
        <v>1.5417676119999999</v>
      </c>
      <c r="G1704">
        <v>626.55028540000001</v>
      </c>
      <c r="H1704">
        <v>3043358377</v>
      </c>
      <c r="I1704" t="str">
        <f>Master_Data!$A1704 &amp; "-" &amp; Master_Data!$C1704</f>
        <v>LMC-2022</v>
      </c>
      <c r="J1704">
        <f t="shared" si="312"/>
        <v>2.1106359999990332E-2</v>
      </c>
      <c r="K1704" t="str">
        <f t="shared" si="313"/>
        <v/>
      </c>
      <c r="L1704">
        <f t="shared" si="314"/>
        <v>5.5250116999999932E-2</v>
      </c>
      <c r="M1704">
        <f t="shared" si="315"/>
        <v>4692151377.367485</v>
      </c>
      <c r="N1704">
        <f t="shared" si="316"/>
        <v>9.423159400000003</v>
      </c>
      <c r="O1704">
        <f t="shared" si="317"/>
        <v>2.4607244588767685</v>
      </c>
      <c r="P1704" t="str">
        <f>IFERROR(VLOOKUP(A1704,Ref_Data!$A:$B,2,0),"Unknown")</f>
        <v>Unknown</v>
      </c>
      <c r="Q1704" t="str">
        <f>IFERROR(VLOOKUP(A1704,Ref_Data!$A:$C,3,0),"Unknown")</f>
        <v>Unknown</v>
      </c>
      <c r="R1704" t="str">
        <f t="shared" si="318"/>
        <v>High Access</v>
      </c>
      <c r="S1704">
        <f t="shared" si="319"/>
        <v>3.1627869360156495</v>
      </c>
      <c r="T1704" t="str">
        <f t="shared" si="320"/>
        <v/>
      </c>
      <c r="U1704">
        <f t="shared" si="321"/>
        <v>-3.0090334402259362</v>
      </c>
      <c r="V1704">
        <f t="shared" si="322"/>
        <v>18.889101420000003</v>
      </c>
      <c r="W1704">
        <f t="shared" si="323"/>
        <v>0.38634008499999983</v>
      </c>
    </row>
    <row r="1705" spans="1:23" x14ac:dyDescent="0.2">
      <c r="A1705" t="s">
        <v>267</v>
      </c>
      <c r="B1705" t="s">
        <v>266</v>
      </c>
      <c r="C1705">
        <v>2010</v>
      </c>
      <c r="D1705">
        <v>80.469738579999998</v>
      </c>
      <c r="E1705">
        <v>23.818845159999999</v>
      </c>
      <c r="F1705">
        <v>3.064788042</v>
      </c>
      <c r="G1705">
        <v>1064.769902</v>
      </c>
      <c r="H1705">
        <v>5553257507</v>
      </c>
      <c r="I1705" t="str">
        <f>Master_Data!$A1705 &amp; "-" &amp; Master_Data!$C1705</f>
        <v>LMY-2010</v>
      </c>
      <c r="J1705" t="str">
        <f t="shared" si="312"/>
        <v/>
      </c>
      <c r="K1705" t="str">
        <f t="shared" si="313"/>
        <v/>
      </c>
      <c r="L1705" t="str">
        <f t="shared" si="314"/>
        <v/>
      </c>
      <c r="M1705">
        <f t="shared" si="315"/>
        <v>17019557201.60033</v>
      </c>
      <c r="N1705">
        <f t="shared" si="316"/>
        <v>19.530261420000002</v>
      </c>
      <c r="O1705">
        <f t="shared" si="317"/>
        <v>2.8783571326004669</v>
      </c>
      <c r="P1705" t="str">
        <f>IFERROR(VLOOKUP(A1705,Ref_Data!$A:$B,2,0),"Unknown")</f>
        <v>Unknown</v>
      </c>
      <c r="Q1705" t="str">
        <f>IFERROR(VLOOKUP(A1705,Ref_Data!$A:$C,3,0),"Unknown")</f>
        <v>Unknown</v>
      </c>
      <c r="R1705" t="str">
        <f t="shared" si="318"/>
        <v>High Access</v>
      </c>
      <c r="S1705">
        <f t="shared" si="319"/>
        <v>0.84508114058594686</v>
      </c>
      <c r="T1705">
        <f t="shared" si="320"/>
        <v>-6.5938197467379034</v>
      </c>
      <c r="U1705">
        <f t="shared" si="321"/>
        <v>-2.0332711719916343</v>
      </c>
      <c r="V1705">
        <f t="shared" si="322"/>
        <v>0</v>
      </c>
      <c r="W1705">
        <f t="shared" si="323"/>
        <v>0</v>
      </c>
    </row>
    <row r="1706" spans="1:23" x14ac:dyDescent="0.2">
      <c r="A1706" t="s">
        <v>267</v>
      </c>
      <c r="B1706" t="s">
        <v>266</v>
      </c>
      <c r="C1706">
        <v>2011</v>
      </c>
      <c r="D1706">
        <v>81.890497600000003</v>
      </c>
      <c r="E1706">
        <v>22.914361150000001</v>
      </c>
      <c r="F1706">
        <v>3.228587149</v>
      </c>
      <c r="G1706">
        <v>1102.1782639999999</v>
      </c>
      <c r="H1706">
        <v>5630227189</v>
      </c>
      <c r="I1706" t="str">
        <f>Master_Data!$A1706 &amp; "-" &amp; Master_Data!$C1706</f>
        <v>LMY-2011</v>
      </c>
      <c r="J1706">
        <f t="shared" si="312"/>
        <v>1.4207590200000055</v>
      </c>
      <c r="K1706">
        <f t="shared" si="313"/>
        <v>-0.90448400999999734</v>
      </c>
      <c r="L1706">
        <f t="shared" si="314"/>
        <v>0.163799107</v>
      </c>
      <c r="M1706">
        <f t="shared" si="315"/>
        <v>18177679148.355793</v>
      </c>
      <c r="N1706">
        <f t="shared" si="316"/>
        <v>18.109502399999997</v>
      </c>
      <c r="O1706">
        <f t="shared" si="317"/>
        <v>2.9292785518042117</v>
      </c>
      <c r="P1706" t="str">
        <f>IFERROR(VLOOKUP(A1706,Ref_Data!$A:$B,2,0),"Unknown")</f>
        <v>Unknown</v>
      </c>
      <c r="Q1706" t="str">
        <f>IFERROR(VLOOKUP(A1706,Ref_Data!$A:$C,3,0),"Unknown")</f>
        <v>Unknown</v>
      </c>
      <c r="R1706" t="str">
        <f t="shared" si="318"/>
        <v>High Access</v>
      </c>
      <c r="S1706">
        <f t="shared" si="319"/>
        <v>1.475170169179691</v>
      </c>
      <c r="T1706">
        <f t="shared" si="320"/>
        <v>-7.2830091396411412</v>
      </c>
      <c r="U1706">
        <f t="shared" si="321"/>
        <v>-1.8979462347740554</v>
      </c>
      <c r="V1706">
        <f t="shared" si="322"/>
        <v>1.4207590200000055</v>
      </c>
      <c r="W1706">
        <f t="shared" si="323"/>
        <v>0.163799107</v>
      </c>
    </row>
    <row r="1707" spans="1:23" x14ac:dyDescent="0.2">
      <c r="A1707" t="s">
        <v>267</v>
      </c>
      <c r="B1707" t="s">
        <v>266</v>
      </c>
      <c r="C1707">
        <v>2012</v>
      </c>
      <c r="D1707">
        <v>82.343440040000004</v>
      </c>
      <c r="E1707">
        <v>22.7325689</v>
      </c>
      <c r="F1707">
        <v>3.3015791619999999</v>
      </c>
      <c r="G1707">
        <v>1120.599336</v>
      </c>
      <c r="H1707">
        <v>5709148191</v>
      </c>
      <c r="I1707" t="str">
        <f>Master_Data!$A1707 &amp; "-" &amp; Master_Data!$C1707</f>
        <v>LMY-2012</v>
      </c>
      <c r="J1707">
        <f t="shared" si="312"/>
        <v>0.45294244000000106</v>
      </c>
      <c r="K1707">
        <f t="shared" si="313"/>
        <v>-0.18179225000000088</v>
      </c>
      <c r="L1707">
        <f t="shared" si="314"/>
        <v>7.2992012999999911E-2</v>
      </c>
      <c r="M1707">
        <f t="shared" si="315"/>
        <v>18849204700.175594</v>
      </c>
      <c r="N1707">
        <f t="shared" si="316"/>
        <v>17.656559959999996</v>
      </c>
      <c r="O1707">
        <f t="shared" si="317"/>
        <v>2.9462619296072829</v>
      </c>
      <c r="P1707" t="str">
        <f>IFERROR(VLOOKUP(A1707,Ref_Data!$A:$B,2,0),"Unknown")</f>
        <v>Unknown</v>
      </c>
      <c r="Q1707" t="str">
        <f>IFERROR(VLOOKUP(A1707,Ref_Data!$A:$C,3,0),"Unknown")</f>
        <v>Unknown</v>
      </c>
      <c r="R1707" t="str">
        <f t="shared" si="318"/>
        <v>High Access</v>
      </c>
      <c r="S1707">
        <f t="shared" si="319"/>
        <v>1.2226355039843781</v>
      </c>
      <c r="T1707">
        <f t="shared" si="320"/>
        <v>-7.3745605532248817</v>
      </c>
      <c r="U1707">
        <f t="shared" si="321"/>
        <v>-2.1039249010962293</v>
      </c>
      <c r="V1707">
        <f t="shared" si="322"/>
        <v>1.8737014600000066</v>
      </c>
      <c r="W1707">
        <f t="shared" si="323"/>
        <v>0.23679111999999991</v>
      </c>
    </row>
    <row r="1708" spans="1:23" x14ac:dyDescent="0.2">
      <c r="A1708" t="s">
        <v>267</v>
      </c>
      <c r="B1708" t="s">
        <v>266</v>
      </c>
      <c r="C1708">
        <v>2013</v>
      </c>
      <c r="D1708">
        <v>83.320577650000004</v>
      </c>
      <c r="E1708">
        <v>22.741102659999999</v>
      </c>
      <c r="F1708">
        <v>3.3690455680000002</v>
      </c>
      <c r="G1708">
        <v>1136.3281360000001</v>
      </c>
      <c r="H1708">
        <v>5787391504</v>
      </c>
      <c r="I1708" t="str">
        <f>Master_Data!$A1708 &amp; "-" &amp; Master_Data!$C1708</f>
        <v>LMY-2013</v>
      </c>
      <c r="J1708">
        <f t="shared" si="312"/>
        <v>0.97713760999999977</v>
      </c>
      <c r="K1708">
        <f t="shared" si="313"/>
        <v>8.5337599999988356E-3</v>
      </c>
      <c r="L1708">
        <f t="shared" si="314"/>
        <v>6.7466406000000312E-2</v>
      </c>
      <c r="M1708">
        <f t="shared" si="315"/>
        <v>19497985696.832054</v>
      </c>
      <c r="N1708">
        <f t="shared" si="316"/>
        <v>16.679422349999996</v>
      </c>
      <c r="O1708">
        <f t="shared" si="317"/>
        <v>2.9648527227878128</v>
      </c>
      <c r="P1708" t="str">
        <f>IFERROR(VLOOKUP(A1708,Ref_Data!$A:$B,2,0),"Unknown")</f>
        <v>Unknown</v>
      </c>
      <c r="Q1708" t="str">
        <f>IFERROR(VLOOKUP(A1708,Ref_Data!$A:$C,3,0),"Unknown")</f>
        <v>Unknown</v>
      </c>
      <c r="R1708" t="str">
        <f t="shared" si="318"/>
        <v>High Access</v>
      </c>
      <c r="S1708">
        <f t="shared" si="319"/>
        <v>1.6080394733593977</v>
      </c>
      <c r="T1708">
        <f t="shared" si="320"/>
        <v>-7.5605374238353491</v>
      </c>
      <c r="U1708">
        <f t="shared" si="321"/>
        <v>-1.5993248760000038</v>
      </c>
      <c r="V1708">
        <f t="shared" si="322"/>
        <v>2.8508390700000064</v>
      </c>
      <c r="W1708">
        <f t="shared" si="323"/>
        <v>0.30425752600000022</v>
      </c>
    </row>
    <row r="1709" spans="1:23" x14ac:dyDescent="0.2">
      <c r="A1709" t="s">
        <v>267</v>
      </c>
      <c r="B1709" t="s">
        <v>266</v>
      </c>
      <c r="C1709">
        <v>2014</v>
      </c>
      <c r="D1709">
        <v>84.019776309999997</v>
      </c>
      <c r="E1709">
        <v>22.776570830000001</v>
      </c>
      <c r="F1709">
        <v>3.3897243380000002</v>
      </c>
      <c r="G1709">
        <v>1152.4434879999999</v>
      </c>
      <c r="H1709">
        <v>5865202078</v>
      </c>
      <c r="I1709" t="str">
        <f>Master_Data!$A1709 &amp; "-" &amp; Master_Data!$C1709</f>
        <v>LMY-2014</v>
      </c>
      <c r="J1709">
        <f t="shared" si="312"/>
        <v>0.69919865999999331</v>
      </c>
      <c r="K1709">
        <f t="shared" si="313"/>
        <v>3.5468170000001464E-2</v>
      </c>
      <c r="L1709">
        <f t="shared" si="314"/>
        <v>2.0678769999999957E-2</v>
      </c>
      <c r="M1709">
        <f t="shared" si="315"/>
        <v>19881418231.084774</v>
      </c>
      <c r="N1709">
        <f t="shared" si="316"/>
        <v>15.980223690000003</v>
      </c>
      <c r="O1709">
        <f t="shared" si="317"/>
        <v>2.9413367104730437</v>
      </c>
      <c r="P1709" t="str">
        <f>IFERROR(VLOOKUP(A1709,Ref_Data!$A:$B,2,0),"Unknown")</f>
        <v>Unknown</v>
      </c>
      <c r="Q1709" t="str">
        <f>IFERROR(VLOOKUP(A1709,Ref_Data!$A:$C,3,0),"Unknown")</f>
        <v>Unknown</v>
      </c>
      <c r="R1709" t="str">
        <f t="shared" si="318"/>
        <v>High Access</v>
      </c>
      <c r="S1709">
        <f t="shared" si="319"/>
        <v>1.578873721132851</v>
      </c>
      <c r="T1709">
        <f t="shared" si="320"/>
        <v>-7.3351557755783006</v>
      </c>
      <c r="U1709">
        <f t="shared" si="321"/>
        <v>-1.4015625600836841</v>
      </c>
      <c r="V1709">
        <f t="shared" si="322"/>
        <v>3.5500377299999997</v>
      </c>
      <c r="W1709">
        <f t="shared" si="323"/>
        <v>0.32493629600000018</v>
      </c>
    </row>
    <row r="1710" spans="1:23" x14ac:dyDescent="0.2">
      <c r="A1710" t="s">
        <v>267</v>
      </c>
      <c r="B1710" t="s">
        <v>266</v>
      </c>
      <c r="C1710">
        <v>2015</v>
      </c>
      <c r="D1710">
        <v>85.04035356</v>
      </c>
      <c r="E1710">
        <v>22.820167420000001</v>
      </c>
      <c r="F1710">
        <v>3.3269487899999999</v>
      </c>
      <c r="G1710">
        <v>1139.0439060000001</v>
      </c>
      <c r="H1710">
        <v>5941222744</v>
      </c>
      <c r="I1710" t="str">
        <f>Master_Data!$A1710 &amp; "-" &amp; Master_Data!$C1710</f>
        <v>LMY-2015</v>
      </c>
      <c r="J1710">
        <f t="shared" si="312"/>
        <v>1.0205772500000023</v>
      </c>
      <c r="K1710">
        <f t="shared" si="313"/>
        <v>4.3596589999999935E-2</v>
      </c>
      <c r="L1710">
        <f t="shared" si="314"/>
        <v>-6.2775548000000292E-2</v>
      </c>
      <c r="M1710">
        <f t="shared" si="315"/>
        <v>19766143819.271278</v>
      </c>
      <c r="N1710">
        <f t="shared" si="316"/>
        <v>14.95964644</v>
      </c>
      <c r="O1710">
        <f t="shared" si="317"/>
        <v>2.9208257666583743</v>
      </c>
      <c r="P1710" t="str">
        <f>IFERROR(VLOOKUP(A1710,Ref_Data!$A:$B,2,0),"Unknown")</f>
        <v>Unknown</v>
      </c>
      <c r="Q1710" t="str">
        <f>IFERROR(VLOOKUP(A1710,Ref_Data!$A:$C,3,0),"Unknown")</f>
        <v>Unknown</v>
      </c>
      <c r="R1710" t="str">
        <f t="shared" si="318"/>
        <v>High Access</v>
      </c>
      <c r="S1710">
        <f t="shared" si="319"/>
        <v>2.025115001953111</v>
      </c>
      <c r="T1710">
        <f t="shared" si="320"/>
        <v>-7.094989771497989</v>
      </c>
      <c r="U1710">
        <f t="shared" si="321"/>
        <v>-1.3824925760041791</v>
      </c>
      <c r="V1710">
        <f t="shared" si="322"/>
        <v>4.570614980000002</v>
      </c>
      <c r="W1710">
        <f t="shared" si="323"/>
        <v>0.26216074799999989</v>
      </c>
    </row>
    <row r="1711" spans="1:23" x14ac:dyDescent="0.2">
      <c r="A1711" t="s">
        <v>267</v>
      </c>
      <c r="B1711" t="s">
        <v>266</v>
      </c>
      <c r="C1711">
        <v>2016</v>
      </c>
      <c r="D1711">
        <v>86.205662410000002</v>
      </c>
      <c r="E1711">
        <v>23.060846170000001</v>
      </c>
      <c r="F1711">
        <v>3.3156702359999999</v>
      </c>
      <c r="G1711">
        <v>1138.8720989999999</v>
      </c>
      <c r="H1711">
        <v>6017111688</v>
      </c>
      <c r="I1711" t="str">
        <f>Master_Data!$A1711 &amp; "-" &amp; Master_Data!$C1711</f>
        <v>LMY-2016</v>
      </c>
      <c r="J1711">
        <f t="shared" si="312"/>
        <v>1.1653088500000024</v>
      </c>
      <c r="K1711">
        <f t="shared" si="313"/>
        <v>0.24067875000000072</v>
      </c>
      <c r="L1711">
        <f t="shared" si="314"/>
        <v>-1.1278553999999996E-2</v>
      </c>
      <c r="M1711">
        <f t="shared" si="315"/>
        <v>19950758130.589317</v>
      </c>
      <c r="N1711">
        <f t="shared" si="316"/>
        <v>13.794337589999998</v>
      </c>
      <c r="O1711">
        <f t="shared" si="317"/>
        <v>2.9113631275288623</v>
      </c>
      <c r="P1711" t="str">
        <f>IFERROR(VLOOKUP(A1711,Ref_Data!$A:$B,2,0),"Unknown")</f>
        <v>Unknown</v>
      </c>
      <c r="Q1711" t="str">
        <f>IFERROR(VLOOKUP(A1711,Ref_Data!$A:$C,3,0),"Unknown")</f>
        <v>Unknown</v>
      </c>
      <c r="R1711" t="str">
        <f t="shared" si="318"/>
        <v>High Access</v>
      </c>
      <c r="S1711">
        <f t="shared" si="319"/>
        <v>2.1109112794530347</v>
      </c>
      <c r="T1711">
        <f t="shared" si="320"/>
        <v>-6.6452113551847241</v>
      </c>
      <c r="U1711">
        <f t="shared" si="321"/>
        <v>-1.3587015596694565</v>
      </c>
      <c r="V1711">
        <f t="shared" si="322"/>
        <v>5.7359238300000044</v>
      </c>
      <c r="W1711">
        <f t="shared" si="323"/>
        <v>0.25088219399999989</v>
      </c>
    </row>
    <row r="1712" spans="1:23" x14ac:dyDescent="0.2">
      <c r="A1712" t="s">
        <v>267</v>
      </c>
      <c r="B1712" t="s">
        <v>266</v>
      </c>
      <c r="C1712">
        <v>2017</v>
      </c>
      <c r="D1712">
        <v>87.227767080000007</v>
      </c>
      <c r="E1712">
        <v>23.097431690000001</v>
      </c>
      <c r="F1712">
        <v>3.371680569</v>
      </c>
      <c r="G1712">
        <v>1164.0943910000001</v>
      </c>
      <c r="H1712">
        <v>6093971714</v>
      </c>
      <c r="I1712" t="str">
        <f>Master_Data!$A1712 &amp; "-" &amp; Master_Data!$C1712</f>
        <v>LMY-2017</v>
      </c>
      <c r="J1712">
        <f t="shared" si="312"/>
        <v>1.0221046700000045</v>
      </c>
      <c r="K1712">
        <f t="shared" si="313"/>
        <v>3.658551999999915E-2</v>
      </c>
      <c r="L1712">
        <f t="shared" si="314"/>
        <v>5.6010333000000134E-2</v>
      </c>
      <c r="M1712">
        <f t="shared" si="315"/>
        <v>20546926016.129425</v>
      </c>
      <c r="N1712">
        <f t="shared" si="316"/>
        <v>12.772232919999993</v>
      </c>
      <c r="O1712">
        <f t="shared" si="317"/>
        <v>2.8963979167562193</v>
      </c>
      <c r="P1712" t="str">
        <f>IFERROR(VLOOKUP(A1712,Ref_Data!$A:$B,2,0),"Unknown")</f>
        <v>Unknown</v>
      </c>
      <c r="Q1712" t="str">
        <f>IFERROR(VLOOKUP(A1712,Ref_Data!$A:$C,3,0),"Unknown")</f>
        <v>Unknown</v>
      </c>
      <c r="R1712" t="str">
        <f t="shared" si="318"/>
        <v>High Access</v>
      </c>
      <c r="S1712">
        <f t="shared" si="319"/>
        <v>2.3738593899218898</v>
      </c>
      <c r="T1712">
        <f t="shared" si="320"/>
        <v>-6.4440871817349468</v>
      </c>
      <c r="U1712">
        <f t="shared" si="321"/>
        <v>-1.3060704965732239</v>
      </c>
      <c r="V1712">
        <f t="shared" si="322"/>
        <v>6.7580285000000089</v>
      </c>
      <c r="W1712">
        <f t="shared" si="323"/>
        <v>0.30689252700000003</v>
      </c>
    </row>
    <row r="1713" spans="1:23" x14ac:dyDescent="0.2">
      <c r="A1713" t="s">
        <v>267</v>
      </c>
      <c r="B1713" t="s">
        <v>266</v>
      </c>
      <c r="C1713">
        <v>2018</v>
      </c>
      <c r="D1713">
        <v>88.326647140000006</v>
      </c>
      <c r="E1713">
        <v>23.193582760000002</v>
      </c>
      <c r="F1713">
        <v>3.4571002480000002</v>
      </c>
      <c r="G1713">
        <v>1190.461912</v>
      </c>
      <c r="H1713">
        <v>6169658713</v>
      </c>
      <c r="I1713" t="str">
        <f>Master_Data!$A1713 &amp; "-" &amp; Master_Data!$C1713</f>
        <v>LMY-2018</v>
      </c>
      <c r="J1713">
        <f t="shared" si="312"/>
        <v>1.098880059999999</v>
      </c>
      <c r="K1713">
        <f t="shared" si="313"/>
        <v>9.6151070000001226E-2</v>
      </c>
      <c r="L1713">
        <f t="shared" si="314"/>
        <v>8.5419679000000137E-2</v>
      </c>
      <c r="M1713">
        <f t="shared" si="315"/>
        <v>21329128666.787663</v>
      </c>
      <c r="N1713">
        <f t="shared" si="316"/>
        <v>11.673352859999994</v>
      </c>
      <c r="O1713">
        <f t="shared" si="317"/>
        <v>2.9039990386521501</v>
      </c>
      <c r="P1713" t="str">
        <f>IFERROR(VLOOKUP(A1713,Ref_Data!$A:$B,2,0),"Unknown")</f>
        <v>Unknown</v>
      </c>
      <c r="Q1713" t="str">
        <f>IFERROR(VLOOKUP(A1713,Ref_Data!$A:$C,3,0),"Unknown")</f>
        <v>Unknown</v>
      </c>
      <c r="R1713" t="str">
        <f t="shared" si="318"/>
        <v>High Access</v>
      </c>
      <c r="S1713">
        <f t="shared" si="319"/>
        <v>2.8428465803125107</v>
      </c>
      <c r="T1713">
        <f t="shared" si="320"/>
        <v>-6.3694474103253</v>
      </c>
      <c r="U1713">
        <f t="shared" si="321"/>
        <v>-1.2537687616276147</v>
      </c>
      <c r="V1713">
        <f t="shared" si="322"/>
        <v>7.8569085600000079</v>
      </c>
      <c r="W1713">
        <f t="shared" si="323"/>
        <v>0.39231220600000016</v>
      </c>
    </row>
    <row r="1714" spans="1:23" x14ac:dyDescent="0.2">
      <c r="A1714" t="s">
        <v>267</v>
      </c>
      <c r="B1714" t="s">
        <v>266</v>
      </c>
      <c r="C1714">
        <v>2019</v>
      </c>
      <c r="D1714">
        <v>88.690315190000007</v>
      </c>
      <c r="E1714">
        <v>23.699123579999998</v>
      </c>
      <c r="F1714">
        <v>3.4900876799999998</v>
      </c>
      <c r="G1714">
        <v>1215.4701010000001</v>
      </c>
      <c r="H1714">
        <v>6243562839</v>
      </c>
      <c r="I1714" t="str">
        <f>Master_Data!$A1714 &amp; "-" &amp; Master_Data!$C1714</f>
        <v>LMY-2019</v>
      </c>
      <c r="J1714">
        <f t="shared" si="312"/>
        <v>0.36366805000000113</v>
      </c>
      <c r="K1714">
        <f t="shared" si="313"/>
        <v>0.50554081999999667</v>
      </c>
      <c r="L1714">
        <f t="shared" si="314"/>
        <v>3.298743199999965E-2</v>
      </c>
      <c r="M1714">
        <f t="shared" si="315"/>
        <v>21790581743.699722</v>
      </c>
      <c r="N1714">
        <f t="shared" si="316"/>
        <v>11.309684809999993</v>
      </c>
      <c r="O1714">
        <f t="shared" si="317"/>
        <v>2.8713891663222406</v>
      </c>
      <c r="P1714" t="str">
        <f>IFERROR(VLOOKUP(A1714,Ref_Data!$A:$B,2,0),"Unknown")</f>
        <v>Unknown</v>
      </c>
      <c r="Q1714" t="str">
        <f>IFERROR(VLOOKUP(A1714,Ref_Data!$A:$C,3,0),"Unknown")</f>
        <v>Unknown</v>
      </c>
      <c r="R1714" t="str">
        <f t="shared" si="318"/>
        <v>High Access</v>
      </c>
      <c r="S1714">
        <f t="shared" si="319"/>
        <v>2.6489380505858833</v>
      </c>
      <c r="T1714">
        <f t="shared" si="320"/>
        <v>-5.7630674638272907</v>
      </c>
      <c r="U1714">
        <f t="shared" si="321"/>
        <v>-1.1933136155815878</v>
      </c>
      <c r="V1714">
        <f t="shared" si="322"/>
        <v>8.2205766100000091</v>
      </c>
      <c r="W1714">
        <f t="shared" si="323"/>
        <v>0.42529963799999981</v>
      </c>
    </row>
    <row r="1715" spans="1:23" x14ac:dyDescent="0.2">
      <c r="A1715" t="s">
        <v>267</v>
      </c>
      <c r="B1715" t="s">
        <v>266</v>
      </c>
      <c r="C1715">
        <v>2020</v>
      </c>
      <c r="D1715">
        <v>89.015749729999996</v>
      </c>
      <c r="E1715">
        <v>24.599193549999999</v>
      </c>
      <c r="F1715">
        <v>3.4108078210000001</v>
      </c>
      <c r="G1715">
        <v>1201.243162</v>
      </c>
      <c r="H1715">
        <v>6313913801</v>
      </c>
      <c r="I1715" t="str">
        <f>Master_Data!$A1715 &amp; "-" &amp; Master_Data!$C1715</f>
        <v>LMY-2020</v>
      </c>
      <c r="J1715">
        <f t="shared" si="312"/>
        <v>0.32543453999998917</v>
      </c>
      <c r="K1715">
        <f t="shared" si="313"/>
        <v>0.90006997000000055</v>
      </c>
      <c r="L1715">
        <f t="shared" si="314"/>
        <v>-7.9279858999999675E-2</v>
      </c>
      <c r="M1715">
        <f t="shared" si="315"/>
        <v>21535546573.570637</v>
      </c>
      <c r="N1715">
        <f t="shared" si="316"/>
        <v>10.984250270000004</v>
      </c>
      <c r="O1715">
        <f t="shared" si="317"/>
        <v>2.8393983240838629</v>
      </c>
      <c r="P1715" t="str">
        <f>IFERROR(VLOOKUP(A1715,Ref_Data!$A:$B,2,0),"Unknown")</f>
        <v>Unknown</v>
      </c>
      <c r="Q1715" t="str">
        <f>IFERROR(VLOOKUP(A1715,Ref_Data!$A:$C,3,0),"Unknown")</f>
        <v>Unknown</v>
      </c>
      <c r="R1715" t="str">
        <f t="shared" si="318"/>
        <v>High Access</v>
      </c>
      <c r="S1715">
        <f t="shared" si="319"/>
        <v>2.4419152043359134</v>
      </c>
      <c r="T1715">
        <f t="shared" si="320"/>
        <v>-5.9356598838152621</v>
      </c>
      <c r="U1715">
        <f t="shared" si="321"/>
        <v>-0.98993981530125774</v>
      </c>
      <c r="V1715">
        <f t="shared" si="322"/>
        <v>8.5460111499999982</v>
      </c>
      <c r="W1715">
        <f t="shared" si="323"/>
        <v>0.34601977900000014</v>
      </c>
    </row>
    <row r="1716" spans="1:23" x14ac:dyDescent="0.2">
      <c r="A1716" t="s">
        <v>267</v>
      </c>
      <c r="B1716" t="s">
        <v>266</v>
      </c>
      <c r="C1716">
        <v>2021</v>
      </c>
      <c r="D1716">
        <v>90.151996310000001</v>
      </c>
      <c r="F1716">
        <v>3.5684436050000001</v>
      </c>
      <c r="G1716">
        <v>1264.6649050000001</v>
      </c>
      <c r="H1716">
        <v>6378323939</v>
      </c>
      <c r="I1716" t="str">
        <f>Master_Data!$A1716 &amp; "-" &amp; Master_Data!$C1716</f>
        <v>LMY-2021</v>
      </c>
      <c r="J1716">
        <f t="shared" si="312"/>
        <v>1.1362465800000052</v>
      </c>
      <c r="K1716" t="str">
        <f t="shared" si="313"/>
        <v/>
      </c>
      <c r="L1716">
        <f t="shared" si="314"/>
        <v>0.157635784</v>
      </c>
      <c r="M1716">
        <f t="shared" si="315"/>
        <v>22760689270.742962</v>
      </c>
      <c r="N1716">
        <f t="shared" si="316"/>
        <v>9.8480036899999988</v>
      </c>
      <c r="O1716">
        <f t="shared" si="317"/>
        <v>2.8216514832440929</v>
      </c>
      <c r="P1716" t="str">
        <f>IFERROR(VLOOKUP(A1716,Ref_Data!$A:$B,2,0),"Unknown")</f>
        <v>Unknown</v>
      </c>
      <c r="Q1716" t="str">
        <f>IFERROR(VLOOKUP(A1716,Ref_Data!$A:$C,3,0),"Unknown")</f>
        <v>Unknown</v>
      </c>
      <c r="R1716" t="str">
        <f t="shared" si="318"/>
        <v>High Access</v>
      </c>
      <c r="S1716">
        <f t="shared" si="319"/>
        <v>3.0268277997265614</v>
      </c>
      <c r="T1716" t="str">
        <f t="shared" si="320"/>
        <v/>
      </c>
      <c r="U1716">
        <f t="shared" si="321"/>
        <v>-1.0122907360041862</v>
      </c>
      <c r="V1716">
        <f t="shared" si="322"/>
        <v>9.6822577300000034</v>
      </c>
      <c r="W1716">
        <f t="shared" si="323"/>
        <v>0.50365556300000014</v>
      </c>
    </row>
    <row r="1717" spans="1:23" x14ac:dyDescent="0.2">
      <c r="A1717" t="s">
        <v>267</v>
      </c>
      <c r="B1717" t="s">
        <v>266</v>
      </c>
      <c r="C1717">
        <v>2022</v>
      </c>
      <c r="D1717">
        <v>90.092767719999998</v>
      </c>
      <c r="F1717">
        <v>3.5746569250000002</v>
      </c>
      <c r="G1717">
        <v>1284.8152620000001</v>
      </c>
      <c r="H1717">
        <v>6437946207</v>
      </c>
      <c r="I1717" t="str">
        <f>Master_Data!$A1717 &amp; "-" &amp; Master_Data!$C1717</f>
        <v>LMY-2022</v>
      </c>
      <c r="J1717">
        <f t="shared" si="312"/>
        <v>-5.9228590000003578E-2</v>
      </c>
      <c r="K1717" t="str">
        <f t="shared" si="313"/>
        <v/>
      </c>
      <c r="L1717">
        <f t="shared" si="314"/>
        <v>6.2133200000000777E-3</v>
      </c>
      <c r="M1717">
        <f t="shared" si="315"/>
        <v>23013448991.630035</v>
      </c>
      <c r="N1717">
        <f t="shared" si="316"/>
        <v>9.9072322800000023</v>
      </c>
      <c r="O1717">
        <f t="shared" si="317"/>
        <v>2.7822341707208018</v>
      </c>
      <c r="P1717" t="str">
        <f>IFERROR(VLOOKUP(A1717,Ref_Data!$A:$B,2,0),"Unknown")</f>
        <v>Unknown</v>
      </c>
      <c r="Q1717" t="str">
        <f>IFERROR(VLOOKUP(A1717,Ref_Data!$A:$C,3,0),"Unknown")</f>
        <v>Unknown</v>
      </c>
      <c r="R1717" t="str">
        <f t="shared" si="318"/>
        <v>High Access</v>
      </c>
      <c r="S1717">
        <f t="shared" si="319"/>
        <v>2.6787140560156502</v>
      </c>
      <c r="T1717" t="str">
        <f t="shared" si="320"/>
        <v/>
      </c>
      <c r="U1717">
        <f t="shared" si="321"/>
        <v>-0.97614412722593613</v>
      </c>
      <c r="V1717">
        <f t="shared" si="322"/>
        <v>9.6230291399999999</v>
      </c>
      <c r="W1717">
        <f t="shared" si="323"/>
        <v>0.50986888300000022</v>
      </c>
    </row>
    <row r="1718" spans="1:23" x14ac:dyDescent="0.2">
      <c r="A1718" t="s">
        <v>269</v>
      </c>
      <c r="B1718" t="s">
        <v>268</v>
      </c>
      <c r="C1718">
        <v>2010</v>
      </c>
      <c r="D1718">
        <v>17</v>
      </c>
      <c r="E1718">
        <v>53</v>
      </c>
      <c r="F1718">
        <v>0.261640445</v>
      </c>
      <c r="H1718">
        <v>1996251</v>
      </c>
      <c r="I1718" t="str">
        <f>Master_Data!$A1718 &amp; "-" &amp; Master_Data!$C1718</f>
        <v>LSO-2010</v>
      </c>
      <c r="J1718" t="str">
        <f t="shared" si="312"/>
        <v/>
      </c>
      <c r="K1718" t="str">
        <f t="shared" si="313"/>
        <v/>
      </c>
      <c r="L1718" t="str">
        <f t="shared" si="314"/>
        <v/>
      </c>
      <c r="M1718">
        <f t="shared" si="315"/>
        <v>522299.99997169501</v>
      </c>
      <c r="N1718">
        <f t="shared" si="316"/>
        <v>83</v>
      </c>
      <c r="O1718" t="str">
        <f t="shared" si="317"/>
        <v/>
      </c>
      <c r="P1718" t="str">
        <f>IFERROR(VLOOKUP(A1718,Ref_Data!$A:$B,2,0),"Unknown")</f>
        <v>Lower Middle Income</v>
      </c>
      <c r="Q1718" t="str">
        <f>IFERROR(VLOOKUP(A1718,Ref_Data!$A:$C,3,0),"Unknown")</f>
        <v>Sub-Saharan Africa</v>
      </c>
      <c r="R1718" t="str">
        <f t="shared" si="318"/>
        <v>Critical</v>
      </c>
      <c r="S1718">
        <f t="shared" si="319"/>
        <v>-62.624657439414051</v>
      </c>
      <c r="T1718">
        <f t="shared" si="320"/>
        <v>22.587335093262098</v>
      </c>
      <c r="U1718">
        <f t="shared" si="321"/>
        <v>-4.836418768991634</v>
      </c>
      <c r="V1718">
        <f t="shared" si="322"/>
        <v>0</v>
      </c>
      <c r="W1718">
        <f t="shared" si="323"/>
        <v>0</v>
      </c>
    </row>
    <row r="1719" spans="1:23" x14ac:dyDescent="0.2">
      <c r="A1719" t="s">
        <v>269</v>
      </c>
      <c r="B1719" t="s">
        <v>268</v>
      </c>
      <c r="C1719">
        <v>2011</v>
      </c>
      <c r="D1719">
        <v>22.5</v>
      </c>
      <c r="E1719">
        <v>42.3</v>
      </c>
      <c r="F1719">
        <v>0.27020733299999999</v>
      </c>
      <c r="H1719">
        <v>2014009</v>
      </c>
      <c r="I1719" t="str">
        <f>Master_Data!$A1719 &amp; "-" &amp; Master_Data!$C1719</f>
        <v>LSO-2011</v>
      </c>
      <c r="J1719">
        <f t="shared" si="312"/>
        <v>5.5</v>
      </c>
      <c r="K1719">
        <f t="shared" si="313"/>
        <v>-10.700000000000003</v>
      </c>
      <c r="L1719">
        <f t="shared" si="314"/>
        <v>8.5668879999999947E-3</v>
      </c>
      <c r="M1719">
        <f t="shared" si="315"/>
        <v>544200.00052799704</v>
      </c>
      <c r="N1719">
        <f t="shared" si="316"/>
        <v>77.5</v>
      </c>
      <c r="O1719" t="str">
        <f t="shared" si="317"/>
        <v/>
      </c>
      <c r="P1719" t="str">
        <f>IFERROR(VLOOKUP(A1719,Ref_Data!$A:$B,2,0),"Unknown")</f>
        <v>Lower Middle Income</v>
      </c>
      <c r="Q1719" t="str">
        <f>IFERROR(VLOOKUP(A1719,Ref_Data!$A:$C,3,0),"Unknown")</f>
        <v>Sub-Saharan Africa</v>
      </c>
      <c r="R1719" t="str">
        <f t="shared" si="318"/>
        <v>Low Access</v>
      </c>
      <c r="S1719">
        <f t="shared" si="319"/>
        <v>-57.915327430820312</v>
      </c>
      <c r="T1719">
        <f t="shared" si="320"/>
        <v>12.102629710358855</v>
      </c>
      <c r="U1719">
        <f t="shared" si="321"/>
        <v>-4.8563260507740553</v>
      </c>
      <c r="V1719">
        <f t="shared" si="322"/>
        <v>5.5</v>
      </c>
      <c r="W1719">
        <f t="shared" si="323"/>
        <v>8.5668879999999947E-3</v>
      </c>
    </row>
    <row r="1720" spans="1:23" x14ac:dyDescent="0.2">
      <c r="A1720" t="s">
        <v>269</v>
      </c>
      <c r="B1720" t="s">
        <v>268</v>
      </c>
      <c r="C1720">
        <v>2012</v>
      </c>
      <c r="D1720">
        <v>20.6</v>
      </c>
      <c r="E1720">
        <v>40.799999999999997</v>
      </c>
      <c r="F1720">
        <v>0.28333318600000001</v>
      </c>
      <c r="H1720">
        <v>2034354</v>
      </c>
      <c r="I1720" t="str">
        <f>Master_Data!$A1720 &amp; "-" &amp; Master_Data!$C1720</f>
        <v>LSO-2012</v>
      </c>
      <c r="J1720">
        <f t="shared" si="312"/>
        <v>-1.8999999999999986</v>
      </c>
      <c r="K1720">
        <f t="shared" si="313"/>
        <v>-1.5</v>
      </c>
      <c r="L1720">
        <f t="shared" si="314"/>
        <v>1.3125853000000021E-2</v>
      </c>
      <c r="M1720">
        <f t="shared" si="315"/>
        <v>576400.00027184398</v>
      </c>
      <c r="N1720">
        <f t="shared" si="316"/>
        <v>79.400000000000006</v>
      </c>
      <c r="O1720" t="str">
        <f t="shared" si="317"/>
        <v/>
      </c>
      <c r="P1720" t="str">
        <f>IFERROR(VLOOKUP(A1720,Ref_Data!$A:$B,2,0),"Unknown")</f>
        <v>Lower Middle Income</v>
      </c>
      <c r="Q1720" t="str">
        <f>IFERROR(VLOOKUP(A1720,Ref_Data!$A:$C,3,0),"Unknown")</f>
        <v>Sub-Saharan Africa</v>
      </c>
      <c r="R1720" t="str">
        <f t="shared" si="318"/>
        <v>Low Access</v>
      </c>
      <c r="S1720">
        <f t="shared" si="319"/>
        <v>-60.520804536015625</v>
      </c>
      <c r="T1720">
        <f t="shared" si="320"/>
        <v>10.692870546775115</v>
      </c>
      <c r="U1720">
        <f t="shared" si="321"/>
        <v>-5.1221708770962291</v>
      </c>
      <c r="V1720">
        <f t="shared" si="322"/>
        <v>3.6000000000000014</v>
      </c>
      <c r="W1720">
        <f t="shared" si="323"/>
        <v>2.1692741000000015E-2</v>
      </c>
    </row>
    <row r="1721" spans="1:23" x14ac:dyDescent="0.2">
      <c r="A1721" t="s">
        <v>269</v>
      </c>
      <c r="B1721" t="s">
        <v>268</v>
      </c>
      <c r="C1721">
        <v>2013</v>
      </c>
      <c r="D1721">
        <v>26.9</v>
      </c>
      <c r="E1721">
        <v>46.1</v>
      </c>
      <c r="F1721">
        <v>0.28256691900000003</v>
      </c>
      <c r="H1721">
        <v>2056504</v>
      </c>
      <c r="I1721" t="str">
        <f>Master_Data!$A1721 &amp; "-" &amp; Master_Data!$C1721</f>
        <v>LSO-2013</v>
      </c>
      <c r="J1721">
        <f t="shared" si="312"/>
        <v>6.2999999999999972</v>
      </c>
      <c r="K1721">
        <f t="shared" si="313"/>
        <v>5.3000000000000043</v>
      </c>
      <c r="L1721">
        <f t="shared" si="314"/>
        <v>-7.6626699999998715E-4</v>
      </c>
      <c r="M1721">
        <f t="shared" si="315"/>
        <v>581099.99919117603</v>
      </c>
      <c r="N1721">
        <f t="shared" si="316"/>
        <v>73.099999999999994</v>
      </c>
      <c r="O1721" t="str">
        <f t="shared" si="317"/>
        <v/>
      </c>
      <c r="P1721" t="str">
        <f>IFERROR(VLOOKUP(A1721,Ref_Data!$A:$B,2,0),"Unknown")</f>
        <v>Lower Middle Income</v>
      </c>
      <c r="Q1721" t="str">
        <f>IFERROR(VLOOKUP(A1721,Ref_Data!$A:$C,3,0),"Unknown")</f>
        <v>Sub-Saharan Africa</v>
      </c>
      <c r="R1721" t="str">
        <f t="shared" si="318"/>
        <v>Low Access</v>
      </c>
      <c r="S1721">
        <f t="shared" si="319"/>
        <v>-54.812538176640608</v>
      </c>
      <c r="T1721">
        <f t="shared" si="320"/>
        <v>15.798359916164653</v>
      </c>
      <c r="U1721">
        <f t="shared" si="321"/>
        <v>-4.6858035250000043</v>
      </c>
      <c r="V1721">
        <f t="shared" si="322"/>
        <v>9.8999999999999986</v>
      </c>
      <c r="W1721">
        <f t="shared" si="323"/>
        <v>2.0926474000000028E-2</v>
      </c>
    </row>
    <row r="1722" spans="1:23" x14ac:dyDescent="0.2">
      <c r="A1722" t="s">
        <v>269</v>
      </c>
      <c r="B1722" t="s">
        <v>268</v>
      </c>
      <c r="C1722">
        <v>2014</v>
      </c>
      <c r="D1722">
        <v>27.8</v>
      </c>
      <c r="E1722">
        <v>43.2</v>
      </c>
      <c r="F1722">
        <v>0.288016522</v>
      </c>
      <c r="H1722">
        <v>2080089</v>
      </c>
      <c r="I1722" t="str">
        <f>Master_Data!$A1722 &amp; "-" &amp; Master_Data!$C1722</f>
        <v>LSO-2014</v>
      </c>
      <c r="J1722">
        <f t="shared" si="312"/>
        <v>0.90000000000000213</v>
      </c>
      <c r="K1722">
        <f t="shared" si="313"/>
        <v>-2.8999999999999986</v>
      </c>
      <c r="L1722">
        <f t="shared" si="314"/>
        <v>5.4496029999999696E-3</v>
      </c>
      <c r="M1722">
        <f t="shared" si="315"/>
        <v>599099.99923045805</v>
      </c>
      <c r="N1722">
        <f t="shared" si="316"/>
        <v>72.2</v>
      </c>
      <c r="O1722" t="str">
        <f t="shared" si="317"/>
        <v/>
      </c>
      <c r="P1722" t="str">
        <f>IFERROR(VLOOKUP(A1722,Ref_Data!$A:$B,2,0),"Unknown")</f>
        <v>Lower Middle Income</v>
      </c>
      <c r="Q1722" t="str">
        <f>IFERROR(VLOOKUP(A1722,Ref_Data!$A:$C,3,0),"Unknown")</f>
        <v>Sub-Saharan Africa</v>
      </c>
      <c r="R1722" t="str">
        <f t="shared" si="318"/>
        <v>Low Access</v>
      </c>
      <c r="S1722">
        <f t="shared" si="319"/>
        <v>-54.640902588867149</v>
      </c>
      <c r="T1722">
        <f t="shared" si="320"/>
        <v>13.088273394421702</v>
      </c>
      <c r="U1722">
        <f t="shared" si="321"/>
        <v>-4.5032703760836839</v>
      </c>
      <c r="V1722">
        <f t="shared" si="322"/>
        <v>10.8</v>
      </c>
      <c r="W1722">
        <f t="shared" si="323"/>
        <v>2.6376076999999998E-2</v>
      </c>
    </row>
    <row r="1723" spans="1:23" x14ac:dyDescent="0.2">
      <c r="A1723" t="s">
        <v>269</v>
      </c>
      <c r="B1723" t="s">
        <v>268</v>
      </c>
      <c r="C1723">
        <v>2015</v>
      </c>
      <c r="D1723">
        <v>31.8</v>
      </c>
      <c r="E1723">
        <v>46</v>
      </c>
      <c r="F1723">
        <v>0.28347281299999999</v>
      </c>
      <c r="H1723">
        <v>2104611</v>
      </c>
      <c r="I1723" t="str">
        <f>Master_Data!$A1723 &amp; "-" &amp; Master_Data!$C1723</f>
        <v>LSO-2015</v>
      </c>
      <c r="J1723">
        <f t="shared" si="312"/>
        <v>4</v>
      </c>
      <c r="K1723">
        <f t="shared" si="313"/>
        <v>2.7999999999999972</v>
      </c>
      <c r="L1723">
        <f t="shared" si="314"/>
        <v>-4.5437090000000069E-3</v>
      </c>
      <c r="M1723">
        <f t="shared" si="315"/>
        <v>596600.00044074294</v>
      </c>
      <c r="N1723">
        <f t="shared" si="316"/>
        <v>68.2</v>
      </c>
      <c r="O1723" t="str">
        <f t="shared" si="317"/>
        <v/>
      </c>
      <c r="P1723" t="str">
        <f>IFERROR(VLOOKUP(A1723,Ref_Data!$A:$B,2,0),"Unknown")</f>
        <v>Lower Middle Income</v>
      </c>
      <c r="Q1723" t="str">
        <f>IFERROR(VLOOKUP(A1723,Ref_Data!$A:$C,3,0),"Unknown")</f>
        <v>Sub-Saharan Africa</v>
      </c>
      <c r="R1723" t="str">
        <f t="shared" si="318"/>
        <v>Low Access</v>
      </c>
      <c r="S1723">
        <f t="shared" si="319"/>
        <v>-51.215238558046892</v>
      </c>
      <c r="T1723">
        <f t="shared" si="320"/>
        <v>16.08484280850201</v>
      </c>
      <c r="U1723">
        <f t="shared" si="321"/>
        <v>-4.4259685530041786</v>
      </c>
      <c r="V1723">
        <f t="shared" si="322"/>
        <v>14.8</v>
      </c>
      <c r="W1723">
        <f t="shared" si="323"/>
        <v>2.1832367999999991E-2</v>
      </c>
    </row>
    <row r="1724" spans="1:23" x14ac:dyDescent="0.2">
      <c r="A1724" t="s">
        <v>269</v>
      </c>
      <c r="B1724" t="s">
        <v>268</v>
      </c>
      <c r="C1724">
        <v>2016</v>
      </c>
      <c r="D1724">
        <v>35.1</v>
      </c>
      <c r="E1724">
        <v>45.1</v>
      </c>
      <c r="F1724">
        <v>0.30862430099999999</v>
      </c>
      <c r="H1724">
        <v>2130422</v>
      </c>
      <c r="I1724" t="str">
        <f>Master_Data!$A1724 &amp; "-" &amp; Master_Data!$C1724</f>
        <v>LSO-2016</v>
      </c>
      <c r="J1724">
        <f t="shared" si="312"/>
        <v>3.3000000000000007</v>
      </c>
      <c r="K1724">
        <f t="shared" si="313"/>
        <v>-0.89999999999999858</v>
      </c>
      <c r="L1724">
        <f t="shared" si="314"/>
        <v>2.5151488E-2</v>
      </c>
      <c r="M1724">
        <f t="shared" si="315"/>
        <v>657500.00058502203</v>
      </c>
      <c r="N1724">
        <f t="shared" si="316"/>
        <v>64.900000000000006</v>
      </c>
      <c r="O1724" t="str">
        <f t="shared" si="317"/>
        <v/>
      </c>
      <c r="P1724" t="str">
        <f>IFERROR(VLOOKUP(A1724,Ref_Data!$A:$B,2,0),"Unknown")</f>
        <v>Lower Middle Income</v>
      </c>
      <c r="Q1724" t="str">
        <f>IFERROR(VLOOKUP(A1724,Ref_Data!$A:$C,3,0),"Unknown")</f>
        <v>Sub-Saharan Africa</v>
      </c>
      <c r="R1724" t="str">
        <f t="shared" si="318"/>
        <v>Low Access</v>
      </c>
      <c r="S1724">
        <f t="shared" si="319"/>
        <v>-48.994751130546966</v>
      </c>
      <c r="T1724">
        <f t="shared" si="320"/>
        <v>15.393942474815276</v>
      </c>
      <c r="U1724">
        <f t="shared" si="321"/>
        <v>-4.3657474946694563</v>
      </c>
      <c r="V1724">
        <f t="shared" si="322"/>
        <v>18.100000000000001</v>
      </c>
      <c r="W1724">
        <f t="shared" si="323"/>
        <v>4.6983855999999991E-2</v>
      </c>
    </row>
    <row r="1725" spans="1:23" x14ac:dyDescent="0.2">
      <c r="A1725" t="s">
        <v>269</v>
      </c>
      <c r="B1725" t="s">
        <v>268</v>
      </c>
      <c r="C1725">
        <v>2017</v>
      </c>
      <c r="D1725">
        <v>33.700000000000003</v>
      </c>
      <c r="E1725">
        <v>41.5</v>
      </c>
      <c r="F1725">
        <v>0.33345541000000001</v>
      </c>
      <c r="H1725">
        <v>2157110</v>
      </c>
      <c r="I1725" t="str">
        <f>Master_Data!$A1725 &amp; "-" &amp; Master_Data!$C1725</f>
        <v>LSO-2017</v>
      </c>
      <c r="J1725">
        <f t="shared" si="312"/>
        <v>-1.3999999999999986</v>
      </c>
      <c r="K1725">
        <f t="shared" si="313"/>
        <v>-3.6000000000000014</v>
      </c>
      <c r="L1725">
        <f t="shared" si="314"/>
        <v>2.4831109000000018E-2</v>
      </c>
      <c r="M1725">
        <f t="shared" si="315"/>
        <v>719299.9994651</v>
      </c>
      <c r="N1725">
        <f t="shared" si="316"/>
        <v>66.3</v>
      </c>
      <c r="O1725" t="str">
        <f t="shared" si="317"/>
        <v/>
      </c>
      <c r="P1725" t="str">
        <f>IFERROR(VLOOKUP(A1725,Ref_Data!$A:$B,2,0),"Unknown")</f>
        <v>Lower Middle Income</v>
      </c>
      <c r="Q1725" t="str">
        <f>IFERROR(VLOOKUP(A1725,Ref_Data!$A:$C,3,0),"Unknown")</f>
        <v>Sub-Saharan Africa</v>
      </c>
      <c r="R1725" t="str">
        <f t="shared" si="318"/>
        <v>Low Access</v>
      </c>
      <c r="S1725">
        <f t="shared" si="319"/>
        <v>-51.153907690078114</v>
      </c>
      <c r="T1725">
        <f t="shared" si="320"/>
        <v>11.958481128265053</v>
      </c>
      <c r="U1725">
        <f t="shared" si="321"/>
        <v>-4.3442956555732239</v>
      </c>
      <c r="V1725">
        <f t="shared" si="322"/>
        <v>16.700000000000003</v>
      </c>
      <c r="W1725">
        <f t="shared" si="323"/>
        <v>7.1814965000000008E-2</v>
      </c>
    </row>
    <row r="1726" spans="1:23" x14ac:dyDescent="0.2">
      <c r="A1726" t="s">
        <v>269</v>
      </c>
      <c r="B1726" t="s">
        <v>268</v>
      </c>
      <c r="C1726">
        <v>2018</v>
      </c>
      <c r="D1726">
        <v>47</v>
      </c>
      <c r="E1726">
        <v>42.5</v>
      </c>
      <c r="F1726">
        <v>0.34699531</v>
      </c>
      <c r="H1726">
        <v>2183603</v>
      </c>
      <c r="I1726" t="str">
        <f>Master_Data!$A1726 &amp; "-" &amp; Master_Data!$C1726</f>
        <v>LSO-2018</v>
      </c>
      <c r="J1726">
        <f t="shared" si="312"/>
        <v>13.299999999999997</v>
      </c>
      <c r="K1726">
        <f t="shared" si="313"/>
        <v>1</v>
      </c>
      <c r="L1726">
        <f t="shared" si="314"/>
        <v>1.3539899999999994E-2</v>
      </c>
      <c r="M1726">
        <f t="shared" si="315"/>
        <v>757699.99990192999</v>
      </c>
      <c r="N1726">
        <f t="shared" si="316"/>
        <v>53</v>
      </c>
      <c r="O1726" t="str">
        <f t="shared" si="317"/>
        <v/>
      </c>
      <c r="P1726" t="str">
        <f>IFERROR(VLOOKUP(A1726,Ref_Data!$A:$B,2,0),"Unknown")</f>
        <v>Lower Middle Income</v>
      </c>
      <c r="Q1726" t="str">
        <f>IFERROR(VLOOKUP(A1726,Ref_Data!$A:$C,3,0),"Unknown")</f>
        <v>Sub-Saharan Africa</v>
      </c>
      <c r="R1726" t="str">
        <f t="shared" si="318"/>
        <v>Low Access</v>
      </c>
      <c r="S1726">
        <f t="shared" si="319"/>
        <v>-38.483800559687495</v>
      </c>
      <c r="T1726">
        <f t="shared" si="320"/>
        <v>12.936969829674698</v>
      </c>
      <c r="U1726">
        <f t="shared" si="321"/>
        <v>-4.3638736996276153</v>
      </c>
      <c r="V1726">
        <f t="shared" si="322"/>
        <v>30</v>
      </c>
      <c r="W1726">
        <f t="shared" si="323"/>
        <v>8.5354865000000002E-2</v>
      </c>
    </row>
    <row r="1727" spans="1:23" x14ac:dyDescent="0.2">
      <c r="A1727" t="s">
        <v>269</v>
      </c>
      <c r="B1727" t="s">
        <v>268</v>
      </c>
      <c r="C1727">
        <v>2019</v>
      </c>
      <c r="D1727">
        <v>44.6</v>
      </c>
      <c r="E1727">
        <v>41.6</v>
      </c>
      <c r="F1727">
        <v>0.354575101</v>
      </c>
      <c r="H1727">
        <v>2209405</v>
      </c>
      <c r="I1727" t="str">
        <f>Master_Data!$A1727 &amp; "-" &amp; Master_Data!$C1727</f>
        <v>LSO-2019</v>
      </c>
      <c r="J1727">
        <f t="shared" si="312"/>
        <v>-2.3999999999999986</v>
      </c>
      <c r="K1727">
        <f t="shared" si="313"/>
        <v>-0.89999999999999858</v>
      </c>
      <c r="L1727">
        <f t="shared" si="314"/>
        <v>7.5797910000000024E-3</v>
      </c>
      <c r="M1727">
        <f t="shared" si="315"/>
        <v>783400.00102490501</v>
      </c>
      <c r="N1727">
        <f t="shared" si="316"/>
        <v>55.4</v>
      </c>
      <c r="O1727" t="str">
        <f t="shared" si="317"/>
        <v/>
      </c>
      <c r="P1727" t="str">
        <f>IFERROR(VLOOKUP(A1727,Ref_Data!$A:$B,2,0),"Unknown")</f>
        <v>Lower Middle Income</v>
      </c>
      <c r="Q1727" t="str">
        <f>IFERROR(VLOOKUP(A1727,Ref_Data!$A:$C,3,0),"Unknown")</f>
        <v>Sub-Saharan Africa</v>
      </c>
      <c r="R1727" t="str">
        <f t="shared" si="318"/>
        <v>Low Access</v>
      </c>
      <c r="S1727">
        <f t="shared" si="319"/>
        <v>-41.441377139414122</v>
      </c>
      <c r="T1727">
        <f t="shared" si="320"/>
        <v>12.137808956172712</v>
      </c>
      <c r="U1727">
        <f t="shared" si="321"/>
        <v>-4.3288261945815876</v>
      </c>
      <c r="V1727">
        <f t="shared" si="322"/>
        <v>27.6</v>
      </c>
      <c r="W1727">
        <f t="shared" si="323"/>
        <v>9.2934656000000004E-2</v>
      </c>
    </row>
    <row r="1728" spans="1:23" x14ac:dyDescent="0.2">
      <c r="A1728" t="s">
        <v>269</v>
      </c>
      <c r="B1728" t="s">
        <v>268</v>
      </c>
      <c r="C1728">
        <v>2020</v>
      </c>
      <c r="D1728">
        <v>47.5</v>
      </c>
      <c r="E1728">
        <v>43.2</v>
      </c>
      <c r="F1728">
        <v>0.31452856299999998</v>
      </c>
      <c r="H1728">
        <v>2235727</v>
      </c>
      <c r="I1728" t="str">
        <f>Master_Data!$A1728 &amp; "-" &amp; Master_Data!$C1728</f>
        <v>LSO-2020</v>
      </c>
      <c r="J1728">
        <f t="shared" si="312"/>
        <v>2.8999999999999986</v>
      </c>
      <c r="K1728">
        <f t="shared" si="313"/>
        <v>1.6000000000000014</v>
      </c>
      <c r="L1728">
        <f t="shared" si="314"/>
        <v>-4.004653800000002E-2</v>
      </c>
      <c r="M1728">
        <f t="shared" si="315"/>
        <v>703200.00057030097</v>
      </c>
      <c r="N1728">
        <f t="shared" si="316"/>
        <v>52.5</v>
      </c>
      <c r="O1728" t="str">
        <f t="shared" si="317"/>
        <v/>
      </c>
      <c r="P1728" t="str">
        <f>IFERROR(VLOOKUP(A1728,Ref_Data!$A:$B,2,0),"Unknown")</f>
        <v>Lower Middle Income</v>
      </c>
      <c r="Q1728" t="str">
        <f>IFERROR(VLOOKUP(A1728,Ref_Data!$A:$C,3,0),"Unknown")</f>
        <v>Sub-Saharan Africa</v>
      </c>
      <c r="R1728" t="str">
        <f t="shared" si="318"/>
        <v>Low Access</v>
      </c>
      <c r="S1728">
        <f t="shared" si="319"/>
        <v>-39.073834525664083</v>
      </c>
      <c r="T1728">
        <f t="shared" si="320"/>
        <v>12.665146566184742</v>
      </c>
      <c r="U1728">
        <f t="shared" si="321"/>
        <v>-4.0862190733012582</v>
      </c>
      <c r="V1728">
        <f t="shared" si="322"/>
        <v>30.5</v>
      </c>
      <c r="W1728">
        <f t="shared" si="323"/>
        <v>5.2888117999999984E-2</v>
      </c>
    </row>
    <row r="1729" spans="1:23" x14ac:dyDescent="0.2">
      <c r="A1729" t="s">
        <v>269</v>
      </c>
      <c r="B1729" t="s">
        <v>268</v>
      </c>
      <c r="C1729">
        <v>2021</v>
      </c>
      <c r="D1729">
        <v>50.4</v>
      </c>
      <c r="E1729">
        <v>33.6</v>
      </c>
      <c r="F1729">
        <v>0.337999471</v>
      </c>
      <c r="H1729">
        <v>2261542</v>
      </c>
      <c r="I1729" t="str">
        <f>Master_Data!$A1729 &amp; "-" &amp; Master_Data!$C1729</f>
        <v>LSO-2021</v>
      </c>
      <c r="J1729">
        <f t="shared" si="312"/>
        <v>2.8999999999999986</v>
      </c>
      <c r="K1729">
        <f t="shared" si="313"/>
        <v>-9.6000000000000014</v>
      </c>
      <c r="L1729">
        <f t="shared" si="314"/>
        <v>2.3470908000000013E-2</v>
      </c>
      <c r="M1729">
        <f t="shared" si="315"/>
        <v>764399.99964428204</v>
      </c>
      <c r="N1729">
        <f t="shared" si="316"/>
        <v>49.6</v>
      </c>
      <c r="O1729" t="str">
        <f t="shared" si="317"/>
        <v/>
      </c>
      <c r="P1729" t="str">
        <f>IFERROR(VLOOKUP(A1729,Ref_Data!$A:$B,2,0),"Unknown")</f>
        <v>Lower Middle Income</v>
      </c>
      <c r="Q1729" t="str">
        <f>IFERROR(VLOOKUP(A1729,Ref_Data!$A:$C,3,0),"Unknown")</f>
        <v>Sub-Saharan Africa</v>
      </c>
      <c r="R1729" t="str">
        <f t="shared" si="318"/>
        <v>Moderate Access</v>
      </c>
      <c r="S1729">
        <f t="shared" si="319"/>
        <v>-36.725168510273441</v>
      </c>
      <c r="T1729">
        <f t="shared" si="320"/>
        <v>3.996618357487943</v>
      </c>
      <c r="U1729">
        <f t="shared" si="321"/>
        <v>-4.2427348700041865</v>
      </c>
      <c r="V1729">
        <f t="shared" si="322"/>
        <v>33.4</v>
      </c>
      <c r="W1729">
        <f t="shared" si="323"/>
        <v>7.6359025999999997E-2</v>
      </c>
    </row>
    <row r="1730" spans="1:23" x14ac:dyDescent="0.2">
      <c r="A1730" t="s">
        <v>269</v>
      </c>
      <c r="B1730" t="s">
        <v>268</v>
      </c>
      <c r="C1730">
        <v>2022</v>
      </c>
      <c r="D1730">
        <v>50</v>
      </c>
      <c r="E1730">
        <v>34.9</v>
      </c>
      <c r="F1730">
        <v>0.42915695199999998</v>
      </c>
      <c r="H1730">
        <v>2286110</v>
      </c>
      <c r="I1730" t="str">
        <f>Master_Data!$A1730 &amp; "-" &amp; Master_Data!$C1730</f>
        <v>LSO-2022</v>
      </c>
      <c r="J1730">
        <f t="shared" ref="J1730:J1793" si="324">IF(C1730=2010,"",IF(D1730="","",IFERROR(D1730-INDEX($D:$D,MATCH(A1730&amp;"-"&amp;(C1730-1),$I:$I,0)),"")))</f>
        <v>-0.39999999999999858</v>
      </c>
      <c r="K1730">
        <f t="shared" ref="K1730:K1793" si="325">IF(C1730=2010,"",IF(E1730="","",IFERROR(E1730-INDEX($E:$E,MATCH(A1730&amp;"-"&amp;(C1730-1),$I:$I,0)),"")))</f>
        <v>1.2999999999999972</v>
      </c>
      <c r="L1730">
        <f t="shared" ref="L1730:L1793" si="326">IF(C1730=2010,"",IF(F1730="","",IFERROR(F1730-INDEX($F:$F,MATCH(A1730&amp;"-"&amp;(C1730-1),$I:$I,0)),"" )))</f>
        <v>9.1157480999999985E-2</v>
      </c>
      <c r="M1730">
        <f t="shared" ref="M1730:M1793" si="327">IFERROR(F1730*H1730,"")</f>
        <v>981099.99953671999</v>
      </c>
      <c r="N1730">
        <f t="shared" ref="N1730:N1793" si="328">IF(D1730="","",100-D1730)</f>
        <v>50</v>
      </c>
      <c r="O1730" t="str">
        <f t="shared" ref="O1730:O1793" si="329">IFERROR(F1730/G1730*1000,"")</f>
        <v/>
      </c>
      <c r="P1730" t="str">
        <f>IFERROR(VLOOKUP(A1730,Ref_Data!$A:$B,2,0),"Unknown")</f>
        <v>Lower Middle Income</v>
      </c>
      <c r="Q1730" t="str">
        <f>IFERROR(VLOOKUP(A1730,Ref_Data!$A:$C,3,0),"Unknown")</f>
        <v>Sub-Saharan Africa</v>
      </c>
      <c r="R1730" t="str">
        <f t="shared" ref="R1730:R1793" si="330">IF(D1730="","No Data",IF(D1730&gt;=95,"Universal Access",IF(D1730&gt;=80,"High Access",IF(D1730&gt;=50,"Moderate Access",IF(D1730&gt;=20,"Low Access","Critical")))))</f>
        <v>Moderate Access</v>
      </c>
      <c r="S1730">
        <f t="shared" ref="S1730:S1793" si="331">IF(D1730="","",D1730-AVERAGEIF($C:$C,C1730,$D:$D))</f>
        <v>-37.414053663984348</v>
      </c>
      <c r="T1730">
        <f t="shared" ref="T1730:T1793" si="332">IF(E1730="","",E1730-AVERAGEIF($C:$C,C1730,$E:$E))</f>
        <v>4.4782608695652044</v>
      </c>
      <c r="U1730">
        <f t="shared" ref="U1730:U1793" si="333">IF(F1730="","",F1730-AVERAGEIF($C:$C,C1730,$F:$F))</f>
        <v>-4.1216441002259367</v>
      </c>
      <c r="V1730">
        <f t="shared" ref="V1730:V1793" si="334">IFERROR(IF(D1730="","",D1730-INDEX($D:$D,MATCH(A1730&amp;"-2010",$I:$I,0))),"")</f>
        <v>33</v>
      </c>
      <c r="W1730">
        <f t="shared" ref="W1730:W1793" si="335">IFERROR(IF(F1730="","",F1730-INDEX($F:$F,MATCH(A1730&amp;"-2010",$I:$I,0))),"")</f>
        <v>0.16751650699999998</v>
      </c>
    </row>
    <row r="1731" spans="1:23" x14ac:dyDescent="0.2">
      <c r="A1731" t="s">
        <v>271</v>
      </c>
      <c r="B1731" t="s">
        <v>270</v>
      </c>
      <c r="C1731">
        <v>2010</v>
      </c>
      <c r="D1731">
        <v>98.352511440000001</v>
      </c>
      <c r="E1731">
        <v>14.227913389999999</v>
      </c>
      <c r="F1731">
        <v>6.2509964709999997</v>
      </c>
      <c r="G1731">
        <v>2005.7493360000001</v>
      </c>
      <c r="H1731">
        <v>2179525352</v>
      </c>
      <c r="I1731" t="str">
        <f>Master_Data!$A1731 &amp; "-" &amp; Master_Data!$C1731</f>
        <v>LTE-2010</v>
      </c>
      <c r="J1731" t="str">
        <f t="shared" si="324"/>
        <v/>
      </c>
      <c r="K1731" t="str">
        <f t="shared" si="325"/>
        <v/>
      </c>
      <c r="L1731" t="str">
        <f t="shared" si="326"/>
        <v/>
      </c>
      <c r="M1731">
        <f t="shared" si="327"/>
        <v>13624205283.807032</v>
      </c>
      <c r="N1731">
        <f t="shared" si="328"/>
        <v>1.6474885599999993</v>
      </c>
      <c r="O1731">
        <f t="shared" si="329"/>
        <v>3.1165392199337112</v>
      </c>
      <c r="P1731" t="str">
        <f>IFERROR(VLOOKUP(A1731,Ref_Data!$A:$B,2,0),"Unknown")</f>
        <v>Unknown</v>
      </c>
      <c r="Q1731" t="str">
        <f>IFERROR(VLOOKUP(A1731,Ref_Data!$A:$C,3,0),"Unknown")</f>
        <v>Unknown</v>
      </c>
      <c r="R1731" t="str">
        <f t="shared" si="330"/>
        <v>Universal Access</v>
      </c>
      <c r="S1731">
        <f t="shared" si="331"/>
        <v>18.72785400058595</v>
      </c>
      <c r="T1731">
        <f t="shared" si="332"/>
        <v>-16.184751516737904</v>
      </c>
      <c r="U1731">
        <f t="shared" si="333"/>
        <v>1.1529372570083654</v>
      </c>
      <c r="V1731">
        <f t="shared" si="334"/>
        <v>0</v>
      </c>
      <c r="W1731">
        <f t="shared" si="335"/>
        <v>0</v>
      </c>
    </row>
    <row r="1732" spans="1:23" x14ac:dyDescent="0.2">
      <c r="A1732" t="s">
        <v>271</v>
      </c>
      <c r="B1732" t="s">
        <v>270</v>
      </c>
      <c r="C1732">
        <v>2011</v>
      </c>
      <c r="D1732">
        <v>98.626021840000007</v>
      </c>
      <c r="E1732">
        <v>13.493940159999999</v>
      </c>
      <c r="F1732">
        <v>6.6771694359999998</v>
      </c>
      <c r="G1732">
        <v>2097.7230450000002</v>
      </c>
      <c r="H1732">
        <v>2193171336</v>
      </c>
      <c r="I1732" t="str">
        <f>Master_Data!$A1732 &amp; "-" &amp; Master_Data!$C1732</f>
        <v>LTE-2011</v>
      </c>
      <c r="J1732">
        <f t="shared" si="324"/>
        <v>0.27351040000000637</v>
      </c>
      <c r="K1732">
        <f t="shared" si="325"/>
        <v>-0.73397323000000014</v>
      </c>
      <c r="L1732">
        <f t="shared" si="326"/>
        <v>0.42617296500000013</v>
      </c>
      <c r="M1732">
        <f t="shared" si="327"/>
        <v>14644176612.650486</v>
      </c>
      <c r="N1732">
        <f t="shared" si="328"/>
        <v>1.373978159999993</v>
      </c>
      <c r="O1732">
        <f t="shared" si="329"/>
        <v>3.1830557670209507</v>
      </c>
      <c r="P1732" t="str">
        <f>IFERROR(VLOOKUP(A1732,Ref_Data!$A:$B,2,0),"Unknown")</f>
        <v>Unknown</v>
      </c>
      <c r="Q1732" t="str">
        <f>IFERROR(VLOOKUP(A1732,Ref_Data!$A:$C,3,0),"Unknown")</f>
        <v>Unknown</v>
      </c>
      <c r="R1732" t="str">
        <f t="shared" si="330"/>
        <v>Universal Access</v>
      </c>
      <c r="S1732">
        <f t="shared" si="331"/>
        <v>18.210694409179695</v>
      </c>
      <c r="T1732">
        <f t="shared" si="332"/>
        <v>-16.703430129641141</v>
      </c>
      <c r="U1732">
        <f t="shared" si="333"/>
        <v>1.5506360522259444</v>
      </c>
      <c r="V1732">
        <f t="shared" si="334"/>
        <v>0.27351040000000637</v>
      </c>
      <c r="W1732">
        <f t="shared" si="335"/>
        <v>0.42617296500000013</v>
      </c>
    </row>
    <row r="1733" spans="1:23" x14ac:dyDescent="0.2">
      <c r="A1733" t="s">
        <v>271</v>
      </c>
      <c r="B1733" t="s">
        <v>270</v>
      </c>
      <c r="C1733">
        <v>2012</v>
      </c>
      <c r="D1733">
        <v>98.712188920000003</v>
      </c>
      <c r="E1733">
        <v>13.55839053</v>
      </c>
      <c r="F1733">
        <v>6.7996309469999998</v>
      </c>
      <c r="G1733">
        <v>2145.6924119999999</v>
      </c>
      <c r="H1733">
        <v>2209319631</v>
      </c>
      <c r="I1733" t="str">
        <f>Master_Data!$A1733 &amp; "-" &amp; Master_Data!$C1733</f>
        <v>LTE-2012</v>
      </c>
      <c r="J1733">
        <f t="shared" si="324"/>
        <v>8.6167079999995622E-2</v>
      </c>
      <c r="K1733">
        <f t="shared" si="325"/>
        <v>6.44503700000012E-2</v>
      </c>
      <c r="L1733">
        <f t="shared" si="326"/>
        <v>0.12246151100000002</v>
      </c>
      <c r="M1733">
        <f t="shared" si="327"/>
        <v>15022558134.76222</v>
      </c>
      <c r="N1733">
        <f t="shared" si="328"/>
        <v>1.2878110799999973</v>
      </c>
      <c r="O1733">
        <f t="shared" si="329"/>
        <v>3.1689681656943849</v>
      </c>
      <c r="P1733" t="str">
        <f>IFERROR(VLOOKUP(A1733,Ref_Data!$A:$B,2,0),"Unknown")</f>
        <v>Unknown</v>
      </c>
      <c r="Q1733" t="str">
        <f>IFERROR(VLOOKUP(A1733,Ref_Data!$A:$C,3,0),"Unknown")</f>
        <v>Unknown</v>
      </c>
      <c r="R1733" t="str">
        <f t="shared" si="330"/>
        <v>Universal Access</v>
      </c>
      <c r="S1733">
        <f t="shared" si="331"/>
        <v>17.591384383984376</v>
      </c>
      <c r="T1733">
        <f t="shared" si="332"/>
        <v>-16.548738923224882</v>
      </c>
      <c r="U1733">
        <f t="shared" si="333"/>
        <v>1.3941268839037706</v>
      </c>
      <c r="V1733">
        <f t="shared" si="334"/>
        <v>0.35967748000000199</v>
      </c>
      <c r="W1733">
        <f t="shared" si="335"/>
        <v>0.54863447600000015</v>
      </c>
    </row>
    <row r="1734" spans="1:23" x14ac:dyDescent="0.2">
      <c r="A1734" t="s">
        <v>271</v>
      </c>
      <c r="B1734" t="s">
        <v>270</v>
      </c>
      <c r="C1734">
        <v>2013</v>
      </c>
      <c r="D1734">
        <v>98.897967449999996</v>
      </c>
      <c r="E1734">
        <v>13.651090610000001</v>
      </c>
      <c r="F1734">
        <v>6.988197574</v>
      </c>
      <c r="G1734">
        <v>2186.146792</v>
      </c>
      <c r="H1734">
        <v>2225005187</v>
      </c>
      <c r="I1734" t="str">
        <f>Master_Data!$A1734 &amp; "-" &amp; Master_Data!$C1734</f>
        <v>LTE-2013</v>
      </c>
      <c r="J1734">
        <f t="shared" si="324"/>
        <v>0.18577852999999322</v>
      </c>
      <c r="K1734">
        <f t="shared" si="325"/>
        <v>9.2700080000000185E-2</v>
      </c>
      <c r="L1734">
        <f t="shared" si="326"/>
        <v>0.18856662700000015</v>
      </c>
      <c r="M1734">
        <f t="shared" si="327"/>
        <v>15548775849.930817</v>
      </c>
      <c r="N1734">
        <f t="shared" si="328"/>
        <v>1.1020325500000041</v>
      </c>
      <c r="O1734">
        <f t="shared" si="329"/>
        <v>3.1965820408641616</v>
      </c>
      <c r="P1734" t="str">
        <f>IFERROR(VLOOKUP(A1734,Ref_Data!$A:$B,2,0),"Unknown")</f>
        <v>Unknown</v>
      </c>
      <c r="Q1734" t="str">
        <f>IFERROR(VLOOKUP(A1734,Ref_Data!$A:$C,3,0),"Unknown")</f>
        <v>Unknown</v>
      </c>
      <c r="R1734" t="str">
        <f t="shared" si="330"/>
        <v>Universal Access</v>
      </c>
      <c r="S1734">
        <f t="shared" si="331"/>
        <v>17.185429273359389</v>
      </c>
      <c r="T1734">
        <f t="shared" si="332"/>
        <v>-16.650549473835348</v>
      </c>
      <c r="U1734">
        <f t="shared" si="333"/>
        <v>2.0198271299999959</v>
      </c>
      <c r="V1734">
        <f t="shared" si="334"/>
        <v>0.54545600999999522</v>
      </c>
      <c r="W1734">
        <f t="shared" si="335"/>
        <v>0.7372011030000003</v>
      </c>
    </row>
    <row r="1735" spans="1:23" x14ac:dyDescent="0.2">
      <c r="A1735" t="s">
        <v>271</v>
      </c>
      <c r="B1735" t="s">
        <v>270</v>
      </c>
      <c r="C1735">
        <v>2014</v>
      </c>
      <c r="D1735">
        <v>99.004339419999994</v>
      </c>
      <c r="E1735">
        <v>13.796944939999999</v>
      </c>
      <c r="F1735">
        <v>6.992208647</v>
      </c>
      <c r="G1735">
        <v>2205.1416210000002</v>
      </c>
      <c r="H1735">
        <v>2241122152</v>
      </c>
      <c r="I1735" t="str">
        <f>Master_Data!$A1735 &amp; "-" &amp; Master_Data!$C1735</f>
        <v>LTE-2014</v>
      </c>
      <c r="J1735">
        <f t="shared" si="324"/>
        <v>0.10637196999999787</v>
      </c>
      <c r="K1735">
        <f t="shared" si="325"/>
        <v>0.14585432999999881</v>
      </c>
      <c r="L1735">
        <f t="shared" si="326"/>
        <v>4.0110730000000316E-3</v>
      </c>
      <c r="M1735">
        <f t="shared" si="327"/>
        <v>15670393690.197649</v>
      </c>
      <c r="N1735">
        <f t="shared" si="328"/>
        <v>0.99566058000000623</v>
      </c>
      <c r="O1735">
        <f t="shared" si="329"/>
        <v>3.1708660252982455</v>
      </c>
      <c r="P1735" t="str">
        <f>IFERROR(VLOOKUP(A1735,Ref_Data!$A:$B,2,0),"Unknown")</f>
        <v>Unknown</v>
      </c>
      <c r="Q1735" t="str">
        <f>IFERROR(VLOOKUP(A1735,Ref_Data!$A:$C,3,0),"Unknown")</f>
        <v>Unknown</v>
      </c>
      <c r="R1735" t="str">
        <f t="shared" si="330"/>
        <v>Universal Access</v>
      </c>
      <c r="S1735">
        <f t="shared" si="331"/>
        <v>16.563436831132847</v>
      </c>
      <c r="T1735">
        <f t="shared" si="332"/>
        <v>-16.314781665578302</v>
      </c>
      <c r="U1735">
        <f t="shared" si="333"/>
        <v>2.2009217489163158</v>
      </c>
      <c r="V1735">
        <f t="shared" si="334"/>
        <v>0.65182797999999309</v>
      </c>
      <c r="W1735">
        <f t="shared" si="335"/>
        <v>0.74121217600000033</v>
      </c>
    </row>
    <row r="1736" spans="1:23" x14ac:dyDescent="0.2">
      <c r="A1736" t="s">
        <v>271</v>
      </c>
      <c r="B1736" t="s">
        <v>270</v>
      </c>
      <c r="C1736">
        <v>2015</v>
      </c>
      <c r="D1736">
        <v>98.780221729999994</v>
      </c>
      <c r="E1736">
        <v>13.79475628</v>
      </c>
      <c r="F1736">
        <v>6.8902921570000002</v>
      </c>
      <c r="G1736">
        <v>2187.2053999999998</v>
      </c>
      <c r="H1736">
        <v>2256126712</v>
      </c>
      <c r="I1736" t="str">
        <f>Master_Data!$A1736 &amp; "-" &amp; Master_Data!$C1736</f>
        <v>LTE-2015</v>
      </c>
      <c r="J1736">
        <f t="shared" si="324"/>
        <v>-0.22411768999999993</v>
      </c>
      <c r="K1736">
        <f t="shared" si="325"/>
        <v>-2.1886599999998424E-3</v>
      </c>
      <c r="L1736">
        <f t="shared" si="326"/>
        <v>-0.1019164899999998</v>
      </c>
      <c r="M1736">
        <f t="shared" si="327"/>
        <v>15545372188.891798</v>
      </c>
      <c r="N1736">
        <f t="shared" si="328"/>
        <v>1.2197782700000062</v>
      </c>
      <c r="O1736">
        <f t="shared" si="329"/>
        <v>3.1502721038453916</v>
      </c>
      <c r="P1736" t="str">
        <f>IFERROR(VLOOKUP(A1736,Ref_Data!$A:$B,2,0),"Unknown")</f>
        <v>Unknown</v>
      </c>
      <c r="Q1736" t="str">
        <f>IFERROR(VLOOKUP(A1736,Ref_Data!$A:$C,3,0),"Unknown")</f>
        <v>Unknown</v>
      </c>
      <c r="R1736" t="str">
        <f t="shared" si="330"/>
        <v>Universal Access</v>
      </c>
      <c r="S1736">
        <f t="shared" si="331"/>
        <v>15.764983171953105</v>
      </c>
      <c r="T1736">
        <f t="shared" si="332"/>
        <v>-16.120400911497988</v>
      </c>
      <c r="U1736">
        <f t="shared" si="333"/>
        <v>2.1808507909958212</v>
      </c>
      <c r="V1736">
        <f t="shared" si="334"/>
        <v>0.42771028999999317</v>
      </c>
      <c r="W1736">
        <f t="shared" si="335"/>
        <v>0.63929568600000053</v>
      </c>
    </row>
    <row r="1737" spans="1:23" x14ac:dyDescent="0.2">
      <c r="A1737" t="s">
        <v>271</v>
      </c>
      <c r="B1737" t="s">
        <v>270</v>
      </c>
      <c r="C1737">
        <v>2016</v>
      </c>
      <c r="D1737">
        <v>99.116349690000007</v>
      </c>
      <c r="E1737">
        <v>14.105360449999999</v>
      </c>
      <c r="F1737">
        <v>6.8573532210000003</v>
      </c>
      <c r="G1737">
        <v>2185.8705749999999</v>
      </c>
      <c r="H1737">
        <v>2270841806</v>
      </c>
      <c r="I1737" t="str">
        <f>Master_Data!$A1737 &amp; "-" &amp; Master_Data!$C1737</f>
        <v>LTE-2016</v>
      </c>
      <c r="J1737">
        <f t="shared" si="324"/>
        <v>0.3361279600000131</v>
      </c>
      <c r="K1737">
        <f t="shared" si="325"/>
        <v>0.31060416999999951</v>
      </c>
      <c r="L1737">
        <f t="shared" si="326"/>
        <v>-3.2938935999999863E-2</v>
      </c>
      <c r="M1737">
        <f t="shared" si="327"/>
        <v>15571964372.755558</v>
      </c>
      <c r="N1737">
        <f t="shared" si="328"/>
        <v>0.88365030999999306</v>
      </c>
      <c r="O1737">
        <f t="shared" si="329"/>
        <v>3.1371268269165484</v>
      </c>
      <c r="P1737" t="str">
        <f>IFERROR(VLOOKUP(A1737,Ref_Data!$A:$B,2,0),"Unknown")</f>
        <v>Unknown</v>
      </c>
      <c r="Q1737" t="str">
        <f>IFERROR(VLOOKUP(A1737,Ref_Data!$A:$C,3,0),"Unknown")</f>
        <v>Unknown</v>
      </c>
      <c r="R1737" t="str">
        <f t="shared" si="330"/>
        <v>Universal Access</v>
      </c>
      <c r="S1737">
        <f t="shared" si="331"/>
        <v>15.021598559453039</v>
      </c>
      <c r="T1737">
        <f t="shared" si="332"/>
        <v>-15.600697075184726</v>
      </c>
      <c r="U1737">
        <f t="shared" si="333"/>
        <v>2.182981425330544</v>
      </c>
      <c r="V1737">
        <f t="shared" si="334"/>
        <v>0.76383825000000627</v>
      </c>
      <c r="W1737">
        <f t="shared" si="335"/>
        <v>0.60635675000000067</v>
      </c>
    </row>
    <row r="1738" spans="1:23" x14ac:dyDescent="0.2">
      <c r="A1738" t="s">
        <v>271</v>
      </c>
      <c r="B1738" t="s">
        <v>270</v>
      </c>
      <c r="C1738">
        <v>2017</v>
      </c>
      <c r="D1738">
        <v>99.272112309999997</v>
      </c>
      <c r="E1738">
        <v>14.36016985</v>
      </c>
      <c r="F1738">
        <v>6.9541225139999998</v>
      </c>
      <c r="G1738">
        <v>2234.2364910000001</v>
      </c>
      <c r="H1738">
        <v>2285870134</v>
      </c>
      <c r="I1738" t="str">
        <f>Master_Data!$A1738 &amp; "-" &amp; Master_Data!$C1738</f>
        <v>LTE-2017</v>
      </c>
      <c r="J1738">
        <f t="shared" si="324"/>
        <v>0.15576261999999019</v>
      </c>
      <c r="K1738">
        <f t="shared" si="325"/>
        <v>0.25480940000000096</v>
      </c>
      <c r="L1738">
        <f t="shared" si="326"/>
        <v>9.6769292999999479E-2</v>
      </c>
      <c r="M1738">
        <f t="shared" si="327"/>
        <v>15896220962.929596</v>
      </c>
      <c r="N1738">
        <f t="shared" si="328"/>
        <v>0.72788769000000286</v>
      </c>
      <c r="O1738">
        <f t="shared" si="329"/>
        <v>3.1125274974304409</v>
      </c>
      <c r="P1738" t="str">
        <f>IFERROR(VLOOKUP(A1738,Ref_Data!$A:$B,2,0),"Unknown")</f>
        <v>Unknown</v>
      </c>
      <c r="Q1738" t="str">
        <f>IFERROR(VLOOKUP(A1738,Ref_Data!$A:$C,3,0),"Unknown")</f>
        <v>Unknown</v>
      </c>
      <c r="R1738" t="str">
        <f t="shared" si="330"/>
        <v>Universal Access</v>
      </c>
      <c r="S1738">
        <f t="shared" si="331"/>
        <v>14.41820461992188</v>
      </c>
      <c r="T1738">
        <f t="shared" si="332"/>
        <v>-15.181349021734947</v>
      </c>
      <c r="U1738">
        <f t="shared" si="333"/>
        <v>2.2763714484267759</v>
      </c>
      <c r="V1738">
        <f t="shared" si="334"/>
        <v>0.91960086999999646</v>
      </c>
      <c r="W1738">
        <f t="shared" si="335"/>
        <v>0.70312604300000014</v>
      </c>
    </row>
    <row r="1739" spans="1:23" x14ac:dyDescent="0.2">
      <c r="A1739" t="s">
        <v>271</v>
      </c>
      <c r="B1739" t="s">
        <v>270</v>
      </c>
      <c r="C1739">
        <v>2018</v>
      </c>
      <c r="D1739">
        <v>99.280676360000001</v>
      </c>
      <c r="E1739">
        <v>14.711340290000001</v>
      </c>
      <c r="F1739">
        <v>7.1936394730000002</v>
      </c>
      <c r="G1739">
        <v>2316.7317589999998</v>
      </c>
      <c r="H1739">
        <v>2298394042</v>
      </c>
      <c r="I1739" t="str">
        <f>Master_Data!$A1739 &amp; "-" &amp; Master_Data!$C1739</f>
        <v>LTE-2018</v>
      </c>
      <c r="J1739">
        <f t="shared" si="324"/>
        <v>8.564050000003931E-3</v>
      </c>
      <c r="K1739">
        <f t="shared" si="325"/>
        <v>0.35117044000000064</v>
      </c>
      <c r="L1739">
        <f t="shared" si="326"/>
        <v>0.23951695900000036</v>
      </c>
      <c r="M1739">
        <f t="shared" si="327"/>
        <v>16533818105.039221</v>
      </c>
      <c r="N1739">
        <f t="shared" si="328"/>
        <v>0.71932363999999893</v>
      </c>
      <c r="O1739">
        <f t="shared" si="329"/>
        <v>3.1050808731111288</v>
      </c>
      <c r="P1739" t="str">
        <f>IFERROR(VLOOKUP(A1739,Ref_Data!$A:$B,2,0),"Unknown")</f>
        <v>Unknown</v>
      </c>
      <c r="Q1739" t="str">
        <f>IFERROR(VLOOKUP(A1739,Ref_Data!$A:$C,3,0),"Unknown")</f>
        <v>Unknown</v>
      </c>
      <c r="R1739" t="str">
        <f t="shared" si="330"/>
        <v>Universal Access</v>
      </c>
      <c r="S1739">
        <f t="shared" si="331"/>
        <v>13.796875800312506</v>
      </c>
      <c r="T1739">
        <f t="shared" si="332"/>
        <v>-14.851689880325301</v>
      </c>
      <c r="U1739">
        <f t="shared" si="333"/>
        <v>2.4827704633723853</v>
      </c>
      <c r="V1739">
        <f t="shared" si="334"/>
        <v>0.92816492000000039</v>
      </c>
      <c r="W1739">
        <f t="shared" si="335"/>
        <v>0.94264300200000051</v>
      </c>
    </row>
    <row r="1740" spans="1:23" x14ac:dyDescent="0.2">
      <c r="A1740" t="s">
        <v>271</v>
      </c>
      <c r="B1740" t="s">
        <v>270</v>
      </c>
      <c r="C1740">
        <v>2019</v>
      </c>
      <c r="D1740">
        <v>99.328977120000005</v>
      </c>
      <c r="E1740">
        <v>15.19305531</v>
      </c>
      <c r="F1740">
        <v>7.3218066039999998</v>
      </c>
      <c r="G1740">
        <v>2363.0907050000001</v>
      </c>
      <c r="H1740">
        <v>2308878047</v>
      </c>
      <c r="I1740" t="str">
        <f>Master_Data!$A1740 &amp; "-" &amp; Master_Data!$C1740</f>
        <v>LTE-2019</v>
      </c>
      <c r="J1740">
        <f t="shared" si="324"/>
        <v>4.8300760000003606E-2</v>
      </c>
      <c r="K1740">
        <f t="shared" si="325"/>
        <v>0.48171501999999933</v>
      </c>
      <c r="L1740">
        <f t="shared" si="326"/>
        <v>0.12816713099999966</v>
      </c>
      <c r="M1740">
        <f t="shared" si="327"/>
        <v>16905158532.355223</v>
      </c>
      <c r="N1740">
        <f t="shared" si="328"/>
        <v>0.67102287999999533</v>
      </c>
      <c r="O1740">
        <f t="shared" si="329"/>
        <v>3.0984026929258306</v>
      </c>
      <c r="P1740" t="str">
        <f>IFERROR(VLOOKUP(A1740,Ref_Data!$A:$B,2,0),"Unknown")</f>
        <v>Unknown</v>
      </c>
      <c r="Q1740" t="str">
        <f>IFERROR(VLOOKUP(A1740,Ref_Data!$A:$C,3,0),"Unknown")</f>
        <v>Unknown</v>
      </c>
      <c r="R1740" t="str">
        <f t="shared" si="330"/>
        <v>Universal Access</v>
      </c>
      <c r="S1740">
        <f t="shared" si="331"/>
        <v>13.287599980585881</v>
      </c>
      <c r="T1740">
        <f t="shared" si="332"/>
        <v>-14.269135733827289</v>
      </c>
      <c r="U1740">
        <f t="shared" si="333"/>
        <v>2.6384053084184123</v>
      </c>
      <c r="V1740">
        <f t="shared" si="334"/>
        <v>0.976465680000004</v>
      </c>
      <c r="W1740">
        <f t="shared" si="335"/>
        <v>1.0708101330000002</v>
      </c>
    </row>
    <row r="1741" spans="1:23" x14ac:dyDescent="0.2">
      <c r="A1741" t="s">
        <v>271</v>
      </c>
      <c r="B1741" t="s">
        <v>270</v>
      </c>
      <c r="C1741">
        <v>2020</v>
      </c>
      <c r="D1741">
        <v>99.386859000000001</v>
      </c>
      <c r="E1741">
        <v>15.829126069999999</v>
      </c>
      <c r="F1741">
        <v>7.2908362560000004</v>
      </c>
      <c r="G1741">
        <v>2378.769949</v>
      </c>
      <c r="H1741">
        <v>2316152451</v>
      </c>
      <c r="I1741" t="str">
        <f>Master_Data!$A1741 &amp; "-" &amp; Master_Data!$C1741</f>
        <v>LTE-2020</v>
      </c>
      <c r="J1741">
        <f t="shared" si="324"/>
        <v>5.7881879999996499E-2</v>
      </c>
      <c r="K1741">
        <f t="shared" si="325"/>
        <v>0.63607075999999907</v>
      </c>
      <c r="L1741">
        <f t="shared" si="326"/>
        <v>-3.0970347999999426E-2</v>
      </c>
      <c r="M1741">
        <f t="shared" si="327"/>
        <v>16886688264.174065</v>
      </c>
      <c r="N1741">
        <f t="shared" si="328"/>
        <v>0.61314099999999883</v>
      </c>
      <c r="O1741">
        <f t="shared" si="329"/>
        <v>3.0649606360904973</v>
      </c>
      <c r="P1741" t="str">
        <f>IFERROR(VLOOKUP(A1741,Ref_Data!$A:$B,2,0),"Unknown")</f>
        <v>Unknown</v>
      </c>
      <c r="Q1741" t="str">
        <f>IFERROR(VLOOKUP(A1741,Ref_Data!$A:$C,3,0),"Unknown")</f>
        <v>Unknown</v>
      </c>
      <c r="R1741" t="str">
        <f t="shared" si="330"/>
        <v>Universal Access</v>
      </c>
      <c r="S1741">
        <f t="shared" si="331"/>
        <v>12.813024474335919</v>
      </c>
      <c r="T1741">
        <f t="shared" si="332"/>
        <v>-14.705727363815262</v>
      </c>
      <c r="U1741">
        <f t="shared" si="333"/>
        <v>2.8900886196987425</v>
      </c>
      <c r="V1741">
        <f t="shared" si="334"/>
        <v>1.0343475600000005</v>
      </c>
      <c r="W1741">
        <f t="shared" si="335"/>
        <v>1.0398397850000007</v>
      </c>
    </row>
    <row r="1742" spans="1:23" x14ac:dyDescent="0.2">
      <c r="A1742" t="s">
        <v>271</v>
      </c>
      <c r="B1742" t="s">
        <v>270</v>
      </c>
      <c r="C1742">
        <v>2021</v>
      </c>
      <c r="D1742">
        <v>99.411618160000003</v>
      </c>
      <c r="F1742">
        <v>7.6551151820000003</v>
      </c>
      <c r="G1742">
        <v>2529.0204119999999</v>
      </c>
      <c r="H1742">
        <v>2320127638</v>
      </c>
      <c r="I1742" t="str">
        <f>Master_Data!$A1742 &amp; "-" &amp; Master_Data!$C1742</f>
        <v>LTE-2021</v>
      </c>
      <c r="J1742">
        <f t="shared" si="324"/>
        <v>2.4759160000002112E-2</v>
      </c>
      <c r="K1742" t="str">
        <f t="shared" si="325"/>
        <v/>
      </c>
      <c r="L1742">
        <f t="shared" si="326"/>
        <v>0.36427892599999989</v>
      </c>
      <c r="M1742">
        <f t="shared" si="327"/>
        <v>17760844305.8316</v>
      </c>
      <c r="N1742">
        <f t="shared" si="328"/>
        <v>0.58838183999999671</v>
      </c>
      <c r="O1742">
        <f t="shared" si="329"/>
        <v>3.0269092118343885</v>
      </c>
      <c r="P1742" t="str">
        <f>IFERROR(VLOOKUP(A1742,Ref_Data!$A:$B,2,0),"Unknown")</f>
        <v>Unknown</v>
      </c>
      <c r="Q1742" t="str">
        <f>IFERROR(VLOOKUP(A1742,Ref_Data!$A:$C,3,0),"Unknown")</f>
        <v>Unknown</v>
      </c>
      <c r="R1742" t="str">
        <f t="shared" si="330"/>
        <v>Universal Access</v>
      </c>
      <c r="S1742">
        <f t="shared" si="331"/>
        <v>12.286449649726563</v>
      </c>
      <c r="T1742" t="str">
        <f t="shared" si="332"/>
        <v/>
      </c>
      <c r="U1742">
        <f t="shared" si="333"/>
        <v>3.074380840995814</v>
      </c>
      <c r="V1742">
        <f t="shared" si="334"/>
        <v>1.0591067200000026</v>
      </c>
      <c r="W1742">
        <f t="shared" si="335"/>
        <v>1.4041187110000006</v>
      </c>
    </row>
    <row r="1743" spans="1:23" x14ac:dyDescent="0.2">
      <c r="A1743" t="s">
        <v>271</v>
      </c>
      <c r="B1743" t="s">
        <v>270</v>
      </c>
      <c r="C1743">
        <v>2022</v>
      </c>
      <c r="D1743">
        <v>99.477114830000005</v>
      </c>
      <c r="F1743">
        <v>7.6083106479999998</v>
      </c>
      <c r="G1743">
        <v>2556.3893830000002</v>
      </c>
      <c r="H1743">
        <v>2323799591</v>
      </c>
      <c r="I1743" t="str">
        <f>Master_Data!$A1743 &amp; "-" &amp; Master_Data!$C1743</f>
        <v>LTE-2022</v>
      </c>
      <c r="J1743">
        <f t="shared" si="324"/>
        <v>6.54966700000017E-2</v>
      </c>
      <c r="K1743" t="str">
        <f t="shared" si="325"/>
        <v/>
      </c>
      <c r="L1743">
        <f t="shared" si="326"/>
        <v>-4.6804534000000508E-2</v>
      </c>
      <c r="M1743">
        <f t="shared" si="327"/>
        <v>17680189172.023346</v>
      </c>
      <c r="N1743">
        <f t="shared" si="328"/>
        <v>0.52288516999999501</v>
      </c>
      <c r="O1743">
        <f t="shared" si="329"/>
        <v>2.9761939627019642</v>
      </c>
      <c r="P1743" t="str">
        <f>IFERROR(VLOOKUP(A1743,Ref_Data!$A:$B,2,0),"Unknown")</f>
        <v>Unknown</v>
      </c>
      <c r="Q1743" t="str">
        <f>IFERROR(VLOOKUP(A1743,Ref_Data!$A:$C,3,0),"Unknown")</f>
        <v>Unknown</v>
      </c>
      <c r="R1743" t="str">
        <f t="shared" si="330"/>
        <v>Universal Access</v>
      </c>
      <c r="S1743">
        <f t="shared" si="331"/>
        <v>12.063061166015657</v>
      </c>
      <c r="T1743" t="str">
        <f t="shared" si="332"/>
        <v/>
      </c>
      <c r="U1743">
        <f t="shared" si="333"/>
        <v>3.0575095957740634</v>
      </c>
      <c r="V1743">
        <f t="shared" si="334"/>
        <v>1.1246033900000043</v>
      </c>
      <c r="W1743">
        <f t="shared" si="335"/>
        <v>1.3573141770000001</v>
      </c>
    </row>
    <row r="1744" spans="1:23" x14ac:dyDescent="0.2">
      <c r="A1744" t="s">
        <v>273</v>
      </c>
      <c r="B1744" t="s">
        <v>272</v>
      </c>
      <c r="C1744">
        <v>2010</v>
      </c>
      <c r="D1744">
        <v>99.7</v>
      </c>
      <c r="E1744">
        <v>21.5</v>
      </c>
      <c r="F1744">
        <v>4.533329545</v>
      </c>
      <c r="G1744">
        <v>2276.5177610000001</v>
      </c>
      <c r="H1744">
        <v>3097282</v>
      </c>
      <c r="I1744" t="str">
        <f>Master_Data!$A1744 &amp; "-" &amp; Master_Data!$C1744</f>
        <v>LTU-2010</v>
      </c>
      <c r="J1744" t="str">
        <f t="shared" si="324"/>
        <v/>
      </c>
      <c r="K1744" t="str">
        <f t="shared" si="325"/>
        <v/>
      </c>
      <c r="L1744" t="str">
        <f t="shared" si="326"/>
        <v/>
      </c>
      <c r="M1744">
        <f t="shared" si="327"/>
        <v>14040999.99979669</v>
      </c>
      <c r="N1744">
        <f t="shared" si="328"/>
        <v>0.29999999999999716</v>
      </c>
      <c r="O1744">
        <f t="shared" si="329"/>
        <v>1.9913438070470646</v>
      </c>
      <c r="P1744" t="str">
        <f>IFERROR(VLOOKUP(A1744,Ref_Data!$A:$B,2,0),"Unknown")</f>
        <v>High Income</v>
      </c>
      <c r="Q1744" t="str">
        <f>IFERROR(VLOOKUP(A1744,Ref_Data!$A:$C,3,0),"Unknown")</f>
        <v>Europe &amp; Central Asia</v>
      </c>
      <c r="R1744" t="str">
        <f t="shared" si="330"/>
        <v>Universal Access</v>
      </c>
      <c r="S1744">
        <f t="shared" si="331"/>
        <v>20.075342560585952</v>
      </c>
      <c r="T1744">
        <f t="shared" si="332"/>
        <v>-8.912664906737902</v>
      </c>
      <c r="U1744">
        <f t="shared" si="333"/>
        <v>-0.56472966899163435</v>
      </c>
      <c r="V1744">
        <f t="shared" si="334"/>
        <v>0</v>
      </c>
      <c r="W1744">
        <f t="shared" si="335"/>
        <v>0</v>
      </c>
    </row>
    <row r="1745" spans="1:23" x14ac:dyDescent="0.2">
      <c r="A1745" t="s">
        <v>273</v>
      </c>
      <c r="B1745" t="s">
        <v>272</v>
      </c>
      <c r="C1745">
        <v>2011</v>
      </c>
      <c r="D1745">
        <v>99.7</v>
      </c>
      <c r="E1745">
        <v>22.7</v>
      </c>
      <c r="F1745">
        <v>4.7291136570000001</v>
      </c>
      <c r="G1745">
        <v>2412.977601</v>
      </c>
      <c r="H1745">
        <v>3028115</v>
      </c>
      <c r="I1745" t="str">
        <f>Master_Data!$A1745 &amp; "-" &amp; Master_Data!$C1745</f>
        <v>LTU-2011</v>
      </c>
      <c r="J1745">
        <f t="shared" si="324"/>
        <v>0</v>
      </c>
      <c r="K1745">
        <f t="shared" si="325"/>
        <v>1.1999999999999993</v>
      </c>
      <c r="L1745">
        <f t="shared" si="326"/>
        <v>0.19578411200000012</v>
      </c>
      <c r="M1745">
        <f t="shared" si="327"/>
        <v>14320300.001466556</v>
      </c>
      <c r="N1745">
        <f t="shared" si="328"/>
        <v>0.29999999999999716</v>
      </c>
      <c r="O1745">
        <f t="shared" si="329"/>
        <v>1.9598663721702736</v>
      </c>
      <c r="P1745" t="str">
        <f>IFERROR(VLOOKUP(A1745,Ref_Data!$A:$B,2,0),"Unknown")</f>
        <v>High Income</v>
      </c>
      <c r="Q1745" t="str">
        <f>IFERROR(VLOOKUP(A1745,Ref_Data!$A:$C,3,0),"Unknown")</f>
        <v>Europe &amp; Central Asia</v>
      </c>
      <c r="R1745" t="str">
        <f t="shared" si="330"/>
        <v>Universal Access</v>
      </c>
      <c r="S1745">
        <f t="shared" si="331"/>
        <v>19.284672569179691</v>
      </c>
      <c r="T1745">
        <f t="shared" si="332"/>
        <v>-7.4973702896411432</v>
      </c>
      <c r="U1745">
        <f t="shared" si="333"/>
        <v>-0.39741972677405535</v>
      </c>
      <c r="V1745">
        <f t="shared" si="334"/>
        <v>0</v>
      </c>
      <c r="W1745">
        <f t="shared" si="335"/>
        <v>0.19578411200000012</v>
      </c>
    </row>
    <row r="1746" spans="1:23" x14ac:dyDescent="0.2">
      <c r="A1746" t="s">
        <v>273</v>
      </c>
      <c r="B1746" t="s">
        <v>272</v>
      </c>
      <c r="C1746">
        <v>2012</v>
      </c>
      <c r="D1746">
        <v>100</v>
      </c>
      <c r="E1746">
        <v>23.9</v>
      </c>
      <c r="F1746">
        <v>4.8479177450000002</v>
      </c>
      <c r="G1746">
        <v>2468.1645840000001</v>
      </c>
      <c r="H1746">
        <v>2989139</v>
      </c>
      <c r="I1746" t="str">
        <f>Master_Data!$A1746 &amp; "-" &amp; Master_Data!$C1746</f>
        <v>LTU-2012</v>
      </c>
      <c r="J1746">
        <f t="shared" si="324"/>
        <v>0.29999999999999716</v>
      </c>
      <c r="K1746">
        <f t="shared" si="325"/>
        <v>1.1999999999999993</v>
      </c>
      <c r="L1746">
        <f t="shared" si="326"/>
        <v>0.11880408800000009</v>
      </c>
      <c r="M1746">
        <f t="shared" si="327"/>
        <v>14491100.000371555</v>
      </c>
      <c r="N1746">
        <f t="shared" si="328"/>
        <v>0</v>
      </c>
      <c r="O1746">
        <f t="shared" si="329"/>
        <v>1.9641792838398495</v>
      </c>
      <c r="P1746" t="str">
        <f>IFERROR(VLOOKUP(A1746,Ref_Data!$A:$B,2,0),"Unknown")</f>
        <v>High Income</v>
      </c>
      <c r="Q1746" t="str">
        <f>IFERROR(VLOOKUP(A1746,Ref_Data!$A:$C,3,0),"Unknown")</f>
        <v>Europe &amp; Central Asia</v>
      </c>
      <c r="R1746" t="str">
        <f t="shared" si="330"/>
        <v>Universal Access</v>
      </c>
      <c r="S1746">
        <f t="shared" si="331"/>
        <v>18.879195463984374</v>
      </c>
      <c r="T1746">
        <f t="shared" si="332"/>
        <v>-6.2071294532248835</v>
      </c>
      <c r="U1746">
        <f t="shared" si="333"/>
        <v>-0.55758631809622905</v>
      </c>
      <c r="V1746">
        <f t="shared" si="334"/>
        <v>0.29999999999999716</v>
      </c>
      <c r="W1746">
        <f t="shared" si="335"/>
        <v>0.31458820000000021</v>
      </c>
    </row>
    <row r="1747" spans="1:23" x14ac:dyDescent="0.2">
      <c r="A1747" t="s">
        <v>273</v>
      </c>
      <c r="B1747" t="s">
        <v>272</v>
      </c>
      <c r="C1747">
        <v>2013</v>
      </c>
      <c r="D1747">
        <v>100</v>
      </c>
      <c r="E1747">
        <v>26.3</v>
      </c>
      <c r="F1747">
        <v>4.5130941330000001</v>
      </c>
      <c r="G1747">
        <v>2352.9133729999999</v>
      </c>
      <c r="H1747">
        <v>2961250</v>
      </c>
      <c r="I1747" t="str">
        <f>Master_Data!$A1747 &amp; "-" &amp; Master_Data!$C1747</f>
        <v>LTU-2013</v>
      </c>
      <c r="J1747">
        <f t="shared" si="324"/>
        <v>0</v>
      </c>
      <c r="K1747">
        <f t="shared" si="325"/>
        <v>2.4000000000000021</v>
      </c>
      <c r="L1747">
        <f t="shared" si="326"/>
        <v>-0.3348236120000001</v>
      </c>
      <c r="M1747">
        <f t="shared" si="327"/>
        <v>13364400.001346251</v>
      </c>
      <c r="N1747">
        <f t="shared" si="328"/>
        <v>0</v>
      </c>
      <c r="O1747">
        <f t="shared" si="329"/>
        <v>1.918087671560019</v>
      </c>
      <c r="P1747" t="str">
        <f>IFERROR(VLOOKUP(A1747,Ref_Data!$A:$B,2,0),"Unknown")</f>
        <v>High Income</v>
      </c>
      <c r="Q1747" t="str">
        <f>IFERROR(VLOOKUP(A1747,Ref_Data!$A:$C,3,0),"Unknown")</f>
        <v>Europe &amp; Central Asia</v>
      </c>
      <c r="R1747" t="str">
        <f t="shared" si="330"/>
        <v>Universal Access</v>
      </c>
      <c r="S1747">
        <f t="shared" si="331"/>
        <v>18.287461823359394</v>
      </c>
      <c r="T1747">
        <f t="shared" si="332"/>
        <v>-4.0016400838353476</v>
      </c>
      <c r="U1747">
        <f t="shared" si="333"/>
        <v>-0.45527631100000399</v>
      </c>
      <c r="V1747">
        <f t="shared" si="334"/>
        <v>0.29999999999999716</v>
      </c>
      <c r="W1747">
        <f t="shared" si="335"/>
        <v>-2.0235411999999897E-2</v>
      </c>
    </row>
    <row r="1748" spans="1:23" x14ac:dyDescent="0.2">
      <c r="A1748" t="s">
        <v>273</v>
      </c>
      <c r="B1748" t="s">
        <v>272</v>
      </c>
      <c r="C1748">
        <v>2014</v>
      </c>
      <c r="D1748">
        <v>100</v>
      </c>
      <c r="E1748">
        <v>27.7</v>
      </c>
      <c r="F1748">
        <v>4.4979782129999997</v>
      </c>
      <c r="G1748">
        <v>2376.2753779999998</v>
      </c>
      <c r="H1748">
        <v>2937253</v>
      </c>
      <c r="I1748" t="str">
        <f>Master_Data!$A1748 &amp; "-" &amp; Master_Data!$C1748</f>
        <v>LTU-2014</v>
      </c>
      <c r="J1748">
        <f t="shared" si="324"/>
        <v>0</v>
      </c>
      <c r="K1748">
        <f t="shared" si="325"/>
        <v>1.3999999999999986</v>
      </c>
      <c r="L1748">
        <f t="shared" si="326"/>
        <v>-1.5115920000000393E-2</v>
      </c>
      <c r="M1748">
        <f t="shared" si="327"/>
        <v>13211700.000068888</v>
      </c>
      <c r="N1748">
        <f t="shared" si="328"/>
        <v>0</v>
      </c>
      <c r="O1748">
        <f t="shared" si="329"/>
        <v>1.8928690902759502</v>
      </c>
      <c r="P1748" t="str">
        <f>IFERROR(VLOOKUP(A1748,Ref_Data!$A:$B,2,0),"Unknown")</f>
        <v>High Income</v>
      </c>
      <c r="Q1748" t="str">
        <f>IFERROR(VLOOKUP(A1748,Ref_Data!$A:$C,3,0),"Unknown")</f>
        <v>Europe &amp; Central Asia</v>
      </c>
      <c r="R1748" t="str">
        <f t="shared" si="330"/>
        <v>Universal Access</v>
      </c>
      <c r="S1748">
        <f t="shared" si="331"/>
        <v>17.559097411132853</v>
      </c>
      <c r="T1748">
        <f t="shared" si="332"/>
        <v>-2.411726605578302</v>
      </c>
      <c r="U1748">
        <f t="shared" si="333"/>
        <v>-0.29330868508368457</v>
      </c>
      <c r="V1748">
        <f t="shared" si="334"/>
        <v>0.29999999999999716</v>
      </c>
      <c r="W1748">
        <f t="shared" si="335"/>
        <v>-3.5351332000000291E-2</v>
      </c>
    </row>
    <row r="1749" spans="1:23" x14ac:dyDescent="0.2">
      <c r="A1749" t="s">
        <v>273</v>
      </c>
      <c r="B1749" t="s">
        <v>272</v>
      </c>
      <c r="C1749">
        <v>2015</v>
      </c>
      <c r="D1749">
        <v>100</v>
      </c>
      <c r="E1749">
        <v>29</v>
      </c>
      <c r="F1749">
        <v>4.6925759219999996</v>
      </c>
      <c r="G1749">
        <v>2420.6055510000001</v>
      </c>
      <c r="H1749">
        <v>2911109</v>
      </c>
      <c r="I1749" t="str">
        <f>Master_Data!$A1749 &amp; "-" &amp; Master_Data!$C1749</f>
        <v>LTU-2015</v>
      </c>
      <c r="J1749">
        <f t="shared" si="324"/>
        <v>0</v>
      </c>
      <c r="K1749">
        <f t="shared" si="325"/>
        <v>1.3000000000000007</v>
      </c>
      <c r="L1749">
        <f t="shared" si="326"/>
        <v>0.19459770899999995</v>
      </c>
      <c r="M1749">
        <f t="shared" si="327"/>
        <v>13660599.999717496</v>
      </c>
      <c r="N1749">
        <f t="shared" si="328"/>
        <v>0</v>
      </c>
      <c r="O1749">
        <f t="shared" si="329"/>
        <v>1.9385958691458027</v>
      </c>
      <c r="P1749" t="str">
        <f>IFERROR(VLOOKUP(A1749,Ref_Data!$A:$B,2,0),"Unknown")</f>
        <v>High Income</v>
      </c>
      <c r="Q1749" t="str">
        <f>IFERROR(VLOOKUP(A1749,Ref_Data!$A:$C,3,0),"Unknown")</f>
        <v>Europe &amp; Central Asia</v>
      </c>
      <c r="R1749" t="str">
        <f t="shared" si="330"/>
        <v>Universal Access</v>
      </c>
      <c r="S1749">
        <f t="shared" si="331"/>
        <v>16.984761441953111</v>
      </c>
      <c r="T1749">
        <f t="shared" si="332"/>
        <v>-0.91515719149798969</v>
      </c>
      <c r="U1749">
        <f t="shared" si="333"/>
        <v>-1.6865444004179331E-2</v>
      </c>
      <c r="V1749">
        <f t="shared" si="334"/>
        <v>0.29999999999999716</v>
      </c>
      <c r="W1749">
        <f t="shared" si="335"/>
        <v>0.15924637699999966</v>
      </c>
    </row>
    <row r="1750" spans="1:23" x14ac:dyDescent="0.2">
      <c r="A1750" t="s">
        <v>273</v>
      </c>
      <c r="B1750" t="s">
        <v>272</v>
      </c>
      <c r="C1750">
        <v>2016</v>
      </c>
      <c r="D1750">
        <v>100</v>
      </c>
      <c r="E1750">
        <v>31.5</v>
      </c>
      <c r="F1750">
        <v>4.6988782980000003</v>
      </c>
      <c r="G1750">
        <v>2504.9838380000001</v>
      </c>
      <c r="H1750">
        <v>2877325</v>
      </c>
      <c r="I1750" t="str">
        <f>Master_Data!$A1750 &amp; "-" &amp; Master_Data!$C1750</f>
        <v>LTU-2016</v>
      </c>
      <c r="J1750">
        <f t="shared" si="324"/>
        <v>0</v>
      </c>
      <c r="K1750">
        <f t="shared" si="325"/>
        <v>2.5</v>
      </c>
      <c r="L1750">
        <f t="shared" si="326"/>
        <v>6.3023760000007201E-3</v>
      </c>
      <c r="M1750">
        <f t="shared" si="327"/>
        <v>13520199.998792851</v>
      </c>
      <c r="N1750">
        <f t="shared" si="328"/>
        <v>0</v>
      </c>
      <c r="O1750">
        <f t="shared" si="329"/>
        <v>1.8758118223036615</v>
      </c>
      <c r="P1750" t="str">
        <f>IFERROR(VLOOKUP(A1750,Ref_Data!$A:$B,2,0),"Unknown")</f>
        <v>High Income</v>
      </c>
      <c r="Q1750" t="str">
        <f>IFERROR(VLOOKUP(A1750,Ref_Data!$A:$C,3,0),"Unknown")</f>
        <v>Europe &amp; Central Asia</v>
      </c>
      <c r="R1750" t="str">
        <f t="shared" si="330"/>
        <v>Universal Access</v>
      </c>
      <c r="S1750">
        <f t="shared" si="331"/>
        <v>15.905248869453033</v>
      </c>
      <c r="T1750">
        <f t="shared" si="332"/>
        <v>1.7939424748152746</v>
      </c>
      <c r="U1750">
        <f t="shared" si="333"/>
        <v>2.4506502330543967E-2</v>
      </c>
      <c r="V1750">
        <f t="shared" si="334"/>
        <v>0.29999999999999716</v>
      </c>
      <c r="W1750">
        <f t="shared" si="335"/>
        <v>0.16554875300000038</v>
      </c>
    </row>
    <row r="1751" spans="1:23" x14ac:dyDescent="0.2">
      <c r="A1751" t="s">
        <v>273</v>
      </c>
      <c r="B1751" t="s">
        <v>272</v>
      </c>
      <c r="C1751">
        <v>2017</v>
      </c>
      <c r="D1751">
        <v>100</v>
      </c>
      <c r="E1751">
        <v>33.799999999999997</v>
      </c>
      <c r="F1751">
        <v>4.9124070980000001</v>
      </c>
      <c r="G1751">
        <v>2653.3998430000001</v>
      </c>
      <c r="H1751">
        <v>2842639</v>
      </c>
      <c r="I1751" t="str">
        <f>Master_Data!$A1751 &amp; "-" &amp; Master_Data!$C1751</f>
        <v>LTU-2017</v>
      </c>
      <c r="J1751">
        <f t="shared" si="324"/>
        <v>0</v>
      </c>
      <c r="K1751">
        <f t="shared" si="325"/>
        <v>2.2999999999999972</v>
      </c>
      <c r="L1751">
        <f t="shared" si="326"/>
        <v>0.21352879999999974</v>
      </c>
      <c r="M1751">
        <f t="shared" si="327"/>
        <v>13964200.000651622</v>
      </c>
      <c r="N1751">
        <f t="shared" si="328"/>
        <v>0</v>
      </c>
      <c r="O1751">
        <f t="shared" si="329"/>
        <v>1.8513633031823467</v>
      </c>
      <c r="P1751" t="str">
        <f>IFERROR(VLOOKUP(A1751,Ref_Data!$A:$B,2,0),"Unknown")</f>
        <v>High Income</v>
      </c>
      <c r="Q1751" t="str">
        <f>IFERROR(VLOOKUP(A1751,Ref_Data!$A:$C,3,0),"Unknown")</f>
        <v>Europe &amp; Central Asia</v>
      </c>
      <c r="R1751" t="str">
        <f t="shared" si="330"/>
        <v>Universal Access</v>
      </c>
      <c r="S1751">
        <f t="shared" si="331"/>
        <v>15.146092309921883</v>
      </c>
      <c r="T1751">
        <f t="shared" si="332"/>
        <v>4.2584811282650499</v>
      </c>
      <c r="U1751">
        <f t="shared" si="333"/>
        <v>0.23465603242677613</v>
      </c>
      <c r="V1751">
        <f t="shared" si="334"/>
        <v>0.29999999999999716</v>
      </c>
      <c r="W1751">
        <f t="shared" si="335"/>
        <v>0.37907755300000012</v>
      </c>
    </row>
    <row r="1752" spans="1:23" x14ac:dyDescent="0.2">
      <c r="A1752" t="s">
        <v>273</v>
      </c>
      <c r="B1752" t="s">
        <v>272</v>
      </c>
      <c r="C1752">
        <v>2018</v>
      </c>
      <c r="D1752">
        <v>100</v>
      </c>
      <c r="E1752">
        <v>33.700000000000003</v>
      </c>
      <c r="F1752">
        <v>4.972474461</v>
      </c>
      <c r="G1752">
        <v>2711.1618680000001</v>
      </c>
      <c r="H1752">
        <v>2819200</v>
      </c>
      <c r="I1752" t="str">
        <f>Master_Data!$A1752 &amp; "-" &amp; Master_Data!$C1752</f>
        <v>LTU-2018</v>
      </c>
      <c r="J1752">
        <f t="shared" si="324"/>
        <v>0</v>
      </c>
      <c r="K1752">
        <f t="shared" si="325"/>
        <v>-9.9999999999994316E-2</v>
      </c>
      <c r="L1752">
        <f t="shared" si="326"/>
        <v>6.0067362999999929E-2</v>
      </c>
      <c r="M1752">
        <f t="shared" si="327"/>
        <v>14018400.0004512</v>
      </c>
      <c r="N1752">
        <f t="shared" si="328"/>
        <v>0</v>
      </c>
      <c r="O1752">
        <f t="shared" si="329"/>
        <v>1.8340750951429359</v>
      </c>
      <c r="P1752" t="str">
        <f>IFERROR(VLOOKUP(A1752,Ref_Data!$A:$B,2,0),"Unknown")</f>
        <v>High Income</v>
      </c>
      <c r="Q1752" t="str">
        <f>IFERROR(VLOOKUP(A1752,Ref_Data!$A:$C,3,0),"Unknown")</f>
        <v>Europe &amp; Central Asia</v>
      </c>
      <c r="R1752" t="str">
        <f t="shared" si="330"/>
        <v>Universal Access</v>
      </c>
      <c r="S1752">
        <f t="shared" si="331"/>
        <v>14.516199440312505</v>
      </c>
      <c r="T1752">
        <f t="shared" si="332"/>
        <v>4.1369698296747011</v>
      </c>
      <c r="U1752">
        <f t="shared" si="333"/>
        <v>0.26160545137238511</v>
      </c>
      <c r="V1752">
        <f t="shared" si="334"/>
        <v>0.29999999999999716</v>
      </c>
      <c r="W1752">
        <f t="shared" si="335"/>
        <v>0.43914491600000005</v>
      </c>
    </row>
    <row r="1753" spans="1:23" x14ac:dyDescent="0.2">
      <c r="A1753" t="s">
        <v>273</v>
      </c>
      <c r="B1753" t="s">
        <v>272</v>
      </c>
      <c r="C1753">
        <v>2019</v>
      </c>
      <c r="D1753">
        <v>100</v>
      </c>
      <c r="E1753">
        <v>33.5</v>
      </c>
      <c r="F1753">
        <v>5.0857514650000004</v>
      </c>
      <c r="G1753">
        <v>2707.6076469999998</v>
      </c>
      <c r="H1753">
        <v>2811089</v>
      </c>
      <c r="I1753" t="str">
        <f>Master_Data!$A1753 &amp; "-" &amp; Master_Data!$C1753</f>
        <v>LTU-2019</v>
      </c>
      <c r="J1753">
        <f t="shared" si="324"/>
        <v>0</v>
      </c>
      <c r="K1753">
        <f t="shared" si="325"/>
        <v>-0.20000000000000284</v>
      </c>
      <c r="L1753">
        <f t="shared" si="326"/>
        <v>0.1132770040000004</v>
      </c>
      <c r="M1753">
        <f t="shared" si="327"/>
        <v>14296499.999995386</v>
      </c>
      <c r="N1753">
        <f t="shared" si="328"/>
        <v>0</v>
      </c>
      <c r="O1753">
        <f t="shared" si="329"/>
        <v>1.8783192131381956</v>
      </c>
      <c r="P1753" t="str">
        <f>IFERROR(VLOOKUP(A1753,Ref_Data!$A:$B,2,0),"Unknown")</f>
        <v>High Income</v>
      </c>
      <c r="Q1753" t="str">
        <f>IFERROR(VLOOKUP(A1753,Ref_Data!$A:$C,3,0),"Unknown")</f>
        <v>Europe &amp; Central Asia</v>
      </c>
      <c r="R1753" t="str">
        <f t="shared" si="330"/>
        <v>Universal Access</v>
      </c>
      <c r="S1753">
        <f t="shared" si="331"/>
        <v>13.958622860585876</v>
      </c>
      <c r="T1753">
        <f t="shared" si="332"/>
        <v>4.0378089561727109</v>
      </c>
      <c r="U1753">
        <f t="shared" si="333"/>
        <v>0.40235016941841284</v>
      </c>
      <c r="V1753">
        <f t="shared" si="334"/>
        <v>0.29999999999999716</v>
      </c>
      <c r="W1753">
        <f t="shared" si="335"/>
        <v>0.55242192000000045</v>
      </c>
    </row>
    <row r="1754" spans="1:23" x14ac:dyDescent="0.2">
      <c r="A1754" t="s">
        <v>273</v>
      </c>
      <c r="B1754" t="s">
        <v>272</v>
      </c>
      <c r="C1754">
        <v>2020</v>
      </c>
      <c r="D1754">
        <v>100</v>
      </c>
      <c r="E1754">
        <v>31.7</v>
      </c>
      <c r="F1754">
        <v>5.0719674179999998</v>
      </c>
      <c r="G1754">
        <v>2674.0684040000001</v>
      </c>
      <c r="H1754">
        <v>2810369</v>
      </c>
      <c r="I1754" t="str">
        <f>Master_Data!$A1754 &amp; "-" &amp; Master_Data!$C1754</f>
        <v>LTU-2020</v>
      </c>
      <c r="J1754">
        <f t="shared" si="324"/>
        <v>0</v>
      </c>
      <c r="K1754">
        <f t="shared" si="325"/>
        <v>-1.8000000000000007</v>
      </c>
      <c r="L1754">
        <f t="shared" si="326"/>
        <v>-1.3784047000000577E-2</v>
      </c>
      <c r="M1754">
        <f t="shared" si="327"/>
        <v>14254100.000557242</v>
      </c>
      <c r="N1754">
        <f t="shared" si="328"/>
        <v>0</v>
      </c>
      <c r="O1754">
        <f t="shared" si="329"/>
        <v>1.8967231393232524</v>
      </c>
      <c r="P1754" t="str">
        <f>IFERROR(VLOOKUP(A1754,Ref_Data!$A:$B,2,0),"Unknown")</f>
        <v>High Income</v>
      </c>
      <c r="Q1754" t="str">
        <f>IFERROR(VLOOKUP(A1754,Ref_Data!$A:$C,3,0),"Unknown")</f>
        <v>Europe &amp; Central Asia</v>
      </c>
      <c r="R1754" t="str">
        <f t="shared" si="330"/>
        <v>Universal Access</v>
      </c>
      <c r="S1754">
        <f t="shared" si="331"/>
        <v>13.426165474335917</v>
      </c>
      <c r="T1754">
        <f t="shared" si="332"/>
        <v>1.1651465661847382</v>
      </c>
      <c r="U1754">
        <f t="shared" si="333"/>
        <v>0.67121978169874197</v>
      </c>
      <c r="V1754">
        <f t="shared" si="334"/>
        <v>0.29999999999999716</v>
      </c>
      <c r="W1754">
        <f t="shared" si="335"/>
        <v>0.53863787299999988</v>
      </c>
    </row>
    <row r="1755" spans="1:23" x14ac:dyDescent="0.2">
      <c r="A1755" t="s">
        <v>273</v>
      </c>
      <c r="B1755" t="s">
        <v>272</v>
      </c>
      <c r="C1755">
        <v>2021</v>
      </c>
      <c r="D1755">
        <v>100</v>
      </c>
      <c r="E1755">
        <v>33.200000000000003</v>
      </c>
      <c r="F1755">
        <v>5.1032267710000001</v>
      </c>
      <c r="G1755">
        <v>2774.3197949999999</v>
      </c>
      <c r="H1755">
        <v>2808380</v>
      </c>
      <c r="I1755" t="str">
        <f>Master_Data!$A1755 &amp; "-" &amp; Master_Data!$C1755</f>
        <v>LTU-2021</v>
      </c>
      <c r="J1755">
        <f t="shared" si="324"/>
        <v>0</v>
      </c>
      <c r="K1755">
        <f t="shared" si="325"/>
        <v>1.5000000000000036</v>
      </c>
      <c r="L1755">
        <f t="shared" si="326"/>
        <v>3.1259353000000267E-2</v>
      </c>
      <c r="M1755">
        <f t="shared" si="327"/>
        <v>14331799.99914098</v>
      </c>
      <c r="N1755">
        <f t="shared" si="328"/>
        <v>0</v>
      </c>
      <c r="O1755">
        <f t="shared" si="329"/>
        <v>1.8394515225668135</v>
      </c>
      <c r="P1755" t="str">
        <f>IFERROR(VLOOKUP(A1755,Ref_Data!$A:$B,2,0),"Unknown")</f>
        <v>High Income</v>
      </c>
      <c r="Q1755" t="str">
        <f>IFERROR(VLOOKUP(A1755,Ref_Data!$A:$C,3,0),"Unknown")</f>
        <v>Europe &amp; Central Asia</v>
      </c>
      <c r="R1755" t="str">
        <f t="shared" si="330"/>
        <v>Universal Access</v>
      </c>
      <c r="S1755">
        <f t="shared" si="331"/>
        <v>12.87483148972656</v>
      </c>
      <c r="T1755">
        <f t="shared" si="332"/>
        <v>3.5966183574879445</v>
      </c>
      <c r="U1755">
        <f t="shared" si="333"/>
        <v>0.5224924299958138</v>
      </c>
      <c r="V1755">
        <f t="shared" si="334"/>
        <v>0.29999999999999716</v>
      </c>
      <c r="W1755">
        <f t="shared" si="335"/>
        <v>0.56989722600000015</v>
      </c>
    </row>
    <row r="1756" spans="1:23" x14ac:dyDescent="0.2">
      <c r="A1756" t="s">
        <v>273</v>
      </c>
      <c r="B1756" t="s">
        <v>272</v>
      </c>
      <c r="C1756">
        <v>2022</v>
      </c>
      <c r="D1756">
        <v>100</v>
      </c>
      <c r="F1756">
        <v>4.651122548</v>
      </c>
      <c r="G1756">
        <v>2453.9399330000001</v>
      </c>
      <c r="H1756">
        <v>2831639</v>
      </c>
      <c r="I1756" t="str">
        <f>Master_Data!$A1756 &amp; "-" &amp; Master_Data!$C1756</f>
        <v>LTU-2022</v>
      </c>
      <c r="J1756">
        <f t="shared" si="324"/>
        <v>0</v>
      </c>
      <c r="K1756" t="str">
        <f t="shared" si="325"/>
        <v/>
      </c>
      <c r="L1756">
        <f t="shared" si="326"/>
        <v>-0.45210422300000008</v>
      </c>
      <c r="M1756">
        <f t="shared" si="327"/>
        <v>13170300.000696173</v>
      </c>
      <c r="N1756">
        <f t="shared" si="328"/>
        <v>0</v>
      </c>
      <c r="O1756">
        <f t="shared" si="329"/>
        <v>1.8953693549922763</v>
      </c>
      <c r="P1756" t="str">
        <f>IFERROR(VLOOKUP(A1756,Ref_Data!$A:$B,2,0),"Unknown")</f>
        <v>High Income</v>
      </c>
      <c r="Q1756" t="str">
        <f>IFERROR(VLOOKUP(A1756,Ref_Data!$A:$C,3,0),"Unknown")</f>
        <v>Europe &amp; Central Asia</v>
      </c>
      <c r="R1756" t="str">
        <f t="shared" si="330"/>
        <v>Universal Access</v>
      </c>
      <c r="S1756">
        <f t="shared" si="331"/>
        <v>12.585946336015652</v>
      </c>
      <c r="T1756" t="str">
        <f t="shared" si="332"/>
        <v/>
      </c>
      <c r="U1756">
        <f t="shared" si="333"/>
        <v>0.10032149577406368</v>
      </c>
      <c r="V1756">
        <f t="shared" si="334"/>
        <v>0.29999999999999716</v>
      </c>
      <c r="W1756">
        <f t="shared" si="335"/>
        <v>0.11779300300000006</v>
      </c>
    </row>
    <row r="1757" spans="1:23" x14ac:dyDescent="0.2">
      <c r="A1757" t="s">
        <v>275</v>
      </c>
      <c r="B1757" t="s">
        <v>274</v>
      </c>
      <c r="C1757">
        <v>2010</v>
      </c>
      <c r="D1757">
        <v>100</v>
      </c>
      <c r="E1757">
        <v>3.7</v>
      </c>
      <c r="F1757">
        <v>22.119210259999999</v>
      </c>
      <c r="G1757">
        <v>8335.8350069999997</v>
      </c>
      <c r="H1757">
        <v>506953</v>
      </c>
      <c r="I1757" t="str">
        <f>Master_Data!$A1757 &amp; "-" &amp; Master_Data!$C1757</f>
        <v>LUX-2010</v>
      </c>
      <c r="J1757" t="str">
        <f t="shared" si="324"/>
        <v/>
      </c>
      <c r="K1757" t="str">
        <f t="shared" si="325"/>
        <v/>
      </c>
      <c r="L1757" t="str">
        <f t="shared" si="326"/>
        <v/>
      </c>
      <c r="M1757">
        <f t="shared" si="327"/>
        <v>11213399.99893778</v>
      </c>
      <c r="N1757">
        <f t="shared" si="328"/>
        <v>0</v>
      </c>
      <c r="O1757">
        <f t="shared" si="329"/>
        <v>2.6535086456756209</v>
      </c>
      <c r="P1757" t="str">
        <f>IFERROR(VLOOKUP(A1757,Ref_Data!$A:$B,2,0),"Unknown")</f>
        <v>High Income</v>
      </c>
      <c r="Q1757" t="str">
        <f>IFERROR(VLOOKUP(A1757,Ref_Data!$A:$C,3,0),"Unknown")</f>
        <v>Europe &amp; Central Asia</v>
      </c>
      <c r="R1757" t="str">
        <f t="shared" si="330"/>
        <v>Universal Access</v>
      </c>
      <c r="S1757">
        <f t="shared" si="331"/>
        <v>20.375342560585949</v>
      </c>
      <c r="T1757">
        <f t="shared" si="332"/>
        <v>-26.712664906737903</v>
      </c>
      <c r="U1757">
        <f t="shared" si="333"/>
        <v>17.021151046008363</v>
      </c>
      <c r="V1757">
        <f t="shared" si="334"/>
        <v>0</v>
      </c>
      <c r="W1757">
        <f t="shared" si="335"/>
        <v>0</v>
      </c>
    </row>
    <row r="1758" spans="1:23" x14ac:dyDescent="0.2">
      <c r="A1758" t="s">
        <v>275</v>
      </c>
      <c r="B1758" t="s">
        <v>274</v>
      </c>
      <c r="C1758">
        <v>2011</v>
      </c>
      <c r="D1758">
        <v>100</v>
      </c>
      <c r="E1758">
        <v>3.8</v>
      </c>
      <c r="F1758">
        <v>21.395127200000001</v>
      </c>
      <c r="G1758">
        <v>8062.9791189999996</v>
      </c>
      <c r="H1758">
        <v>518347</v>
      </c>
      <c r="I1758" t="str">
        <f>Master_Data!$A1758 &amp; "-" &amp; Master_Data!$C1758</f>
        <v>LUX-2011</v>
      </c>
      <c r="J1758">
        <f t="shared" si="324"/>
        <v>0</v>
      </c>
      <c r="K1758">
        <f t="shared" si="325"/>
        <v>9.9999999999999645E-2</v>
      </c>
      <c r="L1758">
        <f t="shared" si="326"/>
        <v>-0.72408305999999811</v>
      </c>
      <c r="M1758">
        <f t="shared" si="327"/>
        <v>11090099.998738401</v>
      </c>
      <c r="N1758">
        <f t="shared" si="328"/>
        <v>0</v>
      </c>
      <c r="O1758">
        <f t="shared" si="329"/>
        <v>2.6535015016451515</v>
      </c>
      <c r="P1758" t="str">
        <f>IFERROR(VLOOKUP(A1758,Ref_Data!$A:$B,2,0),"Unknown")</f>
        <v>High Income</v>
      </c>
      <c r="Q1758" t="str">
        <f>IFERROR(VLOOKUP(A1758,Ref_Data!$A:$C,3,0),"Unknown")</f>
        <v>Europe &amp; Central Asia</v>
      </c>
      <c r="R1758" t="str">
        <f t="shared" si="330"/>
        <v>Universal Access</v>
      </c>
      <c r="S1758">
        <f t="shared" si="331"/>
        <v>19.584672569179688</v>
      </c>
      <c r="T1758">
        <f t="shared" si="332"/>
        <v>-26.397370289641142</v>
      </c>
      <c r="U1758">
        <f t="shared" si="333"/>
        <v>16.268593816225945</v>
      </c>
      <c r="V1758">
        <f t="shared" si="334"/>
        <v>0</v>
      </c>
      <c r="W1758">
        <f t="shared" si="335"/>
        <v>-0.72408305999999811</v>
      </c>
    </row>
    <row r="1759" spans="1:23" x14ac:dyDescent="0.2">
      <c r="A1759" t="s">
        <v>275</v>
      </c>
      <c r="B1759" t="s">
        <v>274</v>
      </c>
      <c r="C1759">
        <v>2012</v>
      </c>
      <c r="D1759">
        <v>100</v>
      </c>
      <c r="E1759">
        <v>4.2</v>
      </c>
      <c r="F1759">
        <v>20.468936580000001</v>
      </c>
      <c r="G1759">
        <v>7723.7843229999999</v>
      </c>
      <c r="H1759">
        <v>530946</v>
      </c>
      <c r="I1759" t="str">
        <f>Master_Data!$A1759 &amp; "-" &amp; Master_Data!$C1759</f>
        <v>LUX-2012</v>
      </c>
      <c r="J1759">
        <f t="shared" si="324"/>
        <v>0</v>
      </c>
      <c r="K1759">
        <f t="shared" si="325"/>
        <v>0.40000000000000036</v>
      </c>
      <c r="L1759">
        <f t="shared" si="326"/>
        <v>-0.92619061999999985</v>
      </c>
      <c r="M1759">
        <f t="shared" si="327"/>
        <v>10867900.00140468</v>
      </c>
      <c r="N1759">
        <f t="shared" si="328"/>
        <v>0</v>
      </c>
      <c r="O1759">
        <f t="shared" si="329"/>
        <v>2.6501175750140118</v>
      </c>
      <c r="P1759" t="str">
        <f>IFERROR(VLOOKUP(A1759,Ref_Data!$A:$B,2,0),"Unknown")</f>
        <v>High Income</v>
      </c>
      <c r="Q1759" t="str">
        <f>IFERROR(VLOOKUP(A1759,Ref_Data!$A:$C,3,0),"Unknown")</f>
        <v>Europe &amp; Central Asia</v>
      </c>
      <c r="R1759" t="str">
        <f t="shared" si="330"/>
        <v>Universal Access</v>
      </c>
      <c r="S1759">
        <f t="shared" si="331"/>
        <v>18.879195463984374</v>
      </c>
      <c r="T1759">
        <f t="shared" si="332"/>
        <v>-25.907129453224883</v>
      </c>
      <c r="U1759">
        <f t="shared" si="333"/>
        <v>15.063432516903772</v>
      </c>
      <c r="V1759">
        <f t="shared" si="334"/>
        <v>0</v>
      </c>
      <c r="W1759">
        <f t="shared" si="335"/>
        <v>-1.650273679999998</v>
      </c>
    </row>
    <row r="1760" spans="1:23" x14ac:dyDescent="0.2">
      <c r="A1760" t="s">
        <v>275</v>
      </c>
      <c r="B1760" t="s">
        <v>274</v>
      </c>
      <c r="C1760">
        <v>2013</v>
      </c>
      <c r="D1760">
        <v>100</v>
      </c>
      <c r="E1760">
        <v>5.7</v>
      </c>
      <c r="F1760">
        <v>18.9995583</v>
      </c>
      <c r="G1760">
        <v>7320.7216790000002</v>
      </c>
      <c r="H1760">
        <v>543360</v>
      </c>
      <c r="I1760" t="str">
        <f>Master_Data!$A1760 &amp; "-" &amp; Master_Data!$C1760</f>
        <v>LUX-2013</v>
      </c>
      <c r="J1760">
        <f t="shared" si="324"/>
        <v>0</v>
      </c>
      <c r="K1760">
        <f t="shared" si="325"/>
        <v>1.5</v>
      </c>
      <c r="L1760">
        <f t="shared" si="326"/>
        <v>-1.4693782800000008</v>
      </c>
      <c r="M1760">
        <f t="shared" si="327"/>
        <v>10323599.997888001</v>
      </c>
      <c r="N1760">
        <f t="shared" si="328"/>
        <v>0</v>
      </c>
      <c r="O1760">
        <f t="shared" si="329"/>
        <v>2.5953122018695995</v>
      </c>
      <c r="P1760" t="str">
        <f>IFERROR(VLOOKUP(A1760,Ref_Data!$A:$B,2,0),"Unknown")</f>
        <v>High Income</v>
      </c>
      <c r="Q1760" t="str">
        <f>IFERROR(VLOOKUP(A1760,Ref_Data!$A:$C,3,0),"Unknown")</f>
        <v>Europe &amp; Central Asia</v>
      </c>
      <c r="R1760" t="str">
        <f t="shared" si="330"/>
        <v>Universal Access</v>
      </c>
      <c r="S1760">
        <f t="shared" si="331"/>
        <v>18.287461823359394</v>
      </c>
      <c r="T1760">
        <f t="shared" si="332"/>
        <v>-24.601640083835349</v>
      </c>
      <c r="U1760">
        <f t="shared" si="333"/>
        <v>14.031187855999995</v>
      </c>
      <c r="V1760">
        <f t="shared" si="334"/>
        <v>0</v>
      </c>
      <c r="W1760">
        <f t="shared" si="335"/>
        <v>-3.1196519599999988</v>
      </c>
    </row>
    <row r="1761" spans="1:23" x14ac:dyDescent="0.2">
      <c r="A1761" t="s">
        <v>275</v>
      </c>
      <c r="B1761" t="s">
        <v>274</v>
      </c>
      <c r="C1761">
        <v>2014</v>
      </c>
      <c r="D1761">
        <v>100</v>
      </c>
      <c r="E1761">
        <v>6.8</v>
      </c>
      <c r="F1761">
        <v>17.65156322</v>
      </c>
      <c r="G1761">
        <v>6878.6814519999998</v>
      </c>
      <c r="H1761">
        <v>556319</v>
      </c>
      <c r="I1761" t="str">
        <f>Master_Data!$A1761 &amp; "-" &amp; Master_Data!$C1761</f>
        <v>LUX-2014</v>
      </c>
      <c r="J1761">
        <f t="shared" si="324"/>
        <v>0</v>
      </c>
      <c r="K1761">
        <f t="shared" si="325"/>
        <v>1.0999999999999996</v>
      </c>
      <c r="L1761">
        <f t="shared" si="326"/>
        <v>-1.3479950800000005</v>
      </c>
      <c r="M1761">
        <f t="shared" si="327"/>
        <v>9819899.9989871792</v>
      </c>
      <c r="N1761">
        <f t="shared" si="328"/>
        <v>0</v>
      </c>
      <c r="O1761">
        <f t="shared" si="329"/>
        <v>2.5661259855066771</v>
      </c>
      <c r="P1761" t="str">
        <f>IFERROR(VLOOKUP(A1761,Ref_Data!$A:$B,2,0),"Unknown")</f>
        <v>High Income</v>
      </c>
      <c r="Q1761" t="str">
        <f>IFERROR(VLOOKUP(A1761,Ref_Data!$A:$C,3,0),"Unknown")</f>
        <v>Europe &amp; Central Asia</v>
      </c>
      <c r="R1761" t="str">
        <f t="shared" si="330"/>
        <v>Universal Access</v>
      </c>
      <c r="S1761">
        <f t="shared" si="331"/>
        <v>17.559097411132853</v>
      </c>
      <c r="T1761">
        <f t="shared" si="332"/>
        <v>-23.311726605578301</v>
      </c>
      <c r="U1761">
        <f t="shared" si="333"/>
        <v>12.860276321916317</v>
      </c>
      <c r="V1761">
        <f t="shared" si="334"/>
        <v>0</v>
      </c>
      <c r="W1761">
        <f t="shared" si="335"/>
        <v>-4.4676470399999992</v>
      </c>
    </row>
    <row r="1762" spans="1:23" x14ac:dyDescent="0.2">
      <c r="A1762" t="s">
        <v>275</v>
      </c>
      <c r="B1762" t="s">
        <v>274</v>
      </c>
      <c r="C1762">
        <v>2015</v>
      </c>
      <c r="D1762">
        <v>100</v>
      </c>
      <c r="E1762">
        <v>9.1</v>
      </c>
      <c r="F1762">
        <v>16.34363523</v>
      </c>
      <c r="G1762">
        <v>6548.7596210000002</v>
      </c>
      <c r="H1762">
        <v>569604</v>
      </c>
      <c r="I1762" t="str">
        <f>Master_Data!$A1762 &amp; "-" &amp; Master_Data!$C1762</f>
        <v>LUX-2015</v>
      </c>
      <c r="J1762">
        <f t="shared" si="324"/>
        <v>0</v>
      </c>
      <c r="K1762">
        <f t="shared" si="325"/>
        <v>2.2999999999999998</v>
      </c>
      <c r="L1762">
        <f t="shared" si="326"/>
        <v>-1.3079279899999996</v>
      </c>
      <c r="M1762">
        <f t="shared" si="327"/>
        <v>9309400.0015489198</v>
      </c>
      <c r="N1762">
        <f t="shared" si="328"/>
        <v>0</v>
      </c>
      <c r="O1762">
        <f t="shared" si="329"/>
        <v>2.4956840952889205</v>
      </c>
      <c r="P1762" t="str">
        <f>IFERROR(VLOOKUP(A1762,Ref_Data!$A:$B,2,0),"Unknown")</f>
        <v>High Income</v>
      </c>
      <c r="Q1762" t="str">
        <f>IFERROR(VLOOKUP(A1762,Ref_Data!$A:$C,3,0),"Unknown")</f>
        <v>Europe &amp; Central Asia</v>
      </c>
      <c r="R1762" t="str">
        <f t="shared" si="330"/>
        <v>Universal Access</v>
      </c>
      <c r="S1762">
        <f t="shared" si="331"/>
        <v>16.984761441953111</v>
      </c>
      <c r="T1762">
        <f t="shared" si="332"/>
        <v>-20.815157191497988</v>
      </c>
      <c r="U1762">
        <f t="shared" si="333"/>
        <v>11.634193863995822</v>
      </c>
      <c r="V1762">
        <f t="shared" si="334"/>
        <v>0</v>
      </c>
      <c r="W1762">
        <f t="shared" si="335"/>
        <v>-5.7755750299999988</v>
      </c>
    </row>
    <row r="1763" spans="1:23" x14ac:dyDescent="0.2">
      <c r="A1763" t="s">
        <v>275</v>
      </c>
      <c r="B1763" t="s">
        <v>274</v>
      </c>
      <c r="C1763">
        <v>2016</v>
      </c>
      <c r="D1763">
        <v>100</v>
      </c>
      <c r="E1763">
        <v>13.5</v>
      </c>
      <c r="F1763">
        <v>15.534849680000001</v>
      </c>
      <c r="G1763">
        <v>6342.6833800000004</v>
      </c>
      <c r="H1763">
        <v>582014</v>
      </c>
      <c r="I1763" t="str">
        <f>Master_Data!$A1763 &amp; "-" &amp; Master_Data!$C1763</f>
        <v>LUX-2016</v>
      </c>
      <c r="J1763">
        <f t="shared" si="324"/>
        <v>0</v>
      </c>
      <c r="K1763">
        <f t="shared" si="325"/>
        <v>4.4000000000000004</v>
      </c>
      <c r="L1763">
        <f t="shared" si="326"/>
        <v>-0.80878554999999963</v>
      </c>
      <c r="M1763">
        <f t="shared" si="327"/>
        <v>9041500.0016555209</v>
      </c>
      <c r="N1763">
        <f t="shared" si="328"/>
        <v>0</v>
      </c>
      <c r="O1763">
        <f t="shared" si="329"/>
        <v>2.4492551100666797</v>
      </c>
      <c r="P1763" t="str">
        <f>IFERROR(VLOOKUP(A1763,Ref_Data!$A:$B,2,0),"Unknown")</f>
        <v>High Income</v>
      </c>
      <c r="Q1763" t="str">
        <f>IFERROR(VLOOKUP(A1763,Ref_Data!$A:$C,3,0),"Unknown")</f>
        <v>Europe &amp; Central Asia</v>
      </c>
      <c r="R1763" t="str">
        <f t="shared" si="330"/>
        <v>Universal Access</v>
      </c>
      <c r="S1763">
        <f t="shared" si="331"/>
        <v>15.905248869453033</v>
      </c>
      <c r="T1763">
        <f t="shared" si="332"/>
        <v>-16.206057525184725</v>
      </c>
      <c r="U1763">
        <f t="shared" si="333"/>
        <v>10.860477884330544</v>
      </c>
      <c r="V1763">
        <f t="shared" si="334"/>
        <v>0</v>
      </c>
      <c r="W1763">
        <f t="shared" si="335"/>
        <v>-6.5843605799999985</v>
      </c>
    </row>
    <row r="1764" spans="1:23" x14ac:dyDescent="0.2">
      <c r="A1764" t="s">
        <v>275</v>
      </c>
      <c r="B1764" t="s">
        <v>274</v>
      </c>
      <c r="C1764">
        <v>2017</v>
      </c>
      <c r="D1764">
        <v>100</v>
      </c>
      <c r="E1764">
        <v>15.3</v>
      </c>
      <c r="F1764">
        <v>15.408092079999999</v>
      </c>
      <c r="G1764">
        <v>6313.3537120000001</v>
      </c>
      <c r="H1764">
        <v>596336</v>
      </c>
      <c r="I1764" t="str">
        <f>Master_Data!$A1764 &amp; "-" &amp; Master_Data!$C1764</f>
        <v>LUX-2017</v>
      </c>
      <c r="J1764">
        <f t="shared" si="324"/>
        <v>0</v>
      </c>
      <c r="K1764">
        <f t="shared" si="325"/>
        <v>1.8000000000000007</v>
      </c>
      <c r="L1764">
        <f t="shared" si="326"/>
        <v>-0.12675760000000125</v>
      </c>
      <c r="M1764">
        <f t="shared" si="327"/>
        <v>9188399.9986188803</v>
      </c>
      <c r="N1764">
        <f t="shared" si="328"/>
        <v>0</v>
      </c>
      <c r="O1764">
        <f t="shared" si="329"/>
        <v>2.4405558096187976</v>
      </c>
      <c r="P1764" t="str">
        <f>IFERROR(VLOOKUP(A1764,Ref_Data!$A:$B,2,0),"Unknown")</f>
        <v>High Income</v>
      </c>
      <c r="Q1764" t="str">
        <f>IFERROR(VLOOKUP(A1764,Ref_Data!$A:$C,3,0),"Unknown")</f>
        <v>Europe &amp; Central Asia</v>
      </c>
      <c r="R1764" t="str">
        <f t="shared" si="330"/>
        <v>Universal Access</v>
      </c>
      <c r="S1764">
        <f t="shared" si="331"/>
        <v>15.146092309921883</v>
      </c>
      <c r="T1764">
        <f t="shared" si="332"/>
        <v>-14.241518871734947</v>
      </c>
      <c r="U1764">
        <f t="shared" si="333"/>
        <v>10.730341014426775</v>
      </c>
      <c r="V1764">
        <f t="shared" si="334"/>
        <v>0</v>
      </c>
      <c r="W1764">
        <f t="shared" si="335"/>
        <v>-6.7111181799999997</v>
      </c>
    </row>
    <row r="1765" spans="1:23" x14ac:dyDescent="0.2">
      <c r="A1765" t="s">
        <v>275</v>
      </c>
      <c r="B1765" t="s">
        <v>274</v>
      </c>
      <c r="C1765">
        <v>2018</v>
      </c>
      <c r="D1765">
        <v>100</v>
      </c>
      <c r="E1765">
        <v>16</v>
      </c>
      <c r="F1765">
        <v>15.699975329999999</v>
      </c>
      <c r="G1765">
        <v>6414.364783</v>
      </c>
      <c r="H1765">
        <v>607950</v>
      </c>
      <c r="I1765" t="str">
        <f>Master_Data!$A1765 &amp; "-" &amp; Master_Data!$C1765</f>
        <v>LUX-2018</v>
      </c>
      <c r="J1765">
        <f t="shared" si="324"/>
        <v>0</v>
      </c>
      <c r="K1765">
        <f t="shared" si="325"/>
        <v>0.69999999999999929</v>
      </c>
      <c r="L1765">
        <f t="shared" si="326"/>
        <v>0.29188324999999971</v>
      </c>
      <c r="M1765">
        <f t="shared" si="327"/>
        <v>9544800.0018734988</v>
      </c>
      <c r="N1765">
        <f t="shared" si="328"/>
        <v>0</v>
      </c>
      <c r="O1765">
        <f t="shared" si="329"/>
        <v>2.4476274519980006</v>
      </c>
      <c r="P1765" t="str">
        <f>IFERROR(VLOOKUP(A1765,Ref_Data!$A:$B,2,0),"Unknown")</f>
        <v>High Income</v>
      </c>
      <c r="Q1765" t="str">
        <f>IFERROR(VLOOKUP(A1765,Ref_Data!$A:$C,3,0),"Unknown")</f>
        <v>Europe &amp; Central Asia</v>
      </c>
      <c r="R1765" t="str">
        <f t="shared" si="330"/>
        <v>Universal Access</v>
      </c>
      <c r="S1765">
        <f t="shared" si="331"/>
        <v>14.516199440312505</v>
      </c>
      <c r="T1765">
        <f t="shared" si="332"/>
        <v>-13.563030170325302</v>
      </c>
      <c r="U1765">
        <f t="shared" si="333"/>
        <v>10.989106320372384</v>
      </c>
      <c r="V1765">
        <f t="shared" si="334"/>
        <v>0</v>
      </c>
      <c r="W1765">
        <f t="shared" si="335"/>
        <v>-6.41923493</v>
      </c>
    </row>
    <row r="1766" spans="1:23" x14ac:dyDescent="0.2">
      <c r="A1766" t="s">
        <v>275</v>
      </c>
      <c r="B1766" t="s">
        <v>274</v>
      </c>
      <c r="C1766">
        <v>2019</v>
      </c>
      <c r="D1766">
        <v>100</v>
      </c>
      <c r="E1766">
        <v>16.399999999999999</v>
      </c>
      <c r="F1766">
        <v>15.631748979999999</v>
      </c>
      <c r="G1766">
        <v>6376.8669659999996</v>
      </c>
      <c r="H1766">
        <v>620001</v>
      </c>
      <c r="I1766" t="str">
        <f>Master_Data!$A1766 &amp; "-" &amp; Master_Data!$C1766</f>
        <v>LUX-2019</v>
      </c>
      <c r="J1766">
        <f t="shared" si="324"/>
        <v>0</v>
      </c>
      <c r="K1766">
        <f t="shared" si="325"/>
        <v>0.39999999999999858</v>
      </c>
      <c r="L1766">
        <f t="shared" si="326"/>
        <v>-6.8226349999999769E-2</v>
      </c>
      <c r="M1766">
        <f t="shared" si="327"/>
        <v>9691699.9993489794</v>
      </c>
      <c r="N1766">
        <f t="shared" si="328"/>
        <v>0</v>
      </c>
      <c r="O1766">
        <f t="shared" si="329"/>
        <v>2.4513211681135765</v>
      </c>
      <c r="P1766" t="str">
        <f>IFERROR(VLOOKUP(A1766,Ref_Data!$A:$B,2,0),"Unknown")</f>
        <v>High Income</v>
      </c>
      <c r="Q1766" t="str">
        <f>IFERROR(VLOOKUP(A1766,Ref_Data!$A:$C,3,0),"Unknown")</f>
        <v>Europe &amp; Central Asia</v>
      </c>
      <c r="R1766" t="str">
        <f t="shared" si="330"/>
        <v>Universal Access</v>
      </c>
      <c r="S1766">
        <f t="shared" si="331"/>
        <v>13.958622860585876</v>
      </c>
      <c r="T1766">
        <f t="shared" si="332"/>
        <v>-13.062191043827291</v>
      </c>
      <c r="U1766">
        <f t="shared" si="333"/>
        <v>10.948347684418412</v>
      </c>
      <c r="V1766">
        <f t="shared" si="334"/>
        <v>0</v>
      </c>
      <c r="W1766">
        <f t="shared" si="335"/>
        <v>-6.4874612799999998</v>
      </c>
    </row>
    <row r="1767" spans="1:23" x14ac:dyDescent="0.2">
      <c r="A1767" t="s">
        <v>275</v>
      </c>
      <c r="B1767" t="s">
        <v>274</v>
      </c>
      <c r="C1767">
        <v>2020</v>
      </c>
      <c r="D1767">
        <v>100</v>
      </c>
      <c r="E1767">
        <v>20.8</v>
      </c>
      <c r="F1767">
        <v>12.67871051</v>
      </c>
      <c r="G1767">
        <v>5435.8157060000003</v>
      </c>
      <c r="H1767">
        <v>630419</v>
      </c>
      <c r="I1767" t="str">
        <f>Master_Data!$A1767 &amp; "-" &amp; Master_Data!$C1767</f>
        <v>LUX-2020</v>
      </c>
      <c r="J1767">
        <f t="shared" si="324"/>
        <v>0</v>
      </c>
      <c r="K1767">
        <f t="shared" si="325"/>
        <v>4.4000000000000021</v>
      </c>
      <c r="L1767">
        <f t="shared" si="326"/>
        <v>-2.9530384699999992</v>
      </c>
      <c r="M1767">
        <f t="shared" si="327"/>
        <v>7992900.0010036901</v>
      </c>
      <c r="N1767">
        <f t="shared" si="328"/>
        <v>0</v>
      </c>
      <c r="O1767">
        <f t="shared" si="329"/>
        <v>2.3324393606658451</v>
      </c>
      <c r="P1767" t="str">
        <f>IFERROR(VLOOKUP(A1767,Ref_Data!$A:$B,2,0),"Unknown")</f>
        <v>High Income</v>
      </c>
      <c r="Q1767" t="str">
        <f>IFERROR(VLOOKUP(A1767,Ref_Data!$A:$C,3,0),"Unknown")</f>
        <v>Europe &amp; Central Asia</v>
      </c>
      <c r="R1767" t="str">
        <f t="shared" si="330"/>
        <v>Universal Access</v>
      </c>
      <c r="S1767">
        <f t="shared" si="331"/>
        <v>13.426165474335917</v>
      </c>
      <c r="T1767">
        <f t="shared" si="332"/>
        <v>-9.7348534338152604</v>
      </c>
      <c r="U1767">
        <f t="shared" si="333"/>
        <v>8.2779628736987423</v>
      </c>
      <c r="V1767">
        <f t="shared" si="334"/>
        <v>0</v>
      </c>
      <c r="W1767">
        <f t="shared" si="335"/>
        <v>-9.440499749999999</v>
      </c>
    </row>
    <row r="1768" spans="1:23" x14ac:dyDescent="0.2">
      <c r="A1768" t="s">
        <v>275</v>
      </c>
      <c r="B1768" t="s">
        <v>274</v>
      </c>
      <c r="C1768">
        <v>2021</v>
      </c>
      <c r="D1768">
        <v>100</v>
      </c>
      <c r="E1768">
        <v>20.5</v>
      </c>
      <c r="F1768">
        <v>13.09337816</v>
      </c>
      <c r="G1768">
        <v>5631.0872570000001</v>
      </c>
      <c r="H1768">
        <v>640064</v>
      </c>
      <c r="I1768" t="str">
        <f>Master_Data!$A1768 &amp; "-" &amp; Master_Data!$C1768</f>
        <v>LUX-2021</v>
      </c>
      <c r="J1768">
        <f t="shared" si="324"/>
        <v>0</v>
      </c>
      <c r="K1768">
        <f t="shared" si="325"/>
        <v>-0.30000000000000071</v>
      </c>
      <c r="L1768">
        <f t="shared" si="326"/>
        <v>0.41466765000000017</v>
      </c>
      <c r="M1768">
        <f t="shared" si="327"/>
        <v>8380599.9986022403</v>
      </c>
      <c r="N1768">
        <f t="shared" si="328"/>
        <v>0</v>
      </c>
      <c r="O1768">
        <f t="shared" si="329"/>
        <v>2.3251953952096254</v>
      </c>
      <c r="P1768" t="str">
        <f>IFERROR(VLOOKUP(A1768,Ref_Data!$A:$B,2,0),"Unknown")</f>
        <v>High Income</v>
      </c>
      <c r="Q1768" t="str">
        <f>IFERROR(VLOOKUP(A1768,Ref_Data!$A:$C,3,0),"Unknown")</f>
        <v>Europe &amp; Central Asia</v>
      </c>
      <c r="R1768" t="str">
        <f t="shared" si="330"/>
        <v>Universal Access</v>
      </c>
      <c r="S1768">
        <f t="shared" si="331"/>
        <v>12.87483148972656</v>
      </c>
      <c r="T1768">
        <f t="shared" si="332"/>
        <v>-9.1033816425120584</v>
      </c>
      <c r="U1768">
        <f t="shared" si="333"/>
        <v>8.512643818995814</v>
      </c>
      <c r="V1768">
        <f t="shared" si="334"/>
        <v>0</v>
      </c>
      <c r="W1768">
        <f t="shared" si="335"/>
        <v>-9.0258320999999988</v>
      </c>
    </row>
    <row r="1769" spans="1:23" x14ac:dyDescent="0.2">
      <c r="A1769" t="s">
        <v>275</v>
      </c>
      <c r="B1769" t="s">
        <v>274</v>
      </c>
      <c r="C1769">
        <v>2022</v>
      </c>
      <c r="D1769">
        <v>100</v>
      </c>
      <c r="F1769">
        <v>11.12489148</v>
      </c>
      <c r="G1769">
        <v>4862.947408</v>
      </c>
      <c r="H1769">
        <v>653103</v>
      </c>
      <c r="I1769" t="str">
        <f>Master_Data!$A1769 &amp; "-" &amp; Master_Data!$C1769</f>
        <v>LUX-2022</v>
      </c>
      <c r="J1769">
        <f t="shared" si="324"/>
        <v>0</v>
      </c>
      <c r="K1769" t="str">
        <f t="shared" si="325"/>
        <v/>
      </c>
      <c r="L1769">
        <f t="shared" si="326"/>
        <v>-1.9684866799999998</v>
      </c>
      <c r="M1769">
        <f t="shared" si="327"/>
        <v>7265700.0002624402</v>
      </c>
      <c r="N1769">
        <f t="shared" si="328"/>
        <v>0</v>
      </c>
      <c r="O1769">
        <f t="shared" si="329"/>
        <v>2.2876849257506922</v>
      </c>
      <c r="P1769" t="str">
        <f>IFERROR(VLOOKUP(A1769,Ref_Data!$A:$B,2,0),"Unknown")</f>
        <v>High Income</v>
      </c>
      <c r="Q1769" t="str">
        <f>IFERROR(VLOOKUP(A1769,Ref_Data!$A:$C,3,0),"Unknown")</f>
        <v>Europe &amp; Central Asia</v>
      </c>
      <c r="R1769" t="str">
        <f t="shared" si="330"/>
        <v>Universal Access</v>
      </c>
      <c r="S1769">
        <f t="shared" si="331"/>
        <v>12.585946336015652</v>
      </c>
      <c r="T1769" t="str">
        <f t="shared" si="332"/>
        <v/>
      </c>
      <c r="U1769">
        <f t="shared" si="333"/>
        <v>6.5740904277740642</v>
      </c>
      <c r="V1769">
        <f t="shared" si="334"/>
        <v>0</v>
      </c>
      <c r="W1769">
        <f t="shared" si="335"/>
        <v>-10.994318779999999</v>
      </c>
    </row>
    <row r="1770" spans="1:23" x14ac:dyDescent="0.2">
      <c r="A1770" t="s">
        <v>277</v>
      </c>
      <c r="B1770" t="s">
        <v>276</v>
      </c>
      <c r="C1770">
        <v>2010</v>
      </c>
      <c r="D1770">
        <v>99.8</v>
      </c>
      <c r="E1770">
        <v>33.1</v>
      </c>
      <c r="F1770">
        <v>4.2334527580000003</v>
      </c>
      <c r="G1770">
        <v>2149.363128</v>
      </c>
      <c r="H1770">
        <v>2097555</v>
      </c>
      <c r="I1770" t="str">
        <f>Master_Data!$A1770 &amp; "-" &amp; Master_Data!$C1770</f>
        <v>LVA-2010</v>
      </c>
      <c r="J1770" t="str">
        <f t="shared" si="324"/>
        <v/>
      </c>
      <c r="K1770" t="str">
        <f t="shared" si="325"/>
        <v/>
      </c>
      <c r="L1770" t="str">
        <f t="shared" si="326"/>
        <v/>
      </c>
      <c r="M1770">
        <f t="shared" si="327"/>
        <v>8879899.999806691</v>
      </c>
      <c r="N1770">
        <f t="shared" si="328"/>
        <v>0.20000000000000284</v>
      </c>
      <c r="O1770">
        <f t="shared" si="329"/>
        <v>1.9696312376677192</v>
      </c>
      <c r="P1770" t="str">
        <f>IFERROR(VLOOKUP(A1770,Ref_Data!$A:$B,2,0),"Unknown")</f>
        <v>High Income</v>
      </c>
      <c r="Q1770" t="str">
        <f>IFERROR(VLOOKUP(A1770,Ref_Data!$A:$C,3,0),"Unknown")</f>
        <v>Europe &amp; Central Asia</v>
      </c>
      <c r="R1770" t="str">
        <f t="shared" si="330"/>
        <v>Universal Access</v>
      </c>
      <c r="S1770">
        <f t="shared" si="331"/>
        <v>20.175342560585946</v>
      </c>
      <c r="T1770">
        <f t="shared" si="332"/>
        <v>2.6873350932620994</v>
      </c>
      <c r="U1770">
        <f t="shared" si="333"/>
        <v>-0.86460645599163399</v>
      </c>
      <c r="V1770">
        <f t="shared" si="334"/>
        <v>0</v>
      </c>
      <c r="W1770">
        <f t="shared" si="335"/>
        <v>0</v>
      </c>
    </row>
    <row r="1771" spans="1:23" x14ac:dyDescent="0.2">
      <c r="A1771" t="s">
        <v>277</v>
      </c>
      <c r="B1771" t="s">
        <v>276</v>
      </c>
      <c r="C1771">
        <v>2011</v>
      </c>
      <c r="D1771">
        <v>99.8</v>
      </c>
      <c r="E1771">
        <v>35.5</v>
      </c>
      <c r="F1771">
        <v>3.9973607919999998</v>
      </c>
      <c r="G1771">
        <v>2066.7147610000002</v>
      </c>
      <c r="H1771">
        <v>2059709</v>
      </c>
      <c r="I1771" t="str">
        <f>Master_Data!$A1771 &amp; "-" &amp; Master_Data!$C1771</f>
        <v>LVA-2011</v>
      </c>
      <c r="J1771">
        <f t="shared" si="324"/>
        <v>0</v>
      </c>
      <c r="K1771">
        <f t="shared" si="325"/>
        <v>2.3999999999999986</v>
      </c>
      <c r="L1771">
        <f t="shared" si="326"/>
        <v>-0.23609196600000049</v>
      </c>
      <c r="M1771">
        <f t="shared" si="327"/>
        <v>8233399.9995295275</v>
      </c>
      <c r="N1771">
        <f t="shared" si="328"/>
        <v>0.20000000000000284</v>
      </c>
      <c r="O1771">
        <f t="shared" si="329"/>
        <v>1.9341618240854086</v>
      </c>
      <c r="P1771" t="str">
        <f>IFERROR(VLOOKUP(A1771,Ref_Data!$A:$B,2,0),"Unknown")</f>
        <v>High Income</v>
      </c>
      <c r="Q1771" t="str">
        <f>IFERROR(VLOOKUP(A1771,Ref_Data!$A:$C,3,0),"Unknown")</f>
        <v>Europe &amp; Central Asia</v>
      </c>
      <c r="R1771" t="str">
        <f t="shared" si="330"/>
        <v>Universal Access</v>
      </c>
      <c r="S1771">
        <f t="shared" si="331"/>
        <v>19.384672569179685</v>
      </c>
      <c r="T1771">
        <f t="shared" si="332"/>
        <v>5.3026297103588576</v>
      </c>
      <c r="U1771">
        <f t="shared" si="333"/>
        <v>-1.1291725917740556</v>
      </c>
      <c r="V1771">
        <f t="shared" si="334"/>
        <v>0</v>
      </c>
      <c r="W1771">
        <f t="shared" si="335"/>
        <v>-0.23609196600000049</v>
      </c>
    </row>
    <row r="1772" spans="1:23" x14ac:dyDescent="0.2">
      <c r="A1772" t="s">
        <v>277</v>
      </c>
      <c r="B1772" t="s">
        <v>276</v>
      </c>
      <c r="C1772">
        <v>2012</v>
      </c>
      <c r="D1772">
        <v>100</v>
      </c>
      <c r="E1772">
        <v>40.4</v>
      </c>
      <c r="F1772">
        <v>3.9459888049999998</v>
      </c>
      <c r="G1772">
        <v>2171.078708</v>
      </c>
      <c r="H1772">
        <v>2034319</v>
      </c>
      <c r="I1772" t="str">
        <f>Master_Data!$A1772 &amp; "-" &amp; Master_Data!$C1772</f>
        <v>LVA-2012</v>
      </c>
      <c r="J1772">
        <f t="shared" si="324"/>
        <v>0.20000000000000284</v>
      </c>
      <c r="K1772">
        <f t="shared" si="325"/>
        <v>4.8999999999999986</v>
      </c>
      <c r="L1772">
        <f t="shared" si="326"/>
        <v>-5.1371987000000008E-2</v>
      </c>
      <c r="M1772">
        <f t="shared" si="327"/>
        <v>8027399.9997987943</v>
      </c>
      <c r="N1772">
        <f t="shared" si="328"/>
        <v>0</v>
      </c>
      <c r="O1772">
        <f t="shared" si="329"/>
        <v>1.8175245284566623</v>
      </c>
      <c r="P1772" t="str">
        <f>IFERROR(VLOOKUP(A1772,Ref_Data!$A:$B,2,0),"Unknown")</f>
        <v>High Income</v>
      </c>
      <c r="Q1772" t="str">
        <f>IFERROR(VLOOKUP(A1772,Ref_Data!$A:$C,3,0),"Unknown")</f>
        <v>Europe &amp; Central Asia</v>
      </c>
      <c r="R1772" t="str">
        <f t="shared" si="330"/>
        <v>Universal Access</v>
      </c>
      <c r="S1772">
        <f t="shared" si="331"/>
        <v>18.879195463984374</v>
      </c>
      <c r="T1772">
        <f t="shared" si="332"/>
        <v>10.292870546775116</v>
      </c>
      <c r="U1772">
        <f t="shared" si="333"/>
        <v>-1.4595152580962294</v>
      </c>
      <c r="V1772">
        <f t="shared" si="334"/>
        <v>0.20000000000000284</v>
      </c>
      <c r="W1772">
        <f t="shared" si="335"/>
        <v>-0.28746395300000049</v>
      </c>
    </row>
    <row r="1773" spans="1:23" x14ac:dyDescent="0.2">
      <c r="A1773" t="s">
        <v>277</v>
      </c>
      <c r="B1773" t="s">
        <v>276</v>
      </c>
      <c r="C1773">
        <v>2013</v>
      </c>
      <c r="D1773">
        <v>100</v>
      </c>
      <c r="E1773">
        <v>39.6</v>
      </c>
      <c r="F1773">
        <v>3.8652580410000001</v>
      </c>
      <c r="G1773">
        <v>2156.5882849999998</v>
      </c>
      <c r="H1773">
        <v>2012647</v>
      </c>
      <c r="I1773" t="str">
        <f>Master_Data!$A1773 &amp; "-" &amp; Master_Data!$C1773</f>
        <v>LVA-2013</v>
      </c>
      <c r="J1773">
        <f t="shared" si="324"/>
        <v>0</v>
      </c>
      <c r="K1773">
        <f t="shared" si="325"/>
        <v>-0.79999999999999716</v>
      </c>
      <c r="L1773">
        <f t="shared" si="326"/>
        <v>-8.0730763999999677E-2</v>
      </c>
      <c r="M1773">
        <f t="shared" si="327"/>
        <v>7779400.0004445277</v>
      </c>
      <c r="N1773">
        <f t="shared" si="328"/>
        <v>0</v>
      </c>
      <c r="O1773">
        <f t="shared" si="329"/>
        <v>1.7923022525368122</v>
      </c>
      <c r="P1773" t="str">
        <f>IFERROR(VLOOKUP(A1773,Ref_Data!$A:$B,2,0),"Unknown")</f>
        <v>High Income</v>
      </c>
      <c r="Q1773" t="str">
        <f>IFERROR(VLOOKUP(A1773,Ref_Data!$A:$C,3,0),"Unknown")</f>
        <v>Europe &amp; Central Asia</v>
      </c>
      <c r="R1773" t="str">
        <f t="shared" si="330"/>
        <v>Universal Access</v>
      </c>
      <c r="S1773">
        <f t="shared" si="331"/>
        <v>18.287461823359394</v>
      </c>
      <c r="T1773">
        <f t="shared" si="332"/>
        <v>9.2983599161646531</v>
      </c>
      <c r="U1773">
        <f t="shared" si="333"/>
        <v>-1.1031124030000039</v>
      </c>
      <c r="V1773">
        <f t="shared" si="334"/>
        <v>0.20000000000000284</v>
      </c>
      <c r="W1773">
        <f t="shared" si="335"/>
        <v>-0.36819471700000017</v>
      </c>
    </row>
    <row r="1774" spans="1:23" x14ac:dyDescent="0.2">
      <c r="A1774" t="s">
        <v>277</v>
      </c>
      <c r="B1774" t="s">
        <v>276</v>
      </c>
      <c r="C1774">
        <v>2014</v>
      </c>
      <c r="D1774">
        <v>100</v>
      </c>
      <c r="E1774">
        <v>40.200000000000003</v>
      </c>
      <c r="F1774">
        <v>3.7987603459999999</v>
      </c>
      <c r="G1774">
        <v>2177.0296830000002</v>
      </c>
      <c r="H1774">
        <v>1993782</v>
      </c>
      <c r="I1774" t="str">
        <f>Master_Data!$A1774 &amp; "-" &amp; Master_Data!$C1774</f>
        <v>LVA-2014</v>
      </c>
      <c r="J1774">
        <f t="shared" si="324"/>
        <v>0</v>
      </c>
      <c r="K1774">
        <f t="shared" si="325"/>
        <v>0.60000000000000142</v>
      </c>
      <c r="L1774">
        <f t="shared" si="326"/>
        <v>-6.6497695000000245E-2</v>
      </c>
      <c r="M1774">
        <f t="shared" si="327"/>
        <v>7573900.0001685722</v>
      </c>
      <c r="N1774">
        <f t="shared" si="328"/>
        <v>0</v>
      </c>
      <c r="O1774">
        <f t="shared" si="329"/>
        <v>1.7449281356445334</v>
      </c>
      <c r="P1774" t="str">
        <f>IFERROR(VLOOKUP(A1774,Ref_Data!$A:$B,2,0),"Unknown")</f>
        <v>High Income</v>
      </c>
      <c r="Q1774" t="str">
        <f>IFERROR(VLOOKUP(A1774,Ref_Data!$A:$C,3,0),"Unknown")</f>
        <v>Europe &amp; Central Asia</v>
      </c>
      <c r="R1774" t="str">
        <f t="shared" si="330"/>
        <v>Universal Access</v>
      </c>
      <c r="S1774">
        <f t="shared" si="331"/>
        <v>17.559097411132853</v>
      </c>
      <c r="T1774">
        <f t="shared" si="332"/>
        <v>10.088273394421702</v>
      </c>
      <c r="U1774">
        <f t="shared" si="333"/>
        <v>-0.99252655208368434</v>
      </c>
      <c r="V1774">
        <f t="shared" si="334"/>
        <v>0.20000000000000284</v>
      </c>
      <c r="W1774">
        <f t="shared" si="335"/>
        <v>-0.43469241200000042</v>
      </c>
    </row>
    <row r="1775" spans="1:23" x14ac:dyDescent="0.2">
      <c r="A1775" t="s">
        <v>277</v>
      </c>
      <c r="B1775" t="s">
        <v>276</v>
      </c>
      <c r="C1775">
        <v>2015</v>
      </c>
      <c r="D1775">
        <v>100</v>
      </c>
      <c r="E1775">
        <v>38.1</v>
      </c>
      <c r="F1775">
        <v>3.8674566769999998</v>
      </c>
      <c r="G1775">
        <v>2155.8522069999999</v>
      </c>
      <c r="H1775">
        <v>1977527</v>
      </c>
      <c r="I1775" t="str">
        <f>Master_Data!$A1775 &amp; "-" &amp; Master_Data!$C1775</f>
        <v>LVA-2015</v>
      </c>
      <c r="J1775">
        <f t="shared" si="324"/>
        <v>0</v>
      </c>
      <c r="K1775">
        <f t="shared" si="325"/>
        <v>-2.1000000000000014</v>
      </c>
      <c r="L1775">
        <f t="shared" si="326"/>
        <v>6.8696330999999944E-2</v>
      </c>
      <c r="M1775">
        <f t="shared" si="327"/>
        <v>7648000.0000977786</v>
      </c>
      <c r="N1775">
        <f t="shared" si="328"/>
        <v>0</v>
      </c>
      <c r="O1775">
        <f t="shared" si="329"/>
        <v>1.7939340481886754</v>
      </c>
      <c r="P1775" t="str">
        <f>IFERROR(VLOOKUP(A1775,Ref_Data!$A:$B,2,0),"Unknown")</f>
        <v>High Income</v>
      </c>
      <c r="Q1775" t="str">
        <f>IFERROR(VLOOKUP(A1775,Ref_Data!$A:$C,3,0),"Unknown")</f>
        <v>Europe &amp; Central Asia</v>
      </c>
      <c r="R1775" t="str">
        <f t="shared" si="330"/>
        <v>Universal Access</v>
      </c>
      <c r="S1775">
        <f t="shared" si="331"/>
        <v>16.984761441953111</v>
      </c>
      <c r="T1775">
        <f t="shared" si="332"/>
        <v>8.1848428085020117</v>
      </c>
      <c r="U1775">
        <f t="shared" si="333"/>
        <v>-0.84198468900417911</v>
      </c>
      <c r="V1775">
        <f t="shared" si="334"/>
        <v>0.20000000000000284</v>
      </c>
      <c r="W1775">
        <f t="shared" si="335"/>
        <v>-0.36599608100000047</v>
      </c>
    </row>
    <row r="1776" spans="1:23" x14ac:dyDescent="0.2">
      <c r="A1776" t="s">
        <v>277</v>
      </c>
      <c r="B1776" t="s">
        <v>276</v>
      </c>
      <c r="C1776">
        <v>2016</v>
      </c>
      <c r="D1776">
        <v>100</v>
      </c>
      <c r="E1776">
        <v>38.5</v>
      </c>
      <c r="F1776">
        <v>3.817534448</v>
      </c>
      <c r="G1776">
        <v>2172.4388469999999</v>
      </c>
      <c r="H1776">
        <v>1959537</v>
      </c>
      <c r="I1776" t="str">
        <f>Master_Data!$A1776 &amp; "-" &amp; Master_Data!$C1776</f>
        <v>LVA-2016</v>
      </c>
      <c r="J1776">
        <f t="shared" si="324"/>
        <v>0</v>
      </c>
      <c r="K1776">
        <f t="shared" si="325"/>
        <v>0.39999999999999858</v>
      </c>
      <c r="L1776">
        <f t="shared" si="326"/>
        <v>-4.9922228999999874E-2</v>
      </c>
      <c r="M1776">
        <f t="shared" si="327"/>
        <v>7480599.999630576</v>
      </c>
      <c r="N1776">
        <f t="shared" si="328"/>
        <v>0</v>
      </c>
      <c r="O1776">
        <f t="shared" si="329"/>
        <v>1.7572574957733667</v>
      </c>
      <c r="P1776" t="str">
        <f>IFERROR(VLOOKUP(A1776,Ref_Data!$A:$B,2,0),"Unknown")</f>
        <v>High Income</v>
      </c>
      <c r="Q1776" t="str">
        <f>IFERROR(VLOOKUP(A1776,Ref_Data!$A:$C,3,0),"Unknown")</f>
        <v>Europe &amp; Central Asia</v>
      </c>
      <c r="R1776" t="str">
        <f t="shared" si="330"/>
        <v>Universal Access</v>
      </c>
      <c r="S1776">
        <f t="shared" si="331"/>
        <v>15.905248869453033</v>
      </c>
      <c r="T1776">
        <f t="shared" si="332"/>
        <v>8.7939424748152746</v>
      </c>
      <c r="U1776">
        <f t="shared" si="333"/>
        <v>-0.85683734766945641</v>
      </c>
      <c r="V1776">
        <f t="shared" si="334"/>
        <v>0.20000000000000284</v>
      </c>
      <c r="W1776">
        <f t="shared" si="335"/>
        <v>-0.41591831000000035</v>
      </c>
    </row>
    <row r="1777" spans="1:23" x14ac:dyDescent="0.2">
      <c r="A1777" t="s">
        <v>277</v>
      </c>
      <c r="B1777" t="s">
        <v>276</v>
      </c>
      <c r="C1777">
        <v>2017</v>
      </c>
      <c r="D1777">
        <v>100</v>
      </c>
      <c r="E1777">
        <v>42.6</v>
      </c>
      <c r="F1777">
        <v>3.8265453229999999</v>
      </c>
      <c r="G1777">
        <v>2265.2169389999999</v>
      </c>
      <c r="H1777">
        <v>1942248</v>
      </c>
      <c r="I1777" t="str">
        <f>Master_Data!$A1777 &amp; "-" &amp; Master_Data!$C1777</f>
        <v>LVA-2017</v>
      </c>
      <c r="J1777">
        <f t="shared" si="324"/>
        <v>0</v>
      </c>
      <c r="K1777">
        <f t="shared" si="325"/>
        <v>4.1000000000000014</v>
      </c>
      <c r="L1777">
        <f t="shared" si="326"/>
        <v>9.0108749999999738E-3</v>
      </c>
      <c r="M1777">
        <f t="shared" si="327"/>
        <v>7432100.000506104</v>
      </c>
      <c r="N1777">
        <f t="shared" si="328"/>
        <v>0</v>
      </c>
      <c r="O1777">
        <f t="shared" si="329"/>
        <v>1.6892621881457688</v>
      </c>
      <c r="P1777" t="str">
        <f>IFERROR(VLOOKUP(A1777,Ref_Data!$A:$B,2,0),"Unknown")</f>
        <v>High Income</v>
      </c>
      <c r="Q1777" t="str">
        <f>IFERROR(VLOOKUP(A1777,Ref_Data!$A:$C,3,0),"Unknown")</f>
        <v>Europe &amp; Central Asia</v>
      </c>
      <c r="R1777" t="str">
        <f t="shared" si="330"/>
        <v>Universal Access</v>
      </c>
      <c r="S1777">
        <f t="shared" si="331"/>
        <v>15.146092309921883</v>
      </c>
      <c r="T1777">
        <f t="shared" si="332"/>
        <v>13.058481128265054</v>
      </c>
      <c r="U1777">
        <f t="shared" si="333"/>
        <v>-0.85120574257322401</v>
      </c>
      <c r="V1777">
        <f t="shared" si="334"/>
        <v>0.20000000000000284</v>
      </c>
      <c r="W1777">
        <f t="shared" si="335"/>
        <v>-0.40690743500000037</v>
      </c>
    </row>
    <row r="1778" spans="1:23" x14ac:dyDescent="0.2">
      <c r="A1778" t="s">
        <v>277</v>
      </c>
      <c r="B1778" t="s">
        <v>276</v>
      </c>
      <c r="C1778">
        <v>2018</v>
      </c>
      <c r="D1778">
        <v>100</v>
      </c>
      <c r="E1778">
        <v>41</v>
      </c>
      <c r="F1778">
        <v>4.2071447620000004</v>
      </c>
      <c r="G1778">
        <v>2403.4998179999998</v>
      </c>
      <c r="H1778">
        <v>1927174</v>
      </c>
      <c r="I1778" t="str">
        <f>Master_Data!$A1778 &amp; "-" &amp; Master_Data!$C1778</f>
        <v>LVA-2018</v>
      </c>
      <c r="J1778">
        <f t="shared" si="324"/>
        <v>0</v>
      </c>
      <c r="K1778">
        <f t="shared" si="325"/>
        <v>-1.6000000000000014</v>
      </c>
      <c r="L1778">
        <f t="shared" si="326"/>
        <v>0.38059943900000048</v>
      </c>
      <c r="M1778">
        <f t="shared" si="327"/>
        <v>8107899.9995625885</v>
      </c>
      <c r="N1778">
        <f t="shared" si="328"/>
        <v>0</v>
      </c>
      <c r="O1778">
        <f t="shared" si="329"/>
        <v>1.7504244146358412</v>
      </c>
      <c r="P1778" t="str">
        <f>IFERROR(VLOOKUP(A1778,Ref_Data!$A:$B,2,0),"Unknown")</f>
        <v>High Income</v>
      </c>
      <c r="Q1778" t="str">
        <f>IFERROR(VLOOKUP(A1778,Ref_Data!$A:$C,3,0),"Unknown")</f>
        <v>Europe &amp; Central Asia</v>
      </c>
      <c r="R1778" t="str">
        <f t="shared" si="330"/>
        <v>Universal Access</v>
      </c>
      <c r="S1778">
        <f t="shared" si="331"/>
        <v>14.516199440312505</v>
      </c>
      <c r="T1778">
        <f t="shared" si="332"/>
        <v>11.436969829674698</v>
      </c>
      <c r="U1778">
        <f t="shared" si="333"/>
        <v>-0.50372424762761447</v>
      </c>
      <c r="V1778">
        <f t="shared" si="334"/>
        <v>0.20000000000000284</v>
      </c>
      <c r="W1778">
        <f t="shared" si="335"/>
        <v>-2.6307995999999889E-2</v>
      </c>
    </row>
    <row r="1779" spans="1:23" x14ac:dyDescent="0.2">
      <c r="A1779" t="s">
        <v>277</v>
      </c>
      <c r="B1779" t="s">
        <v>276</v>
      </c>
      <c r="C1779">
        <v>2019</v>
      </c>
      <c r="D1779">
        <v>100</v>
      </c>
      <c r="E1779">
        <v>41.5</v>
      </c>
      <c r="F1779">
        <v>4.1319412150000003</v>
      </c>
      <c r="G1779">
        <v>2343.5158190000002</v>
      </c>
      <c r="H1779">
        <v>1913822</v>
      </c>
      <c r="I1779" t="str">
        <f>Master_Data!$A1779 &amp; "-" &amp; Master_Data!$C1779</f>
        <v>LVA-2019</v>
      </c>
      <c r="J1779">
        <f t="shared" si="324"/>
        <v>0</v>
      </c>
      <c r="K1779">
        <f t="shared" si="325"/>
        <v>0.5</v>
      </c>
      <c r="L1779">
        <f t="shared" si="326"/>
        <v>-7.5203547000000093E-2</v>
      </c>
      <c r="M1779">
        <f t="shared" si="327"/>
        <v>7907799.9999737302</v>
      </c>
      <c r="N1779">
        <f t="shared" si="328"/>
        <v>0</v>
      </c>
      <c r="O1779">
        <f t="shared" si="329"/>
        <v>1.7631377529011678</v>
      </c>
      <c r="P1779" t="str">
        <f>IFERROR(VLOOKUP(A1779,Ref_Data!$A:$B,2,0),"Unknown")</f>
        <v>High Income</v>
      </c>
      <c r="Q1779" t="str">
        <f>IFERROR(VLOOKUP(A1779,Ref_Data!$A:$C,3,0),"Unknown")</f>
        <v>Europe &amp; Central Asia</v>
      </c>
      <c r="R1779" t="str">
        <f t="shared" si="330"/>
        <v>Universal Access</v>
      </c>
      <c r="S1779">
        <f t="shared" si="331"/>
        <v>13.958622860585876</v>
      </c>
      <c r="T1779">
        <f t="shared" si="332"/>
        <v>12.037808956172711</v>
      </c>
      <c r="U1779">
        <f t="shared" si="333"/>
        <v>-0.55146008058158724</v>
      </c>
      <c r="V1779">
        <f t="shared" si="334"/>
        <v>0.20000000000000284</v>
      </c>
      <c r="W1779">
        <f t="shared" si="335"/>
        <v>-0.10151154299999998</v>
      </c>
    </row>
    <row r="1780" spans="1:23" x14ac:dyDescent="0.2">
      <c r="A1780" t="s">
        <v>277</v>
      </c>
      <c r="B1780" t="s">
        <v>276</v>
      </c>
      <c r="C1780">
        <v>2020</v>
      </c>
      <c r="D1780">
        <v>100</v>
      </c>
      <c r="E1780">
        <v>43.8</v>
      </c>
      <c r="F1780">
        <v>3.8291477440000001</v>
      </c>
      <c r="G1780">
        <v>2251.382501</v>
      </c>
      <c r="H1780">
        <v>1900449</v>
      </c>
      <c r="I1780" t="str">
        <f>Master_Data!$A1780 &amp; "-" &amp; Master_Data!$C1780</f>
        <v>LVA-2020</v>
      </c>
      <c r="J1780">
        <f t="shared" si="324"/>
        <v>0</v>
      </c>
      <c r="K1780">
        <f t="shared" si="325"/>
        <v>2.2999999999999972</v>
      </c>
      <c r="L1780">
        <f t="shared" si="326"/>
        <v>-0.3027934710000002</v>
      </c>
      <c r="M1780">
        <f t="shared" si="327"/>
        <v>7277100.0009370558</v>
      </c>
      <c r="N1780">
        <f t="shared" si="328"/>
        <v>0</v>
      </c>
      <c r="O1780">
        <f t="shared" si="329"/>
        <v>1.7007983948970029</v>
      </c>
      <c r="P1780" t="str">
        <f>IFERROR(VLOOKUP(A1780,Ref_Data!$A:$B,2,0),"Unknown")</f>
        <v>High Income</v>
      </c>
      <c r="Q1780" t="str">
        <f>IFERROR(VLOOKUP(A1780,Ref_Data!$A:$C,3,0),"Unknown")</f>
        <v>Europe &amp; Central Asia</v>
      </c>
      <c r="R1780" t="str">
        <f t="shared" si="330"/>
        <v>Universal Access</v>
      </c>
      <c r="S1780">
        <f t="shared" si="331"/>
        <v>13.426165474335917</v>
      </c>
      <c r="T1780">
        <f t="shared" si="332"/>
        <v>13.265146566184736</v>
      </c>
      <c r="U1780">
        <f t="shared" si="333"/>
        <v>-0.57159989230125774</v>
      </c>
      <c r="V1780">
        <f t="shared" si="334"/>
        <v>0.20000000000000284</v>
      </c>
      <c r="W1780">
        <f t="shared" si="335"/>
        <v>-0.40430501400000018</v>
      </c>
    </row>
    <row r="1781" spans="1:23" x14ac:dyDescent="0.2">
      <c r="A1781" t="s">
        <v>277</v>
      </c>
      <c r="B1781" t="s">
        <v>276</v>
      </c>
      <c r="C1781">
        <v>2021</v>
      </c>
      <c r="D1781">
        <v>100</v>
      </c>
      <c r="E1781">
        <v>44</v>
      </c>
      <c r="F1781">
        <v>3.995988305</v>
      </c>
      <c r="G1781">
        <v>2375.5185070000002</v>
      </c>
      <c r="H1781">
        <v>1884490</v>
      </c>
      <c r="I1781" t="str">
        <f>Master_Data!$A1781 &amp; "-" &amp; Master_Data!$C1781</f>
        <v>LVA-2021</v>
      </c>
      <c r="J1781">
        <f t="shared" si="324"/>
        <v>0</v>
      </c>
      <c r="K1781">
        <f t="shared" si="325"/>
        <v>0.20000000000000284</v>
      </c>
      <c r="L1781">
        <f t="shared" si="326"/>
        <v>0.16684056099999989</v>
      </c>
      <c r="M1781">
        <f t="shared" si="327"/>
        <v>7530400.0008894503</v>
      </c>
      <c r="N1781">
        <f t="shared" si="328"/>
        <v>0</v>
      </c>
      <c r="O1781">
        <f t="shared" si="329"/>
        <v>1.6821541458106601</v>
      </c>
      <c r="P1781" t="str">
        <f>IFERROR(VLOOKUP(A1781,Ref_Data!$A:$B,2,0),"Unknown")</f>
        <v>High Income</v>
      </c>
      <c r="Q1781" t="str">
        <f>IFERROR(VLOOKUP(A1781,Ref_Data!$A:$C,3,0),"Unknown")</f>
        <v>Europe &amp; Central Asia</v>
      </c>
      <c r="R1781" t="str">
        <f t="shared" si="330"/>
        <v>Universal Access</v>
      </c>
      <c r="S1781">
        <f t="shared" si="331"/>
        <v>12.87483148972656</v>
      </c>
      <c r="T1781">
        <f t="shared" si="332"/>
        <v>14.396618357487942</v>
      </c>
      <c r="U1781">
        <f t="shared" si="333"/>
        <v>-0.58474603600418629</v>
      </c>
      <c r="V1781">
        <f t="shared" si="334"/>
        <v>0.20000000000000284</v>
      </c>
      <c r="W1781">
        <f t="shared" si="335"/>
        <v>-0.2374644530000003</v>
      </c>
    </row>
    <row r="1782" spans="1:23" x14ac:dyDescent="0.2">
      <c r="A1782" t="s">
        <v>277</v>
      </c>
      <c r="B1782" t="s">
        <v>276</v>
      </c>
      <c r="C1782">
        <v>2022</v>
      </c>
      <c r="D1782">
        <v>100</v>
      </c>
      <c r="F1782">
        <v>3.6856776930000001</v>
      </c>
      <c r="G1782">
        <v>2256.1190449999999</v>
      </c>
      <c r="H1782">
        <v>1879383</v>
      </c>
      <c r="I1782" t="str">
        <f>Master_Data!$A1782 &amp; "-" &amp; Master_Data!$C1782</f>
        <v>LVA-2022</v>
      </c>
      <c r="J1782">
        <f t="shared" si="324"/>
        <v>0</v>
      </c>
      <c r="K1782" t="str">
        <f t="shared" si="325"/>
        <v/>
      </c>
      <c r="L1782">
        <f t="shared" si="326"/>
        <v>-0.31031061199999987</v>
      </c>
      <c r="M1782">
        <f t="shared" si="327"/>
        <v>6926799.9997034194</v>
      </c>
      <c r="N1782">
        <f t="shared" si="328"/>
        <v>0</v>
      </c>
      <c r="O1782">
        <f t="shared" si="329"/>
        <v>1.6336361776512551</v>
      </c>
      <c r="P1782" t="str">
        <f>IFERROR(VLOOKUP(A1782,Ref_Data!$A:$B,2,0),"Unknown")</f>
        <v>High Income</v>
      </c>
      <c r="Q1782" t="str">
        <f>IFERROR(VLOOKUP(A1782,Ref_Data!$A:$C,3,0),"Unknown")</f>
        <v>Europe &amp; Central Asia</v>
      </c>
      <c r="R1782" t="str">
        <f t="shared" si="330"/>
        <v>Universal Access</v>
      </c>
      <c r="S1782">
        <f t="shared" si="331"/>
        <v>12.585946336015652</v>
      </c>
      <c r="T1782" t="str">
        <f t="shared" si="332"/>
        <v/>
      </c>
      <c r="U1782">
        <f t="shared" si="333"/>
        <v>-0.86512335922593619</v>
      </c>
      <c r="V1782">
        <f t="shared" si="334"/>
        <v>0.20000000000000284</v>
      </c>
      <c r="W1782">
        <f t="shared" si="335"/>
        <v>-0.54777506500000017</v>
      </c>
    </row>
    <row r="1783" spans="1:23" x14ac:dyDescent="0.2">
      <c r="A1783" t="s">
        <v>279</v>
      </c>
      <c r="B1783" t="s">
        <v>278</v>
      </c>
      <c r="C1783">
        <v>2010</v>
      </c>
      <c r="D1783">
        <v>100</v>
      </c>
      <c r="E1783">
        <v>5.5</v>
      </c>
      <c r="F1783">
        <v>3.203351955</v>
      </c>
      <c r="H1783">
        <v>537000</v>
      </c>
      <c r="I1783" t="str">
        <f>Master_Data!$A1783 &amp; "-" &amp; Master_Data!$C1783</f>
        <v>MAC-2010</v>
      </c>
      <c r="J1783" t="str">
        <f t="shared" si="324"/>
        <v/>
      </c>
      <c r="K1783" t="str">
        <f t="shared" si="325"/>
        <v/>
      </c>
      <c r="L1783" t="str">
        <f t="shared" si="326"/>
        <v/>
      </c>
      <c r="M1783">
        <f t="shared" si="327"/>
        <v>1720199.9998349999</v>
      </c>
      <c r="N1783">
        <f t="shared" si="328"/>
        <v>0</v>
      </c>
      <c r="O1783" t="str">
        <f t="shared" si="329"/>
        <v/>
      </c>
      <c r="P1783" t="str">
        <f>IFERROR(VLOOKUP(A1783,Ref_Data!$A:$B,2,0),"Unknown")</f>
        <v>High Income</v>
      </c>
      <c r="Q1783" t="str">
        <f>IFERROR(VLOOKUP(A1783,Ref_Data!$A:$C,3,0),"Unknown")</f>
        <v>East Asia &amp; Pacific</v>
      </c>
      <c r="R1783" t="str">
        <f t="shared" si="330"/>
        <v>Universal Access</v>
      </c>
      <c r="S1783">
        <f t="shared" si="331"/>
        <v>20.375342560585949</v>
      </c>
      <c r="T1783">
        <f t="shared" si="332"/>
        <v>-24.912664906737902</v>
      </c>
      <c r="U1783">
        <f t="shared" si="333"/>
        <v>-1.8947072589916343</v>
      </c>
      <c r="V1783">
        <f t="shared" si="334"/>
        <v>0</v>
      </c>
      <c r="W1783">
        <f t="shared" si="335"/>
        <v>0</v>
      </c>
    </row>
    <row r="1784" spans="1:23" x14ac:dyDescent="0.2">
      <c r="A1784" t="s">
        <v>279</v>
      </c>
      <c r="B1784" t="s">
        <v>278</v>
      </c>
      <c r="C1784">
        <v>2011</v>
      </c>
      <c r="D1784">
        <v>100</v>
      </c>
      <c r="E1784">
        <v>6.4</v>
      </c>
      <c r="F1784">
        <v>3.0729621539999998</v>
      </c>
      <c r="H1784">
        <v>549600</v>
      </c>
      <c r="I1784" t="str">
        <f>Master_Data!$A1784 &amp; "-" &amp; Master_Data!$C1784</f>
        <v>MAC-2011</v>
      </c>
      <c r="J1784">
        <f t="shared" si="324"/>
        <v>0</v>
      </c>
      <c r="K1784">
        <f t="shared" si="325"/>
        <v>0.90000000000000036</v>
      </c>
      <c r="L1784">
        <f t="shared" si="326"/>
        <v>-0.13038980100000019</v>
      </c>
      <c r="M1784">
        <f t="shared" si="327"/>
        <v>1688899.9998383999</v>
      </c>
      <c r="N1784">
        <f t="shared" si="328"/>
        <v>0</v>
      </c>
      <c r="O1784" t="str">
        <f t="shared" si="329"/>
        <v/>
      </c>
      <c r="P1784" t="str">
        <f>IFERROR(VLOOKUP(A1784,Ref_Data!$A:$B,2,0),"Unknown")</f>
        <v>High Income</v>
      </c>
      <c r="Q1784" t="str">
        <f>IFERROR(VLOOKUP(A1784,Ref_Data!$A:$C,3,0),"Unknown")</f>
        <v>East Asia &amp; Pacific</v>
      </c>
      <c r="R1784" t="str">
        <f t="shared" si="330"/>
        <v>Universal Access</v>
      </c>
      <c r="S1784">
        <f t="shared" si="331"/>
        <v>19.584672569179688</v>
      </c>
      <c r="T1784">
        <f t="shared" si="332"/>
        <v>-23.797370289641144</v>
      </c>
      <c r="U1784">
        <f t="shared" si="333"/>
        <v>-2.0535712297740556</v>
      </c>
      <c r="V1784">
        <f t="shared" si="334"/>
        <v>0</v>
      </c>
      <c r="W1784">
        <f t="shared" si="335"/>
        <v>-0.13038980100000019</v>
      </c>
    </row>
    <row r="1785" spans="1:23" x14ac:dyDescent="0.2">
      <c r="A1785" t="s">
        <v>279</v>
      </c>
      <c r="B1785" t="s">
        <v>278</v>
      </c>
      <c r="C1785">
        <v>2012</v>
      </c>
      <c r="D1785">
        <v>100</v>
      </c>
      <c r="E1785">
        <v>11.1</v>
      </c>
      <c r="F1785">
        <v>3.0692023239999999</v>
      </c>
      <c r="H1785">
        <v>567900</v>
      </c>
      <c r="I1785" t="str">
        <f>Master_Data!$A1785 &amp; "-" &amp; Master_Data!$C1785</f>
        <v>MAC-2012</v>
      </c>
      <c r="J1785">
        <f t="shared" si="324"/>
        <v>0</v>
      </c>
      <c r="K1785">
        <f t="shared" si="325"/>
        <v>4.6999999999999993</v>
      </c>
      <c r="L1785">
        <f t="shared" si="326"/>
        <v>-3.7598299999999085E-3</v>
      </c>
      <c r="M1785">
        <f t="shared" si="327"/>
        <v>1742999.9997995999</v>
      </c>
      <c r="N1785">
        <f t="shared" si="328"/>
        <v>0</v>
      </c>
      <c r="O1785" t="str">
        <f t="shared" si="329"/>
        <v/>
      </c>
      <c r="P1785" t="str">
        <f>IFERROR(VLOOKUP(A1785,Ref_Data!$A:$B,2,0),"Unknown")</f>
        <v>High Income</v>
      </c>
      <c r="Q1785" t="str">
        <f>IFERROR(VLOOKUP(A1785,Ref_Data!$A:$C,3,0),"Unknown")</f>
        <v>East Asia &amp; Pacific</v>
      </c>
      <c r="R1785" t="str">
        <f t="shared" si="330"/>
        <v>Universal Access</v>
      </c>
      <c r="S1785">
        <f t="shared" si="331"/>
        <v>18.879195463984374</v>
      </c>
      <c r="T1785">
        <f t="shared" si="332"/>
        <v>-19.007129453224884</v>
      </c>
      <c r="U1785">
        <f t="shared" si="333"/>
        <v>-2.3363017390962293</v>
      </c>
      <c r="V1785">
        <f t="shared" si="334"/>
        <v>0</v>
      </c>
      <c r="W1785">
        <f t="shared" si="335"/>
        <v>-0.1341496310000001</v>
      </c>
    </row>
    <row r="1786" spans="1:23" x14ac:dyDescent="0.2">
      <c r="A1786" t="s">
        <v>279</v>
      </c>
      <c r="B1786" t="s">
        <v>278</v>
      </c>
      <c r="C1786">
        <v>2013</v>
      </c>
      <c r="D1786">
        <v>100</v>
      </c>
      <c r="E1786">
        <v>16.600000000000001</v>
      </c>
      <c r="F1786">
        <v>3.0667342460000002</v>
      </c>
      <c r="H1786">
        <v>591900</v>
      </c>
      <c r="I1786" t="str">
        <f>Master_Data!$A1786 &amp; "-" &amp; Master_Data!$C1786</f>
        <v>MAC-2013</v>
      </c>
      <c r="J1786">
        <f t="shared" si="324"/>
        <v>0</v>
      </c>
      <c r="K1786">
        <f t="shared" si="325"/>
        <v>5.5000000000000018</v>
      </c>
      <c r="L1786">
        <f t="shared" si="326"/>
        <v>-2.4680779999997071E-3</v>
      </c>
      <c r="M1786">
        <f t="shared" si="327"/>
        <v>1815200.0002074002</v>
      </c>
      <c r="N1786">
        <f t="shared" si="328"/>
        <v>0</v>
      </c>
      <c r="O1786" t="str">
        <f t="shared" si="329"/>
        <v/>
      </c>
      <c r="P1786" t="str">
        <f>IFERROR(VLOOKUP(A1786,Ref_Data!$A:$B,2,0),"Unknown")</f>
        <v>High Income</v>
      </c>
      <c r="Q1786" t="str">
        <f>IFERROR(VLOOKUP(A1786,Ref_Data!$A:$C,3,0),"Unknown")</f>
        <v>East Asia &amp; Pacific</v>
      </c>
      <c r="R1786" t="str">
        <f t="shared" si="330"/>
        <v>Universal Access</v>
      </c>
      <c r="S1786">
        <f t="shared" si="331"/>
        <v>18.287461823359394</v>
      </c>
      <c r="T1786">
        <f t="shared" si="332"/>
        <v>-13.701640083835347</v>
      </c>
      <c r="U1786">
        <f t="shared" si="333"/>
        <v>-1.9016361980000038</v>
      </c>
      <c r="V1786">
        <f t="shared" si="334"/>
        <v>0</v>
      </c>
      <c r="W1786">
        <f t="shared" si="335"/>
        <v>-0.13661770899999981</v>
      </c>
    </row>
    <row r="1787" spans="1:23" x14ac:dyDescent="0.2">
      <c r="A1787" t="s">
        <v>279</v>
      </c>
      <c r="B1787" t="s">
        <v>278</v>
      </c>
      <c r="C1787">
        <v>2014</v>
      </c>
      <c r="D1787">
        <v>100</v>
      </c>
      <c r="E1787">
        <v>11.4</v>
      </c>
      <c r="F1787">
        <v>3.3603023969999999</v>
      </c>
      <c r="H1787">
        <v>621700</v>
      </c>
      <c r="I1787" t="str">
        <f>Master_Data!$A1787 &amp; "-" &amp; Master_Data!$C1787</f>
        <v>MAC-2014</v>
      </c>
      <c r="J1787">
        <f t="shared" si="324"/>
        <v>0</v>
      </c>
      <c r="K1787">
        <f t="shared" si="325"/>
        <v>-5.2000000000000011</v>
      </c>
      <c r="L1787">
        <f t="shared" si="326"/>
        <v>0.29356815099999967</v>
      </c>
      <c r="M1787">
        <f t="shared" si="327"/>
        <v>2089100.0002148999</v>
      </c>
      <c r="N1787">
        <f t="shared" si="328"/>
        <v>0</v>
      </c>
      <c r="O1787" t="str">
        <f t="shared" si="329"/>
        <v/>
      </c>
      <c r="P1787" t="str">
        <f>IFERROR(VLOOKUP(A1787,Ref_Data!$A:$B,2,0),"Unknown")</f>
        <v>High Income</v>
      </c>
      <c r="Q1787" t="str">
        <f>IFERROR(VLOOKUP(A1787,Ref_Data!$A:$C,3,0),"Unknown")</f>
        <v>East Asia &amp; Pacific</v>
      </c>
      <c r="R1787" t="str">
        <f t="shared" si="330"/>
        <v>Universal Access</v>
      </c>
      <c r="S1787">
        <f t="shared" si="331"/>
        <v>17.559097411132853</v>
      </c>
      <c r="T1787">
        <f t="shared" si="332"/>
        <v>-18.711726605578299</v>
      </c>
      <c r="U1787">
        <f t="shared" si="333"/>
        <v>-1.4309845010836844</v>
      </c>
      <c r="V1787">
        <f t="shared" si="334"/>
        <v>0</v>
      </c>
      <c r="W1787">
        <f t="shared" si="335"/>
        <v>0.15695044199999986</v>
      </c>
    </row>
    <row r="1788" spans="1:23" x14ac:dyDescent="0.2">
      <c r="A1788" t="s">
        <v>279</v>
      </c>
      <c r="B1788" t="s">
        <v>278</v>
      </c>
      <c r="C1788">
        <v>2015</v>
      </c>
      <c r="D1788">
        <v>100</v>
      </c>
      <c r="E1788">
        <v>5.4</v>
      </c>
      <c r="F1788">
        <v>4.2914916779999999</v>
      </c>
      <c r="H1788">
        <v>642900</v>
      </c>
      <c r="I1788" t="str">
        <f>Master_Data!$A1788 &amp; "-" &amp; Master_Data!$C1788</f>
        <v>MAC-2015</v>
      </c>
      <c r="J1788">
        <f t="shared" si="324"/>
        <v>0</v>
      </c>
      <c r="K1788">
        <f t="shared" si="325"/>
        <v>-6</v>
      </c>
      <c r="L1788">
        <f t="shared" si="326"/>
        <v>0.93118928099999998</v>
      </c>
      <c r="M1788">
        <f t="shared" si="327"/>
        <v>2758999.9997862</v>
      </c>
      <c r="N1788">
        <f t="shared" si="328"/>
        <v>0</v>
      </c>
      <c r="O1788" t="str">
        <f t="shared" si="329"/>
        <v/>
      </c>
      <c r="P1788" t="str">
        <f>IFERROR(VLOOKUP(A1788,Ref_Data!$A:$B,2,0),"Unknown")</f>
        <v>High Income</v>
      </c>
      <c r="Q1788" t="str">
        <f>IFERROR(VLOOKUP(A1788,Ref_Data!$A:$C,3,0),"Unknown")</f>
        <v>East Asia &amp; Pacific</v>
      </c>
      <c r="R1788" t="str">
        <f t="shared" si="330"/>
        <v>Universal Access</v>
      </c>
      <c r="S1788">
        <f t="shared" si="331"/>
        <v>16.984761441953111</v>
      </c>
      <c r="T1788">
        <f t="shared" si="332"/>
        <v>-24.515157191497991</v>
      </c>
      <c r="U1788">
        <f t="shared" si="333"/>
        <v>-0.41794968800417909</v>
      </c>
      <c r="V1788">
        <f t="shared" si="334"/>
        <v>0</v>
      </c>
      <c r="W1788">
        <f t="shared" si="335"/>
        <v>1.0881397229999998</v>
      </c>
    </row>
    <row r="1789" spans="1:23" x14ac:dyDescent="0.2">
      <c r="A1789" t="s">
        <v>279</v>
      </c>
      <c r="B1789" t="s">
        <v>278</v>
      </c>
      <c r="C1789">
        <v>2016</v>
      </c>
      <c r="D1789">
        <v>100</v>
      </c>
      <c r="E1789">
        <v>5.4</v>
      </c>
      <c r="F1789">
        <v>4.0243678159999998</v>
      </c>
      <c r="H1789">
        <v>652500</v>
      </c>
      <c r="I1789" t="str">
        <f>Master_Data!$A1789 &amp; "-" &amp; Master_Data!$C1789</f>
        <v>MAC-2016</v>
      </c>
      <c r="J1789">
        <f t="shared" si="324"/>
        <v>0</v>
      </c>
      <c r="K1789">
        <f t="shared" si="325"/>
        <v>0</v>
      </c>
      <c r="L1789">
        <f t="shared" si="326"/>
        <v>-0.26712386200000005</v>
      </c>
      <c r="M1789">
        <f t="shared" si="327"/>
        <v>2625899.99994</v>
      </c>
      <c r="N1789">
        <f t="shared" si="328"/>
        <v>0</v>
      </c>
      <c r="O1789" t="str">
        <f t="shared" si="329"/>
        <v/>
      </c>
      <c r="P1789" t="str">
        <f>IFERROR(VLOOKUP(A1789,Ref_Data!$A:$B,2,0),"Unknown")</f>
        <v>High Income</v>
      </c>
      <c r="Q1789" t="str">
        <f>IFERROR(VLOOKUP(A1789,Ref_Data!$A:$C,3,0),"Unknown")</f>
        <v>East Asia &amp; Pacific</v>
      </c>
      <c r="R1789" t="str">
        <f t="shared" si="330"/>
        <v>Universal Access</v>
      </c>
      <c r="S1789">
        <f t="shared" si="331"/>
        <v>15.905248869453033</v>
      </c>
      <c r="T1789">
        <f t="shared" si="332"/>
        <v>-24.306057525184727</v>
      </c>
      <c r="U1789">
        <f t="shared" si="333"/>
        <v>-0.65000397966945656</v>
      </c>
      <c r="V1789">
        <f t="shared" si="334"/>
        <v>0</v>
      </c>
      <c r="W1789">
        <f t="shared" si="335"/>
        <v>0.82101586099999979</v>
      </c>
    </row>
    <row r="1790" spans="1:23" x14ac:dyDescent="0.2">
      <c r="A1790" t="s">
        <v>279</v>
      </c>
      <c r="B1790" t="s">
        <v>278</v>
      </c>
      <c r="C1790">
        <v>2017</v>
      </c>
      <c r="D1790">
        <v>100</v>
      </c>
      <c r="E1790">
        <v>3.9</v>
      </c>
      <c r="F1790">
        <v>4.4517273289999997</v>
      </c>
      <c r="H1790">
        <v>648400</v>
      </c>
      <c r="I1790" t="str">
        <f>Master_Data!$A1790 &amp; "-" &amp; Master_Data!$C1790</f>
        <v>MAC-2017</v>
      </c>
      <c r="J1790">
        <f t="shared" si="324"/>
        <v>0</v>
      </c>
      <c r="K1790">
        <f t="shared" si="325"/>
        <v>-1.5000000000000004</v>
      </c>
      <c r="L1790">
        <f t="shared" si="326"/>
        <v>0.42735951299999986</v>
      </c>
      <c r="M1790">
        <f t="shared" si="327"/>
        <v>2886500.0001236</v>
      </c>
      <c r="N1790">
        <f t="shared" si="328"/>
        <v>0</v>
      </c>
      <c r="O1790" t="str">
        <f t="shared" si="329"/>
        <v/>
      </c>
      <c r="P1790" t="str">
        <f>IFERROR(VLOOKUP(A1790,Ref_Data!$A:$B,2,0),"Unknown")</f>
        <v>High Income</v>
      </c>
      <c r="Q1790" t="str">
        <f>IFERROR(VLOOKUP(A1790,Ref_Data!$A:$C,3,0),"Unknown")</f>
        <v>East Asia &amp; Pacific</v>
      </c>
      <c r="R1790" t="str">
        <f t="shared" si="330"/>
        <v>Universal Access</v>
      </c>
      <c r="S1790">
        <f t="shared" si="331"/>
        <v>15.146092309921883</v>
      </c>
      <c r="T1790">
        <f t="shared" si="332"/>
        <v>-25.641518871734949</v>
      </c>
      <c r="U1790">
        <f t="shared" si="333"/>
        <v>-0.22602373657322428</v>
      </c>
      <c r="V1790">
        <f t="shared" si="334"/>
        <v>0</v>
      </c>
      <c r="W1790">
        <f t="shared" si="335"/>
        <v>1.2483753739999996</v>
      </c>
    </row>
    <row r="1791" spans="1:23" x14ac:dyDescent="0.2">
      <c r="A1791" t="s">
        <v>279</v>
      </c>
      <c r="B1791" t="s">
        <v>278</v>
      </c>
      <c r="C1791">
        <v>2018</v>
      </c>
      <c r="D1791">
        <v>100</v>
      </c>
      <c r="E1791">
        <v>8.4</v>
      </c>
      <c r="F1791">
        <v>3.2259826980000001</v>
      </c>
      <c r="H1791">
        <v>658900</v>
      </c>
      <c r="I1791" t="str">
        <f>Master_Data!$A1791 &amp; "-" &amp; Master_Data!$C1791</f>
        <v>MAC-2018</v>
      </c>
      <c r="J1791">
        <f t="shared" si="324"/>
        <v>0</v>
      </c>
      <c r="K1791">
        <f t="shared" si="325"/>
        <v>4.5</v>
      </c>
      <c r="L1791">
        <f t="shared" si="326"/>
        <v>-1.2257446309999995</v>
      </c>
      <c r="M1791">
        <f t="shared" si="327"/>
        <v>2125599.9997121999</v>
      </c>
      <c r="N1791">
        <f t="shared" si="328"/>
        <v>0</v>
      </c>
      <c r="O1791" t="str">
        <f t="shared" si="329"/>
        <v/>
      </c>
      <c r="P1791" t="str">
        <f>IFERROR(VLOOKUP(A1791,Ref_Data!$A:$B,2,0),"Unknown")</f>
        <v>High Income</v>
      </c>
      <c r="Q1791" t="str">
        <f>IFERROR(VLOOKUP(A1791,Ref_Data!$A:$C,3,0),"Unknown")</f>
        <v>East Asia &amp; Pacific</v>
      </c>
      <c r="R1791" t="str">
        <f t="shared" si="330"/>
        <v>Universal Access</v>
      </c>
      <c r="S1791">
        <f t="shared" si="331"/>
        <v>14.516199440312505</v>
      </c>
      <c r="T1791">
        <f t="shared" si="332"/>
        <v>-21.1630301703253</v>
      </c>
      <c r="U1791">
        <f t="shared" si="333"/>
        <v>-1.4848863116276148</v>
      </c>
      <c r="V1791">
        <f t="shared" si="334"/>
        <v>0</v>
      </c>
      <c r="W1791">
        <f t="shared" si="335"/>
        <v>2.263074300000012E-2</v>
      </c>
    </row>
    <row r="1792" spans="1:23" x14ac:dyDescent="0.2">
      <c r="A1792" t="s">
        <v>279</v>
      </c>
      <c r="B1792" t="s">
        <v>278</v>
      </c>
      <c r="C1792">
        <v>2019</v>
      </c>
      <c r="D1792">
        <v>100</v>
      </c>
      <c r="E1792">
        <v>8.4</v>
      </c>
      <c r="F1792">
        <v>3.3441964290000001</v>
      </c>
      <c r="H1792">
        <v>672000</v>
      </c>
      <c r="I1792" t="str">
        <f>Master_Data!$A1792 &amp; "-" &amp; Master_Data!$C1792</f>
        <v>MAC-2019</v>
      </c>
      <c r="J1792">
        <f t="shared" si="324"/>
        <v>0</v>
      </c>
      <c r="K1792">
        <f t="shared" si="325"/>
        <v>0</v>
      </c>
      <c r="L1792">
        <f t="shared" si="326"/>
        <v>0.11821373099999999</v>
      </c>
      <c r="M1792">
        <f t="shared" si="327"/>
        <v>2247300.0002879999</v>
      </c>
      <c r="N1792">
        <f t="shared" si="328"/>
        <v>0</v>
      </c>
      <c r="O1792" t="str">
        <f t="shared" si="329"/>
        <v/>
      </c>
      <c r="P1792" t="str">
        <f>IFERROR(VLOOKUP(A1792,Ref_Data!$A:$B,2,0),"Unknown")</f>
        <v>High Income</v>
      </c>
      <c r="Q1792" t="str">
        <f>IFERROR(VLOOKUP(A1792,Ref_Data!$A:$C,3,0),"Unknown")</f>
        <v>East Asia &amp; Pacific</v>
      </c>
      <c r="R1792" t="str">
        <f t="shared" si="330"/>
        <v>Universal Access</v>
      </c>
      <c r="S1792">
        <f t="shared" si="331"/>
        <v>13.958622860585876</v>
      </c>
      <c r="T1792">
        <f t="shared" si="332"/>
        <v>-21.062191043827291</v>
      </c>
      <c r="U1792">
        <f t="shared" si="333"/>
        <v>-1.3392048665815874</v>
      </c>
      <c r="V1792">
        <f t="shared" si="334"/>
        <v>0</v>
      </c>
      <c r="W1792">
        <f t="shared" si="335"/>
        <v>0.14084447400000011</v>
      </c>
    </row>
    <row r="1793" spans="1:23" x14ac:dyDescent="0.2">
      <c r="A1793" t="s">
        <v>279</v>
      </c>
      <c r="B1793" t="s">
        <v>278</v>
      </c>
      <c r="C1793">
        <v>2020</v>
      </c>
      <c r="D1793">
        <v>100</v>
      </c>
      <c r="E1793">
        <v>11</v>
      </c>
      <c r="F1793">
        <v>3.2578056609999999</v>
      </c>
      <c r="H1793">
        <v>685400</v>
      </c>
      <c r="I1793" t="str">
        <f>Master_Data!$A1793 &amp; "-" &amp; Master_Data!$C1793</f>
        <v>MAC-2020</v>
      </c>
      <c r="J1793">
        <f t="shared" si="324"/>
        <v>0</v>
      </c>
      <c r="K1793">
        <f t="shared" si="325"/>
        <v>2.5999999999999996</v>
      </c>
      <c r="L1793">
        <f t="shared" si="326"/>
        <v>-8.6390768000000229E-2</v>
      </c>
      <c r="M1793">
        <f t="shared" si="327"/>
        <v>2232900.0000494001</v>
      </c>
      <c r="N1793">
        <f t="shared" si="328"/>
        <v>0</v>
      </c>
      <c r="O1793" t="str">
        <f t="shared" si="329"/>
        <v/>
      </c>
      <c r="P1793" t="str">
        <f>IFERROR(VLOOKUP(A1793,Ref_Data!$A:$B,2,0),"Unknown")</f>
        <v>High Income</v>
      </c>
      <c r="Q1793" t="str">
        <f>IFERROR(VLOOKUP(A1793,Ref_Data!$A:$C,3,0),"Unknown")</f>
        <v>East Asia &amp; Pacific</v>
      </c>
      <c r="R1793" t="str">
        <f t="shared" si="330"/>
        <v>Universal Access</v>
      </c>
      <c r="S1793">
        <f t="shared" si="331"/>
        <v>13.426165474335917</v>
      </c>
      <c r="T1793">
        <f t="shared" si="332"/>
        <v>-19.534853433815261</v>
      </c>
      <c r="U1793">
        <f t="shared" si="333"/>
        <v>-1.142941975301258</v>
      </c>
      <c r="V1793">
        <f t="shared" si="334"/>
        <v>0</v>
      </c>
      <c r="W1793">
        <f t="shared" si="335"/>
        <v>5.445370599999988E-2</v>
      </c>
    </row>
    <row r="1794" spans="1:23" x14ac:dyDescent="0.2">
      <c r="A1794" t="s">
        <v>279</v>
      </c>
      <c r="B1794" t="s">
        <v>278</v>
      </c>
      <c r="C1794">
        <v>2021</v>
      </c>
      <c r="D1794">
        <v>100</v>
      </c>
      <c r="E1794">
        <v>13.6</v>
      </c>
      <c r="F1794">
        <v>2.9997069600000001</v>
      </c>
      <c r="H1794">
        <v>682500</v>
      </c>
      <c r="I1794" t="str">
        <f>Master_Data!$A1794 &amp; "-" &amp; Master_Data!$C1794</f>
        <v>MAC-2021</v>
      </c>
      <c r="J1794">
        <f t="shared" ref="J1794:J1857" si="336">IF(C1794=2010,"",IF(D1794="","",IFERROR(D1794-INDEX($D:$D,MATCH(A1794&amp;"-"&amp;(C1794-1),$I:$I,0)),"")))</f>
        <v>0</v>
      </c>
      <c r="K1794">
        <f t="shared" ref="K1794:K1857" si="337">IF(C1794=2010,"",IF(E1794="","",IFERROR(E1794-INDEX($E:$E,MATCH(A1794&amp;"-"&amp;(C1794-1),$I:$I,0)),"")))</f>
        <v>2.5999999999999996</v>
      </c>
      <c r="L1794">
        <f t="shared" ref="L1794:L1857" si="338">IF(C1794=2010,"",IF(F1794="","",IFERROR(F1794-INDEX($F:$F,MATCH(A1794&amp;"-"&amp;(C1794-1),$I:$I,0)),"" )))</f>
        <v>-0.25809870099999976</v>
      </c>
      <c r="M1794">
        <f t="shared" ref="M1794:M1857" si="339">IFERROR(F1794*H1794,"")</f>
        <v>2047300.0002000001</v>
      </c>
      <c r="N1794">
        <f t="shared" ref="N1794:N1857" si="340">IF(D1794="","",100-D1794)</f>
        <v>0</v>
      </c>
      <c r="O1794" t="str">
        <f t="shared" ref="O1794:O1857" si="341">IFERROR(F1794/G1794*1000,"")</f>
        <v/>
      </c>
      <c r="P1794" t="str">
        <f>IFERROR(VLOOKUP(A1794,Ref_Data!$A:$B,2,0),"Unknown")</f>
        <v>High Income</v>
      </c>
      <c r="Q1794" t="str">
        <f>IFERROR(VLOOKUP(A1794,Ref_Data!$A:$C,3,0),"Unknown")</f>
        <v>East Asia &amp; Pacific</v>
      </c>
      <c r="R1794" t="str">
        <f t="shared" ref="R1794:R1857" si="342">IF(D1794="","No Data",IF(D1794&gt;=95,"Universal Access",IF(D1794&gt;=80,"High Access",IF(D1794&gt;=50,"Moderate Access",IF(D1794&gt;=20,"Low Access","Critical")))))</f>
        <v>Universal Access</v>
      </c>
      <c r="S1794">
        <f t="shared" ref="S1794:S1857" si="343">IF(D1794="","",D1794-AVERAGEIF($C:$C,C1794,$D:$D))</f>
        <v>12.87483148972656</v>
      </c>
      <c r="T1794">
        <f t="shared" ref="T1794:T1857" si="344">IF(E1794="","",E1794-AVERAGEIF($C:$C,C1794,$E:$E))</f>
        <v>-16.003381642512061</v>
      </c>
      <c r="U1794">
        <f t="shared" ref="U1794:U1857" si="345">IF(F1794="","",F1794-AVERAGEIF($C:$C,C1794,$F:$F))</f>
        <v>-1.5810273810041862</v>
      </c>
      <c r="V1794">
        <f t="shared" ref="V1794:V1857" si="346">IFERROR(IF(D1794="","",D1794-INDEX($D:$D,MATCH(A1794&amp;"-2010",$I:$I,0))),"")</f>
        <v>0</v>
      </c>
      <c r="W1794">
        <f t="shared" ref="W1794:W1857" si="347">IFERROR(IF(F1794="","",F1794-INDEX($F:$F,MATCH(A1794&amp;"-2010",$I:$I,0))),"")</f>
        <v>-0.20364499499999988</v>
      </c>
    </row>
    <row r="1795" spans="1:23" x14ac:dyDescent="0.2">
      <c r="A1795" t="s">
        <v>279</v>
      </c>
      <c r="B1795" t="s">
        <v>278</v>
      </c>
      <c r="C1795">
        <v>2022</v>
      </c>
      <c r="D1795">
        <v>100</v>
      </c>
      <c r="E1795">
        <v>11</v>
      </c>
      <c r="F1795">
        <v>2.478222353</v>
      </c>
      <c r="H1795">
        <v>677300</v>
      </c>
      <c r="I1795" t="str">
        <f>Master_Data!$A1795 &amp; "-" &amp; Master_Data!$C1795</f>
        <v>MAC-2022</v>
      </c>
      <c r="J1795">
        <f t="shared" si="336"/>
        <v>0</v>
      </c>
      <c r="K1795">
        <f t="shared" si="337"/>
        <v>-2.5999999999999996</v>
      </c>
      <c r="L1795">
        <f t="shared" si="338"/>
        <v>-0.5214846070000001</v>
      </c>
      <c r="M1795">
        <f t="shared" si="339"/>
        <v>1678499.9996869001</v>
      </c>
      <c r="N1795">
        <f t="shared" si="340"/>
        <v>0</v>
      </c>
      <c r="O1795" t="str">
        <f t="shared" si="341"/>
        <v/>
      </c>
      <c r="P1795" t="str">
        <f>IFERROR(VLOOKUP(A1795,Ref_Data!$A:$B,2,0),"Unknown")</f>
        <v>High Income</v>
      </c>
      <c r="Q1795" t="str">
        <f>IFERROR(VLOOKUP(A1795,Ref_Data!$A:$C,3,0),"Unknown")</f>
        <v>East Asia &amp; Pacific</v>
      </c>
      <c r="R1795" t="str">
        <f t="shared" si="342"/>
        <v>Universal Access</v>
      </c>
      <c r="S1795">
        <f t="shared" si="343"/>
        <v>12.585946336015652</v>
      </c>
      <c r="T1795">
        <f t="shared" si="344"/>
        <v>-19.421739130434794</v>
      </c>
      <c r="U1795">
        <f t="shared" si="345"/>
        <v>-2.0725786992259363</v>
      </c>
      <c r="V1795">
        <f t="shared" si="346"/>
        <v>0</v>
      </c>
      <c r="W1795">
        <f t="shared" si="347"/>
        <v>-0.72512960199999998</v>
      </c>
    </row>
    <row r="1796" spans="1:23" x14ac:dyDescent="0.2">
      <c r="A1796" t="s">
        <v>281</v>
      </c>
      <c r="B1796" t="s">
        <v>280</v>
      </c>
      <c r="C1796">
        <v>2010</v>
      </c>
      <c r="D1796">
        <v>100</v>
      </c>
      <c r="H1796">
        <v>36856</v>
      </c>
      <c r="I1796" t="str">
        <f>Master_Data!$A1796 &amp; "-" &amp; Master_Data!$C1796</f>
        <v>MAF-2010</v>
      </c>
      <c r="J1796" t="str">
        <f t="shared" si="336"/>
        <v/>
      </c>
      <c r="K1796" t="str">
        <f t="shared" si="337"/>
        <v/>
      </c>
      <c r="L1796" t="str">
        <f t="shared" si="338"/>
        <v/>
      </c>
      <c r="M1796">
        <f t="shared" si="339"/>
        <v>0</v>
      </c>
      <c r="N1796">
        <f t="shared" si="340"/>
        <v>0</v>
      </c>
      <c r="O1796" t="str">
        <f t="shared" si="341"/>
        <v/>
      </c>
      <c r="P1796" t="str">
        <f>IFERROR(VLOOKUP(A1796,Ref_Data!$A:$B,2,0),"Unknown")</f>
        <v>High Income</v>
      </c>
      <c r="Q1796" t="str">
        <f>IFERROR(VLOOKUP(A1796,Ref_Data!$A:$C,3,0),"Unknown")</f>
        <v>Latin America &amp; Caribbean</v>
      </c>
      <c r="R1796" t="str">
        <f t="shared" si="342"/>
        <v>Universal Access</v>
      </c>
      <c r="S1796">
        <f t="shared" si="343"/>
        <v>20.375342560585949</v>
      </c>
      <c r="T1796" t="str">
        <f t="shared" si="344"/>
        <v/>
      </c>
      <c r="U1796" t="str">
        <f t="shared" si="345"/>
        <v/>
      </c>
      <c r="V1796">
        <f t="shared" si="346"/>
        <v>0</v>
      </c>
      <c r="W1796" t="str">
        <f t="shared" si="347"/>
        <v/>
      </c>
    </row>
    <row r="1797" spans="1:23" x14ac:dyDescent="0.2">
      <c r="A1797" t="s">
        <v>281</v>
      </c>
      <c r="B1797" t="s">
        <v>280</v>
      </c>
      <c r="C1797">
        <v>2011</v>
      </c>
      <c r="D1797">
        <v>100</v>
      </c>
      <c r="H1797">
        <v>37069</v>
      </c>
      <c r="I1797" t="str">
        <f>Master_Data!$A1797 &amp; "-" &amp; Master_Data!$C1797</f>
        <v>MAF-2011</v>
      </c>
      <c r="J1797">
        <f t="shared" si="336"/>
        <v>0</v>
      </c>
      <c r="K1797" t="str">
        <f t="shared" si="337"/>
        <v/>
      </c>
      <c r="L1797" t="str">
        <f t="shared" si="338"/>
        <v/>
      </c>
      <c r="M1797">
        <f t="shared" si="339"/>
        <v>0</v>
      </c>
      <c r="N1797">
        <f t="shared" si="340"/>
        <v>0</v>
      </c>
      <c r="O1797" t="str">
        <f t="shared" si="341"/>
        <v/>
      </c>
      <c r="P1797" t="str">
        <f>IFERROR(VLOOKUP(A1797,Ref_Data!$A:$B,2,0),"Unknown")</f>
        <v>High Income</v>
      </c>
      <c r="Q1797" t="str">
        <f>IFERROR(VLOOKUP(A1797,Ref_Data!$A:$C,3,0),"Unknown")</f>
        <v>Latin America &amp; Caribbean</v>
      </c>
      <c r="R1797" t="str">
        <f t="shared" si="342"/>
        <v>Universal Access</v>
      </c>
      <c r="S1797">
        <f t="shared" si="343"/>
        <v>19.584672569179688</v>
      </c>
      <c r="T1797" t="str">
        <f t="shared" si="344"/>
        <v/>
      </c>
      <c r="U1797" t="str">
        <f t="shared" si="345"/>
        <v/>
      </c>
      <c r="V1797">
        <f t="shared" si="346"/>
        <v>0</v>
      </c>
      <c r="W1797" t="str">
        <f t="shared" si="347"/>
        <v/>
      </c>
    </row>
    <row r="1798" spans="1:23" x14ac:dyDescent="0.2">
      <c r="A1798" t="s">
        <v>281</v>
      </c>
      <c r="B1798" t="s">
        <v>280</v>
      </c>
      <c r="C1798">
        <v>2012</v>
      </c>
      <c r="D1798">
        <v>100</v>
      </c>
      <c r="H1798">
        <v>37276</v>
      </c>
      <c r="I1798" t="str">
        <f>Master_Data!$A1798 &amp; "-" &amp; Master_Data!$C1798</f>
        <v>MAF-2012</v>
      </c>
      <c r="J1798">
        <f t="shared" si="336"/>
        <v>0</v>
      </c>
      <c r="K1798" t="str">
        <f t="shared" si="337"/>
        <v/>
      </c>
      <c r="L1798" t="str">
        <f t="shared" si="338"/>
        <v/>
      </c>
      <c r="M1798">
        <f t="shared" si="339"/>
        <v>0</v>
      </c>
      <c r="N1798">
        <f t="shared" si="340"/>
        <v>0</v>
      </c>
      <c r="O1798" t="str">
        <f t="shared" si="341"/>
        <v/>
      </c>
      <c r="P1798" t="str">
        <f>IFERROR(VLOOKUP(A1798,Ref_Data!$A:$B,2,0),"Unknown")</f>
        <v>High Income</v>
      </c>
      <c r="Q1798" t="str">
        <f>IFERROR(VLOOKUP(A1798,Ref_Data!$A:$C,3,0),"Unknown")</f>
        <v>Latin America &amp; Caribbean</v>
      </c>
      <c r="R1798" t="str">
        <f t="shared" si="342"/>
        <v>Universal Access</v>
      </c>
      <c r="S1798">
        <f t="shared" si="343"/>
        <v>18.879195463984374</v>
      </c>
      <c r="T1798" t="str">
        <f t="shared" si="344"/>
        <v/>
      </c>
      <c r="U1798" t="str">
        <f t="shared" si="345"/>
        <v/>
      </c>
      <c r="V1798">
        <f t="shared" si="346"/>
        <v>0</v>
      </c>
      <c r="W1798" t="str">
        <f t="shared" si="347"/>
        <v/>
      </c>
    </row>
    <row r="1799" spans="1:23" x14ac:dyDescent="0.2">
      <c r="A1799" t="s">
        <v>281</v>
      </c>
      <c r="B1799" t="s">
        <v>280</v>
      </c>
      <c r="C1799">
        <v>2013</v>
      </c>
      <c r="D1799">
        <v>100</v>
      </c>
      <c r="H1799">
        <v>37419</v>
      </c>
      <c r="I1799" t="str">
        <f>Master_Data!$A1799 &amp; "-" &amp; Master_Data!$C1799</f>
        <v>MAF-2013</v>
      </c>
      <c r="J1799">
        <f t="shared" si="336"/>
        <v>0</v>
      </c>
      <c r="K1799" t="str">
        <f t="shared" si="337"/>
        <v/>
      </c>
      <c r="L1799" t="str">
        <f t="shared" si="338"/>
        <v/>
      </c>
      <c r="M1799">
        <f t="shared" si="339"/>
        <v>0</v>
      </c>
      <c r="N1799">
        <f t="shared" si="340"/>
        <v>0</v>
      </c>
      <c r="O1799" t="str">
        <f t="shared" si="341"/>
        <v/>
      </c>
      <c r="P1799" t="str">
        <f>IFERROR(VLOOKUP(A1799,Ref_Data!$A:$B,2,0),"Unknown")</f>
        <v>High Income</v>
      </c>
      <c r="Q1799" t="str">
        <f>IFERROR(VLOOKUP(A1799,Ref_Data!$A:$C,3,0),"Unknown")</f>
        <v>Latin America &amp; Caribbean</v>
      </c>
      <c r="R1799" t="str">
        <f t="shared" si="342"/>
        <v>Universal Access</v>
      </c>
      <c r="S1799">
        <f t="shared" si="343"/>
        <v>18.287461823359394</v>
      </c>
      <c r="T1799" t="str">
        <f t="shared" si="344"/>
        <v/>
      </c>
      <c r="U1799" t="str">
        <f t="shared" si="345"/>
        <v/>
      </c>
      <c r="V1799">
        <f t="shared" si="346"/>
        <v>0</v>
      </c>
      <c r="W1799" t="str">
        <f t="shared" si="347"/>
        <v/>
      </c>
    </row>
    <row r="1800" spans="1:23" x14ac:dyDescent="0.2">
      <c r="A1800" t="s">
        <v>281</v>
      </c>
      <c r="B1800" t="s">
        <v>280</v>
      </c>
      <c r="C1800">
        <v>2014</v>
      </c>
      <c r="D1800">
        <v>100</v>
      </c>
      <c r="H1800">
        <v>37450</v>
      </c>
      <c r="I1800" t="str">
        <f>Master_Data!$A1800 &amp; "-" &amp; Master_Data!$C1800</f>
        <v>MAF-2014</v>
      </c>
      <c r="J1800">
        <f t="shared" si="336"/>
        <v>0</v>
      </c>
      <c r="K1800" t="str">
        <f t="shared" si="337"/>
        <v/>
      </c>
      <c r="L1800" t="str">
        <f t="shared" si="338"/>
        <v/>
      </c>
      <c r="M1800">
        <f t="shared" si="339"/>
        <v>0</v>
      </c>
      <c r="N1800">
        <f t="shared" si="340"/>
        <v>0</v>
      </c>
      <c r="O1800" t="str">
        <f t="shared" si="341"/>
        <v/>
      </c>
      <c r="P1800" t="str">
        <f>IFERROR(VLOOKUP(A1800,Ref_Data!$A:$B,2,0),"Unknown")</f>
        <v>High Income</v>
      </c>
      <c r="Q1800" t="str">
        <f>IFERROR(VLOOKUP(A1800,Ref_Data!$A:$C,3,0),"Unknown")</f>
        <v>Latin America &amp; Caribbean</v>
      </c>
      <c r="R1800" t="str">
        <f t="shared" si="342"/>
        <v>Universal Access</v>
      </c>
      <c r="S1800">
        <f t="shared" si="343"/>
        <v>17.559097411132853</v>
      </c>
      <c r="T1800" t="str">
        <f t="shared" si="344"/>
        <v/>
      </c>
      <c r="U1800" t="str">
        <f t="shared" si="345"/>
        <v/>
      </c>
      <c r="V1800">
        <f t="shared" si="346"/>
        <v>0</v>
      </c>
      <c r="W1800" t="str">
        <f t="shared" si="347"/>
        <v/>
      </c>
    </row>
    <row r="1801" spans="1:23" x14ac:dyDescent="0.2">
      <c r="A1801" t="s">
        <v>281</v>
      </c>
      <c r="B1801" t="s">
        <v>280</v>
      </c>
      <c r="C1801">
        <v>2015</v>
      </c>
      <c r="D1801">
        <v>100</v>
      </c>
      <c r="H1801">
        <v>37369</v>
      </c>
      <c r="I1801" t="str">
        <f>Master_Data!$A1801 &amp; "-" &amp; Master_Data!$C1801</f>
        <v>MAF-2015</v>
      </c>
      <c r="J1801">
        <f t="shared" si="336"/>
        <v>0</v>
      </c>
      <c r="K1801" t="str">
        <f t="shared" si="337"/>
        <v/>
      </c>
      <c r="L1801" t="str">
        <f t="shared" si="338"/>
        <v/>
      </c>
      <c r="M1801">
        <f t="shared" si="339"/>
        <v>0</v>
      </c>
      <c r="N1801">
        <f t="shared" si="340"/>
        <v>0</v>
      </c>
      <c r="O1801" t="str">
        <f t="shared" si="341"/>
        <v/>
      </c>
      <c r="P1801" t="str">
        <f>IFERROR(VLOOKUP(A1801,Ref_Data!$A:$B,2,0),"Unknown")</f>
        <v>High Income</v>
      </c>
      <c r="Q1801" t="str">
        <f>IFERROR(VLOOKUP(A1801,Ref_Data!$A:$C,3,0),"Unknown")</f>
        <v>Latin America &amp; Caribbean</v>
      </c>
      <c r="R1801" t="str">
        <f t="shared" si="342"/>
        <v>Universal Access</v>
      </c>
      <c r="S1801">
        <f t="shared" si="343"/>
        <v>16.984761441953111</v>
      </c>
      <c r="T1801" t="str">
        <f t="shared" si="344"/>
        <v/>
      </c>
      <c r="U1801" t="str">
        <f t="shared" si="345"/>
        <v/>
      </c>
      <c r="V1801">
        <f t="shared" si="346"/>
        <v>0</v>
      </c>
      <c r="W1801" t="str">
        <f t="shared" si="347"/>
        <v/>
      </c>
    </row>
    <row r="1802" spans="1:23" x14ac:dyDescent="0.2">
      <c r="A1802" t="s">
        <v>281</v>
      </c>
      <c r="B1802" t="s">
        <v>280</v>
      </c>
      <c r="C1802">
        <v>2016</v>
      </c>
      <c r="D1802">
        <v>100</v>
      </c>
      <c r="H1802">
        <v>37175</v>
      </c>
      <c r="I1802" t="str">
        <f>Master_Data!$A1802 &amp; "-" &amp; Master_Data!$C1802</f>
        <v>MAF-2016</v>
      </c>
      <c r="J1802">
        <f t="shared" si="336"/>
        <v>0</v>
      </c>
      <c r="K1802" t="str">
        <f t="shared" si="337"/>
        <v/>
      </c>
      <c r="L1802" t="str">
        <f t="shared" si="338"/>
        <v/>
      </c>
      <c r="M1802">
        <f t="shared" si="339"/>
        <v>0</v>
      </c>
      <c r="N1802">
        <f t="shared" si="340"/>
        <v>0</v>
      </c>
      <c r="O1802" t="str">
        <f t="shared" si="341"/>
        <v/>
      </c>
      <c r="P1802" t="str">
        <f>IFERROR(VLOOKUP(A1802,Ref_Data!$A:$B,2,0),"Unknown")</f>
        <v>High Income</v>
      </c>
      <c r="Q1802" t="str">
        <f>IFERROR(VLOOKUP(A1802,Ref_Data!$A:$C,3,0),"Unknown")</f>
        <v>Latin America &amp; Caribbean</v>
      </c>
      <c r="R1802" t="str">
        <f t="shared" si="342"/>
        <v>Universal Access</v>
      </c>
      <c r="S1802">
        <f t="shared" si="343"/>
        <v>15.905248869453033</v>
      </c>
      <c r="T1802" t="str">
        <f t="shared" si="344"/>
        <v/>
      </c>
      <c r="U1802" t="str">
        <f t="shared" si="345"/>
        <v/>
      </c>
      <c r="V1802">
        <f t="shared" si="346"/>
        <v>0</v>
      </c>
      <c r="W1802" t="str">
        <f t="shared" si="347"/>
        <v/>
      </c>
    </row>
    <row r="1803" spans="1:23" x14ac:dyDescent="0.2">
      <c r="A1803" t="s">
        <v>281</v>
      </c>
      <c r="B1803" t="s">
        <v>280</v>
      </c>
      <c r="C1803">
        <v>2017</v>
      </c>
      <c r="D1803">
        <v>100</v>
      </c>
      <c r="H1803">
        <v>36837</v>
      </c>
      <c r="I1803" t="str">
        <f>Master_Data!$A1803 &amp; "-" &amp; Master_Data!$C1803</f>
        <v>MAF-2017</v>
      </c>
      <c r="J1803">
        <f t="shared" si="336"/>
        <v>0</v>
      </c>
      <c r="K1803" t="str">
        <f t="shared" si="337"/>
        <v/>
      </c>
      <c r="L1803" t="str">
        <f t="shared" si="338"/>
        <v/>
      </c>
      <c r="M1803">
        <f t="shared" si="339"/>
        <v>0</v>
      </c>
      <c r="N1803">
        <f t="shared" si="340"/>
        <v>0</v>
      </c>
      <c r="O1803" t="str">
        <f t="shared" si="341"/>
        <v/>
      </c>
      <c r="P1803" t="str">
        <f>IFERROR(VLOOKUP(A1803,Ref_Data!$A:$B,2,0),"Unknown")</f>
        <v>High Income</v>
      </c>
      <c r="Q1803" t="str">
        <f>IFERROR(VLOOKUP(A1803,Ref_Data!$A:$C,3,0),"Unknown")</f>
        <v>Latin America &amp; Caribbean</v>
      </c>
      <c r="R1803" t="str">
        <f t="shared" si="342"/>
        <v>Universal Access</v>
      </c>
      <c r="S1803">
        <f t="shared" si="343"/>
        <v>15.146092309921883</v>
      </c>
      <c r="T1803" t="str">
        <f t="shared" si="344"/>
        <v/>
      </c>
      <c r="U1803" t="str">
        <f t="shared" si="345"/>
        <v/>
      </c>
      <c r="V1803">
        <f t="shared" si="346"/>
        <v>0</v>
      </c>
      <c r="W1803" t="str">
        <f t="shared" si="347"/>
        <v/>
      </c>
    </row>
    <row r="1804" spans="1:23" x14ac:dyDescent="0.2">
      <c r="A1804" t="s">
        <v>281</v>
      </c>
      <c r="B1804" t="s">
        <v>280</v>
      </c>
      <c r="C1804">
        <v>2018</v>
      </c>
      <c r="D1804">
        <v>100</v>
      </c>
      <c r="H1804">
        <v>36012</v>
      </c>
      <c r="I1804" t="str">
        <f>Master_Data!$A1804 &amp; "-" &amp; Master_Data!$C1804</f>
        <v>MAF-2018</v>
      </c>
      <c r="J1804">
        <f t="shared" si="336"/>
        <v>0</v>
      </c>
      <c r="K1804" t="str">
        <f t="shared" si="337"/>
        <v/>
      </c>
      <c r="L1804" t="str">
        <f t="shared" si="338"/>
        <v/>
      </c>
      <c r="M1804">
        <f t="shared" si="339"/>
        <v>0</v>
      </c>
      <c r="N1804">
        <f t="shared" si="340"/>
        <v>0</v>
      </c>
      <c r="O1804" t="str">
        <f t="shared" si="341"/>
        <v/>
      </c>
      <c r="P1804" t="str">
        <f>IFERROR(VLOOKUP(A1804,Ref_Data!$A:$B,2,0),"Unknown")</f>
        <v>High Income</v>
      </c>
      <c r="Q1804" t="str">
        <f>IFERROR(VLOOKUP(A1804,Ref_Data!$A:$C,3,0),"Unknown")</f>
        <v>Latin America &amp; Caribbean</v>
      </c>
      <c r="R1804" t="str">
        <f t="shared" si="342"/>
        <v>Universal Access</v>
      </c>
      <c r="S1804">
        <f t="shared" si="343"/>
        <v>14.516199440312505</v>
      </c>
      <c r="T1804" t="str">
        <f t="shared" si="344"/>
        <v/>
      </c>
      <c r="U1804" t="str">
        <f t="shared" si="345"/>
        <v/>
      </c>
      <c r="V1804">
        <f t="shared" si="346"/>
        <v>0</v>
      </c>
      <c r="W1804" t="str">
        <f t="shared" si="347"/>
        <v/>
      </c>
    </row>
    <row r="1805" spans="1:23" x14ac:dyDescent="0.2">
      <c r="A1805" t="s">
        <v>281</v>
      </c>
      <c r="B1805" t="s">
        <v>280</v>
      </c>
      <c r="C1805">
        <v>2019</v>
      </c>
      <c r="D1805">
        <v>100</v>
      </c>
      <c r="H1805">
        <v>34267</v>
      </c>
      <c r="I1805" t="str">
        <f>Master_Data!$A1805 &amp; "-" &amp; Master_Data!$C1805</f>
        <v>MAF-2019</v>
      </c>
      <c r="J1805">
        <f t="shared" si="336"/>
        <v>0</v>
      </c>
      <c r="K1805" t="str">
        <f t="shared" si="337"/>
        <v/>
      </c>
      <c r="L1805" t="str">
        <f t="shared" si="338"/>
        <v/>
      </c>
      <c r="M1805">
        <f t="shared" si="339"/>
        <v>0</v>
      </c>
      <c r="N1805">
        <f t="shared" si="340"/>
        <v>0</v>
      </c>
      <c r="O1805" t="str">
        <f t="shared" si="341"/>
        <v/>
      </c>
      <c r="P1805" t="str">
        <f>IFERROR(VLOOKUP(A1805,Ref_Data!$A:$B,2,0),"Unknown")</f>
        <v>High Income</v>
      </c>
      <c r="Q1805" t="str">
        <f>IFERROR(VLOOKUP(A1805,Ref_Data!$A:$C,3,0),"Unknown")</f>
        <v>Latin America &amp; Caribbean</v>
      </c>
      <c r="R1805" t="str">
        <f t="shared" si="342"/>
        <v>Universal Access</v>
      </c>
      <c r="S1805">
        <f t="shared" si="343"/>
        <v>13.958622860585876</v>
      </c>
      <c r="T1805" t="str">
        <f t="shared" si="344"/>
        <v/>
      </c>
      <c r="U1805" t="str">
        <f t="shared" si="345"/>
        <v/>
      </c>
      <c r="V1805">
        <f t="shared" si="346"/>
        <v>0</v>
      </c>
      <c r="W1805" t="str">
        <f t="shared" si="347"/>
        <v/>
      </c>
    </row>
    <row r="1806" spans="1:23" x14ac:dyDescent="0.2">
      <c r="A1806" t="s">
        <v>281</v>
      </c>
      <c r="B1806" t="s">
        <v>280</v>
      </c>
      <c r="C1806">
        <v>2020</v>
      </c>
      <c r="D1806">
        <v>100</v>
      </c>
      <c r="H1806">
        <v>31786</v>
      </c>
      <c r="I1806" t="str">
        <f>Master_Data!$A1806 &amp; "-" &amp; Master_Data!$C1806</f>
        <v>MAF-2020</v>
      </c>
      <c r="J1806">
        <f t="shared" si="336"/>
        <v>0</v>
      </c>
      <c r="K1806" t="str">
        <f t="shared" si="337"/>
        <v/>
      </c>
      <c r="L1806" t="str">
        <f t="shared" si="338"/>
        <v/>
      </c>
      <c r="M1806">
        <f t="shared" si="339"/>
        <v>0</v>
      </c>
      <c r="N1806">
        <f t="shared" si="340"/>
        <v>0</v>
      </c>
      <c r="O1806" t="str">
        <f t="shared" si="341"/>
        <v/>
      </c>
      <c r="P1806" t="str">
        <f>IFERROR(VLOOKUP(A1806,Ref_Data!$A:$B,2,0),"Unknown")</f>
        <v>High Income</v>
      </c>
      <c r="Q1806" t="str">
        <f>IFERROR(VLOOKUP(A1806,Ref_Data!$A:$C,3,0),"Unknown")</f>
        <v>Latin America &amp; Caribbean</v>
      </c>
      <c r="R1806" t="str">
        <f t="shared" si="342"/>
        <v>Universal Access</v>
      </c>
      <c r="S1806">
        <f t="shared" si="343"/>
        <v>13.426165474335917</v>
      </c>
      <c r="T1806" t="str">
        <f t="shared" si="344"/>
        <v/>
      </c>
      <c r="U1806" t="str">
        <f t="shared" si="345"/>
        <v/>
      </c>
      <c r="V1806">
        <f t="shared" si="346"/>
        <v>0</v>
      </c>
      <c r="W1806" t="str">
        <f t="shared" si="347"/>
        <v/>
      </c>
    </row>
    <row r="1807" spans="1:23" x14ac:dyDescent="0.2">
      <c r="A1807" t="s">
        <v>281</v>
      </c>
      <c r="B1807" t="s">
        <v>280</v>
      </c>
      <c r="C1807">
        <v>2021</v>
      </c>
      <c r="D1807">
        <v>100</v>
      </c>
      <c r="H1807">
        <v>29961</v>
      </c>
      <c r="I1807" t="str">
        <f>Master_Data!$A1807 &amp; "-" &amp; Master_Data!$C1807</f>
        <v>MAF-2021</v>
      </c>
      <c r="J1807">
        <f t="shared" si="336"/>
        <v>0</v>
      </c>
      <c r="K1807" t="str">
        <f t="shared" si="337"/>
        <v/>
      </c>
      <c r="L1807" t="str">
        <f t="shared" si="338"/>
        <v/>
      </c>
      <c r="M1807">
        <f t="shared" si="339"/>
        <v>0</v>
      </c>
      <c r="N1807">
        <f t="shared" si="340"/>
        <v>0</v>
      </c>
      <c r="O1807" t="str">
        <f t="shared" si="341"/>
        <v/>
      </c>
      <c r="P1807" t="str">
        <f>IFERROR(VLOOKUP(A1807,Ref_Data!$A:$B,2,0),"Unknown")</f>
        <v>High Income</v>
      </c>
      <c r="Q1807" t="str">
        <f>IFERROR(VLOOKUP(A1807,Ref_Data!$A:$C,3,0),"Unknown")</f>
        <v>Latin America &amp; Caribbean</v>
      </c>
      <c r="R1807" t="str">
        <f t="shared" si="342"/>
        <v>Universal Access</v>
      </c>
      <c r="S1807">
        <f t="shared" si="343"/>
        <v>12.87483148972656</v>
      </c>
      <c r="T1807" t="str">
        <f t="shared" si="344"/>
        <v/>
      </c>
      <c r="U1807" t="str">
        <f t="shared" si="345"/>
        <v/>
      </c>
      <c r="V1807">
        <f t="shared" si="346"/>
        <v>0</v>
      </c>
      <c r="W1807" t="str">
        <f t="shared" si="347"/>
        <v/>
      </c>
    </row>
    <row r="1808" spans="1:23" x14ac:dyDescent="0.2">
      <c r="A1808" t="s">
        <v>281</v>
      </c>
      <c r="B1808" t="s">
        <v>280</v>
      </c>
      <c r="C1808">
        <v>2022</v>
      </c>
      <c r="D1808">
        <v>100</v>
      </c>
      <c r="H1808">
        <v>28870</v>
      </c>
      <c r="I1808" t="str">
        <f>Master_Data!$A1808 &amp; "-" &amp; Master_Data!$C1808</f>
        <v>MAF-2022</v>
      </c>
      <c r="J1808">
        <f t="shared" si="336"/>
        <v>0</v>
      </c>
      <c r="K1808" t="str">
        <f t="shared" si="337"/>
        <v/>
      </c>
      <c r="L1808" t="str">
        <f t="shared" si="338"/>
        <v/>
      </c>
      <c r="M1808">
        <f t="shared" si="339"/>
        <v>0</v>
      </c>
      <c r="N1808">
        <f t="shared" si="340"/>
        <v>0</v>
      </c>
      <c r="O1808" t="str">
        <f t="shared" si="341"/>
        <v/>
      </c>
      <c r="P1808" t="str">
        <f>IFERROR(VLOOKUP(A1808,Ref_Data!$A:$B,2,0),"Unknown")</f>
        <v>High Income</v>
      </c>
      <c r="Q1808" t="str">
        <f>IFERROR(VLOOKUP(A1808,Ref_Data!$A:$C,3,0),"Unknown")</f>
        <v>Latin America &amp; Caribbean</v>
      </c>
      <c r="R1808" t="str">
        <f t="shared" si="342"/>
        <v>Universal Access</v>
      </c>
      <c r="S1808">
        <f t="shared" si="343"/>
        <v>12.585946336015652</v>
      </c>
      <c r="T1808" t="str">
        <f t="shared" si="344"/>
        <v/>
      </c>
      <c r="U1808" t="str">
        <f t="shared" si="345"/>
        <v/>
      </c>
      <c r="V1808">
        <f t="shared" si="346"/>
        <v>0</v>
      </c>
      <c r="W1808" t="str">
        <f t="shared" si="347"/>
        <v/>
      </c>
    </row>
    <row r="1809" spans="1:23" x14ac:dyDescent="0.2">
      <c r="A1809" t="s">
        <v>283</v>
      </c>
      <c r="B1809" t="s">
        <v>282</v>
      </c>
      <c r="C1809">
        <v>2010</v>
      </c>
      <c r="D1809">
        <v>95.7</v>
      </c>
      <c r="E1809">
        <v>13.9</v>
      </c>
      <c r="F1809">
        <v>1.602912938</v>
      </c>
      <c r="G1809">
        <v>526.0985283</v>
      </c>
      <c r="H1809">
        <v>32467016</v>
      </c>
      <c r="I1809" t="str">
        <f>Master_Data!$A1809 &amp; "-" &amp; Master_Data!$C1809</f>
        <v>MAR-2010</v>
      </c>
      <c r="J1809" t="str">
        <f t="shared" si="336"/>
        <v/>
      </c>
      <c r="K1809" t="str">
        <f t="shared" si="337"/>
        <v/>
      </c>
      <c r="L1809" t="str">
        <f t="shared" si="338"/>
        <v/>
      </c>
      <c r="M1809">
        <f t="shared" si="339"/>
        <v>52041800.004653007</v>
      </c>
      <c r="N1809">
        <f t="shared" si="340"/>
        <v>4.2999999999999972</v>
      </c>
      <c r="O1809">
        <f t="shared" si="341"/>
        <v>3.046792286569489</v>
      </c>
      <c r="P1809" t="str">
        <f>IFERROR(VLOOKUP(A1809,Ref_Data!$A:$B,2,0),"Unknown")</f>
        <v>Lower Middle Income</v>
      </c>
      <c r="Q1809" t="str">
        <f>IFERROR(VLOOKUP(A1809,Ref_Data!$A:$C,3,0),"Unknown")</f>
        <v>Middle East &amp; North Africa</v>
      </c>
      <c r="R1809" t="str">
        <f t="shared" si="342"/>
        <v>Universal Access</v>
      </c>
      <c r="S1809">
        <f t="shared" si="343"/>
        <v>16.075342560585952</v>
      </c>
      <c r="T1809">
        <f t="shared" si="344"/>
        <v>-16.512664906737903</v>
      </c>
      <c r="U1809">
        <f t="shared" si="345"/>
        <v>-3.4951462759916341</v>
      </c>
      <c r="V1809">
        <f t="shared" si="346"/>
        <v>0</v>
      </c>
      <c r="W1809">
        <f t="shared" si="347"/>
        <v>0</v>
      </c>
    </row>
    <row r="1810" spans="1:23" x14ac:dyDescent="0.2">
      <c r="A1810" t="s">
        <v>283</v>
      </c>
      <c r="B1810" t="s">
        <v>282</v>
      </c>
      <c r="C1810">
        <v>2011</v>
      </c>
      <c r="D1810">
        <v>96.1</v>
      </c>
      <c r="E1810">
        <v>11.8</v>
      </c>
      <c r="F1810">
        <v>1.709938459</v>
      </c>
      <c r="G1810">
        <v>559.35327910000001</v>
      </c>
      <c r="H1810">
        <v>32912588</v>
      </c>
      <c r="I1810" t="str">
        <f>Master_Data!$A1810 &amp; "-" &amp; Master_Data!$C1810</f>
        <v>MAR-2011</v>
      </c>
      <c r="J1810">
        <f t="shared" si="336"/>
        <v>0.39999999999999147</v>
      </c>
      <c r="K1810">
        <f t="shared" si="337"/>
        <v>-2.0999999999999996</v>
      </c>
      <c r="L1810">
        <f t="shared" si="338"/>
        <v>0.10702552099999996</v>
      </c>
      <c r="M1810">
        <f t="shared" si="339"/>
        <v>56278500.006421894</v>
      </c>
      <c r="N1810">
        <f t="shared" si="340"/>
        <v>3.9000000000000057</v>
      </c>
      <c r="O1810">
        <f t="shared" si="341"/>
        <v>3.0569919278050763</v>
      </c>
      <c r="P1810" t="str">
        <f>IFERROR(VLOOKUP(A1810,Ref_Data!$A:$B,2,0),"Unknown")</f>
        <v>Lower Middle Income</v>
      </c>
      <c r="Q1810" t="str">
        <f>IFERROR(VLOOKUP(A1810,Ref_Data!$A:$C,3,0),"Unknown")</f>
        <v>Middle East &amp; North Africa</v>
      </c>
      <c r="R1810" t="str">
        <f t="shared" si="342"/>
        <v>Universal Access</v>
      </c>
      <c r="S1810">
        <f t="shared" si="343"/>
        <v>15.684672569179682</v>
      </c>
      <c r="T1810">
        <f t="shared" si="344"/>
        <v>-18.397370289641142</v>
      </c>
      <c r="U1810">
        <f t="shared" si="345"/>
        <v>-3.4165949247740555</v>
      </c>
      <c r="V1810">
        <f t="shared" si="346"/>
        <v>0.39999999999999147</v>
      </c>
      <c r="W1810">
        <f t="shared" si="347"/>
        <v>0.10702552099999996</v>
      </c>
    </row>
    <row r="1811" spans="1:23" x14ac:dyDescent="0.2">
      <c r="A1811" t="s">
        <v>283</v>
      </c>
      <c r="B1811" t="s">
        <v>282</v>
      </c>
      <c r="C1811">
        <v>2012</v>
      </c>
      <c r="D1811">
        <v>96.4</v>
      </c>
      <c r="E1811">
        <v>10.9</v>
      </c>
      <c r="F1811">
        <v>1.7553373400000001</v>
      </c>
      <c r="G1811">
        <v>559.6565392</v>
      </c>
      <c r="H1811">
        <v>33355241</v>
      </c>
      <c r="I1811" t="str">
        <f>Master_Data!$A1811 &amp; "-" &amp; Master_Data!$C1811</f>
        <v>MAR-2012</v>
      </c>
      <c r="J1811">
        <f t="shared" si="336"/>
        <v>0.30000000000001137</v>
      </c>
      <c r="K1811">
        <f t="shared" si="337"/>
        <v>-0.90000000000000036</v>
      </c>
      <c r="L1811">
        <f t="shared" si="338"/>
        <v>4.5398881000000113E-2</v>
      </c>
      <c r="M1811">
        <f t="shared" si="339"/>
        <v>58549700.011998944</v>
      </c>
      <c r="N1811">
        <f t="shared" si="340"/>
        <v>3.5999999999999943</v>
      </c>
      <c r="O1811">
        <f t="shared" si="341"/>
        <v>3.1364546235967579</v>
      </c>
      <c r="P1811" t="str">
        <f>IFERROR(VLOOKUP(A1811,Ref_Data!$A:$B,2,0),"Unknown")</f>
        <v>Lower Middle Income</v>
      </c>
      <c r="Q1811" t="str">
        <f>IFERROR(VLOOKUP(A1811,Ref_Data!$A:$C,3,0),"Unknown")</f>
        <v>Middle East &amp; North Africa</v>
      </c>
      <c r="R1811" t="str">
        <f t="shared" si="342"/>
        <v>Universal Access</v>
      </c>
      <c r="S1811">
        <f t="shared" si="343"/>
        <v>15.279195463984379</v>
      </c>
      <c r="T1811">
        <f t="shared" si="344"/>
        <v>-19.20712945322488</v>
      </c>
      <c r="U1811">
        <f t="shared" si="345"/>
        <v>-3.6501667230962291</v>
      </c>
      <c r="V1811">
        <f t="shared" si="346"/>
        <v>0.70000000000000284</v>
      </c>
      <c r="W1811">
        <f t="shared" si="347"/>
        <v>0.15242440200000007</v>
      </c>
    </row>
    <row r="1812" spans="1:23" x14ac:dyDescent="0.2">
      <c r="A1812" t="s">
        <v>283</v>
      </c>
      <c r="B1812" t="s">
        <v>282</v>
      </c>
      <c r="C1812">
        <v>2013</v>
      </c>
      <c r="D1812">
        <v>97.2</v>
      </c>
      <c r="E1812">
        <v>11.6</v>
      </c>
      <c r="F1812">
        <v>1.731180972</v>
      </c>
      <c r="G1812">
        <v>554.32207670000003</v>
      </c>
      <c r="H1812">
        <v>33787571</v>
      </c>
      <c r="I1812" t="str">
        <f>Master_Data!$A1812 &amp; "-" &amp; Master_Data!$C1812</f>
        <v>MAR-2013</v>
      </c>
      <c r="J1812">
        <f t="shared" si="336"/>
        <v>0.79999999999999716</v>
      </c>
      <c r="K1812">
        <f t="shared" si="337"/>
        <v>0.69999999999999929</v>
      </c>
      <c r="L1812">
        <f t="shared" si="338"/>
        <v>-2.4156368000000095E-2</v>
      </c>
      <c r="M1812">
        <f t="shared" si="339"/>
        <v>58492400.005299009</v>
      </c>
      <c r="N1812">
        <f t="shared" si="340"/>
        <v>2.7999999999999972</v>
      </c>
      <c r="O1812">
        <f t="shared" si="341"/>
        <v>3.1230597603221883</v>
      </c>
      <c r="P1812" t="str">
        <f>IFERROR(VLOOKUP(A1812,Ref_Data!$A:$B,2,0),"Unknown")</f>
        <v>Lower Middle Income</v>
      </c>
      <c r="Q1812" t="str">
        <f>IFERROR(VLOOKUP(A1812,Ref_Data!$A:$C,3,0),"Unknown")</f>
        <v>Middle East &amp; North Africa</v>
      </c>
      <c r="R1812" t="str">
        <f t="shared" si="342"/>
        <v>Universal Access</v>
      </c>
      <c r="S1812">
        <f t="shared" si="343"/>
        <v>15.487461823359396</v>
      </c>
      <c r="T1812">
        <f t="shared" si="344"/>
        <v>-18.70164008383535</v>
      </c>
      <c r="U1812">
        <f t="shared" si="345"/>
        <v>-3.2371894720000043</v>
      </c>
      <c r="V1812">
        <f t="shared" si="346"/>
        <v>1.5</v>
      </c>
      <c r="W1812">
        <f t="shared" si="347"/>
        <v>0.12826803399999998</v>
      </c>
    </row>
    <row r="1813" spans="1:23" x14ac:dyDescent="0.2">
      <c r="A1813" t="s">
        <v>283</v>
      </c>
      <c r="B1813" t="s">
        <v>282</v>
      </c>
      <c r="C1813">
        <v>2014</v>
      </c>
      <c r="D1813">
        <v>97.3</v>
      </c>
      <c r="E1813">
        <v>11.1</v>
      </c>
      <c r="F1813">
        <v>1.7384295409999999</v>
      </c>
      <c r="G1813">
        <v>555.59104030000003</v>
      </c>
      <c r="H1813">
        <v>34204780</v>
      </c>
      <c r="I1813" t="str">
        <f>Master_Data!$A1813 &amp; "-" &amp; Master_Data!$C1813</f>
        <v>MAR-2014</v>
      </c>
      <c r="J1813">
        <f t="shared" si="336"/>
        <v>9.9999999999994316E-2</v>
      </c>
      <c r="K1813">
        <f t="shared" si="337"/>
        <v>-0.5</v>
      </c>
      <c r="L1813">
        <f t="shared" si="338"/>
        <v>7.248568999999927E-3</v>
      </c>
      <c r="M1813">
        <f t="shared" si="339"/>
        <v>59462599.995405979</v>
      </c>
      <c r="N1813">
        <f t="shared" si="340"/>
        <v>2.7000000000000028</v>
      </c>
      <c r="O1813">
        <f t="shared" si="341"/>
        <v>3.1289733183265658</v>
      </c>
      <c r="P1813" t="str">
        <f>IFERROR(VLOOKUP(A1813,Ref_Data!$A:$B,2,0),"Unknown")</f>
        <v>Lower Middle Income</v>
      </c>
      <c r="Q1813" t="str">
        <f>IFERROR(VLOOKUP(A1813,Ref_Data!$A:$C,3,0),"Unknown")</f>
        <v>Middle East &amp; North Africa</v>
      </c>
      <c r="R1813" t="str">
        <f t="shared" si="342"/>
        <v>Universal Access</v>
      </c>
      <c r="S1813">
        <f t="shared" si="343"/>
        <v>14.859097411132851</v>
      </c>
      <c r="T1813">
        <f t="shared" si="344"/>
        <v>-19.011726605578303</v>
      </c>
      <c r="U1813">
        <f t="shared" si="345"/>
        <v>-3.0528573570836843</v>
      </c>
      <c r="V1813">
        <f t="shared" si="346"/>
        <v>1.5999999999999943</v>
      </c>
      <c r="W1813">
        <f t="shared" si="347"/>
        <v>0.1355166029999999</v>
      </c>
    </row>
    <row r="1814" spans="1:23" x14ac:dyDescent="0.2">
      <c r="A1814" t="s">
        <v>283</v>
      </c>
      <c r="B1814" t="s">
        <v>282</v>
      </c>
      <c r="C1814">
        <v>2015</v>
      </c>
      <c r="D1814">
        <v>97.3</v>
      </c>
      <c r="E1814">
        <v>11.2</v>
      </c>
      <c r="F1814">
        <v>1.766835065</v>
      </c>
      <c r="G1814">
        <v>563.60310660000005</v>
      </c>
      <c r="H1814">
        <v>34607588</v>
      </c>
      <c r="I1814" t="str">
        <f>Master_Data!$A1814 &amp; "-" &amp; Master_Data!$C1814</f>
        <v>MAR-2015</v>
      </c>
      <c r="J1814">
        <f t="shared" si="336"/>
        <v>0</v>
      </c>
      <c r="K1814">
        <f t="shared" si="337"/>
        <v>9.9999999999999645E-2</v>
      </c>
      <c r="L1814">
        <f t="shared" si="338"/>
        <v>2.8405524000000071E-2</v>
      </c>
      <c r="M1814">
        <f t="shared" si="339"/>
        <v>61145899.993473217</v>
      </c>
      <c r="N1814">
        <f t="shared" si="340"/>
        <v>2.7000000000000028</v>
      </c>
      <c r="O1814">
        <f t="shared" si="341"/>
        <v>3.1348923458897056</v>
      </c>
      <c r="P1814" t="str">
        <f>IFERROR(VLOOKUP(A1814,Ref_Data!$A:$B,2,0),"Unknown")</f>
        <v>Lower Middle Income</v>
      </c>
      <c r="Q1814" t="str">
        <f>IFERROR(VLOOKUP(A1814,Ref_Data!$A:$C,3,0),"Unknown")</f>
        <v>Middle East &amp; North Africa</v>
      </c>
      <c r="R1814" t="str">
        <f t="shared" si="342"/>
        <v>Universal Access</v>
      </c>
      <c r="S1814">
        <f t="shared" si="343"/>
        <v>14.284761441953108</v>
      </c>
      <c r="T1814">
        <f t="shared" si="344"/>
        <v>-18.71515719149799</v>
      </c>
      <c r="U1814">
        <f t="shared" si="345"/>
        <v>-2.942606301004179</v>
      </c>
      <c r="V1814">
        <f t="shared" si="346"/>
        <v>1.5999999999999943</v>
      </c>
      <c r="W1814">
        <f t="shared" si="347"/>
        <v>0.16392212699999997</v>
      </c>
    </row>
    <row r="1815" spans="1:23" x14ac:dyDescent="0.2">
      <c r="A1815" t="s">
        <v>283</v>
      </c>
      <c r="B1815" t="s">
        <v>282</v>
      </c>
      <c r="C1815">
        <v>2016</v>
      </c>
      <c r="D1815">
        <v>97.8</v>
      </c>
      <c r="E1815">
        <v>11.1</v>
      </c>
      <c r="F1815">
        <v>1.7420039380000001</v>
      </c>
      <c r="G1815">
        <v>558.06202389999999</v>
      </c>
      <c r="H1815">
        <v>35023457</v>
      </c>
      <c r="I1815" t="str">
        <f>Master_Data!$A1815 &amp; "-" &amp; Master_Data!$C1815</f>
        <v>MAR-2016</v>
      </c>
      <c r="J1815">
        <f t="shared" si="336"/>
        <v>0.5</v>
      </c>
      <c r="K1815">
        <f t="shared" si="337"/>
        <v>-9.9999999999999645E-2</v>
      </c>
      <c r="L1815">
        <f t="shared" si="338"/>
        <v>-2.4831126999999897E-2</v>
      </c>
      <c r="M1815">
        <f t="shared" si="339"/>
        <v>61011000.016373672</v>
      </c>
      <c r="N1815">
        <f t="shared" si="340"/>
        <v>2.2000000000000028</v>
      </c>
      <c r="O1815">
        <f t="shared" si="341"/>
        <v>3.1215238869437076</v>
      </c>
      <c r="P1815" t="str">
        <f>IFERROR(VLOOKUP(A1815,Ref_Data!$A:$B,2,0),"Unknown")</f>
        <v>Lower Middle Income</v>
      </c>
      <c r="Q1815" t="str">
        <f>IFERROR(VLOOKUP(A1815,Ref_Data!$A:$C,3,0),"Unknown")</f>
        <v>Middle East &amp; North Africa</v>
      </c>
      <c r="R1815" t="str">
        <f t="shared" si="342"/>
        <v>Universal Access</v>
      </c>
      <c r="S1815">
        <f t="shared" si="343"/>
        <v>13.70524886945303</v>
      </c>
      <c r="T1815">
        <f t="shared" si="344"/>
        <v>-18.606057525184724</v>
      </c>
      <c r="U1815">
        <f t="shared" si="345"/>
        <v>-2.9323678576694565</v>
      </c>
      <c r="V1815">
        <f t="shared" si="346"/>
        <v>2.0999999999999943</v>
      </c>
      <c r="W1815">
        <f t="shared" si="347"/>
        <v>0.13909100000000008</v>
      </c>
    </row>
    <row r="1816" spans="1:23" x14ac:dyDescent="0.2">
      <c r="A1816" t="s">
        <v>283</v>
      </c>
      <c r="B1816" t="s">
        <v>282</v>
      </c>
      <c r="C1816">
        <v>2017</v>
      </c>
      <c r="D1816">
        <v>100</v>
      </c>
      <c r="E1816">
        <v>10.4</v>
      </c>
      <c r="F1816">
        <v>1.8016389370000001</v>
      </c>
      <c r="G1816">
        <v>577.58209890000001</v>
      </c>
      <c r="H1816">
        <v>35446392</v>
      </c>
      <c r="I1816" t="str">
        <f>Master_Data!$A1816 &amp; "-" &amp; Master_Data!$C1816</f>
        <v>MAR-2017</v>
      </c>
      <c r="J1816">
        <f t="shared" si="336"/>
        <v>2.2000000000000028</v>
      </c>
      <c r="K1816">
        <f t="shared" si="337"/>
        <v>-0.69999999999999929</v>
      </c>
      <c r="L1816">
        <f t="shared" si="338"/>
        <v>5.9634999000000022E-2</v>
      </c>
      <c r="M1816">
        <f t="shared" si="339"/>
        <v>63861600.003365308</v>
      </c>
      <c r="N1816">
        <f t="shared" si="340"/>
        <v>0</v>
      </c>
      <c r="O1816">
        <f t="shared" si="341"/>
        <v>3.1192776584163626</v>
      </c>
      <c r="P1816" t="str">
        <f>IFERROR(VLOOKUP(A1816,Ref_Data!$A:$B,2,0),"Unknown")</f>
        <v>Lower Middle Income</v>
      </c>
      <c r="Q1816" t="str">
        <f>IFERROR(VLOOKUP(A1816,Ref_Data!$A:$C,3,0),"Unknown")</f>
        <v>Middle East &amp; North Africa</v>
      </c>
      <c r="R1816" t="str">
        <f t="shared" si="342"/>
        <v>Universal Access</v>
      </c>
      <c r="S1816">
        <f t="shared" si="343"/>
        <v>15.146092309921883</v>
      </c>
      <c r="T1816">
        <f t="shared" si="344"/>
        <v>-19.141518871734945</v>
      </c>
      <c r="U1816">
        <f t="shared" si="345"/>
        <v>-2.8761121285732241</v>
      </c>
      <c r="V1816">
        <f t="shared" si="346"/>
        <v>4.2999999999999972</v>
      </c>
      <c r="W1816">
        <f t="shared" si="347"/>
        <v>0.1987259990000001</v>
      </c>
    </row>
    <row r="1817" spans="1:23" x14ac:dyDescent="0.2">
      <c r="A1817" t="s">
        <v>283</v>
      </c>
      <c r="B1817" t="s">
        <v>282</v>
      </c>
      <c r="C1817">
        <v>2018</v>
      </c>
      <c r="D1817">
        <v>98.1</v>
      </c>
      <c r="E1817">
        <v>10.9</v>
      </c>
      <c r="F1817">
        <v>1.819124905</v>
      </c>
      <c r="G1817">
        <v>577.17857289999995</v>
      </c>
      <c r="H1817">
        <v>35839760</v>
      </c>
      <c r="I1817" t="str">
        <f>Master_Data!$A1817 &amp; "-" &amp; Master_Data!$C1817</f>
        <v>MAR-2018</v>
      </c>
      <c r="J1817">
        <f t="shared" si="336"/>
        <v>-1.9000000000000057</v>
      </c>
      <c r="K1817">
        <f t="shared" si="337"/>
        <v>0.5</v>
      </c>
      <c r="L1817">
        <f t="shared" si="338"/>
        <v>1.7485967999999907E-2</v>
      </c>
      <c r="M1817">
        <f t="shared" si="339"/>
        <v>65197000.005222797</v>
      </c>
      <c r="N1817">
        <f t="shared" si="340"/>
        <v>1.9000000000000057</v>
      </c>
      <c r="O1817">
        <f t="shared" si="341"/>
        <v>3.1517540505010664</v>
      </c>
      <c r="P1817" t="str">
        <f>IFERROR(VLOOKUP(A1817,Ref_Data!$A:$B,2,0),"Unknown")</f>
        <v>Lower Middle Income</v>
      </c>
      <c r="Q1817" t="str">
        <f>IFERROR(VLOOKUP(A1817,Ref_Data!$A:$C,3,0),"Unknown")</f>
        <v>Middle East &amp; North Africa</v>
      </c>
      <c r="R1817" t="str">
        <f t="shared" si="342"/>
        <v>Universal Access</v>
      </c>
      <c r="S1817">
        <f t="shared" si="343"/>
        <v>12.616199440312499</v>
      </c>
      <c r="T1817">
        <f t="shared" si="344"/>
        <v>-18.6630301703253</v>
      </c>
      <c r="U1817">
        <f t="shared" si="345"/>
        <v>-2.8917441046276151</v>
      </c>
      <c r="V1817">
        <f t="shared" si="346"/>
        <v>2.3999999999999915</v>
      </c>
      <c r="W1817">
        <f t="shared" si="347"/>
        <v>0.216211967</v>
      </c>
    </row>
    <row r="1818" spans="1:23" x14ac:dyDescent="0.2">
      <c r="A1818" t="s">
        <v>283</v>
      </c>
      <c r="B1818" t="s">
        <v>282</v>
      </c>
      <c r="C1818">
        <v>2019</v>
      </c>
      <c r="D1818">
        <v>99.6</v>
      </c>
      <c r="E1818">
        <v>10.7</v>
      </c>
      <c r="F1818">
        <v>1.9847450339999999</v>
      </c>
      <c r="G1818">
        <v>614.50273360000006</v>
      </c>
      <c r="H1818">
        <v>36210898</v>
      </c>
      <c r="I1818" t="str">
        <f>Master_Data!$A1818 &amp; "-" &amp; Master_Data!$C1818</f>
        <v>MAR-2019</v>
      </c>
      <c r="J1818">
        <f t="shared" si="336"/>
        <v>1.5</v>
      </c>
      <c r="K1818">
        <f t="shared" si="337"/>
        <v>-0.20000000000000107</v>
      </c>
      <c r="L1818">
        <f t="shared" si="338"/>
        <v>0.16562012899999989</v>
      </c>
      <c r="M1818">
        <f t="shared" si="339"/>
        <v>71869399.982180536</v>
      </c>
      <c r="N1818">
        <f t="shared" si="340"/>
        <v>0.40000000000000568</v>
      </c>
      <c r="O1818">
        <f t="shared" si="341"/>
        <v>3.2298392268697951</v>
      </c>
      <c r="P1818" t="str">
        <f>IFERROR(VLOOKUP(A1818,Ref_Data!$A:$B,2,0),"Unknown")</f>
        <v>Lower Middle Income</v>
      </c>
      <c r="Q1818" t="str">
        <f>IFERROR(VLOOKUP(A1818,Ref_Data!$A:$C,3,0),"Unknown")</f>
        <v>Middle East &amp; North Africa</v>
      </c>
      <c r="R1818" t="str">
        <f t="shared" si="342"/>
        <v>Universal Access</v>
      </c>
      <c r="S1818">
        <f t="shared" si="343"/>
        <v>13.558622860585871</v>
      </c>
      <c r="T1818">
        <f t="shared" si="344"/>
        <v>-18.76219104382729</v>
      </c>
      <c r="U1818">
        <f t="shared" si="345"/>
        <v>-2.6986562615815877</v>
      </c>
      <c r="V1818">
        <f t="shared" si="346"/>
        <v>3.8999999999999915</v>
      </c>
      <c r="W1818">
        <f t="shared" si="347"/>
        <v>0.3818320959999999</v>
      </c>
    </row>
    <row r="1819" spans="1:23" x14ac:dyDescent="0.2">
      <c r="A1819" t="s">
        <v>283</v>
      </c>
      <c r="B1819" t="s">
        <v>282</v>
      </c>
      <c r="C1819">
        <v>2020</v>
      </c>
      <c r="D1819">
        <v>100</v>
      </c>
      <c r="E1819">
        <v>11.1</v>
      </c>
      <c r="F1819">
        <v>1.847428267</v>
      </c>
      <c r="G1819">
        <v>575.69929679999996</v>
      </c>
      <c r="H1819">
        <v>36584208</v>
      </c>
      <c r="I1819" t="str">
        <f>Master_Data!$A1819 &amp; "-" &amp; Master_Data!$C1819</f>
        <v>MAR-2020</v>
      </c>
      <c r="J1819">
        <f t="shared" si="336"/>
        <v>0.40000000000000568</v>
      </c>
      <c r="K1819">
        <f t="shared" si="337"/>
        <v>0.40000000000000036</v>
      </c>
      <c r="L1819">
        <f t="shared" si="338"/>
        <v>-0.13731676699999995</v>
      </c>
      <c r="M1819">
        <f t="shared" si="339"/>
        <v>67586699.985007539</v>
      </c>
      <c r="N1819">
        <f t="shared" si="340"/>
        <v>0</v>
      </c>
      <c r="O1819">
        <f t="shared" si="341"/>
        <v>3.2090160215043713</v>
      </c>
      <c r="P1819" t="str">
        <f>IFERROR(VLOOKUP(A1819,Ref_Data!$A:$B,2,0),"Unknown")</f>
        <v>Lower Middle Income</v>
      </c>
      <c r="Q1819" t="str">
        <f>IFERROR(VLOOKUP(A1819,Ref_Data!$A:$C,3,0),"Unknown")</f>
        <v>Middle East &amp; North Africa</v>
      </c>
      <c r="R1819" t="str">
        <f t="shared" si="342"/>
        <v>Universal Access</v>
      </c>
      <c r="S1819">
        <f t="shared" si="343"/>
        <v>13.426165474335917</v>
      </c>
      <c r="T1819">
        <f t="shared" si="344"/>
        <v>-19.434853433815263</v>
      </c>
      <c r="U1819">
        <f t="shared" si="345"/>
        <v>-2.5533193693012581</v>
      </c>
      <c r="V1819">
        <f t="shared" si="346"/>
        <v>4.2999999999999972</v>
      </c>
      <c r="W1819">
        <f t="shared" si="347"/>
        <v>0.24451532899999995</v>
      </c>
    </row>
    <row r="1820" spans="1:23" x14ac:dyDescent="0.2">
      <c r="A1820" t="s">
        <v>283</v>
      </c>
      <c r="B1820" t="s">
        <v>282</v>
      </c>
      <c r="C1820">
        <v>2021</v>
      </c>
      <c r="D1820">
        <v>100</v>
      </c>
      <c r="E1820">
        <v>10.9</v>
      </c>
      <c r="F1820">
        <v>1.9789123049999999</v>
      </c>
      <c r="G1820">
        <v>616.05139329999997</v>
      </c>
      <c r="H1820">
        <v>36954442</v>
      </c>
      <c r="I1820" t="str">
        <f>Master_Data!$A1820 &amp; "-" &amp; Master_Data!$C1820</f>
        <v>MAR-2021</v>
      </c>
      <c r="J1820">
        <f t="shared" si="336"/>
        <v>0</v>
      </c>
      <c r="K1820">
        <f t="shared" si="337"/>
        <v>-0.19999999999999929</v>
      </c>
      <c r="L1820">
        <f t="shared" si="338"/>
        <v>0.13148403799999997</v>
      </c>
      <c r="M1820">
        <f t="shared" si="339"/>
        <v>73129599.998208806</v>
      </c>
      <c r="N1820">
        <f t="shared" si="340"/>
        <v>0</v>
      </c>
      <c r="O1820">
        <f t="shared" si="341"/>
        <v>3.2122519752768817</v>
      </c>
      <c r="P1820" t="str">
        <f>IFERROR(VLOOKUP(A1820,Ref_Data!$A:$B,2,0),"Unknown")</f>
        <v>Lower Middle Income</v>
      </c>
      <c r="Q1820" t="str">
        <f>IFERROR(VLOOKUP(A1820,Ref_Data!$A:$C,3,0),"Unknown")</f>
        <v>Middle East &amp; North Africa</v>
      </c>
      <c r="R1820" t="str">
        <f t="shared" si="342"/>
        <v>Universal Access</v>
      </c>
      <c r="S1820">
        <f t="shared" si="343"/>
        <v>12.87483148972656</v>
      </c>
      <c r="T1820">
        <f t="shared" si="344"/>
        <v>-18.703381642512056</v>
      </c>
      <c r="U1820">
        <f t="shared" si="345"/>
        <v>-2.6018220360041866</v>
      </c>
      <c r="V1820">
        <f t="shared" si="346"/>
        <v>4.2999999999999972</v>
      </c>
      <c r="W1820">
        <f t="shared" si="347"/>
        <v>0.37599936699999992</v>
      </c>
    </row>
    <row r="1821" spans="1:23" x14ac:dyDescent="0.2">
      <c r="A1821" t="s">
        <v>283</v>
      </c>
      <c r="B1821" t="s">
        <v>282</v>
      </c>
      <c r="C1821">
        <v>2022</v>
      </c>
      <c r="D1821">
        <v>100</v>
      </c>
      <c r="F1821">
        <v>1.9375144259999999</v>
      </c>
      <c r="G1821">
        <v>602.99447780000003</v>
      </c>
      <c r="H1821">
        <v>37329064</v>
      </c>
      <c r="I1821" t="str">
        <f>Master_Data!$A1821 &amp; "-" &amp; Master_Data!$C1821</f>
        <v>MAR-2022</v>
      </c>
      <c r="J1821">
        <f t="shared" si="336"/>
        <v>0</v>
      </c>
      <c r="K1821" t="str">
        <f t="shared" si="337"/>
        <v/>
      </c>
      <c r="L1821">
        <f t="shared" si="338"/>
        <v>-4.1397879000000026E-2</v>
      </c>
      <c r="M1821">
        <f t="shared" si="339"/>
        <v>72325600.009077266</v>
      </c>
      <c r="N1821">
        <f t="shared" si="340"/>
        <v>0</v>
      </c>
      <c r="O1821">
        <f t="shared" si="341"/>
        <v>3.2131545102518015</v>
      </c>
      <c r="P1821" t="str">
        <f>IFERROR(VLOOKUP(A1821,Ref_Data!$A:$B,2,0),"Unknown")</f>
        <v>Lower Middle Income</v>
      </c>
      <c r="Q1821" t="str">
        <f>IFERROR(VLOOKUP(A1821,Ref_Data!$A:$C,3,0),"Unknown")</f>
        <v>Middle East &amp; North Africa</v>
      </c>
      <c r="R1821" t="str">
        <f t="shared" si="342"/>
        <v>Universal Access</v>
      </c>
      <c r="S1821">
        <f t="shared" si="343"/>
        <v>12.585946336015652</v>
      </c>
      <c r="T1821" t="str">
        <f t="shared" si="344"/>
        <v/>
      </c>
      <c r="U1821">
        <f t="shared" si="345"/>
        <v>-2.6132866262259364</v>
      </c>
      <c r="V1821">
        <f t="shared" si="346"/>
        <v>4.2999999999999972</v>
      </c>
      <c r="W1821">
        <f t="shared" si="347"/>
        <v>0.33460148799999989</v>
      </c>
    </row>
    <row r="1822" spans="1:23" x14ac:dyDescent="0.2">
      <c r="A1822" t="s">
        <v>285</v>
      </c>
      <c r="B1822" t="s">
        <v>284</v>
      </c>
      <c r="C1822">
        <v>2010</v>
      </c>
      <c r="D1822">
        <v>100</v>
      </c>
      <c r="H1822">
        <v>33163</v>
      </c>
      <c r="I1822" t="str">
        <f>Master_Data!$A1822 &amp; "-" &amp; Master_Data!$C1822</f>
        <v>MCO-2010</v>
      </c>
      <c r="J1822" t="str">
        <f t="shared" si="336"/>
        <v/>
      </c>
      <c r="K1822" t="str">
        <f t="shared" si="337"/>
        <v/>
      </c>
      <c r="L1822" t="str">
        <f t="shared" si="338"/>
        <v/>
      </c>
      <c r="M1822">
        <f t="shared" si="339"/>
        <v>0</v>
      </c>
      <c r="N1822">
        <f t="shared" si="340"/>
        <v>0</v>
      </c>
      <c r="O1822" t="str">
        <f t="shared" si="341"/>
        <v/>
      </c>
      <c r="P1822" t="str">
        <f>IFERROR(VLOOKUP(A1822,Ref_Data!$A:$B,2,0),"Unknown")</f>
        <v>High Income</v>
      </c>
      <c r="Q1822" t="str">
        <f>IFERROR(VLOOKUP(A1822,Ref_Data!$A:$C,3,0),"Unknown")</f>
        <v>Europe &amp; Central Asia</v>
      </c>
      <c r="R1822" t="str">
        <f t="shared" si="342"/>
        <v>Universal Access</v>
      </c>
      <c r="S1822">
        <f t="shared" si="343"/>
        <v>20.375342560585949</v>
      </c>
      <c r="T1822" t="str">
        <f t="shared" si="344"/>
        <v/>
      </c>
      <c r="U1822" t="str">
        <f t="shared" si="345"/>
        <v/>
      </c>
      <c r="V1822">
        <f t="shared" si="346"/>
        <v>0</v>
      </c>
      <c r="W1822" t="str">
        <f t="shared" si="347"/>
        <v/>
      </c>
    </row>
    <row r="1823" spans="1:23" x14ac:dyDescent="0.2">
      <c r="A1823" t="s">
        <v>285</v>
      </c>
      <c r="B1823" t="s">
        <v>284</v>
      </c>
      <c r="C1823">
        <v>2011</v>
      </c>
      <c r="D1823">
        <v>100</v>
      </c>
      <c r="H1823">
        <v>33946</v>
      </c>
      <c r="I1823" t="str">
        <f>Master_Data!$A1823 &amp; "-" &amp; Master_Data!$C1823</f>
        <v>MCO-2011</v>
      </c>
      <c r="J1823">
        <f t="shared" si="336"/>
        <v>0</v>
      </c>
      <c r="K1823" t="str">
        <f t="shared" si="337"/>
        <v/>
      </c>
      <c r="L1823" t="str">
        <f t="shared" si="338"/>
        <v/>
      </c>
      <c r="M1823">
        <f t="shared" si="339"/>
        <v>0</v>
      </c>
      <c r="N1823">
        <f t="shared" si="340"/>
        <v>0</v>
      </c>
      <c r="O1823" t="str">
        <f t="shared" si="341"/>
        <v/>
      </c>
      <c r="P1823" t="str">
        <f>IFERROR(VLOOKUP(A1823,Ref_Data!$A:$B,2,0),"Unknown")</f>
        <v>High Income</v>
      </c>
      <c r="Q1823" t="str">
        <f>IFERROR(VLOOKUP(A1823,Ref_Data!$A:$C,3,0),"Unknown")</f>
        <v>Europe &amp; Central Asia</v>
      </c>
      <c r="R1823" t="str">
        <f t="shared" si="342"/>
        <v>Universal Access</v>
      </c>
      <c r="S1823">
        <f t="shared" si="343"/>
        <v>19.584672569179688</v>
      </c>
      <c r="T1823" t="str">
        <f t="shared" si="344"/>
        <v/>
      </c>
      <c r="U1823" t="str">
        <f t="shared" si="345"/>
        <v/>
      </c>
      <c r="V1823">
        <f t="shared" si="346"/>
        <v>0</v>
      </c>
      <c r="W1823" t="str">
        <f t="shared" si="347"/>
        <v/>
      </c>
    </row>
    <row r="1824" spans="1:23" x14ac:dyDescent="0.2">
      <c r="A1824" t="s">
        <v>285</v>
      </c>
      <c r="B1824" t="s">
        <v>284</v>
      </c>
      <c r="C1824">
        <v>2012</v>
      </c>
      <c r="D1824">
        <v>100</v>
      </c>
      <c r="H1824">
        <v>34711</v>
      </c>
      <c r="I1824" t="str">
        <f>Master_Data!$A1824 &amp; "-" &amp; Master_Data!$C1824</f>
        <v>MCO-2012</v>
      </c>
      <c r="J1824">
        <f t="shared" si="336"/>
        <v>0</v>
      </c>
      <c r="K1824" t="str">
        <f t="shared" si="337"/>
        <v/>
      </c>
      <c r="L1824" t="str">
        <f t="shared" si="338"/>
        <v/>
      </c>
      <c r="M1824">
        <f t="shared" si="339"/>
        <v>0</v>
      </c>
      <c r="N1824">
        <f t="shared" si="340"/>
        <v>0</v>
      </c>
      <c r="O1824" t="str">
        <f t="shared" si="341"/>
        <v/>
      </c>
      <c r="P1824" t="str">
        <f>IFERROR(VLOOKUP(A1824,Ref_Data!$A:$B,2,0),"Unknown")</f>
        <v>High Income</v>
      </c>
      <c r="Q1824" t="str">
        <f>IFERROR(VLOOKUP(A1824,Ref_Data!$A:$C,3,0),"Unknown")</f>
        <v>Europe &amp; Central Asia</v>
      </c>
      <c r="R1824" t="str">
        <f t="shared" si="342"/>
        <v>Universal Access</v>
      </c>
      <c r="S1824">
        <f t="shared" si="343"/>
        <v>18.879195463984374</v>
      </c>
      <c r="T1824" t="str">
        <f t="shared" si="344"/>
        <v/>
      </c>
      <c r="U1824" t="str">
        <f t="shared" si="345"/>
        <v/>
      </c>
      <c r="V1824">
        <f t="shared" si="346"/>
        <v>0</v>
      </c>
      <c r="W1824" t="str">
        <f t="shared" si="347"/>
        <v/>
      </c>
    </row>
    <row r="1825" spans="1:23" x14ac:dyDescent="0.2">
      <c r="A1825" t="s">
        <v>285</v>
      </c>
      <c r="B1825" t="s">
        <v>284</v>
      </c>
      <c r="C1825">
        <v>2013</v>
      </c>
      <c r="D1825">
        <v>100</v>
      </c>
      <c r="H1825">
        <v>35447</v>
      </c>
      <c r="I1825" t="str">
        <f>Master_Data!$A1825 &amp; "-" &amp; Master_Data!$C1825</f>
        <v>MCO-2013</v>
      </c>
      <c r="J1825">
        <f t="shared" si="336"/>
        <v>0</v>
      </c>
      <c r="K1825" t="str">
        <f t="shared" si="337"/>
        <v/>
      </c>
      <c r="L1825" t="str">
        <f t="shared" si="338"/>
        <v/>
      </c>
      <c r="M1825">
        <f t="shared" si="339"/>
        <v>0</v>
      </c>
      <c r="N1825">
        <f t="shared" si="340"/>
        <v>0</v>
      </c>
      <c r="O1825" t="str">
        <f t="shared" si="341"/>
        <v/>
      </c>
      <c r="P1825" t="str">
        <f>IFERROR(VLOOKUP(A1825,Ref_Data!$A:$B,2,0),"Unknown")</f>
        <v>High Income</v>
      </c>
      <c r="Q1825" t="str">
        <f>IFERROR(VLOOKUP(A1825,Ref_Data!$A:$C,3,0),"Unknown")</f>
        <v>Europe &amp; Central Asia</v>
      </c>
      <c r="R1825" t="str">
        <f t="shared" si="342"/>
        <v>Universal Access</v>
      </c>
      <c r="S1825">
        <f t="shared" si="343"/>
        <v>18.287461823359394</v>
      </c>
      <c r="T1825" t="str">
        <f t="shared" si="344"/>
        <v/>
      </c>
      <c r="U1825" t="str">
        <f t="shared" si="345"/>
        <v/>
      </c>
      <c r="V1825">
        <f t="shared" si="346"/>
        <v>0</v>
      </c>
      <c r="W1825" t="str">
        <f t="shared" si="347"/>
        <v/>
      </c>
    </row>
    <row r="1826" spans="1:23" x14ac:dyDescent="0.2">
      <c r="A1826" t="s">
        <v>285</v>
      </c>
      <c r="B1826" t="s">
        <v>284</v>
      </c>
      <c r="C1826">
        <v>2014</v>
      </c>
      <c r="D1826">
        <v>100</v>
      </c>
      <c r="H1826">
        <v>36128</v>
      </c>
      <c r="I1826" t="str">
        <f>Master_Data!$A1826 &amp; "-" &amp; Master_Data!$C1826</f>
        <v>MCO-2014</v>
      </c>
      <c r="J1826">
        <f t="shared" si="336"/>
        <v>0</v>
      </c>
      <c r="K1826" t="str">
        <f t="shared" si="337"/>
        <v/>
      </c>
      <c r="L1826" t="str">
        <f t="shared" si="338"/>
        <v/>
      </c>
      <c r="M1826">
        <f t="shared" si="339"/>
        <v>0</v>
      </c>
      <c r="N1826">
        <f t="shared" si="340"/>
        <v>0</v>
      </c>
      <c r="O1826" t="str">
        <f t="shared" si="341"/>
        <v/>
      </c>
      <c r="P1826" t="str">
        <f>IFERROR(VLOOKUP(A1826,Ref_Data!$A:$B,2,0),"Unknown")</f>
        <v>High Income</v>
      </c>
      <c r="Q1826" t="str">
        <f>IFERROR(VLOOKUP(A1826,Ref_Data!$A:$C,3,0),"Unknown")</f>
        <v>Europe &amp; Central Asia</v>
      </c>
      <c r="R1826" t="str">
        <f t="shared" si="342"/>
        <v>Universal Access</v>
      </c>
      <c r="S1826">
        <f t="shared" si="343"/>
        <v>17.559097411132853</v>
      </c>
      <c r="T1826" t="str">
        <f t="shared" si="344"/>
        <v/>
      </c>
      <c r="U1826" t="str">
        <f t="shared" si="345"/>
        <v/>
      </c>
      <c r="V1826">
        <f t="shared" si="346"/>
        <v>0</v>
      </c>
      <c r="W1826" t="str">
        <f t="shared" si="347"/>
        <v/>
      </c>
    </row>
    <row r="1827" spans="1:23" x14ac:dyDescent="0.2">
      <c r="A1827" t="s">
        <v>285</v>
      </c>
      <c r="B1827" t="s">
        <v>284</v>
      </c>
      <c r="C1827">
        <v>2015</v>
      </c>
      <c r="D1827">
        <v>100</v>
      </c>
      <c r="H1827">
        <v>36757</v>
      </c>
      <c r="I1827" t="str">
        <f>Master_Data!$A1827 &amp; "-" &amp; Master_Data!$C1827</f>
        <v>MCO-2015</v>
      </c>
      <c r="J1827">
        <f t="shared" si="336"/>
        <v>0</v>
      </c>
      <c r="K1827" t="str">
        <f t="shared" si="337"/>
        <v/>
      </c>
      <c r="L1827" t="str">
        <f t="shared" si="338"/>
        <v/>
      </c>
      <c r="M1827">
        <f t="shared" si="339"/>
        <v>0</v>
      </c>
      <c r="N1827">
        <f t="shared" si="340"/>
        <v>0</v>
      </c>
      <c r="O1827" t="str">
        <f t="shared" si="341"/>
        <v/>
      </c>
      <c r="P1827" t="str">
        <f>IFERROR(VLOOKUP(A1827,Ref_Data!$A:$B,2,0),"Unknown")</f>
        <v>High Income</v>
      </c>
      <c r="Q1827" t="str">
        <f>IFERROR(VLOOKUP(A1827,Ref_Data!$A:$C,3,0),"Unknown")</f>
        <v>Europe &amp; Central Asia</v>
      </c>
      <c r="R1827" t="str">
        <f t="shared" si="342"/>
        <v>Universal Access</v>
      </c>
      <c r="S1827">
        <f t="shared" si="343"/>
        <v>16.984761441953111</v>
      </c>
      <c r="T1827" t="str">
        <f t="shared" si="344"/>
        <v/>
      </c>
      <c r="U1827" t="str">
        <f t="shared" si="345"/>
        <v/>
      </c>
      <c r="V1827">
        <f t="shared" si="346"/>
        <v>0</v>
      </c>
      <c r="W1827" t="str">
        <f t="shared" si="347"/>
        <v/>
      </c>
    </row>
    <row r="1828" spans="1:23" x14ac:dyDescent="0.2">
      <c r="A1828" t="s">
        <v>285</v>
      </c>
      <c r="B1828" t="s">
        <v>284</v>
      </c>
      <c r="C1828">
        <v>2016</v>
      </c>
      <c r="D1828">
        <v>100</v>
      </c>
      <c r="H1828">
        <v>37276</v>
      </c>
      <c r="I1828" t="str">
        <f>Master_Data!$A1828 &amp; "-" &amp; Master_Data!$C1828</f>
        <v>MCO-2016</v>
      </c>
      <c r="J1828">
        <f t="shared" si="336"/>
        <v>0</v>
      </c>
      <c r="K1828" t="str">
        <f t="shared" si="337"/>
        <v/>
      </c>
      <c r="L1828" t="str">
        <f t="shared" si="338"/>
        <v/>
      </c>
      <c r="M1828">
        <f t="shared" si="339"/>
        <v>0</v>
      </c>
      <c r="N1828">
        <f t="shared" si="340"/>
        <v>0</v>
      </c>
      <c r="O1828" t="str">
        <f t="shared" si="341"/>
        <v/>
      </c>
      <c r="P1828" t="str">
        <f>IFERROR(VLOOKUP(A1828,Ref_Data!$A:$B,2,0),"Unknown")</f>
        <v>High Income</v>
      </c>
      <c r="Q1828" t="str">
        <f>IFERROR(VLOOKUP(A1828,Ref_Data!$A:$C,3,0),"Unknown")</f>
        <v>Europe &amp; Central Asia</v>
      </c>
      <c r="R1828" t="str">
        <f t="shared" si="342"/>
        <v>Universal Access</v>
      </c>
      <c r="S1828">
        <f t="shared" si="343"/>
        <v>15.905248869453033</v>
      </c>
      <c r="T1828" t="str">
        <f t="shared" si="344"/>
        <v/>
      </c>
      <c r="U1828" t="str">
        <f t="shared" si="345"/>
        <v/>
      </c>
      <c r="V1828">
        <f t="shared" si="346"/>
        <v>0</v>
      </c>
      <c r="W1828" t="str">
        <f t="shared" si="347"/>
        <v/>
      </c>
    </row>
    <row r="1829" spans="1:23" x14ac:dyDescent="0.2">
      <c r="A1829" t="s">
        <v>285</v>
      </c>
      <c r="B1829" t="s">
        <v>284</v>
      </c>
      <c r="C1829">
        <v>2017</v>
      </c>
      <c r="D1829">
        <v>100</v>
      </c>
      <c r="H1829">
        <v>37678</v>
      </c>
      <c r="I1829" t="str">
        <f>Master_Data!$A1829 &amp; "-" &amp; Master_Data!$C1829</f>
        <v>MCO-2017</v>
      </c>
      <c r="J1829">
        <f t="shared" si="336"/>
        <v>0</v>
      </c>
      <c r="K1829" t="str">
        <f t="shared" si="337"/>
        <v/>
      </c>
      <c r="L1829" t="str">
        <f t="shared" si="338"/>
        <v/>
      </c>
      <c r="M1829">
        <f t="shared" si="339"/>
        <v>0</v>
      </c>
      <c r="N1829">
        <f t="shared" si="340"/>
        <v>0</v>
      </c>
      <c r="O1829" t="str">
        <f t="shared" si="341"/>
        <v/>
      </c>
      <c r="P1829" t="str">
        <f>IFERROR(VLOOKUP(A1829,Ref_Data!$A:$B,2,0),"Unknown")</f>
        <v>High Income</v>
      </c>
      <c r="Q1829" t="str">
        <f>IFERROR(VLOOKUP(A1829,Ref_Data!$A:$C,3,0),"Unknown")</f>
        <v>Europe &amp; Central Asia</v>
      </c>
      <c r="R1829" t="str">
        <f t="shared" si="342"/>
        <v>Universal Access</v>
      </c>
      <c r="S1829">
        <f t="shared" si="343"/>
        <v>15.146092309921883</v>
      </c>
      <c r="T1829" t="str">
        <f t="shared" si="344"/>
        <v/>
      </c>
      <c r="U1829" t="str">
        <f t="shared" si="345"/>
        <v/>
      </c>
      <c r="V1829">
        <f t="shared" si="346"/>
        <v>0</v>
      </c>
      <c r="W1829" t="str">
        <f t="shared" si="347"/>
        <v/>
      </c>
    </row>
    <row r="1830" spans="1:23" x14ac:dyDescent="0.2">
      <c r="A1830" t="s">
        <v>285</v>
      </c>
      <c r="B1830" t="s">
        <v>284</v>
      </c>
      <c r="C1830">
        <v>2018</v>
      </c>
      <c r="D1830">
        <v>100</v>
      </c>
      <c r="H1830">
        <v>38154</v>
      </c>
      <c r="I1830" t="str">
        <f>Master_Data!$A1830 &amp; "-" &amp; Master_Data!$C1830</f>
        <v>MCO-2018</v>
      </c>
      <c r="J1830">
        <f t="shared" si="336"/>
        <v>0</v>
      </c>
      <c r="K1830" t="str">
        <f t="shared" si="337"/>
        <v/>
      </c>
      <c r="L1830" t="str">
        <f t="shared" si="338"/>
        <v/>
      </c>
      <c r="M1830">
        <f t="shared" si="339"/>
        <v>0</v>
      </c>
      <c r="N1830">
        <f t="shared" si="340"/>
        <v>0</v>
      </c>
      <c r="O1830" t="str">
        <f t="shared" si="341"/>
        <v/>
      </c>
      <c r="P1830" t="str">
        <f>IFERROR(VLOOKUP(A1830,Ref_Data!$A:$B,2,0),"Unknown")</f>
        <v>High Income</v>
      </c>
      <c r="Q1830" t="str">
        <f>IFERROR(VLOOKUP(A1830,Ref_Data!$A:$C,3,0),"Unknown")</f>
        <v>Europe &amp; Central Asia</v>
      </c>
      <c r="R1830" t="str">
        <f t="shared" si="342"/>
        <v>Universal Access</v>
      </c>
      <c r="S1830">
        <f t="shared" si="343"/>
        <v>14.516199440312505</v>
      </c>
      <c r="T1830" t="str">
        <f t="shared" si="344"/>
        <v/>
      </c>
      <c r="U1830" t="str">
        <f t="shared" si="345"/>
        <v/>
      </c>
      <c r="V1830">
        <f t="shared" si="346"/>
        <v>0</v>
      </c>
      <c r="W1830" t="str">
        <f t="shared" si="347"/>
        <v/>
      </c>
    </row>
    <row r="1831" spans="1:23" x14ac:dyDescent="0.2">
      <c r="A1831" t="s">
        <v>285</v>
      </c>
      <c r="B1831" t="s">
        <v>284</v>
      </c>
      <c r="C1831">
        <v>2019</v>
      </c>
      <c r="D1831">
        <v>100</v>
      </c>
      <c r="H1831">
        <v>38109</v>
      </c>
      <c r="I1831" t="str">
        <f>Master_Data!$A1831 &amp; "-" &amp; Master_Data!$C1831</f>
        <v>MCO-2019</v>
      </c>
      <c r="J1831">
        <f t="shared" si="336"/>
        <v>0</v>
      </c>
      <c r="K1831" t="str">
        <f t="shared" si="337"/>
        <v/>
      </c>
      <c r="L1831" t="str">
        <f t="shared" si="338"/>
        <v/>
      </c>
      <c r="M1831">
        <f t="shared" si="339"/>
        <v>0</v>
      </c>
      <c r="N1831">
        <f t="shared" si="340"/>
        <v>0</v>
      </c>
      <c r="O1831" t="str">
        <f t="shared" si="341"/>
        <v/>
      </c>
      <c r="P1831" t="str">
        <f>IFERROR(VLOOKUP(A1831,Ref_Data!$A:$B,2,0),"Unknown")</f>
        <v>High Income</v>
      </c>
      <c r="Q1831" t="str">
        <f>IFERROR(VLOOKUP(A1831,Ref_Data!$A:$C,3,0),"Unknown")</f>
        <v>Europe &amp; Central Asia</v>
      </c>
      <c r="R1831" t="str">
        <f t="shared" si="342"/>
        <v>Universal Access</v>
      </c>
      <c r="S1831">
        <f t="shared" si="343"/>
        <v>13.958622860585876</v>
      </c>
      <c r="T1831" t="str">
        <f t="shared" si="344"/>
        <v/>
      </c>
      <c r="U1831" t="str">
        <f t="shared" si="345"/>
        <v/>
      </c>
      <c r="V1831">
        <f t="shared" si="346"/>
        <v>0</v>
      </c>
      <c r="W1831" t="str">
        <f t="shared" si="347"/>
        <v/>
      </c>
    </row>
    <row r="1832" spans="1:23" x14ac:dyDescent="0.2">
      <c r="A1832" t="s">
        <v>285</v>
      </c>
      <c r="B1832" t="s">
        <v>284</v>
      </c>
      <c r="C1832">
        <v>2020</v>
      </c>
      <c r="D1832">
        <v>100</v>
      </c>
      <c r="H1832">
        <v>38050</v>
      </c>
      <c r="I1832" t="str">
        <f>Master_Data!$A1832 &amp; "-" &amp; Master_Data!$C1832</f>
        <v>MCO-2020</v>
      </c>
      <c r="J1832">
        <f t="shared" si="336"/>
        <v>0</v>
      </c>
      <c r="K1832" t="str">
        <f t="shared" si="337"/>
        <v/>
      </c>
      <c r="L1832" t="str">
        <f t="shared" si="338"/>
        <v/>
      </c>
      <c r="M1832">
        <f t="shared" si="339"/>
        <v>0</v>
      </c>
      <c r="N1832">
        <f t="shared" si="340"/>
        <v>0</v>
      </c>
      <c r="O1832" t="str">
        <f t="shared" si="341"/>
        <v/>
      </c>
      <c r="P1832" t="str">
        <f>IFERROR(VLOOKUP(A1832,Ref_Data!$A:$B,2,0),"Unknown")</f>
        <v>High Income</v>
      </c>
      <c r="Q1832" t="str">
        <f>IFERROR(VLOOKUP(A1832,Ref_Data!$A:$C,3,0),"Unknown")</f>
        <v>Europe &amp; Central Asia</v>
      </c>
      <c r="R1832" t="str">
        <f t="shared" si="342"/>
        <v>Universal Access</v>
      </c>
      <c r="S1832">
        <f t="shared" si="343"/>
        <v>13.426165474335917</v>
      </c>
      <c r="T1832" t="str">
        <f t="shared" si="344"/>
        <v/>
      </c>
      <c r="U1832" t="str">
        <f t="shared" si="345"/>
        <v/>
      </c>
      <c r="V1832">
        <f t="shared" si="346"/>
        <v>0</v>
      </c>
      <c r="W1832" t="str">
        <f t="shared" si="347"/>
        <v/>
      </c>
    </row>
    <row r="1833" spans="1:23" x14ac:dyDescent="0.2">
      <c r="A1833" t="s">
        <v>285</v>
      </c>
      <c r="B1833" t="s">
        <v>284</v>
      </c>
      <c r="C1833">
        <v>2021</v>
      </c>
      <c r="D1833">
        <v>100</v>
      </c>
      <c r="H1833">
        <v>38527</v>
      </c>
      <c r="I1833" t="str">
        <f>Master_Data!$A1833 &amp; "-" &amp; Master_Data!$C1833</f>
        <v>MCO-2021</v>
      </c>
      <c r="J1833">
        <f t="shared" si="336"/>
        <v>0</v>
      </c>
      <c r="K1833" t="str">
        <f t="shared" si="337"/>
        <v/>
      </c>
      <c r="L1833" t="str">
        <f t="shared" si="338"/>
        <v/>
      </c>
      <c r="M1833">
        <f t="shared" si="339"/>
        <v>0</v>
      </c>
      <c r="N1833">
        <f t="shared" si="340"/>
        <v>0</v>
      </c>
      <c r="O1833" t="str">
        <f t="shared" si="341"/>
        <v/>
      </c>
      <c r="P1833" t="str">
        <f>IFERROR(VLOOKUP(A1833,Ref_Data!$A:$B,2,0),"Unknown")</f>
        <v>High Income</v>
      </c>
      <c r="Q1833" t="str">
        <f>IFERROR(VLOOKUP(A1833,Ref_Data!$A:$C,3,0),"Unknown")</f>
        <v>Europe &amp; Central Asia</v>
      </c>
      <c r="R1833" t="str">
        <f t="shared" si="342"/>
        <v>Universal Access</v>
      </c>
      <c r="S1833">
        <f t="shared" si="343"/>
        <v>12.87483148972656</v>
      </c>
      <c r="T1833" t="str">
        <f t="shared" si="344"/>
        <v/>
      </c>
      <c r="U1833" t="str">
        <f t="shared" si="345"/>
        <v/>
      </c>
      <c r="V1833">
        <f t="shared" si="346"/>
        <v>0</v>
      </c>
      <c r="W1833" t="str">
        <f t="shared" si="347"/>
        <v/>
      </c>
    </row>
    <row r="1834" spans="1:23" x14ac:dyDescent="0.2">
      <c r="A1834" t="s">
        <v>285</v>
      </c>
      <c r="B1834" t="s">
        <v>284</v>
      </c>
      <c r="C1834">
        <v>2022</v>
      </c>
      <c r="D1834">
        <v>100</v>
      </c>
      <c r="H1834">
        <v>38931</v>
      </c>
      <c r="I1834" t="str">
        <f>Master_Data!$A1834 &amp; "-" &amp; Master_Data!$C1834</f>
        <v>MCO-2022</v>
      </c>
      <c r="J1834">
        <f t="shared" si="336"/>
        <v>0</v>
      </c>
      <c r="K1834" t="str">
        <f t="shared" si="337"/>
        <v/>
      </c>
      <c r="L1834" t="str">
        <f t="shared" si="338"/>
        <v/>
      </c>
      <c r="M1834">
        <f t="shared" si="339"/>
        <v>0</v>
      </c>
      <c r="N1834">
        <f t="shared" si="340"/>
        <v>0</v>
      </c>
      <c r="O1834" t="str">
        <f t="shared" si="341"/>
        <v/>
      </c>
      <c r="P1834" t="str">
        <f>IFERROR(VLOOKUP(A1834,Ref_Data!$A:$B,2,0),"Unknown")</f>
        <v>High Income</v>
      </c>
      <c r="Q1834" t="str">
        <f>IFERROR(VLOOKUP(A1834,Ref_Data!$A:$C,3,0),"Unknown")</f>
        <v>Europe &amp; Central Asia</v>
      </c>
      <c r="R1834" t="str">
        <f t="shared" si="342"/>
        <v>Universal Access</v>
      </c>
      <c r="S1834">
        <f t="shared" si="343"/>
        <v>12.585946336015652</v>
      </c>
      <c r="T1834" t="str">
        <f t="shared" si="344"/>
        <v/>
      </c>
      <c r="U1834" t="str">
        <f t="shared" si="345"/>
        <v/>
      </c>
      <c r="V1834">
        <f t="shared" si="346"/>
        <v>0</v>
      </c>
      <c r="W1834" t="str">
        <f t="shared" si="347"/>
        <v/>
      </c>
    </row>
    <row r="1835" spans="1:23" x14ac:dyDescent="0.2">
      <c r="A1835" t="s">
        <v>287</v>
      </c>
      <c r="B1835" t="s">
        <v>286</v>
      </c>
      <c r="C1835">
        <v>2010</v>
      </c>
      <c r="D1835">
        <v>99.3</v>
      </c>
      <c r="E1835">
        <v>20</v>
      </c>
      <c r="F1835">
        <v>2.971295654</v>
      </c>
      <c r="G1835">
        <v>1302.533786</v>
      </c>
      <c r="H1835">
        <v>2862354</v>
      </c>
      <c r="I1835" t="str">
        <f>Master_Data!$A1835 &amp; "-" &amp; Master_Data!$C1835</f>
        <v>MDA-2010</v>
      </c>
      <c r="J1835" t="str">
        <f t="shared" si="336"/>
        <v/>
      </c>
      <c r="K1835" t="str">
        <f t="shared" si="337"/>
        <v/>
      </c>
      <c r="L1835" t="str">
        <f t="shared" si="338"/>
        <v/>
      </c>
      <c r="M1835">
        <f t="shared" si="339"/>
        <v>8504900.0004095156</v>
      </c>
      <c r="N1835">
        <f t="shared" si="340"/>
        <v>0.70000000000000284</v>
      </c>
      <c r="O1835">
        <f t="shared" si="341"/>
        <v>2.2811658982947871</v>
      </c>
      <c r="P1835" t="str">
        <f>IFERROR(VLOOKUP(A1835,Ref_Data!$A:$B,2,0),"Unknown")</f>
        <v>Upper Middle Income</v>
      </c>
      <c r="Q1835" t="str">
        <f>IFERROR(VLOOKUP(A1835,Ref_Data!$A:$C,3,0),"Unknown")</f>
        <v>Europe &amp; Central Asia</v>
      </c>
      <c r="R1835" t="str">
        <f t="shared" si="342"/>
        <v>Universal Access</v>
      </c>
      <c r="S1835">
        <f t="shared" si="343"/>
        <v>19.675342560585946</v>
      </c>
      <c r="T1835">
        <f t="shared" si="344"/>
        <v>-10.412664906737902</v>
      </c>
      <c r="U1835">
        <f t="shared" si="345"/>
        <v>-2.1267635599916344</v>
      </c>
      <c r="V1835">
        <f t="shared" si="346"/>
        <v>0</v>
      </c>
      <c r="W1835">
        <f t="shared" si="347"/>
        <v>0</v>
      </c>
    </row>
    <row r="1836" spans="1:23" x14ac:dyDescent="0.2">
      <c r="A1836" t="s">
        <v>287</v>
      </c>
      <c r="B1836" t="s">
        <v>286</v>
      </c>
      <c r="C1836">
        <v>2011</v>
      </c>
      <c r="D1836">
        <v>99.4</v>
      </c>
      <c r="E1836">
        <v>20.399999999999999</v>
      </c>
      <c r="F1836">
        <v>2.983466628</v>
      </c>
      <c r="G1836">
        <v>1322.407042</v>
      </c>
      <c r="H1836">
        <v>2860699</v>
      </c>
      <c r="I1836" t="str">
        <f>Master_Data!$A1836 &amp; "-" &amp; Master_Data!$C1836</f>
        <v>MDA-2011</v>
      </c>
      <c r="J1836">
        <f t="shared" si="336"/>
        <v>0.10000000000000853</v>
      </c>
      <c r="K1836">
        <f t="shared" si="337"/>
        <v>0.39999999999999858</v>
      </c>
      <c r="L1836">
        <f t="shared" si="338"/>
        <v>1.2170974000000001E-2</v>
      </c>
      <c r="M1836">
        <f t="shared" si="339"/>
        <v>8534799.9992529713</v>
      </c>
      <c r="N1836">
        <f t="shared" si="340"/>
        <v>0.59999999999999432</v>
      </c>
      <c r="O1836">
        <f t="shared" si="341"/>
        <v>2.2560879768817808</v>
      </c>
      <c r="P1836" t="str">
        <f>IFERROR(VLOOKUP(A1836,Ref_Data!$A:$B,2,0),"Unknown")</f>
        <v>Upper Middle Income</v>
      </c>
      <c r="Q1836" t="str">
        <f>IFERROR(VLOOKUP(A1836,Ref_Data!$A:$C,3,0),"Unknown")</f>
        <v>Europe &amp; Central Asia</v>
      </c>
      <c r="R1836" t="str">
        <f t="shared" si="342"/>
        <v>Universal Access</v>
      </c>
      <c r="S1836">
        <f t="shared" si="343"/>
        <v>18.984672569179693</v>
      </c>
      <c r="T1836">
        <f t="shared" si="344"/>
        <v>-9.7973702896411439</v>
      </c>
      <c r="U1836">
        <f t="shared" si="345"/>
        <v>-2.1430667557740555</v>
      </c>
      <c r="V1836">
        <f t="shared" si="346"/>
        <v>0.10000000000000853</v>
      </c>
      <c r="W1836">
        <f t="shared" si="347"/>
        <v>1.2170974000000001E-2</v>
      </c>
    </row>
    <row r="1837" spans="1:23" x14ac:dyDescent="0.2">
      <c r="A1837" t="s">
        <v>287</v>
      </c>
      <c r="B1837" t="s">
        <v>286</v>
      </c>
      <c r="C1837">
        <v>2012</v>
      </c>
      <c r="D1837">
        <v>99.5</v>
      </c>
      <c r="E1837">
        <v>22.1</v>
      </c>
      <c r="F1837">
        <v>2.9202286169999998</v>
      </c>
      <c r="G1837">
        <v>1316.7686000000001</v>
      </c>
      <c r="H1837">
        <v>2860324</v>
      </c>
      <c r="I1837" t="str">
        <f>Master_Data!$A1837 &amp; "-" &amp; Master_Data!$C1837</f>
        <v>MDA-2012</v>
      </c>
      <c r="J1837">
        <f t="shared" si="336"/>
        <v>9.9999999999994316E-2</v>
      </c>
      <c r="K1837">
        <f t="shared" si="337"/>
        <v>1.7000000000000028</v>
      </c>
      <c r="L1837">
        <f t="shared" si="338"/>
        <v>-6.3238011000000149E-2</v>
      </c>
      <c r="M1837">
        <f t="shared" si="339"/>
        <v>8352799.9986919072</v>
      </c>
      <c r="N1837">
        <f t="shared" si="340"/>
        <v>0.5</v>
      </c>
      <c r="O1837">
        <f t="shared" si="341"/>
        <v>2.2177234610545842</v>
      </c>
      <c r="P1837" t="str">
        <f>IFERROR(VLOOKUP(A1837,Ref_Data!$A:$B,2,0),"Unknown")</f>
        <v>Upper Middle Income</v>
      </c>
      <c r="Q1837" t="str">
        <f>IFERROR(VLOOKUP(A1837,Ref_Data!$A:$C,3,0),"Unknown")</f>
        <v>Europe &amp; Central Asia</v>
      </c>
      <c r="R1837" t="str">
        <f t="shared" si="342"/>
        <v>Universal Access</v>
      </c>
      <c r="S1837">
        <f t="shared" si="343"/>
        <v>18.379195463984374</v>
      </c>
      <c r="T1837">
        <f t="shared" si="344"/>
        <v>-8.0071294532248807</v>
      </c>
      <c r="U1837">
        <f t="shared" si="345"/>
        <v>-2.4852754460962294</v>
      </c>
      <c r="V1837">
        <f t="shared" si="346"/>
        <v>0.20000000000000284</v>
      </c>
      <c r="W1837">
        <f t="shared" si="347"/>
        <v>-5.1067037000000148E-2</v>
      </c>
    </row>
    <row r="1838" spans="1:23" x14ac:dyDescent="0.2">
      <c r="A1838" t="s">
        <v>287</v>
      </c>
      <c r="B1838" t="s">
        <v>286</v>
      </c>
      <c r="C1838">
        <v>2013</v>
      </c>
      <c r="D1838">
        <v>99.6</v>
      </c>
      <c r="E1838">
        <v>23.8</v>
      </c>
      <c r="F1838">
        <v>2.620719706</v>
      </c>
      <c r="G1838">
        <v>1184.7501789999999</v>
      </c>
      <c r="H1838">
        <v>2859558</v>
      </c>
      <c r="I1838" t="str">
        <f>Master_Data!$A1838 &amp; "-" &amp; Master_Data!$C1838</f>
        <v>MDA-2013</v>
      </c>
      <c r="J1838">
        <f t="shared" si="336"/>
        <v>9.9999999999994316E-2</v>
      </c>
      <c r="K1838">
        <f t="shared" si="337"/>
        <v>1.6999999999999993</v>
      </c>
      <c r="L1838">
        <f t="shared" si="338"/>
        <v>-0.29950891099999977</v>
      </c>
      <c r="M1838">
        <f t="shared" si="339"/>
        <v>7494100.0010499479</v>
      </c>
      <c r="N1838">
        <f t="shared" si="340"/>
        <v>0.40000000000000568</v>
      </c>
      <c r="O1838">
        <f t="shared" si="341"/>
        <v>2.2120441528120676</v>
      </c>
      <c r="P1838" t="str">
        <f>IFERROR(VLOOKUP(A1838,Ref_Data!$A:$B,2,0),"Unknown")</f>
        <v>Upper Middle Income</v>
      </c>
      <c r="Q1838" t="str">
        <f>IFERROR(VLOOKUP(A1838,Ref_Data!$A:$C,3,0),"Unknown")</f>
        <v>Europe &amp; Central Asia</v>
      </c>
      <c r="R1838" t="str">
        <f t="shared" si="342"/>
        <v>Universal Access</v>
      </c>
      <c r="S1838">
        <f t="shared" si="343"/>
        <v>17.887461823359388</v>
      </c>
      <c r="T1838">
        <f t="shared" si="344"/>
        <v>-6.5016400838353476</v>
      </c>
      <c r="U1838">
        <f t="shared" si="345"/>
        <v>-2.347650738000004</v>
      </c>
      <c r="V1838">
        <f t="shared" si="346"/>
        <v>0.29999999999999716</v>
      </c>
      <c r="W1838">
        <f t="shared" si="347"/>
        <v>-0.35057594799999992</v>
      </c>
    </row>
    <row r="1839" spans="1:23" x14ac:dyDescent="0.2">
      <c r="A1839" t="s">
        <v>287</v>
      </c>
      <c r="B1839" t="s">
        <v>286</v>
      </c>
      <c r="C1839">
        <v>2014</v>
      </c>
      <c r="D1839">
        <v>99.8</v>
      </c>
      <c r="E1839">
        <v>24.3</v>
      </c>
      <c r="F1839">
        <v>2.8136530880000001</v>
      </c>
      <c r="G1839">
        <v>1277.1393639999999</v>
      </c>
      <c r="H1839">
        <v>2857815</v>
      </c>
      <c r="I1839" t="str">
        <f>Master_Data!$A1839 &amp; "-" &amp; Master_Data!$C1839</f>
        <v>MDA-2014</v>
      </c>
      <c r="J1839">
        <f t="shared" si="336"/>
        <v>0.20000000000000284</v>
      </c>
      <c r="K1839">
        <f t="shared" si="337"/>
        <v>0.5</v>
      </c>
      <c r="L1839">
        <f t="shared" si="338"/>
        <v>0.1929333820000001</v>
      </c>
      <c r="M1839">
        <f t="shared" si="339"/>
        <v>8040899.9996827208</v>
      </c>
      <c r="N1839">
        <f t="shared" si="340"/>
        <v>0.20000000000000284</v>
      </c>
      <c r="O1839">
        <f t="shared" si="341"/>
        <v>2.2030900991005709</v>
      </c>
      <c r="P1839" t="str">
        <f>IFERROR(VLOOKUP(A1839,Ref_Data!$A:$B,2,0),"Unknown")</f>
        <v>Upper Middle Income</v>
      </c>
      <c r="Q1839" t="str">
        <f>IFERROR(VLOOKUP(A1839,Ref_Data!$A:$C,3,0),"Unknown")</f>
        <v>Europe &amp; Central Asia</v>
      </c>
      <c r="R1839" t="str">
        <f t="shared" si="342"/>
        <v>Universal Access</v>
      </c>
      <c r="S1839">
        <f t="shared" si="343"/>
        <v>17.359097411132851</v>
      </c>
      <c r="T1839">
        <f t="shared" si="344"/>
        <v>-5.8117266055783006</v>
      </c>
      <c r="U1839">
        <f t="shared" si="345"/>
        <v>-1.9776338100836841</v>
      </c>
      <c r="V1839">
        <f t="shared" si="346"/>
        <v>0.5</v>
      </c>
      <c r="W1839">
        <f t="shared" si="347"/>
        <v>-0.15764256599999982</v>
      </c>
    </row>
    <row r="1840" spans="1:23" x14ac:dyDescent="0.2">
      <c r="A1840" t="s">
        <v>287</v>
      </c>
      <c r="B1840" t="s">
        <v>286</v>
      </c>
      <c r="C1840">
        <v>2015</v>
      </c>
      <c r="D1840">
        <v>99.9</v>
      </c>
      <c r="E1840">
        <v>24.7</v>
      </c>
      <c r="F1840">
        <v>2.926397878</v>
      </c>
      <c r="G1840">
        <v>1307.9946199999999</v>
      </c>
      <c r="H1840">
        <v>2835978</v>
      </c>
      <c r="I1840" t="str">
        <f>Master_Data!$A1840 &amp; "-" &amp; Master_Data!$C1840</f>
        <v>MDA-2015</v>
      </c>
      <c r="J1840">
        <f t="shared" si="336"/>
        <v>0.10000000000000853</v>
      </c>
      <c r="K1840">
        <f t="shared" si="337"/>
        <v>0.39999999999999858</v>
      </c>
      <c r="L1840">
        <f t="shared" si="338"/>
        <v>0.11274478999999982</v>
      </c>
      <c r="M1840">
        <f t="shared" si="339"/>
        <v>8299200.0012546843</v>
      </c>
      <c r="N1840">
        <f t="shared" si="340"/>
        <v>9.9999999999994316E-2</v>
      </c>
      <c r="O1840">
        <f t="shared" si="341"/>
        <v>2.2373164485951782</v>
      </c>
      <c r="P1840" t="str">
        <f>IFERROR(VLOOKUP(A1840,Ref_Data!$A:$B,2,0),"Unknown")</f>
        <v>Upper Middle Income</v>
      </c>
      <c r="Q1840" t="str">
        <f>IFERROR(VLOOKUP(A1840,Ref_Data!$A:$C,3,0),"Unknown")</f>
        <v>Europe &amp; Central Asia</v>
      </c>
      <c r="R1840" t="str">
        <f t="shared" si="342"/>
        <v>Universal Access</v>
      </c>
      <c r="S1840">
        <f t="shared" si="343"/>
        <v>16.884761441953117</v>
      </c>
      <c r="T1840">
        <f t="shared" si="344"/>
        <v>-5.2151571914979904</v>
      </c>
      <c r="U1840">
        <f t="shared" si="345"/>
        <v>-1.783043488004179</v>
      </c>
      <c r="V1840">
        <f t="shared" si="346"/>
        <v>0.60000000000000853</v>
      </c>
      <c r="W1840">
        <f t="shared" si="347"/>
        <v>-4.4897776E-2</v>
      </c>
    </row>
    <row r="1841" spans="1:23" x14ac:dyDescent="0.2">
      <c r="A1841" t="s">
        <v>287</v>
      </c>
      <c r="B1841" t="s">
        <v>286</v>
      </c>
      <c r="C1841">
        <v>2016</v>
      </c>
      <c r="D1841">
        <v>99.9</v>
      </c>
      <c r="E1841">
        <v>25.3</v>
      </c>
      <c r="F1841">
        <v>3.0049379530000002</v>
      </c>
      <c r="G1841">
        <v>1356.3126930000001</v>
      </c>
      <c r="H1841">
        <v>2803186</v>
      </c>
      <c r="I1841" t="str">
        <f>Master_Data!$A1841 &amp; "-" &amp; Master_Data!$C1841</f>
        <v>MDA-2016</v>
      </c>
      <c r="J1841">
        <f t="shared" si="336"/>
        <v>0</v>
      </c>
      <c r="K1841">
        <f t="shared" si="337"/>
        <v>0.60000000000000142</v>
      </c>
      <c r="L1841">
        <f t="shared" si="338"/>
        <v>7.8540075000000265E-2</v>
      </c>
      <c r="M1841">
        <f t="shared" si="339"/>
        <v>8423400.0007182583</v>
      </c>
      <c r="N1841">
        <f t="shared" si="340"/>
        <v>9.9999999999994316E-2</v>
      </c>
      <c r="O1841">
        <f t="shared" si="341"/>
        <v>2.2155200408494591</v>
      </c>
      <c r="P1841" t="str">
        <f>IFERROR(VLOOKUP(A1841,Ref_Data!$A:$B,2,0),"Unknown")</f>
        <v>Upper Middle Income</v>
      </c>
      <c r="Q1841" t="str">
        <f>IFERROR(VLOOKUP(A1841,Ref_Data!$A:$C,3,0),"Unknown")</f>
        <v>Europe &amp; Central Asia</v>
      </c>
      <c r="R1841" t="str">
        <f t="shared" si="342"/>
        <v>Universal Access</v>
      </c>
      <c r="S1841">
        <f t="shared" si="343"/>
        <v>15.805248869453038</v>
      </c>
      <c r="T1841">
        <f t="shared" si="344"/>
        <v>-4.4060575251847247</v>
      </c>
      <c r="U1841">
        <f t="shared" si="345"/>
        <v>-1.6694338426694562</v>
      </c>
      <c r="V1841">
        <f t="shared" si="346"/>
        <v>0.60000000000000853</v>
      </c>
      <c r="W1841">
        <f t="shared" si="347"/>
        <v>3.3642299000000264E-2</v>
      </c>
    </row>
    <row r="1842" spans="1:23" x14ac:dyDescent="0.2">
      <c r="A1842" t="s">
        <v>287</v>
      </c>
      <c r="B1842" t="s">
        <v>286</v>
      </c>
      <c r="C1842">
        <v>2017</v>
      </c>
      <c r="D1842">
        <v>100</v>
      </c>
      <c r="E1842">
        <v>26.1</v>
      </c>
      <c r="F1842">
        <v>3.014602628</v>
      </c>
      <c r="G1842">
        <v>1397.5990979999999</v>
      </c>
      <c r="H1842">
        <v>2755189</v>
      </c>
      <c r="I1842" t="str">
        <f>Master_Data!$A1842 &amp; "-" &amp; Master_Data!$C1842</f>
        <v>MDA-2017</v>
      </c>
      <c r="J1842">
        <f t="shared" si="336"/>
        <v>9.9999999999994316E-2</v>
      </c>
      <c r="K1842">
        <f t="shared" si="337"/>
        <v>0.80000000000000071</v>
      </c>
      <c r="L1842">
        <f t="shared" si="338"/>
        <v>9.6646749999997894E-3</v>
      </c>
      <c r="M1842">
        <f t="shared" si="339"/>
        <v>8305800.0000366922</v>
      </c>
      <c r="N1842">
        <f t="shared" si="340"/>
        <v>0</v>
      </c>
      <c r="O1842">
        <f t="shared" si="341"/>
        <v>2.1569866725829843</v>
      </c>
      <c r="P1842" t="str">
        <f>IFERROR(VLOOKUP(A1842,Ref_Data!$A:$B,2,0),"Unknown")</f>
        <v>Upper Middle Income</v>
      </c>
      <c r="Q1842" t="str">
        <f>IFERROR(VLOOKUP(A1842,Ref_Data!$A:$C,3,0),"Unknown")</f>
        <v>Europe &amp; Central Asia</v>
      </c>
      <c r="R1842" t="str">
        <f t="shared" si="342"/>
        <v>Universal Access</v>
      </c>
      <c r="S1842">
        <f t="shared" si="343"/>
        <v>15.146092309921883</v>
      </c>
      <c r="T1842">
        <f t="shared" si="344"/>
        <v>-3.4415188717349459</v>
      </c>
      <c r="U1842">
        <f t="shared" si="345"/>
        <v>-1.6631484375732239</v>
      </c>
      <c r="V1842">
        <f t="shared" si="346"/>
        <v>0.70000000000000284</v>
      </c>
      <c r="W1842">
        <f t="shared" si="347"/>
        <v>4.3306974000000054E-2</v>
      </c>
    </row>
    <row r="1843" spans="1:23" x14ac:dyDescent="0.2">
      <c r="A1843" t="s">
        <v>287</v>
      </c>
      <c r="B1843" t="s">
        <v>286</v>
      </c>
      <c r="C1843">
        <v>2018</v>
      </c>
      <c r="D1843">
        <v>100</v>
      </c>
      <c r="E1843">
        <v>25.3</v>
      </c>
      <c r="F1843">
        <v>3.2736370340000001</v>
      </c>
      <c r="G1843">
        <v>1495.573144</v>
      </c>
      <c r="H1843">
        <v>2707203</v>
      </c>
      <c r="I1843" t="str">
        <f>Master_Data!$A1843 &amp; "-" &amp; Master_Data!$C1843</f>
        <v>MDA-2018</v>
      </c>
      <c r="J1843">
        <f t="shared" si="336"/>
        <v>0</v>
      </c>
      <c r="K1843">
        <f t="shared" si="337"/>
        <v>-0.80000000000000071</v>
      </c>
      <c r="L1843">
        <f t="shared" si="338"/>
        <v>0.25903440600000005</v>
      </c>
      <c r="M1843">
        <f t="shared" si="339"/>
        <v>8862399.9993559029</v>
      </c>
      <c r="N1843">
        <f t="shared" si="340"/>
        <v>0</v>
      </c>
      <c r="O1843">
        <f t="shared" si="341"/>
        <v>2.1888846073047703</v>
      </c>
      <c r="P1843" t="str">
        <f>IFERROR(VLOOKUP(A1843,Ref_Data!$A:$B,2,0),"Unknown")</f>
        <v>Upper Middle Income</v>
      </c>
      <c r="Q1843" t="str">
        <f>IFERROR(VLOOKUP(A1843,Ref_Data!$A:$C,3,0),"Unknown")</f>
        <v>Europe &amp; Central Asia</v>
      </c>
      <c r="R1843" t="str">
        <f t="shared" si="342"/>
        <v>Universal Access</v>
      </c>
      <c r="S1843">
        <f t="shared" si="343"/>
        <v>14.516199440312505</v>
      </c>
      <c r="T1843">
        <f t="shared" si="344"/>
        <v>-4.2630301703253011</v>
      </c>
      <c r="U1843">
        <f t="shared" si="345"/>
        <v>-1.4372319756276148</v>
      </c>
      <c r="V1843">
        <f t="shared" si="346"/>
        <v>0.70000000000000284</v>
      </c>
      <c r="W1843">
        <f t="shared" si="347"/>
        <v>0.3023413800000001</v>
      </c>
    </row>
    <row r="1844" spans="1:23" x14ac:dyDescent="0.2">
      <c r="A1844" t="s">
        <v>287</v>
      </c>
      <c r="B1844" t="s">
        <v>286</v>
      </c>
      <c r="C1844">
        <v>2019</v>
      </c>
      <c r="D1844">
        <v>100</v>
      </c>
      <c r="E1844">
        <v>22</v>
      </c>
      <c r="F1844">
        <v>3.4194196880000001</v>
      </c>
      <c r="G1844">
        <v>1500.039485</v>
      </c>
      <c r="H1844">
        <v>2664224</v>
      </c>
      <c r="I1844" t="str">
        <f>Master_Data!$A1844 &amp; "-" &amp; Master_Data!$C1844</f>
        <v>MDA-2019</v>
      </c>
      <c r="J1844">
        <f t="shared" si="336"/>
        <v>0</v>
      </c>
      <c r="K1844">
        <f t="shared" si="337"/>
        <v>-3.3000000000000007</v>
      </c>
      <c r="L1844">
        <f t="shared" si="338"/>
        <v>0.14578265400000001</v>
      </c>
      <c r="M1844">
        <f t="shared" si="339"/>
        <v>9110099.9988421127</v>
      </c>
      <c r="N1844">
        <f t="shared" si="340"/>
        <v>0</v>
      </c>
      <c r="O1844">
        <f t="shared" si="341"/>
        <v>2.2795531198967072</v>
      </c>
      <c r="P1844" t="str">
        <f>IFERROR(VLOOKUP(A1844,Ref_Data!$A:$B,2,0),"Unknown")</f>
        <v>Upper Middle Income</v>
      </c>
      <c r="Q1844" t="str">
        <f>IFERROR(VLOOKUP(A1844,Ref_Data!$A:$C,3,0),"Unknown")</f>
        <v>Europe &amp; Central Asia</v>
      </c>
      <c r="R1844" t="str">
        <f t="shared" si="342"/>
        <v>Universal Access</v>
      </c>
      <c r="S1844">
        <f t="shared" si="343"/>
        <v>13.958622860585876</v>
      </c>
      <c r="T1844">
        <f t="shared" si="344"/>
        <v>-7.4621910438272891</v>
      </c>
      <c r="U1844">
        <f t="shared" si="345"/>
        <v>-1.2639816075815875</v>
      </c>
      <c r="V1844">
        <f t="shared" si="346"/>
        <v>0.70000000000000284</v>
      </c>
      <c r="W1844">
        <f t="shared" si="347"/>
        <v>0.44812403400000012</v>
      </c>
    </row>
    <row r="1845" spans="1:23" x14ac:dyDescent="0.2">
      <c r="A1845" t="s">
        <v>287</v>
      </c>
      <c r="B1845" t="s">
        <v>286</v>
      </c>
      <c r="C1845">
        <v>2020</v>
      </c>
      <c r="D1845">
        <v>100</v>
      </c>
      <c r="E1845">
        <v>22.3</v>
      </c>
      <c r="F1845">
        <v>3.3578609020000001</v>
      </c>
      <c r="G1845">
        <v>1461.4744330000001</v>
      </c>
      <c r="H1845">
        <v>2635130</v>
      </c>
      <c r="I1845" t="str">
        <f>Master_Data!$A1845 &amp; "-" &amp; Master_Data!$C1845</f>
        <v>MDA-2020</v>
      </c>
      <c r="J1845">
        <f t="shared" si="336"/>
        <v>0</v>
      </c>
      <c r="K1845">
        <f t="shared" si="337"/>
        <v>0.30000000000000071</v>
      </c>
      <c r="L1845">
        <f t="shared" si="338"/>
        <v>-6.1558785999999976E-2</v>
      </c>
      <c r="M1845">
        <f t="shared" si="339"/>
        <v>8848399.9986872599</v>
      </c>
      <c r="N1845">
        <f t="shared" si="340"/>
        <v>0</v>
      </c>
      <c r="O1845">
        <f t="shared" si="341"/>
        <v>2.2975844299289223</v>
      </c>
      <c r="P1845" t="str">
        <f>IFERROR(VLOOKUP(A1845,Ref_Data!$A:$B,2,0),"Unknown")</f>
        <v>Upper Middle Income</v>
      </c>
      <c r="Q1845" t="str">
        <f>IFERROR(VLOOKUP(A1845,Ref_Data!$A:$C,3,0),"Unknown")</f>
        <v>Europe &amp; Central Asia</v>
      </c>
      <c r="R1845" t="str">
        <f t="shared" si="342"/>
        <v>Universal Access</v>
      </c>
      <c r="S1845">
        <f t="shared" si="343"/>
        <v>13.426165474335917</v>
      </c>
      <c r="T1845">
        <f t="shared" si="344"/>
        <v>-8.2348534338152604</v>
      </c>
      <c r="U1845">
        <f t="shared" si="345"/>
        <v>-1.0428867343012578</v>
      </c>
      <c r="V1845">
        <f t="shared" si="346"/>
        <v>0.70000000000000284</v>
      </c>
      <c r="W1845">
        <f t="shared" si="347"/>
        <v>0.38656524800000014</v>
      </c>
    </row>
    <row r="1846" spans="1:23" x14ac:dyDescent="0.2">
      <c r="A1846" t="s">
        <v>287</v>
      </c>
      <c r="B1846" t="s">
        <v>286</v>
      </c>
      <c r="C1846">
        <v>2021</v>
      </c>
      <c r="D1846">
        <v>100</v>
      </c>
      <c r="E1846">
        <v>21.4</v>
      </c>
      <c r="F1846">
        <v>3.7185709729999998</v>
      </c>
      <c r="G1846">
        <v>1611.5279230000001</v>
      </c>
      <c r="H1846">
        <v>2595809</v>
      </c>
      <c r="I1846" t="str">
        <f>Master_Data!$A1846 &amp; "-" &amp; Master_Data!$C1846</f>
        <v>MDA-2021</v>
      </c>
      <c r="J1846">
        <f t="shared" si="336"/>
        <v>0</v>
      </c>
      <c r="K1846">
        <f t="shared" si="337"/>
        <v>-0.90000000000000213</v>
      </c>
      <c r="L1846">
        <f t="shared" si="338"/>
        <v>0.36071007099999974</v>
      </c>
      <c r="M1846">
        <f t="shared" si="339"/>
        <v>9652699.9988521561</v>
      </c>
      <c r="N1846">
        <f t="shared" si="340"/>
        <v>0</v>
      </c>
      <c r="O1846">
        <f t="shared" si="341"/>
        <v>2.3074815645003253</v>
      </c>
      <c r="P1846" t="str">
        <f>IFERROR(VLOOKUP(A1846,Ref_Data!$A:$B,2,0),"Unknown")</f>
        <v>Upper Middle Income</v>
      </c>
      <c r="Q1846" t="str">
        <f>IFERROR(VLOOKUP(A1846,Ref_Data!$A:$C,3,0),"Unknown")</f>
        <v>Europe &amp; Central Asia</v>
      </c>
      <c r="R1846" t="str">
        <f t="shared" si="342"/>
        <v>Universal Access</v>
      </c>
      <c r="S1846">
        <f t="shared" si="343"/>
        <v>12.87483148972656</v>
      </c>
      <c r="T1846">
        <f t="shared" si="344"/>
        <v>-8.2033816425120598</v>
      </c>
      <c r="U1846">
        <f t="shared" si="345"/>
        <v>-0.86216336800418647</v>
      </c>
      <c r="V1846">
        <f t="shared" si="346"/>
        <v>0.70000000000000284</v>
      </c>
      <c r="W1846">
        <f t="shared" si="347"/>
        <v>0.74727531899999988</v>
      </c>
    </row>
    <row r="1847" spans="1:23" x14ac:dyDescent="0.2">
      <c r="A1847" t="s">
        <v>287</v>
      </c>
      <c r="B1847" t="s">
        <v>286</v>
      </c>
      <c r="C1847">
        <v>2022</v>
      </c>
      <c r="D1847">
        <v>100</v>
      </c>
      <c r="F1847">
        <v>3.2777121739999999</v>
      </c>
      <c r="G1847">
        <v>1422.635753</v>
      </c>
      <c r="H1847">
        <v>2528654</v>
      </c>
      <c r="I1847" t="str">
        <f>Master_Data!$A1847 &amp; "-" &amp; Master_Data!$C1847</f>
        <v>MDA-2022</v>
      </c>
      <c r="J1847">
        <f t="shared" si="336"/>
        <v>0</v>
      </c>
      <c r="K1847" t="str">
        <f t="shared" si="337"/>
        <v/>
      </c>
      <c r="L1847">
        <f t="shared" si="338"/>
        <v>-0.44085879899999991</v>
      </c>
      <c r="M1847">
        <f t="shared" si="339"/>
        <v>8288199.9996337956</v>
      </c>
      <c r="N1847">
        <f t="shared" si="340"/>
        <v>0</v>
      </c>
      <c r="O1847">
        <f t="shared" si="341"/>
        <v>2.3039714607819222</v>
      </c>
      <c r="P1847" t="str">
        <f>IFERROR(VLOOKUP(A1847,Ref_Data!$A:$B,2,0),"Unknown")</f>
        <v>Upper Middle Income</v>
      </c>
      <c r="Q1847" t="str">
        <f>IFERROR(VLOOKUP(A1847,Ref_Data!$A:$C,3,0),"Unknown")</f>
        <v>Europe &amp; Central Asia</v>
      </c>
      <c r="R1847" t="str">
        <f t="shared" si="342"/>
        <v>Universal Access</v>
      </c>
      <c r="S1847">
        <f t="shared" si="343"/>
        <v>12.585946336015652</v>
      </c>
      <c r="T1847" t="str">
        <f t="shared" si="344"/>
        <v/>
      </c>
      <c r="U1847">
        <f t="shared" si="345"/>
        <v>-1.2730888782259364</v>
      </c>
      <c r="V1847">
        <f t="shared" si="346"/>
        <v>0.70000000000000284</v>
      </c>
      <c r="W1847">
        <f t="shared" si="347"/>
        <v>0.30641651999999997</v>
      </c>
    </row>
    <row r="1848" spans="1:23" x14ac:dyDescent="0.2">
      <c r="A1848" t="s">
        <v>289</v>
      </c>
      <c r="B1848" t="s">
        <v>288</v>
      </c>
      <c r="C1848">
        <v>2010</v>
      </c>
      <c r="D1848">
        <v>12.3</v>
      </c>
      <c r="E1848">
        <v>86.7</v>
      </c>
      <c r="F1848">
        <v>8.8733256999999996E-2</v>
      </c>
      <c r="G1848">
        <v>255.4867931</v>
      </c>
      <c r="H1848">
        <v>22183340</v>
      </c>
      <c r="I1848" t="str">
        <f>Master_Data!$A1848 &amp; "-" &amp; Master_Data!$C1848</f>
        <v>MDG-2010</v>
      </c>
      <c r="J1848" t="str">
        <f t="shared" si="336"/>
        <v/>
      </c>
      <c r="K1848" t="str">
        <f t="shared" si="337"/>
        <v/>
      </c>
      <c r="L1848" t="str">
        <f t="shared" si="338"/>
        <v/>
      </c>
      <c r="M1848">
        <f t="shared" si="339"/>
        <v>1968400.0093383798</v>
      </c>
      <c r="N1848">
        <f t="shared" si="340"/>
        <v>87.7</v>
      </c>
      <c r="O1848">
        <f t="shared" si="341"/>
        <v>0.34731054362277325</v>
      </c>
      <c r="P1848" t="str">
        <f>IFERROR(VLOOKUP(A1848,Ref_Data!$A:$B,2,0),"Unknown")</f>
        <v>Low Income</v>
      </c>
      <c r="Q1848" t="str">
        <f>IFERROR(VLOOKUP(A1848,Ref_Data!$A:$C,3,0),"Unknown")</f>
        <v>Sub-Saharan Africa</v>
      </c>
      <c r="R1848" t="str">
        <f t="shared" si="342"/>
        <v>Critical</v>
      </c>
      <c r="S1848">
        <f t="shared" si="343"/>
        <v>-67.324657439414054</v>
      </c>
      <c r="T1848">
        <f t="shared" si="344"/>
        <v>56.287335093262101</v>
      </c>
      <c r="U1848">
        <f t="shared" si="345"/>
        <v>-5.009325956991634</v>
      </c>
      <c r="V1848">
        <f t="shared" si="346"/>
        <v>0</v>
      </c>
      <c r="W1848">
        <f t="shared" si="347"/>
        <v>0</v>
      </c>
    </row>
    <row r="1849" spans="1:23" x14ac:dyDescent="0.2">
      <c r="A1849" t="s">
        <v>289</v>
      </c>
      <c r="B1849" t="s">
        <v>288</v>
      </c>
      <c r="C1849">
        <v>2011</v>
      </c>
      <c r="D1849">
        <v>14.3</v>
      </c>
      <c r="E1849">
        <v>84.5</v>
      </c>
      <c r="F1849">
        <v>0.10053325</v>
      </c>
      <c r="G1849">
        <v>259.29331480000002</v>
      </c>
      <c r="H1849">
        <v>22822300</v>
      </c>
      <c r="I1849" t="str">
        <f>Master_Data!$A1849 &amp; "-" &amp; Master_Data!$C1849</f>
        <v>MDG-2011</v>
      </c>
      <c r="J1849">
        <f t="shared" si="336"/>
        <v>2</v>
      </c>
      <c r="K1849">
        <f t="shared" si="337"/>
        <v>-2.2000000000000028</v>
      </c>
      <c r="L1849">
        <f t="shared" si="338"/>
        <v>1.1799993000000009E-2</v>
      </c>
      <c r="M1849">
        <f t="shared" si="339"/>
        <v>2294399.991475</v>
      </c>
      <c r="N1849">
        <f t="shared" si="340"/>
        <v>85.7</v>
      </c>
      <c r="O1849">
        <f t="shared" si="341"/>
        <v>0.38772017735028774</v>
      </c>
      <c r="P1849" t="str">
        <f>IFERROR(VLOOKUP(A1849,Ref_Data!$A:$B,2,0),"Unknown")</f>
        <v>Low Income</v>
      </c>
      <c r="Q1849" t="str">
        <f>IFERROR(VLOOKUP(A1849,Ref_Data!$A:$C,3,0),"Unknown")</f>
        <v>Sub-Saharan Africa</v>
      </c>
      <c r="R1849" t="str">
        <f t="shared" si="342"/>
        <v>Critical</v>
      </c>
      <c r="S1849">
        <f t="shared" si="343"/>
        <v>-66.115327430820315</v>
      </c>
      <c r="T1849">
        <f t="shared" si="344"/>
        <v>54.302629710358858</v>
      </c>
      <c r="U1849">
        <f t="shared" si="345"/>
        <v>-5.0260001337740556</v>
      </c>
      <c r="V1849">
        <f t="shared" si="346"/>
        <v>2</v>
      </c>
      <c r="W1849">
        <f t="shared" si="347"/>
        <v>1.1799993000000009E-2</v>
      </c>
    </row>
    <row r="1850" spans="1:23" x14ac:dyDescent="0.2">
      <c r="A1850" t="s">
        <v>289</v>
      </c>
      <c r="B1850" t="s">
        <v>288</v>
      </c>
      <c r="C1850">
        <v>2012</v>
      </c>
      <c r="D1850">
        <v>18.7</v>
      </c>
      <c r="E1850">
        <v>83.3</v>
      </c>
      <c r="F1850">
        <v>0.12150058699999999</v>
      </c>
      <c r="G1850">
        <v>265.24205949999998</v>
      </c>
      <c r="H1850">
        <v>23462438</v>
      </c>
      <c r="I1850" t="str">
        <f>Master_Data!$A1850 &amp; "-" &amp; Master_Data!$C1850</f>
        <v>MDG-2012</v>
      </c>
      <c r="J1850">
        <f t="shared" si="336"/>
        <v>4.3999999999999986</v>
      </c>
      <c r="K1850">
        <f t="shared" si="337"/>
        <v>-1.2000000000000028</v>
      </c>
      <c r="L1850">
        <f t="shared" si="338"/>
        <v>2.0967336999999989E-2</v>
      </c>
      <c r="M1850">
        <f t="shared" si="339"/>
        <v>2850699.9894511057</v>
      </c>
      <c r="N1850">
        <f t="shared" si="340"/>
        <v>81.3</v>
      </c>
      <c r="O1850">
        <f t="shared" si="341"/>
        <v>0.45807436131749685</v>
      </c>
      <c r="P1850" t="str">
        <f>IFERROR(VLOOKUP(A1850,Ref_Data!$A:$B,2,0),"Unknown")</f>
        <v>Low Income</v>
      </c>
      <c r="Q1850" t="str">
        <f>IFERROR(VLOOKUP(A1850,Ref_Data!$A:$C,3,0),"Unknown")</f>
        <v>Sub-Saharan Africa</v>
      </c>
      <c r="R1850" t="str">
        <f t="shared" si="342"/>
        <v>Critical</v>
      </c>
      <c r="S1850">
        <f t="shared" si="343"/>
        <v>-62.420804536015623</v>
      </c>
      <c r="T1850">
        <f t="shared" si="344"/>
        <v>53.192870546775112</v>
      </c>
      <c r="U1850">
        <f t="shared" si="345"/>
        <v>-5.2840034760962293</v>
      </c>
      <c r="V1850">
        <f t="shared" si="346"/>
        <v>6.3999999999999986</v>
      </c>
      <c r="W1850">
        <f t="shared" si="347"/>
        <v>3.2767329999999997E-2</v>
      </c>
    </row>
    <row r="1851" spans="1:23" x14ac:dyDescent="0.2">
      <c r="A1851" t="s">
        <v>289</v>
      </c>
      <c r="B1851" t="s">
        <v>288</v>
      </c>
      <c r="C1851">
        <v>2013</v>
      </c>
      <c r="D1851">
        <v>12.9</v>
      </c>
      <c r="E1851">
        <v>81.400000000000006</v>
      </c>
      <c r="F1851">
        <v>0.12649066</v>
      </c>
      <c r="G1851">
        <v>268.49407389999999</v>
      </c>
      <c r="H1851">
        <v>24109290</v>
      </c>
      <c r="I1851" t="str">
        <f>Master_Data!$A1851 &amp; "-" &amp; Master_Data!$C1851</f>
        <v>MDG-2013</v>
      </c>
      <c r="J1851">
        <f t="shared" si="336"/>
        <v>-5.7999999999999989</v>
      </c>
      <c r="K1851">
        <f t="shared" si="337"/>
        <v>-1.8999999999999915</v>
      </c>
      <c r="L1851">
        <f t="shared" si="338"/>
        <v>4.9900730000000115E-3</v>
      </c>
      <c r="M1851">
        <f t="shared" si="339"/>
        <v>3049600.0042314003</v>
      </c>
      <c r="N1851">
        <f t="shared" si="340"/>
        <v>87.1</v>
      </c>
      <c r="O1851">
        <f t="shared" si="341"/>
        <v>0.47111155252950265</v>
      </c>
      <c r="P1851" t="str">
        <f>IFERROR(VLOOKUP(A1851,Ref_Data!$A:$B,2,0),"Unknown")</f>
        <v>Low Income</v>
      </c>
      <c r="Q1851" t="str">
        <f>IFERROR(VLOOKUP(A1851,Ref_Data!$A:$C,3,0),"Unknown")</f>
        <v>Sub-Saharan Africa</v>
      </c>
      <c r="R1851" t="str">
        <f t="shared" si="342"/>
        <v>Critical</v>
      </c>
      <c r="S1851">
        <f t="shared" si="343"/>
        <v>-68.812538176640601</v>
      </c>
      <c r="T1851">
        <f t="shared" si="344"/>
        <v>51.098359916164654</v>
      </c>
      <c r="U1851">
        <f t="shared" si="345"/>
        <v>-4.8418797840000041</v>
      </c>
      <c r="V1851">
        <f t="shared" si="346"/>
        <v>0.59999999999999964</v>
      </c>
      <c r="W1851">
        <f t="shared" si="347"/>
        <v>3.7757403000000009E-2</v>
      </c>
    </row>
    <row r="1852" spans="1:23" x14ac:dyDescent="0.2">
      <c r="A1852" t="s">
        <v>289</v>
      </c>
      <c r="B1852" t="s">
        <v>288</v>
      </c>
      <c r="C1852">
        <v>2014</v>
      </c>
      <c r="D1852">
        <v>23</v>
      </c>
      <c r="E1852">
        <v>82.2</v>
      </c>
      <c r="F1852">
        <v>0.12654078399999999</v>
      </c>
      <c r="G1852">
        <v>271.28168579999999</v>
      </c>
      <c r="H1852">
        <v>24764348</v>
      </c>
      <c r="I1852" t="str">
        <f>Master_Data!$A1852 &amp; "-" &amp; Master_Data!$C1852</f>
        <v>MDG-2014</v>
      </c>
      <c r="J1852">
        <f t="shared" si="336"/>
        <v>10.1</v>
      </c>
      <c r="K1852">
        <f t="shared" si="337"/>
        <v>0.79999999999999716</v>
      </c>
      <c r="L1852">
        <f t="shared" si="338"/>
        <v>5.0123999999984736E-5</v>
      </c>
      <c r="M1852">
        <f t="shared" si="339"/>
        <v>3133700.011168832</v>
      </c>
      <c r="N1852">
        <f t="shared" si="340"/>
        <v>77</v>
      </c>
      <c r="O1852">
        <f t="shared" si="341"/>
        <v>0.46645531424959907</v>
      </c>
      <c r="P1852" t="str">
        <f>IFERROR(VLOOKUP(A1852,Ref_Data!$A:$B,2,0),"Unknown")</f>
        <v>Low Income</v>
      </c>
      <c r="Q1852" t="str">
        <f>IFERROR(VLOOKUP(A1852,Ref_Data!$A:$C,3,0),"Unknown")</f>
        <v>Sub-Saharan Africa</v>
      </c>
      <c r="R1852" t="str">
        <f t="shared" si="342"/>
        <v>Low Access</v>
      </c>
      <c r="S1852">
        <f t="shared" si="343"/>
        <v>-59.440902588867147</v>
      </c>
      <c r="T1852">
        <f t="shared" si="344"/>
        <v>52.088273394421705</v>
      </c>
      <c r="U1852">
        <f t="shared" si="345"/>
        <v>-4.6647461140836839</v>
      </c>
      <c r="V1852">
        <f t="shared" si="346"/>
        <v>10.7</v>
      </c>
      <c r="W1852">
        <f t="shared" si="347"/>
        <v>3.7807526999999994E-2</v>
      </c>
    </row>
    <row r="1853" spans="1:23" x14ac:dyDescent="0.2">
      <c r="A1853" t="s">
        <v>289</v>
      </c>
      <c r="B1853" t="s">
        <v>288</v>
      </c>
      <c r="C1853">
        <v>2015</v>
      </c>
      <c r="D1853">
        <v>23.8</v>
      </c>
      <c r="E1853">
        <v>83.9</v>
      </c>
      <c r="F1853">
        <v>0.13443741200000001</v>
      </c>
      <c r="G1853">
        <v>275.4307685</v>
      </c>
      <c r="H1853">
        <v>25426702</v>
      </c>
      <c r="I1853" t="str">
        <f>Master_Data!$A1853 &amp; "-" &amp; Master_Data!$C1853</f>
        <v>MDG-2015</v>
      </c>
      <c r="J1853">
        <f t="shared" si="336"/>
        <v>0.80000000000000071</v>
      </c>
      <c r="K1853">
        <f t="shared" si="337"/>
        <v>1.7000000000000028</v>
      </c>
      <c r="L1853">
        <f t="shared" si="338"/>
        <v>7.8966280000000166E-3</v>
      </c>
      <c r="M1853">
        <f t="shared" si="339"/>
        <v>3418300.012575224</v>
      </c>
      <c r="N1853">
        <f t="shared" si="340"/>
        <v>76.2</v>
      </c>
      <c r="O1853">
        <f t="shared" si="341"/>
        <v>0.48809874340527792</v>
      </c>
      <c r="P1853" t="str">
        <f>IFERROR(VLOOKUP(A1853,Ref_Data!$A:$B,2,0),"Unknown")</f>
        <v>Low Income</v>
      </c>
      <c r="Q1853" t="str">
        <f>IFERROR(VLOOKUP(A1853,Ref_Data!$A:$C,3,0),"Unknown")</f>
        <v>Sub-Saharan Africa</v>
      </c>
      <c r="R1853" t="str">
        <f t="shared" si="342"/>
        <v>Low Access</v>
      </c>
      <c r="S1853">
        <f t="shared" si="343"/>
        <v>-59.215238558046892</v>
      </c>
      <c r="T1853">
        <f t="shared" si="344"/>
        <v>53.984842808502016</v>
      </c>
      <c r="U1853">
        <f t="shared" si="345"/>
        <v>-4.5750039540041794</v>
      </c>
      <c r="V1853">
        <f t="shared" si="346"/>
        <v>11.5</v>
      </c>
      <c r="W1853">
        <f t="shared" si="347"/>
        <v>4.570415500000001E-2</v>
      </c>
    </row>
    <row r="1854" spans="1:23" x14ac:dyDescent="0.2">
      <c r="A1854" t="s">
        <v>289</v>
      </c>
      <c r="B1854" t="s">
        <v>288</v>
      </c>
      <c r="C1854">
        <v>2016</v>
      </c>
      <c r="D1854">
        <v>22.9</v>
      </c>
      <c r="E1854">
        <v>83.8</v>
      </c>
      <c r="F1854">
        <v>0.12457111</v>
      </c>
      <c r="G1854">
        <v>293.322518</v>
      </c>
      <c r="H1854">
        <v>26099952</v>
      </c>
      <c r="I1854" t="str">
        <f>Master_Data!$A1854 &amp; "-" &amp; Master_Data!$C1854</f>
        <v>MDG-2016</v>
      </c>
      <c r="J1854">
        <f t="shared" si="336"/>
        <v>-0.90000000000000213</v>
      </c>
      <c r="K1854">
        <f t="shared" si="337"/>
        <v>-0.10000000000000853</v>
      </c>
      <c r="L1854">
        <f t="shared" si="338"/>
        <v>-9.8663020000000073E-3</v>
      </c>
      <c r="M1854">
        <f t="shared" si="339"/>
        <v>3251299.9915867201</v>
      </c>
      <c r="N1854">
        <f t="shared" si="340"/>
        <v>77.099999999999994</v>
      </c>
      <c r="O1854">
        <f t="shared" si="341"/>
        <v>0.42468989714591227</v>
      </c>
      <c r="P1854" t="str">
        <f>IFERROR(VLOOKUP(A1854,Ref_Data!$A:$B,2,0),"Unknown")</f>
        <v>Low Income</v>
      </c>
      <c r="Q1854" t="str">
        <f>IFERROR(VLOOKUP(A1854,Ref_Data!$A:$C,3,0),"Unknown")</f>
        <v>Sub-Saharan Africa</v>
      </c>
      <c r="R1854" t="str">
        <f t="shared" si="342"/>
        <v>Low Access</v>
      </c>
      <c r="S1854">
        <f t="shared" si="343"/>
        <v>-61.194751130546969</v>
      </c>
      <c r="T1854">
        <f t="shared" si="344"/>
        <v>54.093942474815272</v>
      </c>
      <c r="U1854">
        <f t="shared" si="345"/>
        <v>-4.5498006856694566</v>
      </c>
      <c r="V1854">
        <f t="shared" si="346"/>
        <v>10.599999999999998</v>
      </c>
      <c r="W1854">
        <f t="shared" si="347"/>
        <v>3.5837853000000003E-2</v>
      </c>
    </row>
    <row r="1855" spans="1:23" x14ac:dyDescent="0.2">
      <c r="A1855" t="s">
        <v>289</v>
      </c>
      <c r="B1855" t="s">
        <v>288</v>
      </c>
      <c r="C1855">
        <v>2017</v>
      </c>
      <c r="D1855">
        <v>24.1</v>
      </c>
      <c r="E1855">
        <v>81.900000000000006</v>
      </c>
      <c r="F1855">
        <v>0.13262469299999999</v>
      </c>
      <c r="G1855">
        <v>299.45371019999999</v>
      </c>
      <c r="H1855">
        <v>26788375</v>
      </c>
      <c r="I1855" t="str">
        <f>Master_Data!$A1855 &amp; "-" &amp; Master_Data!$C1855</f>
        <v>MDG-2017</v>
      </c>
      <c r="J1855">
        <f t="shared" si="336"/>
        <v>1.2000000000000028</v>
      </c>
      <c r="K1855">
        <f t="shared" si="337"/>
        <v>-1.8999999999999915</v>
      </c>
      <c r="L1855">
        <f t="shared" si="338"/>
        <v>8.0535829999999892E-3</v>
      </c>
      <c r="M1855">
        <f t="shared" si="339"/>
        <v>3552800.0103438748</v>
      </c>
      <c r="N1855">
        <f t="shared" si="340"/>
        <v>75.900000000000006</v>
      </c>
      <c r="O1855">
        <f t="shared" si="341"/>
        <v>0.44288879543827403</v>
      </c>
      <c r="P1855" t="str">
        <f>IFERROR(VLOOKUP(A1855,Ref_Data!$A:$B,2,0),"Unknown")</f>
        <v>Low Income</v>
      </c>
      <c r="Q1855" t="str">
        <f>IFERROR(VLOOKUP(A1855,Ref_Data!$A:$C,3,0),"Unknown")</f>
        <v>Sub-Saharan Africa</v>
      </c>
      <c r="R1855" t="str">
        <f t="shared" si="342"/>
        <v>Low Access</v>
      </c>
      <c r="S1855">
        <f t="shared" si="343"/>
        <v>-60.753907690078115</v>
      </c>
      <c r="T1855">
        <f t="shared" si="344"/>
        <v>52.358481128265055</v>
      </c>
      <c r="U1855">
        <f t="shared" si="345"/>
        <v>-4.5451263725732236</v>
      </c>
      <c r="V1855">
        <f t="shared" si="346"/>
        <v>11.8</v>
      </c>
      <c r="W1855">
        <f t="shared" si="347"/>
        <v>4.3891435999999992E-2</v>
      </c>
    </row>
    <row r="1856" spans="1:23" x14ac:dyDescent="0.2">
      <c r="A1856" t="s">
        <v>289</v>
      </c>
      <c r="B1856" t="s">
        <v>288</v>
      </c>
      <c r="C1856">
        <v>2018</v>
      </c>
      <c r="D1856">
        <v>36.5</v>
      </c>
      <c r="E1856">
        <v>84.2</v>
      </c>
      <c r="F1856">
        <v>0.119123798</v>
      </c>
      <c r="G1856">
        <v>292.82090579999999</v>
      </c>
      <c r="H1856">
        <v>27494926</v>
      </c>
      <c r="I1856" t="str">
        <f>Master_Data!$A1856 &amp; "-" &amp; Master_Data!$C1856</f>
        <v>MDG-2018</v>
      </c>
      <c r="J1856">
        <f t="shared" si="336"/>
        <v>12.399999999999999</v>
      </c>
      <c r="K1856">
        <f t="shared" si="337"/>
        <v>2.2999999999999972</v>
      </c>
      <c r="L1856">
        <f t="shared" si="338"/>
        <v>-1.3500894999999985E-2</v>
      </c>
      <c r="M1856">
        <f t="shared" si="339"/>
        <v>3275300.0108489483</v>
      </c>
      <c r="N1856">
        <f t="shared" si="340"/>
        <v>63.5</v>
      </c>
      <c r="O1856">
        <f t="shared" si="341"/>
        <v>0.40681452601394147</v>
      </c>
      <c r="P1856" t="str">
        <f>IFERROR(VLOOKUP(A1856,Ref_Data!$A:$B,2,0),"Unknown")</f>
        <v>Low Income</v>
      </c>
      <c r="Q1856" t="str">
        <f>IFERROR(VLOOKUP(A1856,Ref_Data!$A:$C,3,0),"Unknown")</f>
        <v>Sub-Saharan Africa</v>
      </c>
      <c r="R1856" t="str">
        <f t="shared" si="342"/>
        <v>Low Access</v>
      </c>
      <c r="S1856">
        <f t="shared" si="343"/>
        <v>-48.983800559687495</v>
      </c>
      <c r="T1856">
        <f t="shared" si="344"/>
        <v>54.636969829674698</v>
      </c>
      <c r="U1856">
        <f t="shared" si="345"/>
        <v>-4.5917452116276145</v>
      </c>
      <c r="V1856">
        <f t="shared" si="346"/>
        <v>24.2</v>
      </c>
      <c r="W1856">
        <f t="shared" si="347"/>
        <v>3.0390541000000007E-2</v>
      </c>
    </row>
    <row r="1857" spans="1:23" x14ac:dyDescent="0.2">
      <c r="A1857" t="s">
        <v>289</v>
      </c>
      <c r="B1857" t="s">
        <v>288</v>
      </c>
      <c r="C1857">
        <v>2019</v>
      </c>
      <c r="D1857">
        <v>31</v>
      </c>
      <c r="E1857">
        <v>82.5</v>
      </c>
      <c r="F1857">
        <v>0.142139029</v>
      </c>
      <c r="G1857">
        <v>313.77500220000002</v>
      </c>
      <c r="H1857">
        <v>28219554</v>
      </c>
      <c r="I1857" t="str">
        <f>Master_Data!$A1857 &amp; "-" &amp; Master_Data!$C1857</f>
        <v>MDG-2019</v>
      </c>
      <c r="J1857">
        <f t="shared" si="336"/>
        <v>-5.5</v>
      </c>
      <c r="K1857">
        <f t="shared" si="337"/>
        <v>-1.7000000000000028</v>
      </c>
      <c r="L1857">
        <f t="shared" si="338"/>
        <v>2.3015230999999997E-2</v>
      </c>
      <c r="M1857">
        <f t="shared" si="339"/>
        <v>4011100.0043730661</v>
      </c>
      <c r="N1857">
        <f t="shared" si="340"/>
        <v>69</v>
      </c>
      <c r="O1857">
        <f t="shared" si="341"/>
        <v>0.45299666322494564</v>
      </c>
      <c r="P1857" t="str">
        <f>IFERROR(VLOOKUP(A1857,Ref_Data!$A:$B,2,0),"Unknown")</f>
        <v>Low Income</v>
      </c>
      <c r="Q1857" t="str">
        <f>IFERROR(VLOOKUP(A1857,Ref_Data!$A:$C,3,0),"Unknown")</f>
        <v>Sub-Saharan Africa</v>
      </c>
      <c r="R1857" t="str">
        <f t="shared" si="342"/>
        <v>Low Access</v>
      </c>
      <c r="S1857">
        <f t="shared" si="343"/>
        <v>-55.041377139414124</v>
      </c>
      <c r="T1857">
        <f t="shared" si="344"/>
        <v>53.037808956172711</v>
      </c>
      <c r="U1857">
        <f t="shared" si="345"/>
        <v>-4.5412622665815876</v>
      </c>
      <c r="V1857">
        <f t="shared" si="346"/>
        <v>18.7</v>
      </c>
      <c r="W1857">
        <f t="shared" si="347"/>
        <v>5.3405772000000004E-2</v>
      </c>
    </row>
    <row r="1858" spans="1:23" x14ac:dyDescent="0.2">
      <c r="A1858" t="s">
        <v>289</v>
      </c>
      <c r="B1858" t="s">
        <v>288</v>
      </c>
      <c r="C1858">
        <v>2020</v>
      </c>
      <c r="D1858">
        <v>32</v>
      </c>
      <c r="E1858">
        <v>84.7</v>
      </c>
      <c r="F1858">
        <v>0.108038543</v>
      </c>
      <c r="G1858">
        <v>301.7486447</v>
      </c>
      <c r="H1858">
        <v>28953556</v>
      </c>
      <c r="I1858" t="str">
        <f>Master_Data!$A1858 &amp; "-" &amp; Master_Data!$C1858</f>
        <v>MDG-2020</v>
      </c>
      <c r="J1858">
        <f t="shared" ref="J1858:J1921" si="348">IF(C1858=2010,"",IF(D1858="","",IFERROR(D1858-INDEX($D:$D,MATCH(A1858&amp;"-"&amp;(C1858-1),$I:$I,0)),"")))</f>
        <v>1</v>
      </c>
      <c r="K1858">
        <f t="shared" ref="K1858:K1921" si="349">IF(C1858=2010,"",IF(E1858="","",IFERROR(E1858-INDEX($E:$E,MATCH(A1858&amp;"-"&amp;(C1858-1),$I:$I,0)),"")))</f>
        <v>2.2000000000000028</v>
      </c>
      <c r="L1858">
        <f t="shared" ref="L1858:L1921" si="350">IF(C1858=2010,"",IF(F1858="","",IFERROR(F1858-INDEX($F:$F,MATCH(A1858&amp;"-"&amp;(C1858-1),$I:$I,0)),"" )))</f>
        <v>-3.4100485999999999E-2</v>
      </c>
      <c r="M1858">
        <f t="shared" ref="M1858:M1921" si="351">IFERROR(F1858*H1858,"")</f>
        <v>3128100.0049089082</v>
      </c>
      <c r="N1858">
        <f t="shared" ref="N1858:N1921" si="352">IF(D1858="","",100-D1858)</f>
        <v>68</v>
      </c>
      <c r="O1858">
        <f t="shared" ref="O1858:O1921" si="353">IFERROR(F1858/G1858*1000,"")</f>
        <v>0.35804151865342249</v>
      </c>
      <c r="P1858" t="str">
        <f>IFERROR(VLOOKUP(A1858,Ref_Data!$A:$B,2,0),"Unknown")</f>
        <v>Low Income</v>
      </c>
      <c r="Q1858" t="str">
        <f>IFERROR(VLOOKUP(A1858,Ref_Data!$A:$C,3,0),"Unknown")</f>
        <v>Sub-Saharan Africa</v>
      </c>
      <c r="R1858" t="str">
        <f t="shared" ref="R1858:R1921" si="354">IF(D1858="","No Data",IF(D1858&gt;=95,"Universal Access",IF(D1858&gt;=80,"High Access",IF(D1858&gt;=50,"Moderate Access",IF(D1858&gt;=20,"Low Access","Critical")))))</f>
        <v>Low Access</v>
      </c>
      <c r="S1858">
        <f t="shared" ref="S1858:S1921" si="355">IF(D1858="","",D1858-AVERAGEIF($C:$C,C1858,$D:$D))</f>
        <v>-54.573834525664083</v>
      </c>
      <c r="T1858">
        <f t="shared" ref="T1858:T1921" si="356">IF(E1858="","",E1858-AVERAGEIF($C:$C,C1858,$E:$E))</f>
        <v>54.165146566184745</v>
      </c>
      <c r="U1858">
        <f t="shared" ref="U1858:U1921" si="357">IF(F1858="","",F1858-AVERAGEIF($C:$C,C1858,$F:$F))</f>
        <v>-4.2927090933012577</v>
      </c>
      <c r="V1858">
        <f t="shared" ref="V1858:V1921" si="358">IFERROR(IF(D1858="","",D1858-INDEX($D:$D,MATCH(A1858&amp;"-2010",$I:$I,0))),"")</f>
        <v>19.7</v>
      </c>
      <c r="W1858">
        <f t="shared" ref="W1858:W1921" si="359">IFERROR(IF(F1858="","",F1858-INDEX($F:$F,MATCH(A1858&amp;"-2010",$I:$I,0))),"")</f>
        <v>1.9305286000000005E-2</v>
      </c>
    </row>
    <row r="1859" spans="1:23" x14ac:dyDescent="0.2">
      <c r="A1859" t="s">
        <v>289</v>
      </c>
      <c r="B1859" t="s">
        <v>288</v>
      </c>
      <c r="C1859">
        <v>2021</v>
      </c>
      <c r="D1859">
        <v>35.1</v>
      </c>
      <c r="E1859">
        <v>83.6</v>
      </c>
      <c r="F1859">
        <v>0.138189638</v>
      </c>
      <c r="G1859">
        <v>308.95347520000001</v>
      </c>
      <c r="H1859">
        <v>29691083</v>
      </c>
      <c r="I1859" t="str">
        <f>Master_Data!$A1859 &amp; "-" &amp; Master_Data!$C1859</f>
        <v>MDG-2021</v>
      </c>
      <c r="J1859">
        <f t="shared" si="348"/>
        <v>3.1000000000000014</v>
      </c>
      <c r="K1859">
        <f t="shared" si="349"/>
        <v>-1.1000000000000085</v>
      </c>
      <c r="L1859">
        <f t="shared" si="350"/>
        <v>3.0151095000000003E-2</v>
      </c>
      <c r="M1859">
        <f t="shared" si="351"/>
        <v>4103000.0115979542</v>
      </c>
      <c r="N1859">
        <f t="shared" si="352"/>
        <v>64.900000000000006</v>
      </c>
      <c r="O1859">
        <f t="shared" si="353"/>
        <v>0.44728300243440666</v>
      </c>
      <c r="P1859" t="str">
        <f>IFERROR(VLOOKUP(A1859,Ref_Data!$A:$B,2,0),"Unknown")</f>
        <v>Low Income</v>
      </c>
      <c r="Q1859" t="str">
        <f>IFERROR(VLOOKUP(A1859,Ref_Data!$A:$C,3,0),"Unknown")</f>
        <v>Sub-Saharan Africa</v>
      </c>
      <c r="R1859" t="str">
        <f t="shared" si="354"/>
        <v>Low Access</v>
      </c>
      <c r="S1859">
        <f t="shared" si="355"/>
        <v>-52.025168510273438</v>
      </c>
      <c r="T1859">
        <f t="shared" si="356"/>
        <v>53.996618357487932</v>
      </c>
      <c r="U1859">
        <f t="shared" si="357"/>
        <v>-4.4425447030041862</v>
      </c>
      <c r="V1859">
        <f t="shared" si="358"/>
        <v>22.8</v>
      </c>
      <c r="W1859">
        <f t="shared" si="359"/>
        <v>4.9456381000000008E-2</v>
      </c>
    </row>
    <row r="1860" spans="1:23" x14ac:dyDescent="0.2">
      <c r="A1860" t="s">
        <v>289</v>
      </c>
      <c r="B1860" t="s">
        <v>288</v>
      </c>
      <c r="C1860">
        <v>2022</v>
      </c>
      <c r="D1860">
        <v>36.1</v>
      </c>
      <c r="E1860">
        <v>83.1</v>
      </c>
      <c r="F1860">
        <v>0.144033985</v>
      </c>
      <c r="G1860">
        <v>308.67253959999999</v>
      </c>
      <c r="H1860">
        <v>30437261</v>
      </c>
      <c r="I1860" t="str">
        <f>Master_Data!$A1860 &amp; "-" &amp; Master_Data!$C1860</f>
        <v>MDG-2022</v>
      </c>
      <c r="J1860">
        <f t="shared" si="348"/>
        <v>1</v>
      </c>
      <c r="K1860">
        <f t="shared" si="349"/>
        <v>-0.5</v>
      </c>
      <c r="L1860">
        <f t="shared" si="350"/>
        <v>5.8443469999999997E-3</v>
      </c>
      <c r="M1860">
        <f t="shared" si="351"/>
        <v>4383999.994315085</v>
      </c>
      <c r="N1860">
        <f t="shared" si="352"/>
        <v>63.9</v>
      </c>
      <c r="O1860">
        <f t="shared" si="353"/>
        <v>0.46662390242633689</v>
      </c>
      <c r="P1860" t="str">
        <f>IFERROR(VLOOKUP(A1860,Ref_Data!$A:$B,2,0),"Unknown")</f>
        <v>Low Income</v>
      </c>
      <c r="Q1860" t="str">
        <f>IFERROR(VLOOKUP(A1860,Ref_Data!$A:$C,3,0),"Unknown")</f>
        <v>Sub-Saharan Africa</v>
      </c>
      <c r="R1860" t="str">
        <f t="shared" si="354"/>
        <v>Low Access</v>
      </c>
      <c r="S1860">
        <f t="shared" si="355"/>
        <v>-51.314053663984346</v>
      </c>
      <c r="T1860">
        <f t="shared" si="356"/>
        <v>52.6782608695652</v>
      </c>
      <c r="U1860">
        <f t="shared" si="357"/>
        <v>-4.4067670672259363</v>
      </c>
      <c r="V1860">
        <f t="shared" si="358"/>
        <v>23.8</v>
      </c>
      <c r="W1860">
        <f t="shared" si="359"/>
        <v>5.5300728000000007E-2</v>
      </c>
    </row>
    <row r="1861" spans="1:23" x14ac:dyDescent="0.2">
      <c r="A1861" t="s">
        <v>291</v>
      </c>
      <c r="B1861" t="s">
        <v>290</v>
      </c>
      <c r="C1861">
        <v>2010</v>
      </c>
      <c r="D1861">
        <v>99</v>
      </c>
      <c r="E1861">
        <v>1.4</v>
      </c>
      <c r="F1861">
        <v>2.9205193020000002</v>
      </c>
      <c r="H1861">
        <v>360792</v>
      </c>
      <c r="I1861" t="str">
        <f>Master_Data!$A1861 &amp; "-" &amp; Master_Data!$C1861</f>
        <v>MDV-2010</v>
      </c>
      <c r="J1861" t="str">
        <f t="shared" si="348"/>
        <v/>
      </c>
      <c r="K1861" t="str">
        <f t="shared" si="349"/>
        <v/>
      </c>
      <c r="L1861" t="str">
        <f t="shared" si="350"/>
        <v/>
      </c>
      <c r="M1861">
        <f t="shared" si="351"/>
        <v>1053700.000007184</v>
      </c>
      <c r="N1861">
        <f t="shared" si="352"/>
        <v>1</v>
      </c>
      <c r="O1861" t="str">
        <f t="shared" si="353"/>
        <v/>
      </c>
      <c r="P1861" t="str">
        <f>IFERROR(VLOOKUP(A1861,Ref_Data!$A:$B,2,0),"Unknown")</f>
        <v>Upper Middle Income</v>
      </c>
      <c r="Q1861" t="str">
        <f>IFERROR(VLOOKUP(A1861,Ref_Data!$A:$C,3,0),"Unknown")</f>
        <v>South Asia</v>
      </c>
      <c r="R1861" t="str">
        <f t="shared" si="354"/>
        <v>Universal Access</v>
      </c>
      <c r="S1861">
        <f t="shared" si="355"/>
        <v>19.375342560585949</v>
      </c>
      <c r="T1861">
        <f t="shared" si="356"/>
        <v>-29.012664906737903</v>
      </c>
      <c r="U1861">
        <f t="shared" si="357"/>
        <v>-2.1775399119916341</v>
      </c>
      <c r="V1861">
        <f t="shared" si="358"/>
        <v>0</v>
      </c>
      <c r="W1861">
        <f t="shared" si="359"/>
        <v>0</v>
      </c>
    </row>
    <row r="1862" spans="1:23" x14ac:dyDescent="0.2">
      <c r="A1862" t="s">
        <v>291</v>
      </c>
      <c r="B1862" t="s">
        <v>290</v>
      </c>
      <c r="C1862">
        <v>2011</v>
      </c>
      <c r="D1862">
        <v>99.1</v>
      </c>
      <c r="E1862">
        <v>1.3</v>
      </c>
      <c r="F1862">
        <v>3.0622949419999999</v>
      </c>
      <c r="H1862">
        <v>373674</v>
      </c>
      <c r="I1862" t="str">
        <f>Master_Data!$A1862 &amp; "-" &amp; Master_Data!$C1862</f>
        <v>MDV-2011</v>
      </c>
      <c r="J1862">
        <f t="shared" si="348"/>
        <v>9.9999999999994316E-2</v>
      </c>
      <c r="K1862">
        <f t="shared" si="349"/>
        <v>-9.9999999999999867E-2</v>
      </c>
      <c r="L1862">
        <f t="shared" si="350"/>
        <v>0.14177563999999965</v>
      </c>
      <c r="M1862">
        <f t="shared" si="351"/>
        <v>1144300.0001569078</v>
      </c>
      <c r="N1862">
        <f t="shared" si="352"/>
        <v>0.90000000000000568</v>
      </c>
      <c r="O1862" t="str">
        <f t="shared" si="353"/>
        <v/>
      </c>
      <c r="P1862" t="str">
        <f>IFERROR(VLOOKUP(A1862,Ref_Data!$A:$B,2,0),"Unknown")</f>
        <v>Upper Middle Income</v>
      </c>
      <c r="Q1862" t="str">
        <f>IFERROR(VLOOKUP(A1862,Ref_Data!$A:$C,3,0),"Unknown")</f>
        <v>South Asia</v>
      </c>
      <c r="R1862" t="str">
        <f t="shared" si="354"/>
        <v>Universal Access</v>
      </c>
      <c r="S1862">
        <f t="shared" si="355"/>
        <v>18.684672569179682</v>
      </c>
      <c r="T1862">
        <f t="shared" si="356"/>
        <v>-28.897370289641142</v>
      </c>
      <c r="U1862">
        <f t="shared" si="357"/>
        <v>-2.0642384417740556</v>
      </c>
      <c r="V1862">
        <f t="shared" si="358"/>
        <v>9.9999999999994316E-2</v>
      </c>
      <c r="W1862">
        <f t="shared" si="359"/>
        <v>0.14177563999999965</v>
      </c>
    </row>
    <row r="1863" spans="1:23" x14ac:dyDescent="0.2">
      <c r="A1863" t="s">
        <v>291</v>
      </c>
      <c r="B1863" t="s">
        <v>290</v>
      </c>
      <c r="C1863">
        <v>2012</v>
      </c>
      <c r="D1863">
        <v>99.2</v>
      </c>
      <c r="E1863">
        <v>1.2</v>
      </c>
      <c r="F1863">
        <v>3.72836838</v>
      </c>
      <c r="H1863">
        <v>386818</v>
      </c>
      <c r="I1863" t="str">
        <f>Master_Data!$A1863 &amp; "-" &amp; Master_Data!$C1863</f>
        <v>MDV-2012</v>
      </c>
      <c r="J1863">
        <f t="shared" si="348"/>
        <v>0.10000000000000853</v>
      </c>
      <c r="K1863">
        <f t="shared" si="349"/>
        <v>-0.10000000000000009</v>
      </c>
      <c r="L1863">
        <f t="shared" si="350"/>
        <v>0.66607343800000018</v>
      </c>
      <c r="M1863">
        <f t="shared" si="351"/>
        <v>1442200.0000148399</v>
      </c>
      <c r="N1863">
        <f t="shared" si="352"/>
        <v>0.79999999999999716</v>
      </c>
      <c r="O1863" t="str">
        <f t="shared" si="353"/>
        <v/>
      </c>
      <c r="P1863" t="str">
        <f>IFERROR(VLOOKUP(A1863,Ref_Data!$A:$B,2,0),"Unknown")</f>
        <v>Upper Middle Income</v>
      </c>
      <c r="Q1863" t="str">
        <f>IFERROR(VLOOKUP(A1863,Ref_Data!$A:$C,3,0),"Unknown")</f>
        <v>South Asia</v>
      </c>
      <c r="R1863" t="str">
        <f t="shared" si="354"/>
        <v>Universal Access</v>
      </c>
      <c r="S1863">
        <f t="shared" si="355"/>
        <v>18.079195463984377</v>
      </c>
      <c r="T1863">
        <f t="shared" si="356"/>
        <v>-28.907129453224883</v>
      </c>
      <c r="U1863">
        <f t="shared" si="357"/>
        <v>-1.6771356830962292</v>
      </c>
      <c r="V1863">
        <f t="shared" si="358"/>
        <v>0.20000000000000284</v>
      </c>
      <c r="W1863">
        <f t="shared" si="359"/>
        <v>0.80784907799999983</v>
      </c>
    </row>
    <row r="1864" spans="1:23" x14ac:dyDescent="0.2">
      <c r="A1864" t="s">
        <v>291</v>
      </c>
      <c r="B1864" t="s">
        <v>290</v>
      </c>
      <c r="C1864">
        <v>2013</v>
      </c>
      <c r="D1864">
        <v>99.4</v>
      </c>
      <c r="E1864">
        <v>1.3</v>
      </c>
      <c r="F1864">
        <v>4.0525408049999996</v>
      </c>
      <c r="H1864">
        <v>400070</v>
      </c>
      <c r="I1864" t="str">
        <f>Master_Data!$A1864 &amp; "-" &amp; Master_Data!$C1864</f>
        <v>MDV-2013</v>
      </c>
      <c r="J1864">
        <f t="shared" si="348"/>
        <v>0.20000000000000284</v>
      </c>
      <c r="K1864">
        <f t="shared" si="349"/>
        <v>0.10000000000000009</v>
      </c>
      <c r="L1864">
        <f t="shared" si="350"/>
        <v>0.32417242499999954</v>
      </c>
      <c r="M1864">
        <f t="shared" si="351"/>
        <v>1621299.9998563498</v>
      </c>
      <c r="N1864">
        <f t="shared" si="352"/>
        <v>0.59999999999999432</v>
      </c>
      <c r="O1864" t="str">
        <f t="shared" si="353"/>
        <v/>
      </c>
      <c r="P1864" t="str">
        <f>IFERROR(VLOOKUP(A1864,Ref_Data!$A:$B,2,0),"Unknown")</f>
        <v>Upper Middle Income</v>
      </c>
      <c r="Q1864" t="str">
        <f>IFERROR(VLOOKUP(A1864,Ref_Data!$A:$C,3,0),"Unknown")</f>
        <v>South Asia</v>
      </c>
      <c r="R1864" t="str">
        <f t="shared" si="354"/>
        <v>Universal Access</v>
      </c>
      <c r="S1864">
        <f t="shared" si="355"/>
        <v>17.687461823359399</v>
      </c>
      <c r="T1864">
        <f t="shared" si="356"/>
        <v>-29.001640083835348</v>
      </c>
      <c r="U1864">
        <f t="shared" si="357"/>
        <v>-0.91582963900000447</v>
      </c>
      <c r="V1864">
        <f t="shared" si="358"/>
        <v>0.40000000000000568</v>
      </c>
      <c r="W1864">
        <f t="shared" si="359"/>
        <v>1.1320215029999994</v>
      </c>
    </row>
    <row r="1865" spans="1:23" x14ac:dyDescent="0.2">
      <c r="A1865" t="s">
        <v>291</v>
      </c>
      <c r="B1865" t="s">
        <v>290</v>
      </c>
      <c r="C1865">
        <v>2014</v>
      </c>
      <c r="D1865">
        <v>100</v>
      </c>
      <c r="E1865">
        <v>1.2</v>
      </c>
      <c r="F1865">
        <v>5.3022482149999997</v>
      </c>
      <c r="H1865">
        <v>413617</v>
      </c>
      <c r="I1865" t="str">
        <f>Master_Data!$A1865 &amp; "-" &amp; Master_Data!$C1865</f>
        <v>MDV-2014</v>
      </c>
      <c r="J1865">
        <f t="shared" si="348"/>
        <v>0.59999999999999432</v>
      </c>
      <c r="K1865">
        <f t="shared" si="349"/>
        <v>-0.10000000000000009</v>
      </c>
      <c r="L1865">
        <f t="shared" si="350"/>
        <v>1.2497074100000001</v>
      </c>
      <c r="M1865">
        <f t="shared" si="351"/>
        <v>2193099.999943655</v>
      </c>
      <c r="N1865">
        <f t="shared" si="352"/>
        <v>0</v>
      </c>
      <c r="O1865" t="str">
        <f t="shared" si="353"/>
        <v/>
      </c>
      <c r="P1865" t="str">
        <f>IFERROR(VLOOKUP(A1865,Ref_Data!$A:$B,2,0),"Unknown")</f>
        <v>Upper Middle Income</v>
      </c>
      <c r="Q1865" t="str">
        <f>IFERROR(VLOOKUP(A1865,Ref_Data!$A:$C,3,0),"Unknown")</f>
        <v>South Asia</v>
      </c>
      <c r="R1865" t="str">
        <f t="shared" si="354"/>
        <v>Universal Access</v>
      </c>
      <c r="S1865">
        <f t="shared" si="355"/>
        <v>17.559097411132853</v>
      </c>
      <c r="T1865">
        <f t="shared" si="356"/>
        <v>-28.911726605578302</v>
      </c>
      <c r="U1865">
        <f t="shared" si="357"/>
        <v>0.51096131691631541</v>
      </c>
      <c r="V1865">
        <f t="shared" si="358"/>
        <v>1</v>
      </c>
      <c r="W1865">
        <f t="shared" si="359"/>
        <v>2.3817289129999994</v>
      </c>
    </row>
    <row r="1866" spans="1:23" x14ac:dyDescent="0.2">
      <c r="A1866" t="s">
        <v>291</v>
      </c>
      <c r="B1866" t="s">
        <v>290</v>
      </c>
      <c r="C1866">
        <v>2015</v>
      </c>
      <c r="D1866">
        <v>99.8</v>
      </c>
      <c r="E1866">
        <v>1.5</v>
      </c>
      <c r="F1866">
        <v>3.70988009</v>
      </c>
      <c r="H1866">
        <v>428154</v>
      </c>
      <c r="I1866" t="str">
        <f>Master_Data!$A1866 &amp; "-" &amp; Master_Data!$C1866</f>
        <v>MDV-2015</v>
      </c>
      <c r="J1866">
        <f t="shared" si="348"/>
        <v>-0.20000000000000284</v>
      </c>
      <c r="K1866">
        <f t="shared" si="349"/>
        <v>0.30000000000000004</v>
      </c>
      <c r="L1866">
        <f t="shared" si="350"/>
        <v>-1.5923681249999997</v>
      </c>
      <c r="M1866">
        <f t="shared" si="351"/>
        <v>1588400.00005386</v>
      </c>
      <c r="N1866">
        <f t="shared" si="352"/>
        <v>0.20000000000000284</v>
      </c>
      <c r="O1866" t="str">
        <f t="shared" si="353"/>
        <v/>
      </c>
      <c r="P1866" t="str">
        <f>IFERROR(VLOOKUP(A1866,Ref_Data!$A:$B,2,0),"Unknown")</f>
        <v>Upper Middle Income</v>
      </c>
      <c r="Q1866" t="str">
        <f>IFERROR(VLOOKUP(A1866,Ref_Data!$A:$C,3,0),"Unknown")</f>
        <v>South Asia</v>
      </c>
      <c r="R1866" t="str">
        <f t="shared" si="354"/>
        <v>Universal Access</v>
      </c>
      <c r="S1866">
        <f t="shared" si="355"/>
        <v>16.784761441953108</v>
      </c>
      <c r="T1866">
        <f t="shared" si="356"/>
        <v>-28.41515719149799</v>
      </c>
      <c r="U1866">
        <f t="shared" si="357"/>
        <v>-0.99956127600417899</v>
      </c>
      <c r="V1866">
        <f t="shared" si="358"/>
        <v>0.79999999999999716</v>
      </c>
      <c r="W1866">
        <f t="shared" si="359"/>
        <v>0.78936078799999976</v>
      </c>
    </row>
    <row r="1867" spans="1:23" x14ac:dyDescent="0.2">
      <c r="A1867" t="s">
        <v>291</v>
      </c>
      <c r="B1867" t="s">
        <v>290</v>
      </c>
      <c r="C1867">
        <v>2016</v>
      </c>
      <c r="D1867">
        <v>100</v>
      </c>
      <c r="E1867">
        <v>1.2</v>
      </c>
      <c r="F1867">
        <v>3.9117272870000002</v>
      </c>
      <c r="H1867">
        <v>443308</v>
      </c>
      <c r="I1867" t="str">
        <f>Master_Data!$A1867 &amp; "-" &amp; Master_Data!$C1867</f>
        <v>MDV-2016</v>
      </c>
      <c r="J1867">
        <f t="shared" si="348"/>
        <v>0.20000000000000284</v>
      </c>
      <c r="K1867">
        <f t="shared" si="349"/>
        <v>-0.30000000000000004</v>
      </c>
      <c r="L1867">
        <f t="shared" si="350"/>
        <v>0.2018471970000002</v>
      </c>
      <c r="M1867">
        <f t="shared" si="351"/>
        <v>1734100.000145396</v>
      </c>
      <c r="N1867">
        <f t="shared" si="352"/>
        <v>0</v>
      </c>
      <c r="O1867" t="str">
        <f t="shared" si="353"/>
        <v/>
      </c>
      <c r="P1867" t="str">
        <f>IFERROR(VLOOKUP(A1867,Ref_Data!$A:$B,2,0),"Unknown")</f>
        <v>Upper Middle Income</v>
      </c>
      <c r="Q1867" t="str">
        <f>IFERROR(VLOOKUP(A1867,Ref_Data!$A:$C,3,0),"Unknown")</f>
        <v>South Asia</v>
      </c>
      <c r="R1867" t="str">
        <f t="shared" si="354"/>
        <v>Universal Access</v>
      </c>
      <c r="S1867">
        <f t="shared" si="355"/>
        <v>15.905248869453033</v>
      </c>
      <c r="T1867">
        <f t="shared" si="356"/>
        <v>-28.506057525184726</v>
      </c>
      <c r="U1867">
        <f t="shared" si="357"/>
        <v>-0.76264450866945621</v>
      </c>
      <c r="V1867">
        <f t="shared" si="358"/>
        <v>1</v>
      </c>
      <c r="W1867">
        <f t="shared" si="359"/>
        <v>0.99120798499999996</v>
      </c>
    </row>
    <row r="1868" spans="1:23" x14ac:dyDescent="0.2">
      <c r="A1868" t="s">
        <v>291</v>
      </c>
      <c r="B1868" t="s">
        <v>290</v>
      </c>
      <c r="C1868">
        <v>2017</v>
      </c>
      <c r="D1868">
        <v>99.8</v>
      </c>
      <c r="E1868">
        <v>1.3</v>
      </c>
      <c r="F1868">
        <v>3.5089365400000001</v>
      </c>
      <c r="H1868">
        <v>458287</v>
      </c>
      <c r="I1868" t="str">
        <f>Master_Data!$A1868 &amp; "-" &amp; Master_Data!$C1868</f>
        <v>MDV-2017</v>
      </c>
      <c r="J1868">
        <f t="shared" si="348"/>
        <v>-0.20000000000000284</v>
      </c>
      <c r="K1868">
        <f t="shared" si="349"/>
        <v>0.10000000000000009</v>
      </c>
      <c r="L1868">
        <f t="shared" si="350"/>
        <v>-0.40279074700000006</v>
      </c>
      <c r="M1868">
        <f t="shared" si="351"/>
        <v>1608100.0001069801</v>
      </c>
      <c r="N1868">
        <f t="shared" si="352"/>
        <v>0.20000000000000284</v>
      </c>
      <c r="O1868" t="str">
        <f t="shared" si="353"/>
        <v/>
      </c>
      <c r="P1868" t="str">
        <f>IFERROR(VLOOKUP(A1868,Ref_Data!$A:$B,2,0),"Unknown")</f>
        <v>Upper Middle Income</v>
      </c>
      <c r="Q1868" t="str">
        <f>IFERROR(VLOOKUP(A1868,Ref_Data!$A:$C,3,0),"Unknown")</f>
        <v>South Asia</v>
      </c>
      <c r="R1868" t="str">
        <f t="shared" si="354"/>
        <v>Universal Access</v>
      </c>
      <c r="S1868">
        <f t="shared" si="355"/>
        <v>14.94609230992188</v>
      </c>
      <c r="T1868">
        <f t="shared" si="356"/>
        <v>-28.241518871734947</v>
      </c>
      <c r="U1868">
        <f t="shared" si="357"/>
        <v>-1.1688145255732239</v>
      </c>
      <c r="V1868">
        <f t="shared" si="358"/>
        <v>0.79999999999999716</v>
      </c>
      <c r="W1868">
        <f t="shared" si="359"/>
        <v>0.5884172379999999</v>
      </c>
    </row>
    <row r="1869" spans="1:23" x14ac:dyDescent="0.2">
      <c r="A1869" t="s">
        <v>291</v>
      </c>
      <c r="B1869" t="s">
        <v>290</v>
      </c>
      <c r="C1869">
        <v>2018</v>
      </c>
      <c r="D1869">
        <v>100</v>
      </c>
      <c r="E1869">
        <v>1.3</v>
      </c>
      <c r="F1869">
        <v>2.930253499</v>
      </c>
      <c r="H1869">
        <v>473099</v>
      </c>
      <c r="I1869" t="str">
        <f>Master_Data!$A1869 &amp; "-" &amp; Master_Data!$C1869</f>
        <v>MDV-2018</v>
      </c>
      <c r="J1869">
        <f t="shared" si="348"/>
        <v>0.20000000000000284</v>
      </c>
      <c r="K1869">
        <f t="shared" si="349"/>
        <v>0</v>
      </c>
      <c r="L1869">
        <f t="shared" si="350"/>
        <v>-0.57868304100000012</v>
      </c>
      <c r="M1869">
        <f t="shared" si="351"/>
        <v>1386300.0001234009</v>
      </c>
      <c r="N1869">
        <f t="shared" si="352"/>
        <v>0</v>
      </c>
      <c r="O1869" t="str">
        <f t="shared" si="353"/>
        <v/>
      </c>
      <c r="P1869" t="str">
        <f>IFERROR(VLOOKUP(A1869,Ref_Data!$A:$B,2,0),"Unknown")</f>
        <v>Upper Middle Income</v>
      </c>
      <c r="Q1869" t="str">
        <f>IFERROR(VLOOKUP(A1869,Ref_Data!$A:$C,3,0),"Unknown")</f>
        <v>South Asia</v>
      </c>
      <c r="R1869" t="str">
        <f t="shared" si="354"/>
        <v>Universal Access</v>
      </c>
      <c r="S1869">
        <f t="shared" si="355"/>
        <v>14.516199440312505</v>
      </c>
      <c r="T1869">
        <f t="shared" si="356"/>
        <v>-28.263030170325301</v>
      </c>
      <c r="U1869">
        <f t="shared" si="357"/>
        <v>-1.7806155106276149</v>
      </c>
      <c r="V1869">
        <f t="shared" si="358"/>
        <v>1</v>
      </c>
      <c r="W1869">
        <f t="shared" si="359"/>
        <v>9.7341969999997779E-3</v>
      </c>
    </row>
    <row r="1870" spans="1:23" x14ac:dyDescent="0.2">
      <c r="A1870" t="s">
        <v>291</v>
      </c>
      <c r="B1870" t="s">
        <v>290</v>
      </c>
      <c r="C1870">
        <v>2019</v>
      </c>
      <c r="D1870">
        <v>100</v>
      </c>
      <c r="E1870">
        <v>1.3</v>
      </c>
      <c r="F1870">
        <v>3.1068355300000001</v>
      </c>
      <c r="H1870">
        <v>487731</v>
      </c>
      <c r="I1870" t="str">
        <f>Master_Data!$A1870 &amp; "-" &amp; Master_Data!$C1870</f>
        <v>MDV-2019</v>
      </c>
      <c r="J1870">
        <f t="shared" si="348"/>
        <v>0</v>
      </c>
      <c r="K1870">
        <f t="shared" si="349"/>
        <v>0</v>
      </c>
      <c r="L1870">
        <f t="shared" si="350"/>
        <v>0.17658203100000014</v>
      </c>
      <c r="M1870">
        <f t="shared" si="351"/>
        <v>1515299.9998824301</v>
      </c>
      <c r="N1870">
        <f t="shared" si="352"/>
        <v>0</v>
      </c>
      <c r="O1870" t="str">
        <f t="shared" si="353"/>
        <v/>
      </c>
      <c r="P1870" t="str">
        <f>IFERROR(VLOOKUP(A1870,Ref_Data!$A:$B,2,0),"Unknown")</f>
        <v>Upper Middle Income</v>
      </c>
      <c r="Q1870" t="str">
        <f>IFERROR(VLOOKUP(A1870,Ref_Data!$A:$C,3,0),"Unknown")</f>
        <v>South Asia</v>
      </c>
      <c r="R1870" t="str">
        <f t="shared" si="354"/>
        <v>Universal Access</v>
      </c>
      <c r="S1870">
        <f t="shared" si="355"/>
        <v>13.958622860585876</v>
      </c>
      <c r="T1870">
        <f t="shared" si="356"/>
        <v>-28.162191043827288</v>
      </c>
      <c r="U1870">
        <f t="shared" si="357"/>
        <v>-1.5765657655815875</v>
      </c>
      <c r="V1870">
        <f t="shared" si="358"/>
        <v>1</v>
      </c>
      <c r="W1870">
        <f t="shared" si="359"/>
        <v>0.18631622799999992</v>
      </c>
    </row>
    <row r="1871" spans="1:23" x14ac:dyDescent="0.2">
      <c r="A1871" t="s">
        <v>291</v>
      </c>
      <c r="B1871" t="s">
        <v>290</v>
      </c>
      <c r="C1871">
        <v>2020</v>
      </c>
      <c r="D1871">
        <v>100</v>
      </c>
      <c r="E1871">
        <v>1.6</v>
      </c>
      <c r="F1871">
        <v>2.405808993</v>
      </c>
      <c r="H1871">
        <v>502118</v>
      </c>
      <c r="I1871" t="str">
        <f>Master_Data!$A1871 &amp; "-" &amp; Master_Data!$C1871</f>
        <v>MDV-2020</v>
      </c>
      <c r="J1871">
        <f t="shared" si="348"/>
        <v>0</v>
      </c>
      <c r="K1871">
        <f t="shared" si="349"/>
        <v>0.30000000000000004</v>
      </c>
      <c r="L1871">
        <f t="shared" si="350"/>
        <v>-0.70102653700000017</v>
      </c>
      <c r="M1871">
        <f t="shared" si="351"/>
        <v>1207999.999947174</v>
      </c>
      <c r="N1871">
        <f t="shared" si="352"/>
        <v>0</v>
      </c>
      <c r="O1871" t="str">
        <f t="shared" si="353"/>
        <v/>
      </c>
      <c r="P1871" t="str">
        <f>IFERROR(VLOOKUP(A1871,Ref_Data!$A:$B,2,0),"Unknown")</f>
        <v>Upper Middle Income</v>
      </c>
      <c r="Q1871" t="str">
        <f>IFERROR(VLOOKUP(A1871,Ref_Data!$A:$C,3,0),"Unknown")</f>
        <v>South Asia</v>
      </c>
      <c r="R1871" t="str">
        <f t="shared" si="354"/>
        <v>Universal Access</v>
      </c>
      <c r="S1871">
        <f t="shared" si="355"/>
        <v>13.426165474335917</v>
      </c>
      <c r="T1871">
        <f t="shared" si="356"/>
        <v>-28.93485343381526</v>
      </c>
      <c r="U1871">
        <f t="shared" si="357"/>
        <v>-1.9949386433012579</v>
      </c>
      <c r="V1871">
        <f t="shared" si="358"/>
        <v>1</v>
      </c>
      <c r="W1871">
        <f t="shared" si="359"/>
        <v>-0.51471030900000025</v>
      </c>
    </row>
    <row r="1872" spans="1:23" x14ac:dyDescent="0.2">
      <c r="A1872" t="s">
        <v>291</v>
      </c>
      <c r="B1872" t="s">
        <v>290</v>
      </c>
      <c r="C1872">
        <v>2021</v>
      </c>
      <c r="D1872">
        <v>100</v>
      </c>
      <c r="E1872">
        <v>1.4</v>
      </c>
      <c r="F1872">
        <v>3.2563924719999999</v>
      </c>
      <c r="H1872">
        <v>516154</v>
      </c>
      <c r="I1872" t="str">
        <f>Master_Data!$A1872 &amp; "-" &amp; Master_Data!$C1872</f>
        <v>MDV-2021</v>
      </c>
      <c r="J1872">
        <f t="shared" si="348"/>
        <v>0</v>
      </c>
      <c r="K1872">
        <f t="shared" si="349"/>
        <v>-0.20000000000000018</v>
      </c>
      <c r="L1872">
        <f t="shared" si="350"/>
        <v>0.85058347899999998</v>
      </c>
      <c r="M1872">
        <f t="shared" si="351"/>
        <v>1680799.999992688</v>
      </c>
      <c r="N1872">
        <f t="shared" si="352"/>
        <v>0</v>
      </c>
      <c r="O1872" t="str">
        <f t="shared" si="353"/>
        <v/>
      </c>
      <c r="P1872" t="str">
        <f>IFERROR(VLOOKUP(A1872,Ref_Data!$A:$B,2,0),"Unknown")</f>
        <v>Upper Middle Income</v>
      </c>
      <c r="Q1872" t="str">
        <f>IFERROR(VLOOKUP(A1872,Ref_Data!$A:$C,3,0),"Unknown")</f>
        <v>South Asia</v>
      </c>
      <c r="R1872" t="str">
        <f t="shared" si="354"/>
        <v>Universal Access</v>
      </c>
      <c r="S1872">
        <f t="shared" si="355"/>
        <v>12.87483148972656</v>
      </c>
      <c r="T1872">
        <f t="shared" si="356"/>
        <v>-28.20338164251206</v>
      </c>
      <c r="U1872">
        <f t="shared" si="357"/>
        <v>-1.3243418690041864</v>
      </c>
      <c r="V1872">
        <f t="shared" si="358"/>
        <v>1</v>
      </c>
      <c r="W1872">
        <f t="shared" si="359"/>
        <v>0.33587316999999972</v>
      </c>
    </row>
    <row r="1873" spans="1:23" x14ac:dyDescent="0.2">
      <c r="A1873" t="s">
        <v>291</v>
      </c>
      <c r="B1873" t="s">
        <v>290</v>
      </c>
      <c r="C1873">
        <v>2022</v>
      </c>
      <c r="D1873">
        <v>100</v>
      </c>
      <c r="E1873">
        <v>1.2</v>
      </c>
      <c r="F1873">
        <v>3.4143856399999999</v>
      </c>
      <c r="H1873">
        <v>524106</v>
      </c>
      <c r="I1873" t="str">
        <f>Master_Data!$A1873 &amp; "-" &amp; Master_Data!$C1873</f>
        <v>MDV-2022</v>
      </c>
      <c r="J1873">
        <f t="shared" si="348"/>
        <v>0</v>
      </c>
      <c r="K1873">
        <f t="shared" si="349"/>
        <v>-0.19999999999999996</v>
      </c>
      <c r="L1873">
        <f t="shared" si="350"/>
        <v>0.15799316799999996</v>
      </c>
      <c r="M1873">
        <f t="shared" si="351"/>
        <v>1789500.00023784</v>
      </c>
      <c r="N1873">
        <f t="shared" si="352"/>
        <v>0</v>
      </c>
      <c r="O1873" t="str">
        <f t="shared" si="353"/>
        <v/>
      </c>
      <c r="P1873" t="str">
        <f>IFERROR(VLOOKUP(A1873,Ref_Data!$A:$B,2,0),"Unknown")</f>
        <v>Upper Middle Income</v>
      </c>
      <c r="Q1873" t="str">
        <f>IFERROR(VLOOKUP(A1873,Ref_Data!$A:$C,3,0),"Unknown")</f>
        <v>South Asia</v>
      </c>
      <c r="R1873" t="str">
        <f t="shared" si="354"/>
        <v>Universal Access</v>
      </c>
      <c r="S1873">
        <f t="shared" si="355"/>
        <v>12.585946336015652</v>
      </c>
      <c r="T1873">
        <f t="shared" si="356"/>
        <v>-29.221739130434795</v>
      </c>
      <c r="U1873">
        <f t="shared" si="357"/>
        <v>-1.1364154122259364</v>
      </c>
      <c r="V1873">
        <f t="shared" si="358"/>
        <v>1</v>
      </c>
      <c r="W1873">
        <f t="shared" si="359"/>
        <v>0.49386633799999968</v>
      </c>
    </row>
    <row r="1874" spans="1:23" x14ac:dyDescent="0.2">
      <c r="A1874" t="s">
        <v>293</v>
      </c>
      <c r="B1874" t="s">
        <v>292</v>
      </c>
      <c r="C1874">
        <v>2010</v>
      </c>
      <c r="D1874">
        <v>90.560819859999995</v>
      </c>
      <c r="E1874">
        <v>7.5928084519999999</v>
      </c>
      <c r="F1874">
        <v>3.91183017</v>
      </c>
      <c r="G1874">
        <v>1517.6352429999999</v>
      </c>
      <c r="H1874">
        <v>624828664</v>
      </c>
      <c r="I1874" t="str">
        <f>Master_Data!$A1874 &amp; "-" &amp; Master_Data!$C1874</f>
        <v>MEA-2010</v>
      </c>
      <c r="J1874" t="str">
        <f t="shared" si="348"/>
        <v/>
      </c>
      <c r="K1874" t="str">
        <f t="shared" si="349"/>
        <v/>
      </c>
      <c r="L1874" t="str">
        <f t="shared" si="350"/>
        <v/>
      </c>
      <c r="M1874">
        <f t="shared" si="351"/>
        <v>2444223618.9159927</v>
      </c>
      <c r="N1874">
        <f t="shared" si="352"/>
        <v>9.4391801400000048</v>
      </c>
      <c r="O1874">
        <f t="shared" si="353"/>
        <v>2.5775825831951904</v>
      </c>
      <c r="P1874" t="str">
        <f>IFERROR(VLOOKUP(A1874,Ref_Data!$A:$B,2,0),"Unknown")</f>
        <v>Unknown</v>
      </c>
      <c r="Q1874" t="str">
        <f>IFERROR(VLOOKUP(A1874,Ref_Data!$A:$C,3,0),"Unknown")</f>
        <v>Unknown</v>
      </c>
      <c r="R1874" t="str">
        <f t="shared" si="354"/>
        <v>High Access</v>
      </c>
      <c r="S1874">
        <f t="shared" si="355"/>
        <v>10.936162420585944</v>
      </c>
      <c r="T1874">
        <f t="shared" si="356"/>
        <v>-22.819856454737902</v>
      </c>
      <c r="U1874">
        <f t="shared" si="357"/>
        <v>-1.1862290439916343</v>
      </c>
      <c r="V1874">
        <f t="shared" si="358"/>
        <v>0</v>
      </c>
      <c r="W1874">
        <f t="shared" si="359"/>
        <v>0</v>
      </c>
    </row>
    <row r="1875" spans="1:23" x14ac:dyDescent="0.2">
      <c r="A1875" t="s">
        <v>293</v>
      </c>
      <c r="B1875" t="s">
        <v>292</v>
      </c>
      <c r="C1875">
        <v>2011</v>
      </c>
      <c r="D1875">
        <v>90.776155930000002</v>
      </c>
      <c r="E1875">
        <v>7.4363422809999999</v>
      </c>
      <c r="F1875">
        <v>3.916665047</v>
      </c>
      <c r="G1875">
        <v>1516.8092039999999</v>
      </c>
      <c r="H1875">
        <v>639053870</v>
      </c>
      <c r="I1875" t="str">
        <f>Master_Data!$A1875 &amp; "-" &amp; Master_Data!$C1875</f>
        <v>MEA-2011</v>
      </c>
      <c r="J1875">
        <f t="shared" si="348"/>
        <v>0.21533607000000643</v>
      </c>
      <c r="K1875">
        <f t="shared" si="349"/>
        <v>-0.15646617099999993</v>
      </c>
      <c r="L1875">
        <f t="shared" si="350"/>
        <v>4.8348769999999597E-3</v>
      </c>
      <c r="M1875">
        <f t="shared" si="351"/>
        <v>2502959955.7790818</v>
      </c>
      <c r="N1875">
        <f t="shared" si="352"/>
        <v>9.2238440699999984</v>
      </c>
      <c r="O1875">
        <f t="shared" si="353"/>
        <v>2.5821738401054692</v>
      </c>
      <c r="P1875" t="str">
        <f>IFERROR(VLOOKUP(A1875,Ref_Data!$A:$B,2,0),"Unknown")</f>
        <v>Unknown</v>
      </c>
      <c r="Q1875" t="str">
        <f>IFERROR(VLOOKUP(A1875,Ref_Data!$A:$C,3,0),"Unknown")</f>
        <v>Unknown</v>
      </c>
      <c r="R1875" t="str">
        <f t="shared" si="354"/>
        <v>High Access</v>
      </c>
      <c r="S1875">
        <f t="shared" si="355"/>
        <v>10.360828499179689</v>
      </c>
      <c r="T1875">
        <f t="shared" si="356"/>
        <v>-22.761028008641141</v>
      </c>
      <c r="U1875">
        <f t="shared" si="357"/>
        <v>-1.2098683367740555</v>
      </c>
      <c r="V1875">
        <f t="shared" si="358"/>
        <v>0.21533607000000643</v>
      </c>
      <c r="W1875">
        <f t="shared" si="359"/>
        <v>4.8348769999999597E-3</v>
      </c>
    </row>
    <row r="1876" spans="1:23" x14ac:dyDescent="0.2">
      <c r="A1876" t="s">
        <v>293</v>
      </c>
      <c r="B1876" t="s">
        <v>292</v>
      </c>
      <c r="C1876">
        <v>2012</v>
      </c>
      <c r="D1876">
        <v>91.854121370000001</v>
      </c>
      <c r="E1876">
        <v>7.1913878660000004</v>
      </c>
      <c r="F1876">
        <v>4.0336333660000001</v>
      </c>
      <c r="G1876">
        <v>1552.893497</v>
      </c>
      <c r="H1876">
        <v>653273442</v>
      </c>
      <c r="I1876" t="str">
        <f>Master_Data!$A1876 &amp; "-" &amp; Master_Data!$C1876</f>
        <v>MEA-2012</v>
      </c>
      <c r="J1876">
        <f t="shared" si="348"/>
        <v>1.0779654399999998</v>
      </c>
      <c r="K1876">
        <f t="shared" si="349"/>
        <v>-0.24495441499999959</v>
      </c>
      <c r="L1876">
        <f t="shared" si="350"/>
        <v>0.11696831900000015</v>
      </c>
      <c r="M1876">
        <f t="shared" si="351"/>
        <v>2635065552.7728658</v>
      </c>
      <c r="N1876">
        <f t="shared" si="352"/>
        <v>8.1458786299999986</v>
      </c>
      <c r="O1876">
        <f t="shared" si="353"/>
        <v>2.5974951751633233</v>
      </c>
      <c r="P1876" t="str">
        <f>IFERROR(VLOOKUP(A1876,Ref_Data!$A:$B,2,0),"Unknown")</f>
        <v>Unknown</v>
      </c>
      <c r="Q1876" t="str">
        <f>IFERROR(VLOOKUP(A1876,Ref_Data!$A:$C,3,0),"Unknown")</f>
        <v>Unknown</v>
      </c>
      <c r="R1876" t="str">
        <f t="shared" si="354"/>
        <v>High Access</v>
      </c>
      <c r="S1876">
        <f t="shared" si="355"/>
        <v>10.733316833984375</v>
      </c>
      <c r="T1876">
        <f t="shared" si="356"/>
        <v>-22.915741587224883</v>
      </c>
      <c r="U1876">
        <f t="shared" si="357"/>
        <v>-1.3718706970962291</v>
      </c>
      <c r="V1876">
        <f t="shared" si="358"/>
        <v>1.2933015100000063</v>
      </c>
      <c r="W1876">
        <f t="shared" si="359"/>
        <v>0.12180319600000011</v>
      </c>
    </row>
    <row r="1877" spans="1:23" x14ac:dyDescent="0.2">
      <c r="A1877" t="s">
        <v>293</v>
      </c>
      <c r="B1877" t="s">
        <v>292</v>
      </c>
      <c r="C1877">
        <v>2013</v>
      </c>
      <c r="D1877">
        <v>93.147969040000007</v>
      </c>
      <c r="E1877">
        <v>7.2303561280000004</v>
      </c>
      <c r="F1877">
        <v>4.0245354530000004</v>
      </c>
      <c r="G1877">
        <v>1535.6154160000001</v>
      </c>
      <c r="H1877">
        <v>667464006</v>
      </c>
      <c r="I1877" t="str">
        <f>Master_Data!$A1877 &amp; "-" &amp; Master_Data!$C1877</f>
        <v>MEA-2013</v>
      </c>
      <c r="J1877">
        <f t="shared" si="348"/>
        <v>1.2938476700000052</v>
      </c>
      <c r="K1877">
        <f t="shared" si="349"/>
        <v>3.8968262000000031E-2</v>
      </c>
      <c r="L1877">
        <f t="shared" si="350"/>
        <v>-9.0979129999997355E-3</v>
      </c>
      <c r="M1877">
        <f t="shared" si="351"/>
        <v>2686232555.748405</v>
      </c>
      <c r="N1877">
        <f t="shared" si="352"/>
        <v>6.8520309599999933</v>
      </c>
      <c r="O1877">
        <f t="shared" si="353"/>
        <v>2.6207964644449753</v>
      </c>
      <c r="P1877" t="str">
        <f>IFERROR(VLOOKUP(A1877,Ref_Data!$A:$B,2,0),"Unknown")</f>
        <v>Unknown</v>
      </c>
      <c r="Q1877" t="str">
        <f>IFERROR(VLOOKUP(A1877,Ref_Data!$A:$C,3,0),"Unknown")</f>
        <v>Unknown</v>
      </c>
      <c r="R1877" t="str">
        <f t="shared" si="354"/>
        <v>High Access</v>
      </c>
      <c r="S1877">
        <f t="shared" si="355"/>
        <v>11.4354308633594</v>
      </c>
      <c r="T1877">
        <f t="shared" si="356"/>
        <v>-23.071283955835348</v>
      </c>
      <c r="U1877">
        <f t="shared" si="357"/>
        <v>-0.94383499100000368</v>
      </c>
      <c r="V1877">
        <f t="shared" si="358"/>
        <v>2.5871491800000115</v>
      </c>
      <c r="W1877">
        <f t="shared" si="359"/>
        <v>0.11270528300000038</v>
      </c>
    </row>
    <row r="1878" spans="1:23" x14ac:dyDescent="0.2">
      <c r="A1878" t="s">
        <v>293</v>
      </c>
      <c r="B1878" t="s">
        <v>292</v>
      </c>
      <c r="C1878">
        <v>2014</v>
      </c>
      <c r="D1878">
        <v>94.032095670000004</v>
      </c>
      <c r="E1878">
        <v>7.0712218040000003</v>
      </c>
      <c r="F1878">
        <v>4.0889950290000003</v>
      </c>
      <c r="G1878">
        <v>1591.4689949999999</v>
      </c>
      <c r="H1878">
        <v>680716578</v>
      </c>
      <c r="I1878" t="str">
        <f>Master_Data!$A1878 &amp; "-" &amp; Master_Data!$C1878</f>
        <v>MEA-2014</v>
      </c>
      <c r="J1878">
        <f t="shared" si="348"/>
        <v>0.88412662999999725</v>
      </c>
      <c r="K1878">
        <f t="shared" si="349"/>
        <v>-0.15913432400000005</v>
      </c>
      <c r="L1878">
        <f t="shared" si="350"/>
        <v>6.4459575999999963E-2</v>
      </c>
      <c r="M1878">
        <f t="shared" si="351"/>
        <v>2783446703.5998912</v>
      </c>
      <c r="N1878">
        <f t="shared" si="352"/>
        <v>5.9679043299999961</v>
      </c>
      <c r="O1878">
        <f t="shared" si="353"/>
        <v>2.5693212006307418</v>
      </c>
      <c r="P1878" t="str">
        <f>IFERROR(VLOOKUP(A1878,Ref_Data!$A:$B,2,0),"Unknown")</f>
        <v>Unknown</v>
      </c>
      <c r="Q1878" t="str">
        <f>IFERROR(VLOOKUP(A1878,Ref_Data!$A:$C,3,0),"Unknown")</f>
        <v>Unknown</v>
      </c>
      <c r="R1878" t="str">
        <f t="shared" si="354"/>
        <v>High Access</v>
      </c>
      <c r="S1878">
        <f t="shared" si="355"/>
        <v>11.591193081132857</v>
      </c>
      <c r="T1878">
        <f t="shared" si="356"/>
        <v>-23.040504801578301</v>
      </c>
      <c r="U1878">
        <f t="shared" si="357"/>
        <v>-0.70229186908368391</v>
      </c>
      <c r="V1878">
        <f t="shared" si="358"/>
        <v>3.4712758100000087</v>
      </c>
      <c r="W1878">
        <f t="shared" si="359"/>
        <v>0.17716485900000034</v>
      </c>
    </row>
    <row r="1879" spans="1:23" x14ac:dyDescent="0.2">
      <c r="A1879" t="s">
        <v>293</v>
      </c>
      <c r="B1879" t="s">
        <v>292</v>
      </c>
      <c r="C1879">
        <v>2015</v>
      </c>
      <c r="D1879">
        <v>93.436065549999995</v>
      </c>
      <c r="E1879">
        <v>7.0800731460000002</v>
      </c>
      <c r="F1879">
        <v>4.0735826189999997</v>
      </c>
      <c r="G1879">
        <v>1580.306873</v>
      </c>
      <c r="H1879">
        <v>694232973</v>
      </c>
      <c r="I1879" t="str">
        <f>Master_Data!$A1879 &amp; "-" &amp; Master_Data!$C1879</f>
        <v>MEA-2015</v>
      </c>
      <c r="J1879">
        <f t="shared" si="348"/>
        <v>-0.59603012000000888</v>
      </c>
      <c r="K1879">
        <f t="shared" si="349"/>
        <v>8.8513419999998177E-3</v>
      </c>
      <c r="L1879">
        <f t="shared" si="350"/>
        <v>-1.5412410000000598E-2</v>
      </c>
      <c r="M1879">
        <f t="shared" si="351"/>
        <v>2828015372.3494959</v>
      </c>
      <c r="N1879">
        <f t="shared" si="352"/>
        <v>6.563934450000005</v>
      </c>
      <c r="O1879">
        <f t="shared" si="353"/>
        <v>2.5777161946191192</v>
      </c>
      <c r="P1879" t="str">
        <f>IFERROR(VLOOKUP(A1879,Ref_Data!$A:$B,2,0),"Unknown")</f>
        <v>Unknown</v>
      </c>
      <c r="Q1879" t="str">
        <f>IFERROR(VLOOKUP(A1879,Ref_Data!$A:$C,3,0),"Unknown")</f>
        <v>Unknown</v>
      </c>
      <c r="R1879" t="str">
        <f t="shared" si="354"/>
        <v>High Access</v>
      </c>
      <c r="S1879">
        <f t="shared" si="355"/>
        <v>10.420826991953106</v>
      </c>
      <c r="T1879">
        <f t="shared" si="356"/>
        <v>-22.83508404549799</v>
      </c>
      <c r="U1879">
        <f t="shared" si="357"/>
        <v>-0.63585874700417921</v>
      </c>
      <c r="V1879">
        <f t="shared" si="358"/>
        <v>2.8752456899999999</v>
      </c>
      <c r="W1879">
        <f t="shared" si="359"/>
        <v>0.16175244899999974</v>
      </c>
    </row>
    <row r="1880" spans="1:23" x14ac:dyDescent="0.2">
      <c r="A1880" t="s">
        <v>293</v>
      </c>
      <c r="B1880" t="s">
        <v>292</v>
      </c>
      <c r="C1880">
        <v>2016</v>
      </c>
      <c r="D1880">
        <v>95.158764820000002</v>
      </c>
      <c r="E1880">
        <v>7.1092510899999999</v>
      </c>
      <c r="F1880">
        <v>4.073690568</v>
      </c>
      <c r="G1880">
        <v>1602.220356</v>
      </c>
      <c r="H1880">
        <v>707023525</v>
      </c>
      <c r="I1880" t="str">
        <f>Master_Data!$A1880 &amp; "-" &amp; Master_Data!$C1880</f>
        <v>MEA-2016</v>
      </c>
      <c r="J1880">
        <f t="shared" si="348"/>
        <v>1.7226992700000068</v>
      </c>
      <c r="K1880">
        <f t="shared" si="349"/>
        <v>2.9177943999999734E-2</v>
      </c>
      <c r="L1880">
        <f t="shared" si="350"/>
        <v>1.0794900000021812E-4</v>
      </c>
      <c r="M1880">
        <f t="shared" si="351"/>
        <v>2880195065.1466122</v>
      </c>
      <c r="N1880">
        <f t="shared" si="352"/>
        <v>4.8412351799999982</v>
      </c>
      <c r="O1880">
        <f t="shared" si="353"/>
        <v>2.5425282812971575</v>
      </c>
      <c r="P1880" t="str">
        <f>IFERROR(VLOOKUP(A1880,Ref_Data!$A:$B,2,0),"Unknown")</f>
        <v>Unknown</v>
      </c>
      <c r="Q1880" t="str">
        <f>IFERROR(VLOOKUP(A1880,Ref_Data!$A:$C,3,0),"Unknown")</f>
        <v>Unknown</v>
      </c>
      <c r="R1880" t="str">
        <f t="shared" si="354"/>
        <v>Universal Access</v>
      </c>
      <c r="S1880">
        <f t="shared" si="355"/>
        <v>11.064013689453034</v>
      </c>
      <c r="T1880">
        <f t="shared" si="356"/>
        <v>-22.596806435184725</v>
      </c>
      <c r="U1880">
        <f t="shared" si="357"/>
        <v>-0.60068122766945642</v>
      </c>
      <c r="V1880">
        <f t="shared" si="358"/>
        <v>4.5979449600000066</v>
      </c>
      <c r="W1880">
        <f t="shared" si="359"/>
        <v>0.16186039799999996</v>
      </c>
    </row>
    <row r="1881" spans="1:23" x14ac:dyDescent="0.2">
      <c r="A1881" t="s">
        <v>293</v>
      </c>
      <c r="B1881" t="s">
        <v>292</v>
      </c>
      <c r="C1881">
        <v>2017</v>
      </c>
      <c r="D1881">
        <v>96.001243169999995</v>
      </c>
      <c r="E1881">
        <v>7.1492745490000003</v>
      </c>
      <c r="F1881">
        <v>4.1098953309999997</v>
      </c>
      <c r="G1881">
        <v>1632.427565</v>
      </c>
      <c r="H1881">
        <v>718887744</v>
      </c>
      <c r="I1881" t="str">
        <f>Master_Data!$A1881 &amp; "-" &amp; Master_Data!$C1881</f>
        <v>MEA-2017</v>
      </c>
      <c r="J1881">
        <f t="shared" si="348"/>
        <v>0.84247834999999327</v>
      </c>
      <c r="K1881">
        <f t="shared" si="349"/>
        <v>4.0023459000000372E-2</v>
      </c>
      <c r="L1881">
        <f t="shared" si="350"/>
        <v>3.6204762999999751E-2</v>
      </c>
      <c r="M1881">
        <f t="shared" si="351"/>
        <v>2954553382.578723</v>
      </c>
      <c r="N1881">
        <f t="shared" si="352"/>
        <v>3.9987568300000049</v>
      </c>
      <c r="O1881">
        <f t="shared" si="353"/>
        <v>2.5176586202769737</v>
      </c>
      <c r="P1881" t="str">
        <f>IFERROR(VLOOKUP(A1881,Ref_Data!$A:$B,2,0),"Unknown")</f>
        <v>Unknown</v>
      </c>
      <c r="Q1881" t="str">
        <f>IFERROR(VLOOKUP(A1881,Ref_Data!$A:$C,3,0),"Unknown")</f>
        <v>Unknown</v>
      </c>
      <c r="R1881" t="str">
        <f t="shared" si="354"/>
        <v>Universal Access</v>
      </c>
      <c r="S1881">
        <f t="shared" si="355"/>
        <v>11.147335479921878</v>
      </c>
      <c r="T1881">
        <f t="shared" si="356"/>
        <v>-22.392244322734946</v>
      </c>
      <c r="U1881">
        <f t="shared" si="357"/>
        <v>-0.56785573457322425</v>
      </c>
      <c r="V1881">
        <f t="shared" si="358"/>
        <v>5.4404233099999999</v>
      </c>
      <c r="W1881">
        <f t="shared" si="359"/>
        <v>0.19806516099999971</v>
      </c>
    </row>
    <row r="1882" spans="1:23" x14ac:dyDescent="0.2">
      <c r="A1882" t="s">
        <v>293</v>
      </c>
      <c r="B1882" t="s">
        <v>292</v>
      </c>
      <c r="C1882">
        <v>2018</v>
      </c>
      <c r="D1882">
        <v>94.970686169999993</v>
      </c>
      <c r="E1882">
        <v>7.3085869350000001</v>
      </c>
      <c r="F1882">
        <v>4.0014166729999996</v>
      </c>
      <c r="G1882">
        <v>1599.5033559999999</v>
      </c>
      <c r="H1882">
        <v>730362334</v>
      </c>
      <c r="I1882" t="str">
        <f>Master_Data!$A1882 &amp; "-" &amp; Master_Data!$C1882</f>
        <v>MEA-2018</v>
      </c>
      <c r="J1882">
        <f t="shared" si="348"/>
        <v>-1.0305570000000017</v>
      </c>
      <c r="K1882">
        <f t="shared" si="349"/>
        <v>0.15931238599999986</v>
      </c>
      <c r="L1882">
        <f t="shared" si="350"/>
        <v>-0.10847865800000012</v>
      </c>
      <c r="M1882">
        <f t="shared" si="351"/>
        <v>2922484020.5987945</v>
      </c>
      <c r="N1882">
        <f t="shared" si="352"/>
        <v>5.0293138300000066</v>
      </c>
      <c r="O1882">
        <f t="shared" si="353"/>
        <v>2.5016619427461833</v>
      </c>
      <c r="P1882" t="str">
        <f>IFERROR(VLOOKUP(A1882,Ref_Data!$A:$B,2,0),"Unknown")</f>
        <v>Unknown</v>
      </c>
      <c r="Q1882" t="str">
        <f>IFERROR(VLOOKUP(A1882,Ref_Data!$A:$C,3,0),"Unknown")</f>
        <v>Unknown</v>
      </c>
      <c r="R1882" t="str">
        <f t="shared" si="354"/>
        <v>High Access</v>
      </c>
      <c r="S1882">
        <f t="shared" si="355"/>
        <v>9.4868856103124983</v>
      </c>
      <c r="T1882">
        <f t="shared" si="356"/>
        <v>-22.254443235325301</v>
      </c>
      <c r="U1882">
        <f t="shared" si="357"/>
        <v>-0.70945233662761531</v>
      </c>
      <c r="V1882">
        <f t="shared" si="358"/>
        <v>4.4098663099999982</v>
      </c>
      <c r="W1882">
        <f t="shared" si="359"/>
        <v>8.9586502999999595E-2</v>
      </c>
    </row>
    <row r="1883" spans="1:23" x14ac:dyDescent="0.2">
      <c r="A1883" t="s">
        <v>293</v>
      </c>
      <c r="B1883" t="s">
        <v>292</v>
      </c>
      <c r="C1883">
        <v>2019</v>
      </c>
      <c r="D1883">
        <v>96.008707299999998</v>
      </c>
      <c r="E1883">
        <v>7.5967081920000004</v>
      </c>
      <c r="F1883">
        <v>4.0292139840000001</v>
      </c>
      <c r="G1883">
        <v>1614.5570740000001</v>
      </c>
      <c r="H1883">
        <v>742714463</v>
      </c>
      <c r="I1883" t="str">
        <f>Master_Data!$A1883 &amp; "-" &amp; Master_Data!$C1883</f>
        <v>MEA-2019</v>
      </c>
      <c r="J1883">
        <f t="shared" si="348"/>
        <v>1.0380211300000042</v>
      </c>
      <c r="K1883">
        <f t="shared" si="349"/>
        <v>0.28812125700000024</v>
      </c>
      <c r="L1883">
        <f t="shared" si="350"/>
        <v>2.7797311000000491E-2</v>
      </c>
      <c r="M1883">
        <f t="shared" si="351"/>
        <v>2992555500.4386506</v>
      </c>
      <c r="N1883">
        <f t="shared" si="352"/>
        <v>3.9912927000000025</v>
      </c>
      <c r="O1883">
        <f t="shared" si="353"/>
        <v>2.4955537644871142</v>
      </c>
      <c r="P1883" t="str">
        <f>IFERROR(VLOOKUP(A1883,Ref_Data!$A:$B,2,0),"Unknown")</f>
        <v>Unknown</v>
      </c>
      <c r="Q1883" t="str">
        <f>IFERROR(VLOOKUP(A1883,Ref_Data!$A:$C,3,0),"Unknown")</f>
        <v>Unknown</v>
      </c>
      <c r="R1883" t="str">
        <f t="shared" si="354"/>
        <v>Universal Access</v>
      </c>
      <c r="S1883">
        <f t="shared" si="355"/>
        <v>9.967330160585874</v>
      </c>
      <c r="T1883">
        <f t="shared" si="356"/>
        <v>-21.865482851827288</v>
      </c>
      <c r="U1883">
        <f t="shared" si="357"/>
        <v>-0.65418731158158749</v>
      </c>
      <c r="V1883">
        <f t="shared" si="358"/>
        <v>5.4478874400000024</v>
      </c>
      <c r="W1883">
        <f t="shared" si="359"/>
        <v>0.11738381400000009</v>
      </c>
    </row>
    <row r="1884" spans="1:23" x14ac:dyDescent="0.2">
      <c r="A1884" t="s">
        <v>293</v>
      </c>
      <c r="B1884" t="s">
        <v>292</v>
      </c>
      <c r="C1884">
        <v>2020</v>
      </c>
      <c r="D1884">
        <v>96.262120440000004</v>
      </c>
      <c r="E1884">
        <v>7.546757028</v>
      </c>
      <c r="F1884">
        <v>3.94396842</v>
      </c>
      <c r="G1884">
        <v>1559.966488</v>
      </c>
      <c r="H1884">
        <v>756405281</v>
      </c>
      <c r="I1884" t="str">
        <f>Master_Data!$A1884 &amp; "-" &amp; Master_Data!$C1884</f>
        <v>MEA-2020</v>
      </c>
      <c r="J1884">
        <f t="shared" si="348"/>
        <v>0.25341314000000636</v>
      </c>
      <c r="K1884">
        <f t="shared" si="349"/>
        <v>-4.9951164000000325E-2</v>
      </c>
      <c r="L1884">
        <f t="shared" si="350"/>
        <v>-8.5245564000000051E-2</v>
      </c>
      <c r="M1884">
        <f t="shared" si="351"/>
        <v>2983238540.9852262</v>
      </c>
      <c r="N1884">
        <f t="shared" si="352"/>
        <v>3.7378795599999961</v>
      </c>
      <c r="O1884">
        <f t="shared" si="353"/>
        <v>2.5282391963794546</v>
      </c>
      <c r="P1884" t="str">
        <f>IFERROR(VLOOKUP(A1884,Ref_Data!$A:$B,2,0),"Unknown")</f>
        <v>Unknown</v>
      </c>
      <c r="Q1884" t="str">
        <f>IFERROR(VLOOKUP(A1884,Ref_Data!$A:$C,3,0),"Unknown")</f>
        <v>Unknown</v>
      </c>
      <c r="R1884" t="str">
        <f t="shared" si="354"/>
        <v>Universal Access</v>
      </c>
      <c r="S1884">
        <f t="shared" si="355"/>
        <v>9.6882859143359212</v>
      </c>
      <c r="T1884">
        <f t="shared" si="356"/>
        <v>-22.988096405815263</v>
      </c>
      <c r="U1884">
        <f t="shared" si="357"/>
        <v>-0.45677921630125784</v>
      </c>
      <c r="V1884">
        <f t="shared" si="358"/>
        <v>5.7013005800000087</v>
      </c>
      <c r="W1884">
        <f t="shared" si="359"/>
        <v>3.2138250000000035E-2</v>
      </c>
    </row>
    <row r="1885" spans="1:23" x14ac:dyDescent="0.2">
      <c r="A1885" t="s">
        <v>293</v>
      </c>
      <c r="B1885" t="s">
        <v>292</v>
      </c>
      <c r="C1885">
        <v>2021</v>
      </c>
      <c r="D1885">
        <v>96.416669060000004</v>
      </c>
      <c r="F1885">
        <v>4.0770165250000003</v>
      </c>
      <c r="G1885">
        <v>1606.3807529999999</v>
      </c>
      <c r="H1885">
        <v>767578451</v>
      </c>
      <c r="I1885" t="str">
        <f>Master_Data!$A1885 &amp; "-" &amp; Master_Data!$C1885</f>
        <v>MEA-2021</v>
      </c>
      <c r="J1885">
        <f t="shared" si="348"/>
        <v>0.15454861999999991</v>
      </c>
      <c r="K1885" t="str">
        <f t="shared" si="349"/>
        <v/>
      </c>
      <c r="L1885">
        <f t="shared" si="350"/>
        <v>0.13304810500000031</v>
      </c>
      <c r="M1885">
        <f t="shared" si="351"/>
        <v>3129430028.9609032</v>
      </c>
      <c r="N1885">
        <f t="shared" si="352"/>
        <v>3.5833309399999962</v>
      </c>
      <c r="O1885">
        <f t="shared" si="353"/>
        <v>2.5380138036302782</v>
      </c>
      <c r="P1885" t="str">
        <f>IFERROR(VLOOKUP(A1885,Ref_Data!$A:$B,2,0),"Unknown")</f>
        <v>Unknown</v>
      </c>
      <c r="Q1885" t="str">
        <f>IFERROR(VLOOKUP(A1885,Ref_Data!$A:$C,3,0),"Unknown")</f>
        <v>Unknown</v>
      </c>
      <c r="R1885" t="str">
        <f t="shared" si="354"/>
        <v>Universal Access</v>
      </c>
      <c r="S1885">
        <f t="shared" si="355"/>
        <v>9.2915005497265639</v>
      </c>
      <c r="T1885" t="str">
        <f t="shared" si="356"/>
        <v/>
      </c>
      <c r="U1885">
        <f t="shared" si="357"/>
        <v>-0.50371781600418597</v>
      </c>
      <c r="V1885">
        <f t="shared" si="358"/>
        <v>5.8558492000000086</v>
      </c>
      <c r="W1885">
        <f t="shared" si="359"/>
        <v>0.16518635500000034</v>
      </c>
    </row>
    <row r="1886" spans="1:23" x14ac:dyDescent="0.2">
      <c r="A1886" t="s">
        <v>293</v>
      </c>
      <c r="B1886" t="s">
        <v>292</v>
      </c>
      <c r="C1886">
        <v>2022</v>
      </c>
      <c r="D1886">
        <v>95.863794499999997</v>
      </c>
      <c r="F1886">
        <v>4.0943211650000002</v>
      </c>
      <c r="G1886">
        <v>1628.2321939999999</v>
      </c>
      <c r="H1886">
        <v>782349366</v>
      </c>
      <c r="I1886" t="str">
        <f>Master_Data!$A1886 &amp; "-" &amp; Master_Data!$C1886</f>
        <v>MEA-2022</v>
      </c>
      <c r="J1886">
        <f t="shared" si="348"/>
        <v>-0.55287456000000645</v>
      </c>
      <c r="K1886" t="str">
        <f t="shared" si="349"/>
        <v/>
      </c>
      <c r="L1886">
        <f t="shared" si="350"/>
        <v>1.7304639999999871E-2</v>
      </c>
      <c r="M1886">
        <f t="shared" si="351"/>
        <v>3203189567.6381316</v>
      </c>
      <c r="N1886">
        <f t="shared" si="352"/>
        <v>4.1362055000000026</v>
      </c>
      <c r="O1886">
        <f t="shared" si="353"/>
        <v>2.5145806477033705</v>
      </c>
      <c r="P1886" t="str">
        <f>IFERROR(VLOOKUP(A1886,Ref_Data!$A:$B,2,0),"Unknown")</f>
        <v>Unknown</v>
      </c>
      <c r="Q1886" t="str">
        <f>IFERROR(VLOOKUP(A1886,Ref_Data!$A:$C,3,0),"Unknown")</f>
        <v>Unknown</v>
      </c>
      <c r="R1886" t="str">
        <f t="shared" si="354"/>
        <v>Universal Access</v>
      </c>
      <c r="S1886">
        <f t="shared" si="355"/>
        <v>8.4497408360156498</v>
      </c>
      <c r="T1886" t="str">
        <f t="shared" si="356"/>
        <v/>
      </c>
      <c r="U1886">
        <f t="shared" si="357"/>
        <v>-0.45647988722593613</v>
      </c>
      <c r="V1886">
        <f t="shared" si="358"/>
        <v>5.3029746400000022</v>
      </c>
      <c r="W1886">
        <f t="shared" si="359"/>
        <v>0.18249099500000021</v>
      </c>
    </row>
    <row r="1887" spans="1:23" x14ac:dyDescent="0.2">
      <c r="A1887" t="s">
        <v>295</v>
      </c>
      <c r="B1887" t="s">
        <v>294</v>
      </c>
      <c r="C1887">
        <v>2010</v>
      </c>
      <c r="D1887">
        <v>99.2</v>
      </c>
      <c r="E1887">
        <v>9.4</v>
      </c>
      <c r="F1887">
        <v>4.1975580929999996</v>
      </c>
      <c r="G1887">
        <v>1581.826225</v>
      </c>
      <c r="H1887">
        <v>113623895</v>
      </c>
      <c r="I1887" t="str">
        <f>Master_Data!$A1887 &amp; "-" &amp; Master_Data!$C1887</f>
        <v>MEX-2010</v>
      </c>
      <c r="J1887" t="str">
        <f t="shared" si="348"/>
        <v/>
      </c>
      <c r="K1887" t="str">
        <f t="shared" si="349"/>
        <v/>
      </c>
      <c r="L1887" t="str">
        <f t="shared" si="350"/>
        <v/>
      </c>
      <c r="M1887">
        <f t="shared" si="351"/>
        <v>476942900.01543218</v>
      </c>
      <c r="N1887">
        <f t="shared" si="352"/>
        <v>0.79999999999999716</v>
      </c>
      <c r="O1887">
        <f t="shared" si="353"/>
        <v>2.6536151864595614</v>
      </c>
      <c r="P1887" t="str">
        <f>IFERROR(VLOOKUP(A1887,Ref_Data!$A:$B,2,0),"Unknown")</f>
        <v>Upper Middle Income</v>
      </c>
      <c r="Q1887" t="str">
        <f>IFERROR(VLOOKUP(A1887,Ref_Data!$A:$C,3,0),"Unknown")</f>
        <v>Latin America &amp; Caribbean</v>
      </c>
      <c r="R1887" t="str">
        <f t="shared" si="354"/>
        <v>Universal Access</v>
      </c>
      <c r="S1887">
        <f t="shared" si="355"/>
        <v>19.575342560585952</v>
      </c>
      <c r="T1887">
        <f t="shared" si="356"/>
        <v>-21.012664906737903</v>
      </c>
      <c r="U1887">
        <f t="shared" si="357"/>
        <v>-0.90050112099163471</v>
      </c>
      <c r="V1887">
        <f t="shared" si="358"/>
        <v>0</v>
      </c>
      <c r="W1887">
        <f t="shared" si="359"/>
        <v>0</v>
      </c>
    </row>
    <row r="1888" spans="1:23" x14ac:dyDescent="0.2">
      <c r="A1888" t="s">
        <v>295</v>
      </c>
      <c r="B1888" t="s">
        <v>294</v>
      </c>
      <c r="C1888">
        <v>2011</v>
      </c>
      <c r="D1888">
        <v>99</v>
      </c>
      <c r="E1888">
        <v>9.1</v>
      </c>
      <c r="F1888">
        <v>4.2217997809999996</v>
      </c>
      <c r="G1888">
        <v>1632.5383360000001</v>
      </c>
      <c r="H1888">
        <v>115243504</v>
      </c>
      <c r="I1888" t="str">
        <f>Master_Data!$A1888 &amp; "-" &amp; Master_Data!$C1888</f>
        <v>MEX-2011</v>
      </c>
      <c r="J1888">
        <f t="shared" si="348"/>
        <v>-0.20000000000000284</v>
      </c>
      <c r="K1888">
        <f t="shared" si="349"/>
        <v>-0.30000000000000071</v>
      </c>
      <c r="L1888">
        <f t="shared" si="350"/>
        <v>2.4241688000000039E-2</v>
      </c>
      <c r="M1888">
        <f t="shared" si="351"/>
        <v>486534999.94887257</v>
      </c>
      <c r="N1888">
        <f t="shared" si="352"/>
        <v>1</v>
      </c>
      <c r="O1888">
        <f t="shared" si="353"/>
        <v>2.5860340844087837</v>
      </c>
      <c r="P1888" t="str">
        <f>IFERROR(VLOOKUP(A1888,Ref_Data!$A:$B,2,0),"Unknown")</f>
        <v>Upper Middle Income</v>
      </c>
      <c r="Q1888" t="str">
        <f>IFERROR(VLOOKUP(A1888,Ref_Data!$A:$C,3,0),"Unknown")</f>
        <v>Latin America &amp; Caribbean</v>
      </c>
      <c r="R1888" t="str">
        <f t="shared" si="354"/>
        <v>Universal Access</v>
      </c>
      <c r="S1888">
        <f t="shared" si="355"/>
        <v>18.584672569179688</v>
      </c>
      <c r="T1888">
        <f t="shared" si="356"/>
        <v>-21.097370289641141</v>
      </c>
      <c r="U1888">
        <f t="shared" si="357"/>
        <v>-0.90473360277405579</v>
      </c>
      <c r="V1888">
        <f t="shared" si="358"/>
        <v>-0.20000000000000284</v>
      </c>
      <c r="W1888">
        <f t="shared" si="359"/>
        <v>2.4241688000000039E-2</v>
      </c>
    </row>
    <row r="1889" spans="1:23" x14ac:dyDescent="0.2">
      <c r="A1889" t="s">
        <v>295</v>
      </c>
      <c r="B1889" t="s">
        <v>294</v>
      </c>
      <c r="C1889">
        <v>2012</v>
      </c>
      <c r="D1889">
        <v>99.1</v>
      </c>
      <c r="E1889">
        <v>9</v>
      </c>
      <c r="F1889">
        <v>4.3335042430000001</v>
      </c>
      <c r="G1889">
        <v>1652.1632199999999</v>
      </c>
      <c r="H1889">
        <v>116818208</v>
      </c>
      <c r="I1889" t="str">
        <f>Master_Data!$A1889 &amp; "-" &amp; Master_Data!$C1889</f>
        <v>MEX-2012</v>
      </c>
      <c r="J1889">
        <f t="shared" si="348"/>
        <v>9.9999999999994316E-2</v>
      </c>
      <c r="K1889">
        <f t="shared" si="349"/>
        <v>-9.9999999999999645E-2</v>
      </c>
      <c r="L1889">
        <f t="shared" si="350"/>
        <v>0.1117044620000005</v>
      </c>
      <c r="M1889">
        <f t="shared" si="351"/>
        <v>506232200.02765656</v>
      </c>
      <c r="N1889">
        <f t="shared" si="352"/>
        <v>0.90000000000000568</v>
      </c>
      <c r="O1889">
        <f t="shared" si="353"/>
        <v>2.6229274387309025</v>
      </c>
      <c r="P1889" t="str">
        <f>IFERROR(VLOOKUP(A1889,Ref_Data!$A:$B,2,0),"Unknown")</f>
        <v>Upper Middle Income</v>
      </c>
      <c r="Q1889" t="str">
        <f>IFERROR(VLOOKUP(A1889,Ref_Data!$A:$C,3,0),"Unknown")</f>
        <v>Latin America &amp; Caribbean</v>
      </c>
      <c r="R1889" t="str">
        <f t="shared" si="354"/>
        <v>Universal Access</v>
      </c>
      <c r="S1889">
        <f t="shared" si="355"/>
        <v>17.979195463984368</v>
      </c>
      <c r="T1889">
        <f t="shared" si="356"/>
        <v>-21.107129453224882</v>
      </c>
      <c r="U1889">
        <f t="shared" si="357"/>
        <v>-1.0719998200962291</v>
      </c>
      <c r="V1889">
        <f t="shared" si="358"/>
        <v>-0.10000000000000853</v>
      </c>
      <c r="W1889">
        <f t="shared" si="359"/>
        <v>0.13594615000000054</v>
      </c>
    </row>
    <row r="1890" spans="1:23" x14ac:dyDescent="0.2">
      <c r="A1890" t="s">
        <v>295</v>
      </c>
      <c r="B1890" t="s">
        <v>294</v>
      </c>
      <c r="C1890">
        <v>2013</v>
      </c>
      <c r="D1890">
        <v>99.1</v>
      </c>
      <c r="E1890">
        <v>9.1999999999999993</v>
      </c>
      <c r="F1890">
        <v>4.1744311710000002</v>
      </c>
      <c r="G1890">
        <v>1633.00512</v>
      </c>
      <c r="H1890">
        <v>118343573</v>
      </c>
      <c r="I1890" t="str">
        <f>Master_Data!$A1890 &amp; "-" &amp; Master_Data!$C1890</f>
        <v>MEX-2013</v>
      </c>
      <c r="J1890">
        <f t="shared" si="348"/>
        <v>0</v>
      </c>
      <c r="K1890">
        <f t="shared" si="349"/>
        <v>0.19999999999999929</v>
      </c>
      <c r="L1890">
        <f t="shared" si="350"/>
        <v>-0.15907307199999998</v>
      </c>
      <c r="M1890">
        <f t="shared" si="351"/>
        <v>494017100.01871401</v>
      </c>
      <c r="N1890">
        <f t="shared" si="352"/>
        <v>0.90000000000000568</v>
      </c>
      <c r="O1890">
        <f t="shared" si="353"/>
        <v>2.5562878645475404</v>
      </c>
      <c r="P1890" t="str">
        <f>IFERROR(VLOOKUP(A1890,Ref_Data!$A:$B,2,0),"Unknown")</f>
        <v>Upper Middle Income</v>
      </c>
      <c r="Q1890" t="str">
        <f>IFERROR(VLOOKUP(A1890,Ref_Data!$A:$C,3,0),"Unknown")</f>
        <v>Latin America &amp; Caribbean</v>
      </c>
      <c r="R1890" t="str">
        <f t="shared" si="354"/>
        <v>Universal Access</v>
      </c>
      <c r="S1890">
        <f t="shared" si="355"/>
        <v>17.387461823359388</v>
      </c>
      <c r="T1890">
        <f t="shared" si="356"/>
        <v>-21.101640083835349</v>
      </c>
      <c r="U1890">
        <f t="shared" si="357"/>
        <v>-0.79393927300000389</v>
      </c>
      <c r="V1890">
        <f t="shared" si="358"/>
        <v>-0.10000000000000853</v>
      </c>
      <c r="W1890">
        <f t="shared" si="359"/>
        <v>-2.3126921999999439E-2</v>
      </c>
    </row>
    <row r="1891" spans="1:23" x14ac:dyDescent="0.2">
      <c r="A1891" t="s">
        <v>295</v>
      </c>
      <c r="B1891" t="s">
        <v>294</v>
      </c>
      <c r="C1891">
        <v>2014</v>
      </c>
      <c r="D1891">
        <v>99.2</v>
      </c>
      <c r="E1891">
        <v>9.8000000000000007</v>
      </c>
      <c r="F1891">
        <v>4.01481961</v>
      </c>
      <c r="G1891">
        <v>1582.666661</v>
      </c>
      <c r="H1891">
        <v>119784261</v>
      </c>
      <c r="I1891" t="str">
        <f>Master_Data!$A1891 &amp; "-" &amp; Master_Data!$C1891</f>
        <v>MEX-2014</v>
      </c>
      <c r="J1891">
        <f t="shared" si="348"/>
        <v>0.10000000000000853</v>
      </c>
      <c r="K1891">
        <f t="shared" si="349"/>
        <v>0.60000000000000142</v>
      </c>
      <c r="L1891">
        <f t="shared" si="350"/>
        <v>-0.15961156100000018</v>
      </c>
      <c r="M1891">
        <f t="shared" si="351"/>
        <v>480912200.0321582</v>
      </c>
      <c r="N1891">
        <f t="shared" si="352"/>
        <v>0.79999999999999716</v>
      </c>
      <c r="O1891">
        <f t="shared" si="353"/>
        <v>2.5367436548282734</v>
      </c>
      <c r="P1891" t="str">
        <f>IFERROR(VLOOKUP(A1891,Ref_Data!$A:$B,2,0),"Unknown")</f>
        <v>Upper Middle Income</v>
      </c>
      <c r="Q1891" t="str">
        <f>IFERROR(VLOOKUP(A1891,Ref_Data!$A:$C,3,0),"Unknown")</f>
        <v>Latin America &amp; Caribbean</v>
      </c>
      <c r="R1891" t="str">
        <f t="shared" si="354"/>
        <v>Universal Access</v>
      </c>
      <c r="S1891">
        <f t="shared" si="355"/>
        <v>16.759097411132856</v>
      </c>
      <c r="T1891">
        <f t="shared" si="356"/>
        <v>-20.311726605578301</v>
      </c>
      <c r="U1891">
        <f t="shared" si="357"/>
        <v>-0.77646728808368426</v>
      </c>
      <c r="V1891">
        <f t="shared" si="358"/>
        <v>0</v>
      </c>
      <c r="W1891">
        <f t="shared" si="359"/>
        <v>-0.18273848299999962</v>
      </c>
    </row>
    <row r="1892" spans="1:23" x14ac:dyDescent="0.2">
      <c r="A1892" t="s">
        <v>295</v>
      </c>
      <c r="B1892" t="s">
        <v>294</v>
      </c>
      <c r="C1892">
        <v>2015</v>
      </c>
      <c r="D1892">
        <v>99</v>
      </c>
      <c r="E1892">
        <v>9.1999999999999993</v>
      </c>
      <c r="F1892">
        <v>4.0506967789999999</v>
      </c>
      <c r="G1892">
        <v>1539.138267</v>
      </c>
      <c r="H1892">
        <v>121072306</v>
      </c>
      <c r="I1892" t="str">
        <f>Master_Data!$A1892 &amp; "-" &amp; Master_Data!$C1892</f>
        <v>MEX-2015</v>
      </c>
      <c r="J1892">
        <f t="shared" si="348"/>
        <v>-0.20000000000000284</v>
      </c>
      <c r="K1892">
        <f t="shared" si="349"/>
        <v>-0.60000000000000142</v>
      </c>
      <c r="L1892">
        <f t="shared" si="350"/>
        <v>3.5877168999999931E-2</v>
      </c>
      <c r="M1892">
        <f t="shared" si="351"/>
        <v>490427199.94030237</v>
      </c>
      <c r="N1892">
        <f t="shared" si="352"/>
        <v>1</v>
      </c>
      <c r="O1892">
        <f t="shared" si="353"/>
        <v>2.6317952492308474</v>
      </c>
      <c r="P1892" t="str">
        <f>IFERROR(VLOOKUP(A1892,Ref_Data!$A:$B,2,0),"Unknown")</f>
        <v>Upper Middle Income</v>
      </c>
      <c r="Q1892" t="str">
        <f>IFERROR(VLOOKUP(A1892,Ref_Data!$A:$C,3,0),"Unknown")</f>
        <v>Latin America &amp; Caribbean</v>
      </c>
      <c r="R1892" t="str">
        <f t="shared" si="354"/>
        <v>Universal Access</v>
      </c>
      <c r="S1892">
        <f t="shared" si="355"/>
        <v>15.984761441953111</v>
      </c>
      <c r="T1892">
        <f t="shared" si="356"/>
        <v>-20.71515719149799</v>
      </c>
      <c r="U1892">
        <f t="shared" si="357"/>
        <v>-0.65874458700417904</v>
      </c>
      <c r="V1892">
        <f t="shared" si="358"/>
        <v>-0.20000000000000284</v>
      </c>
      <c r="W1892">
        <f t="shared" si="359"/>
        <v>-0.14686131399999969</v>
      </c>
    </row>
    <row r="1893" spans="1:23" x14ac:dyDescent="0.2">
      <c r="A1893" t="s">
        <v>295</v>
      </c>
      <c r="B1893" t="s">
        <v>294</v>
      </c>
      <c r="C1893">
        <v>2016</v>
      </c>
      <c r="D1893">
        <v>99.5</v>
      </c>
      <c r="E1893">
        <v>9.1999999999999993</v>
      </c>
      <c r="F1893">
        <v>4.0610446910000002</v>
      </c>
      <c r="G1893">
        <v>1525.3837450000001</v>
      </c>
      <c r="H1893">
        <v>122251351</v>
      </c>
      <c r="I1893" t="str">
        <f>Master_Data!$A1893 &amp; "-" &amp; Master_Data!$C1893</f>
        <v>MEX-2016</v>
      </c>
      <c r="J1893">
        <f t="shared" si="348"/>
        <v>0.5</v>
      </c>
      <c r="K1893">
        <f t="shared" si="349"/>
        <v>0</v>
      </c>
      <c r="L1893">
        <f t="shared" si="350"/>
        <v>1.0347912000000292E-2</v>
      </c>
      <c r="M1893">
        <f t="shared" si="351"/>
        <v>496468199.94612759</v>
      </c>
      <c r="N1893">
        <f t="shared" si="352"/>
        <v>0.5</v>
      </c>
      <c r="O1893">
        <f t="shared" si="353"/>
        <v>2.6623101919838539</v>
      </c>
      <c r="P1893" t="str">
        <f>IFERROR(VLOOKUP(A1893,Ref_Data!$A:$B,2,0),"Unknown")</f>
        <v>Upper Middle Income</v>
      </c>
      <c r="Q1893" t="str">
        <f>IFERROR(VLOOKUP(A1893,Ref_Data!$A:$C,3,0),"Unknown")</f>
        <v>Latin America &amp; Caribbean</v>
      </c>
      <c r="R1893" t="str">
        <f t="shared" si="354"/>
        <v>Universal Access</v>
      </c>
      <c r="S1893">
        <f t="shared" si="355"/>
        <v>15.405248869453033</v>
      </c>
      <c r="T1893">
        <f t="shared" si="356"/>
        <v>-20.506057525184726</v>
      </c>
      <c r="U1893">
        <f t="shared" si="357"/>
        <v>-0.61332710466945617</v>
      </c>
      <c r="V1893">
        <f t="shared" si="358"/>
        <v>0.29999999999999716</v>
      </c>
      <c r="W1893">
        <f t="shared" si="359"/>
        <v>-0.1365134019999994</v>
      </c>
    </row>
    <row r="1894" spans="1:23" x14ac:dyDescent="0.2">
      <c r="A1894" t="s">
        <v>295</v>
      </c>
      <c r="B1894" t="s">
        <v>294</v>
      </c>
      <c r="C1894">
        <v>2017</v>
      </c>
      <c r="D1894">
        <v>100</v>
      </c>
      <c r="E1894">
        <v>10.1</v>
      </c>
      <c r="F1894">
        <v>4.0574332960000001</v>
      </c>
      <c r="G1894">
        <v>1478.4389650000001</v>
      </c>
      <c r="H1894">
        <v>123400057</v>
      </c>
      <c r="I1894" t="str">
        <f>Master_Data!$A1894 &amp; "-" &amp; Master_Data!$C1894</f>
        <v>MEX-2017</v>
      </c>
      <c r="J1894">
        <f t="shared" si="348"/>
        <v>0.5</v>
      </c>
      <c r="K1894">
        <f t="shared" si="349"/>
        <v>0.90000000000000036</v>
      </c>
      <c r="L1894">
        <f t="shared" si="350"/>
        <v>-3.6113950000000727E-3</v>
      </c>
      <c r="M1894">
        <f t="shared" si="351"/>
        <v>500687500.00009787</v>
      </c>
      <c r="N1894">
        <f t="shared" si="352"/>
        <v>0</v>
      </c>
      <c r="O1894">
        <f t="shared" si="353"/>
        <v>2.744403652808217</v>
      </c>
      <c r="P1894" t="str">
        <f>IFERROR(VLOOKUP(A1894,Ref_Data!$A:$B,2,0),"Unknown")</f>
        <v>Upper Middle Income</v>
      </c>
      <c r="Q1894" t="str">
        <f>IFERROR(VLOOKUP(A1894,Ref_Data!$A:$C,3,0),"Unknown")</f>
        <v>Latin America &amp; Caribbean</v>
      </c>
      <c r="R1894" t="str">
        <f t="shared" si="354"/>
        <v>Universal Access</v>
      </c>
      <c r="S1894">
        <f t="shared" si="355"/>
        <v>15.146092309921883</v>
      </c>
      <c r="T1894">
        <f t="shared" si="356"/>
        <v>-19.441518871734949</v>
      </c>
      <c r="U1894">
        <f t="shared" si="357"/>
        <v>-0.62031776957322382</v>
      </c>
      <c r="V1894">
        <f t="shared" si="358"/>
        <v>0.79999999999999716</v>
      </c>
      <c r="W1894">
        <f t="shared" si="359"/>
        <v>-0.14012479699999947</v>
      </c>
    </row>
    <row r="1895" spans="1:23" x14ac:dyDescent="0.2">
      <c r="A1895" t="s">
        <v>295</v>
      </c>
      <c r="B1895" t="s">
        <v>294</v>
      </c>
      <c r="C1895">
        <v>2018</v>
      </c>
      <c r="D1895">
        <v>99.5</v>
      </c>
      <c r="E1895">
        <v>10.3</v>
      </c>
      <c r="F1895">
        <v>3.838317059</v>
      </c>
      <c r="G1895">
        <v>1493.478822</v>
      </c>
      <c r="H1895">
        <v>124573711</v>
      </c>
      <c r="I1895" t="str">
        <f>Master_Data!$A1895 &amp; "-" &amp; Master_Data!$C1895</f>
        <v>MEX-2018</v>
      </c>
      <c r="J1895">
        <f t="shared" si="348"/>
        <v>-0.5</v>
      </c>
      <c r="K1895">
        <f t="shared" si="349"/>
        <v>0.20000000000000107</v>
      </c>
      <c r="L1895">
        <f t="shared" si="350"/>
        <v>-0.21911623700000016</v>
      </c>
      <c r="M1895">
        <f t="shared" si="351"/>
        <v>478153400.03423595</v>
      </c>
      <c r="N1895">
        <f t="shared" si="352"/>
        <v>0.5</v>
      </c>
      <c r="O1895">
        <f t="shared" si="353"/>
        <v>2.5700512136220968</v>
      </c>
      <c r="P1895" t="str">
        <f>IFERROR(VLOOKUP(A1895,Ref_Data!$A:$B,2,0),"Unknown")</f>
        <v>Upper Middle Income</v>
      </c>
      <c r="Q1895" t="str">
        <f>IFERROR(VLOOKUP(A1895,Ref_Data!$A:$C,3,0),"Unknown")</f>
        <v>Latin America &amp; Caribbean</v>
      </c>
      <c r="R1895" t="str">
        <f t="shared" si="354"/>
        <v>Universal Access</v>
      </c>
      <c r="S1895">
        <f t="shared" si="355"/>
        <v>14.016199440312505</v>
      </c>
      <c r="T1895">
        <f t="shared" si="356"/>
        <v>-19.263030170325301</v>
      </c>
      <c r="U1895">
        <f t="shared" si="357"/>
        <v>-0.87255195062761493</v>
      </c>
      <c r="V1895">
        <f t="shared" si="358"/>
        <v>0.29999999999999716</v>
      </c>
      <c r="W1895">
        <f t="shared" si="359"/>
        <v>-0.35924103399999963</v>
      </c>
    </row>
    <row r="1896" spans="1:23" x14ac:dyDescent="0.2">
      <c r="A1896" t="s">
        <v>295</v>
      </c>
      <c r="B1896" t="s">
        <v>294</v>
      </c>
      <c r="C1896">
        <v>2019</v>
      </c>
      <c r="D1896">
        <v>99.6</v>
      </c>
      <c r="E1896">
        <v>10.3</v>
      </c>
      <c r="F1896">
        <v>3.9254237789999999</v>
      </c>
      <c r="G1896">
        <v>1469.653503</v>
      </c>
      <c r="H1896">
        <v>125762982</v>
      </c>
      <c r="I1896" t="str">
        <f>Master_Data!$A1896 &amp; "-" &amp; Master_Data!$C1896</f>
        <v>MEX-2019</v>
      </c>
      <c r="J1896">
        <f t="shared" si="348"/>
        <v>9.9999999999994316E-2</v>
      </c>
      <c r="K1896">
        <f t="shared" si="349"/>
        <v>0</v>
      </c>
      <c r="L1896">
        <f t="shared" si="350"/>
        <v>8.7106719999999971E-2</v>
      </c>
      <c r="M1896">
        <f t="shared" si="351"/>
        <v>493673000.06074899</v>
      </c>
      <c r="N1896">
        <f t="shared" si="352"/>
        <v>0.40000000000000568</v>
      </c>
      <c r="O1896">
        <f t="shared" si="353"/>
        <v>2.6709858963266115</v>
      </c>
      <c r="P1896" t="str">
        <f>IFERROR(VLOOKUP(A1896,Ref_Data!$A:$B,2,0),"Unknown")</f>
        <v>Upper Middle Income</v>
      </c>
      <c r="Q1896" t="str">
        <f>IFERROR(VLOOKUP(A1896,Ref_Data!$A:$C,3,0),"Unknown")</f>
        <v>Latin America &amp; Caribbean</v>
      </c>
      <c r="R1896" t="str">
        <f t="shared" si="354"/>
        <v>Universal Access</v>
      </c>
      <c r="S1896">
        <f t="shared" si="355"/>
        <v>13.558622860585871</v>
      </c>
      <c r="T1896">
        <f t="shared" si="356"/>
        <v>-19.162191043827288</v>
      </c>
      <c r="U1896">
        <f t="shared" si="357"/>
        <v>-0.75797751658158763</v>
      </c>
      <c r="V1896">
        <f t="shared" si="358"/>
        <v>0.39999999999999147</v>
      </c>
      <c r="W1896">
        <f t="shared" si="359"/>
        <v>-0.27213431399999966</v>
      </c>
    </row>
    <row r="1897" spans="1:23" x14ac:dyDescent="0.2">
      <c r="A1897" t="s">
        <v>295</v>
      </c>
      <c r="B1897" t="s">
        <v>294</v>
      </c>
      <c r="C1897">
        <v>2020</v>
      </c>
      <c r="D1897">
        <v>99.4</v>
      </c>
      <c r="E1897">
        <v>12.3</v>
      </c>
      <c r="F1897">
        <v>3.4624714160000001</v>
      </c>
      <c r="G1897">
        <v>1366.427226</v>
      </c>
      <c r="H1897">
        <v>126799054</v>
      </c>
      <c r="I1897" t="str">
        <f>Master_Data!$A1897 &amp; "-" &amp; Master_Data!$C1897</f>
        <v>MEX-2020</v>
      </c>
      <c r="J1897">
        <f t="shared" si="348"/>
        <v>-0.19999999999998863</v>
      </c>
      <c r="K1897">
        <f t="shared" si="349"/>
        <v>2</v>
      </c>
      <c r="L1897">
        <f t="shared" si="350"/>
        <v>-0.46295236299999987</v>
      </c>
      <c r="M1897">
        <f t="shared" si="351"/>
        <v>439038100.0508405</v>
      </c>
      <c r="N1897">
        <f t="shared" si="352"/>
        <v>0.59999999999999432</v>
      </c>
      <c r="O1897">
        <f t="shared" si="353"/>
        <v>2.5339596212056157</v>
      </c>
      <c r="P1897" t="str">
        <f>IFERROR(VLOOKUP(A1897,Ref_Data!$A:$B,2,0),"Unknown")</f>
        <v>Upper Middle Income</v>
      </c>
      <c r="Q1897" t="str">
        <f>IFERROR(VLOOKUP(A1897,Ref_Data!$A:$C,3,0),"Unknown")</f>
        <v>Latin America &amp; Caribbean</v>
      </c>
      <c r="R1897" t="str">
        <f t="shared" si="354"/>
        <v>Universal Access</v>
      </c>
      <c r="S1897">
        <f t="shared" si="355"/>
        <v>12.826165474335923</v>
      </c>
      <c r="T1897">
        <f t="shared" si="356"/>
        <v>-18.23485343381526</v>
      </c>
      <c r="U1897">
        <f t="shared" si="357"/>
        <v>-0.93827622030125779</v>
      </c>
      <c r="V1897">
        <f t="shared" si="358"/>
        <v>0.20000000000000284</v>
      </c>
      <c r="W1897">
        <f t="shared" si="359"/>
        <v>-0.73508667699999952</v>
      </c>
    </row>
    <row r="1898" spans="1:23" x14ac:dyDescent="0.2">
      <c r="A1898" t="s">
        <v>295</v>
      </c>
      <c r="B1898" t="s">
        <v>294</v>
      </c>
      <c r="C1898">
        <v>2021</v>
      </c>
      <c r="D1898">
        <v>100</v>
      </c>
      <c r="E1898">
        <v>13</v>
      </c>
      <c r="F1898">
        <v>3.5466248990000002</v>
      </c>
      <c r="G1898">
        <v>1417.7055909999999</v>
      </c>
      <c r="H1898">
        <v>127648148</v>
      </c>
      <c r="I1898" t="str">
        <f>Master_Data!$A1898 &amp; "-" &amp; Master_Data!$C1898</f>
        <v>MEX-2021</v>
      </c>
      <c r="J1898">
        <f t="shared" si="348"/>
        <v>0.59999999999999432</v>
      </c>
      <c r="K1898">
        <f t="shared" si="349"/>
        <v>0.69999999999999929</v>
      </c>
      <c r="L1898">
        <f t="shared" si="350"/>
        <v>8.415348300000014E-2</v>
      </c>
      <c r="M1898">
        <f t="shared" si="351"/>
        <v>452720100.00803709</v>
      </c>
      <c r="N1898">
        <f t="shared" si="352"/>
        <v>0</v>
      </c>
      <c r="O1898">
        <f t="shared" si="353"/>
        <v>2.5016653115533916</v>
      </c>
      <c r="P1898" t="str">
        <f>IFERROR(VLOOKUP(A1898,Ref_Data!$A:$B,2,0),"Unknown")</f>
        <v>Upper Middle Income</v>
      </c>
      <c r="Q1898" t="str">
        <f>IFERROR(VLOOKUP(A1898,Ref_Data!$A:$C,3,0),"Unknown")</f>
        <v>Latin America &amp; Caribbean</v>
      </c>
      <c r="R1898" t="str">
        <f t="shared" si="354"/>
        <v>Universal Access</v>
      </c>
      <c r="S1898">
        <f t="shared" si="355"/>
        <v>12.87483148972656</v>
      </c>
      <c r="T1898">
        <f t="shared" si="356"/>
        <v>-16.603381642512058</v>
      </c>
      <c r="U1898">
        <f t="shared" si="357"/>
        <v>-1.0341094420041861</v>
      </c>
      <c r="V1898">
        <f t="shared" si="358"/>
        <v>0.79999999999999716</v>
      </c>
      <c r="W1898">
        <f t="shared" si="359"/>
        <v>-0.65093319399999938</v>
      </c>
    </row>
    <row r="1899" spans="1:23" x14ac:dyDescent="0.2">
      <c r="A1899" t="s">
        <v>295</v>
      </c>
      <c r="B1899" t="s">
        <v>294</v>
      </c>
      <c r="C1899">
        <v>2022</v>
      </c>
      <c r="D1899">
        <v>100</v>
      </c>
      <c r="F1899">
        <v>3.5218382899999998</v>
      </c>
      <c r="G1899">
        <v>1525.7351610000001</v>
      </c>
      <c r="H1899">
        <v>128613117</v>
      </c>
      <c r="I1899" t="str">
        <f>Master_Data!$A1899 &amp; "-" &amp; Master_Data!$C1899</f>
        <v>MEX-2022</v>
      </c>
      <c r="J1899">
        <f t="shared" si="348"/>
        <v>0</v>
      </c>
      <c r="K1899" t="str">
        <f t="shared" si="349"/>
        <v/>
      </c>
      <c r="L1899">
        <f t="shared" si="350"/>
        <v>-2.4786609000000404E-2</v>
      </c>
      <c r="M1899">
        <f t="shared" si="351"/>
        <v>452954600.04684991</v>
      </c>
      <c r="N1899">
        <f t="shared" si="352"/>
        <v>0</v>
      </c>
      <c r="O1899">
        <f t="shared" si="353"/>
        <v>2.3082893938760054</v>
      </c>
      <c r="P1899" t="str">
        <f>IFERROR(VLOOKUP(A1899,Ref_Data!$A:$B,2,0),"Unknown")</f>
        <v>Upper Middle Income</v>
      </c>
      <c r="Q1899" t="str">
        <f>IFERROR(VLOOKUP(A1899,Ref_Data!$A:$C,3,0),"Unknown")</f>
        <v>Latin America &amp; Caribbean</v>
      </c>
      <c r="R1899" t="str">
        <f t="shared" si="354"/>
        <v>Universal Access</v>
      </c>
      <c r="S1899">
        <f t="shared" si="355"/>
        <v>12.585946336015652</v>
      </c>
      <c r="T1899" t="str">
        <f t="shared" si="356"/>
        <v/>
      </c>
      <c r="U1899">
        <f t="shared" si="357"/>
        <v>-1.0289627622259365</v>
      </c>
      <c r="V1899">
        <f t="shared" si="358"/>
        <v>0.79999999999999716</v>
      </c>
      <c r="W1899">
        <f t="shared" si="359"/>
        <v>-0.67571980299999979</v>
      </c>
    </row>
    <row r="1900" spans="1:23" x14ac:dyDescent="0.2">
      <c r="A1900" t="s">
        <v>297</v>
      </c>
      <c r="B1900" t="s">
        <v>296</v>
      </c>
      <c r="C1900">
        <v>2010</v>
      </c>
      <c r="D1900">
        <v>89.4</v>
      </c>
      <c r="E1900">
        <v>13.7</v>
      </c>
      <c r="F1900">
        <v>1.921451E-3</v>
      </c>
      <c r="H1900">
        <v>52044</v>
      </c>
      <c r="I1900" t="str">
        <f>Master_Data!$A1900 &amp; "-" &amp; Master_Data!$C1900</f>
        <v>MHL-2010</v>
      </c>
      <c r="J1900" t="str">
        <f t="shared" si="348"/>
        <v/>
      </c>
      <c r="K1900" t="str">
        <f t="shared" si="349"/>
        <v/>
      </c>
      <c r="L1900" t="str">
        <f t="shared" si="350"/>
        <v/>
      </c>
      <c r="M1900">
        <f t="shared" si="351"/>
        <v>99.999995843999997</v>
      </c>
      <c r="N1900">
        <f t="shared" si="352"/>
        <v>10.599999999999994</v>
      </c>
      <c r="O1900" t="str">
        <f t="shared" si="353"/>
        <v/>
      </c>
      <c r="P1900" t="str">
        <f>IFERROR(VLOOKUP(A1900,Ref_Data!$A:$B,2,0),"Unknown")</f>
        <v>Upper Middle Income</v>
      </c>
      <c r="Q1900" t="str">
        <f>IFERROR(VLOOKUP(A1900,Ref_Data!$A:$C,3,0),"Unknown")</f>
        <v>East Asia &amp; Pacific</v>
      </c>
      <c r="R1900" t="str">
        <f t="shared" si="354"/>
        <v>High Access</v>
      </c>
      <c r="S1900">
        <f t="shared" si="355"/>
        <v>9.7753425605859547</v>
      </c>
      <c r="T1900">
        <f t="shared" si="356"/>
        <v>-16.712664906737903</v>
      </c>
      <c r="U1900">
        <f t="shared" si="357"/>
        <v>-5.096137762991634</v>
      </c>
      <c r="V1900">
        <f t="shared" si="358"/>
        <v>0</v>
      </c>
      <c r="W1900">
        <f t="shared" si="359"/>
        <v>0</v>
      </c>
    </row>
    <row r="1901" spans="1:23" x14ac:dyDescent="0.2">
      <c r="A1901" t="s">
        <v>297</v>
      </c>
      <c r="B1901" t="s">
        <v>296</v>
      </c>
      <c r="C1901">
        <v>2011</v>
      </c>
      <c r="D1901">
        <v>89.9</v>
      </c>
      <c r="E1901">
        <v>12.3</v>
      </c>
      <c r="F1901">
        <v>1.926522E-3</v>
      </c>
      <c r="H1901">
        <v>51907</v>
      </c>
      <c r="I1901" t="str">
        <f>Master_Data!$A1901 &amp; "-" &amp; Master_Data!$C1901</f>
        <v>MHL-2011</v>
      </c>
      <c r="J1901">
        <f t="shared" si="348"/>
        <v>0.5</v>
      </c>
      <c r="K1901">
        <f t="shared" si="349"/>
        <v>-1.3999999999999986</v>
      </c>
      <c r="L1901">
        <f t="shared" si="350"/>
        <v>5.0709999999999384E-6</v>
      </c>
      <c r="M1901">
        <f t="shared" si="351"/>
        <v>99.999977454000003</v>
      </c>
      <c r="N1901">
        <f t="shared" si="352"/>
        <v>10.099999999999994</v>
      </c>
      <c r="O1901" t="str">
        <f t="shared" si="353"/>
        <v/>
      </c>
      <c r="P1901" t="str">
        <f>IFERROR(VLOOKUP(A1901,Ref_Data!$A:$B,2,0),"Unknown")</f>
        <v>Upper Middle Income</v>
      </c>
      <c r="Q1901" t="str">
        <f>IFERROR(VLOOKUP(A1901,Ref_Data!$A:$C,3,0),"Unknown")</f>
        <v>East Asia &amp; Pacific</v>
      </c>
      <c r="R1901" t="str">
        <f t="shared" si="354"/>
        <v>High Access</v>
      </c>
      <c r="S1901">
        <f t="shared" si="355"/>
        <v>9.4846725691796934</v>
      </c>
      <c r="T1901">
        <f t="shared" si="356"/>
        <v>-17.897370289641142</v>
      </c>
      <c r="U1901">
        <f t="shared" si="357"/>
        <v>-5.1246068617740557</v>
      </c>
      <c r="V1901">
        <f t="shared" si="358"/>
        <v>0.5</v>
      </c>
      <c r="W1901">
        <f t="shared" si="359"/>
        <v>5.0709999999999384E-6</v>
      </c>
    </row>
    <row r="1902" spans="1:23" x14ac:dyDescent="0.2">
      <c r="A1902" t="s">
        <v>297</v>
      </c>
      <c r="B1902" t="s">
        <v>296</v>
      </c>
      <c r="C1902">
        <v>2012</v>
      </c>
      <c r="D1902">
        <v>90.4</v>
      </c>
      <c r="E1902">
        <v>12</v>
      </c>
      <c r="F1902">
        <v>1.9448060000000001E-3</v>
      </c>
      <c r="H1902">
        <v>51419</v>
      </c>
      <c r="I1902" t="str">
        <f>Master_Data!$A1902 &amp; "-" &amp; Master_Data!$C1902</f>
        <v>MHL-2012</v>
      </c>
      <c r="J1902">
        <f t="shared" si="348"/>
        <v>0.5</v>
      </c>
      <c r="K1902">
        <f t="shared" si="349"/>
        <v>-0.30000000000000071</v>
      </c>
      <c r="L1902">
        <f t="shared" si="350"/>
        <v>1.8284000000000139E-5</v>
      </c>
      <c r="M1902">
        <f t="shared" si="351"/>
        <v>99.999979714000006</v>
      </c>
      <c r="N1902">
        <f t="shared" si="352"/>
        <v>9.5999999999999943</v>
      </c>
      <c r="O1902" t="str">
        <f t="shared" si="353"/>
        <v/>
      </c>
      <c r="P1902" t="str">
        <f>IFERROR(VLOOKUP(A1902,Ref_Data!$A:$B,2,0),"Unknown")</f>
        <v>Upper Middle Income</v>
      </c>
      <c r="Q1902" t="str">
        <f>IFERROR(VLOOKUP(A1902,Ref_Data!$A:$C,3,0),"Unknown")</f>
        <v>East Asia &amp; Pacific</v>
      </c>
      <c r="R1902" t="str">
        <f t="shared" si="354"/>
        <v>High Access</v>
      </c>
      <c r="S1902">
        <f t="shared" si="355"/>
        <v>9.2791954639843794</v>
      </c>
      <c r="T1902">
        <f t="shared" si="356"/>
        <v>-18.107129453224882</v>
      </c>
      <c r="U1902">
        <f t="shared" si="357"/>
        <v>-5.4035592570962292</v>
      </c>
      <c r="V1902">
        <f t="shared" si="358"/>
        <v>1</v>
      </c>
      <c r="W1902">
        <f t="shared" si="359"/>
        <v>2.3355000000000077E-5</v>
      </c>
    </row>
    <row r="1903" spans="1:23" x14ac:dyDescent="0.2">
      <c r="A1903" t="s">
        <v>297</v>
      </c>
      <c r="B1903" t="s">
        <v>296</v>
      </c>
      <c r="C1903">
        <v>2013</v>
      </c>
      <c r="D1903">
        <v>90.9</v>
      </c>
      <c r="E1903">
        <v>12.4</v>
      </c>
      <c r="F1903">
        <v>1.973126E-3</v>
      </c>
      <c r="H1903">
        <v>50681</v>
      </c>
      <c r="I1903" t="str">
        <f>Master_Data!$A1903 &amp; "-" &amp; Master_Data!$C1903</f>
        <v>MHL-2013</v>
      </c>
      <c r="J1903">
        <f t="shared" si="348"/>
        <v>0.5</v>
      </c>
      <c r="K1903">
        <f t="shared" si="349"/>
        <v>0.40000000000000036</v>
      </c>
      <c r="L1903">
        <f t="shared" si="350"/>
        <v>2.8319999999999864E-5</v>
      </c>
      <c r="M1903">
        <f t="shared" si="351"/>
        <v>99.999998805999994</v>
      </c>
      <c r="N1903">
        <f t="shared" si="352"/>
        <v>9.0999999999999943</v>
      </c>
      <c r="O1903" t="str">
        <f t="shared" si="353"/>
        <v/>
      </c>
      <c r="P1903" t="str">
        <f>IFERROR(VLOOKUP(A1903,Ref_Data!$A:$B,2,0),"Unknown")</f>
        <v>Upper Middle Income</v>
      </c>
      <c r="Q1903" t="str">
        <f>IFERROR(VLOOKUP(A1903,Ref_Data!$A:$C,3,0),"Unknown")</f>
        <v>East Asia &amp; Pacific</v>
      </c>
      <c r="R1903" t="str">
        <f t="shared" si="354"/>
        <v>High Access</v>
      </c>
      <c r="S1903">
        <f t="shared" si="355"/>
        <v>9.1874618233593992</v>
      </c>
      <c r="T1903">
        <f t="shared" si="356"/>
        <v>-17.901640083835346</v>
      </c>
      <c r="U1903">
        <f t="shared" si="357"/>
        <v>-4.9663973180000038</v>
      </c>
      <c r="V1903">
        <f t="shared" si="358"/>
        <v>1.5</v>
      </c>
      <c r="W1903">
        <f t="shared" si="359"/>
        <v>5.1674999999999941E-5</v>
      </c>
    </row>
    <row r="1904" spans="1:23" x14ac:dyDescent="0.2">
      <c r="A1904" t="s">
        <v>297</v>
      </c>
      <c r="B1904" t="s">
        <v>296</v>
      </c>
      <c r="C1904">
        <v>2014</v>
      </c>
      <c r="D1904">
        <v>91.5</v>
      </c>
      <c r="E1904">
        <v>12.2</v>
      </c>
      <c r="F1904">
        <v>2.0081930000000001E-3</v>
      </c>
      <c r="H1904">
        <v>49796</v>
      </c>
      <c r="I1904" t="str">
        <f>Master_Data!$A1904 &amp; "-" &amp; Master_Data!$C1904</f>
        <v>MHL-2014</v>
      </c>
      <c r="J1904">
        <f t="shared" si="348"/>
        <v>0.59999999999999432</v>
      </c>
      <c r="K1904">
        <f t="shared" si="349"/>
        <v>-0.20000000000000107</v>
      </c>
      <c r="L1904">
        <f t="shared" si="350"/>
        <v>3.5067000000000171E-5</v>
      </c>
      <c r="M1904">
        <f t="shared" si="351"/>
        <v>99.999978628000008</v>
      </c>
      <c r="N1904">
        <f t="shared" si="352"/>
        <v>8.5</v>
      </c>
      <c r="O1904" t="str">
        <f t="shared" si="353"/>
        <v/>
      </c>
      <c r="P1904" t="str">
        <f>IFERROR(VLOOKUP(A1904,Ref_Data!$A:$B,2,0),"Unknown")</f>
        <v>Upper Middle Income</v>
      </c>
      <c r="Q1904" t="str">
        <f>IFERROR(VLOOKUP(A1904,Ref_Data!$A:$C,3,0),"Unknown")</f>
        <v>East Asia &amp; Pacific</v>
      </c>
      <c r="R1904" t="str">
        <f t="shared" si="354"/>
        <v>High Access</v>
      </c>
      <c r="S1904">
        <f t="shared" si="355"/>
        <v>9.0590974111328535</v>
      </c>
      <c r="T1904">
        <f t="shared" si="356"/>
        <v>-17.911726605578302</v>
      </c>
      <c r="U1904">
        <f t="shared" si="357"/>
        <v>-4.7892787050836843</v>
      </c>
      <c r="V1904">
        <f t="shared" si="358"/>
        <v>2.0999999999999943</v>
      </c>
      <c r="W1904">
        <f t="shared" si="359"/>
        <v>8.6742000000000112E-5</v>
      </c>
    </row>
    <row r="1905" spans="1:23" x14ac:dyDescent="0.2">
      <c r="A1905" t="s">
        <v>297</v>
      </c>
      <c r="B1905" t="s">
        <v>296</v>
      </c>
      <c r="C1905">
        <v>2015</v>
      </c>
      <c r="D1905">
        <v>92.1</v>
      </c>
      <c r="E1905">
        <v>11.7</v>
      </c>
      <c r="F1905">
        <v>2.0491799999999998E-3</v>
      </c>
      <c r="H1905">
        <v>48800</v>
      </c>
      <c r="I1905" t="str">
        <f>Master_Data!$A1905 &amp; "-" &amp; Master_Data!$C1905</f>
        <v>MHL-2015</v>
      </c>
      <c r="J1905">
        <f t="shared" si="348"/>
        <v>0.59999999999999432</v>
      </c>
      <c r="K1905">
        <f t="shared" si="349"/>
        <v>-0.5</v>
      </c>
      <c r="L1905">
        <f t="shared" si="350"/>
        <v>4.0986999999999708E-5</v>
      </c>
      <c r="M1905">
        <f t="shared" si="351"/>
        <v>99.999983999999998</v>
      </c>
      <c r="N1905">
        <f t="shared" si="352"/>
        <v>7.9000000000000057</v>
      </c>
      <c r="O1905" t="str">
        <f t="shared" si="353"/>
        <v/>
      </c>
      <c r="P1905" t="str">
        <f>IFERROR(VLOOKUP(A1905,Ref_Data!$A:$B,2,0),"Unknown")</f>
        <v>Upper Middle Income</v>
      </c>
      <c r="Q1905" t="str">
        <f>IFERROR(VLOOKUP(A1905,Ref_Data!$A:$C,3,0),"Unknown")</f>
        <v>East Asia &amp; Pacific</v>
      </c>
      <c r="R1905" t="str">
        <f t="shared" si="354"/>
        <v>High Access</v>
      </c>
      <c r="S1905">
        <f t="shared" si="355"/>
        <v>9.0847614419531055</v>
      </c>
      <c r="T1905">
        <f t="shared" si="356"/>
        <v>-18.21515719149799</v>
      </c>
      <c r="U1905">
        <f t="shared" si="357"/>
        <v>-4.7073921860041787</v>
      </c>
      <c r="V1905">
        <f t="shared" si="358"/>
        <v>2.6999999999999886</v>
      </c>
      <c r="W1905">
        <f t="shared" si="359"/>
        <v>1.2772899999999982E-4</v>
      </c>
    </row>
    <row r="1906" spans="1:23" x14ac:dyDescent="0.2">
      <c r="A1906" t="s">
        <v>297</v>
      </c>
      <c r="B1906" t="s">
        <v>296</v>
      </c>
      <c r="C1906">
        <v>2016</v>
      </c>
      <c r="D1906">
        <v>92.7</v>
      </c>
      <c r="E1906">
        <v>12.1</v>
      </c>
      <c r="F1906">
        <v>2.0960409999999999E-3</v>
      </c>
      <c r="H1906">
        <v>47709</v>
      </c>
      <c r="I1906" t="str">
        <f>Master_Data!$A1906 &amp; "-" &amp; Master_Data!$C1906</f>
        <v>MHL-2016</v>
      </c>
      <c r="J1906">
        <f t="shared" si="348"/>
        <v>0.60000000000000853</v>
      </c>
      <c r="K1906">
        <f t="shared" si="349"/>
        <v>0.40000000000000036</v>
      </c>
      <c r="L1906">
        <f t="shared" si="350"/>
        <v>4.6861000000000038E-5</v>
      </c>
      <c r="M1906">
        <f t="shared" si="351"/>
        <v>100.00002006899999</v>
      </c>
      <c r="N1906">
        <f t="shared" si="352"/>
        <v>7.2999999999999972</v>
      </c>
      <c r="O1906" t="str">
        <f t="shared" si="353"/>
        <v/>
      </c>
      <c r="P1906" t="str">
        <f>IFERROR(VLOOKUP(A1906,Ref_Data!$A:$B,2,0),"Unknown")</f>
        <v>Upper Middle Income</v>
      </c>
      <c r="Q1906" t="str">
        <f>IFERROR(VLOOKUP(A1906,Ref_Data!$A:$C,3,0),"Unknown")</f>
        <v>East Asia &amp; Pacific</v>
      </c>
      <c r="R1906" t="str">
        <f t="shared" si="354"/>
        <v>High Access</v>
      </c>
      <c r="S1906">
        <f t="shared" si="355"/>
        <v>8.6052488694530354</v>
      </c>
      <c r="T1906">
        <f t="shared" si="356"/>
        <v>-17.606057525184724</v>
      </c>
      <c r="U1906">
        <f t="shared" si="357"/>
        <v>-4.6722757546694567</v>
      </c>
      <c r="V1906">
        <f t="shared" si="358"/>
        <v>3.2999999999999972</v>
      </c>
      <c r="W1906">
        <f t="shared" si="359"/>
        <v>1.7458999999999986E-4</v>
      </c>
    </row>
    <row r="1907" spans="1:23" x14ac:dyDescent="0.2">
      <c r="A1907" t="s">
        <v>297</v>
      </c>
      <c r="B1907" t="s">
        <v>296</v>
      </c>
      <c r="C1907">
        <v>2017</v>
      </c>
      <c r="D1907">
        <v>93.8</v>
      </c>
      <c r="E1907">
        <v>12</v>
      </c>
      <c r="F1907">
        <v>2.1491969999999998E-3</v>
      </c>
      <c r="H1907">
        <v>46529</v>
      </c>
      <c r="I1907" t="str">
        <f>Master_Data!$A1907 &amp; "-" &amp; Master_Data!$C1907</f>
        <v>MHL-2017</v>
      </c>
      <c r="J1907">
        <f t="shared" si="348"/>
        <v>1.0999999999999943</v>
      </c>
      <c r="K1907">
        <f t="shared" si="349"/>
        <v>-9.9999999999999645E-2</v>
      </c>
      <c r="L1907">
        <f t="shared" si="350"/>
        <v>5.315599999999995E-5</v>
      </c>
      <c r="M1907">
        <f t="shared" si="351"/>
        <v>99.999987212999997</v>
      </c>
      <c r="N1907">
        <f t="shared" si="352"/>
        <v>6.2000000000000028</v>
      </c>
      <c r="O1907" t="str">
        <f t="shared" si="353"/>
        <v/>
      </c>
      <c r="P1907" t="str">
        <f>IFERROR(VLOOKUP(A1907,Ref_Data!$A:$B,2,0),"Unknown")</f>
        <v>Upper Middle Income</v>
      </c>
      <c r="Q1907" t="str">
        <f>IFERROR(VLOOKUP(A1907,Ref_Data!$A:$C,3,0),"Unknown")</f>
        <v>East Asia &amp; Pacific</v>
      </c>
      <c r="R1907" t="str">
        <f t="shared" si="354"/>
        <v>High Access</v>
      </c>
      <c r="S1907">
        <f t="shared" si="355"/>
        <v>8.9460923099218803</v>
      </c>
      <c r="T1907">
        <f t="shared" si="356"/>
        <v>-17.541518871734947</v>
      </c>
      <c r="U1907">
        <f t="shared" si="357"/>
        <v>-4.6756018685732244</v>
      </c>
      <c r="V1907">
        <f t="shared" si="358"/>
        <v>4.3999999999999915</v>
      </c>
      <c r="W1907">
        <f t="shared" si="359"/>
        <v>2.2774599999999981E-4</v>
      </c>
    </row>
    <row r="1908" spans="1:23" x14ac:dyDescent="0.2">
      <c r="A1908" t="s">
        <v>297</v>
      </c>
      <c r="B1908" t="s">
        <v>296</v>
      </c>
      <c r="C1908">
        <v>2018</v>
      </c>
      <c r="D1908">
        <v>95.3</v>
      </c>
      <c r="E1908">
        <v>12</v>
      </c>
      <c r="F1908">
        <v>2.208237E-3</v>
      </c>
      <c r="H1908">
        <v>45285</v>
      </c>
      <c r="I1908" t="str">
        <f>Master_Data!$A1908 &amp; "-" &amp; Master_Data!$C1908</f>
        <v>MHL-2018</v>
      </c>
      <c r="J1908">
        <f t="shared" si="348"/>
        <v>1.5</v>
      </c>
      <c r="K1908">
        <f t="shared" si="349"/>
        <v>0</v>
      </c>
      <c r="L1908">
        <f t="shared" si="350"/>
        <v>5.9040000000000221E-5</v>
      </c>
      <c r="M1908">
        <f t="shared" si="351"/>
        <v>100.000012545</v>
      </c>
      <c r="N1908">
        <f t="shared" si="352"/>
        <v>4.7000000000000028</v>
      </c>
      <c r="O1908" t="str">
        <f t="shared" si="353"/>
        <v/>
      </c>
      <c r="P1908" t="str">
        <f>IFERROR(VLOOKUP(A1908,Ref_Data!$A:$B,2,0),"Unknown")</f>
        <v>Upper Middle Income</v>
      </c>
      <c r="Q1908" t="str">
        <f>IFERROR(VLOOKUP(A1908,Ref_Data!$A:$C,3,0),"Unknown")</f>
        <v>East Asia &amp; Pacific</v>
      </c>
      <c r="R1908" t="str">
        <f t="shared" si="354"/>
        <v>Universal Access</v>
      </c>
      <c r="S1908">
        <f t="shared" si="355"/>
        <v>9.8161994403125021</v>
      </c>
      <c r="T1908">
        <f t="shared" si="356"/>
        <v>-17.563030170325302</v>
      </c>
      <c r="U1908">
        <f t="shared" si="357"/>
        <v>-4.7086607726276153</v>
      </c>
      <c r="V1908">
        <f t="shared" si="358"/>
        <v>5.8999999999999915</v>
      </c>
      <c r="W1908">
        <f t="shared" si="359"/>
        <v>2.8678600000000003E-4</v>
      </c>
    </row>
    <row r="1909" spans="1:23" x14ac:dyDescent="0.2">
      <c r="A1909" t="s">
        <v>297</v>
      </c>
      <c r="B1909" t="s">
        <v>296</v>
      </c>
      <c r="C1909">
        <v>2019</v>
      </c>
      <c r="D1909">
        <v>96.8</v>
      </c>
      <c r="E1909">
        <v>12.1</v>
      </c>
      <c r="F1909">
        <v>2.2723660000000001E-3</v>
      </c>
      <c r="H1909">
        <v>44007</v>
      </c>
      <c r="I1909" t="str">
        <f>Master_Data!$A1909 &amp; "-" &amp; Master_Data!$C1909</f>
        <v>MHL-2019</v>
      </c>
      <c r="J1909">
        <f t="shared" si="348"/>
        <v>1.5</v>
      </c>
      <c r="K1909">
        <f t="shared" si="349"/>
        <v>9.9999999999999645E-2</v>
      </c>
      <c r="L1909">
        <f t="shared" si="350"/>
        <v>6.4129000000000009E-5</v>
      </c>
      <c r="M1909">
        <f t="shared" si="351"/>
        <v>100.000010562</v>
      </c>
      <c r="N1909">
        <f t="shared" si="352"/>
        <v>3.2000000000000028</v>
      </c>
      <c r="O1909" t="str">
        <f t="shared" si="353"/>
        <v/>
      </c>
      <c r="P1909" t="str">
        <f>IFERROR(VLOOKUP(A1909,Ref_Data!$A:$B,2,0),"Unknown")</f>
        <v>Upper Middle Income</v>
      </c>
      <c r="Q1909" t="str">
        <f>IFERROR(VLOOKUP(A1909,Ref_Data!$A:$C,3,0),"Unknown")</f>
        <v>East Asia &amp; Pacific</v>
      </c>
      <c r="R1909" t="str">
        <f t="shared" si="354"/>
        <v>Universal Access</v>
      </c>
      <c r="S1909">
        <f t="shared" si="355"/>
        <v>10.758622860585874</v>
      </c>
      <c r="T1909">
        <f t="shared" si="356"/>
        <v>-17.362191043827288</v>
      </c>
      <c r="U1909">
        <f t="shared" si="357"/>
        <v>-4.6811289295815879</v>
      </c>
      <c r="V1909">
        <f t="shared" si="358"/>
        <v>7.3999999999999915</v>
      </c>
      <c r="W1909">
        <f t="shared" si="359"/>
        <v>3.5091500000000004E-4</v>
      </c>
    </row>
    <row r="1910" spans="1:23" x14ac:dyDescent="0.2">
      <c r="A1910" t="s">
        <v>297</v>
      </c>
      <c r="B1910" t="s">
        <v>296</v>
      </c>
      <c r="C1910">
        <v>2020</v>
      </c>
      <c r="D1910">
        <v>98.3</v>
      </c>
      <c r="E1910">
        <v>12</v>
      </c>
      <c r="F1910">
        <v>2.3415910000000001E-3</v>
      </c>
      <c r="H1910">
        <v>42706</v>
      </c>
      <c r="I1910" t="str">
        <f>Master_Data!$A1910 &amp; "-" &amp; Master_Data!$C1910</f>
        <v>MHL-2020</v>
      </c>
      <c r="J1910">
        <f t="shared" si="348"/>
        <v>1.5</v>
      </c>
      <c r="K1910">
        <f t="shared" si="349"/>
        <v>-9.9999999999999645E-2</v>
      </c>
      <c r="L1910">
        <f t="shared" si="350"/>
        <v>6.9225000000000016E-5</v>
      </c>
      <c r="M1910">
        <f t="shared" si="351"/>
        <v>99.999985246000008</v>
      </c>
      <c r="N1910">
        <f t="shared" si="352"/>
        <v>1.7000000000000028</v>
      </c>
      <c r="O1910" t="str">
        <f t="shared" si="353"/>
        <v/>
      </c>
      <c r="P1910" t="str">
        <f>IFERROR(VLOOKUP(A1910,Ref_Data!$A:$B,2,0),"Unknown")</f>
        <v>Upper Middle Income</v>
      </c>
      <c r="Q1910" t="str">
        <f>IFERROR(VLOOKUP(A1910,Ref_Data!$A:$C,3,0),"Unknown")</f>
        <v>East Asia &amp; Pacific</v>
      </c>
      <c r="R1910" t="str">
        <f t="shared" si="354"/>
        <v>Universal Access</v>
      </c>
      <c r="S1910">
        <f t="shared" si="355"/>
        <v>11.726165474335914</v>
      </c>
      <c r="T1910">
        <f t="shared" si="356"/>
        <v>-18.534853433815261</v>
      </c>
      <c r="U1910">
        <f t="shared" si="357"/>
        <v>-4.3984060453012574</v>
      </c>
      <c r="V1910">
        <f t="shared" si="358"/>
        <v>8.8999999999999915</v>
      </c>
      <c r="W1910">
        <f t="shared" si="359"/>
        <v>4.2014000000000005E-4</v>
      </c>
    </row>
    <row r="1911" spans="1:23" x14ac:dyDescent="0.2">
      <c r="A1911" t="s">
        <v>297</v>
      </c>
      <c r="B1911" t="s">
        <v>296</v>
      </c>
      <c r="C1911">
        <v>2021</v>
      </c>
      <c r="D1911">
        <v>99.8</v>
      </c>
      <c r="E1911">
        <v>12.1</v>
      </c>
      <c r="F1911">
        <v>2.4173860000000001E-3</v>
      </c>
      <c r="H1911">
        <v>41367</v>
      </c>
      <c r="I1911" t="str">
        <f>Master_Data!$A1911 &amp; "-" &amp; Master_Data!$C1911</f>
        <v>MHL-2021</v>
      </c>
      <c r="J1911">
        <f t="shared" si="348"/>
        <v>1.5</v>
      </c>
      <c r="K1911">
        <f t="shared" si="349"/>
        <v>9.9999999999999645E-2</v>
      </c>
      <c r="L1911">
        <f t="shared" si="350"/>
        <v>7.5795000000000029E-5</v>
      </c>
      <c r="M1911">
        <f t="shared" si="351"/>
        <v>100.000006662</v>
      </c>
      <c r="N1911">
        <f t="shared" si="352"/>
        <v>0.20000000000000284</v>
      </c>
      <c r="O1911" t="str">
        <f t="shared" si="353"/>
        <v/>
      </c>
      <c r="P1911" t="str">
        <f>IFERROR(VLOOKUP(A1911,Ref_Data!$A:$B,2,0),"Unknown")</f>
        <v>Upper Middle Income</v>
      </c>
      <c r="Q1911" t="str">
        <f>IFERROR(VLOOKUP(A1911,Ref_Data!$A:$C,3,0),"Unknown")</f>
        <v>East Asia &amp; Pacific</v>
      </c>
      <c r="R1911" t="str">
        <f t="shared" si="354"/>
        <v>Universal Access</v>
      </c>
      <c r="S1911">
        <f t="shared" si="355"/>
        <v>12.674831489726557</v>
      </c>
      <c r="T1911">
        <f t="shared" si="356"/>
        <v>-17.503381642512061</v>
      </c>
      <c r="U1911">
        <f t="shared" si="357"/>
        <v>-4.578316955004186</v>
      </c>
      <c r="V1911">
        <f t="shared" si="358"/>
        <v>10.399999999999991</v>
      </c>
      <c r="W1911">
        <f t="shared" si="359"/>
        <v>4.9593500000000008E-4</v>
      </c>
    </row>
    <row r="1912" spans="1:23" x14ac:dyDescent="0.2">
      <c r="A1912" t="s">
        <v>297</v>
      </c>
      <c r="B1912" t="s">
        <v>296</v>
      </c>
      <c r="C1912">
        <v>2022</v>
      </c>
      <c r="D1912">
        <v>100</v>
      </c>
      <c r="E1912">
        <v>12.2</v>
      </c>
      <c r="F1912">
        <v>2.4951970000000002E-3</v>
      </c>
      <c r="H1912">
        <v>40077</v>
      </c>
      <c r="I1912" t="str">
        <f>Master_Data!$A1912 &amp; "-" &amp; Master_Data!$C1912</f>
        <v>MHL-2022</v>
      </c>
      <c r="J1912">
        <f t="shared" si="348"/>
        <v>0.20000000000000284</v>
      </c>
      <c r="K1912">
        <f t="shared" si="349"/>
        <v>9.9999999999999645E-2</v>
      </c>
      <c r="L1912">
        <f t="shared" si="350"/>
        <v>7.7811000000000113E-5</v>
      </c>
      <c r="M1912">
        <f t="shared" si="351"/>
        <v>100.00001016900001</v>
      </c>
      <c r="N1912">
        <f t="shared" si="352"/>
        <v>0</v>
      </c>
      <c r="O1912" t="str">
        <f t="shared" si="353"/>
        <v/>
      </c>
      <c r="P1912" t="str">
        <f>IFERROR(VLOOKUP(A1912,Ref_Data!$A:$B,2,0),"Unknown")</f>
        <v>Upper Middle Income</v>
      </c>
      <c r="Q1912" t="str">
        <f>IFERROR(VLOOKUP(A1912,Ref_Data!$A:$C,3,0),"Unknown")</f>
        <v>East Asia &amp; Pacific</v>
      </c>
      <c r="R1912" t="str">
        <f t="shared" si="354"/>
        <v>Universal Access</v>
      </c>
      <c r="S1912">
        <f t="shared" si="355"/>
        <v>12.585946336015652</v>
      </c>
      <c r="T1912">
        <f t="shared" si="356"/>
        <v>-18.221739130434795</v>
      </c>
      <c r="U1912">
        <f t="shared" si="357"/>
        <v>-4.5483058552259363</v>
      </c>
      <c r="V1912">
        <f t="shared" si="358"/>
        <v>10.599999999999994</v>
      </c>
      <c r="W1912">
        <f t="shared" si="359"/>
        <v>5.737460000000002E-4</v>
      </c>
    </row>
    <row r="1913" spans="1:23" x14ac:dyDescent="0.2">
      <c r="A1913" t="s">
        <v>299</v>
      </c>
      <c r="B1913" t="s">
        <v>298</v>
      </c>
      <c r="C1913">
        <v>2010</v>
      </c>
      <c r="D1913">
        <v>84.999953730000001</v>
      </c>
      <c r="E1913">
        <v>22.70789065</v>
      </c>
      <c r="F1913">
        <v>3.2748722240000001</v>
      </c>
      <c r="G1913">
        <v>1107.020426</v>
      </c>
      <c r="H1913">
        <v>5123741911</v>
      </c>
      <c r="I1913" t="str">
        <f>Master_Data!$A1913 &amp; "-" &amp; Master_Data!$C1913</f>
        <v>MIC-2010</v>
      </c>
      <c r="J1913" t="str">
        <f t="shared" si="348"/>
        <v/>
      </c>
      <c r="K1913" t="str">
        <f t="shared" si="349"/>
        <v/>
      </c>
      <c r="L1913" t="str">
        <f t="shared" si="350"/>
        <v/>
      </c>
      <c r="M1913">
        <f t="shared" si="351"/>
        <v>16779600067.27858</v>
      </c>
      <c r="N1913">
        <f t="shared" si="352"/>
        <v>15.000046269999999</v>
      </c>
      <c r="O1913">
        <f t="shared" si="353"/>
        <v>2.9582762405144636</v>
      </c>
      <c r="P1913" t="str">
        <f>IFERROR(VLOOKUP(A1913,Ref_Data!$A:$B,2,0),"Unknown")</f>
        <v>Unknown</v>
      </c>
      <c r="Q1913" t="str">
        <f>IFERROR(VLOOKUP(A1913,Ref_Data!$A:$C,3,0),"Unknown")</f>
        <v>Unknown</v>
      </c>
      <c r="R1913" t="str">
        <f t="shared" si="354"/>
        <v>High Access</v>
      </c>
      <c r="S1913">
        <f t="shared" si="355"/>
        <v>5.3752962905859505</v>
      </c>
      <c r="T1913">
        <f t="shared" si="356"/>
        <v>-7.7047742567379025</v>
      </c>
      <c r="U1913">
        <f t="shared" si="357"/>
        <v>-1.8231869899916342</v>
      </c>
      <c r="V1913">
        <f t="shared" si="358"/>
        <v>0</v>
      </c>
      <c r="W1913">
        <f t="shared" si="359"/>
        <v>0</v>
      </c>
    </row>
    <row r="1914" spans="1:23" x14ac:dyDescent="0.2">
      <c r="A1914" t="s">
        <v>299</v>
      </c>
      <c r="B1914" t="s">
        <v>298</v>
      </c>
      <c r="C1914">
        <v>2011</v>
      </c>
      <c r="D1914">
        <v>86.507728220000004</v>
      </c>
      <c r="E1914">
        <v>21.743350450000001</v>
      </c>
      <c r="F1914">
        <v>3.4601637749999998</v>
      </c>
      <c r="G1914">
        <v>1148.4728580000001</v>
      </c>
      <c r="H1914">
        <v>5188568435</v>
      </c>
      <c r="I1914" t="str">
        <f>Master_Data!$A1914 &amp; "-" &amp; Master_Data!$C1914</f>
        <v>MIC-2011</v>
      </c>
      <c r="J1914">
        <f t="shared" si="348"/>
        <v>1.5077744900000027</v>
      </c>
      <c r="K1914">
        <f t="shared" si="349"/>
        <v>-0.96454019999999829</v>
      </c>
      <c r="L1914">
        <f t="shared" si="350"/>
        <v>0.18529155099999972</v>
      </c>
      <c r="M1914">
        <f t="shared" si="351"/>
        <v>17953296542.895443</v>
      </c>
      <c r="N1914">
        <f t="shared" si="352"/>
        <v>13.492271779999996</v>
      </c>
      <c r="O1914">
        <f t="shared" si="353"/>
        <v>3.0128389634089197</v>
      </c>
      <c r="P1914" t="str">
        <f>IFERROR(VLOOKUP(A1914,Ref_Data!$A:$B,2,0),"Unknown")</f>
        <v>Unknown</v>
      </c>
      <c r="Q1914" t="str">
        <f>IFERROR(VLOOKUP(A1914,Ref_Data!$A:$C,3,0),"Unknown")</f>
        <v>Unknown</v>
      </c>
      <c r="R1914" t="str">
        <f t="shared" si="354"/>
        <v>High Access</v>
      </c>
      <c r="S1914">
        <f t="shared" si="355"/>
        <v>6.0924007891796919</v>
      </c>
      <c r="T1914">
        <f t="shared" si="356"/>
        <v>-8.4540198396411412</v>
      </c>
      <c r="U1914">
        <f t="shared" si="357"/>
        <v>-1.6663696087740556</v>
      </c>
      <c r="V1914">
        <f t="shared" si="358"/>
        <v>1.5077744900000027</v>
      </c>
      <c r="W1914">
        <f t="shared" si="359"/>
        <v>0.18529155099999972</v>
      </c>
    </row>
    <row r="1915" spans="1:23" x14ac:dyDescent="0.2">
      <c r="A1915" t="s">
        <v>299</v>
      </c>
      <c r="B1915" t="s">
        <v>298</v>
      </c>
      <c r="C1915">
        <v>2012</v>
      </c>
      <c r="D1915">
        <v>86.856560610000002</v>
      </c>
      <c r="E1915">
        <v>21.616044299999999</v>
      </c>
      <c r="F1915">
        <v>3.5459638789999999</v>
      </c>
      <c r="G1915">
        <v>1171.6249359999999</v>
      </c>
      <c r="H1915">
        <v>5255495302</v>
      </c>
      <c r="I1915" t="str">
        <f>Master_Data!$A1915 &amp; "-" &amp; Master_Data!$C1915</f>
        <v>MIC-2012</v>
      </c>
      <c r="J1915">
        <f t="shared" si="348"/>
        <v>0.34883238999999833</v>
      </c>
      <c r="K1915">
        <f t="shared" si="349"/>
        <v>-0.12730615000000256</v>
      </c>
      <c r="L1915">
        <f t="shared" si="350"/>
        <v>8.5800104000000044E-2</v>
      </c>
      <c r="M1915">
        <f t="shared" si="351"/>
        <v>18635796507.146194</v>
      </c>
      <c r="N1915">
        <f t="shared" si="352"/>
        <v>13.143439389999998</v>
      </c>
      <c r="O1915">
        <f t="shared" si="353"/>
        <v>3.0265350028364368</v>
      </c>
      <c r="P1915" t="str">
        <f>IFERROR(VLOOKUP(A1915,Ref_Data!$A:$B,2,0),"Unknown")</f>
        <v>Unknown</v>
      </c>
      <c r="Q1915" t="str">
        <f>IFERROR(VLOOKUP(A1915,Ref_Data!$A:$C,3,0),"Unknown")</f>
        <v>Unknown</v>
      </c>
      <c r="R1915" t="str">
        <f t="shared" si="354"/>
        <v>High Access</v>
      </c>
      <c r="S1915">
        <f t="shared" si="355"/>
        <v>5.7357560739843763</v>
      </c>
      <c r="T1915">
        <f t="shared" si="356"/>
        <v>-8.4910851532248834</v>
      </c>
      <c r="U1915">
        <f t="shared" si="357"/>
        <v>-1.8595401840962293</v>
      </c>
      <c r="V1915">
        <f t="shared" si="358"/>
        <v>1.8566068800000011</v>
      </c>
      <c r="W1915">
        <f t="shared" si="359"/>
        <v>0.27109165499999976</v>
      </c>
    </row>
    <row r="1916" spans="1:23" x14ac:dyDescent="0.2">
      <c r="A1916" t="s">
        <v>299</v>
      </c>
      <c r="B1916" t="s">
        <v>298</v>
      </c>
      <c r="C1916">
        <v>2013</v>
      </c>
      <c r="D1916">
        <v>87.887816729999997</v>
      </c>
      <c r="E1916">
        <v>21.566682109999999</v>
      </c>
      <c r="F1916">
        <v>3.6266672039999999</v>
      </c>
      <c r="G1916">
        <v>1188.9549400000001</v>
      </c>
      <c r="H1916">
        <v>5322303622</v>
      </c>
      <c r="I1916" t="str">
        <f>Master_Data!$A1916 &amp; "-" &amp; Master_Data!$C1916</f>
        <v>MIC-2013</v>
      </c>
      <c r="J1916">
        <f t="shared" si="348"/>
        <v>1.0312561199999948</v>
      </c>
      <c r="K1916">
        <f t="shared" si="349"/>
        <v>-4.9362190000000084E-2</v>
      </c>
      <c r="L1916">
        <f t="shared" si="350"/>
        <v>8.0703324999999992E-2</v>
      </c>
      <c r="M1916">
        <f t="shared" si="351"/>
        <v>19302223995.637814</v>
      </c>
      <c r="N1916">
        <f t="shared" si="352"/>
        <v>12.112183270000003</v>
      </c>
      <c r="O1916">
        <f t="shared" si="353"/>
        <v>3.0502982762324029</v>
      </c>
      <c r="P1916" t="str">
        <f>IFERROR(VLOOKUP(A1916,Ref_Data!$A:$B,2,0),"Unknown")</f>
        <v>Unknown</v>
      </c>
      <c r="Q1916" t="str">
        <f>IFERROR(VLOOKUP(A1916,Ref_Data!$A:$C,3,0),"Unknown")</f>
        <v>Unknown</v>
      </c>
      <c r="R1916" t="str">
        <f t="shared" si="354"/>
        <v>High Access</v>
      </c>
      <c r="S1916">
        <f t="shared" si="355"/>
        <v>6.1752785533593908</v>
      </c>
      <c r="T1916">
        <f t="shared" si="356"/>
        <v>-8.7349579738353498</v>
      </c>
      <c r="U1916">
        <f t="shared" si="357"/>
        <v>-1.3417032400000042</v>
      </c>
      <c r="V1916">
        <f t="shared" si="358"/>
        <v>2.8878629999999958</v>
      </c>
      <c r="W1916">
        <f t="shared" si="359"/>
        <v>0.35179497999999976</v>
      </c>
    </row>
    <row r="1917" spans="1:23" x14ac:dyDescent="0.2">
      <c r="A1917" t="s">
        <v>299</v>
      </c>
      <c r="B1917" t="s">
        <v>298</v>
      </c>
      <c r="C1917">
        <v>2014</v>
      </c>
      <c r="D1917">
        <v>88.490738519999994</v>
      </c>
      <c r="E1917">
        <v>21.562764980000001</v>
      </c>
      <c r="F1917">
        <v>3.6520527820000002</v>
      </c>
      <c r="G1917">
        <v>1206.41157</v>
      </c>
      <c r="H1917">
        <v>5388731311</v>
      </c>
      <c r="I1917" t="str">
        <f>Master_Data!$A1917 &amp; "-" &amp; Master_Data!$C1917</f>
        <v>MIC-2014</v>
      </c>
      <c r="J1917">
        <f t="shared" si="348"/>
        <v>0.60292178999999635</v>
      </c>
      <c r="K1917">
        <f t="shared" si="349"/>
        <v>-3.917129999997826E-3</v>
      </c>
      <c r="L1917">
        <f t="shared" si="350"/>
        <v>2.5385578000000297E-2</v>
      </c>
      <c r="M1917">
        <f t="shared" si="351"/>
        <v>19679931175.788059</v>
      </c>
      <c r="N1917">
        <f t="shared" si="352"/>
        <v>11.509261480000006</v>
      </c>
      <c r="O1917">
        <f t="shared" si="353"/>
        <v>3.0272030481272658</v>
      </c>
      <c r="P1917" t="str">
        <f>IFERROR(VLOOKUP(A1917,Ref_Data!$A:$B,2,0),"Unknown")</f>
        <v>Unknown</v>
      </c>
      <c r="Q1917" t="str">
        <f>IFERROR(VLOOKUP(A1917,Ref_Data!$A:$C,3,0),"Unknown")</f>
        <v>Unknown</v>
      </c>
      <c r="R1917" t="str">
        <f t="shared" si="354"/>
        <v>High Access</v>
      </c>
      <c r="S1917">
        <f t="shared" si="355"/>
        <v>6.0498359311328471</v>
      </c>
      <c r="T1917">
        <f t="shared" si="356"/>
        <v>-8.5489616255783005</v>
      </c>
      <c r="U1917">
        <f t="shared" si="357"/>
        <v>-1.1392341160836841</v>
      </c>
      <c r="V1917">
        <f t="shared" si="358"/>
        <v>3.4907847899999922</v>
      </c>
      <c r="W1917">
        <f t="shared" si="359"/>
        <v>0.37718055800000005</v>
      </c>
    </row>
    <row r="1918" spans="1:23" x14ac:dyDescent="0.2">
      <c r="A1918" t="s">
        <v>299</v>
      </c>
      <c r="B1918" t="s">
        <v>298</v>
      </c>
      <c r="C1918">
        <v>2015</v>
      </c>
      <c r="D1918">
        <v>89.695803780000006</v>
      </c>
      <c r="E1918">
        <v>21.556053689999999</v>
      </c>
      <c r="F1918">
        <v>3.5916088369999999</v>
      </c>
      <c r="G1918">
        <v>1194.229282</v>
      </c>
      <c r="H1918">
        <v>5452914477</v>
      </c>
      <c r="I1918" t="str">
        <f>Master_Data!$A1918 &amp; "-" &amp; Master_Data!$C1918</f>
        <v>MIC-2015</v>
      </c>
      <c r="J1918">
        <f t="shared" si="348"/>
        <v>1.205065260000012</v>
      </c>
      <c r="K1918">
        <f t="shared" si="349"/>
        <v>-6.7112900000019238E-3</v>
      </c>
      <c r="L1918">
        <f t="shared" si="350"/>
        <v>-6.0443945000000276E-2</v>
      </c>
      <c r="M1918">
        <f t="shared" si="351"/>
        <v>19584735822.998432</v>
      </c>
      <c r="N1918">
        <f t="shared" si="352"/>
        <v>10.304196219999994</v>
      </c>
      <c r="O1918">
        <f t="shared" si="353"/>
        <v>3.0074700822819049</v>
      </c>
      <c r="P1918" t="str">
        <f>IFERROR(VLOOKUP(A1918,Ref_Data!$A:$B,2,0),"Unknown")</f>
        <v>Unknown</v>
      </c>
      <c r="Q1918" t="str">
        <f>IFERROR(VLOOKUP(A1918,Ref_Data!$A:$C,3,0),"Unknown")</f>
        <v>Unknown</v>
      </c>
      <c r="R1918" t="str">
        <f t="shared" si="354"/>
        <v>High Access</v>
      </c>
      <c r="S1918">
        <f t="shared" si="355"/>
        <v>6.6805652219531169</v>
      </c>
      <c r="T1918">
        <f t="shared" si="356"/>
        <v>-8.3591035014979909</v>
      </c>
      <c r="U1918">
        <f t="shared" si="357"/>
        <v>-1.1178325290041791</v>
      </c>
      <c r="V1918">
        <f t="shared" si="358"/>
        <v>4.6958500500000042</v>
      </c>
      <c r="W1918">
        <f t="shared" si="359"/>
        <v>0.31673661299999978</v>
      </c>
    </row>
    <row r="1919" spans="1:23" x14ac:dyDescent="0.2">
      <c r="A1919" t="s">
        <v>299</v>
      </c>
      <c r="B1919" t="s">
        <v>298</v>
      </c>
      <c r="C1919">
        <v>2016</v>
      </c>
      <c r="D1919">
        <v>90.729128630000005</v>
      </c>
      <c r="E1919">
        <v>21.781421099999999</v>
      </c>
      <c r="F1919">
        <v>3.5837402260000002</v>
      </c>
      <c r="G1919">
        <v>1195.0979560000001</v>
      </c>
      <c r="H1919">
        <v>5515962374</v>
      </c>
      <c r="I1919" t="str">
        <f>Master_Data!$A1919 &amp; "-" &amp; Master_Data!$C1919</f>
        <v>MIC-2016</v>
      </c>
      <c r="J1919">
        <f t="shared" si="348"/>
        <v>1.0333248499999996</v>
      </c>
      <c r="K1919">
        <f t="shared" si="349"/>
        <v>0.22536741000000049</v>
      </c>
      <c r="L1919">
        <f t="shared" si="350"/>
        <v>-7.8686109999996923E-3</v>
      </c>
      <c r="M1919">
        <f t="shared" si="351"/>
        <v>19767776244.806259</v>
      </c>
      <c r="N1919">
        <f t="shared" si="352"/>
        <v>9.2708713699999947</v>
      </c>
      <c r="O1919">
        <f t="shared" si="353"/>
        <v>2.998699987735566</v>
      </c>
      <c r="P1919" t="str">
        <f>IFERROR(VLOOKUP(A1919,Ref_Data!$A:$B,2,0),"Unknown")</f>
        <v>Unknown</v>
      </c>
      <c r="Q1919" t="str">
        <f>IFERROR(VLOOKUP(A1919,Ref_Data!$A:$C,3,0),"Unknown")</f>
        <v>Unknown</v>
      </c>
      <c r="R1919" t="str">
        <f t="shared" si="354"/>
        <v>High Access</v>
      </c>
      <c r="S1919">
        <f t="shared" si="355"/>
        <v>6.6343774994530378</v>
      </c>
      <c r="T1919">
        <f t="shared" si="356"/>
        <v>-7.9246364251847261</v>
      </c>
      <c r="U1919">
        <f t="shared" si="357"/>
        <v>-1.0906315696694562</v>
      </c>
      <c r="V1919">
        <f t="shared" si="358"/>
        <v>5.7291749000000038</v>
      </c>
      <c r="W1919">
        <f t="shared" si="359"/>
        <v>0.30886800200000009</v>
      </c>
    </row>
    <row r="1920" spans="1:23" x14ac:dyDescent="0.2">
      <c r="A1920" t="s">
        <v>299</v>
      </c>
      <c r="B1920" t="s">
        <v>298</v>
      </c>
      <c r="C1920">
        <v>2017</v>
      </c>
      <c r="D1920">
        <v>91.755882409999998</v>
      </c>
      <c r="E1920">
        <v>21.87124317</v>
      </c>
      <c r="F1920">
        <v>3.6419270410000002</v>
      </c>
      <c r="G1920">
        <v>1221.428118</v>
      </c>
      <c r="H1920">
        <v>5579081195</v>
      </c>
      <c r="I1920" t="str">
        <f>Master_Data!$A1920 &amp; "-" &amp; Master_Data!$C1920</f>
        <v>MIC-2017</v>
      </c>
      <c r="J1920">
        <f t="shared" si="348"/>
        <v>1.0267537799999928</v>
      </c>
      <c r="K1920">
        <f t="shared" si="349"/>
        <v>8.9822070000000309E-2</v>
      </c>
      <c r="L1920">
        <f t="shared" si="350"/>
        <v>5.8186815000000003E-2</v>
      </c>
      <c r="M1920">
        <f t="shared" si="351"/>
        <v>20318606668.005096</v>
      </c>
      <c r="N1920">
        <f t="shared" si="352"/>
        <v>8.2441175900000019</v>
      </c>
      <c r="O1920">
        <f t="shared" si="353"/>
        <v>2.9816957603394552</v>
      </c>
      <c r="P1920" t="str">
        <f>IFERROR(VLOOKUP(A1920,Ref_Data!$A:$B,2,0),"Unknown")</f>
        <v>Unknown</v>
      </c>
      <c r="Q1920" t="str">
        <f>IFERROR(VLOOKUP(A1920,Ref_Data!$A:$C,3,0),"Unknown")</f>
        <v>Unknown</v>
      </c>
      <c r="R1920" t="str">
        <f t="shared" si="354"/>
        <v>High Access</v>
      </c>
      <c r="S1920">
        <f t="shared" si="355"/>
        <v>6.9019747199218813</v>
      </c>
      <c r="T1920">
        <f t="shared" si="356"/>
        <v>-7.6702757017349477</v>
      </c>
      <c r="U1920">
        <f t="shared" si="357"/>
        <v>-1.0358240245732238</v>
      </c>
      <c r="V1920">
        <f t="shared" si="358"/>
        <v>6.7559286799999967</v>
      </c>
      <c r="W1920">
        <f t="shared" si="359"/>
        <v>0.36705481700000009</v>
      </c>
    </row>
    <row r="1921" spans="1:23" x14ac:dyDescent="0.2">
      <c r="A1921" t="s">
        <v>299</v>
      </c>
      <c r="B1921" t="s">
        <v>298</v>
      </c>
      <c r="C1921">
        <v>2018</v>
      </c>
      <c r="D1921">
        <v>92.894917269999993</v>
      </c>
      <c r="E1921">
        <v>21.990198209999999</v>
      </c>
      <c r="F1921">
        <v>3.7407176400000002</v>
      </c>
      <c r="G1921">
        <v>1251.1234730000001</v>
      </c>
      <c r="H1921">
        <v>5640136670</v>
      </c>
      <c r="I1921" t="str">
        <f>Master_Data!$A1921 &amp; "-" &amp; Master_Data!$C1921</f>
        <v>MIC-2018</v>
      </c>
      <c r="J1921">
        <f t="shared" si="348"/>
        <v>1.1390348599999953</v>
      </c>
      <c r="K1921">
        <f t="shared" si="349"/>
        <v>0.11895503999999946</v>
      </c>
      <c r="L1921">
        <f t="shared" si="350"/>
        <v>9.8790598999999979E-2</v>
      </c>
      <c r="M1921">
        <f t="shared" si="351"/>
        <v>21098158733.479858</v>
      </c>
      <c r="N1921">
        <f t="shared" si="352"/>
        <v>7.1050827300000066</v>
      </c>
      <c r="O1921">
        <f t="shared" si="353"/>
        <v>2.9898868662661564</v>
      </c>
      <c r="P1921" t="str">
        <f>IFERROR(VLOOKUP(A1921,Ref_Data!$A:$B,2,0),"Unknown")</f>
        <v>Unknown</v>
      </c>
      <c r="Q1921" t="str">
        <f>IFERROR(VLOOKUP(A1921,Ref_Data!$A:$C,3,0),"Unknown")</f>
        <v>Unknown</v>
      </c>
      <c r="R1921" t="str">
        <f t="shared" si="354"/>
        <v>High Access</v>
      </c>
      <c r="S1921">
        <f t="shared" si="355"/>
        <v>7.4111167103124984</v>
      </c>
      <c r="T1921">
        <f t="shared" si="356"/>
        <v>-7.5728319603253027</v>
      </c>
      <c r="U1921">
        <f t="shared" si="357"/>
        <v>-0.97015136962761472</v>
      </c>
      <c r="V1921">
        <f t="shared" si="358"/>
        <v>7.894963539999992</v>
      </c>
      <c r="W1921">
        <f t="shared" si="359"/>
        <v>0.46584541600000007</v>
      </c>
    </row>
    <row r="1922" spans="1:23" x14ac:dyDescent="0.2">
      <c r="A1922" t="s">
        <v>299</v>
      </c>
      <c r="B1922" t="s">
        <v>298</v>
      </c>
      <c r="C1922">
        <v>2019</v>
      </c>
      <c r="D1922">
        <v>93.281080660000001</v>
      </c>
      <c r="E1922">
        <v>22.493068050000002</v>
      </c>
      <c r="F1922">
        <v>3.7813078579999999</v>
      </c>
      <c r="G1922">
        <v>1278.9874769999999</v>
      </c>
      <c r="H1922">
        <v>5698581856</v>
      </c>
      <c r="I1922" t="str">
        <f>Master_Data!$A1922 &amp; "-" &amp; Master_Data!$C1922</f>
        <v>MIC-2019</v>
      </c>
      <c r="J1922">
        <f t="shared" ref="J1922:J1985" si="360">IF(C1922=2010,"",IF(D1922="","",IFERROR(D1922-INDEX($D:$D,MATCH(A1922&amp;"-"&amp;(C1922-1),$I:$I,0)),"")))</f>
        <v>0.38616339000000721</v>
      </c>
      <c r="K1922">
        <f t="shared" ref="K1922:K1985" si="361">IF(C1922=2010,"",IF(E1922="","",IFERROR(E1922-INDEX($E:$E,MATCH(A1922&amp;"-"&amp;(C1922-1),$I:$I,0)),"")))</f>
        <v>0.50286984000000245</v>
      </c>
      <c r="L1922">
        <f t="shared" ref="L1922:L1985" si="362">IF(C1922=2010,"",IF(F1922="","",IFERROR(F1922-INDEX($F:$F,MATCH(A1922&amp;"-"&amp;(C1922-1),$I:$I,0)),"" )))</f>
        <v>4.0590217999999734E-2</v>
      </c>
      <c r="M1922">
        <f t="shared" ref="M1922:M1985" si="363">IFERROR(F1922*H1922,"")</f>
        <v>21548092351.549023</v>
      </c>
      <c r="N1922">
        <f t="shared" ref="N1922:N1985" si="364">IF(D1922="","",100-D1922)</f>
        <v>6.7189193399999994</v>
      </c>
      <c r="O1922">
        <f t="shared" ref="O1922:O1985" si="365">IFERROR(F1922/G1922*1000,"")</f>
        <v>2.9564854433676371</v>
      </c>
      <c r="P1922" t="str">
        <f>IFERROR(VLOOKUP(A1922,Ref_Data!$A:$B,2,0),"Unknown")</f>
        <v>Unknown</v>
      </c>
      <c r="Q1922" t="str">
        <f>IFERROR(VLOOKUP(A1922,Ref_Data!$A:$C,3,0),"Unknown")</f>
        <v>Unknown</v>
      </c>
      <c r="R1922" t="str">
        <f t="shared" ref="R1922:R1985" si="366">IF(D1922="","No Data",IF(D1922&gt;=95,"Universal Access",IF(D1922&gt;=80,"High Access",IF(D1922&gt;=50,"Moderate Access",IF(D1922&gt;=20,"Low Access","Critical")))))</f>
        <v>High Access</v>
      </c>
      <c r="S1922">
        <f t="shared" ref="S1922:S1985" si="367">IF(D1922="","",D1922-AVERAGEIF($C:$C,C1922,$D:$D))</f>
        <v>7.2397035205858771</v>
      </c>
      <c r="T1922">
        <f t="shared" ref="T1922:T1985" si="368">IF(E1922="","",E1922-AVERAGEIF($C:$C,C1922,$E:$E))</f>
        <v>-6.9691229938272876</v>
      </c>
      <c r="U1922">
        <f t="shared" ref="U1922:U1985" si="369">IF(F1922="","",F1922-AVERAGEIF($C:$C,C1922,$F:$F))</f>
        <v>-0.90209343758158766</v>
      </c>
      <c r="V1922">
        <f t="shared" ref="V1922:V1985" si="370">IFERROR(IF(D1922="","",D1922-INDEX($D:$D,MATCH(A1922&amp;"-2010",$I:$I,0))),"")</f>
        <v>8.2811269299999992</v>
      </c>
      <c r="W1922">
        <f t="shared" ref="W1922:W1985" si="371">IFERROR(IF(F1922="","",F1922-INDEX($F:$F,MATCH(A1922&amp;"-2010",$I:$I,0))),"")</f>
        <v>0.5064356339999998</v>
      </c>
    </row>
    <row r="1923" spans="1:23" x14ac:dyDescent="0.2">
      <c r="A1923" t="s">
        <v>299</v>
      </c>
      <c r="B1923" t="s">
        <v>298</v>
      </c>
      <c r="C1923">
        <v>2020</v>
      </c>
      <c r="D1923">
        <v>93.62440479</v>
      </c>
      <c r="E1923">
        <v>23.316748090000001</v>
      </c>
      <c r="F1923">
        <v>3.7026661619999999</v>
      </c>
      <c r="G1923">
        <v>1264.955224</v>
      </c>
      <c r="H1923">
        <v>5753270728</v>
      </c>
      <c r="I1923" t="str">
        <f>Master_Data!$A1923 &amp; "-" &amp; Master_Data!$C1923</f>
        <v>MIC-2020</v>
      </c>
      <c r="J1923">
        <f t="shared" si="360"/>
        <v>0.34332412999999917</v>
      </c>
      <c r="K1923">
        <f t="shared" si="361"/>
        <v>0.82368003999999928</v>
      </c>
      <c r="L1923">
        <f t="shared" si="362"/>
        <v>-7.8641696000000039E-2</v>
      </c>
      <c r="M1923">
        <f t="shared" si="363"/>
        <v>21302440845.390705</v>
      </c>
      <c r="N1923">
        <f t="shared" si="364"/>
        <v>6.3755952100000002</v>
      </c>
      <c r="O1923">
        <f t="shared" si="365"/>
        <v>2.9271124319258908</v>
      </c>
      <c r="P1923" t="str">
        <f>IFERROR(VLOOKUP(A1923,Ref_Data!$A:$B,2,0),"Unknown")</f>
        <v>Unknown</v>
      </c>
      <c r="Q1923" t="str">
        <f>IFERROR(VLOOKUP(A1923,Ref_Data!$A:$C,3,0),"Unknown")</f>
        <v>Unknown</v>
      </c>
      <c r="R1923" t="str">
        <f t="shared" si="366"/>
        <v>High Access</v>
      </c>
      <c r="S1923">
        <f t="shared" si="367"/>
        <v>7.0505702643359172</v>
      </c>
      <c r="T1923">
        <f t="shared" si="368"/>
        <v>-7.2181053438152603</v>
      </c>
      <c r="U1923">
        <f t="shared" si="369"/>
        <v>-0.698081474301258</v>
      </c>
      <c r="V1923">
        <f t="shared" si="370"/>
        <v>8.6244510599999984</v>
      </c>
      <c r="W1923">
        <f t="shared" si="371"/>
        <v>0.42779393799999976</v>
      </c>
    </row>
    <row r="1924" spans="1:23" x14ac:dyDescent="0.2">
      <c r="A1924" t="s">
        <v>299</v>
      </c>
      <c r="B1924" t="s">
        <v>298</v>
      </c>
      <c r="C1924">
        <v>2021</v>
      </c>
      <c r="D1924">
        <v>94.833391800000001</v>
      </c>
      <c r="F1924">
        <v>3.8826651220000001</v>
      </c>
      <c r="G1924">
        <v>1334.316605</v>
      </c>
      <c r="H1924">
        <v>5802247321</v>
      </c>
      <c r="I1924" t="str">
        <f>Master_Data!$A1924 &amp; "-" &amp; Master_Data!$C1924</f>
        <v>MIC-2021</v>
      </c>
      <c r="J1924">
        <f t="shared" si="360"/>
        <v>1.2089870100000013</v>
      </c>
      <c r="K1924" t="str">
        <f t="shared" si="361"/>
        <v/>
      </c>
      <c r="L1924">
        <f t="shared" si="362"/>
        <v>0.17999896000000026</v>
      </c>
      <c r="M1924">
        <f t="shared" si="363"/>
        <v>22528183302.464638</v>
      </c>
      <c r="N1924">
        <f t="shared" si="364"/>
        <v>5.1666081999999989</v>
      </c>
      <c r="O1924">
        <f t="shared" si="365"/>
        <v>2.9098529595230516</v>
      </c>
      <c r="P1924" t="str">
        <f>IFERROR(VLOOKUP(A1924,Ref_Data!$A:$B,2,0),"Unknown")</f>
        <v>Unknown</v>
      </c>
      <c r="Q1924" t="str">
        <f>IFERROR(VLOOKUP(A1924,Ref_Data!$A:$C,3,0),"Unknown")</f>
        <v>Unknown</v>
      </c>
      <c r="R1924" t="str">
        <f t="shared" si="366"/>
        <v>High Access</v>
      </c>
      <c r="S1924">
        <f t="shared" si="367"/>
        <v>7.7082232897265612</v>
      </c>
      <c r="T1924" t="str">
        <f t="shared" si="368"/>
        <v/>
      </c>
      <c r="U1924">
        <f t="shared" si="369"/>
        <v>-0.69806921900418617</v>
      </c>
      <c r="V1924">
        <f t="shared" si="370"/>
        <v>9.8334380699999997</v>
      </c>
      <c r="W1924">
        <f t="shared" si="371"/>
        <v>0.60779289800000003</v>
      </c>
    </row>
    <row r="1925" spans="1:23" x14ac:dyDescent="0.2">
      <c r="A1925" t="s">
        <v>299</v>
      </c>
      <c r="B1925" t="s">
        <v>298</v>
      </c>
      <c r="C1925">
        <v>2022</v>
      </c>
      <c r="D1925">
        <v>94.857925170000001</v>
      </c>
      <c r="F1925">
        <v>3.896016683</v>
      </c>
      <c r="G1925">
        <v>1357.5874409999999</v>
      </c>
      <c r="H1925">
        <v>5846464711</v>
      </c>
      <c r="I1925" t="str">
        <f>Master_Data!$A1925 &amp; "-" &amp; Master_Data!$C1925</f>
        <v>MIC-2022</v>
      </c>
      <c r="J1925">
        <f t="shared" si="360"/>
        <v>2.4533370000000332E-2</v>
      </c>
      <c r="K1925" t="str">
        <f t="shared" si="361"/>
        <v/>
      </c>
      <c r="L1925">
        <f t="shared" si="362"/>
        <v>1.3351560999999901E-2</v>
      </c>
      <c r="M1925">
        <f t="shared" si="363"/>
        <v>22777924050.626774</v>
      </c>
      <c r="N1925">
        <f t="shared" si="364"/>
        <v>5.1420748299999985</v>
      </c>
      <c r="O1925">
        <f t="shared" si="365"/>
        <v>2.8698090195429264</v>
      </c>
      <c r="P1925" t="str">
        <f>IFERROR(VLOOKUP(A1925,Ref_Data!$A:$B,2,0),"Unknown")</f>
        <v>Unknown</v>
      </c>
      <c r="Q1925" t="str">
        <f>IFERROR(VLOOKUP(A1925,Ref_Data!$A:$C,3,0),"Unknown")</f>
        <v>Unknown</v>
      </c>
      <c r="R1925" t="str">
        <f t="shared" si="366"/>
        <v>High Access</v>
      </c>
      <c r="S1925">
        <f t="shared" si="367"/>
        <v>7.4438715060156539</v>
      </c>
      <c r="T1925" t="str">
        <f t="shared" si="368"/>
        <v/>
      </c>
      <c r="U1925">
        <f t="shared" si="369"/>
        <v>-0.6547843692259363</v>
      </c>
      <c r="V1925">
        <f t="shared" si="370"/>
        <v>9.85797144</v>
      </c>
      <c r="W1925">
        <f t="shared" si="371"/>
        <v>0.62114445899999993</v>
      </c>
    </row>
    <row r="1926" spans="1:23" x14ac:dyDescent="0.2">
      <c r="A1926" t="s">
        <v>301</v>
      </c>
      <c r="B1926" t="s">
        <v>300</v>
      </c>
      <c r="C1926">
        <v>2010</v>
      </c>
      <c r="D1926">
        <v>99.5</v>
      </c>
      <c r="E1926">
        <v>22.3</v>
      </c>
      <c r="F1926">
        <v>4.7141290800000002</v>
      </c>
      <c r="G1926">
        <v>1475.2427749999999</v>
      </c>
      <c r="H1926">
        <v>1946298</v>
      </c>
      <c r="I1926" t="str">
        <f>Master_Data!$A1926 &amp; "-" &amp; Master_Data!$C1926</f>
        <v>MKD-2010</v>
      </c>
      <c r="J1926" t="str">
        <f t="shared" si="360"/>
        <v/>
      </c>
      <c r="K1926" t="str">
        <f t="shared" si="361"/>
        <v/>
      </c>
      <c r="L1926" t="str">
        <f t="shared" si="362"/>
        <v/>
      </c>
      <c r="M1926">
        <f t="shared" si="363"/>
        <v>9175100.0001458395</v>
      </c>
      <c r="N1926">
        <f t="shared" si="364"/>
        <v>0.5</v>
      </c>
      <c r="O1926">
        <f t="shared" si="365"/>
        <v>3.1954937586459287</v>
      </c>
      <c r="P1926" t="str">
        <f>IFERROR(VLOOKUP(A1926,Ref_Data!$A:$B,2,0),"Unknown")</f>
        <v>Upper Middle Income</v>
      </c>
      <c r="Q1926" t="str">
        <f>IFERROR(VLOOKUP(A1926,Ref_Data!$A:$C,3,0),"Unknown")</f>
        <v>Europe &amp; Central Asia</v>
      </c>
      <c r="R1926" t="str">
        <f t="shared" si="366"/>
        <v>Universal Access</v>
      </c>
      <c r="S1926">
        <f t="shared" si="367"/>
        <v>19.875342560585949</v>
      </c>
      <c r="T1926">
        <f t="shared" si="368"/>
        <v>-8.1126649067379013</v>
      </c>
      <c r="U1926">
        <f t="shared" si="369"/>
        <v>-0.38393013399163411</v>
      </c>
      <c r="V1926">
        <f t="shared" si="370"/>
        <v>0</v>
      </c>
      <c r="W1926">
        <f t="shared" si="371"/>
        <v>0</v>
      </c>
    </row>
    <row r="1927" spans="1:23" x14ac:dyDescent="0.2">
      <c r="A1927" t="s">
        <v>301</v>
      </c>
      <c r="B1927" t="s">
        <v>300</v>
      </c>
      <c r="C1927">
        <v>2011</v>
      </c>
      <c r="D1927">
        <v>99.7</v>
      </c>
      <c r="E1927">
        <v>18.600000000000001</v>
      </c>
      <c r="F1927">
        <v>5.2874525520000004</v>
      </c>
      <c r="G1927">
        <v>1619.7624760000001</v>
      </c>
      <c r="H1927">
        <v>1937398</v>
      </c>
      <c r="I1927" t="str">
        <f>Master_Data!$A1927 &amp; "-" &amp; Master_Data!$C1927</f>
        <v>MKD-2011</v>
      </c>
      <c r="J1927">
        <f t="shared" si="360"/>
        <v>0.20000000000000284</v>
      </c>
      <c r="K1927">
        <f t="shared" si="361"/>
        <v>-3.6999999999999993</v>
      </c>
      <c r="L1927">
        <f t="shared" si="362"/>
        <v>0.57332347200000022</v>
      </c>
      <c r="M1927">
        <f t="shared" si="363"/>
        <v>10243899.999339696</v>
      </c>
      <c r="N1927">
        <f t="shared" si="364"/>
        <v>0.29999999999999716</v>
      </c>
      <c r="O1927">
        <f t="shared" si="365"/>
        <v>3.2643382164632886</v>
      </c>
      <c r="P1927" t="str">
        <f>IFERROR(VLOOKUP(A1927,Ref_Data!$A:$B,2,0),"Unknown")</f>
        <v>Upper Middle Income</v>
      </c>
      <c r="Q1927" t="str">
        <f>IFERROR(VLOOKUP(A1927,Ref_Data!$A:$C,3,0),"Unknown")</f>
        <v>Europe &amp; Central Asia</v>
      </c>
      <c r="R1927" t="str">
        <f t="shared" si="366"/>
        <v>Universal Access</v>
      </c>
      <c r="S1927">
        <f t="shared" si="367"/>
        <v>19.284672569179691</v>
      </c>
      <c r="T1927">
        <f t="shared" si="368"/>
        <v>-11.597370289641141</v>
      </c>
      <c r="U1927">
        <f t="shared" si="369"/>
        <v>0.16091916822594499</v>
      </c>
      <c r="V1927">
        <f t="shared" si="370"/>
        <v>0.20000000000000284</v>
      </c>
      <c r="W1927">
        <f t="shared" si="371"/>
        <v>0.57332347200000022</v>
      </c>
    </row>
    <row r="1928" spans="1:23" x14ac:dyDescent="0.2">
      <c r="A1928" t="s">
        <v>301</v>
      </c>
      <c r="B1928" t="s">
        <v>300</v>
      </c>
      <c r="C1928">
        <v>2012</v>
      </c>
      <c r="D1928">
        <v>99.6</v>
      </c>
      <c r="E1928">
        <v>18.3</v>
      </c>
      <c r="F1928">
        <v>4.9850737450000002</v>
      </c>
      <c r="G1928">
        <v>1549.5234310000001</v>
      </c>
      <c r="H1928">
        <v>1929821</v>
      </c>
      <c r="I1928" t="str">
        <f>Master_Data!$A1928 &amp; "-" &amp; Master_Data!$C1928</f>
        <v>MKD-2012</v>
      </c>
      <c r="J1928">
        <f t="shared" si="360"/>
        <v>-0.10000000000000853</v>
      </c>
      <c r="K1928">
        <f t="shared" si="361"/>
        <v>-0.30000000000000071</v>
      </c>
      <c r="L1928">
        <f t="shared" si="362"/>
        <v>-0.30237880700000019</v>
      </c>
      <c r="M1928">
        <f t="shared" si="363"/>
        <v>9620299.9996496458</v>
      </c>
      <c r="N1928">
        <f t="shared" si="364"/>
        <v>0.40000000000000568</v>
      </c>
      <c r="O1928">
        <f t="shared" si="365"/>
        <v>3.2171657719191984</v>
      </c>
      <c r="P1928" t="str">
        <f>IFERROR(VLOOKUP(A1928,Ref_Data!$A:$B,2,0),"Unknown")</f>
        <v>Upper Middle Income</v>
      </c>
      <c r="Q1928" t="str">
        <f>IFERROR(VLOOKUP(A1928,Ref_Data!$A:$C,3,0),"Unknown")</f>
        <v>Europe &amp; Central Asia</v>
      </c>
      <c r="R1928" t="str">
        <f t="shared" si="366"/>
        <v>Universal Access</v>
      </c>
      <c r="S1928">
        <f t="shared" si="367"/>
        <v>18.479195463984368</v>
      </c>
      <c r="T1928">
        <f t="shared" si="368"/>
        <v>-11.807129453224881</v>
      </c>
      <c r="U1928">
        <f t="shared" si="369"/>
        <v>-0.42043031809622899</v>
      </c>
      <c r="V1928">
        <f t="shared" si="370"/>
        <v>9.9999999999994316E-2</v>
      </c>
      <c r="W1928">
        <f t="shared" si="371"/>
        <v>0.27094466500000003</v>
      </c>
    </row>
    <row r="1929" spans="1:23" x14ac:dyDescent="0.2">
      <c r="A1929" t="s">
        <v>301</v>
      </c>
      <c r="B1929" t="s">
        <v>300</v>
      </c>
      <c r="C1929">
        <v>2013</v>
      </c>
      <c r="D1929">
        <v>99.7</v>
      </c>
      <c r="E1929">
        <v>21.2</v>
      </c>
      <c r="F1929">
        <v>4.5751426630000003</v>
      </c>
      <c r="G1929">
        <v>1441.72181</v>
      </c>
      <c r="H1929">
        <v>1922716</v>
      </c>
      <c r="I1929" t="str">
        <f>Master_Data!$A1929 &amp; "-" &amp; Master_Data!$C1929</f>
        <v>MKD-2013</v>
      </c>
      <c r="J1929">
        <f t="shared" si="360"/>
        <v>0.10000000000000853</v>
      </c>
      <c r="K1929">
        <f t="shared" si="361"/>
        <v>2.8999999999999986</v>
      </c>
      <c r="L1929">
        <f t="shared" si="362"/>
        <v>-0.40993108199999995</v>
      </c>
      <c r="M1929">
        <f t="shared" si="363"/>
        <v>8796700.0004327092</v>
      </c>
      <c r="N1929">
        <f t="shared" si="364"/>
        <v>0.29999999999999716</v>
      </c>
      <c r="O1929">
        <f t="shared" si="365"/>
        <v>3.1733879804454097</v>
      </c>
      <c r="P1929" t="str">
        <f>IFERROR(VLOOKUP(A1929,Ref_Data!$A:$B,2,0),"Unknown")</f>
        <v>Upper Middle Income</v>
      </c>
      <c r="Q1929" t="str">
        <f>IFERROR(VLOOKUP(A1929,Ref_Data!$A:$C,3,0),"Unknown")</f>
        <v>Europe &amp; Central Asia</v>
      </c>
      <c r="R1929" t="str">
        <f t="shared" si="366"/>
        <v>Universal Access</v>
      </c>
      <c r="S1929">
        <f t="shared" si="367"/>
        <v>17.987461823359396</v>
      </c>
      <c r="T1929">
        <f t="shared" si="368"/>
        <v>-9.1016400838353491</v>
      </c>
      <c r="U1929">
        <f t="shared" si="369"/>
        <v>-0.39322778100000377</v>
      </c>
      <c r="V1929">
        <f t="shared" si="370"/>
        <v>0.20000000000000284</v>
      </c>
      <c r="W1929">
        <f t="shared" si="371"/>
        <v>-0.13898641699999992</v>
      </c>
    </row>
    <row r="1930" spans="1:23" x14ac:dyDescent="0.2">
      <c r="A1930" t="s">
        <v>301</v>
      </c>
      <c r="B1930" t="s">
        <v>300</v>
      </c>
      <c r="C1930">
        <v>2014</v>
      </c>
      <c r="D1930">
        <v>99.8</v>
      </c>
      <c r="E1930">
        <v>21.2</v>
      </c>
      <c r="F1930">
        <v>4.3552812249999997</v>
      </c>
      <c r="G1930">
        <v>1404.8828109999999</v>
      </c>
      <c r="H1930">
        <v>1917557</v>
      </c>
      <c r="I1930" t="str">
        <f>Master_Data!$A1930 &amp; "-" &amp; Master_Data!$C1930</f>
        <v>MKD-2014</v>
      </c>
      <c r="J1930">
        <f t="shared" si="360"/>
        <v>9.9999999999994316E-2</v>
      </c>
      <c r="K1930">
        <f t="shared" si="361"/>
        <v>0</v>
      </c>
      <c r="L1930">
        <f t="shared" si="362"/>
        <v>-0.21986143800000058</v>
      </c>
      <c r="M1930">
        <f t="shared" si="363"/>
        <v>8351499.9999673245</v>
      </c>
      <c r="N1930">
        <f t="shared" si="364"/>
        <v>0.20000000000000284</v>
      </c>
      <c r="O1930">
        <f t="shared" si="365"/>
        <v>3.1001028633127752</v>
      </c>
      <c r="P1930" t="str">
        <f>IFERROR(VLOOKUP(A1930,Ref_Data!$A:$B,2,0),"Unknown")</f>
        <v>Upper Middle Income</v>
      </c>
      <c r="Q1930" t="str">
        <f>IFERROR(VLOOKUP(A1930,Ref_Data!$A:$C,3,0),"Unknown")</f>
        <v>Europe &amp; Central Asia</v>
      </c>
      <c r="R1930" t="str">
        <f t="shared" si="366"/>
        <v>Universal Access</v>
      </c>
      <c r="S1930">
        <f t="shared" si="367"/>
        <v>17.359097411132851</v>
      </c>
      <c r="T1930">
        <f t="shared" si="368"/>
        <v>-8.911726605578302</v>
      </c>
      <c r="U1930">
        <f t="shared" si="369"/>
        <v>-0.43600567308368454</v>
      </c>
      <c r="V1930">
        <f t="shared" si="370"/>
        <v>0.29999999999999716</v>
      </c>
      <c r="W1930">
        <f t="shared" si="371"/>
        <v>-0.35884785500000049</v>
      </c>
    </row>
    <row r="1931" spans="1:23" x14ac:dyDescent="0.2">
      <c r="A1931" t="s">
        <v>301</v>
      </c>
      <c r="B1931" t="s">
        <v>300</v>
      </c>
      <c r="C1931">
        <v>2015</v>
      </c>
      <c r="D1931">
        <v>99.9</v>
      </c>
      <c r="E1931">
        <v>23.9</v>
      </c>
      <c r="F1931">
        <v>4.1480211039999997</v>
      </c>
      <c r="G1931">
        <v>1387.9796240000001</v>
      </c>
      <c r="H1931">
        <v>1912430</v>
      </c>
      <c r="I1931" t="str">
        <f>Master_Data!$A1931 &amp; "-" &amp; Master_Data!$C1931</f>
        <v>MKD-2015</v>
      </c>
      <c r="J1931">
        <f t="shared" si="360"/>
        <v>0.10000000000000853</v>
      </c>
      <c r="K1931">
        <f t="shared" si="361"/>
        <v>2.6999999999999993</v>
      </c>
      <c r="L1931">
        <f t="shared" si="362"/>
        <v>-0.20726012100000002</v>
      </c>
      <c r="M1931">
        <f t="shared" si="363"/>
        <v>7932799.9999227198</v>
      </c>
      <c r="N1931">
        <f t="shared" si="364"/>
        <v>9.9999999999994316E-2</v>
      </c>
      <c r="O1931">
        <f t="shared" si="365"/>
        <v>2.9885316990791786</v>
      </c>
      <c r="P1931" t="str">
        <f>IFERROR(VLOOKUP(A1931,Ref_Data!$A:$B,2,0),"Unknown")</f>
        <v>Upper Middle Income</v>
      </c>
      <c r="Q1931" t="str">
        <f>IFERROR(VLOOKUP(A1931,Ref_Data!$A:$C,3,0),"Unknown")</f>
        <v>Europe &amp; Central Asia</v>
      </c>
      <c r="R1931" t="str">
        <f t="shared" si="366"/>
        <v>Universal Access</v>
      </c>
      <c r="S1931">
        <f t="shared" si="367"/>
        <v>16.884761441953117</v>
      </c>
      <c r="T1931">
        <f t="shared" si="368"/>
        <v>-6.0151571914979911</v>
      </c>
      <c r="U1931">
        <f t="shared" si="369"/>
        <v>-0.56142026200417927</v>
      </c>
      <c r="V1931">
        <f t="shared" si="370"/>
        <v>0.40000000000000568</v>
      </c>
      <c r="W1931">
        <f t="shared" si="371"/>
        <v>-0.56610797600000051</v>
      </c>
    </row>
    <row r="1932" spans="1:23" x14ac:dyDescent="0.2">
      <c r="A1932" t="s">
        <v>301</v>
      </c>
      <c r="B1932" t="s">
        <v>300</v>
      </c>
      <c r="C1932">
        <v>2016</v>
      </c>
      <c r="D1932">
        <v>100</v>
      </c>
      <c r="E1932">
        <v>21.4</v>
      </c>
      <c r="F1932">
        <v>3.9977170590000002</v>
      </c>
      <c r="G1932">
        <v>1408.22019</v>
      </c>
      <c r="H1932">
        <v>1906313</v>
      </c>
      <c r="I1932" t="str">
        <f>Master_Data!$A1932 &amp; "-" &amp; Master_Data!$C1932</f>
        <v>MKD-2016</v>
      </c>
      <c r="J1932">
        <f t="shared" si="360"/>
        <v>9.9999999999994316E-2</v>
      </c>
      <c r="K1932">
        <f t="shared" si="361"/>
        <v>-2.5</v>
      </c>
      <c r="L1932">
        <f t="shared" si="362"/>
        <v>-0.1503040449999995</v>
      </c>
      <c r="M1932">
        <f t="shared" si="363"/>
        <v>7620899.9998934669</v>
      </c>
      <c r="N1932">
        <f t="shared" si="364"/>
        <v>0</v>
      </c>
      <c r="O1932">
        <f t="shared" si="365"/>
        <v>2.8388437315332058</v>
      </c>
      <c r="P1932" t="str">
        <f>IFERROR(VLOOKUP(A1932,Ref_Data!$A:$B,2,0),"Unknown")</f>
        <v>Upper Middle Income</v>
      </c>
      <c r="Q1932" t="str">
        <f>IFERROR(VLOOKUP(A1932,Ref_Data!$A:$C,3,0),"Unknown")</f>
        <v>Europe &amp; Central Asia</v>
      </c>
      <c r="R1932" t="str">
        <f t="shared" si="366"/>
        <v>Universal Access</v>
      </c>
      <c r="S1932">
        <f t="shared" si="367"/>
        <v>15.905248869453033</v>
      </c>
      <c r="T1932">
        <f t="shared" si="368"/>
        <v>-8.3060575251847268</v>
      </c>
      <c r="U1932">
        <f t="shared" si="369"/>
        <v>-0.67665473666945619</v>
      </c>
      <c r="V1932">
        <f t="shared" si="370"/>
        <v>0.5</v>
      </c>
      <c r="W1932">
        <f t="shared" si="371"/>
        <v>-0.71641202100000001</v>
      </c>
    </row>
    <row r="1933" spans="1:23" x14ac:dyDescent="0.2">
      <c r="A1933" t="s">
        <v>301</v>
      </c>
      <c r="B1933" t="s">
        <v>300</v>
      </c>
      <c r="C1933">
        <v>2017</v>
      </c>
      <c r="D1933">
        <v>100</v>
      </c>
      <c r="E1933">
        <v>19</v>
      </c>
      <c r="F1933">
        <v>4.203128843</v>
      </c>
      <c r="G1933">
        <v>1438.491959</v>
      </c>
      <c r="H1933">
        <v>1898657</v>
      </c>
      <c r="I1933" t="str">
        <f>Master_Data!$A1933 &amp; "-" &amp; Master_Data!$C1933</f>
        <v>MKD-2017</v>
      </c>
      <c r="J1933">
        <f t="shared" si="360"/>
        <v>0</v>
      </c>
      <c r="K1933">
        <f t="shared" si="361"/>
        <v>-2.3999999999999986</v>
      </c>
      <c r="L1933">
        <f t="shared" si="362"/>
        <v>0.20541178399999982</v>
      </c>
      <c r="M1933">
        <f t="shared" si="363"/>
        <v>7980299.9996638512</v>
      </c>
      <c r="N1933">
        <f t="shared" si="364"/>
        <v>0</v>
      </c>
      <c r="O1933">
        <f t="shared" si="365"/>
        <v>2.9218994355184993</v>
      </c>
      <c r="P1933" t="str">
        <f>IFERROR(VLOOKUP(A1933,Ref_Data!$A:$B,2,0),"Unknown")</f>
        <v>Upper Middle Income</v>
      </c>
      <c r="Q1933" t="str">
        <f>IFERROR(VLOOKUP(A1933,Ref_Data!$A:$C,3,0),"Unknown")</f>
        <v>Europe &amp; Central Asia</v>
      </c>
      <c r="R1933" t="str">
        <f t="shared" si="366"/>
        <v>Universal Access</v>
      </c>
      <c r="S1933">
        <f t="shared" si="367"/>
        <v>15.146092309921883</v>
      </c>
      <c r="T1933">
        <f t="shared" si="368"/>
        <v>-10.541518871734947</v>
      </c>
      <c r="U1933">
        <f t="shared" si="369"/>
        <v>-0.47462222257322395</v>
      </c>
      <c r="V1933">
        <f t="shared" si="370"/>
        <v>0.5</v>
      </c>
      <c r="W1933">
        <f t="shared" si="371"/>
        <v>-0.51100023700000019</v>
      </c>
    </row>
    <row r="1934" spans="1:23" x14ac:dyDescent="0.2">
      <c r="A1934" t="s">
        <v>301</v>
      </c>
      <c r="B1934" t="s">
        <v>300</v>
      </c>
      <c r="C1934">
        <v>2018</v>
      </c>
      <c r="D1934">
        <v>99.8</v>
      </c>
      <c r="E1934">
        <v>20.9</v>
      </c>
      <c r="F1934">
        <v>3.9928514370000001</v>
      </c>
      <c r="G1934">
        <v>1370.1216509999999</v>
      </c>
      <c r="H1934">
        <v>1889051</v>
      </c>
      <c r="I1934" t="str">
        <f>Master_Data!$A1934 &amp; "-" &amp; Master_Data!$C1934</f>
        <v>MKD-2018</v>
      </c>
      <c r="J1934">
        <f t="shared" si="360"/>
        <v>-0.20000000000000284</v>
      </c>
      <c r="K1934">
        <f t="shared" si="361"/>
        <v>1.8999999999999986</v>
      </c>
      <c r="L1934">
        <f t="shared" si="362"/>
        <v>-0.21027740599999989</v>
      </c>
      <c r="M1934">
        <f t="shared" si="363"/>
        <v>7542699.9999162871</v>
      </c>
      <c r="N1934">
        <f t="shared" si="364"/>
        <v>0.20000000000000284</v>
      </c>
      <c r="O1934">
        <f t="shared" si="365"/>
        <v>2.9142313268940527</v>
      </c>
      <c r="P1934" t="str">
        <f>IFERROR(VLOOKUP(A1934,Ref_Data!$A:$B,2,0),"Unknown")</f>
        <v>Upper Middle Income</v>
      </c>
      <c r="Q1934" t="str">
        <f>IFERROR(VLOOKUP(A1934,Ref_Data!$A:$C,3,0),"Unknown")</f>
        <v>Europe &amp; Central Asia</v>
      </c>
      <c r="R1934" t="str">
        <f t="shared" si="366"/>
        <v>Universal Access</v>
      </c>
      <c r="S1934">
        <f t="shared" si="367"/>
        <v>14.316199440312502</v>
      </c>
      <c r="T1934">
        <f t="shared" si="368"/>
        <v>-8.6630301703253032</v>
      </c>
      <c r="U1934">
        <f t="shared" si="369"/>
        <v>-0.71801757262761479</v>
      </c>
      <c r="V1934">
        <f t="shared" si="370"/>
        <v>0.29999999999999716</v>
      </c>
      <c r="W1934">
        <f t="shared" si="371"/>
        <v>-0.72127764300000008</v>
      </c>
    </row>
    <row r="1935" spans="1:23" x14ac:dyDescent="0.2">
      <c r="A1935" t="s">
        <v>301</v>
      </c>
      <c r="B1935" t="s">
        <v>300</v>
      </c>
      <c r="C1935">
        <v>2019</v>
      </c>
      <c r="D1935">
        <v>100</v>
      </c>
      <c r="E1935">
        <v>17</v>
      </c>
      <c r="F1935">
        <v>4.6250470349999997</v>
      </c>
      <c r="G1935">
        <v>1503.513369</v>
      </c>
      <c r="H1935">
        <v>1876262</v>
      </c>
      <c r="I1935" t="str">
        <f>Master_Data!$A1935 &amp; "-" &amp; Master_Data!$C1935</f>
        <v>MKD-2019</v>
      </c>
      <c r="J1935">
        <f t="shared" si="360"/>
        <v>0.20000000000000284</v>
      </c>
      <c r="K1935">
        <f t="shared" si="361"/>
        <v>-3.8999999999999986</v>
      </c>
      <c r="L1935">
        <f t="shared" si="362"/>
        <v>0.63219559799999958</v>
      </c>
      <c r="M1935">
        <f t="shared" si="363"/>
        <v>8677799.9999831691</v>
      </c>
      <c r="N1935">
        <f t="shared" si="364"/>
        <v>0</v>
      </c>
      <c r="O1935">
        <f t="shared" si="365"/>
        <v>3.0761595675575264</v>
      </c>
      <c r="P1935" t="str">
        <f>IFERROR(VLOOKUP(A1935,Ref_Data!$A:$B,2,0),"Unknown")</f>
        <v>Upper Middle Income</v>
      </c>
      <c r="Q1935" t="str">
        <f>IFERROR(VLOOKUP(A1935,Ref_Data!$A:$C,3,0),"Unknown")</f>
        <v>Europe &amp; Central Asia</v>
      </c>
      <c r="R1935" t="str">
        <f t="shared" si="366"/>
        <v>Universal Access</v>
      </c>
      <c r="S1935">
        <f t="shared" si="367"/>
        <v>13.958622860585876</v>
      </c>
      <c r="T1935">
        <f t="shared" si="368"/>
        <v>-12.462191043827289</v>
      </c>
      <c r="U1935">
        <f t="shared" si="369"/>
        <v>-5.835426058158788E-2</v>
      </c>
      <c r="V1935">
        <f t="shared" si="370"/>
        <v>0.5</v>
      </c>
      <c r="W1935">
        <f t="shared" si="371"/>
        <v>-8.9082045000000498E-2</v>
      </c>
    </row>
    <row r="1936" spans="1:23" x14ac:dyDescent="0.2">
      <c r="A1936" t="s">
        <v>301</v>
      </c>
      <c r="B1936" t="s">
        <v>300</v>
      </c>
      <c r="C1936">
        <v>2020</v>
      </c>
      <c r="D1936">
        <v>100</v>
      </c>
      <c r="E1936">
        <v>20</v>
      </c>
      <c r="F1936">
        <v>4.0839943879999998</v>
      </c>
      <c r="G1936">
        <v>1388.546464</v>
      </c>
      <c r="H1936">
        <v>1856124</v>
      </c>
      <c r="I1936" t="str">
        <f>Master_Data!$A1936 &amp; "-" &amp; Master_Data!$C1936</f>
        <v>MKD-2020</v>
      </c>
      <c r="J1936">
        <f t="shared" si="360"/>
        <v>0</v>
      </c>
      <c r="K1936">
        <f t="shared" si="361"/>
        <v>3</v>
      </c>
      <c r="L1936">
        <f t="shared" si="362"/>
        <v>-0.54105264699999989</v>
      </c>
      <c r="M1936">
        <f t="shared" si="363"/>
        <v>7580399.9994321121</v>
      </c>
      <c r="N1936">
        <f t="shared" si="364"/>
        <v>0</v>
      </c>
      <c r="O1936">
        <f t="shared" si="365"/>
        <v>2.9412011004912255</v>
      </c>
      <c r="P1936" t="str">
        <f>IFERROR(VLOOKUP(A1936,Ref_Data!$A:$B,2,0),"Unknown")</f>
        <v>Upper Middle Income</v>
      </c>
      <c r="Q1936" t="str">
        <f>IFERROR(VLOOKUP(A1936,Ref_Data!$A:$C,3,0),"Unknown")</f>
        <v>Europe &amp; Central Asia</v>
      </c>
      <c r="R1936" t="str">
        <f t="shared" si="366"/>
        <v>Universal Access</v>
      </c>
      <c r="S1936">
        <f t="shared" si="367"/>
        <v>13.426165474335917</v>
      </c>
      <c r="T1936">
        <f t="shared" si="368"/>
        <v>-10.534853433815261</v>
      </c>
      <c r="U1936">
        <f t="shared" si="369"/>
        <v>-0.31675324830125806</v>
      </c>
      <c r="V1936">
        <f t="shared" si="370"/>
        <v>0.5</v>
      </c>
      <c r="W1936">
        <f t="shared" si="371"/>
        <v>-0.63013469200000038</v>
      </c>
    </row>
    <row r="1937" spans="1:23" x14ac:dyDescent="0.2">
      <c r="A1937" t="s">
        <v>301</v>
      </c>
      <c r="B1937" t="s">
        <v>300</v>
      </c>
      <c r="C1937">
        <v>2021</v>
      </c>
      <c r="D1937">
        <v>100</v>
      </c>
      <c r="E1937">
        <v>19.5</v>
      </c>
      <c r="F1937">
        <v>4.1554307460000004</v>
      </c>
      <c r="G1937">
        <v>1455.0884020000001</v>
      </c>
      <c r="H1937">
        <v>1837114</v>
      </c>
      <c r="I1937" t="str">
        <f>Master_Data!$A1937 &amp; "-" &amp; Master_Data!$C1937</f>
        <v>MKD-2021</v>
      </c>
      <c r="J1937">
        <f t="shared" si="360"/>
        <v>0</v>
      </c>
      <c r="K1937">
        <f t="shared" si="361"/>
        <v>-0.5</v>
      </c>
      <c r="L1937">
        <f t="shared" si="362"/>
        <v>7.1436358000000588E-2</v>
      </c>
      <c r="M1937">
        <f t="shared" si="363"/>
        <v>7633999.9995070444</v>
      </c>
      <c r="N1937">
        <f t="shared" si="364"/>
        <v>0</v>
      </c>
      <c r="O1937">
        <f t="shared" si="365"/>
        <v>2.8557926379513541</v>
      </c>
      <c r="P1937" t="str">
        <f>IFERROR(VLOOKUP(A1937,Ref_Data!$A:$B,2,0),"Unknown")</f>
        <v>Upper Middle Income</v>
      </c>
      <c r="Q1937" t="str">
        <f>IFERROR(VLOOKUP(A1937,Ref_Data!$A:$C,3,0),"Unknown")</f>
        <v>Europe &amp; Central Asia</v>
      </c>
      <c r="R1937" t="str">
        <f t="shared" si="366"/>
        <v>Universal Access</v>
      </c>
      <c r="S1937">
        <f t="shared" si="367"/>
        <v>12.87483148972656</v>
      </c>
      <c r="T1937">
        <f t="shared" si="368"/>
        <v>-10.103381642512058</v>
      </c>
      <c r="U1937">
        <f t="shared" si="369"/>
        <v>-0.42530359500418591</v>
      </c>
      <c r="V1937">
        <f t="shared" si="370"/>
        <v>0.5</v>
      </c>
      <c r="W1937">
        <f t="shared" si="371"/>
        <v>-0.5586983339999998</v>
      </c>
    </row>
    <row r="1938" spans="1:23" x14ac:dyDescent="0.2">
      <c r="A1938" t="s">
        <v>301</v>
      </c>
      <c r="B1938" t="s">
        <v>300</v>
      </c>
      <c r="C1938">
        <v>2022</v>
      </c>
      <c r="D1938">
        <v>100</v>
      </c>
      <c r="F1938">
        <v>4.478979228</v>
      </c>
      <c r="G1938">
        <v>1476.1354260000001</v>
      </c>
      <c r="H1938">
        <v>1831712</v>
      </c>
      <c r="I1938" t="str">
        <f>Master_Data!$A1938 &amp; "-" &amp; Master_Data!$C1938</f>
        <v>MKD-2022</v>
      </c>
      <c r="J1938">
        <f t="shared" si="360"/>
        <v>0</v>
      </c>
      <c r="K1938" t="str">
        <f t="shared" si="361"/>
        <v/>
      </c>
      <c r="L1938">
        <f t="shared" si="362"/>
        <v>0.32354848199999964</v>
      </c>
      <c r="M1938">
        <f t="shared" si="363"/>
        <v>8204199.9996783361</v>
      </c>
      <c r="N1938">
        <f t="shared" si="364"/>
        <v>0</v>
      </c>
      <c r="O1938">
        <f t="shared" si="365"/>
        <v>3.0342603728013233</v>
      </c>
      <c r="P1938" t="str">
        <f>IFERROR(VLOOKUP(A1938,Ref_Data!$A:$B,2,0),"Unknown")</f>
        <v>Upper Middle Income</v>
      </c>
      <c r="Q1938" t="str">
        <f>IFERROR(VLOOKUP(A1938,Ref_Data!$A:$C,3,0),"Unknown")</f>
        <v>Europe &amp; Central Asia</v>
      </c>
      <c r="R1938" t="str">
        <f t="shared" si="366"/>
        <v>Universal Access</v>
      </c>
      <c r="S1938">
        <f t="shared" si="367"/>
        <v>12.585946336015652</v>
      </c>
      <c r="T1938" t="str">
        <f t="shared" si="368"/>
        <v/>
      </c>
      <c r="U1938">
        <f t="shared" si="369"/>
        <v>-7.1821824225936304E-2</v>
      </c>
      <c r="V1938">
        <f t="shared" si="370"/>
        <v>0.5</v>
      </c>
      <c r="W1938">
        <f t="shared" si="371"/>
        <v>-0.23514985200000016</v>
      </c>
    </row>
    <row r="1939" spans="1:23" x14ac:dyDescent="0.2">
      <c r="A1939" t="s">
        <v>303</v>
      </c>
      <c r="B1939" t="s">
        <v>302</v>
      </c>
      <c r="C1939">
        <v>2010</v>
      </c>
      <c r="D1939">
        <v>27</v>
      </c>
      <c r="E1939">
        <v>84</v>
      </c>
      <c r="F1939">
        <v>0.124608048</v>
      </c>
      <c r="H1939">
        <v>15945198</v>
      </c>
      <c r="I1939" t="str">
        <f>Master_Data!$A1939 &amp; "-" &amp; Master_Data!$C1939</f>
        <v>MLI-2010</v>
      </c>
      <c r="J1939" t="str">
        <f t="shared" si="360"/>
        <v/>
      </c>
      <c r="K1939" t="str">
        <f t="shared" si="361"/>
        <v/>
      </c>
      <c r="L1939" t="str">
        <f t="shared" si="362"/>
        <v/>
      </c>
      <c r="M1939">
        <f t="shared" si="363"/>
        <v>1986899.997753504</v>
      </c>
      <c r="N1939">
        <f t="shared" si="364"/>
        <v>73</v>
      </c>
      <c r="O1939" t="str">
        <f t="shared" si="365"/>
        <v/>
      </c>
      <c r="P1939" t="str">
        <f>IFERROR(VLOOKUP(A1939,Ref_Data!$A:$B,2,0),"Unknown")</f>
        <v>Low Income</v>
      </c>
      <c r="Q1939" t="str">
        <f>IFERROR(VLOOKUP(A1939,Ref_Data!$A:$C,3,0),"Unknown")</f>
        <v>Sub-Saharan Africa</v>
      </c>
      <c r="R1939" t="str">
        <f t="shared" si="366"/>
        <v>Low Access</v>
      </c>
      <c r="S1939">
        <f t="shared" si="367"/>
        <v>-52.624657439414051</v>
      </c>
      <c r="T1939">
        <f t="shared" si="368"/>
        <v>53.587335093262098</v>
      </c>
      <c r="U1939">
        <f t="shared" si="369"/>
        <v>-4.9734511659916345</v>
      </c>
      <c r="V1939">
        <f t="shared" si="370"/>
        <v>0</v>
      </c>
      <c r="W1939">
        <f t="shared" si="371"/>
        <v>0</v>
      </c>
    </row>
    <row r="1940" spans="1:23" x14ac:dyDescent="0.2">
      <c r="A1940" t="s">
        <v>303</v>
      </c>
      <c r="B1940" t="s">
        <v>302</v>
      </c>
      <c r="C1940">
        <v>2011</v>
      </c>
      <c r="D1940">
        <v>28.8</v>
      </c>
      <c r="E1940">
        <v>83.6</v>
      </c>
      <c r="F1940">
        <v>0.13149514600000001</v>
      </c>
      <c r="H1940">
        <v>16469049</v>
      </c>
      <c r="I1940" t="str">
        <f>Master_Data!$A1940 &amp; "-" &amp; Master_Data!$C1940</f>
        <v>MLI-2011</v>
      </c>
      <c r="J1940">
        <f t="shared" si="360"/>
        <v>1.8000000000000007</v>
      </c>
      <c r="K1940">
        <f t="shared" si="361"/>
        <v>-0.40000000000000568</v>
      </c>
      <c r="L1940">
        <f t="shared" si="362"/>
        <v>6.8870980000000082E-3</v>
      </c>
      <c r="M1940">
        <f t="shared" si="363"/>
        <v>2165600.002736154</v>
      </c>
      <c r="N1940">
        <f t="shared" si="364"/>
        <v>71.2</v>
      </c>
      <c r="O1940" t="str">
        <f t="shared" si="365"/>
        <v/>
      </c>
      <c r="P1940" t="str">
        <f>IFERROR(VLOOKUP(A1940,Ref_Data!$A:$B,2,0),"Unknown")</f>
        <v>Low Income</v>
      </c>
      <c r="Q1940" t="str">
        <f>IFERROR(VLOOKUP(A1940,Ref_Data!$A:$C,3,0),"Unknown")</f>
        <v>Sub-Saharan Africa</v>
      </c>
      <c r="R1940" t="str">
        <f t="shared" si="366"/>
        <v>Low Access</v>
      </c>
      <c r="S1940">
        <f t="shared" si="367"/>
        <v>-51.615327430820315</v>
      </c>
      <c r="T1940">
        <f t="shared" si="368"/>
        <v>53.402629710358852</v>
      </c>
      <c r="U1940">
        <f t="shared" si="369"/>
        <v>-4.9950382377740556</v>
      </c>
      <c r="V1940">
        <f t="shared" si="370"/>
        <v>1.8000000000000007</v>
      </c>
      <c r="W1940">
        <f t="shared" si="371"/>
        <v>6.8870980000000082E-3</v>
      </c>
    </row>
    <row r="1941" spans="1:23" x14ac:dyDescent="0.2">
      <c r="A1941" t="s">
        <v>303</v>
      </c>
      <c r="B1941" t="s">
        <v>302</v>
      </c>
      <c r="C1941">
        <v>2012</v>
      </c>
      <c r="D1941">
        <v>25.6</v>
      </c>
      <c r="E1941">
        <v>81.2</v>
      </c>
      <c r="F1941">
        <v>0.133938526</v>
      </c>
      <c r="H1941">
        <v>16957033</v>
      </c>
      <c r="I1941" t="str">
        <f>Master_Data!$A1941 &amp; "-" &amp; Master_Data!$C1941</f>
        <v>MLI-2012</v>
      </c>
      <c r="J1941">
        <f t="shared" si="360"/>
        <v>-3.1999999999999993</v>
      </c>
      <c r="K1941">
        <f t="shared" si="361"/>
        <v>-2.3999999999999915</v>
      </c>
      <c r="L1941">
        <f t="shared" si="362"/>
        <v>2.443379999999995E-3</v>
      </c>
      <c r="M1941">
        <f t="shared" si="363"/>
        <v>2271200.0053533581</v>
      </c>
      <c r="N1941">
        <f t="shared" si="364"/>
        <v>74.400000000000006</v>
      </c>
      <c r="O1941" t="str">
        <f t="shared" si="365"/>
        <v/>
      </c>
      <c r="P1941" t="str">
        <f>IFERROR(VLOOKUP(A1941,Ref_Data!$A:$B,2,0),"Unknown")</f>
        <v>Low Income</v>
      </c>
      <c r="Q1941" t="str">
        <f>IFERROR(VLOOKUP(A1941,Ref_Data!$A:$C,3,0),"Unknown")</f>
        <v>Sub-Saharan Africa</v>
      </c>
      <c r="R1941" t="str">
        <f t="shared" si="366"/>
        <v>Low Access</v>
      </c>
      <c r="S1941">
        <f t="shared" si="367"/>
        <v>-55.520804536015625</v>
      </c>
      <c r="T1941">
        <f t="shared" si="368"/>
        <v>51.092870546775117</v>
      </c>
      <c r="U1941">
        <f t="shared" si="369"/>
        <v>-5.2715655370962295</v>
      </c>
      <c r="V1941">
        <f t="shared" si="370"/>
        <v>-1.3999999999999986</v>
      </c>
      <c r="W1941">
        <f t="shared" si="371"/>
        <v>9.3304780000000032E-3</v>
      </c>
    </row>
    <row r="1942" spans="1:23" x14ac:dyDescent="0.2">
      <c r="A1942" t="s">
        <v>303</v>
      </c>
      <c r="B1942" t="s">
        <v>302</v>
      </c>
      <c r="C1942">
        <v>2013</v>
      </c>
      <c r="D1942">
        <v>32.4</v>
      </c>
      <c r="E1942">
        <v>84.8</v>
      </c>
      <c r="F1942">
        <v>0.157002316</v>
      </c>
      <c r="H1942">
        <v>17459615</v>
      </c>
      <c r="I1942" t="str">
        <f>Master_Data!$A1942 &amp; "-" &amp; Master_Data!$C1942</f>
        <v>MLI-2013</v>
      </c>
      <c r="J1942">
        <f t="shared" si="360"/>
        <v>6.7999999999999972</v>
      </c>
      <c r="K1942">
        <f t="shared" si="361"/>
        <v>3.5999999999999943</v>
      </c>
      <c r="L1942">
        <f t="shared" si="362"/>
        <v>2.3063790000000001E-2</v>
      </c>
      <c r="M1942">
        <f t="shared" si="363"/>
        <v>2741199.9914683402</v>
      </c>
      <c r="N1942">
        <f t="shared" si="364"/>
        <v>67.599999999999994</v>
      </c>
      <c r="O1942" t="str">
        <f t="shared" si="365"/>
        <v/>
      </c>
      <c r="P1942" t="str">
        <f>IFERROR(VLOOKUP(A1942,Ref_Data!$A:$B,2,0),"Unknown")</f>
        <v>Low Income</v>
      </c>
      <c r="Q1942" t="str">
        <f>IFERROR(VLOOKUP(A1942,Ref_Data!$A:$C,3,0),"Unknown")</f>
        <v>Sub-Saharan Africa</v>
      </c>
      <c r="R1942" t="str">
        <f t="shared" si="366"/>
        <v>Low Access</v>
      </c>
      <c r="S1942">
        <f t="shared" si="367"/>
        <v>-49.312538176640608</v>
      </c>
      <c r="T1942">
        <f t="shared" si="368"/>
        <v>54.498359916164645</v>
      </c>
      <c r="U1942">
        <f t="shared" si="369"/>
        <v>-4.8113681280000042</v>
      </c>
      <c r="V1942">
        <f t="shared" si="370"/>
        <v>5.3999999999999986</v>
      </c>
      <c r="W1942">
        <f t="shared" si="371"/>
        <v>3.2394268000000004E-2</v>
      </c>
    </row>
    <row r="1943" spans="1:23" x14ac:dyDescent="0.2">
      <c r="A1943" t="s">
        <v>303</v>
      </c>
      <c r="B1943" t="s">
        <v>302</v>
      </c>
      <c r="C1943">
        <v>2014</v>
      </c>
      <c r="D1943">
        <v>34.200000000000003</v>
      </c>
      <c r="E1943">
        <v>84.6</v>
      </c>
      <c r="F1943">
        <v>0.16153478700000001</v>
      </c>
      <c r="H1943">
        <v>18020267</v>
      </c>
      <c r="I1943" t="str">
        <f>Master_Data!$A1943 &amp; "-" &amp; Master_Data!$C1943</f>
        <v>MLI-2014</v>
      </c>
      <c r="J1943">
        <f t="shared" si="360"/>
        <v>1.8000000000000043</v>
      </c>
      <c r="K1943">
        <f t="shared" si="361"/>
        <v>-0.20000000000000284</v>
      </c>
      <c r="L1943">
        <f t="shared" si="362"/>
        <v>4.5324710000000101E-3</v>
      </c>
      <c r="M1943">
        <f t="shared" si="363"/>
        <v>2910899.9915281292</v>
      </c>
      <c r="N1943">
        <f t="shared" si="364"/>
        <v>65.8</v>
      </c>
      <c r="O1943" t="str">
        <f t="shared" si="365"/>
        <v/>
      </c>
      <c r="P1943" t="str">
        <f>IFERROR(VLOOKUP(A1943,Ref_Data!$A:$B,2,0),"Unknown")</f>
        <v>Low Income</v>
      </c>
      <c r="Q1943" t="str">
        <f>IFERROR(VLOOKUP(A1943,Ref_Data!$A:$C,3,0),"Unknown")</f>
        <v>Sub-Saharan Africa</v>
      </c>
      <c r="R1943" t="str">
        <f t="shared" si="366"/>
        <v>Low Access</v>
      </c>
      <c r="S1943">
        <f t="shared" si="367"/>
        <v>-48.240902588867144</v>
      </c>
      <c r="T1943">
        <f t="shared" si="368"/>
        <v>54.488273394421697</v>
      </c>
      <c r="U1943">
        <f t="shared" si="369"/>
        <v>-4.6297521110836843</v>
      </c>
      <c r="V1943">
        <f t="shared" si="370"/>
        <v>7.2000000000000028</v>
      </c>
      <c r="W1943">
        <f t="shared" si="371"/>
        <v>3.6926739000000014E-2</v>
      </c>
    </row>
    <row r="1944" spans="1:23" x14ac:dyDescent="0.2">
      <c r="A1944" t="s">
        <v>303</v>
      </c>
      <c r="B1944" t="s">
        <v>302</v>
      </c>
      <c r="C1944">
        <v>2015</v>
      </c>
      <c r="D1944">
        <v>37.6</v>
      </c>
      <c r="E1944">
        <v>81.2</v>
      </c>
      <c r="F1944">
        <v>0.18992071299999999</v>
      </c>
      <c r="H1944">
        <v>18593022</v>
      </c>
      <c r="I1944" t="str">
        <f>Master_Data!$A1944 &amp; "-" &amp; Master_Data!$C1944</f>
        <v>MLI-2015</v>
      </c>
      <c r="J1944">
        <f t="shared" si="360"/>
        <v>3.3999999999999986</v>
      </c>
      <c r="K1944">
        <f t="shared" si="361"/>
        <v>-3.3999999999999915</v>
      </c>
      <c r="L1944">
        <f t="shared" si="362"/>
        <v>2.8385925999999978E-2</v>
      </c>
      <c r="M1944">
        <f t="shared" si="363"/>
        <v>3531199.9950646861</v>
      </c>
      <c r="N1944">
        <f t="shared" si="364"/>
        <v>62.4</v>
      </c>
      <c r="O1944" t="str">
        <f t="shared" si="365"/>
        <v/>
      </c>
      <c r="P1944" t="str">
        <f>IFERROR(VLOOKUP(A1944,Ref_Data!$A:$B,2,0),"Unknown")</f>
        <v>Low Income</v>
      </c>
      <c r="Q1944" t="str">
        <f>IFERROR(VLOOKUP(A1944,Ref_Data!$A:$C,3,0),"Unknown")</f>
        <v>Sub-Saharan Africa</v>
      </c>
      <c r="R1944" t="str">
        <f t="shared" si="366"/>
        <v>Low Access</v>
      </c>
      <c r="S1944">
        <f t="shared" si="367"/>
        <v>-45.415238558046887</v>
      </c>
      <c r="T1944">
        <f t="shared" si="368"/>
        <v>51.284842808502013</v>
      </c>
      <c r="U1944">
        <f t="shared" si="369"/>
        <v>-4.5195206530041787</v>
      </c>
      <c r="V1944">
        <f t="shared" si="370"/>
        <v>10.600000000000001</v>
      </c>
      <c r="W1944">
        <f t="shared" si="371"/>
        <v>6.5312664999999992E-2</v>
      </c>
    </row>
    <row r="1945" spans="1:23" x14ac:dyDescent="0.2">
      <c r="A1945" t="s">
        <v>303</v>
      </c>
      <c r="B1945" t="s">
        <v>302</v>
      </c>
      <c r="C1945">
        <v>2016</v>
      </c>
      <c r="D1945">
        <v>38.799999999999997</v>
      </c>
      <c r="E1945">
        <v>77.900000000000006</v>
      </c>
      <c r="F1945">
        <v>0.23862388800000001</v>
      </c>
      <c r="H1945">
        <v>19191289</v>
      </c>
      <c r="I1945" t="str">
        <f>Master_Data!$A1945 &amp; "-" &amp; Master_Data!$C1945</f>
        <v>MLI-2016</v>
      </c>
      <c r="J1945">
        <f t="shared" si="360"/>
        <v>1.1999999999999957</v>
      </c>
      <c r="K1945">
        <f t="shared" si="361"/>
        <v>-3.2999999999999972</v>
      </c>
      <c r="L1945">
        <f t="shared" si="362"/>
        <v>4.8703175000000015E-2</v>
      </c>
      <c r="M1945">
        <f t="shared" si="363"/>
        <v>4579499.9969116319</v>
      </c>
      <c r="N1945">
        <f t="shared" si="364"/>
        <v>61.2</v>
      </c>
      <c r="O1945" t="str">
        <f t="shared" si="365"/>
        <v/>
      </c>
      <c r="P1945" t="str">
        <f>IFERROR(VLOOKUP(A1945,Ref_Data!$A:$B,2,0),"Unknown")</f>
        <v>Low Income</v>
      </c>
      <c r="Q1945" t="str">
        <f>IFERROR(VLOOKUP(A1945,Ref_Data!$A:$C,3,0),"Unknown")</f>
        <v>Sub-Saharan Africa</v>
      </c>
      <c r="R1945" t="str">
        <f t="shared" si="366"/>
        <v>Low Access</v>
      </c>
      <c r="S1945">
        <f t="shared" si="367"/>
        <v>-45.29475113054697</v>
      </c>
      <c r="T1945">
        <f t="shared" si="368"/>
        <v>48.19394247481528</v>
      </c>
      <c r="U1945">
        <f t="shared" si="369"/>
        <v>-4.4357479076694561</v>
      </c>
      <c r="V1945">
        <f t="shared" si="370"/>
        <v>11.799999999999997</v>
      </c>
      <c r="W1945">
        <f t="shared" si="371"/>
        <v>0.11401584000000001</v>
      </c>
    </row>
    <row r="1946" spans="1:23" x14ac:dyDescent="0.2">
      <c r="A1946" t="s">
        <v>303</v>
      </c>
      <c r="B1946" t="s">
        <v>302</v>
      </c>
      <c r="C1946">
        <v>2017</v>
      </c>
      <c r="D1946">
        <v>34.799999999999997</v>
      </c>
      <c r="E1946">
        <v>77</v>
      </c>
      <c r="F1946">
        <v>0.26049044199999999</v>
      </c>
      <c r="H1946">
        <v>19813011</v>
      </c>
      <c r="I1946" t="str">
        <f>Master_Data!$A1946 &amp; "-" &amp; Master_Data!$C1946</f>
        <v>MLI-2017</v>
      </c>
      <c r="J1946">
        <f t="shared" si="360"/>
        <v>-4</v>
      </c>
      <c r="K1946">
        <f t="shared" si="361"/>
        <v>-0.90000000000000568</v>
      </c>
      <c r="L1946">
        <f t="shared" si="362"/>
        <v>2.1866553999999983E-2</v>
      </c>
      <c r="M1946">
        <f t="shared" si="363"/>
        <v>5161099.9927408621</v>
      </c>
      <c r="N1946">
        <f t="shared" si="364"/>
        <v>65.2</v>
      </c>
      <c r="O1946" t="str">
        <f t="shared" si="365"/>
        <v/>
      </c>
      <c r="P1946" t="str">
        <f>IFERROR(VLOOKUP(A1946,Ref_Data!$A:$B,2,0),"Unknown")</f>
        <v>Low Income</v>
      </c>
      <c r="Q1946" t="str">
        <f>IFERROR(VLOOKUP(A1946,Ref_Data!$A:$C,3,0),"Unknown")</f>
        <v>Sub-Saharan Africa</v>
      </c>
      <c r="R1946" t="str">
        <f t="shared" si="366"/>
        <v>Low Access</v>
      </c>
      <c r="S1946">
        <f t="shared" si="367"/>
        <v>-50.05390769007812</v>
      </c>
      <c r="T1946">
        <f t="shared" si="368"/>
        <v>47.458481128265049</v>
      </c>
      <c r="U1946">
        <f t="shared" si="369"/>
        <v>-4.4172606235732239</v>
      </c>
      <c r="V1946">
        <f t="shared" si="370"/>
        <v>7.7999999999999972</v>
      </c>
      <c r="W1946">
        <f t="shared" si="371"/>
        <v>0.13588239399999999</v>
      </c>
    </row>
    <row r="1947" spans="1:23" x14ac:dyDescent="0.2">
      <c r="A1947" t="s">
        <v>303</v>
      </c>
      <c r="B1947" t="s">
        <v>302</v>
      </c>
      <c r="C1947">
        <v>2018</v>
      </c>
      <c r="D1947">
        <v>50.9</v>
      </c>
      <c r="E1947">
        <v>77.2</v>
      </c>
      <c r="F1947">
        <v>0.28284862100000002</v>
      </c>
      <c r="H1947">
        <v>20442030</v>
      </c>
      <c r="I1947" t="str">
        <f>Master_Data!$A1947 &amp; "-" &amp; Master_Data!$C1947</f>
        <v>MLI-2018</v>
      </c>
      <c r="J1947">
        <f t="shared" si="360"/>
        <v>16.100000000000001</v>
      </c>
      <c r="K1947">
        <f t="shared" si="361"/>
        <v>0.20000000000000284</v>
      </c>
      <c r="L1947">
        <f t="shared" si="362"/>
        <v>2.2358179000000034E-2</v>
      </c>
      <c r="M1947">
        <f t="shared" si="363"/>
        <v>5781999.9959406303</v>
      </c>
      <c r="N1947">
        <f t="shared" si="364"/>
        <v>49.1</v>
      </c>
      <c r="O1947" t="str">
        <f t="shared" si="365"/>
        <v/>
      </c>
      <c r="P1947" t="str">
        <f>IFERROR(VLOOKUP(A1947,Ref_Data!$A:$B,2,0),"Unknown")</f>
        <v>Low Income</v>
      </c>
      <c r="Q1947" t="str">
        <f>IFERROR(VLOOKUP(A1947,Ref_Data!$A:$C,3,0),"Unknown")</f>
        <v>Sub-Saharan Africa</v>
      </c>
      <c r="R1947" t="str">
        <f t="shared" si="366"/>
        <v>Moderate Access</v>
      </c>
      <c r="S1947">
        <f t="shared" si="367"/>
        <v>-34.583800559687496</v>
      </c>
      <c r="T1947">
        <f t="shared" si="368"/>
        <v>47.636969829674698</v>
      </c>
      <c r="U1947">
        <f t="shared" si="369"/>
        <v>-4.4280203886276146</v>
      </c>
      <c r="V1947">
        <f t="shared" si="370"/>
        <v>23.9</v>
      </c>
      <c r="W1947">
        <f t="shared" si="371"/>
        <v>0.15824057300000002</v>
      </c>
    </row>
    <row r="1948" spans="1:23" x14ac:dyDescent="0.2">
      <c r="A1948" t="s">
        <v>303</v>
      </c>
      <c r="B1948" t="s">
        <v>302</v>
      </c>
      <c r="C1948">
        <v>2019</v>
      </c>
      <c r="D1948">
        <v>47.9</v>
      </c>
      <c r="E1948">
        <v>74.900000000000006</v>
      </c>
      <c r="F1948">
        <v>0.29018808000000001</v>
      </c>
      <c r="H1948">
        <v>21068405</v>
      </c>
      <c r="I1948" t="str">
        <f>Master_Data!$A1948 &amp; "-" &amp; Master_Data!$C1948</f>
        <v>MLI-2019</v>
      </c>
      <c r="J1948">
        <f t="shared" si="360"/>
        <v>-3</v>
      </c>
      <c r="K1948">
        <f t="shared" si="361"/>
        <v>-2.2999999999999972</v>
      </c>
      <c r="L1948">
        <f t="shared" si="362"/>
        <v>7.3394589999999926E-3</v>
      </c>
      <c r="M1948">
        <f t="shared" si="363"/>
        <v>6113799.9956124006</v>
      </c>
      <c r="N1948">
        <f t="shared" si="364"/>
        <v>52.1</v>
      </c>
      <c r="O1948" t="str">
        <f t="shared" si="365"/>
        <v/>
      </c>
      <c r="P1948" t="str">
        <f>IFERROR(VLOOKUP(A1948,Ref_Data!$A:$B,2,0),"Unknown")</f>
        <v>Low Income</v>
      </c>
      <c r="Q1948" t="str">
        <f>IFERROR(VLOOKUP(A1948,Ref_Data!$A:$C,3,0),"Unknown")</f>
        <v>Sub-Saharan Africa</v>
      </c>
      <c r="R1948" t="str">
        <f t="shared" si="366"/>
        <v>Low Access</v>
      </c>
      <c r="S1948">
        <f t="shared" si="367"/>
        <v>-38.141377139414125</v>
      </c>
      <c r="T1948">
        <f t="shared" si="368"/>
        <v>45.437808956172717</v>
      </c>
      <c r="U1948">
        <f t="shared" si="369"/>
        <v>-4.3932132155815875</v>
      </c>
      <c r="V1948">
        <f t="shared" si="370"/>
        <v>20.9</v>
      </c>
      <c r="W1948">
        <f t="shared" si="371"/>
        <v>0.16558003200000002</v>
      </c>
    </row>
    <row r="1949" spans="1:23" x14ac:dyDescent="0.2">
      <c r="A1949" t="s">
        <v>303</v>
      </c>
      <c r="B1949" t="s">
        <v>302</v>
      </c>
      <c r="C1949">
        <v>2020</v>
      </c>
      <c r="D1949">
        <v>50.6</v>
      </c>
      <c r="E1949">
        <v>72.8</v>
      </c>
      <c r="F1949">
        <v>0.31515389500000002</v>
      </c>
      <c r="H1949">
        <v>21713836</v>
      </c>
      <c r="I1949" t="str">
        <f>Master_Data!$A1949 &amp; "-" &amp; Master_Data!$C1949</f>
        <v>MLI-2020</v>
      </c>
      <c r="J1949">
        <f t="shared" si="360"/>
        <v>2.7000000000000028</v>
      </c>
      <c r="K1949">
        <f t="shared" si="361"/>
        <v>-2.1000000000000085</v>
      </c>
      <c r="L1949">
        <f t="shared" si="362"/>
        <v>2.4965815000000002E-2</v>
      </c>
      <c r="M1949">
        <f t="shared" si="363"/>
        <v>6843199.9907912202</v>
      </c>
      <c r="N1949">
        <f t="shared" si="364"/>
        <v>49.4</v>
      </c>
      <c r="O1949" t="str">
        <f t="shared" si="365"/>
        <v/>
      </c>
      <c r="P1949" t="str">
        <f>IFERROR(VLOOKUP(A1949,Ref_Data!$A:$B,2,0),"Unknown")</f>
        <v>Low Income</v>
      </c>
      <c r="Q1949" t="str">
        <f>IFERROR(VLOOKUP(A1949,Ref_Data!$A:$C,3,0),"Unknown")</f>
        <v>Sub-Saharan Africa</v>
      </c>
      <c r="R1949" t="str">
        <f t="shared" si="366"/>
        <v>Moderate Access</v>
      </c>
      <c r="S1949">
        <f t="shared" si="367"/>
        <v>-35.973834525664081</v>
      </c>
      <c r="T1949">
        <f t="shared" si="368"/>
        <v>42.26514656618474</v>
      </c>
      <c r="U1949">
        <f t="shared" si="369"/>
        <v>-4.085593741301258</v>
      </c>
      <c r="V1949">
        <f t="shared" si="370"/>
        <v>23.6</v>
      </c>
      <c r="W1949">
        <f t="shared" si="371"/>
        <v>0.19054584700000002</v>
      </c>
    </row>
    <row r="1950" spans="1:23" x14ac:dyDescent="0.2">
      <c r="A1950" t="s">
        <v>303</v>
      </c>
      <c r="B1950" t="s">
        <v>302</v>
      </c>
      <c r="C1950">
        <v>2021</v>
      </c>
      <c r="D1950">
        <v>53.4</v>
      </c>
      <c r="E1950">
        <v>71.2</v>
      </c>
      <c r="F1950">
        <v>0.32609409299999997</v>
      </c>
      <c r="H1950">
        <v>22388630</v>
      </c>
      <c r="I1950" t="str">
        <f>Master_Data!$A1950 &amp; "-" &amp; Master_Data!$C1950</f>
        <v>MLI-2021</v>
      </c>
      <c r="J1950">
        <f t="shared" si="360"/>
        <v>2.7999999999999972</v>
      </c>
      <c r="K1950">
        <f t="shared" si="361"/>
        <v>-1.5999999999999943</v>
      </c>
      <c r="L1950">
        <f t="shared" si="362"/>
        <v>1.0940197999999957E-2</v>
      </c>
      <c r="M1950">
        <f t="shared" si="363"/>
        <v>7300799.9933625897</v>
      </c>
      <c r="N1950">
        <f t="shared" si="364"/>
        <v>46.6</v>
      </c>
      <c r="O1950" t="str">
        <f t="shared" si="365"/>
        <v/>
      </c>
      <c r="P1950" t="str">
        <f>IFERROR(VLOOKUP(A1950,Ref_Data!$A:$B,2,0),"Unknown")</f>
        <v>Low Income</v>
      </c>
      <c r="Q1950" t="str">
        <f>IFERROR(VLOOKUP(A1950,Ref_Data!$A:$C,3,0),"Unknown")</f>
        <v>Sub-Saharan Africa</v>
      </c>
      <c r="R1950" t="str">
        <f t="shared" si="366"/>
        <v>Moderate Access</v>
      </c>
      <c r="S1950">
        <f t="shared" si="367"/>
        <v>-33.725168510273441</v>
      </c>
      <c r="T1950">
        <f t="shared" si="368"/>
        <v>41.596618357487941</v>
      </c>
      <c r="U1950">
        <f t="shared" si="369"/>
        <v>-4.2546402480041863</v>
      </c>
      <c r="V1950">
        <f t="shared" si="370"/>
        <v>26.4</v>
      </c>
      <c r="W1950">
        <f t="shared" si="371"/>
        <v>0.20148604499999997</v>
      </c>
    </row>
    <row r="1951" spans="1:23" x14ac:dyDescent="0.2">
      <c r="A1951" t="s">
        <v>303</v>
      </c>
      <c r="B1951" t="s">
        <v>302</v>
      </c>
      <c r="C1951">
        <v>2022</v>
      </c>
      <c r="D1951">
        <v>53</v>
      </c>
      <c r="E1951">
        <v>71.099999999999994</v>
      </c>
      <c r="F1951">
        <v>0.32474827299999998</v>
      </c>
      <c r="H1951">
        <v>23072640</v>
      </c>
      <c r="I1951" t="str">
        <f>Master_Data!$A1951 &amp; "-" &amp; Master_Data!$C1951</f>
        <v>MLI-2022</v>
      </c>
      <c r="J1951">
        <f t="shared" si="360"/>
        <v>-0.39999999999999858</v>
      </c>
      <c r="K1951">
        <f t="shared" si="361"/>
        <v>-0.10000000000000853</v>
      </c>
      <c r="L1951">
        <f t="shared" si="362"/>
        <v>-1.3458199999999976E-3</v>
      </c>
      <c r="M1951">
        <f t="shared" si="363"/>
        <v>7492799.9935507197</v>
      </c>
      <c r="N1951">
        <f t="shared" si="364"/>
        <v>47</v>
      </c>
      <c r="O1951" t="str">
        <f t="shared" si="365"/>
        <v/>
      </c>
      <c r="P1951" t="str">
        <f>IFERROR(VLOOKUP(A1951,Ref_Data!$A:$B,2,0),"Unknown")</f>
        <v>Low Income</v>
      </c>
      <c r="Q1951" t="str">
        <f>IFERROR(VLOOKUP(A1951,Ref_Data!$A:$C,3,0),"Unknown")</f>
        <v>Sub-Saharan Africa</v>
      </c>
      <c r="R1951" t="str">
        <f t="shared" si="366"/>
        <v>Moderate Access</v>
      </c>
      <c r="S1951">
        <f t="shared" si="367"/>
        <v>-34.414053663984348</v>
      </c>
      <c r="T1951">
        <f t="shared" si="368"/>
        <v>40.6782608695652</v>
      </c>
      <c r="U1951">
        <f t="shared" si="369"/>
        <v>-4.2260527792259364</v>
      </c>
      <c r="V1951">
        <f t="shared" si="370"/>
        <v>26</v>
      </c>
      <c r="W1951">
        <f t="shared" si="371"/>
        <v>0.20014022499999998</v>
      </c>
    </row>
    <row r="1952" spans="1:23" x14ac:dyDescent="0.2">
      <c r="A1952" t="s">
        <v>305</v>
      </c>
      <c r="B1952" t="s">
        <v>304</v>
      </c>
      <c r="C1952">
        <v>2010</v>
      </c>
      <c r="D1952">
        <v>100</v>
      </c>
      <c r="E1952">
        <v>1.2</v>
      </c>
      <c r="F1952">
        <v>6.2597103069999998</v>
      </c>
      <c r="G1952">
        <v>2022.6889490000001</v>
      </c>
      <c r="H1952">
        <v>414508</v>
      </c>
      <c r="I1952" t="str">
        <f>Master_Data!$A1952 &amp; "-" &amp; Master_Data!$C1952</f>
        <v>MLT-2010</v>
      </c>
      <c r="J1952" t="str">
        <f t="shared" si="360"/>
        <v/>
      </c>
      <c r="K1952" t="str">
        <f t="shared" si="361"/>
        <v/>
      </c>
      <c r="L1952" t="str">
        <f t="shared" si="362"/>
        <v/>
      </c>
      <c r="M1952">
        <f t="shared" si="363"/>
        <v>2594699.9999339557</v>
      </c>
      <c r="N1952">
        <f t="shared" si="364"/>
        <v>0</v>
      </c>
      <c r="O1952">
        <f t="shared" si="365"/>
        <v>3.0947468764758645</v>
      </c>
      <c r="P1952" t="str">
        <f>IFERROR(VLOOKUP(A1952,Ref_Data!$A:$B,2,0),"Unknown")</f>
        <v>High Income</v>
      </c>
      <c r="Q1952" t="str">
        <f>IFERROR(VLOOKUP(A1952,Ref_Data!$A:$C,3,0),"Unknown")</f>
        <v>Middle East &amp; North Africa</v>
      </c>
      <c r="R1952" t="str">
        <f t="shared" si="366"/>
        <v>Universal Access</v>
      </c>
      <c r="S1952">
        <f t="shared" si="367"/>
        <v>20.375342560585949</v>
      </c>
      <c r="T1952">
        <f t="shared" si="368"/>
        <v>-29.212664906737903</v>
      </c>
      <c r="U1952">
        <f t="shared" si="369"/>
        <v>1.1616510930083654</v>
      </c>
      <c r="V1952">
        <f t="shared" si="370"/>
        <v>0</v>
      </c>
      <c r="W1952">
        <f t="shared" si="371"/>
        <v>0</v>
      </c>
    </row>
    <row r="1953" spans="1:23" x14ac:dyDescent="0.2">
      <c r="A1953" t="s">
        <v>305</v>
      </c>
      <c r="B1953" t="s">
        <v>304</v>
      </c>
      <c r="C1953">
        <v>2011</v>
      </c>
      <c r="D1953">
        <v>100</v>
      </c>
      <c r="E1953">
        <v>2</v>
      </c>
      <c r="F1953">
        <v>6.2022543170000004</v>
      </c>
      <c r="G1953">
        <v>2002.2597000000001</v>
      </c>
      <c r="H1953">
        <v>416268</v>
      </c>
      <c r="I1953" t="str">
        <f>Master_Data!$A1953 &amp; "-" &amp; Master_Data!$C1953</f>
        <v>MLT-2011</v>
      </c>
      <c r="J1953">
        <f t="shared" si="360"/>
        <v>0</v>
      </c>
      <c r="K1953">
        <f t="shared" si="361"/>
        <v>0.8</v>
      </c>
      <c r="L1953">
        <f t="shared" si="362"/>
        <v>-5.7455989999999346E-2</v>
      </c>
      <c r="M1953">
        <f t="shared" si="363"/>
        <v>2581800.0000289562</v>
      </c>
      <c r="N1953">
        <f t="shared" si="364"/>
        <v>0</v>
      </c>
      <c r="O1953">
        <f t="shared" si="365"/>
        <v>3.0976273042902478</v>
      </c>
      <c r="P1953" t="str">
        <f>IFERROR(VLOOKUP(A1953,Ref_Data!$A:$B,2,0),"Unknown")</f>
        <v>High Income</v>
      </c>
      <c r="Q1953" t="str">
        <f>IFERROR(VLOOKUP(A1953,Ref_Data!$A:$C,3,0),"Unknown")</f>
        <v>Middle East &amp; North Africa</v>
      </c>
      <c r="R1953" t="str">
        <f t="shared" si="366"/>
        <v>Universal Access</v>
      </c>
      <c r="S1953">
        <f t="shared" si="367"/>
        <v>19.584672569179688</v>
      </c>
      <c r="T1953">
        <f t="shared" si="368"/>
        <v>-28.197370289641142</v>
      </c>
      <c r="U1953">
        <f t="shared" si="369"/>
        <v>1.075720933225945</v>
      </c>
      <c r="V1953">
        <f t="shared" si="370"/>
        <v>0</v>
      </c>
      <c r="W1953">
        <f t="shared" si="371"/>
        <v>-5.7455989999999346E-2</v>
      </c>
    </row>
    <row r="1954" spans="1:23" x14ac:dyDescent="0.2">
      <c r="A1954" t="s">
        <v>305</v>
      </c>
      <c r="B1954" t="s">
        <v>304</v>
      </c>
      <c r="C1954">
        <v>2012</v>
      </c>
      <c r="D1954">
        <v>100</v>
      </c>
      <c r="E1954">
        <v>2.7</v>
      </c>
      <c r="F1954">
        <v>6.486234251</v>
      </c>
      <c r="G1954">
        <v>2102.7841979999998</v>
      </c>
      <c r="H1954">
        <v>420028</v>
      </c>
      <c r="I1954" t="str">
        <f>Master_Data!$A1954 &amp; "-" &amp; Master_Data!$C1954</f>
        <v>MLT-2012</v>
      </c>
      <c r="J1954">
        <f t="shared" si="360"/>
        <v>0</v>
      </c>
      <c r="K1954">
        <f t="shared" si="361"/>
        <v>0.70000000000000018</v>
      </c>
      <c r="L1954">
        <f t="shared" si="362"/>
        <v>0.28397993399999955</v>
      </c>
      <c r="M1954">
        <f t="shared" si="363"/>
        <v>2724399.999979028</v>
      </c>
      <c r="N1954">
        <f t="shared" si="364"/>
        <v>0</v>
      </c>
      <c r="O1954">
        <f t="shared" si="365"/>
        <v>3.084593396302477</v>
      </c>
      <c r="P1954" t="str">
        <f>IFERROR(VLOOKUP(A1954,Ref_Data!$A:$B,2,0),"Unknown")</f>
        <v>High Income</v>
      </c>
      <c r="Q1954" t="str">
        <f>IFERROR(VLOOKUP(A1954,Ref_Data!$A:$C,3,0),"Unknown")</f>
        <v>Middle East &amp; North Africa</v>
      </c>
      <c r="R1954" t="str">
        <f t="shared" si="366"/>
        <v>Universal Access</v>
      </c>
      <c r="S1954">
        <f t="shared" si="367"/>
        <v>18.879195463984374</v>
      </c>
      <c r="T1954">
        <f t="shared" si="368"/>
        <v>-27.407129453224883</v>
      </c>
      <c r="U1954">
        <f t="shared" si="369"/>
        <v>1.0807301879037707</v>
      </c>
      <c r="V1954">
        <f t="shared" si="370"/>
        <v>0</v>
      </c>
      <c r="W1954">
        <f t="shared" si="371"/>
        <v>0.2265239440000002</v>
      </c>
    </row>
    <row r="1955" spans="1:23" x14ac:dyDescent="0.2">
      <c r="A1955" t="s">
        <v>305</v>
      </c>
      <c r="B1955" t="s">
        <v>304</v>
      </c>
      <c r="C1955">
        <v>2013</v>
      </c>
      <c r="D1955">
        <v>100</v>
      </c>
      <c r="E1955">
        <v>3.2</v>
      </c>
      <c r="F1955">
        <v>5.6088604320000002</v>
      </c>
      <c r="G1955">
        <v>1822.1129020000001</v>
      </c>
      <c r="H1955">
        <v>424810</v>
      </c>
      <c r="I1955" t="str">
        <f>Master_Data!$A1955 &amp; "-" &amp; Master_Data!$C1955</f>
        <v>MLT-2013</v>
      </c>
      <c r="J1955">
        <f t="shared" si="360"/>
        <v>0</v>
      </c>
      <c r="K1955">
        <f t="shared" si="361"/>
        <v>0.5</v>
      </c>
      <c r="L1955">
        <f t="shared" si="362"/>
        <v>-0.87737381899999978</v>
      </c>
      <c r="M1955">
        <f t="shared" si="363"/>
        <v>2382700.0001179199</v>
      </c>
      <c r="N1955">
        <f t="shared" si="364"/>
        <v>0</v>
      </c>
      <c r="O1955">
        <f t="shared" si="365"/>
        <v>3.0782178348243758</v>
      </c>
      <c r="P1955" t="str">
        <f>IFERROR(VLOOKUP(A1955,Ref_Data!$A:$B,2,0),"Unknown")</f>
        <v>High Income</v>
      </c>
      <c r="Q1955" t="str">
        <f>IFERROR(VLOOKUP(A1955,Ref_Data!$A:$C,3,0),"Unknown")</f>
        <v>Middle East &amp; North Africa</v>
      </c>
      <c r="R1955" t="str">
        <f t="shared" si="366"/>
        <v>Universal Access</v>
      </c>
      <c r="S1955">
        <f t="shared" si="367"/>
        <v>18.287461823359394</v>
      </c>
      <c r="T1955">
        <f t="shared" si="368"/>
        <v>-27.101640083835349</v>
      </c>
      <c r="U1955">
        <f t="shared" si="369"/>
        <v>0.64048998799999612</v>
      </c>
      <c r="V1955">
        <f t="shared" si="370"/>
        <v>0</v>
      </c>
      <c r="W1955">
        <f t="shared" si="371"/>
        <v>-0.65084987499999958</v>
      </c>
    </row>
    <row r="1956" spans="1:23" x14ac:dyDescent="0.2">
      <c r="A1956" t="s">
        <v>305</v>
      </c>
      <c r="B1956" t="s">
        <v>304</v>
      </c>
      <c r="C1956">
        <v>2014</v>
      </c>
      <c r="D1956">
        <v>100</v>
      </c>
      <c r="E1956">
        <v>4.5</v>
      </c>
      <c r="F1956">
        <v>5.4659835149999996</v>
      </c>
      <c r="G1956">
        <v>1793.378774</v>
      </c>
      <c r="H1956">
        <v>433481</v>
      </c>
      <c r="I1956" t="str">
        <f>Master_Data!$A1956 &amp; "-" &amp; Master_Data!$C1956</f>
        <v>MLT-2014</v>
      </c>
      <c r="J1956">
        <f t="shared" si="360"/>
        <v>0</v>
      </c>
      <c r="K1956">
        <f t="shared" si="361"/>
        <v>1.2999999999999998</v>
      </c>
      <c r="L1956">
        <f t="shared" si="362"/>
        <v>-0.1428769170000006</v>
      </c>
      <c r="M1956">
        <f t="shared" si="363"/>
        <v>2369400.0000657146</v>
      </c>
      <c r="N1956">
        <f t="shared" si="364"/>
        <v>0</v>
      </c>
      <c r="O1956">
        <f t="shared" si="365"/>
        <v>3.0478689690346474</v>
      </c>
      <c r="P1956" t="str">
        <f>IFERROR(VLOOKUP(A1956,Ref_Data!$A:$B,2,0),"Unknown")</f>
        <v>High Income</v>
      </c>
      <c r="Q1956" t="str">
        <f>IFERROR(VLOOKUP(A1956,Ref_Data!$A:$C,3,0),"Unknown")</f>
        <v>Middle East &amp; North Africa</v>
      </c>
      <c r="R1956" t="str">
        <f t="shared" si="366"/>
        <v>Universal Access</v>
      </c>
      <c r="S1956">
        <f t="shared" si="367"/>
        <v>17.559097411132853</v>
      </c>
      <c r="T1956">
        <f t="shared" si="368"/>
        <v>-25.611726605578301</v>
      </c>
      <c r="U1956">
        <f t="shared" si="369"/>
        <v>0.67469661691631533</v>
      </c>
      <c r="V1956">
        <f t="shared" si="370"/>
        <v>0</v>
      </c>
      <c r="W1956">
        <f t="shared" si="371"/>
        <v>-0.79372679200000018</v>
      </c>
    </row>
    <row r="1957" spans="1:23" x14ac:dyDescent="0.2">
      <c r="A1957" t="s">
        <v>305</v>
      </c>
      <c r="B1957" t="s">
        <v>304</v>
      </c>
      <c r="C1957">
        <v>2015</v>
      </c>
      <c r="D1957">
        <v>100</v>
      </c>
      <c r="E1957">
        <v>6</v>
      </c>
      <c r="F1957">
        <v>3.7643509970000002</v>
      </c>
      <c r="G1957">
        <v>1448.872265</v>
      </c>
      <c r="H1957">
        <v>444220</v>
      </c>
      <c r="I1957" t="str">
        <f>Master_Data!$A1957 &amp; "-" &amp; Master_Data!$C1957</f>
        <v>MLT-2015</v>
      </c>
      <c r="J1957">
        <f t="shared" si="360"/>
        <v>0</v>
      </c>
      <c r="K1957">
        <f t="shared" si="361"/>
        <v>1.5</v>
      </c>
      <c r="L1957">
        <f t="shared" si="362"/>
        <v>-1.7016325179999994</v>
      </c>
      <c r="M1957">
        <f t="shared" si="363"/>
        <v>1672199.99988734</v>
      </c>
      <c r="N1957">
        <f t="shared" si="364"/>
        <v>0</v>
      </c>
      <c r="O1957">
        <f t="shared" si="365"/>
        <v>2.5981248229636034</v>
      </c>
      <c r="P1957" t="str">
        <f>IFERROR(VLOOKUP(A1957,Ref_Data!$A:$B,2,0),"Unknown")</f>
        <v>High Income</v>
      </c>
      <c r="Q1957" t="str">
        <f>IFERROR(VLOOKUP(A1957,Ref_Data!$A:$C,3,0),"Unknown")</f>
        <v>Middle East &amp; North Africa</v>
      </c>
      <c r="R1957" t="str">
        <f t="shared" si="366"/>
        <v>Universal Access</v>
      </c>
      <c r="S1957">
        <f t="shared" si="367"/>
        <v>16.984761441953111</v>
      </c>
      <c r="T1957">
        <f t="shared" si="368"/>
        <v>-23.91515719149799</v>
      </c>
      <c r="U1957">
        <f t="shared" si="369"/>
        <v>-0.94509036900417875</v>
      </c>
      <c r="V1957">
        <f t="shared" si="370"/>
        <v>0</v>
      </c>
      <c r="W1957">
        <f t="shared" si="371"/>
        <v>-2.4953593099999996</v>
      </c>
    </row>
    <row r="1958" spans="1:23" x14ac:dyDescent="0.2">
      <c r="A1958" t="s">
        <v>305</v>
      </c>
      <c r="B1958" t="s">
        <v>304</v>
      </c>
      <c r="C1958">
        <v>2016</v>
      </c>
      <c r="D1958">
        <v>100</v>
      </c>
      <c r="E1958">
        <v>9.1999999999999993</v>
      </c>
      <c r="F1958">
        <v>3.004367389</v>
      </c>
      <c r="G1958">
        <v>1311.667326</v>
      </c>
      <c r="H1958">
        <v>454505</v>
      </c>
      <c r="I1958" t="str">
        <f>Master_Data!$A1958 &amp; "-" &amp; Master_Data!$C1958</f>
        <v>MLT-2016</v>
      </c>
      <c r="J1958">
        <f t="shared" si="360"/>
        <v>0</v>
      </c>
      <c r="K1958">
        <f t="shared" si="361"/>
        <v>3.1999999999999993</v>
      </c>
      <c r="L1958">
        <f t="shared" si="362"/>
        <v>-0.7599836080000002</v>
      </c>
      <c r="M1958">
        <f t="shared" si="363"/>
        <v>1365500.0001374451</v>
      </c>
      <c r="N1958">
        <f t="shared" si="364"/>
        <v>0</v>
      </c>
      <c r="O1958">
        <f t="shared" si="365"/>
        <v>2.2904949520714069</v>
      </c>
      <c r="P1958" t="str">
        <f>IFERROR(VLOOKUP(A1958,Ref_Data!$A:$B,2,0),"Unknown")</f>
        <v>High Income</v>
      </c>
      <c r="Q1958" t="str">
        <f>IFERROR(VLOOKUP(A1958,Ref_Data!$A:$C,3,0),"Unknown")</f>
        <v>Middle East &amp; North Africa</v>
      </c>
      <c r="R1958" t="str">
        <f t="shared" si="366"/>
        <v>Universal Access</v>
      </c>
      <c r="S1958">
        <f t="shared" si="367"/>
        <v>15.905248869453033</v>
      </c>
      <c r="T1958">
        <f t="shared" si="368"/>
        <v>-20.506057525184726</v>
      </c>
      <c r="U1958">
        <f t="shared" si="369"/>
        <v>-1.6700044066694564</v>
      </c>
      <c r="V1958">
        <f t="shared" si="370"/>
        <v>0</v>
      </c>
      <c r="W1958">
        <f t="shared" si="371"/>
        <v>-3.2553429179999998</v>
      </c>
    </row>
    <row r="1959" spans="1:23" x14ac:dyDescent="0.2">
      <c r="A1959" t="s">
        <v>305</v>
      </c>
      <c r="B1959" t="s">
        <v>304</v>
      </c>
      <c r="C1959">
        <v>2017</v>
      </c>
      <c r="D1959">
        <v>100</v>
      </c>
      <c r="E1959">
        <v>7.3</v>
      </c>
      <c r="F1959">
        <v>3.3358595270000002</v>
      </c>
      <c r="G1959">
        <v>1451.209231</v>
      </c>
      <c r="H1959">
        <v>467106</v>
      </c>
      <c r="I1959" t="str">
        <f>Master_Data!$A1959 &amp; "-" &amp; Master_Data!$C1959</f>
        <v>MLT-2017</v>
      </c>
      <c r="J1959">
        <f t="shared" si="360"/>
        <v>0</v>
      </c>
      <c r="K1959">
        <f t="shared" si="361"/>
        <v>-1.8999999999999995</v>
      </c>
      <c r="L1959">
        <f t="shared" si="362"/>
        <v>0.33149213800000021</v>
      </c>
      <c r="M1959">
        <f t="shared" si="363"/>
        <v>1558200.0002188622</v>
      </c>
      <c r="N1959">
        <f t="shared" si="364"/>
        <v>0</v>
      </c>
      <c r="O1959">
        <f t="shared" si="365"/>
        <v>2.2986757910169331</v>
      </c>
      <c r="P1959" t="str">
        <f>IFERROR(VLOOKUP(A1959,Ref_Data!$A:$B,2,0),"Unknown")</f>
        <v>High Income</v>
      </c>
      <c r="Q1959" t="str">
        <f>IFERROR(VLOOKUP(A1959,Ref_Data!$A:$C,3,0),"Unknown")</f>
        <v>Middle East &amp; North Africa</v>
      </c>
      <c r="R1959" t="str">
        <f t="shared" si="366"/>
        <v>Universal Access</v>
      </c>
      <c r="S1959">
        <f t="shared" si="367"/>
        <v>15.146092309921883</v>
      </c>
      <c r="T1959">
        <f t="shared" si="368"/>
        <v>-22.241518871734947</v>
      </c>
      <c r="U1959">
        <f t="shared" si="369"/>
        <v>-1.3418915385732237</v>
      </c>
      <c r="V1959">
        <f t="shared" si="370"/>
        <v>0</v>
      </c>
      <c r="W1959">
        <f t="shared" si="371"/>
        <v>-2.9238507799999995</v>
      </c>
    </row>
    <row r="1960" spans="1:23" x14ac:dyDescent="0.2">
      <c r="A1960" t="s">
        <v>305</v>
      </c>
      <c r="B1960" t="s">
        <v>304</v>
      </c>
      <c r="C1960">
        <v>2018</v>
      </c>
      <c r="D1960">
        <v>100</v>
      </c>
      <c r="E1960">
        <v>7.6</v>
      </c>
      <c r="F1960">
        <v>3.239078906</v>
      </c>
      <c r="G1960">
        <v>1407.696371</v>
      </c>
      <c r="H1960">
        <v>483903</v>
      </c>
      <c r="I1960" t="str">
        <f>Master_Data!$A1960 &amp; "-" &amp; Master_Data!$C1960</f>
        <v>MLT-2018</v>
      </c>
      <c r="J1960">
        <f t="shared" si="360"/>
        <v>0</v>
      </c>
      <c r="K1960">
        <f t="shared" si="361"/>
        <v>0.29999999999999982</v>
      </c>
      <c r="L1960">
        <f t="shared" si="362"/>
        <v>-9.6780621000000178E-2</v>
      </c>
      <c r="M1960">
        <f t="shared" si="363"/>
        <v>1567399.9998501181</v>
      </c>
      <c r="N1960">
        <f t="shared" si="364"/>
        <v>0</v>
      </c>
      <c r="O1960">
        <f t="shared" si="365"/>
        <v>2.3009783734108948</v>
      </c>
      <c r="P1960" t="str">
        <f>IFERROR(VLOOKUP(A1960,Ref_Data!$A:$B,2,0),"Unknown")</f>
        <v>High Income</v>
      </c>
      <c r="Q1960" t="str">
        <f>IFERROR(VLOOKUP(A1960,Ref_Data!$A:$C,3,0),"Unknown")</f>
        <v>Middle East &amp; North Africa</v>
      </c>
      <c r="R1960" t="str">
        <f t="shared" si="366"/>
        <v>Universal Access</v>
      </c>
      <c r="S1960">
        <f t="shared" si="367"/>
        <v>14.516199440312505</v>
      </c>
      <c r="T1960">
        <f t="shared" si="368"/>
        <v>-21.963030170325304</v>
      </c>
      <c r="U1960">
        <f t="shared" si="369"/>
        <v>-1.4717901036276149</v>
      </c>
      <c r="V1960">
        <f t="shared" si="370"/>
        <v>0</v>
      </c>
      <c r="W1960">
        <f t="shared" si="371"/>
        <v>-3.0206314009999997</v>
      </c>
    </row>
    <row r="1961" spans="1:23" x14ac:dyDescent="0.2">
      <c r="A1961" t="s">
        <v>305</v>
      </c>
      <c r="B1961" t="s">
        <v>304</v>
      </c>
      <c r="C1961">
        <v>2019</v>
      </c>
      <c r="D1961">
        <v>100</v>
      </c>
      <c r="E1961">
        <v>7.4</v>
      </c>
      <c r="F1961">
        <v>3.3200241309999998</v>
      </c>
      <c r="G1961">
        <v>1440.482792</v>
      </c>
      <c r="H1961">
        <v>503912</v>
      </c>
      <c r="I1961" t="str">
        <f>Master_Data!$A1961 &amp; "-" &amp; Master_Data!$C1961</f>
        <v>MLT-2019</v>
      </c>
      <c r="J1961">
        <f t="shared" si="360"/>
        <v>0</v>
      </c>
      <c r="K1961">
        <f t="shared" si="361"/>
        <v>-0.19999999999999929</v>
      </c>
      <c r="L1961">
        <f t="shared" si="362"/>
        <v>8.0945224999999787E-2</v>
      </c>
      <c r="M1961">
        <f t="shared" si="363"/>
        <v>1672999.9999004719</v>
      </c>
      <c r="N1961">
        <f t="shared" si="364"/>
        <v>0</v>
      </c>
      <c r="O1961">
        <f t="shared" si="365"/>
        <v>2.3047995779181787</v>
      </c>
      <c r="P1961" t="str">
        <f>IFERROR(VLOOKUP(A1961,Ref_Data!$A:$B,2,0),"Unknown")</f>
        <v>High Income</v>
      </c>
      <c r="Q1961" t="str">
        <f>IFERROR(VLOOKUP(A1961,Ref_Data!$A:$C,3,0),"Unknown")</f>
        <v>Middle East &amp; North Africa</v>
      </c>
      <c r="R1961" t="str">
        <f t="shared" si="366"/>
        <v>Universal Access</v>
      </c>
      <c r="S1961">
        <f t="shared" si="367"/>
        <v>13.958622860585876</v>
      </c>
      <c r="T1961">
        <f t="shared" si="368"/>
        <v>-22.062191043827291</v>
      </c>
      <c r="U1961">
        <f t="shared" si="369"/>
        <v>-1.3633771645815878</v>
      </c>
      <c r="V1961">
        <f t="shared" si="370"/>
        <v>0</v>
      </c>
      <c r="W1961">
        <f t="shared" si="371"/>
        <v>-2.9396861759999999</v>
      </c>
    </row>
    <row r="1962" spans="1:23" x14ac:dyDescent="0.2">
      <c r="A1962" t="s">
        <v>305</v>
      </c>
      <c r="B1962" t="s">
        <v>304</v>
      </c>
      <c r="C1962">
        <v>2020</v>
      </c>
      <c r="D1962">
        <v>100</v>
      </c>
      <c r="E1962">
        <v>9.1999999999999993</v>
      </c>
      <c r="F1962">
        <v>3.1434169430000001</v>
      </c>
      <c r="G1962">
        <v>1336.7289599999999</v>
      </c>
      <c r="H1962">
        <v>515490</v>
      </c>
      <c r="I1962" t="str">
        <f>Master_Data!$A1962 &amp; "-" &amp; Master_Data!$C1962</f>
        <v>MLT-2020</v>
      </c>
      <c r="J1962">
        <f t="shared" si="360"/>
        <v>0</v>
      </c>
      <c r="K1962">
        <f t="shared" si="361"/>
        <v>1.7999999999999989</v>
      </c>
      <c r="L1962">
        <f t="shared" si="362"/>
        <v>-0.17660718799999975</v>
      </c>
      <c r="M1962">
        <f t="shared" si="363"/>
        <v>1620399.9999470701</v>
      </c>
      <c r="N1962">
        <f t="shared" si="364"/>
        <v>0</v>
      </c>
      <c r="O1962">
        <f t="shared" si="365"/>
        <v>2.3515739069496933</v>
      </c>
      <c r="P1962" t="str">
        <f>IFERROR(VLOOKUP(A1962,Ref_Data!$A:$B,2,0),"Unknown")</f>
        <v>High Income</v>
      </c>
      <c r="Q1962" t="str">
        <f>IFERROR(VLOOKUP(A1962,Ref_Data!$A:$C,3,0),"Unknown")</f>
        <v>Middle East &amp; North Africa</v>
      </c>
      <c r="R1962" t="str">
        <f t="shared" si="366"/>
        <v>Universal Access</v>
      </c>
      <c r="S1962">
        <f t="shared" si="367"/>
        <v>13.426165474335917</v>
      </c>
      <c r="T1962">
        <f t="shared" si="368"/>
        <v>-21.334853433815262</v>
      </c>
      <c r="U1962">
        <f t="shared" si="369"/>
        <v>-1.2573306933012578</v>
      </c>
      <c r="V1962">
        <f t="shared" si="370"/>
        <v>0</v>
      </c>
      <c r="W1962">
        <f t="shared" si="371"/>
        <v>-3.1162933639999997</v>
      </c>
    </row>
    <row r="1963" spans="1:23" x14ac:dyDescent="0.2">
      <c r="A1963" t="s">
        <v>305</v>
      </c>
      <c r="B1963" t="s">
        <v>304</v>
      </c>
      <c r="C1963">
        <v>2021</v>
      </c>
      <c r="D1963">
        <v>100</v>
      </c>
      <c r="E1963">
        <v>8.6</v>
      </c>
      <c r="F1963">
        <v>3.1407893470000001</v>
      </c>
      <c r="G1963">
        <v>1363.0557100000001</v>
      </c>
      <c r="H1963">
        <v>518150</v>
      </c>
      <c r="I1963" t="str">
        <f>Master_Data!$A1963 &amp; "-" &amp; Master_Data!$C1963</f>
        <v>MLT-2021</v>
      </c>
      <c r="J1963">
        <f t="shared" si="360"/>
        <v>0</v>
      </c>
      <c r="K1963">
        <f t="shared" si="361"/>
        <v>-0.59999999999999964</v>
      </c>
      <c r="L1963">
        <f t="shared" si="362"/>
        <v>-2.6275959999999543E-3</v>
      </c>
      <c r="M1963">
        <f t="shared" si="363"/>
        <v>1627400.00014805</v>
      </c>
      <c r="N1963">
        <f t="shared" si="364"/>
        <v>0</v>
      </c>
      <c r="O1963">
        <f t="shared" si="365"/>
        <v>2.3042266900448261</v>
      </c>
      <c r="P1963" t="str">
        <f>IFERROR(VLOOKUP(A1963,Ref_Data!$A:$B,2,0),"Unknown")</f>
        <v>High Income</v>
      </c>
      <c r="Q1963" t="str">
        <f>IFERROR(VLOOKUP(A1963,Ref_Data!$A:$C,3,0),"Unknown")</f>
        <v>Middle East &amp; North Africa</v>
      </c>
      <c r="R1963" t="str">
        <f t="shared" si="366"/>
        <v>Universal Access</v>
      </c>
      <c r="S1963">
        <f t="shared" si="367"/>
        <v>12.87483148972656</v>
      </c>
      <c r="T1963">
        <f t="shared" si="368"/>
        <v>-21.003381642512061</v>
      </c>
      <c r="U1963">
        <f t="shared" si="369"/>
        <v>-1.4399449940041862</v>
      </c>
      <c r="V1963">
        <f t="shared" si="370"/>
        <v>0</v>
      </c>
      <c r="W1963">
        <f t="shared" si="371"/>
        <v>-3.1189209599999996</v>
      </c>
    </row>
    <row r="1964" spans="1:23" x14ac:dyDescent="0.2">
      <c r="A1964" t="s">
        <v>305</v>
      </c>
      <c r="B1964" t="s">
        <v>304</v>
      </c>
      <c r="C1964">
        <v>2022</v>
      </c>
      <c r="D1964">
        <v>100</v>
      </c>
      <c r="F1964">
        <v>3.3821427829999999</v>
      </c>
      <c r="G1964">
        <v>1456.2452479999999</v>
      </c>
      <c r="H1964">
        <v>531113</v>
      </c>
      <c r="I1964" t="str">
        <f>Master_Data!$A1964 &amp; "-" &amp; Master_Data!$C1964</f>
        <v>MLT-2022</v>
      </c>
      <c r="J1964">
        <f t="shared" si="360"/>
        <v>0</v>
      </c>
      <c r="K1964" t="str">
        <f t="shared" si="361"/>
        <v/>
      </c>
      <c r="L1964">
        <f t="shared" si="362"/>
        <v>0.24135343599999981</v>
      </c>
      <c r="M1964">
        <f t="shared" si="363"/>
        <v>1796299.9999074789</v>
      </c>
      <c r="N1964">
        <f t="shared" si="364"/>
        <v>0</v>
      </c>
      <c r="O1964">
        <f t="shared" si="365"/>
        <v>2.3225090606441587</v>
      </c>
      <c r="P1964" t="str">
        <f>IFERROR(VLOOKUP(A1964,Ref_Data!$A:$B,2,0),"Unknown")</f>
        <v>High Income</v>
      </c>
      <c r="Q1964" t="str">
        <f>IFERROR(VLOOKUP(A1964,Ref_Data!$A:$C,3,0),"Unknown")</f>
        <v>Middle East &amp; North Africa</v>
      </c>
      <c r="R1964" t="str">
        <f t="shared" si="366"/>
        <v>Universal Access</v>
      </c>
      <c r="S1964">
        <f t="shared" si="367"/>
        <v>12.585946336015652</v>
      </c>
      <c r="T1964" t="str">
        <f t="shared" si="368"/>
        <v/>
      </c>
      <c r="U1964">
        <f t="shared" si="369"/>
        <v>-1.1686582692259364</v>
      </c>
      <c r="V1964">
        <f t="shared" si="370"/>
        <v>0</v>
      </c>
      <c r="W1964">
        <f t="shared" si="371"/>
        <v>-2.8775675239999998</v>
      </c>
    </row>
    <row r="1965" spans="1:23" x14ac:dyDescent="0.2">
      <c r="A1965" t="s">
        <v>307</v>
      </c>
      <c r="B1965" t="s">
        <v>306</v>
      </c>
      <c r="C1965">
        <v>2010</v>
      </c>
      <c r="D1965">
        <v>48.8</v>
      </c>
      <c r="E1965">
        <v>84.6</v>
      </c>
      <c r="F1965">
        <v>0.17608381100000001</v>
      </c>
      <c r="G1965">
        <v>278.48345380000001</v>
      </c>
      <c r="H1965">
        <v>49024382</v>
      </c>
      <c r="I1965" t="str">
        <f>Master_Data!$A1965 &amp; "-" &amp; Master_Data!$C1965</f>
        <v>MMR-2010</v>
      </c>
      <c r="J1965" t="str">
        <f t="shared" si="360"/>
        <v/>
      </c>
      <c r="K1965" t="str">
        <f t="shared" si="361"/>
        <v/>
      </c>
      <c r="L1965" t="str">
        <f t="shared" si="362"/>
        <v/>
      </c>
      <c r="M1965">
        <f t="shared" si="363"/>
        <v>8632400.0144798029</v>
      </c>
      <c r="N1965">
        <f t="shared" si="364"/>
        <v>51.2</v>
      </c>
      <c r="O1965">
        <f t="shared" si="365"/>
        <v>0.63229541503194331</v>
      </c>
      <c r="P1965" t="str">
        <f>IFERROR(VLOOKUP(A1965,Ref_Data!$A:$B,2,0),"Unknown")</f>
        <v>Lower Middle Income</v>
      </c>
      <c r="Q1965" t="str">
        <f>IFERROR(VLOOKUP(A1965,Ref_Data!$A:$C,3,0),"Unknown")</f>
        <v>East Asia &amp; Pacific</v>
      </c>
      <c r="R1965" t="str">
        <f t="shared" si="366"/>
        <v>Low Access</v>
      </c>
      <c r="S1965">
        <f t="shared" si="367"/>
        <v>-30.824657439414054</v>
      </c>
      <c r="T1965">
        <f t="shared" si="368"/>
        <v>54.187335093262092</v>
      </c>
      <c r="U1965">
        <f t="shared" si="369"/>
        <v>-4.9219754029916345</v>
      </c>
      <c r="V1965">
        <f t="shared" si="370"/>
        <v>0</v>
      </c>
      <c r="W1965">
        <f t="shared" si="371"/>
        <v>0</v>
      </c>
    </row>
    <row r="1966" spans="1:23" x14ac:dyDescent="0.2">
      <c r="A1966" t="s">
        <v>307</v>
      </c>
      <c r="B1966" t="s">
        <v>306</v>
      </c>
      <c r="C1966">
        <v>2011</v>
      </c>
      <c r="D1966">
        <v>54.1</v>
      </c>
      <c r="E1966">
        <v>83.8</v>
      </c>
      <c r="F1966">
        <v>0.185603671</v>
      </c>
      <c r="G1966">
        <v>279.99829560000001</v>
      </c>
      <c r="H1966">
        <v>49419820</v>
      </c>
      <c r="I1966" t="str">
        <f>Master_Data!$A1966 &amp; "-" &amp; Master_Data!$C1966</f>
        <v>MMR-2011</v>
      </c>
      <c r="J1966">
        <f t="shared" si="360"/>
        <v>5.3000000000000043</v>
      </c>
      <c r="K1966">
        <f t="shared" si="361"/>
        <v>-0.79999999999999716</v>
      </c>
      <c r="L1966">
        <f t="shared" si="362"/>
        <v>9.5198599999999911E-3</v>
      </c>
      <c r="M1966">
        <f t="shared" si="363"/>
        <v>9172500.012159219</v>
      </c>
      <c r="N1966">
        <f t="shared" si="364"/>
        <v>45.9</v>
      </c>
      <c r="O1966">
        <f t="shared" si="365"/>
        <v>0.66287428858191944</v>
      </c>
      <c r="P1966" t="str">
        <f>IFERROR(VLOOKUP(A1966,Ref_Data!$A:$B,2,0),"Unknown")</f>
        <v>Lower Middle Income</v>
      </c>
      <c r="Q1966" t="str">
        <f>IFERROR(VLOOKUP(A1966,Ref_Data!$A:$C,3,0),"Unknown")</f>
        <v>East Asia &amp; Pacific</v>
      </c>
      <c r="R1966" t="str">
        <f t="shared" si="366"/>
        <v>Moderate Access</v>
      </c>
      <c r="S1966">
        <f t="shared" si="367"/>
        <v>-26.315327430820311</v>
      </c>
      <c r="T1966">
        <f t="shared" si="368"/>
        <v>53.602629710358855</v>
      </c>
      <c r="U1966">
        <f t="shared" si="369"/>
        <v>-4.9409297127740555</v>
      </c>
      <c r="V1966">
        <f t="shared" si="370"/>
        <v>5.3000000000000043</v>
      </c>
      <c r="W1966">
        <f t="shared" si="371"/>
        <v>9.5198599999999911E-3</v>
      </c>
    </row>
    <row r="1967" spans="1:23" x14ac:dyDescent="0.2">
      <c r="A1967" t="s">
        <v>307</v>
      </c>
      <c r="B1967" t="s">
        <v>306</v>
      </c>
      <c r="C1967">
        <v>2012</v>
      </c>
      <c r="D1967">
        <v>55.3</v>
      </c>
      <c r="E1967">
        <v>78.099999999999994</v>
      </c>
      <c r="F1967">
        <v>0.25197318499999999</v>
      </c>
      <c r="G1967">
        <v>303.85496289999998</v>
      </c>
      <c r="H1967">
        <v>49837446</v>
      </c>
      <c r="I1967" t="str">
        <f>Master_Data!$A1967 &amp; "-" &amp; Master_Data!$C1967</f>
        <v>MMR-2012</v>
      </c>
      <c r="J1967">
        <f t="shared" si="360"/>
        <v>1.1999999999999957</v>
      </c>
      <c r="K1967">
        <f t="shared" si="361"/>
        <v>-5.7000000000000028</v>
      </c>
      <c r="L1967">
        <f t="shared" si="362"/>
        <v>6.6369513999999991E-2</v>
      </c>
      <c r="M1967">
        <f t="shared" si="363"/>
        <v>12557700.000885509</v>
      </c>
      <c r="N1967">
        <f t="shared" si="364"/>
        <v>44.7</v>
      </c>
      <c r="O1967">
        <f t="shared" si="365"/>
        <v>0.8292547951007978</v>
      </c>
      <c r="P1967" t="str">
        <f>IFERROR(VLOOKUP(A1967,Ref_Data!$A:$B,2,0),"Unknown")</f>
        <v>Lower Middle Income</v>
      </c>
      <c r="Q1967" t="str">
        <f>IFERROR(VLOOKUP(A1967,Ref_Data!$A:$C,3,0),"Unknown")</f>
        <v>East Asia &amp; Pacific</v>
      </c>
      <c r="R1967" t="str">
        <f t="shared" si="366"/>
        <v>Moderate Access</v>
      </c>
      <c r="S1967">
        <f t="shared" si="367"/>
        <v>-25.820804536015629</v>
      </c>
      <c r="T1967">
        <f t="shared" si="368"/>
        <v>47.992870546775109</v>
      </c>
      <c r="U1967">
        <f t="shared" si="369"/>
        <v>-5.1535308780962295</v>
      </c>
      <c r="V1967">
        <f t="shared" si="370"/>
        <v>6.5</v>
      </c>
      <c r="W1967">
        <f t="shared" si="371"/>
        <v>7.5889373999999982E-2</v>
      </c>
    </row>
    <row r="1968" spans="1:23" x14ac:dyDescent="0.2">
      <c r="A1968" t="s">
        <v>307</v>
      </c>
      <c r="B1968" t="s">
        <v>306</v>
      </c>
      <c r="C1968">
        <v>2013</v>
      </c>
      <c r="D1968">
        <v>56.5</v>
      </c>
      <c r="E1968">
        <v>75.599999999999994</v>
      </c>
      <c r="F1968">
        <v>0.28292574599999998</v>
      </c>
      <c r="G1968">
        <v>317.0285887</v>
      </c>
      <c r="H1968">
        <v>50262658</v>
      </c>
      <c r="I1968" t="str">
        <f>Master_Data!$A1968 &amp; "-" &amp; Master_Data!$C1968</f>
        <v>MMR-2013</v>
      </c>
      <c r="J1968">
        <f t="shared" si="360"/>
        <v>1.2000000000000028</v>
      </c>
      <c r="K1968">
        <f t="shared" si="361"/>
        <v>-2.5</v>
      </c>
      <c r="L1968">
        <f t="shared" si="362"/>
        <v>3.095256099999999E-2</v>
      </c>
      <c r="M1968">
        <f t="shared" si="363"/>
        <v>14220600.010592867</v>
      </c>
      <c r="N1968">
        <f t="shared" si="364"/>
        <v>43.5</v>
      </c>
      <c r="O1968">
        <f t="shared" si="365"/>
        <v>0.89242975581526784</v>
      </c>
      <c r="P1968" t="str">
        <f>IFERROR(VLOOKUP(A1968,Ref_Data!$A:$B,2,0),"Unknown")</f>
        <v>Lower Middle Income</v>
      </c>
      <c r="Q1968" t="str">
        <f>IFERROR(VLOOKUP(A1968,Ref_Data!$A:$C,3,0),"Unknown")</f>
        <v>East Asia &amp; Pacific</v>
      </c>
      <c r="R1968" t="str">
        <f t="shared" si="366"/>
        <v>Moderate Access</v>
      </c>
      <c r="S1968">
        <f t="shared" si="367"/>
        <v>-25.212538176640606</v>
      </c>
      <c r="T1968">
        <f t="shared" si="368"/>
        <v>45.298359916164642</v>
      </c>
      <c r="U1968">
        <f t="shared" si="369"/>
        <v>-4.685444698000004</v>
      </c>
      <c r="V1968">
        <f t="shared" si="370"/>
        <v>7.7000000000000028</v>
      </c>
      <c r="W1968">
        <f t="shared" si="371"/>
        <v>0.10684193499999997</v>
      </c>
    </row>
    <row r="1969" spans="1:23" x14ac:dyDescent="0.2">
      <c r="A1969" t="s">
        <v>307</v>
      </c>
      <c r="B1969" t="s">
        <v>306</v>
      </c>
      <c r="C1969">
        <v>2014</v>
      </c>
      <c r="D1969">
        <v>52</v>
      </c>
      <c r="E1969">
        <v>72</v>
      </c>
      <c r="F1969">
        <v>0.35007355899999998</v>
      </c>
      <c r="G1969">
        <v>345.05945739999999</v>
      </c>
      <c r="H1969">
        <v>50681634</v>
      </c>
      <c r="I1969" t="str">
        <f>Master_Data!$A1969 &amp; "-" &amp; Master_Data!$C1969</f>
        <v>MMR-2014</v>
      </c>
      <c r="J1969">
        <f t="shared" si="360"/>
        <v>-4.5</v>
      </c>
      <c r="K1969">
        <f t="shared" si="361"/>
        <v>-3.5999999999999943</v>
      </c>
      <c r="L1969">
        <f t="shared" si="362"/>
        <v>6.7147813000000001E-2</v>
      </c>
      <c r="M1969">
        <f t="shared" si="363"/>
        <v>17742299.990315404</v>
      </c>
      <c r="N1969">
        <f t="shared" si="364"/>
        <v>48</v>
      </c>
      <c r="O1969">
        <f t="shared" si="365"/>
        <v>1.0145311235280463</v>
      </c>
      <c r="P1969" t="str">
        <f>IFERROR(VLOOKUP(A1969,Ref_Data!$A:$B,2,0),"Unknown")</f>
        <v>Lower Middle Income</v>
      </c>
      <c r="Q1969" t="str">
        <f>IFERROR(VLOOKUP(A1969,Ref_Data!$A:$C,3,0),"Unknown")</f>
        <v>East Asia &amp; Pacific</v>
      </c>
      <c r="R1969" t="str">
        <f t="shared" si="366"/>
        <v>Moderate Access</v>
      </c>
      <c r="S1969">
        <f t="shared" si="367"/>
        <v>-30.440902588867147</v>
      </c>
      <c r="T1969">
        <f t="shared" si="368"/>
        <v>41.888273394421702</v>
      </c>
      <c r="U1969">
        <f t="shared" si="369"/>
        <v>-4.4412133390836841</v>
      </c>
      <c r="V1969">
        <f t="shared" si="370"/>
        <v>3.2000000000000028</v>
      </c>
      <c r="W1969">
        <f t="shared" si="371"/>
        <v>0.17398974799999997</v>
      </c>
    </row>
    <row r="1970" spans="1:23" x14ac:dyDescent="0.2">
      <c r="A1970" t="s">
        <v>307</v>
      </c>
      <c r="B1970" t="s">
        <v>306</v>
      </c>
      <c r="C1970">
        <v>2015</v>
      </c>
      <c r="D1970">
        <v>60.5</v>
      </c>
      <c r="E1970">
        <v>70</v>
      </c>
      <c r="F1970">
        <v>0.38639586500000001</v>
      </c>
      <c r="G1970">
        <v>353.4068269</v>
      </c>
      <c r="H1970">
        <v>51089056</v>
      </c>
      <c r="I1970" t="str">
        <f>Master_Data!$A1970 &amp; "-" &amp; Master_Data!$C1970</f>
        <v>MMR-2015</v>
      </c>
      <c r="J1970">
        <f t="shared" si="360"/>
        <v>8.5</v>
      </c>
      <c r="K1970">
        <f t="shared" si="361"/>
        <v>-2</v>
      </c>
      <c r="L1970">
        <f t="shared" si="362"/>
        <v>3.6322306000000026E-2</v>
      </c>
      <c r="M1970">
        <f t="shared" si="363"/>
        <v>19740599.98515344</v>
      </c>
      <c r="N1970">
        <f t="shared" si="364"/>
        <v>39.5</v>
      </c>
      <c r="O1970">
        <f t="shared" si="365"/>
        <v>1.0933457861846414</v>
      </c>
      <c r="P1970" t="str">
        <f>IFERROR(VLOOKUP(A1970,Ref_Data!$A:$B,2,0),"Unknown")</f>
        <v>Lower Middle Income</v>
      </c>
      <c r="Q1970" t="str">
        <f>IFERROR(VLOOKUP(A1970,Ref_Data!$A:$C,3,0),"Unknown")</f>
        <v>East Asia &amp; Pacific</v>
      </c>
      <c r="R1970" t="str">
        <f t="shared" si="366"/>
        <v>Moderate Access</v>
      </c>
      <c r="S1970">
        <f t="shared" si="367"/>
        <v>-22.515238558046889</v>
      </c>
      <c r="T1970">
        <f t="shared" si="368"/>
        <v>40.08484280850201</v>
      </c>
      <c r="U1970">
        <f t="shared" si="369"/>
        <v>-4.3230455010041791</v>
      </c>
      <c r="V1970">
        <f t="shared" si="370"/>
        <v>11.700000000000003</v>
      </c>
      <c r="W1970">
        <f t="shared" si="371"/>
        <v>0.210312054</v>
      </c>
    </row>
    <row r="1971" spans="1:23" x14ac:dyDescent="0.2">
      <c r="A1971" t="s">
        <v>307</v>
      </c>
      <c r="B1971" t="s">
        <v>306</v>
      </c>
      <c r="C1971">
        <v>2016</v>
      </c>
      <c r="D1971">
        <v>55.6</v>
      </c>
      <c r="E1971">
        <v>68.8</v>
      </c>
      <c r="F1971">
        <v>0.44626253799999999</v>
      </c>
      <c r="G1971">
        <v>376.13719859999998</v>
      </c>
      <c r="H1971">
        <v>51495696</v>
      </c>
      <c r="I1971" t="str">
        <f>Master_Data!$A1971 &amp; "-" &amp; Master_Data!$C1971</f>
        <v>MMR-2016</v>
      </c>
      <c r="J1971">
        <f t="shared" si="360"/>
        <v>-4.8999999999999986</v>
      </c>
      <c r="K1971">
        <f t="shared" si="361"/>
        <v>-1.2000000000000028</v>
      </c>
      <c r="L1971">
        <f t="shared" si="362"/>
        <v>5.9866672999999981E-2</v>
      </c>
      <c r="M1971">
        <f t="shared" si="363"/>
        <v>22980599.993036449</v>
      </c>
      <c r="N1971">
        <f t="shared" si="364"/>
        <v>44.4</v>
      </c>
      <c r="O1971">
        <f t="shared" si="365"/>
        <v>1.1864355337919508</v>
      </c>
      <c r="P1971" t="str">
        <f>IFERROR(VLOOKUP(A1971,Ref_Data!$A:$B,2,0),"Unknown")</f>
        <v>Lower Middle Income</v>
      </c>
      <c r="Q1971" t="str">
        <f>IFERROR(VLOOKUP(A1971,Ref_Data!$A:$C,3,0),"Unknown")</f>
        <v>East Asia &amp; Pacific</v>
      </c>
      <c r="R1971" t="str">
        <f t="shared" si="366"/>
        <v>Moderate Access</v>
      </c>
      <c r="S1971">
        <f t="shared" si="367"/>
        <v>-28.494751130546966</v>
      </c>
      <c r="T1971">
        <f t="shared" si="368"/>
        <v>39.093942474815272</v>
      </c>
      <c r="U1971">
        <f t="shared" si="369"/>
        <v>-4.2281092576694563</v>
      </c>
      <c r="V1971">
        <f t="shared" si="370"/>
        <v>6.8000000000000043</v>
      </c>
      <c r="W1971">
        <f t="shared" si="371"/>
        <v>0.27017872700000001</v>
      </c>
    </row>
    <row r="1972" spans="1:23" x14ac:dyDescent="0.2">
      <c r="A1972" t="s">
        <v>307</v>
      </c>
      <c r="B1972" t="s">
        <v>306</v>
      </c>
      <c r="C1972">
        <v>2017</v>
      </c>
      <c r="D1972">
        <v>69.8</v>
      </c>
      <c r="E1972">
        <v>59.5</v>
      </c>
      <c r="F1972">
        <v>0.65042759999999999</v>
      </c>
      <c r="G1972">
        <v>429.21158270000001</v>
      </c>
      <c r="H1972">
        <v>51894938</v>
      </c>
      <c r="I1972" t="str">
        <f>Master_Data!$A1972 &amp; "-" &amp; Master_Data!$C1972</f>
        <v>MMR-2017</v>
      </c>
      <c r="J1972">
        <f t="shared" si="360"/>
        <v>14.199999999999996</v>
      </c>
      <c r="K1972">
        <f t="shared" si="361"/>
        <v>-9.2999999999999972</v>
      </c>
      <c r="L1972">
        <f t="shared" si="362"/>
        <v>0.20416506200000001</v>
      </c>
      <c r="M1972">
        <f t="shared" si="363"/>
        <v>33753899.975488797</v>
      </c>
      <c r="N1972">
        <f t="shared" si="364"/>
        <v>30.200000000000003</v>
      </c>
      <c r="O1972">
        <f t="shared" si="365"/>
        <v>1.5154008563991159</v>
      </c>
      <c r="P1972" t="str">
        <f>IFERROR(VLOOKUP(A1972,Ref_Data!$A:$B,2,0),"Unknown")</f>
        <v>Lower Middle Income</v>
      </c>
      <c r="Q1972" t="str">
        <f>IFERROR(VLOOKUP(A1972,Ref_Data!$A:$C,3,0),"Unknown")</f>
        <v>East Asia &amp; Pacific</v>
      </c>
      <c r="R1972" t="str">
        <f t="shared" si="366"/>
        <v>Moderate Access</v>
      </c>
      <c r="S1972">
        <f t="shared" si="367"/>
        <v>-15.05390769007812</v>
      </c>
      <c r="T1972">
        <f t="shared" si="368"/>
        <v>29.958481128265053</v>
      </c>
      <c r="U1972">
        <f t="shared" si="369"/>
        <v>-4.0273234655732235</v>
      </c>
      <c r="V1972">
        <f t="shared" si="370"/>
        <v>21</v>
      </c>
      <c r="W1972">
        <f t="shared" si="371"/>
        <v>0.47434378899999996</v>
      </c>
    </row>
    <row r="1973" spans="1:23" x14ac:dyDescent="0.2">
      <c r="A1973" t="s">
        <v>307</v>
      </c>
      <c r="B1973" t="s">
        <v>306</v>
      </c>
      <c r="C1973">
        <v>2018</v>
      </c>
      <c r="D1973">
        <v>66.099999999999994</v>
      </c>
      <c r="E1973">
        <v>59.4</v>
      </c>
      <c r="F1973">
        <v>0.64123319599999995</v>
      </c>
      <c r="G1973">
        <v>429.03231679999999</v>
      </c>
      <c r="H1973">
        <v>52272247</v>
      </c>
      <c r="I1973" t="str">
        <f>Master_Data!$A1973 &amp; "-" &amp; Master_Data!$C1973</f>
        <v>MMR-2018</v>
      </c>
      <c r="J1973">
        <f t="shared" si="360"/>
        <v>-3.7000000000000028</v>
      </c>
      <c r="K1973">
        <f t="shared" si="361"/>
        <v>-0.10000000000000142</v>
      </c>
      <c r="L1973">
        <f t="shared" si="362"/>
        <v>-9.1944040000000449E-3</v>
      </c>
      <c r="M1973">
        <f t="shared" si="363"/>
        <v>33518700.00591141</v>
      </c>
      <c r="N1973">
        <f t="shared" si="364"/>
        <v>33.900000000000006</v>
      </c>
      <c r="O1973">
        <f t="shared" si="365"/>
        <v>1.4946034853102237</v>
      </c>
      <c r="P1973" t="str">
        <f>IFERROR(VLOOKUP(A1973,Ref_Data!$A:$B,2,0),"Unknown")</f>
        <v>Lower Middle Income</v>
      </c>
      <c r="Q1973" t="str">
        <f>IFERROR(VLOOKUP(A1973,Ref_Data!$A:$C,3,0),"Unknown")</f>
        <v>East Asia &amp; Pacific</v>
      </c>
      <c r="R1973" t="str">
        <f t="shared" si="366"/>
        <v>Moderate Access</v>
      </c>
      <c r="S1973">
        <f t="shared" si="367"/>
        <v>-19.383800559687501</v>
      </c>
      <c r="T1973">
        <f t="shared" si="368"/>
        <v>29.836969829674697</v>
      </c>
      <c r="U1973">
        <f t="shared" si="369"/>
        <v>-4.069635813627615</v>
      </c>
      <c r="V1973">
        <f t="shared" si="370"/>
        <v>17.299999999999997</v>
      </c>
      <c r="W1973">
        <f t="shared" si="371"/>
        <v>0.46514938499999992</v>
      </c>
    </row>
    <row r="1974" spans="1:23" x14ac:dyDescent="0.2">
      <c r="A1974" t="s">
        <v>307</v>
      </c>
      <c r="B1974" t="s">
        <v>306</v>
      </c>
      <c r="C1974">
        <v>2019</v>
      </c>
      <c r="D1974">
        <v>68.3</v>
      </c>
      <c r="E1974">
        <v>58.5</v>
      </c>
      <c r="F1974">
        <v>0.65331751900000001</v>
      </c>
      <c r="G1974">
        <v>426.03423629999998</v>
      </c>
      <c r="H1974">
        <v>52640713</v>
      </c>
      <c r="I1974" t="str">
        <f>Master_Data!$A1974 &amp; "-" &amp; Master_Data!$C1974</f>
        <v>MMR-2019</v>
      </c>
      <c r="J1974">
        <f t="shared" si="360"/>
        <v>2.2000000000000028</v>
      </c>
      <c r="K1974">
        <f t="shared" si="361"/>
        <v>-0.89999999999999858</v>
      </c>
      <c r="L1974">
        <f t="shared" si="362"/>
        <v>1.2084323000000063E-2</v>
      </c>
      <c r="M1974">
        <f t="shared" si="363"/>
        <v>34391100.015551046</v>
      </c>
      <c r="N1974">
        <f t="shared" si="364"/>
        <v>31.700000000000003</v>
      </c>
      <c r="O1974">
        <f t="shared" si="365"/>
        <v>1.5334859580157176</v>
      </c>
      <c r="P1974" t="str">
        <f>IFERROR(VLOOKUP(A1974,Ref_Data!$A:$B,2,0),"Unknown")</f>
        <v>Lower Middle Income</v>
      </c>
      <c r="Q1974" t="str">
        <f>IFERROR(VLOOKUP(A1974,Ref_Data!$A:$C,3,0),"Unknown")</f>
        <v>East Asia &amp; Pacific</v>
      </c>
      <c r="R1974" t="str">
        <f t="shared" si="366"/>
        <v>Moderate Access</v>
      </c>
      <c r="S1974">
        <f t="shared" si="367"/>
        <v>-17.741377139414126</v>
      </c>
      <c r="T1974">
        <f t="shared" si="368"/>
        <v>29.037808956172711</v>
      </c>
      <c r="U1974">
        <f t="shared" si="369"/>
        <v>-4.0300837765815878</v>
      </c>
      <c r="V1974">
        <f t="shared" si="370"/>
        <v>19.5</v>
      </c>
      <c r="W1974">
        <f t="shared" si="371"/>
        <v>0.47723370799999998</v>
      </c>
    </row>
    <row r="1975" spans="1:23" x14ac:dyDescent="0.2">
      <c r="A1975" t="s">
        <v>307</v>
      </c>
      <c r="B1975" t="s">
        <v>306</v>
      </c>
      <c r="C1975">
        <v>2020</v>
      </c>
      <c r="D1975">
        <v>70.400000000000006</v>
      </c>
      <c r="E1975">
        <v>59.2</v>
      </c>
      <c r="F1975">
        <v>0.65486378000000001</v>
      </c>
      <c r="G1975">
        <v>420.35265550000003</v>
      </c>
      <c r="H1975">
        <v>53016522</v>
      </c>
      <c r="I1975" t="str">
        <f>Master_Data!$A1975 &amp; "-" &amp; Master_Data!$C1975</f>
        <v>MMR-2020</v>
      </c>
      <c r="J1975">
        <f t="shared" si="360"/>
        <v>2.1000000000000085</v>
      </c>
      <c r="K1975">
        <f t="shared" si="361"/>
        <v>0.70000000000000284</v>
      </c>
      <c r="L1975">
        <f t="shared" si="362"/>
        <v>1.5462609999999932E-3</v>
      </c>
      <c r="M1975">
        <f t="shared" si="363"/>
        <v>34718599.99937316</v>
      </c>
      <c r="N1975">
        <f t="shared" si="364"/>
        <v>29.599999999999994</v>
      </c>
      <c r="O1975">
        <f t="shared" si="365"/>
        <v>1.5578913834172268</v>
      </c>
      <c r="P1975" t="str">
        <f>IFERROR(VLOOKUP(A1975,Ref_Data!$A:$B,2,0),"Unknown")</f>
        <v>Lower Middle Income</v>
      </c>
      <c r="Q1975" t="str">
        <f>IFERROR(VLOOKUP(A1975,Ref_Data!$A:$C,3,0),"Unknown")</f>
        <v>East Asia &amp; Pacific</v>
      </c>
      <c r="R1975" t="str">
        <f t="shared" si="366"/>
        <v>Moderate Access</v>
      </c>
      <c r="S1975">
        <f t="shared" si="367"/>
        <v>-16.173834525664077</v>
      </c>
      <c r="T1975">
        <f t="shared" si="368"/>
        <v>28.665146566184742</v>
      </c>
      <c r="U1975">
        <f t="shared" si="369"/>
        <v>-3.745883856301258</v>
      </c>
      <c r="V1975">
        <f t="shared" si="370"/>
        <v>21.600000000000009</v>
      </c>
      <c r="W1975">
        <f t="shared" si="371"/>
        <v>0.47877996899999997</v>
      </c>
    </row>
    <row r="1976" spans="1:23" x14ac:dyDescent="0.2">
      <c r="A1976" t="s">
        <v>307</v>
      </c>
      <c r="B1976" t="s">
        <v>306</v>
      </c>
      <c r="C1976">
        <v>2021</v>
      </c>
      <c r="D1976">
        <v>72.5</v>
      </c>
      <c r="E1976">
        <v>62.9</v>
      </c>
      <c r="F1976">
        <v>0.59635565199999996</v>
      </c>
      <c r="G1976">
        <v>404.31436880000001</v>
      </c>
      <c r="H1976">
        <v>53387102</v>
      </c>
      <c r="I1976" t="str">
        <f>Master_Data!$A1976 &amp; "-" &amp; Master_Data!$C1976</f>
        <v>MMR-2021</v>
      </c>
      <c r="J1976">
        <f t="shared" si="360"/>
        <v>2.0999999999999943</v>
      </c>
      <c r="K1976">
        <f t="shared" si="361"/>
        <v>3.6999999999999957</v>
      </c>
      <c r="L1976">
        <f t="shared" si="362"/>
        <v>-5.8508128000000048E-2</v>
      </c>
      <c r="M1976">
        <f t="shared" si="363"/>
        <v>31837700.021600503</v>
      </c>
      <c r="N1976">
        <f t="shared" si="364"/>
        <v>27.5</v>
      </c>
      <c r="O1976">
        <f t="shared" si="365"/>
        <v>1.474980109586449</v>
      </c>
      <c r="P1976" t="str">
        <f>IFERROR(VLOOKUP(A1976,Ref_Data!$A:$B,2,0),"Unknown")</f>
        <v>Lower Middle Income</v>
      </c>
      <c r="Q1976" t="str">
        <f>IFERROR(VLOOKUP(A1976,Ref_Data!$A:$C,3,0),"Unknown")</f>
        <v>East Asia &amp; Pacific</v>
      </c>
      <c r="R1976" t="str">
        <f t="shared" si="366"/>
        <v>Moderate Access</v>
      </c>
      <c r="S1976">
        <f t="shared" si="367"/>
        <v>-14.62516851027344</v>
      </c>
      <c r="T1976">
        <f t="shared" si="368"/>
        <v>33.296618357487944</v>
      </c>
      <c r="U1976">
        <f t="shared" si="369"/>
        <v>-3.9843786890041866</v>
      </c>
      <c r="V1976">
        <f t="shared" si="370"/>
        <v>23.700000000000003</v>
      </c>
      <c r="W1976">
        <f t="shared" si="371"/>
        <v>0.42027184099999992</v>
      </c>
    </row>
    <row r="1977" spans="1:23" x14ac:dyDescent="0.2">
      <c r="A1977" t="s">
        <v>307</v>
      </c>
      <c r="B1977" t="s">
        <v>306</v>
      </c>
      <c r="C1977">
        <v>2022</v>
      </c>
      <c r="D1977">
        <v>73.599999999999994</v>
      </c>
      <c r="F1977">
        <v>0.57724804100000005</v>
      </c>
      <c r="G1977">
        <v>399.52118519999999</v>
      </c>
      <c r="H1977">
        <v>53756787</v>
      </c>
      <c r="I1977" t="str">
        <f>Master_Data!$A1977 &amp; "-" &amp; Master_Data!$C1977</f>
        <v>MMR-2022</v>
      </c>
      <c r="J1977">
        <f t="shared" si="360"/>
        <v>1.0999999999999943</v>
      </c>
      <c r="K1977" t="str">
        <f t="shared" si="361"/>
        <v/>
      </c>
      <c r="L1977">
        <f t="shared" si="362"/>
        <v>-1.9107610999999913E-2</v>
      </c>
      <c r="M1977">
        <f t="shared" si="363"/>
        <v>31030999.98620427</v>
      </c>
      <c r="N1977">
        <f t="shared" si="364"/>
        <v>26.400000000000006</v>
      </c>
      <c r="O1977">
        <f t="shared" si="365"/>
        <v>1.4448496409796894</v>
      </c>
      <c r="P1977" t="str">
        <f>IFERROR(VLOOKUP(A1977,Ref_Data!$A:$B,2,0),"Unknown")</f>
        <v>Lower Middle Income</v>
      </c>
      <c r="Q1977" t="str">
        <f>IFERROR(VLOOKUP(A1977,Ref_Data!$A:$C,3,0),"Unknown")</f>
        <v>East Asia &amp; Pacific</v>
      </c>
      <c r="R1977" t="str">
        <f t="shared" si="366"/>
        <v>Moderate Access</v>
      </c>
      <c r="S1977">
        <f t="shared" si="367"/>
        <v>-13.814053663984353</v>
      </c>
      <c r="T1977" t="str">
        <f t="shared" si="368"/>
        <v/>
      </c>
      <c r="U1977">
        <f t="shared" si="369"/>
        <v>-3.9735530112259365</v>
      </c>
      <c r="V1977">
        <f t="shared" si="370"/>
        <v>24.799999999999997</v>
      </c>
      <c r="W1977">
        <f t="shared" si="371"/>
        <v>0.40116423000000001</v>
      </c>
    </row>
    <row r="1978" spans="1:23" x14ac:dyDescent="0.2">
      <c r="A1978" t="s">
        <v>309</v>
      </c>
      <c r="B1978" t="s">
        <v>308</v>
      </c>
      <c r="C1978">
        <v>2010</v>
      </c>
      <c r="D1978">
        <v>89.785398709999996</v>
      </c>
      <c r="E1978">
        <v>11.205888870000001</v>
      </c>
      <c r="F1978">
        <v>2.5395000300000001</v>
      </c>
      <c r="G1978">
        <v>973.5898353</v>
      </c>
      <c r="H1978">
        <v>577396038</v>
      </c>
      <c r="I1978" t="str">
        <f>Master_Data!$A1978 &amp; "-" &amp; Master_Data!$C1978</f>
        <v>MNA-2010</v>
      </c>
      <c r="J1978" t="str">
        <f t="shared" si="360"/>
        <v/>
      </c>
      <c r="K1978" t="str">
        <f t="shared" si="361"/>
        <v/>
      </c>
      <c r="L1978" t="str">
        <f t="shared" si="362"/>
        <v/>
      </c>
      <c r="M1978">
        <f t="shared" si="363"/>
        <v>1466297255.8228812</v>
      </c>
      <c r="N1978">
        <f t="shared" si="364"/>
        <v>10.214601290000004</v>
      </c>
      <c r="O1978">
        <f t="shared" si="365"/>
        <v>2.6083879863202184</v>
      </c>
      <c r="P1978" t="str">
        <f>IFERROR(VLOOKUP(A1978,Ref_Data!$A:$B,2,0),"Unknown")</f>
        <v>Unknown</v>
      </c>
      <c r="Q1978" t="str">
        <f>IFERROR(VLOOKUP(A1978,Ref_Data!$A:$C,3,0),"Unknown")</f>
        <v>Unknown</v>
      </c>
      <c r="R1978" t="str">
        <f t="shared" si="366"/>
        <v>High Access</v>
      </c>
      <c r="S1978">
        <f t="shared" si="367"/>
        <v>10.160741270585945</v>
      </c>
      <c r="T1978">
        <f t="shared" si="368"/>
        <v>-19.206776036737899</v>
      </c>
      <c r="U1978">
        <f t="shared" si="369"/>
        <v>-2.5585591839916342</v>
      </c>
      <c r="V1978">
        <f t="shared" si="370"/>
        <v>0</v>
      </c>
      <c r="W1978">
        <f t="shared" si="371"/>
        <v>0</v>
      </c>
    </row>
    <row r="1979" spans="1:23" x14ac:dyDescent="0.2">
      <c r="A1979" t="s">
        <v>309</v>
      </c>
      <c r="B1979" t="s">
        <v>308</v>
      </c>
      <c r="C1979">
        <v>2011</v>
      </c>
      <c r="D1979">
        <v>90.003268309999996</v>
      </c>
      <c r="E1979">
        <v>11.07081273</v>
      </c>
      <c r="F1979">
        <v>2.498884989</v>
      </c>
      <c r="G1979">
        <v>968.70916890000001</v>
      </c>
      <c r="H1979">
        <v>589646039</v>
      </c>
      <c r="I1979" t="str">
        <f>Master_Data!$A1979 &amp; "-" &amp; Master_Data!$C1979</f>
        <v>MNA-2011</v>
      </c>
      <c r="J1979">
        <f t="shared" si="360"/>
        <v>0.21786960000000022</v>
      </c>
      <c r="K1979">
        <f t="shared" si="361"/>
        <v>-0.13507614000000068</v>
      </c>
      <c r="L1979">
        <f t="shared" si="362"/>
        <v>-4.0615041000000129E-2</v>
      </c>
      <c r="M1979">
        <f t="shared" si="363"/>
        <v>1473457635.6804085</v>
      </c>
      <c r="N1979">
        <f t="shared" si="364"/>
        <v>9.9967316900000043</v>
      </c>
      <c r="O1979">
        <f t="shared" si="365"/>
        <v>2.5796029078960436</v>
      </c>
      <c r="P1979" t="str">
        <f>IFERROR(VLOOKUP(A1979,Ref_Data!$A:$B,2,0),"Unknown")</f>
        <v>Unknown</v>
      </c>
      <c r="Q1979" t="str">
        <f>IFERROR(VLOOKUP(A1979,Ref_Data!$A:$C,3,0),"Unknown")</f>
        <v>Unknown</v>
      </c>
      <c r="R1979" t="str">
        <f t="shared" si="366"/>
        <v>High Access</v>
      </c>
      <c r="S1979">
        <f t="shared" si="367"/>
        <v>9.5879408791796834</v>
      </c>
      <c r="T1979">
        <f t="shared" si="368"/>
        <v>-19.126557559641142</v>
      </c>
      <c r="U1979">
        <f t="shared" si="369"/>
        <v>-2.6276483947740554</v>
      </c>
      <c r="V1979">
        <f t="shared" si="370"/>
        <v>0.21786960000000022</v>
      </c>
      <c r="W1979">
        <f t="shared" si="371"/>
        <v>-4.0615041000000129E-2</v>
      </c>
    </row>
    <row r="1980" spans="1:23" x14ac:dyDescent="0.2">
      <c r="A1980" t="s">
        <v>309</v>
      </c>
      <c r="B1980" t="s">
        <v>308</v>
      </c>
      <c r="C1980">
        <v>2012</v>
      </c>
      <c r="D1980">
        <v>91.153959110000002</v>
      </c>
      <c r="E1980">
        <v>11.04202154</v>
      </c>
      <c r="F1980">
        <v>2.564323731</v>
      </c>
      <c r="G1980">
        <v>985.64107279999996</v>
      </c>
      <c r="H1980">
        <v>601566988</v>
      </c>
      <c r="I1980" t="str">
        <f>Master_Data!$A1980 &amp; "-" &amp; Master_Data!$C1980</f>
        <v>MNA-2012</v>
      </c>
      <c r="J1980">
        <f t="shared" si="360"/>
        <v>1.1506908000000067</v>
      </c>
      <c r="K1980">
        <f t="shared" si="361"/>
        <v>-2.8791189999999744E-2</v>
      </c>
      <c r="L1980">
        <f t="shared" si="362"/>
        <v>6.5438741999999994E-2</v>
      </c>
      <c r="M1980">
        <f t="shared" si="363"/>
        <v>1542612503.1145923</v>
      </c>
      <c r="N1980">
        <f t="shared" si="364"/>
        <v>8.8460408899999976</v>
      </c>
      <c r="O1980">
        <f t="shared" si="365"/>
        <v>2.6016810802286203</v>
      </c>
      <c r="P1980" t="str">
        <f>IFERROR(VLOOKUP(A1980,Ref_Data!$A:$B,2,0),"Unknown")</f>
        <v>Unknown</v>
      </c>
      <c r="Q1980" t="str">
        <f>IFERROR(VLOOKUP(A1980,Ref_Data!$A:$C,3,0),"Unknown")</f>
        <v>Unknown</v>
      </c>
      <c r="R1980" t="str">
        <f t="shared" si="366"/>
        <v>High Access</v>
      </c>
      <c r="S1980">
        <f t="shared" si="367"/>
        <v>10.033154573984376</v>
      </c>
      <c r="T1980">
        <f t="shared" si="368"/>
        <v>-19.065107913224882</v>
      </c>
      <c r="U1980">
        <f t="shared" si="369"/>
        <v>-2.8411803320962292</v>
      </c>
      <c r="V1980">
        <f t="shared" si="370"/>
        <v>1.3685604000000069</v>
      </c>
      <c r="W1980">
        <f t="shared" si="371"/>
        <v>2.4823700999999865E-2</v>
      </c>
    </row>
    <row r="1981" spans="1:23" x14ac:dyDescent="0.2">
      <c r="A1981" t="s">
        <v>309</v>
      </c>
      <c r="B1981" t="s">
        <v>308</v>
      </c>
      <c r="C1981">
        <v>2013</v>
      </c>
      <c r="D1981">
        <v>92.541018620000003</v>
      </c>
      <c r="E1981">
        <v>11.144215060000001</v>
      </c>
      <c r="F1981">
        <v>2.5581990349999999</v>
      </c>
      <c r="G1981">
        <v>974.13428729999998</v>
      </c>
      <c r="H1981">
        <v>613151287</v>
      </c>
      <c r="I1981" t="str">
        <f>Master_Data!$A1981 &amp; "-" &amp; Master_Data!$C1981</f>
        <v>MNA-2013</v>
      </c>
      <c r="J1981">
        <f t="shared" si="360"/>
        <v>1.3870595100000003</v>
      </c>
      <c r="K1981">
        <f t="shared" si="361"/>
        <v>0.10219352000000015</v>
      </c>
      <c r="L1981">
        <f t="shared" si="362"/>
        <v>-6.1246960000000961E-3</v>
      </c>
      <c r="M1981">
        <f t="shared" si="363"/>
        <v>1568563030.7124081</v>
      </c>
      <c r="N1981">
        <f t="shared" si="364"/>
        <v>7.4589813799999973</v>
      </c>
      <c r="O1981">
        <f t="shared" si="365"/>
        <v>2.6261256464861118</v>
      </c>
      <c r="P1981" t="str">
        <f>IFERROR(VLOOKUP(A1981,Ref_Data!$A:$B,2,0),"Unknown")</f>
        <v>Unknown</v>
      </c>
      <c r="Q1981" t="str">
        <f>IFERROR(VLOOKUP(A1981,Ref_Data!$A:$C,3,0),"Unknown")</f>
        <v>Unknown</v>
      </c>
      <c r="R1981" t="str">
        <f t="shared" si="366"/>
        <v>High Access</v>
      </c>
      <c r="S1981">
        <f t="shared" si="367"/>
        <v>10.828480443359396</v>
      </c>
      <c r="T1981">
        <f t="shared" si="368"/>
        <v>-19.157425023835348</v>
      </c>
      <c r="U1981">
        <f t="shared" si="369"/>
        <v>-2.4101714090000042</v>
      </c>
      <c r="V1981">
        <f t="shared" si="370"/>
        <v>2.7556199100000072</v>
      </c>
      <c r="W1981">
        <f t="shared" si="371"/>
        <v>1.8699004999999769E-2</v>
      </c>
    </row>
    <row r="1982" spans="1:23" x14ac:dyDescent="0.2">
      <c r="A1982" t="s">
        <v>309</v>
      </c>
      <c r="B1982" t="s">
        <v>308</v>
      </c>
      <c r="C1982">
        <v>2014</v>
      </c>
      <c r="D1982">
        <v>93.495540869999999</v>
      </c>
      <c r="E1982">
        <v>11.0400706</v>
      </c>
      <c r="F1982">
        <v>2.5832606660000001</v>
      </c>
      <c r="G1982">
        <v>1006.536871</v>
      </c>
      <c r="H1982">
        <v>624564062</v>
      </c>
      <c r="I1982" t="str">
        <f>Master_Data!$A1982 &amp; "-" &amp; Master_Data!$C1982</f>
        <v>MNA-2014</v>
      </c>
      <c r="J1982">
        <f t="shared" si="360"/>
        <v>0.95452224999999657</v>
      </c>
      <c r="K1982">
        <f t="shared" si="361"/>
        <v>-0.10414446000000055</v>
      </c>
      <c r="L1982">
        <f t="shared" si="362"/>
        <v>2.5061631000000251E-2</v>
      </c>
      <c r="M1982">
        <f t="shared" si="363"/>
        <v>1613411774.7617853</v>
      </c>
      <c r="N1982">
        <f t="shared" si="364"/>
        <v>6.5044591300000008</v>
      </c>
      <c r="O1982">
        <f t="shared" si="365"/>
        <v>2.566483891875234</v>
      </c>
      <c r="P1982" t="str">
        <f>IFERROR(VLOOKUP(A1982,Ref_Data!$A:$B,2,0),"Unknown")</f>
        <v>Unknown</v>
      </c>
      <c r="Q1982" t="str">
        <f>IFERROR(VLOOKUP(A1982,Ref_Data!$A:$C,3,0),"Unknown")</f>
        <v>Unknown</v>
      </c>
      <c r="R1982" t="str">
        <f t="shared" si="366"/>
        <v>High Access</v>
      </c>
      <c r="S1982">
        <f t="shared" si="367"/>
        <v>11.054638281132853</v>
      </c>
      <c r="T1982">
        <f t="shared" si="368"/>
        <v>-19.071656005578301</v>
      </c>
      <c r="U1982">
        <f t="shared" si="369"/>
        <v>-2.2080262320836841</v>
      </c>
      <c r="V1982">
        <f t="shared" si="370"/>
        <v>3.7101421600000037</v>
      </c>
      <c r="W1982">
        <f t="shared" si="371"/>
        <v>4.3760636000000019E-2</v>
      </c>
    </row>
    <row r="1983" spans="1:23" x14ac:dyDescent="0.2">
      <c r="A1983" t="s">
        <v>309</v>
      </c>
      <c r="B1983" t="s">
        <v>308</v>
      </c>
      <c r="C1983">
        <v>2015</v>
      </c>
      <c r="D1983">
        <v>92.827763489999995</v>
      </c>
      <c r="E1983">
        <v>11.2870522</v>
      </c>
      <c r="F1983">
        <v>2.5356268979999999</v>
      </c>
      <c r="G1983">
        <v>971.08084429999997</v>
      </c>
      <c r="H1983">
        <v>635352686</v>
      </c>
      <c r="I1983" t="str">
        <f>Master_Data!$A1983 &amp; "-" &amp; Master_Data!$C1983</f>
        <v>MNA-2015</v>
      </c>
      <c r="J1983">
        <f t="shared" si="360"/>
        <v>-0.66777738000000397</v>
      </c>
      <c r="K1983">
        <f t="shared" si="361"/>
        <v>0.2469815999999998</v>
      </c>
      <c r="L1983">
        <f t="shared" si="362"/>
        <v>-4.7633768000000298E-2</v>
      </c>
      <c r="M1983">
        <f t="shared" si="363"/>
        <v>1611017360.3381479</v>
      </c>
      <c r="N1983">
        <f t="shared" si="364"/>
        <v>7.1722365100000047</v>
      </c>
      <c r="O1983">
        <f t="shared" si="365"/>
        <v>2.6111388283308146</v>
      </c>
      <c r="P1983" t="str">
        <f>IFERROR(VLOOKUP(A1983,Ref_Data!$A:$B,2,0),"Unknown")</f>
        <v>Unknown</v>
      </c>
      <c r="Q1983" t="str">
        <f>IFERROR(VLOOKUP(A1983,Ref_Data!$A:$C,3,0),"Unknown")</f>
        <v>Unknown</v>
      </c>
      <c r="R1983" t="str">
        <f t="shared" si="366"/>
        <v>High Access</v>
      </c>
      <c r="S1983">
        <f t="shared" si="367"/>
        <v>9.8125249319531065</v>
      </c>
      <c r="T1983">
        <f t="shared" si="368"/>
        <v>-18.628104991497992</v>
      </c>
      <c r="U1983">
        <f t="shared" si="369"/>
        <v>-2.1738144680041791</v>
      </c>
      <c r="V1983">
        <f t="shared" si="370"/>
        <v>3.0423647799999998</v>
      </c>
      <c r="W1983">
        <f t="shared" si="371"/>
        <v>-3.8731320000002789E-3</v>
      </c>
    </row>
    <row r="1984" spans="1:23" x14ac:dyDescent="0.2">
      <c r="A1984" t="s">
        <v>309</v>
      </c>
      <c r="B1984" t="s">
        <v>308</v>
      </c>
      <c r="C1984">
        <v>2016</v>
      </c>
      <c r="D1984">
        <v>94.704907120000001</v>
      </c>
      <c r="E1984">
        <v>11.150306479999999</v>
      </c>
      <c r="F1984">
        <v>2.564430261</v>
      </c>
      <c r="G1984">
        <v>1000.110765</v>
      </c>
      <c r="H1984">
        <v>645837915</v>
      </c>
      <c r="I1984" t="str">
        <f>Master_Data!$A1984 &amp; "-" &amp; Master_Data!$C1984</f>
        <v>MNA-2016</v>
      </c>
      <c r="J1984">
        <f t="shared" si="360"/>
        <v>1.8771436300000062</v>
      </c>
      <c r="K1984">
        <f t="shared" si="361"/>
        <v>-0.1367457200000004</v>
      </c>
      <c r="L1984">
        <f t="shared" si="362"/>
        <v>2.8803363000000193E-2</v>
      </c>
      <c r="M1984">
        <f t="shared" si="363"/>
        <v>1656206292.927146</v>
      </c>
      <c r="N1984">
        <f t="shared" si="364"/>
        <v>5.2950928799999986</v>
      </c>
      <c r="O1984">
        <f t="shared" si="365"/>
        <v>2.5641462433413564</v>
      </c>
      <c r="P1984" t="str">
        <f>IFERROR(VLOOKUP(A1984,Ref_Data!$A:$B,2,0),"Unknown")</f>
        <v>Unknown</v>
      </c>
      <c r="Q1984" t="str">
        <f>IFERROR(VLOOKUP(A1984,Ref_Data!$A:$C,3,0),"Unknown")</f>
        <v>Unknown</v>
      </c>
      <c r="R1984" t="str">
        <f t="shared" si="366"/>
        <v>High Access</v>
      </c>
      <c r="S1984">
        <f t="shared" si="367"/>
        <v>10.610155989453034</v>
      </c>
      <c r="T1984">
        <f t="shared" si="368"/>
        <v>-18.555751045184728</v>
      </c>
      <c r="U1984">
        <f t="shared" si="369"/>
        <v>-2.1099415346694563</v>
      </c>
      <c r="V1984">
        <f t="shared" si="370"/>
        <v>4.9195084100000059</v>
      </c>
      <c r="W1984">
        <f t="shared" si="371"/>
        <v>2.4930230999999914E-2</v>
      </c>
    </row>
    <row r="1985" spans="1:23" x14ac:dyDescent="0.2">
      <c r="A1985" t="s">
        <v>309</v>
      </c>
      <c r="B1985" t="s">
        <v>308</v>
      </c>
      <c r="C1985">
        <v>2017</v>
      </c>
      <c r="D1985">
        <v>95.623022180000007</v>
      </c>
      <c r="E1985">
        <v>10.94136851</v>
      </c>
      <c r="F1985">
        <v>2.6558255119999998</v>
      </c>
      <c r="G1985">
        <v>1046.4502480000001</v>
      </c>
      <c r="H1985">
        <v>656767614</v>
      </c>
      <c r="I1985" t="str">
        <f>Master_Data!$A1985 &amp; "-" &amp; Master_Data!$C1985</f>
        <v>MNA-2017</v>
      </c>
      <c r="J1985">
        <f t="shared" si="360"/>
        <v>0.9181150600000052</v>
      </c>
      <c r="K1985">
        <f t="shared" si="361"/>
        <v>-0.20893796999999914</v>
      </c>
      <c r="L1985">
        <f t="shared" si="362"/>
        <v>9.1395250999999789E-2</v>
      </c>
      <c r="M1985">
        <f t="shared" si="363"/>
        <v>1744260184.7165682</v>
      </c>
      <c r="N1985">
        <f t="shared" si="364"/>
        <v>4.3769778199999934</v>
      </c>
      <c r="O1985">
        <f t="shared" si="365"/>
        <v>2.5379376774728422</v>
      </c>
      <c r="P1985" t="str">
        <f>IFERROR(VLOOKUP(A1985,Ref_Data!$A:$B,2,0),"Unknown")</f>
        <v>Unknown</v>
      </c>
      <c r="Q1985" t="str">
        <f>IFERROR(VLOOKUP(A1985,Ref_Data!$A:$C,3,0),"Unknown")</f>
        <v>Unknown</v>
      </c>
      <c r="R1985" t="str">
        <f t="shared" si="366"/>
        <v>Universal Access</v>
      </c>
      <c r="S1985">
        <f t="shared" si="367"/>
        <v>10.76911448992189</v>
      </c>
      <c r="T1985">
        <f t="shared" si="368"/>
        <v>-18.600150361734947</v>
      </c>
      <c r="U1985">
        <f t="shared" si="369"/>
        <v>-2.0219255535732241</v>
      </c>
      <c r="V1985">
        <f t="shared" si="370"/>
        <v>5.8376234700000111</v>
      </c>
      <c r="W1985">
        <f t="shared" si="371"/>
        <v>0.1163254819999997</v>
      </c>
    </row>
    <row r="1986" spans="1:23" x14ac:dyDescent="0.2">
      <c r="A1986" t="s">
        <v>309</v>
      </c>
      <c r="B1986" t="s">
        <v>308</v>
      </c>
      <c r="C1986">
        <v>2018</v>
      </c>
      <c r="D1986">
        <v>94.509363660000005</v>
      </c>
      <c r="E1986">
        <v>10.961973220000001</v>
      </c>
      <c r="F1986">
        <v>2.6204078100000001</v>
      </c>
      <c r="G1986">
        <v>1028.0111360000001</v>
      </c>
      <c r="H1986">
        <v>668447432</v>
      </c>
      <c r="I1986" t="str">
        <f>Master_Data!$A1986 &amp; "-" &amp; Master_Data!$C1986</f>
        <v>MNA-2018</v>
      </c>
      <c r="J1986">
        <f t="shared" ref="J1986:J2049" si="372">IF(C1986=2010,"",IF(D1986="","",IFERROR(D1986-INDEX($D:$D,MATCH(A1986&amp;"-"&amp;(C1986-1),$I:$I,0)),"")))</f>
        <v>-1.1136585200000013</v>
      </c>
      <c r="K1986">
        <f t="shared" ref="K1986:K2049" si="373">IF(C1986=2010,"",IF(E1986="","",IFERROR(E1986-INDEX($E:$E,MATCH(A1986&amp;"-"&amp;(C1986-1),$I:$I,0)),"")))</f>
        <v>2.0604710000000637E-2</v>
      </c>
      <c r="L1986">
        <f t="shared" ref="L1986:L2049" si="374">IF(C1986=2010,"",IF(F1986="","",IFERROR(F1986-INDEX($F:$F,MATCH(A1986&amp;"-"&amp;(C1986-1),$I:$I,0)),"" )))</f>
        <v>-3.5417701999999718E-2</v>
      </c>
      <c r="M1986">
        <f t="shared" ref="M1986:M2049" si="375">IFERROR(F1986*H1986,"")</f>
        <v>1751604871.387244</v>
      </c>
      <c r="N1986">
        <f t="shared" ref="N1986:N2049" si="376">IF(D1986="","",100-D1986)</f>
        <v>5.4906363399999947</v>
      </c>
      <c r="O1986">
        <f t="shared" ref="O1986:O2049" si="377">IFERROR(F1986/G1986*1000,"")</f>
        <v>2.5490072220384974</v>
      </c>
      <c r="P1986" t="str">
        <f>IFERROR(VLOOKUP(A1986,Ref_Data!$A:$B,2,0),"Unknown")</f>
        <v>Unknown</v>
      </c>
      <c r="Q1986" t="str">
        <f>IFERROR(VLOOKUP(A1986,Ref_Data!$A:$C,3,0),"Unknown")</f>
        <v>Unknown</v>
      </c>
      <c r="R1986" t="str">
        <f t="shared" ref="R1986:R2049" si="378">IF(D1986="","No Data",IF(D1986&gt;=95,"Universal Access",IF(D1986&gt;=80,"High Access",IF(D1986&gt;=50,"Moderate Access",IF(D1986&gt;=20,"Low Access","Critical")))))</f>
        <v>High Access</v>
      </c>
      <c r="S1986">
        <f t="shared" ref="S1986:S2049" si="379">IF(D1986="","",D1986-AVERAGEIF($C:$C,C1986,$D:$D))</f>
        <v>9.0255631003125103</v>
      </c>
      <c r="T1986">
        <f t="shared" ref="T1986:T2049" si="380">IF(E1986="","",E1986-AVERAGEIF($C:$C,C1986,$E:$E))</f>
        <v>-18.601056950325301</v>
      </c>
      <c r="U1986">
        <f t="shared" ref="U1986:U2049" si="381">IF(F1986="","",F1986-AVERAGEIF($C:$C,C1986,$F:$F))</f>
        <v>-2.0904611996276148</v>
      </c>
      <c r="V1986">
        <f t="shared" ref="V1986:V2049" si="382">IFERROR(IF(D1986="","",D1986-INDEX($D:$D,MATCH(A1986&amp;"-2010",$I:$I,0))),"")</f>
        <v>4.7239649500000098</v>
      </c>
      <c r="W1986">
        <f t="shared" ref="W1986:W2049" si="383">IFERROR(IF(F1986="","",F1986-INDEX($F:$F,MATCH(A1986&amp;"-2010",$I:$I,0))),"")</f>
        <v>8.0907779999999985E-2</v>
      </c>
    </row>
    <row r="1987" spans="1:23" x14ac:dyDescent="0.2">
      <c r="A1987" t="s">
        <v>309</v>
      </c>
      <c r="B1987" t="s">
        <v>308</v>
      </c>
      <c r="C1987">
        <v>2019</v>
      </c>
      <c r="D1987">
        <v>95.643747189999999</v>
      </c>
      <c r="E1987">
        <v>11.48654707</v>
      </c>
      <c r="F1987">
        <v>2.6520442549999999</v>
      </c>
      <c r="G1987">
        <v>1059.616677</v>
      </c>
      <c r="H1987">
        <v>680490997</v>
      </c>
      <c r="I1987" t="str">
        <f>Master_Data!$A1987 &amp; "-" &amp; Master_Data!$C1987</f>
        <v>MNA-2019</v>
      </c>
      <c r="J1987">
        <f t="shared" si="372"/>
        <v>1.1343835299999938</v>
      </c>
      <c r="K1987">
        <f t="shared" si="373"/>
        <v>0.52457384999999945</v>
      </c>
      <c r="L1987">
        <f t="shared" si="374"/>
        <v>3.1636444999999735E-2</v>
      </c>
      <c r="M1987">
        <f t="shared" si="375"/>
        <v>1804692239.1730721</v>
      </c>
      <c r="N1987">
        <f t="shared" si="376"/>
        <v>4.3562528100000009</v>
      </c>
      <c r="O1987">
        <f t="shared" si="377"/>
        <v>2.5028336308451662</v>
      </c>
      <c r="P1987" t="str">
        <f>IFERROR(VLOOKUP(A1987,Ref_Data!$A:$B,2,0),"Unknown")</f>
        <v>Unknown</v>
      </c>
      <c r="Q1987" t="str">
        <f>IFERROR(VLOOKUP(A1987,Ref_Data!$A:$C,3,0),"Unknown")</f>
        <v>Unknown</v>
      </c>
      <c r="R1987" t="str">
        <f t="shared" si="378"/>
        <v>Universal Access</v>
      </c>
      <c r="S1987">
        <f t="shared" si="379"/>
        <v>9.6023700505858756</v>
      </c>
      <c r="T1987">
        <f t="shared" si="380"/>
        <v>-17.975643973827289</v>
      </c>
      <c r="U1987">
        <f t="shared" si="381"/>
        <v>-2.0313570405815877</v>
      </c>
      <c r="V1987">
        <f t="shared" si="382"/>
        <v>5.8583484800000036</v>
      </c>
      <c r="W1987">
        <f t="shared" si="383"/>
        <v>0.11254422499999972</v>
      </c>
    </row>
    <row r="1988" spans="1:23" x14ac:dyDescent="0.2">
      <c r="A1988" t="s">
        <v>309</v>
      </c>
      <c r="B1988" t="s">
        <v>308</v>
      </c>
      <c r="C1988">
        <v>2020</v>
      </c>
      <c r="D1988">
        <v>95.91737028</v>
      </c>
      <c r="E1988">
        <v>11.218132629999999</v>
      </c>
      <c r="F1988">
        <v>2.6190729689999999</v>
      </c>
      <c r="G1988">
        <v>1021.211651</v>
      </c>
      <c r="H1988">
        <v>692532027</v>
      </c>
      <c r="I1988" t="str">
        <f>Master_Data!$A1988 &amp; "-" &amp; Master_Data!$C1988</f>
        <v>MNA-2020</v>
      </c>
      <c r="J1988">
        <f t="shared" si="372"/>
        <v>0.27362309000000096</v>
      </c>
      <c r="K1988">
        <f t="shared" si="373"/>
        <v>-0.26841444000000081</v>
      </c>
      <c r="L1988">
        <f t="shared" si="374"/>
        <v>-3.2971285999999989E-2</v>
      </c>
      <c r="M1988">
        <f t="shared" si="375"/>
        <v>1813791912.082478</v>
      </c>
      <c r="N1988">
        <f t="shared" si="376"/>
        <v>4.0826297199999999</v>
      </c>
      <c r="O1988">
        <f t="shared" si="377"/>
        <v>2.564672040742316</v>
      </c>
      <c r="P1988" t="str">
        <f>IFERROR(VLOOKUP(A1988,Ref_Data!$A:$B,2,0),"Unknown")</f>
        <v>Unknown</v>
      </c>
      <c r="Q1988" t="str">
        <f>IFERROR(VLOOKUP(A1988,Ref_Data!$A:$C,3,0),"Unknown")</f>
        <v>Unknown</v>
      </c>
      <c r="R1988" t="str">
        <f t="shared" si="378"/>
        <v>Universal Access</v>
      </c>
      <c r="S1988">
        <f t="shared" si="379"/>
        <v>9.3435357543359174</v>
      </c>
      <c r="T1988">
        <f t="shared" si="380"/>
        <v>-19.316720803815262</v>
      </c>
      <c r="U1988">
        <f t="shared" si="381"/>
        <v>-1.781674667301258</v>
      </c>
      <c r="V1988">
        <f t="shared" si="382"/>
        <v>6.1319715700000046</v>
      </c>
      <c r="W1988">
        <f t="shared" si="383"/>
        <v>7.9572938999999732E-2</v>
      </c>
    </row>
    <row r="1989" spans="1:23" x14ac:dyDescent="0.2">
      <c r="A1989" t="s">
        <v>309</v>
      </c>
      <c r="B1989" t="s">
        <v>308</v>
      </c>
      <c r="C1989">
        <v>2021</v>
      </c>
      <c r="D1989">
        <v>96.095601889999998</v>
      </c>
      <c r="F1989">
        <v>2.7355156200000001</v>
      </c>
      <c r="G1989">
        <v>1062.7145840000001</v>
      </c>
      <c r="H1989">
        <v>704458802</v>
      </c>
      <c r="I1989" t="str">
        <f>Master_Data!$A1989 &amp; "-" &amp; Master_Data!$C1989</f>
        <v>MNA-2021</v>
      </c>
      <c r="J1989">
        <f t="shared" si="372"/>
        <v>0.17823160999999743</v>
      </c>
      <c r="K1989" t="str">
        <f t="shared" si="373"/>
        <v/>
      </c>
      <c r="L1989">
        <f t="shared" si="374"/>
        <v>0.11644265100000029</v>
      </c>
      <c r="M1989">
        <f t="shared" si="375"/>
        <v>1927058056.5174873</v>
      </c>
      <c r="N1989">
        <f t="shared" si="376"/>
        <v>3.9043981100000025</v>
      </c>
      <c r="O1989">
        <f t="shared" si="377"/>
        <v>2.5740830710195657</v>
      </c>
      <c r="P1989" t="str">
        <f>IFERROR(VLOOKUP(A1989,Ref_Data!$A:$B,2,0),"Unknown")</f>
        <v>Unknown</v>
      </c>
      <c r="Q1989" t="str">
        <f>IFERROR(VLOOKUP(A1989,Ref_Data!$A:$C,3,0),"Unknown")</f>
        <v>Unknown</v>
      </c>
      <c r="R1989" t="str">
        <f t="shared" si="378"/>
        <v>Universal Access</v>
      </c>
      <c r="S1989">
        <f t="shared" si="379"/>
        <v>8.9704333797265576</v>
      </c>
      <c r="T1989" t="str">
        <f t="shared" si="380"/>
        <v/>
      </c>
      <c r="U1989">
        <f t="shared" si="381"/>
        <v>-1.8452187210041862</v>
      </c>
      <c r="V1989">
        <f t="shared" si="382"/>
        <v>6.310203180000002</v>
      </c>
      <c r="W1989">
        <f t="shared" si="383"/>
        <v>0.19601559000000002</v>
      </c>
    </row>
    <row r="1990" spans="1:23" x14ac:dyDescent="0.2">
      <c r="A1990" t="s">
        <v>309</v>
      </c>
      <c r="B1990" t="s">
        <v>308</v>
      </c>
      <c r="C1990">
        <v>2022</v>
      </c>
      <c r="D1990">
        <v>95.483714370000001</v>
      </c>
      <c r="F1990">
        <v>2.7363780040000001</v>
      </c>
      <c r="G1990">
        <v>1069.765112</v>
      </c>
      <c r="H1990">
        <v>716508657</v>
      </c>
      <c r="I1990" t="str">
        <f>Master_Data!$A1990 &amp; "-" &amp; Master_Data!$C1990</f>
        <v>MNA-2022</v>
      </c>
      <c r="J1990">
        <f t="shared" si="372"/>
        <v>-0.61188751999999624</v>
      </c>
      <c r="K1990" t="str">
        <f t="shared" si="373"/>
        <v/>
      </c>
      <c r="L1990">
        <f t="shared" si="374"/>
        <v>8.6238399999993831E-4</v>
      </c>
      <c r="M1990">
        <f t="shared" si="375"/>
        <v>1960638528.6903806</v>
      </c>
      <c r="N1990">
        <f t="shared" si="376"/>
        <v>4.5162856299999987</v>
      </c>
      <c r="O1990">
        <f t="shared" si="377"/>
        <v>2.5579241398928705</v>
      </c>
      <c r="P1990" t="str">
        <f>IFERROR(VLOOKUP(A1990,Ref_Data!$A:$B,2,0),"Unknown")</f>
        <v>Unknown</v>
      </c>
      <c r="Q1990" t="str">
        <f>IFERROR(VLOOKUP(A1990,Ref_Data!$A:$C,3,0),"Unknown")</f>
        <v>Unknown</v>
      </c>
      <c r="R1990" t="str">
        <f t="shared" si="378"/>
        <v>Universal Access</v>
      </c>
      <c r="S1990">
        <f t="shared" si="379"/>
        <v>8.0696607060156538</v>
      </c>
      <c r="T1990" t="str">
        <f t="shared" si="380"/>
        <v/>
      </c>
      <c r="U1990">
        <f t="shared" si="381"/>
        <v>-1.8144230482259363</v>
      </c>
      <c r="V1990">
        <f t="shared" si="382"/>
        <v>5.6983156600000058</v>
      </c>
      <c r="W1990">
        <f t="shared" si="383"/>
        <v>0.19687797399999996</v>
      </c>
    </row>
    <row r="1991" spans="1:23" x14ac:dyDescent="0.2">
      <c r="A1991" t="s">
        <v>311</v>
      </c>
      <c r="B1991" t="s">
        <v>310</v>
      </c>
      <c r="C1991">
        <v>2010</v>
      </c>
      <c r="D1991">
        <v>99.2</v>
      </c>
      <c r="E1991">
        <v>49.1</v>
      </c>
      <c r="G1991">
        <v>1820.4524939999999</v>
      </c>
      <c r="H1991">
        <v>619428</v>
      </c>
      <c r="I1991" t="str">
        <f>Master_Data!$A1991 &amp; "-" &amp; Master_Data!$C1991</f>
        <v>MNE-2010</v>
      </c>
      <c r="J1991" t="str">
        <f t="shared" si="372"/>
        <v/>
      </c>
      <c r="K1991" t="str">
        <f t="shared" si="373"/>
        <v/>
      </c>
      <c r="L1991" t="str">
        <f t="shared" si="374"/>
        <v/>
      </c>
      <c r="M1991">
        <f t="shared" si="375"/>
        <v>0</v>
      </c>
      <c r="N1991">
        <f t="shared" si="376"/>
        <v>0.79999999999999716</v>
      </c>
      <c r="O1991">
        <f t="shared" si="377"/>
        <v>0</v>
      </c>
      <c r="P1991" t="str">
        <f>IFERROR(VLOOKUP(A1991,Ref_Data!$A:$B,2,0),"Unknown")</f>
        <v>Upper Middle Income</v>
      </c>
      <c r="Q1991" t="str">
        <f>IFERROR(VLOOKUP(A1991,Ref_Data!$A:$C,3,0),"Unknown")</f>
        <v>Europe &amp; Central Asia</v>
      </c>
      <c r="R1991" t="str">
        <f t="shared" si="378"/>
        <v>Universal Access</v>
      </c>
      <c r="S1991">
        <f t="shared" si="379"/>
        <v>19.575342560585952</v>
      </c>
      <c r="T1991">
        <f t="shared" si="380"/>
        <v>18.687335093262099</v>
      </c>
      <c r="U1991" t="str">
        <f t="shared" si="381"/>
        <v/>
      </c>
      <c r="V1991">
        <f t="shared" si="382"/>
        <v>0</v>
      </c>
      <c r="W1991" t="str">
        <f t="shared" si="383"/>
        <v/>
      </c>
    </row>
    <row r="1992" spans="1:23" x14ac:dyDescent="0.2">
      <c r="A1992" t="s">
        <v>311</v>
      </c>
      <c r="B1992" t="s">
        <v>310</v>
      </c>
      <c r="C1992">
        <v>2011</v>
      </c>
      <c r="D1992">
        <v>99</v>
      </c>
      <c r="E1992">
        <v>42.8</v>
      </c>
      <c r="G1992">
        <v>1811.2161249999999</v>
      </c>
      <c r="H1992">
        <v>620345</v>
      </c>
      <c r="I1992" t="str">
        <f>Master_Data!$A1992 &amp; "-" &amp; Master_Data!$C1992</f>
        <v>MNE-2011</v>
      </c>
      <c r="J1992">
        <f t="shared" si="372"/>
        <v>-0.20000000000000284</v>
      </c>
      <c r="K1992">
        <f t="shared" si="373"/>
        <v>-6.3000000000000043</v>
      </c>
      <c r="L1992" t="str">
        <f t="shared" si="374"/>
        <v/>
      </c>
      <c r="M1992">
        <f t="shared" si="375"/>
        <v>0</v>
      </c>
      <c r="N1992">
        <f t="shared" si="376"/>
        <v>1</v>
      </c>
      <c r="O1992">
        <f t="shared" si="377"/>
        <v>0</v>
      </c>
      <c r="P1992" t="str">
        <f>IFERROR(VLOOKUP(A1992,Ref_Data!$A:$B,2,0),"Unknown")</f>
        <v>Upper Middle Income</v>
      </c>
      <c r="Q1992" t="str">
        <f>IFERROR(VLOOKUP(A1992,Ref_Data!$A:$C,3,0),"Unknown")</f>
        <v>Europe &amp; Central Asia</v>
      </c>
      <c r="R1992" t="str">
        <f t="shared" si="378"/>
        <v>Universal Access</v>
      </c>
      <c r="S1992">
        <f t="shared" si="379"/>
        <v>18.584672569179688</v>
      </c>
      <c r="T1992">
        <f t="shared" si="380"/>
        <v>12.602629710358855</v>
      </c>
      <c r="U1992" t="str">
        <f t="shared" si="381"/>
        <v/>
      </c>
      <c r="V1992">
        <f t="shared" si="382"/>
        <v>-0.20000000000000284</v>
      </c>
      <c r="W1992" t="str">
        <f t="shared" si="383"/>
        <v/>
      </c>
    </row>
    <row r="1993" spans="1:23" x14ac:dyDescent="0.2">
      <c r="A1993" t="s">
        <v>311</v>
      </c>
      <c r="B1993" t="s">
        <v>310</v>
      </c>
      <c r="C1993">
        <v>2012</v>
      </c>
      <c r="D1993">
        <v>99.3</v>
      </c>
      <c r="E1993">
        <v>45.9</v>
      </c>
      <c r="G1993">
        <v>1701.4682789999999</v>
      </c>
      <c r="H1993">
        <v>621418</v>
      </c>
      <c r="I1993" t="str">
        <f>Master_Data!$A1993 &amp; "-" &amp; Master_Data!$C1993</f>
        <v>MNE-2012</v>
      </c>
      <c r="J1993">
        <f t="shared" si="372"/>
        <v>0.29999999999999716</v>
      </c>
      <c r="K1993">
        <f t="shared" si="373"/>
        <v>3.1000000000000014</v>
      </c>
      <c r="L1993" t="str">
        <f t="shared" si="374"/>
        <v/>
      </c>
      <c r="M1993">
        <f t="shared" si="375"/>
        <v>0</v>
      </c>
      <c r="N1993">
        <f t="shared" si="376"/>
        <v>0.70000000000000284</v>
      </c>
      <c r="O1993">
        <f t="shared" si="377"/>
        <v>0</v>
      </c>
      <c r="P1993" t="str">
        <f>IFERROR(VLOOKUP(A1993,Ref_Data!$A:$B,2,0),"Unknown")</f>
        <v>Upper Middle Income</v>
      </c>
      <c r="Q1993" t="str">
        <f>IFERROR(VLOOKUP(A1993,Ref_Data!$A:$C,3,0),"Unknown")</f>
        <v>Europe &amp; Central Asia</v>
      </c>
      <c r="R1993" t="str">
        <f t="shared" si="378"/>
        <v>Universal Access</v>
      </c>
      <c r="S1993">
        <f t="shared" si="379"/>
        <v>18.179195463984371</v>
      </c>
      <c r="T1993">
        <f t="shared" si="380"/>
        <v>15.792870546775116</v>
      </c>
      <c r="U1993" t="str">
        <f t="shared" si="381"/>
        <v/>
      </c>
      <c r="V1993">
        <f t="shared" si="382"/>
        <v>9.9999999999994316E-2</v>
      </c>
      <c r="W1993" t="str">
        <f t="shared" si="383"/>
        <v/>
      </c>
    </row>
    <row r="1994" spans="1:23" x14ac:dyDescent="0.2">
      <c r="A1994" t="s">
        <v>311</v>
      </c>
      <c r="B1994" t="s">
        <v>310</v>
      </c>
      <c r="C1994">
        <v>2013</v>
      </c>
      <c r="D1994">
        <v>99.7</v>
      </c>
      <c r="E1994">
        <v>49.3</v>
      </c>
      <c r="G1994">
        <v>1574.5513699999999</v>
      </c>
      <c r="H1994">
        <v>622587</v>
      </c>
      <c r="I1994" t="str">
        <f>Master_Data!$A1994 &amp; "-" &amp; Master_Data!$C1994</f>
        <v>MNE-2013</v>
      </c>
      <c r="J1994">
        <f t="shared" si="372"/>
        <v>0.40000000000000568</v>
      </c>
      <c r="K1994">
        <f t="shared" si="373"/>
        <v>3.3999999999999986</v>
      </c>
      <c r="L1994" t="str">
        <f t="shared" si="374"/>
        <v/>
      </c>
      <c r="M1994">
        <f t="shared" si="375"/>
        <v>0</v>
      </c>
      <c r="N1994">
        <f t="shared" si="376"/>
        <v>0.29999999999999716</v>
      </c>
      <c r="O1994">
        <f t="shared" si="377"/>
        <v>0</v>
      </c>
      <c r="P1994" t="str">
        <f>IFERROR(VLOOKUP(A1994,Ref_Data!$A:$B,2,0),"Unknown")</f>
        <v>Upper Middle Income</v>
      </c>
      <c r="Q1994" t="str">
        <f>IFERROR(VLOOKUP(A1994,Ref_Data!$A:$C,3,0),"Unknown")</f>
        <v>Europe &amp; Central Asia</v>
      </c>
      <c r="R1994" t="str">
        <f t="shared" si="378"/>
        <v>Universal Access</v>
      </c>
      <c r="S1994">
        <f t="shared" si="379"/>
        <v>17.987461823359396</v>
      </c>
      <c r="T1994">
        <f t="shared" si="380"/>
        <v>18.998359916164649</v>
      </c>
      <c r="U1994" t="str">
        <f t="shared" si="381"/>
        <v/>
      </c>
      <c r="V1994">
        <f t="shared" si="382"/>
        <v>0.5</v>
      </c>
      <c r="W1994" t="str">
        <f t="shared" si="383"/>
        <v/>
      </c>
    </row>
    <row r="1995" spans="1:23" x14ac:dyDescent="0.2">
      <c r="A1995" t="s">
        <v>311</v>
      </c>
      <c r="B1995" t="s">
        <v>310</v>
      </c>
      <c r="C1995">
        <v>2014</v>
      </c>
      <c r="D1995">
        <v>97.7</v>
      </c>
      <c r="E1995">
        <v>46</v>
      </c>
      <c r="G1995">
        <v>1532.342795</v>
      </c>
      <c r="H1995">
        <v>623744</v>
      </c>
      <c r="I1995" t="str">
        <f>Master_Data!$A1995 &amp; "-" &amp; Master_Data!$C1995</f>
        <v>MNE-2014</v>
      </c>
      <c r="J1995">
        <f t="shared" si="372"/>
        <v>-2</v>
      </c>
      <c r="K1995">
        <f t="shared" si="373"/>
        <v>-3.2999999999999972</v>
      </c>
      <c r="L1995" t="str">
        <f t="shared" si="374"/>
        <v/>
      </c>
      <c r="M1995">
        <f t="shared" si="375"/>
        <v>0</v>
      </c>
      <c r="N1995">
        <f t="shared" si="376"/>
        <v>2.2999999999999972</v>
      </c>
      <c r="O1995">
        <f t="shared" si="377"/>
        <v>0</v>
      </c>
      <c r="P1995" t="str">
        <f>IFERROR(VLOOKUP(A1995,Ref_Data!$A:$B,2,0),"Unknown")</f>
        <v>Upper Middle Income</v>
      </c>
      <c r="Q1995" t="str">
        <f>IFERROR(VLOOKUP(A1995,Ref_Data!$A:$C,3,0),"Unknown")</f>
        <v>Europe &amp; Central Asia</v>
      </c>
      <c r="R1995" t="str">
        <f t="shared" si="378"/>
        <v>Universal Access</v>
      </c>
      <c r="S1995">
        <f t="shared" si="379"/>
        <v>15.259097411132856</v>
      </c>
      <c r="T1995">
        <f t="shared" si="380"/>
        <v>15.888273394421699</v>
      </c>
      <c r="U1995" t="str">
        <f t="shared" si="381"/>
        <v/>
      </c>
      <c r="V1995">
        <f t="shared" si="382"/>
        <v>-1.5</v>
      </c>
      <c r="W1995" t="str">
        <f t="shared" si="383"/>
        <v/>
      </c>
    </row>
    <row r="1996" spans="1:23" x14ac:dyDescent="0.2">
      <c r="A1996" t="s">
        <v>311</v>
      </c>
      <c r="B1996" t="s">
        <v>310</v>
      </c>
      <c r="C1996">
        <v>2015</v>
      </c>
      <c r="D1996">
        <v>99.5</v>
      </c>
      <c r="E1996">
        <v>43</v>
      </c>
      <c r="G1996">
        <v>1599.5938920000001</v>
      </c>
      <c r="H1996">
        <v>624651</v>
      </c>
      <c r="I1996" t="str">
        <f>Master_Data!$A1996 &amp; "-" &amp; Master_Data!$C1996</f>
        <v>MNE-2015</v>
      </c>
      <c r="J1996">
        <f t="shared" si="372"/>
        <v>1.7999999999999972</v>
      </c>
      <c r="K1996">
        <f t="shared" si="373"/>
        <v>-3</v>
      </c>
      <c r="L1996" t="str">
        <f t="shared" si="374"/>
        <v/>
      </c>
      <c r="M1996">
        <f t="shared" si="375"/>
        <v>0</v>
      </c>
      <c r="N1996">
        <f t="shared" si="376"/>
        <v>0.5</v>
      </c>
      <c r="O1996">
        <f t="shared" si="377"/>
        <v>0</v>
      </c>
      <c r="P1996" t="str">
        <f>IFERROR(VLOOKUP(A1996,Ref_Data!$A:$B,2,0),"Unknown")</f>
        <v>Upper Middle Income</v>
      </c>
      <c r="Q1996" t="str">
        <f>IFERROR(VLOOKUP(A1996,Ref_Data!$A:$C,3,0),"Unknown")</f>
        <v>Europe &amp; Central Asia</v>
      </c>
      <c r="R1996" t="str">
        <f t="shared" si="378"/>
        <v>Universal Access</v>
      </c>
      <c r="S1996">
        <f t="shared" si="379"/>
        <v>16.484761441953111</v>
      </c>
      <c r="T1996">
        <f t="shared" si="380"/>
        <v>13.08484280850201</v>
      </c>
      <c r="U1996" t="str">
        <f t="shared" si="381"/>
        <v/>
      </c>
      <c r="V1996">
        <f t="shared" si="382"/>
        <v>0.29999999999999716</v>
      </c>
      <c r="W1996" t="str">
        <f t="shared" si="383"/>
        <v/>
      </c>
    </row>
    <row r="1997" spans="1:23" x14ac:dyDescent="0.2">
      <c r="A1997" t="s">
        <v>311</v>
      </c>
      <c r="B1997" t="s">
        <v>310</v>
      </c>
      <c r="C1997">
        <v>2016</v>
      </c>
      <c r="D1997">
        <v>99.6</v>
      </c>
      <c r="E1997">
        <v>43.9</v>
      </c>
      <c r="G1997">
        <v>1552.233072</v>
      </c>
      <c r="H1997">
        <v>625353</v>
      </c>
      <c r="I1997" t="str">
        <f>Master_Data!$A1997 &amp; "-" &amp; Master_Data!$C1997</f>
        <v>MNE-2016</v>
      </c>
      <c r="J1997">
        <f t="shared" si="372"/>
        <v>9.9999999999994316E-2</v>
      </c>
      <c r="K1997">
        <f t="shared" si="373"/>
        <v>0.89999999999999858</v>
      </c>
      <c r="L1997" t="str">
        <f t="shared" si="374"/>
        <v/>
      </c>
      <c r="M1997">
        <f t="shared" si="375"/>
        <v>0</v>
      </c>
      <c r="N1997">
        <f t="shared" si="376"/>
        <v>0.40000000000000568</v>
      </c>
      <c r="O1997">
        <f t="shared" si="377"/>
        <v>0</v>
      </c>
      <c r="P1997" t="str">
        <f>IFERROR(VLOOKUP(A1997,Ref_Data!$A:$B,2,0),"Unknown")</f>
        <v>Upper Middle Income</v>
      </c>
      <c r="Q1997" t="str">
        <f>IFERROR(VLOOKUP(A1997,Ref_Data!$A:$C,3,0),"Unknown")</f>
        <v>Europe &amp; Central Asia</v>
      </c>
      <c r="R1997" t="str">
        <f t="shared" si="378"/>
        <v>Universal Access</v>
      </c>
      <c r="S1997">
        <f t="shared" si="379"/>
        <v>15.505248869453027</v>
      </c>
      <c r="T1997">
        <f t="shared" si="380"/>
        <v>14.193942474815273</v>
      </c>
      <c r="U1997" t="str">
        <f t="shared" si="381"/>
        <v/>
      </c>
      <c r="V1997">
        <f t="shared" si="382"/>
        <v>0.39999999999999147</v>
      </c>
      <c r="W1997" t="str">
        <f t="shared" si="383"/>
        <v/>
      </c>
    </row>
    <row r="1998" spans="1:23" x14ac:dyDescent="0.2">
      <c r="A1998" t="s">
        <v>311</v>
      </c>
      <c r="B1998" t="s">
        <v>310</v>
      </c>
      <c r="C1998">
        <v>2017</v>
      </c>
      <c r="D1998">
        <v>100</v>
      </c>
      <c r="E1998">
        <v>37.799999999999997</v>
      </c>
      <c r="G1998">
        <v>1625.496083</v>
      </c>
      <c r="H1998">
        <v>625982</v>
      </c>
      <c r="I1998" t="str">
        <f>Master_Data!$A1998 &amp; "-" &amp; Master_Data!$C1998</f>
        <v>MNE-2017</v>
      </c>
      <c r="J1998">
        <f t="shared" si="372"/>
        <v>0.40000000000000568</v>
      </c>
      <c r="K1998">
        <f t="shared" si="373"/>
        <v>-6.1000000000000014</v>
      </c>
      <c r="L1998" t="str">
        <f t="shared" si="374"/>
        <v/>
      </c>
      <c r="M1998">
        <f t="shared" si="375"/>
        <v>0</v>
      </c>
      <c r="N1998">
        <f t="shared" si="376"/>
        <v>0</v>
      </c>
      <c r="O1998">
        <f t="shared" si="377"/>
        <v>0</v>
      </c>
      <c r="P1998" t="str">
        <f>IFERROR(VLOOKUP(A1998,Ref_Data!$A:$B,2,0),"Unknown")</f>
        <v>Upper Middle Income</v>
      </c>
      <c r="Q1998" t="str">
        <f>IFERROR(VLOOKUP(A1998,Ref_Data!$A:$C,3,0),"Unknown")</f>
        <v>Europe &amp; Central Asia</v>
      </c>
      <c r="R1998" t="str">
        <f t="shared" si="378"/>
        <v>Universal Access</v>
      </c>
      <c r="S1998">
        <f t="shared" si="379"/>
        <v>15.146092309921883</v>
      </c>
      <c r="T1998">
        <f t="shared" si="380"/>
        <v>8.2584811282650499</v>
      </c>
      <c r="U1998" t="str">
        <f t="shared" si="381"/>
        <v/>
      </c>
      <c r="V1998">
        <f t="shared" si="382"/>
        <v>0.79999999999999716</v>
      </c>
      <c r="W1998" t="str">
        <f t="shared" si="383"/>
        <v/>
      </c>
    </row>
    <row r="1999" spans="1:23" x14ac:dyDescent="0.2">
      <c r="A1999" t="s">
        <v>311</v>
      </c>
      <c r="B1999" t="s">
        <v>310</v>
      </c>
      <c r="C1999">
        <v>2018</v>
      </c>
      <c r="D1999">
        <v>100</v>
      </c>
      <c r="E1999">
        <v>40.6</v>
      </c>
      <c r="G1999">
        <v>1679.5597640000001</v>
      </c>
      <c r="H1999">
        <v>626438</v>
      </c>
      <c r="I1999" t="str">
        <f>Master_Data!$A1999 &amp; "-" &amp; Master_Data!$C1999</f>
        <v>MNE-2018</v>
      </c>
      <c r="J1999">
        <f t="shared" si="372"/>
        <v>0</v>
      </c>
      <c r="K1999">
        <f t="shared" si="373"/>
        <v>2.8000000000000043</v>
      </c>
      <c r="L1999" t="str">
        <f t="shared" si="374"/>
        <v/>
      </c>
      <c r="M1999">
        <f t="shared" si="375"/>
        <v>0</v>
      </c>
      <c r="N1999">
        <f t="shared" si="376"/>
        <v>0</v>
      </c>
      <c r="O1999">
        <f t="shared" si="377"/>
        <v>0</v>
      </c>
      <c r="P1999" t="str">
        <f>IFERROR(VLOOKUP(A1999,Ref_Data!$A:$B,2,0),"Unknown")</f>
        <v>Upper Middle Income</v>
      </c>
      <c r="Q1999" t="str">
        <f>IFERROR(VLOOKUP(A1999,Ref_Data!$A:$C,3,0),"Unknown")</f>
        <v>Europe &amp; Central Asia</v>
      </c>
      <c r="R1999" t="str">
        <f t="shared" si="378"/>
        <v>Universal Access</v>
      </c>
      <c r="S1999">
        <f t="shared" si="379"/>
        <v>14.516199440312505</v>
      </c>
      <c r="T1999">
        <f t="shared" si="380"/>
        <v>11.0369698296747</v>
      </c>
      <c r="U1999" t="str">
        <f t="shared" si="381"/>
        <v/>
      </c>
      <c r="V1999">
        <f t="shared" si="382"/>
        <v>0.79999999999999716</v>
      </c>
      <c r="W1999" t="str">
        <f t="shared" si="383"/>
        <v/>
      </c>
    </row>
    <row r="2000" spans="1:23" x14ac:dyDescent="0.2">
      <c r="A2000" t="s">
        <v>311</v>
      </c>
      <c r="B2000" t="s">
        <v>310</v>
      </c>
      <c r="C2000">
        <v>2019</v>
      </c>
      <c r="D2000">
        <v>100</v>
      </c>
      <c r="E2000">
        <v>38.700000000000003</v>
      </c>
      <c r="G2000">
        <v>1737.5931989999999</v>
      </c>
      <c r="H2000">
        <v>626753</v>
      </c>
      <c r="I2000" t="str">
        <f>Master_Data!$A2000 &amp; "-" &amp; Master_Data!$C2000</f>
        <v>MNE-2019</v>
      </c>
      <c r="J2000">
        <f t="shared" si="372"/>
        <v>0</v>
      </c>
      <c r="K2000">
        <f t="shared" si="373"/>
        <v>-1.8999999999999986</v>
      </c>
      <c r="L2000" t="str">
        <f t="shared" si="374"/>
        <v/>
      </c>
      <c r="M2000">
        <f t="shared" si="375"/>
        <v>0</v>
      </c>
      <c r="N2000">
        <f t="shared" si="376"/>
        <v>0</v>
      </c>
      <c r="O2000">
        <f t="shared" si="377"/>
        <v>0</v>
      </c>
      <c r="P2000" t="str">
        <f>IFERROR(VLOOKUP(A2000,Ref_Data!$A:$B,2,0),"Unknown")</f>
        <v>Upper Middle Income</v>
      </c>
      <c r="Q2000" t="str">
        <f>IFERROR(VLOOKUP(A2000,Ref_Data!$A:$C,3,0),"Unknown")</f>
        <v>Europe &amp; Central Asia</v>
      </c>
      <c r="R2000" t="str">
        <f t="shared" si="378"/>
        <v>Universal Access</v>
      </c>
      <c r="S2000">
        <f t="shared" si="379"/>
        <v>13.958622860585876</v>
      </c>
      <c r="T2000">
        <f t="shared" si="380"/>
        <v>9.2378089561727137</v>
      </c>
      <c r="U2000" t="str">
        <f t="shared" si="381"/>
        <v/>
      </c>
      <c r="V2000">
        <f t="shared" si="382"/>
        <v>0.79999999999999716</v>
      </c>
      <c r="W2000" t="str">
        <f t="shared" si="383"/>
        <v/>
      </c>
    </row>
    <row r="2001" spans="1:23" x14ac:dyDescent="0.2">
      <c r="A2001" t="s">
        <v>311</v>
      </c>
      <c r="B2001" t="s">
        <v>310</v>
      </c>
      <c r="C2001">
        <v>2020</v>
      </c>
      <c r="D2001">
        <v>99.9</v>
      </c>
      <c r="E2001">
        <v>39.6</v>
      </c>
      <c r="G2001">
        <v>1625.86285</v>
      </c>
      <c r="H2001">
        <v>626590</v>
      </c>
      <c r="I2001" t="str">
        <f>Master_Data!$A2001 &amp; "-" &amp; Master_Data!$C2001</f>
        <v>MNE-2020</v>
      </c>
      <c r="J2001">
        <f t="shared" si="372"/>
        <v>-9.9999999999994316E-2</v>
      </c>
      <c r="K2001">
        <f t="shared" si="373"/>
        <v>0.89999999999999858</v>
      </c>
      <c r="L2001" t="str">
        <f t="shared" si="374"/>
        <v/>
      </c>
      <c r="M2001">
        <f t="shared" si="375"/>
        <v>0</v>
      </c>
      <c r="N2001">
        <f t="shared" si="376"/>
        <v>9.9999999999994316E-2</v>
      </c>
      <c r="O2001">
        <f t="shared" si="377"/>
        <v>0</v>
      </c>
      <c r="P2001" t="str">
        <f>IFERROR(VLOOKUP(A2001,Ref_Data!$A:$B,2,0),"Unknown")</f>
        <v>Upper Middle Income</v>
      </c>
      <c r="Q2001" t="str">
        <f>IFERROR(VLOOKUP(A2001,Ref_Data!$A:$C,3,0),"Unknown")</f>
        <v>Europe &amp; Central Asia</v>
      </c>
      <c r="R2001" t="str">
        <f t="shared" si="378"/>
        <v>Universal Access</v>
      </c>
      <c r="S2001">
        <f t="shared" si="379"/>
        <v>13.326165474335923</v>
      </c>
      <c r="T2001">
        <f t="shared" si="380"/>
        <v>9.0651465661847404</v>
      </c>
      <c r="U2001" t="str">
        <f t="shared" si="381"/>
        <v/>
      </c>
      <c r="V2001">
        <f t="shared" si="382"/>
        <v>0.70000000000000284</v>
      </c>
      <c r="W2001" t="str">
        <f t="shared" si="383"/>
        <v/>
      </c>
    </row>
    <row r="2002" spans="1:23" x14ac:dyDescent="0.2">
      <c r="A2002" t="s">
        <v>311</v>
      </c>
      <c r="B2002" t="s">
        <v>310</v>
      </c>
      <c r="C2002">
        <v>2021</v>
      </c>
      <c r="D2002">
        <v>99.8</v>
      </c>
      <c r="E2002">
        <v>39.6</v>
      </c>
      <c r="G2002">
        <v>1730.511512</v>
      </c>
      <c r="H2002">
        <v>625053</v>
      </c>
      <c r="I2002" t="str">
        <f>Master_Data!$A2002 &amp; "-" &amp; Master_Data!$C2002</f>
        <v>MNE-2021</v>
      </c>
      <c r="J2002">
        <f t="shared" si="372"/>
        <v>-0.10000000000000853</v>
      </c>
      <c r="K2002">
        <f t="shared" si="373"/>
        <v>0</v>
      </c>
      <c r="L2002" t="str">
        <f t="shared" si="374"/>
        <v/>
      </c>
      <c r="M2002">
        <f t="shared" si="375"/>
        <v>0</v>
      </c>
      <c r="N2002">
        <f t="shared" si="376"/>
        <v>0.20000000000000284</v>
      </c>
      <c r="O2002">
        <f t="shared" si="377"/>
        <v>0</v>
      </c>
      <c r="P2002" t="str">
        <f>IFERROR(VLOOKUP(A2002,Ref_Data!$A:$B,2,0),"Unknown")</f>
        <v>Upper Middle Income</v>
      </c>
      <c r="Q2002" t="str">
        <f>IFERROR(VLOOKUP(A2002,Ref_Data!$A:$C,3,0),"Unknown")</f>
        <v>Europe &amp; Central Asia</v>
      </c>
      <c r="R2002" t="str">
        <f t="shared" si="378"/>
        <v>Universal Access</v>
      </c>
      <c r="S2002">
        <f t="shared" si="379"/>
        <v>12.674831489726557</v>
      </c>
      <c r="T2002">
        <f t="shared" si="380"/>
        <v>9.996618357487943</v>
      </c>
      <c r="U2002" t="str">
        <f t="shared" si="381"/>
        <v/>
      </c>
      <c r="V2002">
        <f t="shared" si="382"/>
        <v>0.59999999999999432</v>
      </c>
      <c r="W2002" t="str">
        <f t="shared" si="383"/>
        <v/>
      </c>
    </row>
    <row r="2003" spans="1:23" x14ac:dyDescent="0.2">
      <c r="A2003" t="s">
        <v>311</v>
      </c>
      <c r="B2003" t="s">
        <v>310</v>
      </c>
      <c r="C2003">
        <v>2022</v>
      </c>
      <c r="D2003">
        <v>100</v>
      </c>
      <c r="G2003">
        <v>1674.1286030000001</v>
      </c>
      <c r="H2003">
        <v>623591</v>
      </c>
      <c r="I2003" t="str">
        <f>Master_Data!$A2003 &amp; "-" &amp; Master_Data!$C2003</f>
        <v>MNE-2022</v>
      </c>
      <c r="J2003">
        <f t="shared" si="372"/>
        <v>0.20000000000000284</v>
      </c>
      <c r="K2003" t="str">
        <f t="shared" si="373"/>
        <v/>
      </c>
      <c r="L2003" t="str">
        <f t="shared" si="374"/>
        <v/>
      </c>
      <c r="M2003">
        <f t="shared" si="375"/>
        <v>0</v>
      </c>
      <c r="N2003">
        <f t="shared" si="376"/>
        <v>0</v>
      </c>
      <c r="O2003">
        <f t="shared" si="377"/>
        <v>0</v>
      </c>
      <c r="P2003" t="str">
        <f>IFERROR(VLOOKUP(A2003,Ref_Data!$A:$B,2,0),"Unknown")</f>
        <v>Upper Middle Income</v>
      </c>
      <c r="Q2003" t="str">
        <f>IFERROR(VLOOKUP(A2003,Ref_Data!$A:$C,3,0),"Unknown")</f>
        <v>Europe &amp; Central Asia</v>
      </c>
      <c r="R2003" t="str">
        <f t="shared" si="378"/>
        <v>Universal Access</v>
      </c>
      <c r="S2003">
        <f t="shared" si="379"/>
        <v>12.585946336015652</v>
      </c>
      <c r="T2003" t="str">
        <f t="shared" si="380"/>
        <v/>
      </c>
      <c r="U2003" t="str">
        <f t="shared" si="381"/>
        <v/>
      </c>
      <c r="V2003">
        <f t="shared" si="382"/>
        <v>0.79999999999999716</v>
      </c>
      <c r="W2003" t="str">
        <f t="shared" si="383"/>
        <v/>
      </c>
    </row>
    <row r="2004" spans="1:23" x14ac:dyDescent="0.2">
      <c r="A2004" t="s">
        <v>313</v>
      </c>
      <c r="B2004" t="s">
        <v>312</v>
      </c>
      <c r="C2004">
        <v>2010</v>
      </c>
      <c r="D2004">
        <v>78.5</v>
      </c>
      <c r="E2004">
        <v>4.5</v>
      </c>
      <c r="F2004">
        <v>5.442773775</v>
      </c>
      <c r="G2004">
        <v>1411.626692</v>
      </c>
      <c r="H2004">
        <v>2738622</v>
      </c>
      <c r="I2004" t="str">
        <f>Master_Data!$A2004 &amp; "-" &amp; Master_Data!$C2004</f>
        <v>MNG-2010</v>
      </c>
      <c r="J2004" t="str">
        <f t="shared" si="372"/>
        <v/>
      </c>
      <c r="K2004" t="str">
        <f t="shared" si="373"/>
        <v/>
      </c>
      <c r="L2004" t="str">
        <f t="shared" si="374"/>
        <v/>
      </c>
      <c r="M2004">
        <f t="shared" si="375"/>
        <v>14905700.00123805</v>
      </c>
      <c r="N2004">
        <f t="shared" si="376"/>
        <v>21.5</v>
      </c>
      <c r="O2004">
        <f t="shared" si="377"/>
        <v>3.8556750207724177</v>
      </c>
      <c r="P2004" t="str">
        <f>IFERROR(VLOOKUP(A2004,Ref_Data!$A:$B,2,0),"Unknown")</f>
        <v>Lower Middle Income</v>
      </c>
      <c r="Q2004" t="str">
        <f>IFERROR(VLOOKUP(A2004,Ref_Data!$A:$C,3,0),"Unknown")</f>
        <v>East Asia &amp; Pacific</v>
      </c>
      <c r="R2004" t="str">
        <f t="shared" si="378"/>
        <v>Moderate Access</v>
      </c>
      <c r="S2004">
        <f t="shared" si="379"/>
        <v>-1.1246574394140509</v>
      </c>
      <c r="T2004">
        <f t="shared" si="380"/>
        <v>-25.912664906737902</v>
      </c>
      <c r="U2004">
        <f t="shared" si="381"/>
        <v>0.34471456100836573</v>
      </c>
      <c r="V2004">
        <f t="shared" si="382"/>
        <v>0</v>
      </c>
      <c r="W2004">
        <f t="shared" si="383"/>
        <v>0</v>
      </c>
    </row>
    <row r="2005" spans="1:23" x14ac:dyDescent="0.2">
      <c r="A2005" t="s">
        <v>313</v>
      </c>
      <c r="B2005" t="s">
        <v>312</v>
      </c>
      <c r="C2005">
        <v>2011</v>
      </c>
      <c r="D2005">
        <v>72.099999999999994</v>
      </c>
      <c r="E2005">
        <v>4</v>
      </c>
      <c r="F2005">
        <v>5.8270469580000004</v>
      </c>
      <c r="G2005">
        <v>1521.093537</v>
      </c>
      <c r="H2005">
        <v>2786317</v>
      </c>
      <c r="I2005" t="str">
        <f>Master_Data!$A2005 &amp; "-" &amp; Master_Data!$C2005</f>
        <v>MNG-2011</v>
      </c>
      <c r="J2005">
        <f t="shared" si="372"/>
        <v>-6.4000000000000057</v>
      </c>
      <c r="K2005">
        <f t="shared" si="373"/>
        <v>-0.5</v>
      </c>
      <c r="L2005">
        <f t="shared" si="374"/>
        <v>0.38427318300000035</v>
      </c>
      <c r="M2005">
        <f t="shared" si="375"/>
        <v>16235999.998873686</v>
      </c>
      <c r="N2005">
        <f t="shared" si="376"/>
        <v>27.900000000000006</v>
      </c>
      <c r="O2005">
        <f t="shared" si="377"/>
        <v>3.8308275041996978</v>
      </c>
      <c r="P2005" t="str">
        <f>IFERROR(VLOOKUP(A2005,Ref_Data!$A:$B,2,0),"Unknown")</f>
        <v>Lower Middle Income</v>
      </c>
      <c r="Q2005" t="str">
        <f>IFERROR(VLOOKUP(A2005,Ref_Data!$A:$C,3,0),"Unknown")</f>
        <v>East Asia &amp; Pacific</v>
      </c>
      <c r="R2005" t="str">
        <f t="shared" si="378"/>
        <v>Moderate Access</v>
      </c>
      <c r="S2005">
        <f t="shared" si="379"/>
        <v>-8.315327430820318</v>
      </c>
      <c r="T2005">
        <f t="shared" si="380"/>
        <v>-26.197370289641142</v>
      </c>
      <c r="U2005">
        <f t="shared" si="381"/>
        <v>0.70051357422594496</v>
      </c>
      <c r="V2005">
        <f t="shared" si="382"/>
        <v>-6.4000000000000057</v>
      </c>
      <c r="W2005">
        <f t="shared" si="383"/>
        <v>0.38427318300000035</v>
      </c>
    </row>
    <row r="2006" spans="1:23" x14ac:dyDescent="0.2">
      <c r="A2006" t="s">
        <v>313</v>
      </c>
      <c r="B2006" t="s">
        <v>312</v>
      </c>
      <c r="C2006">
        <v>2012</v>
      </c>
      <c r="D2006">
        <v>83.7</v>
      </c>
      <c r="E2006">
        <v>3</v>
      </c>
      <c r="F2006">
        <v>6.2187797680000001</v>
      </c>
      <c r="G2006">
        <v>1558.6902520000001</v>
      </c>
      <c r="H2006">
        <v>2839705</v>
      </c>
      <c r="I2006" t="str">
        <f>Master_Data!$A2006 &amp; "-" &amp; Master_Data!$C2006</f>
        <v>MNG-2012</v>
      </c>
      <c r="J2006">
        <f t="shared" si="372"/>
        <v>11.600000000000009</v>
      </c>
      <c r="K2006">
        <f t="shared" si="373"/>
        <v>-1</v>
      </c>
      <c r="L2006">
        <f t="shared" si="374"/>
        <v>0.39173280999999971</v>
      </c>
      <c r="M2006">
        <f t="shared" si="375"/>
        <v>17659500.00108844</v>
      </c>
      <c r="N2006">
        <f t="shared" si="376"/>
        <v>16.299999999999997</v>
      </c>
      <c r="O2006">
        <f t="shared" si="377"/>
        <v>3.9897470071558514</v>
      </c>
      <c r="P2006" t="str">
        <f>IFERROR(VLOOKUP(A2006,Ref_Data!$A:$B,2,0),"Unknown")</f>
        <v>Lower Middle Income</v>
      </c>
      <c r="Q2006" t="str">
        <f>IFERROR(VLOOKUP(A2006,Ref_Data!$A:$C,3,0),"Unknown")</f>
        <v>East Asia &amp; Pacific</v>
      </c>
      <c r="R2006" t="str">
        <f t="shared" si="378"/>
        <v>High Access</v>
      </c>
      <c r="S2006">
        <f t="shared" si="379"/>
        <v>2.5791954639843766</v>
      </c>
      <c r="T2006">
        <f t="shared" si="380"/>
        <v>-27.107129453224882</v>
      </c>
      <c r="U2006">
        <f t="shared" si="381"/>
        <v>0.81327570490377088</v>
      </c>
      <c r="V2006">
        <f t="shared" si="382"/>
        <v>5.2000000000000028</v>
      </c>
      <c r="W2006">
        <f t="shared" si="383"/>
        <v>0.77600599300000006</v>
      </c>
    </row>
    <row r="2007" spans="1:23" x14ac:dyDescent="0.2">
      <c r="A2007" t="s">
        <v>313</v>
      </c>
      <c r="B2007" t="s">
        <v>312</v>
      </c>
      <c r="C2007">
        <v>2013</v>
      </c>
      <c r="D2007">
        <v>81.2</v>
      </c>
      <c r="E2007">
        <v>3</v>
      </c>
      <c r="F2007">
        <v>6.6157389540000002</v>
      </c>
      <c r="G2007">
        <v>1750.802162</v>
      </c>
      <c r="H2007">
        <v>2899011</v>
      </c>
      <c r="I2007" t="str">
        <f>Master_Data!$A2007 &amp; "-" &amp; Master_Data!$C2007</f>
        <v>MNG-2013</v>
      </c>
      <c r="J2007">
        <f t="shared" si="372"/>
        <v>-2.5</v>
      </c>
      <c r="K2007">
        <f t="shared" si="373"/>
        <v>0</v>
      </c>
      <c r="L2007">
        <f t="shared" si="374"/>
        <v>0.39695918600000013</v>
      </c>
      <c r="M2007">
        <f t="shared" si="375"/>
        <v>19179100.000774495</v>
      </c>
      <c r="N2007">
        <f t="shared" si="376"/>
        <v>18.799999999999997</v>
      </c>
      <c r="O2007">
        <f t="shared" si="377"/>
        <v>3.7786901898970808</v>
      </c>
      <c r="P2007" t="str">
        <f>IFERROR(VLOOKUP(A2007,Ref_Data!$A:$B,2,0),"Unknown")</f>
        <v>Lower Middle Income</v>
      </c>
      <c r="Q2007" t="str">
        <f>IFERROR(VLOOKUP(A2007,Ref_Data!$A:$C,3,0),"Unknown")</f>
        <v>East Asia &amp; Pacific</v>
      </c>
      <c r="R2007" t="str">
        <f t="shared" si="378"/>
        <v>High Access</v>
      </c>
      <c r="S2007">
        <f t="shared" si="379"/>
        <v>-0.51253817664060364</v>
      </c>
      <c r="T2007">
        <f t="shared" si="380"/>
        <v>-27.301640083835348</v>
      </c>
      <c r="U2007">
        <f t="shared" si="381"/>
        <v>1.6473685099999962</v>
      </c>
      <c r="V2007">
        <f t="shared" si="382"/>
        <v>2.7000000000000028</v>
      </c>
      <c r="W2007">
        <f t="shared" si="383"/>
        <v>1.1729651790000002</v>
      </c>
    </row>
    <row r="2008" spans="1:23" x14ac:dyDescent="0.2">
      <c r="A2008" t="s">
        <v>313</v>
      </c>
      <c r="B2008" t="s">
        <v>312</v>
      </c>
      <c r="C2008">
        <v>2014</v>
      </c>
      <c r="D2008">
        <v>86</v>
      </c>
      <c r="E2008">
        <v>3.3</v>
      </c>
      <c r="F2008">
        <v>6.5911424910000003</v>
      </c>
      <c r="G2008">
        <v>1763.805247</v>
      </c>
      <c r="H2008">
        <v>2963113</v>
      </c>
      <c r="I2008" t="str">
        <f>Master_Data!$A2008 &amp; "-" &amp; Master_Data!$C2008</f>
        <v>MNG-2014</v>
      </c>
      <c r="J2008">
        <f t="shared" si="372"/>
        <v>4.7999999999999972</v>
      </c>
      <c r="K2008">
        <f t="shared" si="373"/>
        <v>0.29999999999999982</v>
      </c>
      <c r="L2008">
        <f t="shared" si="374"/>
        <v>-2.4596462999999957E-2</v>
      </c>
      <c r="M2008">
        <f t="shared" si="375"/>
        <v>19530299.999934483</v>
      </c>
      <c r="N2008">
        <f t="shared" si="376"/>
        <v>14</v>
      </c>
      <c r="O2008">
        <f t="shared" si="377"/>
        <v>3.7368879031348068</v>
      </c>
      <c r="P2008" t="str">
        <f>IFERROR(VLOOKUP(A2008,Ref_Data!$A:$B,2,0),"Unknown")</f>
        <v>Lower Middle Income</v>
      </c>
      <c r="Q2008" t="str">
        <f>IFERROR(VLOOKUP(A2008,Ref_Data!$A:$C,3,0),"Unknown")</f>
        <v>East Asia &amp; Pacific</v>
      </c>
      <c r="R2008" t="str">
        <f t="shared" si="378"/>
        <v>High Access</v>
      </c>
      <c r="S2008">
        <f t="shared" si="379"/>
        <v>3.5590974111328535</v>
      </c>
      <c r="T2008">
        <f t="shared" si="380"/>
        <v>-26.811726605578301</v>
      </c>
      <c r="U2008">
        <f t="shared" si="381"/>
        <v>1.799855592916316</v>
      </c>
      <c r="V2008">
        <f t="shared" si="382"/>
        <v>7.5</v>
      </c>
      <c r="W2008">
        <f t="shared" si="383"/>
        <v>1.1483687160000002</v>
      </c>
    </row>
    <row r="2009" spans="1:23" x14ac:dyDescent="0.2">
      <c r="A2009" t="s">
        <v>313</v>
      </c>
      <c r="B2009" t="s">
        <v>312</v>
      </c>
      <c r="C2009">
        <v>2015</v>
      </c>
      <c r="D2009">
        <v>88</v>
      </c>
      <c r="E2009">
        <v>3.5</v>
      </c>
      <c r="F2009">
        <v>5.955305557</v>
      </c>
      <c r="G2009">
        <v>1516.3411000000001</v>
      </c>
      <c r="H2009">
        <v>3026864</v>
      </c>
      <c r="I2009" t="str">
        <f>Master_Data!$A2009 &amp; "-" &amp; Master_Data!$C2009</f>
        <v>MNG-2015</v>
      </c>
      <c r="J2009">
        <f t="shared" si="372"/>
        <v>2</v>
      </c>
      <c r="K2009">
        <f t="shared" si="373"/>
        <v>0.20000000000000018</v>
      </c>
      <c r="L2009">
        <f t="shared" si="374"/>
        <v>-0.6358369340000003</v>
      </c>
      <c r="M2009">
        <f t="shared" si="375"/>
        <v>18025899.999483246</v>
      </c>
      <c r="N2009">
        <f t="shared" si="376"/>
        <v>12</v>
      </c>
      <c r="O2009">
        <f t="shared" si="377"/>
        <v>3.9274181495179414</v>
      </c>
      <c r="P2009" t="str">
        <f>IFERROR(VLOOKUP(A2009,Ref_Data!$A:$B,2,0),"Unknown")</f>
        <v>Lower Middle Income</v>
      </c>
      <c r="Q2009" t="str">
        <f>IFERROR(VLOOKUP(A2009,Ref_Data!$A:$C,3,0),"Unknown")</f>
        <v>East Asia &amp; Pacific</v>
      </c>
      <c r="R2009" t="str">
        <f t="shared" si="378"/>
        <v>High Access</v>
      </c>
      <c r="S2009">
        <f t="shared" si="379"/>
        <v>4.9847614419531112</v>
      </c>
      <c r="T2009">
        <f t="shared" si="380"/>
        <v>-26.41515719149799</v>
      </c>
      <c r="U2009">
        <f t="shared" si="381"/>
        <v>1.245864190995821</v>
      </c>
      <c r="V2009">
        <f t="shared" si="382"/>
        <v>9.5</v>
      </c>
      <c r="W2009">
        <f t="shared" si="383"/>
        <v>0.51253178199999994</v>
      </c>
    </row>
    <row r="2010" spans="1:23" x14ac:dyDescent="0.2">
      <c r="A2010" t="s">
        <v>313</v>
      </c>
      <c r="B2010" t="s">
        <v>312</v>
      </c>
      <c r="C2010">
        <v>2016</v>
      </c>
      <c r="D2010">
        <v>90.8</v>
      </c>
      <c r="E2010">
        <v>3.4</v>
      </c>
      <c r="F2010">
        <v>6.1889579829999999</v>
      </c>
      <c r="G2010">
        <v>1588.341265</v>
      </c>
      <c r="H2010">
        <v>3088856</v>
      </c>
      <c r="I2010" t="str">
        <f>Master_Data!$A2010 &amp; "-" &amp; Master_Data!$C2010</f>
        <v>MNG-2016</v>
      </c>
      <c r="J2010">
        <f t="shared" si="372"/>
        <v>2.7999999999999972</v>
      </c>
      <c r="K2010">
        <f t="shared" si="373"/>
        <v>-0.10000000000000009</v>
      </c>
      <c r="L2010">
        <f t="shared" si="374"/>
        <v>0.23365242599999991</v>
      </c>
      <c r="M2010">
        <f t="shared" si="375"/>
        <v>19116799.999537449</v>
      </c>
      <c r="N2010">
        <f t="shared" si="376"/>
        <v>9.2000000000000028</v>
      </c>
      <c r="O2010">
        <f t="shared" si="377"/>
        <v>3.8964913393470262</v>
      </c>
      <c r="P2010" t="str">
        <f>IFERROR(VLOOKUP(A2010,Ref_Data!$A:$B,2,0),"Unknown")</f>
        <v>Lower Middle Income</v>
      </c>
      <c r="Q2010" t="str">
        <f>IFERROR(VLOOKUP(A2010,Ref_Data!$A:$C,3,0),"Unknown")</f>
        <v>East Asia &amp; Pacific</v>
      </c>
      <c r="R2010" t="str">
        <f t="shared" si="378"/>
        <v>High Access</v>
      </c>
      <c r="S2010">
        <f t="shared" si="379"/>
        <v>6.7052488694530297</v>
      </c>
      <c r="T2010">
        <f t="shared" si="380"/>
        <v>-26.306057525184727</v>
      </c>
      <c r="U2010">
        <f t="shared" si="381"/>
        <v>1.5145861873305435</v>
      </c>
      <c r="V2010">
        <f t="shared" si="382"/>
        <v>12.299999999999997</v>
      </c>
      <c r="W2010">
        <f t="shared" si="383"/>
        <v>0.74618420799999985</v>
      </c>
    </row>
    <row r="2011" spans="1:23" x14ac:dyDescent="0.2">
      <c r="A2011" t="s">
        <v>313</v>
      </c>
      <c r="B2011" t="s">
        <v>312</v>
      </c>
      <c r="C2011">
        <v>2017</v>
      </c>
      <c r="D2011">
        <v>93.6</v>
      </c>
      <c r="E2011">
        <v>1.8</v>
      </c>
      <c r="F2011">
        <v>6.6928725020000002</v>
      </c>
      <c r="G2011">
        <v>1603.821551</v>
      </c>
      <c r="H2011">
        <v>3148917</v>
      </c>
      <c r="I2011" t="str">
        <f>Master_Data!$A2011 &amp; "-" &amp; Master_Data!$C2011</f>
        <v>MNG-2017</v>
      </c>
      <c r="J2011">
        <f t="shared" si="372"/>
        <v>2.7999999999999972</v>
      </c>
      <c r="K2011">
        <f t="shared" si="373"/>
        <v>-1.5999999999999999</v>
      </c>
      <c r="L2011">
        <f t="shared" si="374"/>
        <v>0.50391451900000028</v>
      </c>
      <c r="M2011">
        <f t="shared" si="375"/>
        <v>21075300.000380334</v>
      </c>
      <c r="N2011">
        <f t="shared" si="376"/>
        <v>6.4000000000000057</v>
      </c>
      <c r="O2011">
        <f t="shared" si="377"/>
        <v>4.1730780446408904</v>
      </c>
      <c r="P2011" t="str">
        <f>IFERROR(VLOOKUP(A2011,Ref_Data!$A:$B,2,0),"Unknown")</f>
        <v>Lower Middle Income</v>
      </c>
      <c r="Q2011" t="str">
        <f>IFERROR(VLOOKUP(A2011,Ref_Data!$A:$C,3,0),"Unknown")</f>
        <v>East Asia &amp; Pacific</v>
      </c>
      <c r="R2011" t="str">
        <f t="shared" si="378"/>
        <v>High Access</v>
      </c>
      <c r="S2011">
        <f t="shared" si="379"/>
        <v>8.7460923099218775</v>
      </c>
      <c r="T2011">
        <f t="shared" si="380"/>
        <v>-27.741518871734947</v>
      </c>
      <c r="U2011">
        <f t="shared" si="381"/>
        <v>2.0151214364267762</v>
      </c>
      <c r="V2011">
        <f t="shared" si="382"/>
        <v>15.099999999999994</v>
      </c>
      <c r="W2011">
        <f t="shared" si="383"/>
        <v>1.2500987270000001</v>
      </c>
    </row>
    <row r="2012" spans="1:23" x14ac:dyDescent="0.2">
      <c r="A2012" t="s">
        <v>313</v>
      </c>
      <c r="B2012" t="s">
        <v>312</v>
      </c>
      <c r="C2012">
        <v>2018</v>
      </c>
      <c r="D2012">
        <v>98.1</v>
      </c>
      <c r="E2012">
        <v>2.1</v>
      </c>
      <c r="F2012">
        <v>7.1556569769999996</v>
      </c>
      <c r="G2012">
        <v>1772.470145</v>
      </c>
      <c r="H2012">
        <v>3208189</v>
      </c>
      <c r="I2012" t="str">
        <f>Master_Data!$A2012 &amp; "-" &amp; Master_Data!$C2012</f>
        <v>MNG-2018</v>
      </c>
      <c r="J2012">
        <f t="shared" si="372"/>
        <v>4.5</v>
      </c>
      <c r="K2012">
        <f t="shared" si="373"/>
        <v>0.30000000000000004</v>
      </c>
      <c r="L2012">
        <f t="shared" si="374"/>
        <v>0.46278447499999942</v>
      </c>
      <c r="M2012">
        <f t="shared" si="375"/>
        <v>22956700.001384653</v>
      </c>
      <c r="N2012">
        <f t="shared" si="376"/>
        <v>1.9000000000000057</v>
      </c>
      <c r="O2012">
        <f t="shared" si="377"/>
        <v>4.0371100168798613</v>
      </c>
      <c r="P2012" t="str">
        <f>IFERROR(VLOOKUP(A2012,Ref_Data!$A:$B,2,0),"Unknown")</f>
        <v>Lower Middle Income</v>
      </c>
      <c r="Q2012" t="str">
        <f>IFERROR(VLOOKUP(A2012,Ref_Data!$A:$C,3,0),"Unknown")</f>
        <v>East Asia &amp; Pacific</v>
      </c>
      <c r="R2012" t="str">
        <f t="shared" si="378"/>
        <v>Universal Access</v>
      </c>
      <c r="S2012">
        <f t="shared" si="379"/>
        <v>12.616199440312499</v>
      </c>
      <c r="T2012">
        <f t="shared" si="380"/>
        <v>-27.4630301703253</v>
      </c>
      <c r="U2012">
        <f t="shared" si="381"/>
        <v>2.4447879673723847</v>
      </c>
      <c r="V2012">
        <f t="shared" si="382"/>
        <v>19.599999999999994</v>
      </c>
      <c r="W2012">
        <f t="shared" si="383"/>
        <v>1.7128832019999995</v>
      </c>
    </row>
    <row r="2013" spans="1:23" x14ac:dyDescent="0.2">
      <c r="A2013" t="s">
        <v>313</v>
      </c>
      <c r="B2013" t="s">
        <v>312</v>
      </c>
      <c r="C2013">
        <v>2019</v>
      </c>
      <c r="D2013">
        <v>98.9</v>
      </c>
      <c r="E2013">
        <v>2.2999999999999998</v>
      </c>
      <c r="F2013">
        <v>7.753376791</v>
      </c>
      <c r="G2013">
        <v>2018.310917</v>
      </c>
      <c r="H2013">
        <v>3267673</v>
      </c>
      <c r="I2013" t="str">
        <f>Master_Data!$A2013 &amp; "-" &amp; Master_Data!$C2013</f>
        <v>MNG-2019</v>
      </c>
      <c r="J2013">
        <f t="shared" si="372"/>
        <v>0.80000000000001137</v>
      </c>
      <c r="K2013">
        <f t="shared" si="373"/>
        <v>0.19999999999999973</v>
      </c>
      <c r="L2013">
        <f t="shared" si="374"/>
        <v>0.5977198140000004</v>
      </c>
      <c r="M2013">
        <f t="shared" si="375"/>
        <v>25335499.998777345</v>
      </c>
      <c r="N2013">
        <f t="shared" si="376"/>
        <v>1.0999999999999943</v>
      </c>
      <c r="O2013">
        <f t="shared" si="377"/>
        <v>3.8415175410756595</v>
      </c>
      <c r="P2013" t="str">
        <f>IFERROR(VLOOKUP(A2013,Ref_Data!$A:$B,2,0),"Unknown")</f>
        <v>Lower Middle Income</v>
      </c>
      <c r="Q2013" t="str">
        <f>IFERROR(VLOOKUP(A2013,Ref_Data!$A:$C,3,0),"Unknown")</f>
        <v>East Asia &amp; Pacific</v>
      </c>
      <c r="R2013" t="str">
        <f t="shared" si="378"/>
        <v>Universal Access</v>
      </c>
      <c r="S2013">
        <f t="shared" si="379"/>
        <v>12.858622860585882</v>
      </c>
      <c r="T2013">
        <f t="shared" si="380"/>
        <v>-27.162191043827288</v>
      </c>
      <c r="U2013">
        <f t="shared" si="381"/>
        <v>3.0699754954184124</v>
      </c>
      <c r="V2013">
        <f t="shared" si="382"/>
        <v>20.400000000000006</v>
      </c>
      <c r="W2013">
        <f t="shared" si="383"/>
        <v>2.310603016</v>
      </c>
    </row>
    <row r="2014" spans="1:23" x14ac:dyDescent="0.2">
      <c r="A2014" t="s">
        <v>313</v>
      </c>
      <c r="B2014" t="s">
        <v>312</v>
      </c>
      <c r="C2014">
        <v>2020</v>
      </c>
      <c r="D2014">
        <v>99.5</v>
      </c>
      <c r="E2014">
        <v>2.9</v>
      </c>
      <c r="F2014">
        <v>6.7670933309999999</v>
      </c>
      <c r="G2014">
        <v>1771.6440560000001</v>
      </c>
      <c r="H2014">
        <v>3327204</v>
      </c>
      <c r="I2014" t="str">
        <f>Master_Data!$A2014 &amp; "-" &amp; Master_Data!$C2014</f>
        <v>MNG-2020</v>
      </c>
      <c r="J2014">
        <f t="shared" si="372"/>
        <v>0.59999999999999432</v>
      </c>
      <c r="K2014">
        <f t="shared" si="373"/>
        <v>0.60000000000000009</v>
      </c>
      <c r="L2014">
        <f t="shared" si="374"/>
        <v>-0.98628346000000011</v>
      </c>
      <c r="M2014">
        <f t="shared" si="375"/>
        <v>22515499.999276523</v>
      </c>
      <c r="N2014">
        <f t="shared" si="376"/>
        <v>0.5</v>
      </c>
      <c r="O2014">
        <f t="shared" si="377"/>
        <v>3.819668690266528</v>
      </c>
      <c r="P2014" t="str">
        <f>IFERROR(VLOOKUP(A2014,Ref_Data!$A:$B,2,0),"Unknown")</f>
        <v>Lower Middle Income</v>
      </c>
      <c r="Q2014" t="str">
        <f>IFERROR(VLOOKUP(A2014,Ref_Data!$A:$C,3,0),"Unknown")</f>
        <v>East Asia &amp; Pacific</v>
      </c>
      <c r="R2014" t="str">
        <f t="shared" si="378"/>
        <v>Universal Access</v>
      </c>
      <c r="S2014">
        <f t="shared" si="379"/>
        <v>12.926165474335917</v>
      </c>
      <c r="T2014">
        <f t="shared" si="380"/>
        <v>-27.634853433815262</v>
      </c>
      <c r="U2014">
        <f t="shared" si="381"/>
        <v>2.366345694698742</v>
      </c>
      <c r="V2014">
        <f t="shared" si="382"/>
        <v>21</v>
      </c>
      <c r="W2014">
        <f t="shared" si="383"/>
        <v>1.3243195559999998</v>
      </c>
    </row>
    <row r="2015" spans="1:23" x14ac:dyDescent="0.2">
      <c r="A2015" t="s">
        <v>313</v>
      </c>
      <c r="B2015" t="s">
        <v>312</v>
      </c>
      <c r="C2015">
        <v>2021</v>
      </c>
      <c r="D2015">
        <v>100</v>
      </c>
      <c r="E2015">
        <v>3</v>
      </c>
      <c r="F2015">
        <v>7.3553797410000001</v>
      </c>
      <c r="G2015">
        <v>1923.654262</v>
      </c>
      <c r="H2015">
        <v>3383741</v>
      </c>
      <c r="I2015" t="str">
        <f>Master_Data!$A2015 &amp; "-" &amp; Master_Data!$C2015</f>
        <v>MNG-2021</v>
      </c>
      <c r="J2015">
        <f t="shared" si="372"/>
        <v>0.5</v>
      </c>
      <c r="K2015">
        <f t="shared" si="373"/>
        <v>0.10000000000000009</v>
      </c>
      <c r="L2015">
        <f t="shared" si="374"/>
        <v>0.58828641000000026</v>
      </c>
      <c r="M2015">
        <f t="shared" si="375"/>
        <v>24888700.000191081</v>
      </c>
      <c r="N2015">
        <f t="shared" si="376"/>
        <v>0</v>
      </c>
      <c r="O2015">
        <f t="shared" si="377"/>
        <v>3.8236495436309332</v>
      </c>
      <c r="P2015" t="str">
        <f>IFERROR(VLOOKUP(A2015,Ref_Data!$A:$B,2,0),"Unknown")</f>
        <v>Lower Middle Income</v>
      </c>
      <c r="Q2015" t="str">
        <f>IFERROR(VLOOKUP(A2015,Ref_Data!$A:$C,3,0),"Unknown")</f>
        <v>East Asia &amp; Pacific</v>
      </c>
      <c r="R2015" t="str">
        <f t="shared" si="378"/>
        <v>Universal Access</v>
      </c>
      <c r="S2015">
        <f t="shared" si="379"/>
        <v>12.87483148972656</v>
      </c>
      <c r="T2015">
        <f t="shared" si="380"/>
        <v>-26.603381642512058</v>
      </c>
      <c r="U2015">
        <f t="shared" si="381"/>
        <v>2.7746453999958138</v>
      </c>
      <c r="V2015">
        <f t="shared" si="382"/>
        <v>21.5</v>
      </c>
      <c r="W2015">
        <f t="shared" si="383"/>
        <v>1.9126059660000001</v>
      </c>
    </row>
    <row r="2016" spans="1:23" x14ac:dyDescent="0.2">
      <c r="A2016" t="s">
        <v>313</v>
      </c>
      <c r="B2016" t="s">
        <v>312</v>
      </c>
      <c r="C2016">
        <v>2022</v>
      </c>
      <c r="D2016">
        <v>100</v>
      </c>
      <c r="F2016">
        <v>7.2676562169999999</v>
      </c>
      <c r="G2016">
        <v>1890.6311390000001</v>
      </c>
      <c r="H2016">
        <v>3433748</v>
      </c>
      <c r="I2016" t="str">
        <f>Master_Data!$A2016 &amp; "-" &amp; Master_Data!$C2016</f>
        <v>MNG-2022</v>
      </c>
      <c r="J2016">
        <f t="shared" si="372"/>
        <v>0</v>
      </c>
      <c r="K2016" t="str">
        <f t="shared" si="373"/>
        <v/>
      </c>
      <c r="L2016">
        <f t="shared" si="374"/>
        <v>-8.7723524000000275E-2</v>
      </c>
      <c r="M2016">
        <f t="shared" si="375"/>
        <v>24955299.999811314</v>
      </c>
      <c r="N2016">
        <f t="shared" si="376"/>
        <v>0</v>
      </c>
      <c r="O2016">
        <f t="shared" si="377"/>
        <v>3.8440370874479708</v>
      </c>
      <c r="P2016" t="str">
        <f>IFERROR(VLOOKUP(A2016,Ref_Data!$A:$B,2,0),"Unknown")</f>
        <v>Lower Middle Income</v>
      </c>
      <c r="Q2016" t="str">
        <f>IFERROR(VLOOKUP(A2016,Ref_Data!$A:$C,3,0),"Unknown")</f>
        <v>East Asia &amp; Pacific</v>
      </c>
      <c r="R2016" t="str">
        <f t="shared" si="378"/>
        <v>Universal Access</v>
      </c>
      <c r="S2016">
        <f t="shared" si="379"/>
        <v>12.585946336015652</v>
      </c>
      <c r="T2016" t="str">
        <f t="shared" si="380"/>
        <v/>
      </c>
      <c r="U2016">
        <f t="shared" si="381"/>
        <v>2.7168551647740635</v>
      </c>
      <c r="V2016">
        <f t="shared" si="382"/>
        <v>21.5</v>
      </c>
      <c r="W2016">
        <f t="shared" si="383"/>
        <v>1.8248824419999998</v>
      </c>
    </row>
    <row r="2017" spans="1:23" x14ac:dyDescent="0.2">
      <c r="A2017" t="s">
        <v>315</v>
      </c>
      <c r="B2017" t="s">
        <v>314</v>
      </c>
      <c r="C2017">
        <v>2010</v>
      </c>
      <c r="D2017">
        <v>100</v>
      </c>
      <c r="E2017">
        <v>0</v>
      </c>
      <c r="F2017">
        <v>1.8487359999999999E-3</v>
      </c>
      <c r="H2017">
        <v>54091</v>
      </c>
      <c r="I2017" t="str">
        <f>Master_Data!$A2017 &amp; "-" &amp; Master_Data!$C2017</f>
        <v>MNP-2010</v>
      </c>
      <c r="J2017" t="str">
        <f t="shared" si="372"/>
        <v/>
      </c>
      <c r="K2017" t="str">
        <f t="shared" si="373"/>
        <v/>
      </c>
      <c r="L2017" t="str">
        <f t="shared" si="374"/>
        <v/>
      </c>
      <c r="M2017">
        <f t="shared" si="375"/>
        <v>99.999978975999994</v>
      </c>
      <c r="N2017">
        <f t="shared" si="376"/>
        <v>0</v>
      </c>
      <c r="O2017" t="str">
        <f t="shared" si="377"/>
        <v/>
      </c>
      <c r="P2017" t="str">
        <f>IFERROR(VLOOKUP(A2017,Ref_Data!$A:$B,2,0),"Unknown")</f>
        <v>High Income</v>
      </c>
      <c r="Q2017" t="str">
        <f>IFERROR(VLOOKUP(A2017,Ref_Data!$A:$C,3,0),"Unknown")</f>
        <v>East Asia &amp; Pacific</v>
      </c>
      <c r="R2017" t="str">
        <f t="shared" si="378"/>
        <v>Universal Access</v>
      </c>
      <c r="S2017">
        <f t="shared" si="379"/>
        <v>20.375342560585949</v>
      </c>
      <c r="T2017">
        <f t="shared" si="380"/>
        <v>-30.412664906737902</v>
      </c>
      <c r="U2017">
        <f t="shared" si="381"/>
        <v>-5.096210477991634</v>
      </c>
      <c r="V2017">
        <f t="shared" si="382"/>
        <v>0</v>
      </c>
      <c r="W2017">
        <f t="shared" si="383"/>
        <v>0</v>
      </c>
    </row>
    <row r="2018" spans="1:23" x14ac:dyDescent="0.2">
      <c r="A2018" t="s">
        <v>315</v>
      </c>
      <c r="B2018" t="s">
        <v>314</v>
      </c>
      <c r="C2018">
        <v>2011</v>
      </c>
      <c r="D2018">
        <v>100</v>
      </c>
      <c r="E2018">
        <v>0</v>
      </c>
      <c r="F2018">
        <v>1.8653929999999999E-3</v>
      </c>
      <c r="H2018">
        <v>53608</v>
      </c>
      <c r="I2018" t="str">
        <f>Master_Data!$A2018 &amp; "-" &amp; Master_Data!$C2018</f>
        <v>MNP-2011</v>
      </c>
      <c r="J2018">
        <f t="shared" si="372"/>
        <v>0</v>
      </c>
      <c r="K2018">
        <f t="shared" si="373"/>
        <v>0</v>
      </c>
      <c r="L2018">
        <f t="shared" si="374"/>
        <v>1.6657E-5</v>
      </c>
      <c r="M2018">
        <f t="shared" si="375"/>
        <v>99.999987943999997</v>
      </c>
      <c r="N2018">
        <f t="shared" si="376"/>
        <v>0</v>
      </c>
      <c r="O2018" t="str">
        <f t="shared" si="377"/>
        <v/>
      </c>
      <c r="P2018" t="str">
        <f>IFERROR(VLOOKUP(A2018,Ref_Data!$A:$B,2,0),"Unknown")</f>
        <v>High Income</v>
      </c>
      <c r="Q2018" t="str">
        <f>IFERROR(VLOOKUP(A2018,Ref_Data!$A:$C,3,0),"Unknown")</f>
        <v>East Asia &amp; Pacific</v>
      </c>
      <c r="R2018" t="str">
        <f t="shared" si="378"/>
        <v>Universal Access</v>
      </c>
      <c r="S2018">
        <f t="shared" si="379"/>
        <v>19.584672569179688</v>
      </c>
      <c r="T2018">
        <f t="shared" si="380"/>
        <v>-30.197370289641142</v>
      </c>
      <c r="U2018">
        <f t="shared" si="381"/>
        <v>-5.1246679907740553</v>
      </c>
      <c r="V2018">
        <f t="shared" si="382"/>
        <v>0</v>
      </c>
      <c r="W2018">
        <f t="shared" si="383"/>
        <v>1.6657E-5</v>
      </c>
    </row>
    <row r="2019" spans="1:23" x14ac:dyDescent="0.2">
      <c r="A2019" t="s">
        <v>315</v>
      </c>
      <c r="B2019" t="s">
        <v>314</v>
      </c>
      <c r="C2019">
        <v>2012</v>
      </c>
      <c r="D2019">
        <v>100</v>
      </c>
      <c r="E2019">
        <v>0</v>
      </c>
      <c r="F2019">
        <v>1.8784990000000001E-3</v>
      </c>
      <c r="H2019">
        <v>53234</v>
      </c>
      <c r="I2019" t="str">
        <f>Master_Data!$A2019 &amp; "-" &amp; Master_Data!$C2019</f>
        <v>MNP-2012</v>
      </c>
      <c r="J2019">
        <f t="shared" si="372"/>
        <v>0</v>
      </c>
      <c r="K2019">
        <f t="shared" si="373"/>
        <v>0</v>
      </c>
      <c r="L2019">
        <f t="shared" si="374"/>
        <v>1.3106000000000142E-5</v>
      </c>
      <c r="M2019">
        <f t="shared" si="375"/>
        <v>100.000015766</v>
      </c>
      <c r="N2019">
        <f t="shared" si="376"/>
        <v>0</v>
      </c>
      <c r="O2019" t="str">
        <f t="shared" si="377"/>
        <v/>
      </c>
      <c r="P2019" t="str">
        <f>IFERROR(VLOOKUP(A2019,Ref_Data!$A:$B,2,0),"Unknown")</f>
        <v>High Income</v>
      </c>
      <c r="Q2019" t="str">
        <f>IFERROR(VLOOKUP(A2019,Ref_Data!$A:$C,3,0),"Unknown")</f>
        <v>East Asia &amp; Pacific</v>
      </c>
      <c r="R2019" t="str">
        <f t="shared" si="378"/>
        <v>Universal Access</v>
      </c>
      <c r="S2019">
        <f t="shared" si="379"/>
        <v>18.879195463984374</v>
      </c>
      <c r="T2019">
        <f t="shared" si="380"/>
        <v>-30.107129453224882</v>
      </c>
      <c r="U2019">
        <f t="shared" si="381"/>
        <v>-5.4036255640962292</v>
      </c>
      <c r="V2019">
        <f t="shared" si="382"/>
        <v>0</v>
      </c>
      <c r="W2019">
        <f t="shared" si="383"/>
        <v>2.9763000000000142E-5</v>
      </c>
    </row>
    <row r="2020" spans="1:23" x14ac:dyDescent="0.2">
      <c r="A2020" t="s">
        <v>315</v>
      </c>
      <c r="B2020" t="s">
        <v>314</v>
      </c>
      <c r="C2020">
        <v>2013</v>
      </c>
      <c r="D2020">
        <v>100</v>
      </c>
      <c r="E2020">
        <v>0</v>
      </c>
      <c r="F2020">
        <v>1.895447E-3</v>
      </c>
      <c r="H2020">
        <v>52758</v>
      </c>
      <c r="I2020" t="str">
        <f>Master_Data!$A2020 &amp; "-" &amp; Master_Data!$C2020</f>
        <v>MNP-2013</v>
      </c>
      <c r="J2020">
        <f t="shared" si="372"/>
        <v>0</v>
      </c>
      <c r="K2020">
        <f t="shared" si="373"/>
        <v>0</v>
      </c>
      <c r="L2020">
        <f t="shared" si="374"/>
        <v>1.694799999999992E-5</v>
      </c>
      <c r="M2020">
        <f t="shared" si="375"/>
        <v>99.999992825999996</v>
      </c>
      <c r="N2020">
        <f t="shared" si="376"/>
        <v>0</v>
      </c>
      <c r="O2020" t="str">
        <f t="shared" si="377"/>
        <v/>
      </c>
      <c r="P2020" t="str">
        <f>IFERROR(VLOOKUP(A2020,Ref_Data!$A:$B,2,0),"Unknown")</f>
        <v>High Income</v>
      </c>
      <c r="Q2020" t="str">
        <f>IFERROR(VLOOKUP(A2020,Ref_Data!$A:$C,3,0),"Unknown")</f>
        <v>East Asia &amp; Pacific</v>
      </c>
      <c r="R2020" t="str">
        <f t="shared" si="378"/>
        <v>Universal Access</v>
      </c>
      <c r="S2020">
        <f t="shared" si="379"/>
        <v>18.287461823359394</v>
      </c>
      <c r="T2020">
        <f t="shared" si="380"/>
        <v>-30.301640083835348</v>
      </c>
      <c r="U2020">
        <f t="shared" si="381"/>
        <v>-4.9664749970000042</v>
      </c>
      <c r="V2020">
        <f t="shared" si="382"/>
        <v>0</v>
      </c>
      <c r="W2020">
        <f t="shared" si="383"/>
        <v>4.6711000000000061E-5</v>
      </c>
    </row>
    <row r="2021" spans="1:23" x14ac:dyDescent="0.2">
      <c r="A2021" t="s">
        <v>315</v>
      </c>
      <c r="B2021" t="s">
        <v>314</v>
      </c>
      <c r="C2021">
        <v>2014</v>
      </c>
      <c r="D2021">
        <v>100</v>
      </c>
      <c r="E2021">
        <v>0</v>
      </c>
      <c r="F2021">
        <v>1.916517E-3</v>
      </c>
      <c r="H2021">
        <v>52178</v>
      </c>
      <c r="I2021" t="str">
        <f>Master_Data!$A2021 &amp; "-" &amp; Master_Data!$C2021</f>
        <v>MNP-2014</v>
      </c>
      <c r="J2021">
        <f t="shared" si="372"/>
        <v>0</v>
      </c>
      <c r="K2021">
        <f t="shared" si="373"/>
        <v>0</v>
      </c>
      <c r="L2021">
        <f t="shared" si="374"/>
        <v>2.1069999999999986E-5</v>
      </c>
      <c r="M2021">
        <f t="shared" si="375"/>
        <v>100.00002402599999</v>
      </c>
      <c r="N2021">
        <f t="shared" si="376"/>
        <v>0</v>
      </c>
      <c r="O2021" t="str">
        <f t="shared" si="377"/>
        <v/>
      </c>
      <c r="P2021" t="str">
        <f>IFERROR(VLOOKUP(A2021,Ref_Data!$A:$B,2,0),"Unknown")</f>
        <v>High Income</v>
      </c>
      <c r="Q2021" t="str">
        <f>IFERROR(VLOOKUP(A2021,Ref_Data!$A:$C,3,0),"Unknown")</f>
        <v>East Asia &amp; Pacific</v>
      </c>
      <c r="R2021" t="str">
        <f t="shared" si="378"/>
        <v>Universal Access</v>
      </c>
      <c r="S2021">
        <f t="shared" si="379"/>
        <v>17.559097411132853</v>
      </c>
      <c r="T2021">
        <f t="shared" si="380"/>
        <v>-30.111726605578301</v>
      </c>
      <c r="U2021">
        <f t="shared" si="381"/>
        <v>-4.7893703810836845</v>
      </c>
      <c r="V2021">
        <f t="shared" si="382"/>
        <v>0</v>
      </c>
      <c r="W2021">
        <f t="shared" si="383"/>
        <v>6.7781000000000048E-5</v>
      </c>
    </row>
    <row r="2022" spans="1:23" x14ac:dyDescent="0.2">
      <c r="A2022" t="s">
        <v>315</v>
      </c>
      <c r="B2022" t="s">
        <v>314</v>
      </c>
      <c r="C2022">
        <v>2015</v>
      </c>
      <c r="D2022">
        <v>100</v>
      </c>
      <c r="E2022">
        <v>0</v>
      </c>
      <c r="F2022">
        <v>1.94122E-3</v>
      </c>
      <c r="H2022">
        <v>51514</v>
      </c>
      <c r="I2022" t="str">
        <f>Master_Data!$A2022 &amp; "-" &amp; Master_Data!$C2022</f>
        <v>MNP-2015</v>
      </c>
      <c r="J2022">
        <f t="shared" si="372"/>
        <v>0</v>
      </c>
      <c r="K2022">
        <f t="shared" si="373"/>
        <v>0</v>
      </c>
      <c r="L2022">
        <f t="shared" si="374"/>
        <v>2.4703000000000051E-5</v>
      </c>
      <c r="M2022">
        <f t="shared" si="375"/>
        <v>100.00000708</v>
      </c>
      <c r="N2022">
        <f t="shared" si="376"/>
        <v>0</v>
      </c>
      <c r="O2022" t="str">
        <f t="shared" si="377"/>
        <v/>
      </c>
      <c r="P2022" t="str">
        <f>IFERROR(VLOOKUP(A2022,Ref_Data!$A:$B,2,0),"Unknown")</f>
        <v>High Income</v>
      </c>
      <c r="Q2022" t="str">
        <f>IFERROR(VLOOKUP(A2022,Ref_Data!$A:$C,3,0),"Unknown")</f>
        <v>East Asia &amp; Pacific</v>
      </c>
      <c r="R2022" t="str">
        <f t="shared" si="378"/>
        <v>Universal Access</v>
      </c>
      <c r="S2022">
        <f t="shared" si="379"/>
        <v>16.984761441953111</v>
      </c>
      <c r="T2022">
        <f t="shared" si="380"/>
        <v>-29.91515719149799</v>
      </c>
      <c r="U2022">
        <f t="shared" si="381"/>
        <v>-4.707500146004179</v>
      </c>
      <c r="V2022">
        <f t="shared" si="382"/>
        <v>0</v>
      </c>
      <c r="W2022">
        <f t="shared" si="383"/>
        <v>9.2484000000000099E-5</v>
      </c>
    </row>
    <row r="2023" spans="1:23" x14ac:dyDescent="0.2">
      <c r="A2023" t="s">
        <v>315</v>
      </c>
      <c r="B2023" t="s">
        <v>314</v>
      </c>
      <c r="C2023">
        <v>2016</v>
      </c>
      <c r="D2023">
        <v>100</v>
      </c>
      <c r="E2023">
        <v>0</v>
      </c>
      <c r="F2023">
        <v>1.9695509999999999E-3</v>
      </c>
      <c r="H2023">
        <v>50773</v>
      </c>
      <c r="I2023" t="str">
        <f>Master_Data!$A2023 &amp; "-" &amp; Master_Data!$C2023</f>
        <v>MNP-2016</v>
      </c>
      <c r="J2023">
        <f t="shared" si="372"/>
        <v>0</v>
      </c>
      <c r="K2023">
        <f t="shared" si="373"/>
        <v>0</v>
      </c>
      <c r="L2023">
        <f t="shared" si="374"/>
        <v>2.8330999999999929E-5</v>
      </c>
      <c r="M2023">
        <f t="shared" si="375"/>
        <v>100.000012923</v>
      </c>
      <c r="N2023">
        <f t="shared" si="376"/>
        <v>0</v>
      </c>
      <c r="O2023" t="str">
        <f t="shared" si="377"/>
        <v/>
      </c>
      <c r="P2023" t="str">
        <f>IFERROR(VLOOKUP(A2023,Ref_Data!$A:$B,2,0),"Unknown")</f>
        <v>High Income</v>
      </c>
      <c r="Q2023" t="str">
        <f>IFERROR(VLOOKUP(A2023,Ref_Data!$A:$C,3,0),"Unknown")</f>
        <v>East Asia &amp; Pacific</v>
      </c>
      <c r="R2023" t="str">
        <f t="shared" si="378"/>
        <v>Universal Access</v>
      </c>
      <c r="S2023">
        <f t="shared" si="379"/>
        <v>15.905248869453033</v>
      </c>
      <c r="T2023">
        <f t="shared" si="380"/>
        <v>-29.706057525184725</v>
      </c>
      <c r="U2023">
        <f t="shared" si="381"/>
        <v>-4.6724022446694562</v>
      </c>
      <c r="V2023">
        <f t="shared" si="382"/>
        <v>0</v>
      </c>
      <c r="W2023">
        <f t="shared" si="383"/>
        <v>1.2081500000000003E-4</v>
      </c>
    </row>
    <row r="2024" spans="1:23" x14ac:dyDescent="0.2">
      <c r="A2024" t="s">
        <v>315</v>
      </c>
      <c r="B2024" t="s">
        <v>314</v>
      </c>
      <c r="C2024">
        <v>2017</v>
      </c>
      <c r="D2024">
        <v>100</v>
      </c>
      <c r="E2024">
        <v>0</v>
      </c>
      <c r="F2024">
        <v>2.0016410000000002E-3</v>
      </c>
      <c r="H2024">
        <v>49959</v>
      </c>
      <c r="I2024" t="str">
        <f>Master_Data!$A2024 &amp; "-" &amp; Master_Data!$C2024</f>
        <v>MNP-2017</v>
      </c>
      <c r="J2024">
        <f t="shared" si="372"/>
        <v>0</v>
      </c>
      <c r="K2024">
        <f t="shared" si="373"/>
        <v>0</v>
      </c>
      <c r="L2024">
        <f t="shared" si="374"/>
        <v>3.2090000000000243E-5</v>
      </c>
      <c r="M2024">
        <f t="shared" si="375"/>
        <v>99.999982719000016</v>
      </c>
      <c r="N2024">
        <f t="shared" si="376"/>
        <v>0</v>
      </c>
      <c r="O2024" t="str">
        <f t="shared" si="377"/>
        <v/>
      </c>
      <c r="P2024" t="str">
        <f>IFERROR(VLOOKUP(A2024,Ref_Data!$A:$B,2,0),"Unknown")</f>
        <v>High Income</v>
      </c>
      <c r="Q2024" t="str">
        <f>IFERROR(VLOOKUP(A2024,Ref_Data!$A:$C,3,0),"Unknown")</f>
        <v>East Asia &amp; Pacific</v>
      </c>
      <c r="R2024" t="str">
        <f t="shared" si="378"/>
        <v>Universal Access</v>
      </c>
      <c r="S2024">
        <f t="shared" si="379"/>
        <v>15.146092309921883</v>
      </c>
      <c r="T2024">
        <f t="shared" si="380"/>
        <v>-29.541518871734947</v>
      </c>
      <c r="U2024">
        <f t="shared" si="381"/>
        <v>-4.6757494245732243</v>
      </c>
      <c r="V2024">
        <f t="shared" si="382"/>
        <v>0</v>
      </c>
      <c r="W2024">
        <f t="shared" si="383"/>
        <v>1.5290500000000027E-4</v>
      </c>
    </row>
    <row r="2025" spans="1:23" x14ac:dyDescent="0.2">
      <c r="A2025" t="s">
        <v>315</v>
      </c>
      <c r="B2025" t="s">
        <v>314</v>
      </c>
      <c r="C2025">
        <v>2018</v>
      </c>
      <c r="D2025">
        <v>100</v>
      </c>
      <c r="E2025">
        <v>0</v>
      </c>
      <c r="F2025">
        <v>2.0376140000000001E-3</v>
      </c>
      <c r="H2025">
        <v>49077</v>
      </c>
      <c r="I2025" t="str">
        <f>Master_Data!$A2025 &amp; "-" &amp; Master_Data!$C2025</f>
        <v>MNP-2018</v>
      </c>
      <c r="J2025">
        <f t="shared" si="372"/>
        <v>0</v>
      </c>
      <c r="K2025">
        <f t="shared" si="373"/>
        <v>0</v>
      </c>
      <c r="L2025">
        <f t="shared" si="374"/>
        <v>3.5972999999999908E-5</v>
      </c>
      <c r="M2025">
        <f t="shared" si="375"/>
        <v>99.999982278000004</v>
      </c>
      <c r="N2025">
        <f t="shared" si="376"/>
        <v>0</v>
      </c>
      <c r="O2025" t="str">
        <f t="shared" si="377"/>
        <v/>
      </c>
      <c r="P2025" t="str">
        <f>IFERROR(VLOOKUP(A2025,Ref_Data!$A:$B,2,0),"Unknown")</f>
        <v>High Income</v>
      </c>
      <c r="Q2025" t="str">
        <f>IFERROR(VLOOKUP(A2025,Ref_Data!$A:$C,3,0),"Unknown")</f>
        <v>East Asia &amp; Pacific</v>
      </c>
      <c r="R2025" t="str">
        <f t="shared" si="378"/>
        <v>Universal Access</v>
      </c>
      <c r="S2025">
        <f t="shared" si="379"/>
        <v>14.516199440312505</v>
      </c>
      <c r="T2025">
        <f t="shared" si="380"/>
        <v>-29.563030170325302</v>
      </c>
      <c r="U2025">
        <f t="shared" si="381"/>
        <v>-4.7088313956276151</v>
      </c>
      <c r="V2025">
        <f t="shared" si="382"/>
        <v>0</v>
      </c>
      <c r="W2025">
        <f t="shared" si="383"/>
        <v>1.8887800000000018E-4</v>
      </c>
    </row>
    <row r="2026" spans="1:23" x14ac:dyDescent="0.2">
      <c r="A2026" t="s">
        <v>315</v>
      </c>
      <c r="B2026" t="s">
        <v>314</v>
      </c>
      <c r="C2026">
        <v>2019</v>
      </c>
      <c r="D2026">
        <v>100</v>
      </c>
      <c r="E2026">
        <v>0</v>
      </c>
      <c r="F2026">
        <v>2.0777489999999998E-3</v>
      </c>
      <c r="H2026">
        <v>48129</v>
      </c>
      <c r="I2026" t="str">
        <f>Master_Data!$A2026 &amp; "-" &amp; Master_Data!$C2026</f>
        <v>MNP-2019</v>
      </c>
      <c r="J2026">
        <f t="shared" si="372"/>
        <v>0</v>
      </c>
      <c r="K2026">
        <f t="shared" si="373"/>
        <v>0</v>
      </c>
      <c r="L2026">
        <f t="shared" si="374"/>
        <v>4.0134999999999737E-5</v>
      </c>
      <c r="M2026">
        <f t="shared" si="375"/>
        <v>99.999981620999989</v>
      </c>
      <c r="N2026">
        <f t="shared" si="376"/>
        <v>0</v>
      </c>
      <c r="O2026" t="str">
        <f t="shared" si="377"/>
        <v/>
      </c>
      <c r="P2026" t="str">
        <f>IFERROR(VLOOKUP(A2026,Ref_Data!$A:$B,2,0),"Unknown")</f>
        <v>High Income</v>
      </c>
      <c r="Q2026" t="str">
        <f>IFERROR(VLOOKUP(A2026,Ref_Data!$A:$C,3,0),"Unknown")</f>
        <v>East Asia &amp; Pacific</v>
      </c>
      <c r="R2026" t="str">
        <f t="shared" si="378"/>
        <v>Universal Access</v>
      </c>
      <c r="S2026">
        <f t="shared" si="379"/>
        <v>13.958622860585876</v>
      </c>
      <c r="T2026">
        <f t="shared" si="380"/>
        <v>-29.462191043827289</v>
      </c>
      <c r="U2026">
        <f t="shared" si="381"/>
        <v>-4.6813235465815879</v>
      </c>
      <c r="V2026">
        <f t="shared" si="382"/>
        <v>0</v>
      </c>
      <c r="W2026">
        <f t="shared" si="383"/>
        <v>2.2901299999999992E-4</v>
      </c>
    </row>
    <row r="2027" spans="1:23" x14ac:dyDescent="0.2">
      <c r="A2027" t="s">
        <v>315</v>
      </c>
      <c r="B2027" t="s">
        <v>314</v>
      </c>
      <c r="C2027">
        <v>2020</v>
      </c>
      <c r="D2027">
        <v>100</v>
      </c>
      <c r="E2027">
        <v>0.3</v>
      </c>
      <c r="F2027">
        <v>2.104023E-3</v>
      </c>
      <c r="H2027">
        <v>47528</v>
      </c>
      <c r="I2027" t="str">
        <f>Master_Data!$A2027 &amp; "-" &amp; Master_Data!$C2027</f>
        <v>MNP-2020</v>
      </c>
      <c r="J2027">
        <f t="shared" si="372"/>
        <v>0</v>
      </c>
      <c r="K2027">
        <f t="shared" si="373"/>
        <v>0.3</v>
      </c>
      <c r="L2027">
        <f t="shared" si="374"/>
        <v>2.6274000000000176E-5</v>
      </c>
      <c r="M2027">
        <f t="shared" si="375"/>
        <v>100.000005144</v>
      </c>
      <c r="N2027">
        <f t="shared" si="376"/>
        <v>0</v>
      </c>
      <c r="O2027" t="str">
        <f t="shared" si="377"/>
        <v/>
      </c>
      <c r="P2027" t="str">
        <f>IFERROR(VLOOKUP(A2027,Ref_Data!$A:$B,2,0),"Unknown")</f>
        <v>High Income</v>
      </c>
      <c r="Q2027" t="str">
        <f>IFERROR(VLOOKUP(A2027,Ref_Data!$A:$C,3,0),"Unknown")</f>
        <v>East Asia &amp; Pacific</v>
      </c>
      <c r="R2027" t="str">
        <f t="shared" si="378"/>
        <v>Universal Access</v>
      </c>
      <c r="S2027">
        <f t="shared" si="379"/>
        <v>13.426165474335917</v>
      </c>
      <c r="T2027">
        <f t="shared" si="380"/>
        <v>-30.23485343381526</v>
      </c>
      <c r="U2027">
        <f t="shared" si="381"/>
        <v>-4.3986436133012576</v>
      </c>
      <c r="V2027">
        <f t="shared" si="382"/>
        <v>0</v>
      </c>
      <c r="W2027">
        <f t="shared" si="383"/>
        <v>2.5528700000000009E-4</v>
      </c>
    </row>
    <row r="2028" spans="1:23" x14ac:dyDescent="0.2">
      <c r="A2028" t="s">
        <v>315</v>
      </c>
      <c r="B2028" t="s">
        <v>314</v>
      </c>
      <c r="C2028">
        <v>2021</v>
      </c>
      <c r="D2028">
        <v>100</v>
      </c>
      <c r="E2028">
        <v>0.5</v>
      </c>
      <c r="F2028">
        <v>2.1286109999999999E-3</v>
      </c>
      <c r="H2028">
        <v>46979</v>
      </c>
      <c r="I2028" t="str">
        <f>Master_Data!$A2028 &amp; "-" &amp; Master_Data!$C2028</f>
        <v>MNP-2021</v>
      </c>
      <c r="J2028">
        <f t="shared" si="372"/>
        <v>0</v>
      </c>
      <c r="K2028">
        <f t="shared" si="373"/>
        <v>0.2</v>
      </c>
      <c r="L2028">
        <f t="shared" si="374"/>
        <v>2.4587999999999867E-5</v>
      </c>
      <c r="M2028">
        <f t="shared" si="375"/>
        <v>100.00001616899999</v>
      </c>
      <c r="N2028">
        <f t="shared" si="376"/>
        <v>0</v>
      </c>
      <c r="O2028" t="str">
        <f t="shared" si="377"/>
        <v/>
      </c>
      <c r="P2028" t="str">
        <f>IFERROR(VLOOKUP(A2028,Ref_Data!$A:$B,2,0),"Unknown")</f>
        <v>High Income</v>
      </c>
      <c r="Q2028" t="str">
        <f>IFERROR(VLOOKUP(A2028,Ref_Data!$A:$C,3,0),"Unknown")</f>
        <v>East Asia &amp; Pacific</v>
      </c>
      <c r="R2028" t="str">
        <f t="shared" si="378"/>
        <v>Universal Access</v>
      </c>
      <c r="S2028">
        <f t="shared" si="379"/>
        <v>12.87483148972656</v>
      </c>
      <c r="T2028">
        <f t="shared" si="380"/>
        <v>-29.103381642512058</v>
      </c>
      <c r="U2028">
        <f t="shared" si="381"/>
        <v>-4.5786057300041865</v>
      </c>
      <c r="V2028">
        <f t="shared" si="382"/>
        <v>0</v>
      </c>
      <c r="W2028">
        <f t="shared" si="383"/>
        <v>2.7987499999999996E-4</v>
      </c>
    </row>
    <row r="2029" spans="1:23" x14ac:dyDescent="0.2">
      <c r="A2029" t="s">
        <v>315</v>
      </c>
      <c r="B2029" t="s">
        <v>314</v>
      </c>
      <c r="C2029">
        <v>2022</v>
      </c>
      <c r="D2029">
        <v>100</v>
      </c>
      <c r="E2029">
        <v>0.5</v>
      </c>
      <c r="F2029">
        <v>2.1702330000000001E-3</v>
      </c>
      <c r="H2029">
        <v>46078</v>
      </c>
      <c r="I2029" t="str">
        <f>Master_Data!$A2029 &amp; "-" &amp; Master_Data!$C2029</f>
        <v>MNP-2022</v>
      </c>
      <c r="J2029">
        <f t="shared" si="372"/>
        <v>0</v>
      </c>
      <c r="K2029">
        <f t="shared" si="373"/>
        <v>0</v>
      </c>
      <c r="L2029">
        <f t="shared" si="374"/>
        <v>4.1622000000000273E-5</v>
      </c>
      <c r="M2029">
        <f t="shared" si="375"/>
        <v>99.999996174000003</v>
      </c>
      <c r="N2029">
        <f t="shared" si="376"/>
        <v>0</v>
      </c>
      <c r="O2029" t="str">
        <f t="shared" si="377"/>
        <v/>
      </c>
      <c r="P2029" t="str">
        <f>IFERROR(VLOOKUP(A2029,Ref_Data!$A:$B,2,0),"Unknown")</f>
        <v>High Income</v>
      </c>
      <c r="Q2029" t="str">
        <f>IFERROR(VLOOKUP(A2029,Ref_Data!$A:$C,3,0),"Unknown")</f>
        <v>East Asia &amp; Pacific</v>
      </c>
      <c r="R2029" t="str">
        <f t="shared" si="378"/>
        <v>Universal Access</v>
      </c>
      <c r="S2029">
        <f t="shared" si="379"/>
        <v>12.585946336015652</v>
      </c>
      <c r="T2029">
        <f t="shared" si="380"/>
        <v>-29.921739130434794</v>
      </c>
      <c r="U2029">
        <f t="shared" si="381"/>
        <v>-4.5486308192259362</v>
      </c>
      <c r="V2029">
        <f t="shared" si="382"/>
        <v>0</v>
      </c>
      <c r="W2029">
        <f t="shared" si="383"/>
        <v>3.2149700000000023E-4</v>
      </c>
    </row>
    <row r="2030" spans="1:23" x14ac:dyDescent="0.2">
      <c r="A2030" t="s">
        <v>317</v>
      </c>
      <c r="B2030" t="s">
        <v>316</v>
      </c>
      <c r="C2030">
        <v>2010</v>
      </c>
      <c r="D2030">
        <v>18.899999999999999</v>
      </c>
      <c r="E2030">
        <v>84.9</v>
      </c>
      <c r="F2030">
        <v>0.15677043199999999</v>
      </c>
      <c r="G2030">
        <v>317.8812307</v>
      </c>
      <c r="H2030">
        <v>22999235</v>
      </c>
      <c r="I2030" t="str">
        <f>Master_Data!$A2030 &amp; "-" &amp; Master_Data!$C2030</f>
        <v>MOZ-2010</v>
      </c>
      <c r="J2030" t="str">
        <f t="shared" si="372"/>
        <v/>
      </c>
      <c r="K2030" t="str">
        <f t="shared" si="373"/>
        <v/>
      </c>
      <c r="L2030" t="str">
        <f t="shared" si="374"/>
        <v/>
      </c>
      <c r="M2030">
        <f t="shared" si="375"/>
        <v>3605600.0066195196</v>
      </c>
      <c r="N2030">
        <f t="shared" si="376"/>
        <v>81.099999999999994</v>
      </c>
      <c r="O2030">
        <f t="shared" si="377"/>
        <v>0.49317297424191703</v>
      </c>
      <c r="P2030" t="str">
        <f>IFERROR(VLOOKUP(A2030,Ref_Data!$A:$B,2,0),"Unknown")</f>
        <v>Low Income</v>
      </c>
      <c r="Q2030" t="str">
        <f>IFERROR(VLOOKUP(A2030,Ref_Data!$A:$C,3,0),"Unknown")</f>
        <v>Sub-Saharan Africa</v>
      </c>
      <c r="R2030" t="str">
        <f t="shared" si="378"/>
        <v>Critical</v>
      </c>
      <c r="S2030">
        <f t="shared" si="379"/>
        <v>-60.724657439414052</v>
      </c>
      <c r="T2030">
        <f t="shared" si="380"/>
        <v>54.487335093262104</v>
      </c>
      <c r="U2030">
        <f t="shared" si="381"/>
        <v>-4.9412887819916342</v>
      </c>
      <c r="V2030">
        <f t="shared" si="382"/>
        <v>0</v>
      </c>
      <c r="W2030">
        <f t="shared" si="383"/>
        <v>0</v>
      </c>
    </row>
    <row r="2031" spans="1:23" x14ac:dyDescent="0.2">
      <c r="A2031" t="s">
        <v>317</v>
      </c>
      <c r="B2031" t="s">
        <v>316</v>
      </c>
      <c r="C2031">
        <v>2011</v>
      </c>
      <c r="D2031">
        <v>20.2</v>
      </c>
      <c r="E2031">
        <v>85.4</v>
      </c>
      <c r="F2031">
        <v>0.17966480600000001</v>
      </c>
      <c r="G2031">
        <v>370.87053830000002</v>
      </c>
      <c r="H2031">
        <v>23649039</v>
      </c>
      <c r="I2031" t="str">
        <f>Master_Data!$A2031 &amp; "-" &amp; Master_Data!$C2031</f>
        <v>MOZ-2011</v>
      </c>
      <c r="J2031">
        <f t="shared" si="372"/>
        <v>1.3000000000000007</v>
      </c>
      <c r="K2031">
        <f t="shared" si="373"/>
        <v>0.5</v>
      </c>
      <c r="L2031">
        <f t="shared" si="374"/>
        <v>2.2894374000000023E-2</v>
      </c>
      <c r="M2031">
        <f t="shared" si="375"/>
        <v>4248900.0040214341</v>
      </c>
      <c r="N2031">
        <f t="shared" si="376"/>
        <v>79.8</v>
      </c>
      <c r="O2031">
        <f t="shared" si="377"/>
        <v>0.48444076152166005</v>
      </c>
      <c r="P2031" t="str">
        <f>IFERROR(VLOOKUP(A2031,Ref_Data!$A:$B,2,0),"Unknown")</f>
        <v>Low Income</v>
      </c>
      <c r="Q2031" t="str">
        <f>IFERROR(VLOOKUP(A2031,Ref_Data!$A:$C,3,0),"Unknown")</f>
        <v>Sub-Saharan Africa</v>
      </c>
      <c r="R2031" t="str">
        <f t="shared" si="378"/>
        <v>Low Access</v>
      </c>
      <c r="S2031">
        <f t="shared" si="379"/>
        <v>-60.215327430820309</v>
      </c>
      <c r="T2031">
        <f t="shared" si="380"/>
        <v>55.202629710358863</v>
      </c>
      <c r="U2031">
        <f t="shared" si="381"/>
        <v>-4.9468685777740555</v>
      </c>
      <c r="V2031">
        <f t="shared" si="382"/>
        <v>1.3000000000000007</v>
      </c>
      <c r="W2031">
        <f t="shared" si="383"/>
        <v>2.2894374000000023E-2</v>
      </c>
    </row>
    <row r="2032" spans="1:23" x14ac:dyDescent="0.2">
      <c r="A2032" t="s">
        <v>317</v>
      </c>
      <c r="B2032" t="s">
        <v>316</v>
      </c>
      <c r="C2032">
        <v>2012</v>
      </c>
      <c r="D2032">
        <v>21.2</v>
      </c>
      <c r="E2032">
        <v>84.5</v>
      </c>
      <c r="F2032">
        <v>0.19319293900000001</v>
      </c>
      <c r="G2032">
        <v>364.82866960000001</v>
      </c>
      <c r="H2032">
        <v>24337846</v>
      </c>
      <c r="I2032" t="str">
        <f>Master_Data!$A2032 &amp; "-" &amp; Master_Data!$C2032</f>
        <v>MOZ-2012</v>
      </c>
      <c r="J2032">
        <f t="shared" si="372"/>
        <v>1</v>
      </c>
      <c r="K2032">
        <f t="shared" si="373"/>
        <v>-0.90000000000000568</v>
      </c>
      <c r="L2032">
        <f t="shared" si="374"/>
        <v>1.3528132999999998E-2</v>
      </c>
      <c r="M2032">
        <f t="shared" si="375"/>
        <v>4701899.9976693941</v>
      </c>
      <c r="N2032">
        <f t="shared" si="376"/>
        <v>78.8</v>
      </c>
      <c r="O2032">
        <f t="shared" si="377"/>
        <v>0.52954429050715146</v>
      </c>
      <c r="P2032" t="str">
        <f>IFERROR(VLOOKUP(A2032,Ref_Data!$A:$B,2,0),"Unknown")</f>
        <v>Low Income</v>
      </c>
      <c r="Q2032" t="str">
        <f>IFERROR(VLOOKUP(A2032,Ref_Data!$A:$C,3,0),"Unknown")</f>
        <v>Sub-Saharan Africa</v>
      </c>
      <c r="R2032" t="str">
        <f t="shared" si="378"/>
        <v>Low Access</v>
      </c>
      <c r="S2032">
        <f t="shared" si="379"/>
        <v>-59.920804536015623</v>
      </c>
      <c r="T2032">
        <f t="shared" si="380"/>
        <v>54.392870546775114</v>
      </c>
      <c r="U2032">
        <f t="shared" si="381"/>
        <v>-5.212311124096229</v>
      </c>
      <c r="V2032">
        <f t="shared" si="382"/>
        <v>2.3000000000000007</v>
      </c>
      <c r="W2032">
        <f t="shared" si="383"/>
        <v>3.6422507000000021E-2</v>
      </c>
    </row>
    <row r="2033" spans="1:23" x14ac:dyDescent="0.2">
      <c r="A2033" t="s">
        <v>317</v>
      </c>
      <c r="B2033" t="s">
        <v>316</v>
      </c>
      <c r="C2033">
        <v>2013</v>
      </c>
      <c r="D2033">
        <v>22.4</v>
      </c>
      <c r="E2033">
        <v>83.1</v>
      </c>
      <c r="F2033">
        <v>0.204274288</v>
      </c>
      <c r="G2033">
        <v>380.5824197</v>
      </c>
      <c r="H2033">
        <v>25051611</v>
      </c>
      <c r="I2033" t="str">
        <f>Master_Data!$A2033 &amp; "-" &amp; Master_Data!$C2033</f>
        <v>MOZ-2013</v>
      </c>
      <c r="J2033">
        <f t="shared" si="372"/>
        <v>1.1999999999999993</v>
      </c>
      <c r="K2033">
        <f t="shared" si="373"/>
        <v>-1.4000000000000057</v>
      </c>
      <c r="L2033">
        <f t="shared" si="374"/>
        <v>1.108134899999999E-2</v>
      </c>
      <c r="M2033">
        <f t="shared" si="375"/>
        <v>5117400.0002779681</v>
      </c>
      <c r="N2033">
        <f t="shared" si="376"/>
        <v>77.599999999999994</v>
      </c>
      <c r="O2033">
        <f t="shared" si="377"/>
        <v>0.53674126135679723</v>
      </c>
      <c r="P2033" t="str">
        <f>IFERROR(VLOOKUP(A2033,Ref_Data!$A:$B,2,0),"Unknown")</f>
        <v>Low Income</v>
      </c>
      <c r="Q2033" t="str">
        <f>IFERROR(VLOOKUP(A2033,Ref_Data!$A:$C,3,0),"Unknown")</f>
        <v>Sub-Saharan Africa</v>
      </c>
      <c r="R2033" t="str">
        <f t="shared" si="378"/>
        <v>Low Access</v>
      </c>
      <c r="S2033">
        <f t="shared" si="379"/>
        <v>-59.312538176640608</v>
      </c>
      <c r="T2033">
        <f t="shared" si="380"/>
        <v>52.798359916164642</v>
      </c>
      <c r="U2033">
        <f t="shared" si="381"/>
        <v>-4.7640961560000044</v>
      </c>
      <c r="V2033">
        <f t="shared" si="382"/>
        <v>3.5</v>
      </c>
      <c r="W2033">
        <f t="shared" si="383"/>
        <v>4.7503856000000011E-2</v>
      </c>
    </row>
    <row r="2034" spans="1:23" x14ac:dyDescent="0.2">
      <c r="A2034" t="s">
        <v>317</v>
      </c>
      <c r="B2034" t="s">
        <v>316</v>
      </c>
      <c r="C2034">
        <v>2014</v>
      </c>
      <c r="D2034">
        <v>24.8</v>
      </c>
      <c r="E2034">
        <v>81.2</v>
      </c>
      <c r="F2034">
        <v>0.22454991999999999</v>
      </c>
      <c r="G2034">
        <v>383.32263540000002</v>
      </c>
      <c r="H2034">
        <v>25788475</v>
      </c>
      <c r="I2034" t="str">
        <f>Master_Data!$A2034 &amp; "-" &amp; Master_Data!$C2034</f>
        <v>MOZ-2014</v>
      </c>
      <c r="J2034">
        <f t="shared" si="372"/>
        <v>2.4000000000000021</v>
      </c>
      <c r="K2034">
        <f t="shared" si="373"/>
        <v>-1.8999999999999915</v>
      </c>
      <c r="L2034">
        <f t="shared" si="374"/>
        <v>2.0275631999999988E-2</v>
      </c>
      <c r="M2034">
        <f t="shared" si="375"/>
        <v>5790799.9981720001</v>
      </c>
      <c r="N2034">
        <f t="shared" si="376"/>
        <v>75.2</v>
      </c>
      <c r="O2034">
        <f t="shared" si="377"/>
        <v>0.5857987482677105</v>
      </c>
      <c r="P2034" t="str">
        <f>IFERROR(VLOOKUP(A2034,Ref_Data!$A:$B,2,0),"Unknown")</f>
        <v>Low Income</v>
      </c>
      <c r="Q2034" t="str">
        <f>IFERROR(VLOOKUP(A2034,Ref_Data!$A:$C,3,0),"Unknown")</f>
        <v>Sub-Saharan Africa</v>
      </c>
      <c r="R2034" t="str">
        <f t="shared" si="378"/>
        <v>Low Access</v>
      </c>
      <c r="S2034">
        <f t="shared" si="379"/>
        <v>-57.640902588867149</v>
      </c>
      <c r="T2034">
        <f t="shared" si="380"/>
        <v>51.088273394421705</v>
      </c>
      <c r="U2034">
        <f t="shared" si="381"/>
        <v>-4.566736978083684</v>
      </c>
      <c r="V2034">
        <f t="shared" si="382"/>
        <v>5.9000000000000021</v>
      </c>
      <c r="W2034">
        <f t="shared" si="383"/>
        <v>6.7779487999999999E-2</v>
      </c>
    </row>
    <row r="2035" spans="1:23" x14ac:dyDescent="0.2">
      <c r="A2035" t="s">
        <v>317</v>
      </c>
      <c r="B2035" t="s">
        <v>316</v>
      </c>
      <c r="C2035">
        <v>2015</v>
      </c>
      <c r="D2035">
        <v>24</v>
      </c>
      <c r="E2035">
        <v>80.099999999999994</v>
      </c>
      <c r="F2035">
        <v>0.24326895100000001</v>
      </c>
      <c r="G2035">
        <v>385.14656710000003</v>
      </c>
      <c r="H2035">
        <v>26547572</v>
      </c>
      <c r="I2035" t="str">
        <f>Master_Data!$A2035 &amp; "-" &amp; Master_Data!$C2035</f>
        <v>MOZ-2015</v>
      </c>
      <c r="J2035">
        <f t="shared" si="372"/>
        <v>-0.80000000000000071</v>
      </c>
      <c r="K2035">
        <f t="shared" si="373"/>
        <v>-1.1000000000000085</v>
      </c>
      <c r="L2035">
        <f t="shared" si="374"/>
        <v>1.8719031000000025E-2</v>
      </c>
      <c r="M2035">
        <f t="shared" si="375"/>
        <v>6458199.9920369722</v>
      </c>
      <c r="N2035">
        <f t="shared" si="376"/>
        <v>76</v>
      </c>
      <c r="O2035">
        <f t="shared" si="377"/>
        <v>0.63162694875282965</v>
      </c>
      <c r="P2035" t="str">
        <f>IFERROR(VLOOKUP(A2035,Ref_Data!$A:$B,2,0),"Unknown")</f>
        <v>Low Income</v>
      </c>
      <c r="Q2035" t="str">
        <f>IFERROR(VLOOKUP(A2035,Ref_Data!$A:$C,3,0),"Unknown")</f>
        <v>Sub-Saharan Africa</v>
      </c>
      <c r="R2035" t="str">
        <f t="shared" si="378"/>
        <v>Low Access</v>
      </c>
      <c r="S2035">
        <f t="shared" si="379"/>
        <v>-59.015238558046889</v>
      </c>
      <c r="T2035">
        <f t="shared" si="380"/>
        <v>50.184842808502005</v>
      </c>
      <c r="U2035">
        <f t="shared" si="381"/>
        <v>-4.4661724150041788</v>
      </c>
      <c r="V2035">
        <f t="shared" si="382"/>
        <v>5.1000000000000014</v>
      </c>
      <c r="W2035">
        <f t="shared" si="383"/>
        <v>8.6498519000000024E-2</v>
      </c>
    </row>
    <row r="2036" spans="1:23" x14ac:dyDescent="0.2">
      <c r="A2036" t="s">
        <v>317</v>
      </c>
      <c r="B2036" t="s">
        <v>316</v>
      </c>
      <c r="C2036">
        <v>2016</v>
      </c>
      <c r="D2036">
        <v>26.2</v>
      </c>
      <c r="E2036">
        <v>77.400000000000006</v>
      </c>
      <c r="F2036">
        <v>0.30478355299999998</v>
      </c>
      <c r="G2036">
        <v>380.80558600000001</v>
      </c>
      <c r="H2036">
        <v>27337105</v>
      </c>
      <c r="I2036" t="str">
        <f>Master_Data!$A2036 &amp; "-" &amp; Master_Data!$C2036</f>
        <v>MOZ-2016</v>
      </c>
      <c r="J2036">
        <f t="shared" si="372"/>
        <v>2.1999999999999993</v>
      </c>
      <c r="K2036">
        <f t="shared" si="373"/>
        <v>-2.6999999999999886</v>
      </c>
      <c r="L2036">
        <f t="shared" si="374"/>
        <v>6.1514601999999974E-2</v>
      </c>
      <c r="M2036">
        <f t="shared" si="375"/>
        <v>8331899.9906340642</v>
      </c>
      <c r="N2036">
        <f t="shared" si="376"/>
        <v>73.8</v>
      </c>
      <c r="O2036">
        <f t="shared" si="377"/>
        <v>0.80036523676414761</v>
      </c>
      <c r="P2036" t="str">
        <f>IFERROR(VLOOKUP(A2036,Ref_Data!$A:$B,2,0),"Unknown")</f>
        <v>Low Income</v>
      </c>
      <c r="Q2036" t="str">
        <f>IFERROR(VLOOKUP(A2036,Ref_Data!$A:$C,3,0),"Unknown")</f>
        <v>Sub-Saharan Africa</v>
      </c>
      <c r="R2036" t="str">
        <f t="shared" si="378"/>
        <v>Low Access</v>
      </c>
      <c r="S2036">
        <f t="shared" si="379"/>
        <v>-57.894751130546965</v>
      </c>
      <c r="T2036">
        <f t="shared" si="380"/>
        <v>47.69394247481528</v>
      </c>
      <c r="U2036">
        <f t="shared" si="381"/>
        <v>-4.3695882426694563</v>
      </c>
      <c r="V2036">
        <f t="shared" si="382"/>
        <v>7.3000000000000007</v>
      </c>
      <c r="W2036">
        <f t="shared" si="383"/>
        <v>0.148013121</v>
      </c>
    </row>
    <row r="2037" spans="1:23" x14ac:dyDescent="0.2">
      <c r="A2037" t="s">
        <v>317</v>
      </c>
      <c r="B2037" t="s">
        <v>316</v>
      </c>
      <c r="C2037">
        <v>2017</v>
      </c>
      <c r="D2037">
        <v>24.3</v>
      </c>
      <c r="E2037">
        <v>78.2</v>
      </c>
      <c r="F2037">
        <v>0.29511056000000002</v>
      </c>
      <c r="G2037">
        <v>371.7391255</v>
      </c>
      <c r="H2037">
        <v>28166393</v>
      </c>
      <c r="I2037" t="str">
        <f>Master_Data!$A2037 &amp; "-" &amp; Master_Data!$C2037</f>
        <v>MOZ-2017</v>
      </c>
      <c r="J2037">
        <f t="shared" si="372"/>
        <v>-1.8999999999999986</v>
      </c>
      <c r="K2037">
        <f t="shared" si="373"/>
        <v>0.79999999999999716</v>
      </c>
      <c r="L2037">
        <f t="shared" si="374"/>
        <v>-9.6729929999999631E-3</v>
      </c>
      <c r="M2037">
        <f t="shared" si="375"/>
        <v>8312200.0114100808</v>
      </c>
      <c r="N2037">
        <f t="shared" si="376"/>
        <v>75.7</v>
      </c>
      <c r="O2037">
        <f t="shared" si="377"/>
        <v>0.79386467486592294</v>
      </c>
      <c r="P2037" t="str">
        <f>IFERROR(VLOOKUP(A2037,Ref_Data!$A:$B,2,0),"Unknown")</f>
        <v>Low Income</v>
      </c>
      <c r="Q2037" t="str">
        <f>IFERROR(VLOOKUP(A2037,Ref_Data!$A:$C,3,0),"Unknown")</f>
        <v>Sub-Saharan Africa</v>
      </c>
      <c r="R2037" t="str">
        <f t="shared" si="378"/>
        <v>Low Access</v>
      </c>
      <c r="S2037">
        <f t="shared" si="379"/>
        <v>-60.55390769007812</v>
      </c>
      <c r="T2037">
        <f t="shared" si="380"/>
        <v>48.658481128265052</v>
      </c>
      <c r="U2037">
        <f t="shared" si="381"/>
        <v>-4.3826405055732236</v>
      </c>
      <c r="V2037">
        <f t="shared" si="382"/>
        <v>5.4000000000000021</v>
      </c>
      <c r="W2037">
        <f t="shared" si="383"/>
        <v>0.13834012800000003</v>
      </c>
    </row>
    <row r="2038" spans="1:23" x14ac:dyDescent="0.2">
      <c r="A2038" t="s">
        <v>317</v>
      </c>
      <c r="B2038" t="s">
        <v>316</v>
      </c>
      <c r="C2038">
        <v>2018</v>
      </c>
      <c r="D2038">
        <v>31.1</v>
      </c>
      <c r="E2038">
        <v>79</v>
      </c>
      <c r="F2038">
        <v>0.27759394999999998</v>
      </c>
      <c r="G2038">
        <v>366.24145240000001</v>
      </c>
      <c r="H2038">
        <v>29018644</v>
      </c>
      <c r="I2038" t="str">
        <f>Master_Data!$A2038 &amp; "-" &amp; Master_Data!$C2038</f>
        <v>MOZ-2018</v>
      </c>
      <c r="J2038">
        <f t="shared" si="372"/>
        <v>6.8000000000000007</v>
      </c>
      <c r="K2038">
        <f t="shared" si="373"/>
        <v>0.79999999999999716</v>
      </c>
      <c r="L2038">
        <f t="shared" si="374"/>
        <v>-1.7516610000000044E-2</v>
      </c>
      <c r="M2038">
        <f t="shared" si="375"/>
        <v>8055400.0116037996</v>
      </c>
      <c r="N2038">
        <f t="shared" si="376"/>
        <v>68.900000000000006</v>
      </c>
      <c r="O2038">
        <f t="shared" si="377"/>
        <v>0.75795338889388908</v>
      </c>
      <c r="P2038" t="str">
        <f>IFERROR(VLOOKUP(A2038,Ref_Data!$A:$B,2,0),"Unknown")</f>
        <v>Low Income</v>
      </c>
      <c r="Q2038" t="str">
        <f>IFERROR(VLOOKUP(A2038,Ref_Data!$A:$C,3,0),"Unknown")</f>
        <v>Sub-Saharan Africa</v>
      </c>
      <c r="R2038" t="str">
        <f t="shared" si="378"/>
        <v>Low Access</v>
      </c>
      <c r="S2038">
        <f t="shared" si="379"/>
        <v>-54.383800559687494</v>
      </c>
      <c r="T2038">
        <f t="shared" si="380"/>
        <v>49.436969829674695</v>
      </c>
      <c r="U2038">
        <f t="shared" si="381"/>
        <v>-4.4332750596276149</v>
      </c>
      <c r="V2038">
        <f t="shared" si="382"/>
        <v>12.200000000000003</v>
      </c>
      <c r="W2038">
        <f t="shared" si="383"/>
        <v>0.12082351799999999</v>
      </c>
    </row>
    <row r="2039" spans="1:23" x14ac:dyDescent="0.2">
      <c r="A2039" t="s">
        <v>317</v>
      </c>
      <c r="B2039" t="s">
        <v>316</v>
      </c>
      <c r="C2039">
        <v>2019</v>
      </c>
      <c r="D2039">
        <v>29.7</v>
      </c>
      <c r="E2039">
        <v>77.5</v>
      </c>
      <c r="F2039">
        <v>0.28875620000000002</v>
      </c>
      <c r="G2039">
        <v>359.75326080000002</v>
      </c>
      <c r="H2039">
        <v>29884380</v>
      </c>
      <c r="I2039" t="str">
        <f>Master_Data!$A2039 &amp; "-" &amp; Master_Data!$C2039</f>
        <v>MOZ-2019</v>
      </c>
      <c r="J2039">
        <f t="shared" si="372"/>
        <v>-1.4000000000000021</v>
      </c>
      <c r="K2039">
        <f t="shared" si="373"/>
        <v>-1.5</v>
      </c>
      <c r="L2039">
        <f t="shared" si="374"/>
        <v>1.116225000000004E-2</v>
      </c>
      <c r="M2039">
        <f t="shared" si="375"/>
        <v>8629300.0081559997</v>
      </c>
      <c r="N2039">
        <f t="shared" si="376"/>
        <v>70.3</v>
      </c>
      <c r="O2039">
        <f t="shared" si="377"/>
        <v>0.80265068163073616</v>
      </c>
      <c r="P2039" t="str">
        <f>IFERROR(VLOOKUP(A2039,Ref_Data!$A:$B,2,0),"Unknown")</f>
        <v>Low Income</v>
      </c>
      <c r="Q2039" t="str">
        <f>IFERROR(VLOOKUP(A2039,Ref_Data!$A:$C,3,0),"Unknown")</f>
        <v>Sub-Saharan Africa</v>
      </c>
      <c r="R2039" t="str">
        <f t="shared" si="378"/>
        <v>Low Access</v>
      </c>
      <c r="S2039">
        <f t="shared" si="379"/>
        <v>-56.341377139414121</v>
      </c>
      <c r="T2039">
        <f t="shared" si="380"/>
        <v>48.037808956172711</v>
      </c>
      <c r="U2039">
        <f t="shared" si="381"/>
        <v>-4.3946450955815877</v>
      </c>
      <c r="V2039">
        <f t="shared" si="382"/>
        <v>10.8</v>
      </c>
      <c r="W2039">
        <f t="shared" si="383"/>
        <v>0.13198576800000003</v>
      </c>
    </row>
    <row r="2040" spans="1:23" x14ac:dyDescent="0.2">
      <c r="A2040" t="s">
        <v>317</v>
      </c>
      <c r="B2040" t="s">
        <v>316</v>
      </c>
      <c r="C2040">
        <v>2020</v>
      </c>
      <c r="D2040">
        <v>30.6</v>
      </c>
      <c r="E2040">
        <v>80.2</v>
      </c>
      <c r="F2040">
        <v>0.25836410500000001</v>
      </c>
      <c r="G2040">
        <v>342.94565160000002</v>
      </c>
      <c r="H2040">
        <v>30783688</v>
      </c>
      <c r="I2040" t="str">
        <f>Master_Data!$A2040 &amp; "-" &amp; Master_Data!$C2040</f>
        <v>MOZ-2020</v>
      </c>
      <c r="J2040">
        <f t="shared" si="372"/>
        <v>0.90000000000000213</v>
      </c>
      <c r="K2040">
        <f t="shared" si="373"/>
        <v>2.7000000000000028</v>
      </c>
      <c r="L2040">
        <f t="shared" si="374"/>
        <v>-3.0392095000000008E-2</v>
      </c>
      <c r="M2040">
        <f t="shared" si="375"/>
        <v>7953399.9987192405</v>
      </c>
      <c r="N2040">
        <f t="shared" si="376"/>
        <v>69.400000000000006</v>
      </c>
      <c r="O2040">
        <f t="shared" si="377"/>
        <v>0.75336749072225295</v>
      </c>
      <c r="P2040" t="str">
        <f>IFERROR(VLOOKUP(A2040,Ref_Data!$A:$B,2,0),"Unknown")</f>
        <v>Low Income</v>
      </c>
      <c r="Q2040" t="str">
        <f>IFERROR(VLOOKUP(A2040,Ref_Data!$A:$C,3,0),"Unknown")</f>
        <v>Sub-Saharan Africa</v>
      </c>
      <c r="R2040" t="str">
        <f t="shared" si="378"/>
        <v>Low Access</v>
      </c>
      <c r="S2040">
        <f t="shared" si="379"/>
        <v>-55.973834525664081</v>
      </c>
      <c r="T2040">
        <f t="shared" si="380"/>
        <v>49.665146566184745</v>
      </c>
      <c r="U2040">
        <f t="shared" si="381"/>
        <v>-4.1423835313012578</v>
      </c>
      <c r="V2040">
        <f t="shared" si="382"/>
        <v>11.700000000000003</v>
      </c>
      <c r="W2040">
        <f t="shared" si="383"/>
        <v>0.10159367300000002</v>
      </c>
    </row>
    <row r="2041" spans="1:23" x14ac:dyDescent="0.2">
      <c r="A2041" t="s">
        <v>317</v>
      </c>
      <c r="B2041" t="s">
        <v>316</v>
      </c>
      <c r="C2041">
        <v>2021</v>
      </c>
      <c r="D2041">
        <v>31.5</v>
      </c>
      <c r="E2041">
        <v>76.900000000000006</v>
      </c>
      <c r="F2041">
        <v>0.288380146</v>
      </c>
      <c r="G2041">
        <v>353.10742699999997</v>
      </c>
      <c r="H2041">
        <v>31707800</v>
      </c>
      <c r="I2041" t="str">
        <f>Master_Data!$A2041 &amp; "-" &amp; Master_Data!$C2041</f>
        <v>MOZ-2021</v>
      </c>
      <c r="J2041">
        <f t="shared" si="372"/>
        <v>0.89999999999999858</v>
      </c>
      <c r="K2041">
        <f t="shared" si="373"/>
        <v>-3.2999999999999972</v>
      </c>
      <c r="L2041">
        <f t="shared" si="374"/>
        <v>3.0016040999999993E-2</v>
      </c>
      <c r="M2041">
        <f t="shared" si="375"/>
        <v>9143899.993338801</v>
      </c>
      <c r="N2041">
        <f t="shared" si="376"/>
        <v>68.5</v>
      </c>
      <c r="O2041">
        <f t="shared" si="377"/>
        <v>0.81669238296706803</v>
      </c>
      <c r="P2041" t="str">
        <f>IFERROR(VLOOKUP(A2041,Ref_Data!$A:$B,2,0),"Unknown")</f>
        <v>Low Income</v>
      </c>
      <c r="Q2041" t="str">
        <f>IFERROR(VLOOKUP(A2041,Ref_Data!$A:$C,3,0),"Unknown")</f>
        <v>Sub-Saharan Africa</v>
      </c>
      <c r="R2041" t="str">
        <f t="shared" si="378"/>
        <v>Low Access</v>
      </c>
      <c r="S2041">
        <f t="shared" si="379"/>
        <v>-55.62516851027344</v>
      </c>
      <c r="T2041">
        <f t="shared" si="380"/>
        <v>47.296618357487944</v>
      </c>
      <c r="U2041">
        <f t="shared" si="381"/>
        <v>-4.2923541950041866</v>
      </c>
      <c r="V2041">
        <f t="shared" si="382"/>
        <v>12.600000000000001</v>
      </c>
      <c r="W2041">
        <f t="shared" si="383"/>
        <v>0.13160971400000002</v>
      </c>
    </row>
    <row r="2042" spans="1:23" x14ac:dyDescent="0.2">
      <c r="A2042" t="s">
        <v>317</v>
      </c>
      <c r="B2042" t="s">
        <v>316</v>
      </c>
      <c r="C2042">
        <v>2022</v>
      </c>
      <c r="D2042">
        <v>33.200000000000003</v>
      </c>
      <c r="F2042">
        <v>0.33369420399999999</v>
      </c>
      <c r="G2042">
        <v>358.63769439999999</v>
      </c>
      <c r="H2042">
        <v>32656246</v>
      </c>
      <c r="I2042" t="str">
        <f>Master_Data!$A2042 &amp; "-" &amp; Master_Data!$C2042</f>
        <v>MOZ-2022</v>
      </c>
      <c r="J2042">
        <f t="shared" si="372"/>
        <v>1.7000000000000028</v>
      </c>
      <c r="K2042" t="str">
        <f t="shared" si="373"/>
        <v/>
      </c>
      <c r="L2042">
        <f t="shared" si="374"/>
        <v>4.531405799999999E-2</v>
      </c>
      <c r="M2042">
        <f t="shared" si="375"/>
        <v>10897200.014598183</v>
      </c>
      <c r="N2042">
        <f t="shared" si="376"/>
        <v>66.8</v>
      </c>
      <c r="O2042">
        <f t="shared" si="377"/>
        <v>0.93044933427388221</v>
      </c>
      <c r="P2042" t="str">
        <f>IFERROR(VLOOKUP(A2042,Ref_Data!$A:$B,2,0),"Unknown")</f>
        <v>Low Income</v>
      </c>
      <c r="Q2042" t="str">
        <f>IFERROR(VLOOKUP(A2042,Ref_Data!$A:$C,3,0),"Unknown")</f>
        <v>Sub-Saharan Africa</v>
      </c>
      <c r="R2042" t="str">
        <f t="shared" si="378"/>
        <v>Low Access</v>
      </c>
      <c r="S2042">
        <f t="shared" si="379"/>
        <v>-54.214053663984345</v>
      </c>
      <c r="T2042" t="str">
        <f t="shared" si="380"/>
        <v/>
      </c>
      <c r="U2042">
        <f t="shared" si="381"/>
        <v>-4.217106848225936</v>
      </c>
      <c r="V2042">
        <f t="shared" si="382"/>
        <v>14.300000000000004</v>
      </c>
      <c r="W2042">
        <f t="shared" si="383"/>
        <v>0.17692377200000001</v>
      </c>
    </row>
    <row r="2043" spans="1:23" x14ac:dyDescent="0.2">
      <c r="A2043" t="s">
        <v>319</v>
      </c>
      <c r="B2043" t="s">
        <v>318</v>
      </c>
      <c r="C2043">
        <v>2010</v>
      </c>
      <c r="D2043">
        <v>34.200000000000003</v>
      </c>
      <c r="E2043">
        <v>34</v>
      </c>
      <c r="F2043">
        <v>0.62132755699999997</v>
      </c>
      <c r="H2043">
        <v>3390965</v>
      </c>
      <c r="I2043" t="str">
        <f>Master_Data!$A2043 &amp; "-" &amp; Master_Data!$C2043</f>
        <v>MRT-2010</v>
      </c>
      <c r="J2043" t="str">
        <f t="shared" si="372"/>
        <v/>
      </c>
      <c r="K2043" t="str">
        <f t="shared" si="373"/>
        <v/>
      </c>
      <c r="L2043" t="str">
        <f t="shared" si="374"/>
        <v/>
      </c>
      <c r="M2043">
        <f t="shared" si="375"/>
        <v>2106899.9993225047</v>
      </c>
      <c r="N2043">
        <f t="shared" si="376"/>
        <v>65.8</v>
      </c>
      <c r="O2043" t="str">
        <f t="shared" si="377"/>
        <v/>
      </c>
      <c r="P2043" t="str">
        <f>IFERROR(VLOOKUP(A2043,Ref_Data!$A:$B,2,0),"Unknown")</f>
        <v>Lower Middle Income</v>
      </c>
      <c r="Q2043" t="str">
        <f>IFERROR(VLOOKUP(A2043,Ref_Data!$A:$C,3,0),"Unknown")</f>
        <v>Sub-Saharan Africa</v>
      </c>
      <c r="R2043" t="str">
        <f t="shared" si="378"/>
        <v>Low Access</v>
      </c>
      <c r="S2043">
        <f t="shared" si="379"/>
        <v>-45.424657439414048</v>
      </c>
      <c r="T2043">
        <f t="shared" si="380"/>
        <v>3.587335093262098</v>
      </c>
      <c r="U2043">
        <f t="shared" si="381"/>
        <v>-4.4767316569916344</v>
      </c>
      <c r="V2043">
        <f t="shared" si="382"/>
        <v>0</v>
      </c>
      <c r="W2043">
        <f t="shared" si="383"/>
        <v>0</v>
      </c>
    </row>
    <row r="2044" spans="1:23" x14ac:dyDescent="0.2">
      <c r="A2044" t="s">
        <v>319</v>
      </c>
      <c r="B2044" t="s">
        <v>318</v>
      </c>
      <c r="C2044">
        <v>2011</v>
      </c>
      <c r="D2044">
        <v>35.299999999999997</v>
      </c>
      <c r="E2044">
        <v>33.299999999999997</v>
      </c>
      <c r="F2044">
        <v>0.64662352599999995</v>
      </c>
      <c r="H2044">
        <v>3502811</v>
      </c>
      <c r="I2044" t="str">
        <f>Master_Data!$A2044 &amp; "-" &amp; Master_Data!$C2044</f>
        <v>MRT-2011</v>
      </c>
      <c r="J2044">
        <f t="shared" si="372"/>
        <v>1.0999999999999943</v>
      </c>
      <c r="K2044">
        <f t="shared" si="373"/>
        <v>-0.70000000000000284</v>
      </c>
      <c r="L2044">
        <f t="shared" si="374"/>
        <v>2.5295968999999974E-2</v>
      </c>
      <c r="M2044">
        <f t="shared" si="375"/>
        <v>2264999.9997315858</v>
      </c>
      <c r="N2044">
        <f t="shared" si="376"/>
        <v>64.7</v>
      </c>
      <c r="O2044" t="str">
        <f t="shared" si="377"/>
        <v/>
      </c>
      <c r="P2044" t="str">
        <f>IFERROR(VLOOKUP(A2044,Ref_Data!$A:$B,2,0),"Unknown")</f>
        <v>Lower Middle Income</v>
      </c>
      <c r="Q2044" t="str">
        <f>IFERROR(VLOOKUP(A2044,Ref_Data!$A:$C,3,0),"Unknown")</f>
        <v>Sub-Saharan Africa</v>
      </c>
      <c r="R2044" t="str">
        <f t="shared" si="378"/>
        <v>Low Access</v>
      </c>
      <c r="S2044">
        <f t="shared" si="379"/>
        <v>-45.115327430820315</v>
      </c>
      <c r="T2044">
        <f t="shared" si="380"/>
        <v>3.1026297103588547</v>
      </c>
      <c r="U2044">
        <f t="shared" si="381"/>
        <v>-4.4799098577740555</v>
      </c>
      <c r="V2044">
        <f t="shared" si="382"/>
        <v>1.0999999999999943</v>
      </c>
      <c r="W2044">
        <f t="shared" si="383"/>
        <v>2.5295968999999974E-2</v>
      </c>
    </row>
    <row r="2045" spans="1:23" x14ac:dyDescent="0.2">
      <c r="A2045" t="s">
        <v>319</v>
      </c>
      <c r="B2045" t="s">
        <v>318</v>
      </c>
      <c r="C2045">
        <v>2012</v>
      </c>
      <c r="D2045">
        <v>36.4</v>
      </c>
      <c r="E2045">
        <v>31.9</v>
      </c>
      <c r="F2045">
        <v>0.69811446899999996</v>
      </c>
      <c r="H2045">
        <v>3619034</v>
      </c>
      <c r="I2045" t="str">
        <f>Master_Data!$A2045 &amp; "-" &amp; Master_Data!$C2045</f>
        <v>MRT-2012</v>
      </c>
      <c r="J2045">
        <f t="shared" si="372"/>
        <v>1.1000000000000014</v>
      </c>
      <c r="K2045">
        <f t="shared" si="373"/>
        <v>-1.3999999999999986</v>
      </c>
      <c r="L2045">
        <f t="shared" si="374"/>
        <v>5.1490943000000011E-2</v>
      </c>
      <c r="M2045">
        <f t="shared" si="375"/>
        <v>2526499.9992029457</v>
      </c>
      <c r="N2045">
        <f t="shared" si="376"/>
        <v>63.6</v>
      </c>
      <c r="O2045" t="str">
        <f t="shared" si="377"/>
        <v/>
      </c>
      <c r="P2045" t="str">
        <f>IFERROR(VLOOKUP(A2045,Ref_Data!$A:$B,2,0),"Unknown")</f>
        <v>Lower Middle Income</v>
      </c>
      <c r="Q2045" t="str">
        <f>IFERROR(VLOOKUP(A2045,Ref_Data!$A:$C,3,0),"Unknown")</f>
        <v>Sub-Saharan Africa</v>
      </c>
      <c r="R2045" t="str">
        <f t="shared" si="378"/>
        <v>Low Access</v>
      </c>
      <c r="S2045">
        <f t="shared" si="379"/>
        <v>-44.720804536015628</v>
      </c>
      <c r="T2045">
        <f t="shared" si="380"/>
        <v>1.7928705467751165</v>
      </c>
      <c r="U2045">
        <f t="shared" si="381"/>
        <v>-4.7073895940962291</v>
      </c>
      <c r="V2045">
        <f t="shared" si="382"/>
        <v>2.1999999999999957</v>
      </c>
      <c r="W2045">
        <f t="shared" si="383"/>
        <v>7.6786911999999985E-2</v>
      </c>
    </row>
    <row r="2046" spans="1:23" x14ac:dyDescent="0.2">
      <c r="A2046" t="s">
        <v>319</v>
      </c>
      <c r="B2046" t="s">
        <v>318</v>
      </c>
      <c r="C2046">
        <v>2013</v>
      </c>
      <c r="D2046">
        <v>37.6</v>
      </c>
      <c r="E2046">
        <v>35.1</v>
      </c>
      <c r="F2046">
        <v>0.620006116</v>
      </c>
      <c r="H2046">
        <v>3734318</v>
      </c>
      <c r="I2046" t="str">
        <f>Master_Data!$A2046 &amp; "-" &amp; Master_Data!$C2046</f>
        <v>MRT-2013</v>
      </c>
      <c r="J2046">
        <f t="shared" si="372"/>
        <v>1.2000000000000028</v>
      </c>
      <c r="K2046">
        <f t="shared" si="373"/>
        <v>3.2000000000000028</v>
      </c>
      <c r="L2046">
        <f t="shared" si="374"/>
        <v>-7.8108352999999964E-2</v>
      </c>
      <c r="M2046">
        <f t="shared" si="375"/>
        <v>2315299.9990888881</v>
      </c>
      <c r="N2046">
        <f t="shared" si="376"/>
        <v>62.4</v>
      </c>
      <c r="O2046" t="str">
        <f t="shared" si="377"/>
        <v/>
      </c>
      <c r="P2046" t="str">
        <f>IFERROR(VLOOKUP(A2046,Ref_Data!$A:$B,2,0),"Unknown")</f>
        <v>Lower Middle Income</v>
      </c>
      <c r="Q2046" t="str">
        <f>IFERROR(VLOOKUP(A2046,Ref_Data!$A:$C,3,0),"Unknown")</f>
        <v>Sub-Saharan Africa</v>
      </c>
      <c r="R2046" t="str">
        <f t="shared" si="378"/>
        <v>Low Access</v>
      </c>
      <c r="S2046">
        <f t="shared" si="379"/>
        <v>-44.112538176640605</v>
      </c>
      <c r="T2046">
        <f t="shared" si="380"/>
        <v>4.7983599161646531</v>
      </c>
      <c r="U2046">
        <f t="shared" si="381"/>
        <v>-4.3483643280000042</v>
      </c>
      <c r="V2046">
        <f t="shared" si="382"/>
        <v>3.3999999999999986</v>
      </c>
      <c r="W2046">
        <f t="shared" si="383"/>
        <v>-1.3214409999999788E-3</v>
      </c>
    </row>
    <row r="2047" spans="1:23" x14ac:dyDescent="0.2">
      <c r="A2047" t="s">
        <v>319</v>
      </c>
      <c r="B2047" t="s">
        <v>318</v>
      </c>
      <c r="C2047">
        <v>2014</v>
      </c>
      <c r="D2047">
        <v>38.799999999999997</v>
      </c>
      <c r="E2047">
        <v>31</v>
      </c>
      <c r="F2047">
        <v>0.69707424699999998</v>
      </c>
      <c r="H2047">
        <v>3848514</v>
      </c>
      <c r="I2047" t="str">
        <f>Master_Data!$A2047 &amp; "-" &amp; Master_Data!$C2047</f>
        <v>MRT-2014</v>
      </c>
      <c r="J2047">
        <f t="shared" si="372"/>
        <v>1.1999999999999957</v>
      </c>
      <c r="K2047">
        <f t="shared" si="373"/>
        <v>-4.1000000000000014</v>
      </c>
      <c r="L2047">
        <f t="shared" si="374"/>
        <v>7.7068130999999984E-2</v>
      </c>
      <c r="M2047">
        <f t="shared" si="375"/>
        <v>2682699.9986189581</v>
      </c>
      <c r="N2047">
        <f t="shared" si="376"/>
        <v>61.2</v>
      </c>
      <c r="O2047" t="str">
        <f t="shared" si="377"/>
        <v/>
      </c>
      <c r="P2047" t="str">
        <f>IFERROR(VLOOKUP(A2047,Ref_Data!$A:$B,2,0),"Unknown")</f>
        <v>Lower Middle Income</v>
      </c>
      <c r="Q2047" t="str">
        <f>IFERROR(VLOOKUP(A2047,Ref_Data!$A:$C,3,0),"Unknown")</f>
        <v>Sub-Saharan Africa</v>
      </c>
      <c r="R2047" t="str">
        <f t="shared" si="378"/>
        <v>Low Access</v>
      </c>
      <c r="S2047">
        <f t="shared" si="379"/>
        <v>-43.640902588867149</v>
      </c>
      <c r="T2047">
        <f t="shared" si="380"/>
        <v>0.88827339442169873</v>
      </c>
      <c r="U2047">
        <f t="shared" si="381"/>
        <v>-4.0942126510836845</v>
      </c>
      <c r="V2047">
        <f t="shared" si="382"/>
        <v>4.5999999999999943</v>
      </c>
      <c r="W2047">
        <f t="shared" si="383"/>
        <v>7.5746690000000005E-2</v>
      </c>
    </row>
    <row r="2048" spans="1:23" x14ac:dyDescent="0.2">
      <c r="A2048" t="s">
        <v>319</v>
      </c>
      <c r="B2048" t="s">
        <v>318</v>
      </c>
      <c r="C2048">
        <v>2015</v>
      </c>
      <c r="D2048">
        <v>39.5</v>
      </c>
      <c r="E2048">
        <v>28.3</v>
      </c>
      <c r="F2048">
        <v>0.69516603700000001</v>
      </c>
      <c r="H2048">
        <v>3965959</v>
      </c>
      <c r="I2048" t="str">
        <f>Master_Data!$A2048 &amp; "-" &amp; Master_Data!$C2048</f>
        <v>MRT-2015</v>
      </c>
      <c r="J2048">
        <f t="shared" si="372"/>
        <v>0.70000000000000284</v>
      </c>
      <c r="K2048">
        <f t="shared" si="373"/>
        <v>-2.6999999999999993</v>
      </c>
      <c r="L2048">
        <f t="shared" si="374"/>
        <v>-1.9082099999999658E-3</v>
      </c>
      <c r="M2048">
        <f t="shared" si="375"/>
        <v>2757000.000934483</v>
      </c>
      <c r="N2048">
        <f t="shared" si="376"/>
        <v>60.5</v>
      </c>
      <c r="O2048" t="str">
        <f t="shared" si="377"/>
        <v/>
      </c>
      <c r="P2048" t="str">
        <f>IFERROR(VLOOKUP(A2048,Ref_Data!$A:$B,2,0),"Unknown")</f>
        <v>Lower Middle Income</v>
      </c>
      <c r="Q2048" t="str">
        <f>IFERROR(VLOOKUP(A2048,Ref_Data!$A:$C,3,0),"Unknown")</f>
        <v>Sub-Saharan Africa</v>
      </c>
      <c r="R2048" t="str">
        <f t="shared" si="378"/>
        <v>Low Access</v>
      </c>
      <c r="S2048">
        <f t="shared" si="379"/>
        <v>-43.515238558046889</v>
      </c>
      <c r="T2048">
        <f t="shared" si="380"/>
        <v>-1.615157191497989</v>
      </c>
      <c r="U2048">
        <f t="shared" si="381"/>
        <v>-4.014275329004179</v>
      </c>
      <c r="V2048">
        <f t="shared" si="382"/>
        <v>5.2999999999999972</v>
      </c>
      <c r="W2048">
        <f t="shared" si="383"/>
        <v>7.383848000000004E-2</v>
      </c>
    </row>
    <row r="2049" spans="1:23" x14ac:dyDescent="0.2">
      <c r="A2049" t="s">
        <v>319</v>
      </c>
      <c r="B2049" t="s">
        <v>318</v>
      </c>
      <c r="C2049">
        <v>2016</v>
      </c>
      <c r="D2049">
        <v>41.2</v>
      </c>
      <c r="E2049">
        <v>31.7</v>
      </c>
      <c r="F2049">
        <v>0.64226089900000005</v>
      </c>
      <c r="H2049">
        <v>4086657</v>
      </c>
      <c r="I2049" t="str">
        <f>Master_Data!$A2049 &amp; "-" &amp; Master_Data!$C2049</f>
        <v>MRT-2016</v>
      </c>
      <c r="J2049">
        <f t="shared" si="372"/>
        <v>1.7000000000000028</v>
      </c>
      <c r="K2049">
        <f t="shared" si="373"/>
        <v>3.3999999999999986</v>
      </c>
      <c r="L2049">
        <f t="shared" si="374"/>
        <v>-5.2905137999999963E-2</v>
      </c>
      <c r="M2049">
        <f t="shared" si="375"/>
        <v>2624699.9987246431</v>
      </c>
      <c r="N2049">
        <f t="shared" si="376"/>
        <v>58.8</v>
      </c>
      <c r="O2049" t="str">
        <f t="shared" si="377"/>
        <v/>
      </c>
      <c r="P2049" t="str">
        <f>IFERROR(VLOOKUP(A2049,Ref_Data!$A:$B,2,0),"Unknown")</f>
        <v>Lower Middle Income</v>
      </c>
      <c r="Q2049" t="str">
        <f>IFERROR(VLOOKUP(A2049,Ref_Data!$A:$C,3,0),"Unknown")</f>
        <v>Sub-Saharan Africa</v>
      </c>
      <c r="R2049" t="str">
        <f t="shared" si="378"/>
        <v>Low Access</v>
      </c>
      <c r="S2049">
        <f t="shared" si="379"/>
        <v>-42.894751130546965</v>
      </c>
      <c r="T2049">
        <f t="shared" si="380"/>
        <v>1.9939424748152739</v>
      </c>
      <c r="U2049">
        <f t="shared" si="381"/>
        <v>-4.0321108966694563</v>
      </c>
      <c r="V2049">
        <f t="shared" si="382"/>
        <v>7</v>
      </c>
      <c r="W2049">
        <f t="shared" si="383"/>
        <v>2.0933342000000077E-2</v>
      </c>
    </row>
    <row r="2050" spans="1:23" x14ac:dyDescent="0.2">
      <c r="A2050" t="s">
        <v>319</v>
      </c>
      <c r="B2050" t="s">
        <v>318</v>
      </c>
      <c r="C2050">
        <v>2017</v>
      </c>
      <c r="D2050">
        <v>42.9</v>
      </c>
      <c r="E2050">
        <v>25.5</v>
      </c>
      <c r="F2050">
        <v>0.90462166899999996</v>
      </c>
      <c r="H2050">
        <v>4210600</v>
      </c>
      <c r="I2050" t="str">
        <f>Master_Data!$A2050 &amp; "-" &amp; Master_Data!$C2050</f>
        <v>MRT-2017</v>
      </c>
      <c r="J2050">
        <f t="shared" ref="J2050:J2113" si="384">IF(C2050=2010,"",IF(D2050="","",IFERROR(D2050-INDEX($D:$D,MATCH(A2050&amp;"-"&amp;(C2050-1),$I:$I,0)),"")))</f>
        <v>1.6999999999999957</v>
      </c>
      <c r="K2050">
        <f t="shared" ref="K2050:K2113" si="385">IF(C2050=2010,"",IF(E2050="","",IFERROR(E2050-INDEX($E:$E,MATCH(A2050&amp;"-"&amp;(C2050-1),$I:$I,0)),"")))</f>
        <v>-6.1999999999999993</v>
      </c>
      <c r="L2050">
        <f t="shared" ref="L2050:L2113" si="386">IF(C2050=2010,"",IF(F2050="","",IFERROR(F2050-INDEX($F:$F,MATCH(A2050&amp;"-"&amp;(C2050-1),$I:$I,0)),"" )))</f>
        <v>0.26236076999999991</v>
      </c>
      <c r="M2050">
        <f t="shared" ref="M2050:M2113" si="387">IFERROR(F2050*H2050,"")</f>
        <v>3808999.9994913996</v>
      </c>
      <c r="N2050">
        <f t="shared" ref="N2050:N2113" si="388">IF(D2050="","",100-D2050)</f>
        <v>57.1</v>
      </c>
      <c r="O2050" t="str">
        <f t="shared" ref="O2050:O2113" si="389">IFERROR(F2050/G2050*1000,"")</f>
        <v/>
      </c>
      <c r="P2050" t="str">
        <f>IFERROR(VLOOKUP(A2050,Ref_Data!$A:$B,2,0),"Unknown")</f>
        <v>Lower Middle Income</v>
      </c>
      <c r="Q2050" t="str">
        <f>IFERROR(VLOOKUP(A2050,Ref_Data!$A:$C,3,0),"Unknown")</f>
        <v>Sub-Saharan Africa</v>
      </c>
      <c r="R2050" t="str">
        <f t="shared" ref="R2050:R2113" si="390">IF(D2050="","No Data",IF(D2050&gt;=95,"Universal Access",IF(D2050&gt;=80,"High Access",IF(D2050&gt;=50,"Moderate Access",IF(D2050&gt;=20,"Low Access","Critical")))))</f>
        <v>Low Access</v>
      </c>
      <c r="S2050">
        <f t="shared" ref="S2050:S2113" si="391">IF(D2050="","",D2050-AVERAGEIF($C:$C,C2050,$D:$D))</f>
        <v>-41.953907690078118</v>
      </c>
      <c r="T2050">
        <f t="shared" ref="T2050:T2113" si="392">IF(E2050="","",E2050-AVERAGEIF($C:$C,C2050,$E:$E))</f>
        <v>-4.0415188717349473</v>
      </c>
      <c r="U2050">
        <f t="shared" ref="U2050:U2113" si="393">IF(F2050="","",F2050-AVERAGEIF($C:$C,C2050,$F:$F))</f>
        <v>-3.773129396573224</v>
      </c>
      <c r="V2050">
        <f t="shared" ref="V2050:V2113" si="394">IFERROR(IF(D2050="","",D2050-INDEX($D:$D,MATCH(A2050&amp;"-2010",$I:$I,0))),"")</f>
        <v>8.6999999999999957</v>
      </c>
      <c r="W2050">
        <f t="shared" ref="W2050:W2113" si="395">IFERROR(IF(F2050="","",F2050-INDEX($F:$F,MATCH(A2050&amp;"-2010",$I:$I,0))),"")</f>
        <v>0.28329411199999999</v>
      </c>
    </row>
    <row r="2051" spans="1:23" x14ac:dyDescent="0.2">
      <c r="A2051" t="s">
        <v>319</v>
      </c>
      <c r="B2051" t="s">
        <v>318</v>
      </c>
      <c r="C2051">
        <v>2018</v>
      </c>
      <c r="D2051">
        <v>43.6</v>
      </c>
      <c r="E2051">
        <v>21.6</v>
      </c>
      <c r="F2051">
        <v>1.022550047</v>
      </c>
      <c r="H2051">
        <v>4337685</v>
      </c>
      <c r="I2051" t="str">
        <f>Master_Data!$A2051 &amp; "-" &amp; Master_Data!$C2051</f>
        <v>MRT-2018</v>
      </c>
      <c r="J2051">
        <f t="shared" si="384"/>
        <v>0.70000000000000284</v>
      </c>
      <c r="K2051">
        <f t="shared" si="385"/>
        <v>-3.8999999999999986</v>
      </c>
      <c r="L2051">
        <f t="shared" si="386"/>
        <v>0.117928378</v>
      </c>
      <c r="M2051">
        <f t="shared" si="387"/>
        <v>4435500.000621195</v>
      </c>
      <c r="N2051">
        <f t="shared" si="388"/>
        <v>56.4</v>
      </c>
      <c r="O2051" t="str">
        <f t="shared" si="389"/>
        <v/>
      </c>
      <c r="P2051" t="str">
        <f>IFERROR(VLOOKUP(A2051,Ref_Data!$A:$B,2,0),"Unknown")</f>
        <v>Lower Middle Income</v>
      </c>
      <c r="Q2051" t="str">
        <f>IFERROR(VLOOKUP(A2051,Ref_Data!$A:$C,3,0),"Unknown")</f>
        <v>Sub-Saharan Africa</v>
      </c>
      <c r="R2051" t="str">
        <f t="shared" si="390"/>
        <v>Low Access</v>
      </c>
      <c r="S2051">
        <f t="shared" si="391"/>
        <v>-41.883800559687494</v>
      </c>
      <c r="T2051">
        <f t="shared" si="392"/>
        <v>-7.9630301703253004</v>
      </c>
      <c r="U2051">
        <f t="shared" si="393"/>
        <v>-3.6883189626276147</v>
      </c>
      <c r="V2051">
        <f t="shared" si="394"/>
        <v>9.3999999999999986</v>
      </c>
      <c r="W2051">
        <f t="shared" si="395"/>
        <v>0.40122248999999999</v>
      </c>
    </row>
    <row r="2052" spans="1:23" x14ac:dyDescent="0.2">
      <c r="A2052" t="s">
        <v>319</v>
      </c>
      <c r="B2052" t="s">
        <v>318</v>
      </c>
      <c r="C2052">
        <v>2019</v>
      </c>
      <c r="D2052">
        <v>44.9</v>
      </c>
      <c r="E2052">
        <v>21.2</v>
      </c>
      <c r="F2052">
        <v>1.0041390349999999</v>
      </c>
      <c r="H2052">
        <v>4467708</v>
      </c>
      <c r="I2052" t="str">
        <f>Master_Data!$A2052 &amp; "-" &amp; Master_Data!$C2052</f>
        <v>MRT-2019</v>
      </c>
      <c r="J2052">
        <f t="shared" si="384"/>
        <v>1.2999999999999972</v>
      </c>
      <c r="K2052">
        <f t="shared" si="385"/>
        <v>-0.40000000000000213</v>
      </c>
      <c r="L2052">
        <f t="shared" si="386"/>
        <v>-1.841101200000006E-2</v>
      </c>
      <c r="M2052">
        <f t="shared" si="387"/>
        <v>4486199.9997817799</v>
      </c>
      <c r="N2052">
        <f t="shared" si="388"/>
        <v>55.1</v>
      </c>
      <c r="O2052" t="str">
        <f t="shared" si="389"/>
        <v/>
      </c>
      <c r="P2052" t="str">
        <f>IFERROR(VLOOKUP(A2052,Ref_Data!$A:$B,2,0),"Unknown")</f>
        <v>Lower Middle Income</v>
      </c>
      <c r="Q2052" t="str">
        <f>IFERROR(VLOOKUP(A2052,Ref_Data!$A:$C,3,0),"Unknown")</f>
        <v>Sub-Saharan Africa</v>
      </c>
      <c r="R2052" t="str">
        <f t="shared" si="390"/>
        <v>Low Access</v>
      </c>
      <c r="S2052">
        <f t="shared" si="391"/>
        <v>-41.141377139414125</v>
      </c>
      <c r="T2052">
        <f t="shared" si="392"/>
        <v>-8.2621910438272899</v>
      </c>
      <c r="U2052">
        <f t="shared" si="393"/>
        <v>-3.6792622605815879</v>
      </c>
      <c r="V2052">
        <f t="shared" si="394"/>
        <v>10.699999999999996</v>
      </c>
      <c r="W2052">
        <f t="shared" si="395"/>
        <v>0.38281147799999993</v>
      </c>
    </row>
    <row r="2053" spans="1:23" x14ac:dyDescent="0.2">
      <c r="A2053" t="s">
        <v>319</v>
      </c>
      <c r="B2053" t="s">
        <v>318</v>
      </c>
      <c r="C2053">
        <v>2020</v>
      </c>
      <c r="D2053">
        <v>45.4</v>
      </c>
      <c r="E2053">
        <v>20.9</v>
      </c>
      <c r="F2053">
        <v>1.007666956</v>
      </c>
      <c r="H2053">
        <v>4600131</v>
      </c>
      <c r="I2053" t="str">
        <f>Master_Data!$A2053 &amp; "-" &amp; Master_Data!$C2053</f>
        <v>MRT-2020</v>
      </c>
      <c r="J2053">
        <f t="shared" si="384"/>
        <v>0.5</v>
      </c>
      <c r="K2053">
        <f t="shared" si="385"/>
        <v>-0.30000000000000071</v>
      </c>
      <c r="L2053">
        <f t="shared" si="386"/>
        <v>3.5279210000001004E-3</v>
      </c>
      <c r="M2053">
        <f t="shared" si="387"/>
        <v>4635400.0019712364</v>
      </c>
      <c r="N2053">
        <f t="shared" si="388"/>
        <v>54.6</v>
      </c>
      <c r="O2053" t="str">
        <f t="shared" si="389"/>
        <v/>
      </c>
      <c r="P2053" t="str">
        <f>IFERROR(VLOOKUP(A2053,Ref_Data!$A:$B,2,0),"Unknown")</f>
        <v>Lower Middle Income</v>
      </c>
      <c r="Q2053" t="str">
        <f>IFERROR(VLOOKUP(A2053,Ref_Data!$A:$C,3,0),"Unknown")</f>
        <v>Sub-Saharan Africa</v>
      </c>
      <c r="R2053" t="str">
        <f t="shared" si="390"/>
        <v>Low Access</v>
      </c>
      <c r="S2053">
        <f t="shared" si="391"/>
        <v>-41.173834525664084</v>
      </c>
      <c r="T2053">
        <f t="shared" si="392"/>
        <v>-9.6348534338152625</v>
      </c>
      <c r="U2053">
        <f t="shared" si="393"/>
        <v>-3.3930806803012579</v>
      </c>
      <c r="V2053">
        <f t="shared" si="394"/>
        <v>11.199999999999996</v>
      </c>
      <c r="W2053">
        <f t="shared" si="395"/>
        <v>0.38633939900000003</v>
      </c>
    </row>
    <row r="2054" spans="1:23" x14ac:dyDescent="0.2">
      <c r="A2054" t="s">
        <v>319</v>
      </c>
      <c r="B2054" t="s">
        <v>318</v>
      </c>
      <c r="C2054">
        <v>2021</v>
      </c>
      <c r="D2054">
        <v>47.7</v>
      </c>
      <c r="E2054">
        <v>22.1</v>
      </c>
      <c r="F2054">
        <v>0.93161930000000004</v>
      </c>
      <c r="H2054">
        <v>4734874</v>
      </c>
      <c r="I2054" t="str">
        <f>Master_Data!$A2054 &amp; "-" &amp; Master_Data!$C2054</f>
        <v>MRT-2021</v>
      </c>
      <c r="J2054">
        <f t="shared" si="384"/>
        <v>2.3000000000000043</v>
      </c>
      <c r="K2054">
        <f t="shared" si="385"/>
        <v>1.2000000000000028</v>
      </c>
      <c r="L2054">
        <f t="shared" si="386"/>
        <v>-7.6047655999999964E-2</v>
      </c>
      <c r="M2054">
        <f t="shared" si="387"/>
        <v>4411100.0014682002</v>
      </c>
      <c r="N2054">
        <f t="shared" si="388"/>
        <v>52.3</v>
      </c>
      <c r="O2054" t="str">
        <f t="shared" si="389"/>
        <v/>
      </c>
      <c r="P2054" t="str">
        <f>IFERROR(VLOOKUP(A2054,Ref_Data!$A:$B,2,0),"Unknown")</f>
        <v>Lower Middle Income</v>
      </c>
      <c r="Q2054" t="str">
        <f>IFERROR(VLOOKUP(A2054,Ref_Data!$A:$C,3,0),"Unknown")</f>
        <v>Sub-Saharan Africa</v>
      </c>
      <c r="R2054" t="str">
        <f t="shared" si="390"/>
        <v>Low Access</v>
      </c>
      <c r="S2054">
        <f t="shared" si="391"/>
        <v>-39.425168510273437</v>
      </c>
      <c r="T2054">
        <f t="shared" si="392"/>
        <v>-7.503381642512057</v>
      </c>
      <c r="U2054">
        <f t="shared" si="393"/>
        <v>-3.6491150410041864</v>
      </c>
      <c r="V2054">
        <f t="shared" si="394"/>
        <v>13.5</v>
      </c>
      <c r="W2054">
        <f t="shared" si="395"/>
        <v>0.31029174300000006</v>
      </c>
    </row>
    <row r="2055" spans="1:23" x14ac:dyDescent="0.2">
      <c r="A2055" t="s">
        <v>319</v>
      </c>
      <c r="B2055" t="s">
        <v>318</v>
      </c>
      <c r="C2055">
        <v>2022</v>
      </c>
      <c r="D2055">
        <v>49</v>
      </c>
      <c r="E2055">
        <v>19.600000000000001</v>
      </c>
      <c r="F2055">
        <v>1.030901193</v>
      </c>
      <c r="H2055">
        <v>4875637</v>
      </c>
      <c r="I2055" t="str">
        <f>Master_Data!$A2055 &amp; "-" &amp; Master_Data!$C2055</f>
        <v>MRT-2022</v>
      </c>
      <c r="J2055">
        <f t="shared" si="384"/>
        <v>1.2999999999999972</v>
      </c>
      <c r="K2055">
        <f t="shared" si="385"/>
        <v>-2.5</v>
      </c>
      <c r="L2055">
        <f t="shared" si="386"/>
        <v>9.928189300000001E-2</v>
      </c>
      <c r="M2055">
        <f t="shared" si="387"/>
        <v>5026299.9999349415</v>
      </c>
      <c r="N2055">
        <f t="shared" si="388"/>
        <v>51</v>
      </c>
      <c r="O2055" t="str">
        <f t="shared" si="389"/>
        <v/>
      </c>
      <c r="P2055" t="str">
        <f>IFERROR(VLOOKUP(A2055,Ref_Data!$A:$B,2,0),"Unknown")</f>
        <v>Lower Middle Income</v>
      </c>
      <c r="Q2055" t="str">
        <f>IFERROR(VLOOKUP(A2055,Ref_Data!$A:$C,3,0),"Unknown")</f>
        <v>Sub-Saharan Africa</v>
      </c>
      <c r="R2055" t="str">
        <f t="shared" si="390"/>
        <v>Low Access</v>
      </c>
      <c r="S2055">
        <f t="shared" si="391"/>
        <v>-38.414053663984348</v>
      </c>
      <c r="T2055">
        <f t="shared" si="392"/>
        <v>-10.821739130434793</v>
      </c>
      <c r="U2055">
        <f t="shared" si="393"/>
        <v>-3.5198998592259363</v>
      </c>
      <c r="V2055">
        <f t="shared" si="394"/>
        <v>14.799999999999997</v>
      </c>
      <c r="W2055">
        <f t="shared" si="395"/>
        <v>0.40957363600000007</v>
      </c>
    </row>
    <row r="2056" spans="1:23" x14ac:dyDescent="0.2">
      <c r="A2056" t="s">
        <v>321</v>
      </c>
      <c r="B2056" t="s">
        <v>320</v>
      </c>
      <c r="C2056">
        <v>2010</v>
      </c>
      <c r="D2056">
        <v>99.4</v>
      </c>
      <c r="E2056">
        <v>12.8</v>
      </c>
      <c r="F2056">
        <v>2.939619322</v>
      </c>
      <c r="G2056">
        <v>1050.757672</v>
      </c>
      <c r="H2056">
        <v>1250400</v>
      </c>
      <c r="I2056" t="str">
        <f>Master_Data!$A2056 &amp; "-" &amp; Master_Data!$C2056</f>
        <v>MUS-2010</v>
      </c>
      <c r="J2056" t="str">
        <f t="shared" si="384"/>
        <v/>
      </c>
      <c r="K2056" t="str">
        <f t="shared" si="385"/>
        <v/>
      </c>
      <c r="L2056" t="str">
        <f t="shared" si="386"/>
        <v/>
      </c>
      <c r="M2056">
        <f t="shared" si="387"/>
        <v>3675700.0002287999</v>
      </c>
      <c r="N2056">
        <f t="shared" si="388"/>
        <v>0.59999999999999432</v>
      </c>
      <c r="O2056">
        <f t="shared" si="389"/>
        <v>2.7976187091784568</v>
      </c>
      <c r="P2056" t="str">
        <f>IFERROR(VLOOKUP(A2056,Ref_Data!$A:$B,2,0),"Unknown")</f>
        <v>Upper Middle Income</v>
      </c>
      <c r="Q2056" t="str">
        <f>IFERROR(VLOOKUP(A2056,Ref_Data!$A:$C,3,0),"Unknown")</f>
        <v>Sub-Saharan Africa</v>
      </c>
      <c r="R2056" t="str">
        <f t="shared" si="390"/>
        <v>Universal Access</v>
      </c>
      <c r="S2056">
        <f t="shared" si="391"/>
        <v>19.775342560585955</v>
      </c>
      <c r="T2056">
        <f t="shared" si="392"/>
        <v>-17.612664906737901</v>
      </c>
      <c r="U2056">
        <f t="shared" si="393"/>
        <v>-2.1584398919916343</v>
      </c>
      <c r="V2056">
        <f t="shared" si="394"/>
        <v>0</v>
      </c>
      <c r="W2056">
        <f t="shared" si="395"/>
        <v>0</v>
      </c>
    </row>
    <row r="2057" spans="1:23" x14ac:dyDescent="0.2">
      <c r="A2057" t="s">
        <v>321</v>
      </c>
      <c r="B2057" t="s">
        <v>320</v>
      </c>
      <c r="C2057">
        <v>2011</v>
      </c>
      <c r="D2057">
        <v>99.6</v>
      </c>
      <c r="E2057">
        <v>12</v>
      </c>
      <c r="F2057">
        <v>2.9195850540000001</v>
      </c>
      <c r="G2057">
        <v>1053.558014</v>
      </c>
      <c r="H2057">
        <v>1252404</v>
      </c>
      <c r="I2057" t="str">
        <f>Master_Data!$A2057 &amp; "-" &amp; Master_Data!$C2057</f>
        <v>MUS-2011</v>
      </c>
      <c r="J2057">
        <f t="shared" si="384"/>
        <v>0.19999999999998863</v>
      </c>
      <c r="K2057">
        <f t="shared" si="385"/>
        <v>-0.80000000000000071</v>
      </c>
      <c r="L2057">
        <f t="shared" si="386"/>
        <v>-2.0034267999999855E-2</v>
      </c>
      <c r="M2057">
        <f t="shared" si="387"/>
        <v>3656499.9999698163</v>
      </c>
      <c r="N2057">
        <f t="shared" si="388"/>
        <v>0.40000000000000568</v>
      </c>
      <c r="O2057">
        <f t="shared" si="389"/>
        <v>2.7711668604895641</v>
      </c>
      <c r="P2057" t="str">
        <f>IFERROR(VLOOKUP(A2057,Ref_Data!$A:$B,2,0),"Unknown")</f>
        <v>Upper Middle Income</v>
      </c>
      <c r="Q2057" t="str">
        <f>IFERROR(VLOOKUP(A2057,Ref_Data!$A:$C,3,0),"Unknown")</f>
        <v>Sub-Saharan Africa</v>
      </c>
      <c r="R2057" t="str">
        <f t="shared" si="390"/>
        <v>Universal Access</v>
      </c>
      <c r="S2057">
        <f t="shared" si="391"/>
        <v>19.184672569179682</v>
      </c>
      <c r="T2057">
        <f t="shared" si="392"/>
        <v>-18.197370289641142</v>
      </c>
      <c r="U2057">
        <f t="shared" si="393"/>
        <v>-2.2069483297740553</v>
      </c>
      <c r="V2057">
        <f t="shared" si="394"/>
        <v>0.19999999999998863</v>
      </c>
      <c r="W2057">
        <f t="shared" si="395"/>
        <v>-2.0034267999999855E-2</v>
      </c>
    </row>
    <row r="2058" spans="1:23" x14ac:dyDescent="0.2">
      <c r="A2058" t="s">
        <v>321</v>
      </c>
      <c r="B2058" t="s">
        <v>320</v>
      </c>
      <c r="C2058">
        <v>2012</v>
      </c>
      <c r="D2058">
        <v>99.4</v>
      </c>
      <c r="E2058">
        <v>11.4</v>
      </c>
      <c r="F2058">
        <v>2.980932922</v>
      </c>
      <c r="G2058">
        <v>1066.25425</v>
      </c>
      <c r="H2058">
        <v>1255882</v>
      </c>
      <c r="I2058" t="str">
        <f>Master_Data!$A2058 &amp; "-" &amp; Master_Data!$C2058</f>
        <v>MUS-2012</v>
      </c>
      <c r="J2058">
        <f t="shared" si="384"/>
        <v>-0.19999999999998863</v>
      </c>
      <c r="K2058">
        <f t="shared" si="385"/>
        <v>-0.59999999999999964</v>
      </c>
      <c r="L2058">
        <f t="shared" si="386"/>
        <v>6.1347867999999917E-2</v>
      </c>
      <c r="M2058">
        <f t="shared" si="387"/>
        <v>3743699.9999472043</v>
      </c>
      <c r="N2058">
        <f t="shared" si="388"/>
        <v>0.59999999999999432</v>
      </c>
      <c r="O2058">
        <f t="shared" si="389"/>
        <v>2.795705547715285</v>
      </c>
      <c r="P2058" t="str">
        <f>IFERROR(VLOOKUP(A2058,Ref_Data!$A:$B,2,0),"Unknown")</f>
        <v>Upper Middle Income</v>
      </c>
      <c r="Q2058" t="str">
        <f>IFERROR(VLOOKUP(A2058,Ref_Data!$A:$C,3,0),"Unknown")</f>
        <v>Sub-Saharan Africa</v>
      </c>
      <c r="R2058" t="str">
        <f t="shared" si="390"/>
        <v>Universal Access</v>
      </c>
      <c r="S2058">
        <f t="shared" si="391"/>
        <v>18.279195463984379</v>
      </c>
      <c r="T2058">
        <f t="shared" si="392"/>
        <v>-18.70712945322488</v>
      </c>
      <c r="U2058">
        <f t="shared" si="393"/>
        <v>-2.4245711410962292</v>
      </c>
      <c r="V2058">
        <f t="shared" si="394"/>
        <v>0</v>
      </c>
      <c r="W2058">
        <f t="shared" si="395"/>
        <v>4.1313600000000061E-2</v>
      </c>
    </row>
    <row r="2059" spans="1:23" x14ac:dyDescent="0.2">
      <c r="A2059" t="s">
        <v>321</v>
      </c>
      <c r="B2059" t="s">
        <v>320</v>
      </c>
      <c r="C2059">
        <v>2013</v>
      </c>
      <c r="D2059">
        <v>99.4</v>
      </c>
      <c r="E2059">
        <v>11.4</v>
      </c>
      <c r="F2059">
        <v>3.0638790020000002</v>
      </c>
      <c r="G2059">
        <v>1085.5501959999999</v>
      </c>
      <c r="H2059">
        <v>1258927</v>
      </c>
      <c r="I2059" t="str">
        <f>Master_Data!$A2059 &amp; "-" &amp; Master_Data!$C2059</f>
        <v>MUS-2013</v>
      </c>
      <c r="J2059">
        <f t="shared" si="384"/>
        <v>0</v>
      </c>
      <c r="K2059">
        <f t="shared" si="385"/>
        <v>0</v>
      </c>
      <c r="L2059">
        <f t="shared" si="386"/>
        <v>8.2946080000000144E-2</v>
      </c>
      <c r="M2059">
        <f t="shared" si="387"/>
        <v>3857200.0003508544</v>
      </c>
      <c r="N2059">
        <f t="shared" si="388"/>
        <v>0.59999999999999432</v>
      </c>
      <c r="O2059">
        <f t="shared" si="389"/>
        <v>2.82242038487919</v>
      </c>
      <c r="P2059" t="str">
        <f>IFERROR(VLOOKUP(A2059,Ref_Data!$A:$B,2,0),"Unknown")</f>
        <v>Upper Middle Income</v>
      </c>
      <c r="Q2059" t="str">
        <f>IFERROR(VLOOKUP(A2059,Ref_Data!$A:$C,3,0),"Unknown")</f>
        <v>Sub-Saharan Africa</v>
      </c>
      <c r="R2059" t="str">
        <f t="shared" si="390"/>
        <v>Universal Access</v>
      </c>
      <c r="S2059">
        <f t="shared" si="391"/>
        <v>17.687461823359399</v>
      </c>
      <c r="T2059">
        <f t="shared" si="392"/>
        <v>-18.901640083835346</v>
      </c>
      <c r="U2059">
        <f t="shared" si="393"/>
        <v>-1.9044914420000039</v>
      </c>
      <c r="V2059">
        <f t="shared" si="394"/>
        <v>0</v>
      </c>
      <c r="W2059">
        <f t="shared" si="395"/>
        <v>0.12425968000000021</v>
      </c>
    </row>
    <row r="2060" spans="1:23" x14ac:dyDescent="0.2">
      <c r="A2060" t="s">
        <v>321</v>
      </c>
      <c r="B2060" t="s">
        <v>320</v>
      </c>
      <c r="C2060">
        <v>2014</v>
      </c>
      <c r="D2060">
        <v>99.5</v>
      </c>
      <c r="E2060">
        <v>10.6</v>
      </c>
      <c r="F2060">
        <v>3.1640300410000002</v>
      </c>
      <c r="G2060">
        <v>1104.475355</v>
      </c>
      <c r="H2060">
        <v>1261208</v>
      </c>
      <c r="I2060" t="str">
        <f>Master_Data!$A2060 &amp; "-" &amp; Master_Data!$C2060</f>
        <v>MUS-2014</v>
      </c>
      <c r="J2060">
        <f t="shared" si="384"/>
        <v>9.9999999999994316E-2</v>
      </c>
      <c r="K2060">
        <f t="shared" si="385"/>
        <v>-0.80000000000000071</v>
      </c>
      <c r="L2060">
        <f t="shared" si="386"/>
        <v>0.100151039</v>
      </c>
      <c r="M2060">
        <f t="shared" si="387"/>
        <v>3990499.9999495284</v>
      </c>
      <c r="N2060">
        <f t="shared" si="388"/>
        <v>0.5</v>
      </c>
      <c r="O2060">
        <f t="shared" si="389"/>
        <v>2.8647357559191531</v>
      </c>
      <c r="P2060" t="str">
        <f>IFERROR(VLOOKUP(A2060,Ref_Data!$A:$B,2,0),"Unknown")</f>
        <v>Upper Middle Income</v>
      </c>
      <c r="Q2060" t="str">
        <f>IFERROR(VLOOKUP(A2060,Ref_Data!$A:$C,3,0),"Unknown")</f>
        <v>Sub-Saharan Africa</v>
      </c>
      <c r="R2060" t="str">
        <f t="shared" si="390"/>
        <v>Universal Access</v>
      </c>
      <c r="S2060">
        <f t="shared" si="391"/>
        <v>17.059097411132853</v>
      </c>
      <c r="T2060">
        <f t="shared" si="392"/>
        <v>-19.511726605578303</v>
      </c>
      <c r="U2060">
        <f t="shared" si="393"/>
        <v>-1.6272568570836841</v>
      </c>
      <c r="V2060">
        <f t="shared" si="394"/>
        <v>9.9999999999994316E-2</v>
      </c>
      <c r="W2060">
        <f t="shared" si="395"/>
        <v>0.2244107190000002</v>
      </c>
    </row>
    <row r="2061" spans="1:23" x14ac:dyDescent="0.2">
      <c r="A2061" t="s">
        <v>321</v>
      </c>
      <c r="B2061" t="s">
        <v>320</v>
      </c>
      <c r="C2061">
        <v>2015</v>
      </c>
      <c r="D2061">
        <v>99.6</v>
      </c>
      <c r="E2061">
        <v>11.5</v>
      </c>
      <c r="F2061">
        <v>3.1600018689999998</v>
      </c>
      <c r="G2061">
        <v>1136.149191</v>
      </c>
      <c r="H2061">
        <v>1262879</v>
      </c>
      <c r="I2061" t="str">
        <f>Master_Data!$A2061 &amp; "-" &amp; Master_Data!$C2061</f>
        <v>MUS-2015</v>
      </c>
      <c r="J2061">
        <f t="shared" si="384"/>
        <v>9.9999999999994316E-2</v>
      </c>
      <c r="K2061">
        <f t="shared" si="385"/>
        <v>0.90000000000000036</v>
      </c>
      <c r="L2061">
        <f t="shared" si="386"/>
        <v>-4.0281720000003851E-3</v>
      </c>
      <c r="M2061">
        <f t="shared" si="387"/>
        <v>3990700.0003208509</v>
      </c>
      <c r="N2061">
        <f t="shared" si="388"/>
        <v>0.40000000000000568</v>
      </c>
      <c r="O2061">
        <f t="shared" si="389"/>
        <v>2.7813265141866386</v>
      </c>
      <c r="P2061" t="str">
        <f>IFERROR(VLOOKUP(A2061,Ref_Data!$A:$B,2,0),"Unknown")</f>
        <v>Upper Middle Income</v>
      </c>
      <c r="Q2061" t="str">
        <f>IFERROR(VLOOKUP(A2061,Ref_Data!$A:$C,3,0),"Unknown")</f>
        <v>Sub-Saharan Africa</v>
      </c>
      <c r="R2061" t="str">
        <f t="shared" si="390"/>
        <v>Universal Access</v>
      </c>
      <c r="S2061">
        <f t="shared" si="391"/>
        <v>16.584761441953106</v>
      </c>
      <c r="T2061">
        <f t="shared" si="392"/>
        <v>-18.41515719149799</v>
      </c>
      <c r="U2061">
        <f t="shared" si="393"/>
        <v>-1.5494394970041792</v>
      </c>
      <c r="V2061">
        <f t="shared" si="394"/>
        <v>0.19999999999998863</v>
      </c>
      <c r="W2061">
        <f t="shared" si="395"/>
        <v>0.22038254699999982</v>
      </c>
    </row>
    <row r="2062" spans="1:23" x14ac:dyDescent="0.2">
      <c r="A2062" t="s">
        <v>321</v>
      </c>
      <c r="B2062" t="s">
        <v>320</v>
      </c>
      <c r="C2062">
        <v>2016</v>
      </c>
      <c r="D2062">
        <v>99.7</v>
      </c>
      <c r="E2062">
        <v>10.3</v>
      </c>
      <c r="F2062">
        <v>3.2165457169999998</v>
      </c>
      <c r="G2062">
        <v>1135.898027</v>
      </c>
      <c r="H2062">
        <v>1263747</v>
      </c>
      <c r="I2062" t="str">
        <f>Master_Data!$A2062 &amp; "-" &amp; Master_Data!$C2062</f>
        <v>MUS-2016</v>
      </c>
      <c r="J2062">
        <f t="shared" si="384"/>
        <v>0.10000000000000853</v>
      </c>
      <c r="K2062">
        <f t="shared" si="385"/>
        <v>-1.1999999999999993</v>
      </c>
      <c r="L2062">
        <f t="shared" si="386"/>
        <v>5.6543848000000008E-2</v>
      </c>
      <c r="M2062">
        <f t="shared" si="387"/>
        <v>4064900.0002215989</v>
      </c>
      <c r="N2062">
        <f t="shared" si="388"/>
        <v>0.29999999999999716</v>
      </c>
      <c r="O2062">
        <f t="shared" si="389"/>
        <v>2.8317204894660848</v>
      </c>
      <c r="P2062" t="str">
        <f>IFERROR(VLOOKUP(A2062,Ref_Data!$A:$B,2,0),"Unknown")</f>
        <v>Upper Middle Income</v>
      </c>
      <c r="Q2062" t="str">
        <f>IFERROR(VLOOKUP(A2062,Ref_Data!$A:$C,3,0),"Unknown")</f>
        <v>Sub-Saharan Africa</v>
      </c>
      <c r="R2062" t="str">
        <f t="shared" si="390"/>
        <v>Universal Access</v>
      </c>
      <c r="S2062">
        <f t="shared" si="391"/>
        <v>15.605248869453035</v>
      </c>
      <c r="T2062">
        <f t="shared" si="392"/>
        <v>-19.406057525184725</v>
      </c>
      <c r="U2062">
        <f t="shared" si="393"/>
        <v>-1.4578260786694566</v>
      </c>
      <c r="V2062">
        <f t="shared" si="394"/>
        <v>0.29999999999999716</v>
      </c>
      <c r="W2062">
        <f t="shared" si="395"/>
        <v>0.27692639499999983</v>
      </c>
    </row>
    <row r="2063" spans="1:23" x14ac:dyDescent="0.2">
      <c r="A2063" t="s">
        <v>321</v>
      </c>
      <c r="B2063" t="s">
        <v>320</v>
      </c>
      <c r="C2063">
        <v>2017</v>
      </c>
      <c r="D2063">
        <v>99.6</v>
      </c>
      <c r="E2063">
        <v>9.4</v>
      </c>
      <c r="F2063">
        <v>3.3260678619999999</v>
      </c>
      <c r="G2063">
        <v>1156.1551790000001</v>
      </c>
      <c r="H2063">
        <v>1264887</v>
      </c>
      <c r="I2063" t="str">
        <f>Master_Data!$A2063 &amp; "-" &amp; Master_Data!$C2063</f>
        <v>MUS-2017</v>
      </c>
      <c r="J2063">
        <f t="shared" si="384"/>
        <v>-0.10000000000000853</v>
      </c>
      <c r="K2063">
        <f t="shared" si="385"/>
        <v>-0.90000000000000036</v>
      </c>
      <c r="L2063">
        <f t="shared" si="386"/>
        <v>0.10952214500000013</v>
      </c>
      <c r="M2063">
        <f t="shared" si="387"/>
        <v>4207099.9997615935</v>
      </c>
      <c r="N2063">
        <f t="shared" si="388"/>
        <v>0.40000000000000568</v>
      </c>
      <c r="O2063">
        <f t="shared" si="389"/>
        <v>2.8768351536312236</v>
      </c>
      <c r="P2063" t="str">
        <f>IFERROR(VLOOKUP(A2063,Ref_Data!$A:$B,2,0),"Unknown")</f>
        <v>Upper Middle Income</v>
      </c>
      <c r="Q2063" t="str">
        <f>IFERROR(VLOOKUP(A2063,Ref_Data!$A:$C,3,0),"Unknown")</f>
        <v>Sub-Saharan Africa</v>
      </c>
      <c r="R2063" t="str">
        <f t="shared" si="390"/>
        <v>Universal Access</v>
      </c>
      <c r="S2063">
        <f t="shared" si="391"/>
        <v>14.746092309921877</v>
      </c>
      <c r="T2063">
        <f t="shared" si="392"/>
        <v>-20.141518871734945</v>
      </c>
      <c r="U2063">
        <f t="shared" si="393"/>
        <v>-1.351683203573224</v>
      </c>
      <c r="V2063">
        <f t="shared" si="394"/>
        <v>0.19999999999998863</v>
      </c>
      <c r="W2063">
        <f t="shared" si="395"/>
        <v>0.38644853999999995</v>
      </c>
    </row>
    <row r="2064" spans="1:23" x14ac:dyDescent="0.2">
      <c r="A2064" t="s">
        <v>321</v>
      </c>
      <c r="B2064" t="s">
        <v>320</v>
      </c>
      <c r="C2064">
        <v>2018</v>
      </c>
      <c r="D2064">
        <v>99.8</v>
      </c>
      <c r="E2064">
        <v>9.1999999999999993</v>
      </c>
      <c r="F2064">
        <v>3.2963620549999999</v>
      </c>
      <c r="G2064">
        <v>1142.144241</v>
      </c>
      <c r="H2064">
        <v>1265577</v>
      </c>
      <c r="I2064" t="str">
        <f>Master_Data!$A2064 &amp; "-" &amp; Master_Data!$C2064</f>
        <v>MUS-2018</v>
      </c>
      <c r="J2064">
        <f t="shared" si="384"/>
        <v>0.20000000000000284</v>
      </c>
      <c r="K2064">
        <f t="shared" si="385"/>
        <v>-0.20000000000000107</v>
      </c>
      <c r="L2064">
        <f t="shared" si="386"/>
        <v>-2.9705807000000028E-2</v>
      </c>
      <c r="M2064">
        <f t="shared" si="387"/>
        <v>4171800.0004807347</v>
      </c>
      <c r="N2064">
        <f t="shared" si="388"/>
        <v>0.20000000000000284</v>
      </c>
      <c r="O2064">
        <f t="shared" si="389"/>
        <v>2.8861171266020507</v>
      </c>
      <c r="P2064" t="str">
        <f>IFERROR(VLOOKUP(A2064,Ref_Data!$A:$B,2,0),"Unknown")</f>
        <v>Upper Middle Income</v>
      </c>
      <c r="Q2064" t="str">
        <f>IFERROR(VLOOKUP(A2064,Ref_Data!$A:$C,3,0),"Unknown")</f>
        <v>Sub-Saharan Africa</v>
      </c>
      <c r="R2064" t="str">
        <f t="shared" si="390"/>
        <v>Universal Access</v>
      </c>
      <c r="S2064">
        <f t="shared" si="391"/>
        <v>14.316199440312502</v>
      </c>
      <c r="T2064">
        <f t="shared" si="392"/>
        <v>-20.363030170325302</v>
      </c>
      <c r="U2064">
        <f t="shared" si="393"/>
        <v>-1.414506954627615</v>
      </c>
      <c r="V2064">
        <f t="shared" si="394"/>
        <v>0.39999999999999147</v>
      </c>
      <c r="W2064">
        <f t="shared" si="395"/>
        <v>0.35674273299999992</v>
      </c>
    </row>
    <row r="2065" spans="1:23" x14ac:dyDescent="0.2">
      <c r="A2065" t="s">
        <v>321</v>
      </c>
      <c r="B2065" t="s">
        <v>320</v>
      </c>
      <c r="C2065">
        <v>2019</v>
      </c>
      <c r="D2065">
        <v>100</v>
      </c>
      <c r="E2065">
        <v>8.9</v>
      </c>
      <c r="F2065">
        <v>3.3216823259999999</v>
      </c>
      <c r="G2065">
        <v>1163.1517919999999</v>
      </c>
      <c r="H2065">
        <v>1265985</v>
      </c>
      <c r="I2065" t="str">
        <f>Master_Data!$A2065 &amp; "-" &amp; Master_Data!$C2065</f>
        <v>MUS-2019</v>
      </c>
      <c r="J2065">
        <f t="shared" si="384"/>
        <v>0.20000000000000284</v>
      </c>
      <c r="K2065">
        <f t="shared" si="385"/>
        <v>-0.29999999999999893</v>
      </c>
      <c r="L2065">
        <f t="shared" si="386"/>
        <v>2.5320271000000005E-2</v>
      </c>
      <c r="M2065">
        <f t="shared" si="387"/>
        <v>4205199.9994811099</v>
      </c>
      <c r="N2065">
        <f t="shared" si="388"/>
        <v>0</v>
      </c>
      <c r="O2065">
        <f t="shared" si="389"/>
        <v>2.8557599694606326</v>
      </c>
      <c r="P2065" t="str">
        <f>IFERROR(VLOOKUP(A2065,Ref_Data!$A:$B,2,0),"Unknown")</f>
        <v>Upper Middle Income</v>
      </c>
      <c r="Q2065" t="str">
        <f>IFERROR(VLOOKUP(A2065,Ref_Data!$A:$C,3,0),"Unknown")</f>
        <v>Sub-Saharan Africa</v>
      </c>
      <c r="R2065" t="str">
        <f t="shared" si="390"/>
        <v>Universal Access</v>
      </c>
      <c r="S2065">
        <f t="shared" si="391"/>
        <v>13.958622860585876</v>
      </c>
      <c r="T2065">
        <f t="shared" si="392"/>
        <v>-20.562191043827291</v>
      </c>
      <c r="U2065">
        <f t="shared" si="393"/>
        <v>-1.3617189695815877</v>
      </c>
      <c r="V2065">
        <f t="shared" si="394"/>
        <v>0.59999999999999432</v>
      </c>
      <c r="W2065">
        <f t="shared" si="395"/>
        <v>0.38206300399999993</v>
      </c>
    </row>
    <row r="2066" spans="1:23" x14ac:dyDescent="0.2">
      <c r="A2066" t="s">
        <v>321</v>
      </c>
      <c r="B2066" t="s">
        <v>320</v>
      </c>
      <c r="C2066">
        <v>2020</v>
      </c>
      <c r="D2066">
        <v>99.5</v>
      </c>
      <c r="E2066">
        <v>9.4</v>
      </c>
      <c r="F2066">
        <v>2.9581031489999998</v>
      </c>
      <c r="G2066">
        <v>1025.837442</v>
      </c>
      <c r="H2066">
        <v>1266014</v>
      </c>
      <c r="I2066" t="str">
        <f>Master_Data!$A2066 &amp; "-" &amp; Master_Data!$C2066</f>
        <v>MUS-2020</v>
      </c>
      <c r="J2066">
        <f t="shared" si="384"/>
        <v>-0.5</v>
      </c>
      <c r="K2066">
        <f t="shared" si="385"/>
        <v>0.5</v>
      </c>
      <c r="L2066">
        <f t="shared" si="386"/>
        <v>-0.36357917700000009</v>
      </c>
      <c r="M2066">
        <f t="shared" si="387"/>
        <v>3745000.0000780858</v>
      </c>
      <c r="N2066">
        <f t="shared" si="388"/>
        <v>0.5</v>
      </c>
      <c r="O2066">
        <f t="shared" si="389"/>
        <v>2.8835983440347071</v>
      </c>
      <c r="P2066" t="str">
        <f>IFERROR(VLOOKUP(A2066,Ref_Data!$A:$B,2,0),"Unknown")</f>
        <v>Upper Middle Income</v>
      </c>
      <c r="Q2066" t="str">
        <f>IFERROR(VLOOKUP(A2066,Ref_Data!$A:$C,3,0),"Unknown")</f>
        <v>Sub-Saharan Africa</v>
      </c>
      <c r="R2066" t="str">
        <f t="shared" si="390"/>
        <v>Universal Access</v>
      </c>
      <c r="S2066">
        <f t="shared" si="391"/>
        <v>12.926165474335917</v>
      </c>
      <c r="T2066">
        <f t="shared" si="392"/>
        <v>-21.134853433815259</v>
      </c>
      <c r="U2066">
        <f t="shared" si="393"/>
        <v>-1.442644487301258</v>
      </c>
      <c r="V2066">
        <f t="shared" si="394"/>
        <v>9.9999999999994316E-2</v>
      </c>
      <c r="W2066">
        <f t="shared" si="395"/>
        <v>1.8483826999999842E-2</v>
      </c>
    </row>
    <row r="2067" spans="1:23" x14ac:dyDescent="0.2">
      <c r="A2067" t="s">
        <v>321</v>
      </c>
      <c r="B2067" t="s">
        <v>320</v>
      </c>
      <c r="C2067">
        <v>2021</v>
      </c>
      <c r="D2067">
        <v>99.6</v>
      </c>
      <c r="E2067">
        <v>8.6</v>
      </c>
      <c r="F2067">
        <v>3.1491691770000001</v>
      </c>
      <c r="G2067">
        <v>1072.429457</v>
      </c>
      <c r="H2067">
        <v>1266334</v>
      </c>
      <c r="I2067" t="str">
        <f>Master_Data!$A2067 &amp; "-" &amp; Master_Data!$C2067</f>
        <v>MUS-2021</v>
      </c>
      <c r="J2067">
        <f t="shared" si="384"/>
        <v>9.9999999999994316E-2</v>
      </c>
      <c r="K2067">
        <f t="shared" si="385"/>
        <v>-0.80000000000000071</v>
      </c>
      <c r="L2067">
        <f t="shared" si="386"/>
        <v>0.19106602800000028</v>
      </c>
      <c r="M2067">
        <f t="shared" si="387"/>
        <v>3987900.0005871183</v>
      </c>
      <c r="N2067">
        <f t="shared" si="388"/>
        <v>0.40000000000000568</v>
      </c>
      <c r="O2067">
        <f t="shared" si="389"/>
        <v>2.9364814221062563</v>
      </c>
      <c r="P2067" t="str">
        <f>IFERROR(VLOOKUP(A2067,Ref_Data!$A:$B,2,0),"Unknown")</f>
        <v>Upper Middle Income</v>
      </c>
      <c r="Q2067" t="str">
        <f>IFERROR(VLOOKUP(A2067,Ref_Data!$A:$C,3,0),"Unknown")</f>
        <v>Sub-Saharan Africa</v>
      </c>
      <c r="R2067" t="str">
        <f t="shared" si="390"/>
        <v>Universal Access</v>
      </c>
      <c r="S2067">
        <f t="shared" si="391"/>
        <v>12.474831489726554</v>
      </c>
      <c r="T2067">
        <f t="shared" si="392"/>
        <v>-21.003381642512061</v>
      </c>
      <c r="U2067">
        <f t="shared" si="393"/>
        <v>-1.4315651640041862</v>
      </c>
      <c r="V2067">
        <f t="shared" si="394"/>
        <v>0.19999999999998863</v>
      </c>
      <c r="W2067">
        <f t="shared" si="395"/>
        <v>0.20954985500000012</v>
      </c>
    </row>
    <row r="2068" spans="1:23" x14ac:dyDescent="0.2">
      <c r="A2068" t="s">
        <v>321</v>
      </c>
      <c r="B2068" t="s">
        <v>320</v>
      </c>
      <c r="C2068">
        <v>2022</v>
      </c>
      <c r="D2068">
        <v>100</v>
      </c>
      <c r="F2068">
        <v>3.2077831450000001</v>
      </c>
      <c r="G2068">
        <v>1095.738797</v>
      </c>
      <c r="H2068">
        <v>1262523</v>
      </c>
      <c r="I2068" t="str">
        <f>Master_Data!$A2068 &amp; "-" &amp; Master_Data!$C2068</f>
        <v>MUS-2022</v>
      </c>
      <c r="J2068">
        <f t="shared" si="384"/>
        <v>0.40000000000000568</v>
      </c>
      <c r="K2068" t="str">
        <f t="shared" si="385"/>
        <v/>
      </c>
      <c r="L2068">
        <f t="shared" si="386"/>
        <v>5.8613967999999961E-2</v>
      </c>
      <c r="M2068">
        <f t="shared" si="387"/>
        <v>4049899.9995748349</v>
      </c>
      <c r="N2068">
        <f t="shared" si="388"/>
        <v>0</v>
      </c>
      <c r="O2068">
        <f t="shared" si="389"/>
        <v>2.9275071338009764</v>
      </c>
      <c r="P2068" t="str">
        <f>IFERROR(VLOOKUP(A2068,Ref_Data!$A:$B,2,0),"Unknown")</f>
        <v>Upper Middle Income</v>
      </c>
      <c r="Q2068" t="str">
        <f>IFERROR(VLOOKUP(A2068,Ref_Data!$A:$C,3,0),"Unknown")</f>
        <v>Sub-Saharan Africa</v>
      </c>
      <c r="R2068" t="str">
        <f t="shared" si="390"/>
        <v>Universal Access</v>
      </c>
      <c r="S2068">
        <f t="shared" si="391"/>
        <v>12.585946336015652</v>
      </c>
      <c r="T2068" t="str">
        <f t="shared" si="392"/>
        <v/>
      </c>
      <c r="U2068">
        <f t="shared" si="393"/>
        <v>-1.3430179072259363</v>
      </c>
      <c r="V2068">
        <f t="shared" si="394"/>
        <v>0.59999999999999432</v>
      </c>
      <c r="W2068">
        <f t="shared" si="395"/>
        <v>0.26816382300000008</v>
      </c>
    </row>
    <row r="2069" spans="1:23" x14ac:dyDescent="0.2">
      <c r="A2069" t="s">
        <v>323</v>
      </c>
      <c r="B2069" t="s">
        <v>322</v>
      </c>
      <c r="C2069">
        <v>2010</v>
      </c>
      <c r="D2069">
        <v>8.6999999999999993</v>
      </c>
      <c r="E2069">
        <v>81.2</v>
      </c>
      <c r="F2069">
        <v>0.30250640400000001</v>
      </c>
      <c r="H2069">
        <v>14826463</v>
      </c>
      <c r="I2069" t="str">
        <f>Master_Data!$A2069 &amp; "-" &amp; Master_Data!$C2069</f>
        <v>MWI-2010</v>
      </c>
      <c r="J2069" t="str">
        <f t="shared" si="384"/>
        <v/>
      </c>
      <c r="K2069" t="str">
        <f t="shared" si="385"/>
        <v/>
      </c>
      <c r="L2069" t="str">
        <f t="shared" si="386"/>
        <v/>
      </c>
      <c r="M2069">
        <f t="shared" si="387"/>
        <v>4485100.0061690519</v>
      </c>
      <c r="N2069">
        <f t="shared" si="388"/>
        <v>91.3</v>
      </c>
      <c r="O2069" t="str">
        <f t="shared" si="389"/>
        <v/>
      </c>
      <c r="P2069" t="str">
        <f>IFERROR(VLOOKUP(A2069,Ref_Data!$A:$B,2,0),"Unknown")</f>
        <v>Low Income</v>
      </c>
      <c r="Q2069" t="str">
        <f>IFERROR(VLOOKUP(A2069,Ref_Data!$A:$C,3,0),"Unknown")</f>
        <v>Sub-Saharan Africa</v>
      </c>
      <c r="R2069" t="str">
        <f t="shared" si="390"/>
        <v>Critical</v>
      </c>
      <c r="S2069">
        <f t="shared" si="391"/>
        <v>-70.924657439414048</v>
      </c>
      <c r="T2069">
        <f t="shared" si="392"/>
        <v>50.787335093262101</v>
      </c>
      <c r="U2069">
        <f t="shared" si="393"/>
        <v>-4.7955528099916345</v>
      </c>
      <c r="V2069">
        <f t="shared" si="394"/>
        <v>0</v>
      </c>
      <c r="W2069">
        <f t="shared" si="395"/>
        <v>0</v>
      </c>
    </row>
    <row r="2070" spans="1:23" x14ac:dyDescent="0.2">
      <c r="A2070" t="s">
        <v>323</v>
      </c>
      <c r="B2070" t="s">
        <v>322</v>
      </c>
      <c r="C2070">
        <v>2011</v>
      </c>
      <c r="D2070">
        <v>7.6</v>
      </c>
      <c r="E2070">
        <v>80.2</v>
      </c>
      <c r="F2070">
        <v>0.37598373600000001</v>
      </c>
      <c r="H2070">
        <v>15265022</v>
      </c>
      <c r="I2070" t="str">
        <f>Master_Data!$A2070 &amp; "-" &amp; Master_Data!$C2070</f>
        <v>MWI-2011</v>
      </c>
      <c r="J2070">
        <f t="shared" si="384"/>
        <v>-1.0999999999999996</v>
      </c>
      <c r="K2070">
        <f t="shared" si="385"/>
        <v>-1</v>
      </c>
      <c r="L2070">
        <f t="shared" si="386"/>
        <v>7.3477332000000006E-2</v>
      </c>
      <c r="M2070">
        <f t="shared" si="387"/>
        <v>5739400.0016821921</v>
      </c>
      <c r="N2070">
        <f t="shared" si="388"/>
        <v>92.4</v>
      </c>
      <c r="O2070" t="str">
        <f t="shared" si="389"/>
        <v/>
      </c>
      <c r="P2070" t="str">
        <f>IFERROR(VLOOKUP(A2070,Ref_Data!$A:$B,2,0),"Unknown")</f>
        <v>Low Income</v>
      </c>
      <c r="Q2070" t="str">
        <f>IFERROR(VLOOKUP(A2070,Ref_Data!$A:$C,3,0),"Unknown")</f>
        <v>Sub-Saharan Africa</v>
      </c>
      <c r="R2070" t="str">
        <f t="shared" si="390"/>
        <v>Critical</v>
      </c>
      <c r="S2070">
        <f t="shared" si="391"/>
        <v>-72.815327430820318</v>
      </c>
      <c r="T2070">
        <f t="shared" si="392"/>
        <v>50.00262971035886</v>
      </c>
      <c r="U2070">
        <f t="shared" si="393"/>
        <v>-4.7505496477740552</v>
      </c>
      <c r="V2070">
        <f t="shared" si="394"/>
        <v>-1.0999999999999996</v>
      </c>
      <c r="W2070">
        <f t="shared" si="395"/>
        <v>7.3477332000000006E-2</v>
      </c>
    </row>
    <row r="2071" spans="1:23" x14ac:dyDescent="0.2">
      <c r="A2071" t="s">
        <v>323</v>
      </c>
      <c r="B2071" t="s">
        <v>322</v>
      </c>
      <c r="C2071">
        <v>2012</v>
      </c>
      <c r="D2071">
        <v>7.4</v>
      </c>
      <c r="E2071">
        <v>80.2</v>
      </c>
      <c r="F2071">
        <v>0.36175385199999999</v>
      </c>
      <c r="H2071">
        <v>15709577</v>
      </c>
      <c r="I2071" t="str">
        <f>Master_Data!$A2071 &amp; "-" &amp; Master_Data!$C2071</f>
        <v>MWI-2012</v>
      </c>
      <c r="J2071">
        <f t="shared" si="384"/>
        <v>-0.19999999999999929</v>
      </c>
      <c r="K2071">
        <f t="shared" si="385"/>
        <v>0</v>
      </c>
      <c r="L2071">
        <f t="shared" si="386"/>
        <v>-1.4229884000000026E-2</v>
      </c>
      <c r="M2071">
        <f t="shared" si="387"/>
        <v>5682999.9930406036</v>
      </c>
      <c r="N2071">
        <f t="shared" si="388"/>
        <v>92.6</v>
      </c>
      <c r="O2071" t="str">
        <f t="shared" si="389"/>
        <v/>
      </c>
      <c r="P2071" t="str">
        <f>IFERROR(VLOOKUP(A2071,Ref_Data!$A:$B,2,0),"Unknown")</f>
        <v>Low Income</v>
      </c>
      <c r="Q2071" t="str">
        <f>IFERROR(VLOOKUP(A2071,Ref_Data!$A:$C,3,0),"Unknown")</f>
        <v>Sub-Saharan Africa</v>
      </c>
      <c r="R2071" t="str">
        <f t="shared" si="390"/>
        <v>Critical</v>
      </c>
      <c r="S2071">
        <f t="shared" si="391"/>
        <v>-73.720804536015621</v>
      </c>
      <c r="T2071">
        <f t="shared" si="392"/>
        <v>50.092870546775117</v>
      </c>
      <c r="U2071">
        <f t="shared" si="393"/>
        <v>-5.0437502110962296</v>
      </c>
      <c r="V2071">
        <f t="shared" si="394"/>
        <v>-1.2999999999999989</v>
      </c>
      <c r="W2071">
        <f t="shared" si="395"/>
        <v>5.924744799999998E-2</v>
      </c>
    </row>
    <row r="2072" spans="1:23" x14ac:dyDescent="0.2">
      <c r="A2072" t="s">
        <v>323</v>
      </c>
      <c r="B2072" t="s">
        <v>322</v>
      </c>
      <c r="C2072">
        <v>2013</v>
      </c>
      <c r="D2072">
        <v>9</v>
      </c>
      <c r="E2072">
        <v>79.8</v>
      </c>
      <c r="F2072">
        <v>0.31080046900000002</v>
      </c>
      <c r="H2072">
        <v>16161816</v>
      </c>
      <c r="I2072" t="str">
        <f>Master_Data!$A2072 &amp; "-" &amp; Master_Data!$C2072</f>
        <v>MWI-2013</v>
      </c>
      <c r="J2072">
        <f t="shared" si="384"/>
        <v>1.5999999999999996</v>
      </c>
      <c r="K2072">
        <f t="shared" si="385"/>
        <v>-0.40000000000000568</v>
      </c>
      <c r="L2072">
        <f t="shared" si="386"/>
        <v>-5.0953382999999963E-2</v>
      </c>
      <c r="M2072">
        <f t="shared" si="387"/>
        <v>5023099.9926917041</v>
      </c>
      <c r="N2072">
        <f t="shared" si="388"/>
        <v>91</v>
      </c>
      <c r="O2072" t="str">
        <f t="shared" si="389"/>
        <v/>
      </c>
      <c r="P2072" t="str">
        <f>IFERROR(VLOOKUP(A2072,Ref_Data!$A:$B,2,0),"Unknown")</f>
        <v>Low Income</v>
      </c>
      <c r="Q2072" t="str">
        <f>IFERROR(VLOOKUP(A2072,Ref_Data!$A:$C,3,0),"Unknown")</f>
        <v>Sub-Saharan Africa</v>
      </c>
      <c r="R2072" t="str">
        <f t="shared" si="390"/>
        <v>Critical</v>
      </c>
      <c r="S2072">
        <f t="shared" si="391"/>
        <v>-72.712538176640606</v>
      </c>
      <c r="T2072">
        <f t="shared" si="392"/>
        <v>49.498359916164645</v>
      </c>
      <c r="U2072">
        <f t="shared" si="393"/>
        <v>-4.6575699750000039</v>
      </c>
      <c r="V2072">
        <f t="shared" si="394"/>
        <v>0.30000000000000071</v>
      </c>
      <c r="W2072">
        <f t="shared" si="395"/>
        <v>8.2940650000000171E-3</v>
      </c>
    </row>
    <row r="2073" spans="1:23" x14ac:dyDescent="0.2">
      <c r="A2073" t="s">
        <v>323</v>
      </c>
      <c r="B2073" t="s">
        <v>322</v>
      </c>
      <c r="C2073">
        <v>2014</v>
      </c>
      <c r="D2073">
        <v>11.9</v>
      </c>
      <c r="E2073">
        <v>82.8</v>
      </c>
      <c r="F2073">
        <v>0.29911792799999998</v>
      </c>
      <c r="H2073">
        <v>16621538</v>
      </c>
      <c r="I2073" t="str">
        <f>Master_Data!$A2073 &amp; "-" &amp; Master_Data!$C2073</f>
        <v>MWI-2014</v>
      </c>
      <c r="J2073">
        <f t="shared" si="384"/>
        <v>2.9000000000000004</v>
      </c>
      <c r="K2073">
        <f t="shared" si="385"/>
        <v>3</v>
      </c>
      <c r="L2073">
        <f t="shared" si="386"/>
        <v>-1.1682541000000046E-2</v>
      </c>
      <c r="M2073">
        <f t="shared" si="387"/>
        <v>4971800.0067332638</v>
      </c>
      <c r="N2073">
        <f t="shared" si="388"/>
        <v>88.1</v>
      </c>
      <c r="O2073" t="str">
        <f t="shared" si="389"/>
        <v/>
      </c>
      <c r="P2073" t="str">
        <f>IFERROR(VLOOKUP(A2073,Ref_Data!$A:$B,2,0),"Unknown")</f>
        <v>Low Income</v>
      </c>
      <c r="Q2073" t="str">
        <f>IFERROR(VLOOKUP(A2073,Ref_Data!$A:$C,3,0),"Unknown")</f>
        <v>Sub-Saharan Africa</v>
      </c>
      <c r="R2073" t="str">
        <f t="shared" si="390"/>
        <v>Critical</v>
      </c>
      <c r="S2073">
        <f t="shared" si="391"/>
        <v>-70.540902588867141</v>
      </c>
      <c r="T2073">
        <f t="shared" si="392"/>
        <v>52.688273394421699</v>
      </c>
      <c r="U2073">
        <f t="shared" si="393"/>
        <v>-4.492168970083684</v>
      </c>
      <c r="V2073">
        <f t="shared" si="394"/>
        <v>3.2000000000000011</v>
      </c>
      <c r="W2073">
        <f t="shared" si="395"/>
        <v>-3.3884760000000291E-3</v>
      </c>
    </row>
    <row r="2074" spans="1:23" x14ac:dyDescent="0.2">
      <c r="A2074" t="s">
        <v>323</v>
      </c>
      <c r="B2074" t="s">
        <v>322</v>
      </c>
      <c r="C2074">
        <v>2015</v>
      </c>
      <c r="D2074">
        <v>10.8</v>
      </c>
      <c r="E2074">
        <v>81</v>
      </c>
      <c r="F2074">
        <v>0.28731819400000003</v>
      </c>
      <c r="H2074">
        <v>17085587</v>
      </c>
      <c r="I2074" t="str">
        <f>Master_Data!$A2074 &amp; "-" &amp; Master_Data!$C2074</f>
        <v>MWI-2015</v>
      </c>
      <c r="J2074">
        <f t="shared" si="384"/>
        <v>-1.0999999999999996</v>
      </c>
      <c r="K2074">
        <f t="shared" si="385"/>
        <v>-1.7999999999999972</v>
      </c>
      <c r="L2074">
        <f t="shared" si="386"/>
        <v>-1.1799733999999951E-2</v>
      </c>
      <c r="M2074">
        <f t="shared" si="387"/>
        <v>4909000.0002698787</v>
      </c>
      <c r="N2074">
        <f t="shared" si="388"/>
        <v>89.2</v>
      </c>
      <c r="O2074" t="str">
        <f t="shared" si="389"/>
        <v/>
      </c>
      <c r="P2074" t="str">
        <f>IFERROR(VLOOKUP(A2074,Ref_Data!$A:$B,2,0),"Unknown")</f>
        <v>Low Income</v>
      </c>
      <c r="Q2074" t="str">
        <f>IFERROR(VLOOKUP(A2074,Ref_Data!$A:$C,3,0),"Unknown")</f>
        <v>Sub-Saharan Africa</v>
      </c>
      <c r="R2074" t="str">
        <f t="shared" si="390"/>
        <v>Critical</v>
      </c>
      <c r="S2074">
        <f t="shared" si="391"/>
        <v>-72.215238558046892</v>
      </c>
      <c r="T2074">
        <f t="shared" si="392"/>
        <v>51.08484280850201</v>
      </c>
      <c r="U2074">
        <f t="shared" si="393"/>
        <v>-4.4221231720041789</v>
      </c>
      <c r="V2074">
        <f t="shared" si="394"/>
        <v>2.1000000000000014</v>
      </c>
      <c r="W2074">
        <f t="shared" si="395"/>
        <v>-1.518820999999998E-2</v>
      </c>
    </row>
    <row r="2075" spans="1:23" x14ac:dyDescent="0.2">
      <c r="A2075" t="s">
        <v>323</v>
      </c>
      <c r="B2075" t="s">
        <v>322</v>
      </c>
      <c r="C2075">
        <v>2016</v>
      </c>
      <c r="D2075">
        <v>11</v>
      </c>
      <c r="E2075">
        <v>78.900000000000006</v>
      </c>
      <c r="F2075">
        <v>0.279415248</v>
      </c>
      <c r="H2075">
        <v>17557739</v>
      </c>
      <c r="I2075" t="str">
        <f>Master_Data!$A2075 &amp; "-" &amp; Master_Data!$C2075</f>
        <v>MWI-2016</v>
      </c>
      <c r="J2075">
        <f t="shared" si="384"/>
        <v>0.19999999999999929</v>
      </c>
      <c r="K2075">
        <f t="shared" si="385"/>
        <v>-2.0999999999999943</v>
      </c>
      <c r="L2075">
        <f t="shared" si="386"/>
        <v>-7.9029460000000218E-3</v>
      </c>
      <c r="M2075">
        <f t="shared" si="387"/>
        <v>4905899.9970042724</v>
      </c>
      <c r="N2075">
        <f t="shared" si="388"/>
        <v>89</v>
      </c>
      <c r="O2075" t="str">
        <f t="shared" si="389"/>
        <v/>
      </c>
      <c r="P2075" t="str">
        <f>IFERROR(VLOOKUP(A2075,Ref_Data!$A:$B,2,0),"Unknown")</f>
        <v>Low Income</v>
      </c>
      <c r="Q2075" t="str">
        <f>IFERROR(VLOOKUP(A2075,Ref_Data!$A:$C,3,0),"Unknown")</f>
        <v>Sub-Saharan Africa</v>
      </c>
      <c r="R2075" t="str">
        <f t="shared" si="390"/>
        <v>Critical</v>
      </c>
      <c r="S2075">
        <f t="shared" si="391"/>
        <v>-73.094751130546967</v>
      </c>
      <c r="T2075">
        <f t="shared" si="392"/>
        <v>49.19394247481528</v>
      </c>
      <c r="U2075">
        <f t="shared" si="393"/>
        <v>-4.3949565476694561</v>
      </c>
      <c r="V2075">
        <f t="shared" si="394"/>
        <v>2.3000000000000007</v>
      </c>
      <c r="W2075">
        <f t="shared" si="395"/>
        <v>-2.3091156000000002E-2</v>
      </c>
    </row>
    <row r="2076" spans="1:23" x14ac:dyDescent="0.2">
      <c r="A2076" t="s">
        <v>323</v>
      </c>
      <c r="B2076" t="s">
        <v>322</v>
      </c>
      <c r="C2076">
        <v>2017</v>
      </c>
      <c r="D2076">
        <v>12.7</v>
      </c>
      <c r="E2076">
        <v>76.900000000000006</v>
      </c>
      <c r="F2076">
        <v>0.29978300699999999</v>
      </c>
      <c r="H2076">
        <v>18039715</v>
      </c>
      <c r="I2076" t="str">
        <f>Master_Data!$A2076 &amp; "-" &amp; Master_Data!$C2076</f>
        <v>MWI-2017</v>
      </c>
      <c r="J2076">
        <f t="shared" si="384"/>
        <v>1.6999999999999993</v>
      </c>
      <c r="K2076">
        <f t="shared" si="385"/>
        <v>-2</v>
      </c>
      <c r="L2076">
        <f t="shared" si="386"/>
        <v>2.0367758999999985E-2</v>
      </c>
      <c r="M2076">
        <f t="shared" si="387"/>
        <v>5408000.0081230048</v>
      </c>
      <c r="N2076">
        <f t="shared" si="388"/>
        <v>87.3</v>
      </c>
      <c r="O2076" t="str">
        <f t="shared" si="389"/>
        <v/>
      </c>
      <c r="P2076" t="str">
        <f>IFERROR(VLOOKUP(A2076,Ref_Data!$A:$B,2,0),"Unknown")</f>
        <v>Low Income</v>
      </c>
      <c r="Q2076" t="str">
        <f>IFERROR(VLOOKUP(A2076,Ref_Data!$A:$C,3,0),"Unknown")</f>
        <v>Sub-Saharan Africa</v>
      </c>
      <c r="R2076" t="str">
        <f t="shared" si="390"/>
        <v>Critical</v>
      </c>
      <c r="S2076">
        <f t="shared" si="391"/>
        <v>-72.153907690078114</v>
      </c>
      <c r="T2076">
        <f t="shared" si="392"/>
        <v>47.358481128265055</v>
      </c>
      <c r="U2076">
        <f t="shared" si="393"/>
        <v>-4.3779680585732237</v>
      </c>
      <c r="V2076">
        <f t="shared" si="394"/>
        <v>4</v>
      </c>
      <c r="W2076">
        <f t="shared" si="395"/>
        <v>-2.7233970000000163E-3</v>
      </c>
    </row>
    <row r="2077" spans="1:23" x14ac:dyDescent="0.2">
      <c r="A2077" t="s">
        <v>323</v>
      </c>
      <c r="B2077" t="s">
        <v>322</v>
      </c>
      <c r="C2077">
        <v>2018</v>
      </c>
      <c r="D2077">
        <v>18</v>
      </c>
      <c r="E2077">
        <v>73.2</v>
      </c>
      <c r="F2077">
        <v>0.29459068100000002</v>
      </c>
      <c r="H2077">
        <v>18528081</v>
      </c>
      <c r="I2077" t="str">
        <f>Master_Data!$A2077 &amp; "-" &amp; Master_Data!$C2077</f>
        <v>MWI-2018</v>
      </c>
      <c r="J2077">
        <f t="shared" si="384"/>
        <v>5.3000000000000007</v>
      </c>
      <c r="K2077">
        <f t="shared" si="385"/>
        <v>-3.7000000000000028</v>
      </c>
      <c r="L2077">
        <f t="shared" si="386"/>
        <v>-5.1923259999999694E-3</v>
      </c>
      <c r="M2077">
        <f t="shared" si="387"/>
        <v>5458199.9994131615</v>
      </c>
      <c r="N2077">
        <f t="shared" si="388"/>
        <v>82</v>
      </c>
      <c r="O2077" t="str">
        <f t="shared" si="389"/>
        <v/>
      </c>
      <c r="P2077" t="str">
        <f>IFERROR(VLOOKUP(A2077,Ref_Data!$A:$B,2,0),"Unknown")</f>
        <v>Low Income</v>
      </c>
      <c r="Q2077" t="str">
        <f>IFERROR(VLOOKUP(A2077,Ref_Data!$A:$C,3,0),"Unknown")</f>
        <v>Sub-Saharan Africa</v>
      </c>
      <c r="R2077" t="str">
        <f t="shared" si="390"/>
        <v>Critical</v>
      </c>
      <c r="S2077">
        <f t="shared" si="391"/>
        <v>-67.483800559687495</v>
      </c>
      <c r="T2077">
        <f t="shared" si="392"/>
        <v>43.636969829674698</v>
      </c>
      <c r="U2077">
        <f t="shared" si="393"/>
        <v>-4.416278328627615</v>
      </c>
      <c r="V2077">
        <f t="shared" si="394"/>
        <v>9.3000000000000007</v>
      </c>
      <c r="W2077">
        <f t="shared" si="395"/>
        <v>-7.9157229999999856E-3</v>
      </c>
    </row>
    <row r="2078" spans="1:23" x14ac:dyDescent="0.2">
      <c r="A2078" t="s">
        <v>323</v>
      </c>
      <c r="B2078" t="s">
        <v>322</v>
      </c>
      <c r="C2078">
        <v>2019</v>
      </c>
      <c r="D2078">
        <v>11.2</v>
      </c>
      <c r="E2078">
        <v>70.900000000000006</v>
      </c>
      <c r="F2078">
        <v>0.29472685199999998</v>
      </c>
      <c r="H2078">
        <v>19025752</v>
      </c>
      <c r="I2078" t="str">
        <f>Master_Data!$A2078 &amp; "-" &amp; Master_Data!$C2078</f>
        <v>MWI-2019</v>
      </c>
      <c r="J2078">
        <f t="shared" si="384"/>
        <v>-6.8000000000000007</v>
      </c>
      <c r="K2078">
        <f t="shared" si="385"/>
        <v>-2.2999999999999972</v>
      </c>
      <c r="L2078">
        <f t="shared" si="386"/>
        <v>1.3617099999996274E-4</v>
      </c>
      <c r="M2078">
        <f t="shared" si="387"/>
        <v>5607399.9938927041</v>
      </c>
      <c r="N2078">
        <f t="shared" si="388"/>
        <v>88.8</v>
      </c>
      <c r="O2078" t="str">
        <f t="shared" si="389"/>
        <v/>
      </c>
      <c r="P2078" t="str">
        <f>IFERROR(VLOOKUP(A2078,Ref_Data!$A:$B,2,0),"Unknown")</f>
        <v>Low Income</v>
      </c>
      <c r="Q2078" t="str">
        <f>IFERROR(VLOOKUP(A2078,Ref_Data!$A:$C,3,0),"Unknown")</f>
        <v>Sub-Saharan Africa</v>
      </c>
      <c r="R2078" t="str">
        <f t="shared" si="390"/>
        <v>Critical</v>
      </c>
      <c r="S2078">
        <f t="shared" si="391"/>
        <v>-74.841377139414121</v>
      </c>
      <c r="T2078">
        <f t="shared" si="392"/>
        <v>41.437808956172717</v>
      </c>
      <c r="U2078">
        <f t="shared" si="393"/>
        <v>-4.3886744435815874</v>
      </c>
      <c r="V2078">
        <f t="shared" si="394"/>
        <v>2.5</v>
      </c>
      <c r="W2078">
        <f t="shared" si="395"/>
        <v>-7.7795520000000229E-3</v>
      </c>
    </row>
    <row r="2079" spans="1:23" x14ac:dyDescent="0.2">
      <c r="A2079" t="s">
        <v>323</v>
      </c>
      <c r="B2079" t="s">
        <v>322</v>
      </c>
      <c r="C2079">
        <v>2020</v>
      </c>
      <c r="D2079">
        <v>11.5</v>
      </c>
      <c r="E2079">
        <v>71.5</v>
      </c>
      <c r="F2079">
        <v>0.266526561</v>
      </c>
      <c r="H2079">
        <v>19533888</v>
      </c>
      <c r="I2079" t="str">
        <f>Master_Data!$A2079 &amp; "-" &amp; Master_Data!$C2079</f>
        <v>MWI-2020</v>
      </c>
      <c r="J2079">
        <f t="shared" si="384"/>
        <v>0.30000000000000071</v>
      </c>
      <c r="K2079">
        <f t="shared" si="385"/>
        <v>0.59999999999999432</v>
      </c>
      <c r="L2079">
        <f t="shared" si="386"/>
        <v>-2.8200290999999988E-2</v>
      </c>
      <c r="M2079">
        <f t="shared" si="387"/>
        <v>5206299.9915991677</v>
      </c>
      <c r="N2079">
        <f t="shared" si="388"/>
        <v>88.5</v>
      </c>
      <c r="O2079" t="str">
        <f t="shared" si="389"/>
        <v/>
      </c>
      <c r="P2079" t="str">
        <f>IFERROR(VLOOKUP(A2079,Ref_Data!$A:$B,2,0),"Unknown")</f>
        <v>Low Income</v>
      </c>
      <c r="Q2079" t="str">
        <f>IFERROR(VLOOKUP(A2079,Ref_Data!$A:$C,3,0),"Unknown")</f>
        <v>Sub-Saharan Africa</v>
      </c>
      <c r="R2079" t="str">
        <f t="shared" si="390"/>
        <v>Critical</v>
      </c>
      <c r="S2079">
        <f t="shared" si="391"/>
        <v>-75.073834525664083</v>
      </c>
      <c r="T2079">
        <f t="shared" si="392"/>
        <v>40.965146566184742</v>
      </c>
      <c r="U2079">
        <f t="shared" si="393"/>
        <v>-4.1342210753012578</v>
      </c>
      <c r="V2079">
        <f t="shared" si="394"/>
        <v>2.8000000000000007</v>
      </c>
      <c r="W2079">
        <f t="shared" si="395"/>
        <v>-3.5979843000000011E-2</v>
      </c>
    </row>
    <row r="2080" spans="1:23" x14ac:dyDescent="0.2">
      <c r="A2080" t="s">
        <v>323</v>
      </c>
      <c r="B2080" t="s">
        <v>322</v>
      </c>
      <c r="C2080">
        <v>2021</v>
      </c>
      <c r="D2080">
        <v>14.2</v>
      </c>
      <c r="E2080">
        <v>71.099999999999994</v>
      </c>
      <c r="F2080">
        <v>0.30522378700000002</v>
      </c>
      <c r="H2080">
        <v>20047258</v>
      </c>
      <c r="I2080" t="str">
        <f>Master_Data!$A2080 &amp; "-" &amp; Master_Data!$C2080</f>
        <v>MWI-2021</v>
      </c>
      <c r="J2080">
        <f t="shared" si="384"/>
        <v>2.6999999999999993</v>
      </c>
      <c r="K2080">
        <f t="shared" si="385"/>
        <v>-0.40000000000000568</v>
      </c>
      <c r="L2080">
        <f t="shared" si="386"/>
        <v>3.8697226000000029E-2</v>
      </c>
      <c r="M2080">
        <f t="shared" si="387"/>
        <v>6118900.0057260469</v>
      </c>
      <c r="N2080">
        <f t="shared" si="388"/>
        <v>85.8</v>
      </c>
      <c r="O2080" t="str">
        <f t="shared" si="389"/>
        <v/>
      </c>
      <c r="P2080" t="str">
        <f>IFERROR(VLOOKUP(A2080,Ref_Data!$A:$B,2,0),"Unknown")</f>
        <v>Low Income</v>
      </c>
      <c r="Q2080" t="str">
        <f>IFERROR(VLOOKUP(A2080,Ref_Data!$A:$C,3,0),"Unknown")</f>
        <v>Sub-Saharan Africa</v>
      </c>
      <c r="R2080" t="str">
        <f t="shared" si="390"/>
        <v>Critical</v>
      </c>
      <c r="S2080">
        <f t="shared" si="391"/>
        <v>-72.925168510273437</v>
      </c>
      <c r="T2080">
        <f t="shared" si="392"/>
        <v>41.496618357487932</v>
      </c>
      <c r="U2080">
        <f t="shared" si="393"/>
        <v>-4.2755105540041862</v>
      </c>
      <c r="V2080">
        <f t="shared" si="394"/>
        <v>5.5</v>
      </c>
      <c r="W2080">
        <f t="shared" si="395"/>
        <v>2.7173830000000176E-3</v>
      </c>
    </row>
    <row r="2081" spans="1:23" x14ac:dyDescent="0.2">
      <c r="A2081" t="s">
        <v>323</v>
      </c>
      <c r="B2081" t="s">
        <v>322</v>
      </c>
      <c r="C2081">
        <v>2022</v>
      </c>
      <c r="D2081">
        <v>14</v>
      </c>
      <c r="E2081">
        <v>62.9</v>
      </c>
      <c r="F2081">
        <v>0.272369784</v>
      </c>
      <c r="H2081">
        <v>20568728</v>
      </c>
      <c r="I2081" t="str">
        <f>Master_Data!$A2081 &amp; "-" &amp; Master_Data!$C2081</f>
        <v>MWI-2022</v>
      </c>
      <c r="J2081">
        <f t="shared" si="384"/>
        <v>-0.19999999999999929</v>
      </c>
      <c r="K2081">
        <f t="shared" si="385"/>
        <v>-8.1999999999999957</v>
      </c>
      <c r="L2081">
        <f t="shared" si="386"/>
        <v>-3.285400300000002E-2</v>
      </c>
      <c r="M2081">
        <f t="shared" si="387"/>
        <v>5602300.0025147516</v>
      </c>
      <c r="N2081">
        <f t="shared" si="388"/>
        <v>86</v>
      </c>
      <c r="O2081" t="str">
        <f t="shared" si="389"/>
        <v/>
      </c>
      <c r="P2081" t="str">
        <f>IFERROR(VLOOKUP(A2081,Ref_Data!$A:$B,2,0),"Unknown")</f>
        <v>Low Income</v>
      </c>
      <c r="Q2081" t="str">
        <f>IFERROR(VLOOKUP(A2081,Ref_Data!$A:$C,3,0),"Unknown")</f>
        <v>Sub-Saharan Africa</v>
      </c>
      <c r="R2081" t="str">
        <f t="shared" si="390"/>
        <v>Critical</v>
      </c>
      <c r="S2081">
        <f t="shared" si="391"/>
        <v>-73.414053663984348</v>
      </c>
      <c r="T2081">
        <f t="shared" si="392"/>
        <v>32.478260869565204</v>
      </c>
      <c r="U2081">
        <f t="shared" si="393"/>
        <v>-4.278431268225936</v>
      </c>
      <c r="V2081">
        <f t="shared" si="394"/>
        <v>5.3000000000000007</v>
      </c>
      <c r="W2081">
        <f t="shared" si="395"/>
        <v>-3.0136620000000003E-2</v>
      </c>
    </row>
    <row r="2082" spans="1:23" x14ac:dyDescent="0.2">
      <c r="A2082" t="s">
        <v>325</v>
      </c>
      <c r="B2082" t="s">
        <v>324</v>
      </c>
      <c r="C2082">
        <v>2010</v>
      </c>
      <c r="D2082">
        <v>99.5</v>
      </c>
      <c r="E2082">
        <v>2</v>
      </c>
      <c r="F2082">
        <v>7.5203477300000001</v>
      </c>
      <c r="G2082">
        <v>2529.5916889999999</v>
      </c>
      <c r="H2082">
        <v>28655776</v>
      </c>
      <c r="I2082" t="str">
        <f>Master_Data!$A2082 &amp; "-" &amp; Master_Data!$C2082</f>
        <v>MYS-2010</v>
      </c>
      <c r="J2082" t="str">
        <f t="shared" si="384"/>
        <v/>
      </c>
      <c r="K2082" t="str">
        <f t="shared" si="385"/>
        <v/>
      </c>
      <c r="L2082" t="str">
        <f t="shared" si="386"/>
        <v/>
      </c>
      <c r="M2082">
        <f t="shared" si="387"/>
        <v>215501399.9929885</v>
      </c>
      <c r="N2082">
        <f t="shared" si="388"/>
        <v>0.5</v>
      </c>
      <c r="O2082">
        <f t="shared" si="389"/>
        <v>2.972949256080514</v>
      </c>
      <c r="P2082" t="str">
        <f>IFERROR(VLOOKUP(A2082,Ref_Data!$A:$B,2,0),"Unknown")</f>
        <v>Upper Middle Income</v>
      </c>
      <c r="Q2082" t="str">
        <f>IFERROR(VLOOKUP(A2082,Ref_Data!$A:$C,3,0),"Unknown")</f>
        <v>East Asia &amp; Pacific</v>
      </c>
      <c r="R2082" t="str">
        <f t="shared" si="390"/>
        <v>Universal Access</v>
      </c>
      <c r="S2082">
        <f t="shared" si="391"/>
        <v>19.875342560585949</v>
      </c>
      <c r="T2082">
        <f t="shared" si="392"/>
        <v>-28.412664906737902</v>
      </c>
      <c r="U2082">
        <f t="shared" si="393"/>
        <v>2.4222885160083658</v>
      </c>
      <c r="V2082">
        <f t="shared" si="394"/>
        <v>0</v>
      </c>
      <c r="W2082">
        <f t="shared" si="395"/>
        <v>0</v>
      </c>
    </row>
    <row r="2083" spans="1:23" x14ac:dyDescent="0.2">
      <c r="A2083" t="s">
        <v>325</v>
      </c>
      <c r="B2083" t="s">
        <v>324</v>
      </c>
      <c r="C2083">
        <v>2011</v>
      </c>
      <c r="D2083">
        <v>99.5</v>
      </c>
      <c r="E2083">
        <v>2.2000000000000002</v>
      </c>
      <c r="F2083">
        <v>7.4848229919999998</v>
      </c>
      <c r="G2083">
        <v>2591.2247080000002</v>
      </c>
      <c r="H2083">
        <v>29162039</v>
      </c>
      <c r="I2083" t="str">
        <f>Master_Data!$A2083 &amp; "-" &amp; Master_Data!$C2083</f>
        <v>MYS-2011</v>
      </c>
      <c r="J2083">
        <f t="shared" si="384"/>
        <v>0</v>
      </c>
      <c r="K2083">
        <f t="shared" si="385"/>
        <v>0.20000000000000018</v>
      </c>
      <c r="L2083">
        <f t="shared" si="386"/>
        <v>-3.5524738000000333E-2</v>
      </c>
      <c r="M2083">
        <f t="shared" si="387"/>
        <v>218272700.00080067</v>
      </c>
      <c r="N2083">
        <f t="shared" si="388"/>
        <v>0.5</v>
      </c>
      <c r="O2083">
        <f t="shared" si="389"/>
        <v>2.8885271774739496</v>
      </c>
      <c r="P2083" t="str">
        <f>IFERROR(VLOOKUP(A2083,Ref_Data!$A:$B,2,0),"Unknown")</f>
        <v>Upper Middle Income</v>
      </c>
      <c r="Q2083" t="str">
        <f>IFERROR(VLOOKUP(A2083,Ref_Data!$A:$C,3,0),"Unknown")</f>
        <v>East Asia &amp; Pacific</v>
      </c>
      <c r="R2083" t="str">
        <f t="shared" si="390"/>
        <v>Universal Access</v>
      </c>
      <c r="S2083">
        <f t="shared" si="391"/>
        <v>19.084672569179688</v>
      </c>
      <c r="T2083">
        <f t="shared" si="392"/>
        <v>-27.997370289641143</v>
      </c>
      <c r="U2083">
        <f t="shared" si="393"/>
        <v>2.3582896082259444</v>
      </c>
      <c r="V2083">
        <f t="shared" si="394"/>
        <v>0</v>
      </c>
      <c r="W2083">
        <f t="shared" si="395"/>
        <v>-3.5524738000000333E-2</v>
      </c>
    </row>
    <row r="2084" spans="1:23" x14ac:dyDescent="0.2">
      <c r="A2084" t="s">
        <v>325</v>
      </c>
      <c r="B2084" t="s">
        <v>324</v>
      </c>
      <c r="C2084">
        <v>2012</v>
      </c>
      <c r="D2084">
        <v>99.8</v>
      </c>
      <c r="E2084">
        <v>2.5</v>
      </c>
      <c r="F2084">
        <v>7.4098423039999997</v>
      </c>
      <c r="G2084">
        <v>2587.4317040000001</v>
      </c>
      <c r="H2084">
        <v>29662831</v>
      </c>
      <c r="I2084" t="str">
        <f>Master_Data!$A2084 &amp; "-" &amp; Master_Data!$C2084</f>
        <v>MYS-2012</v>
      </c>
      <c r="J2084">
        <f t="shared" si="384"/>
        <v>0.29999999999999716</v>
      </c>
      <c r="K2084">
        <f t="shared" si="385"/>
        <v>0.29999999999999982</v>
      </c>
      <c r="L2084">
        <f t="shared" si="386"/>
        <v>-7.4980688000000129E-2</v>
      </c>
      <c r="M2084">
        <f t="shared" si="387"/>
        <v>219796900.00020263</v>
      </c>
      <c r="N2084">
        <f t="shared" si="388"/>
        <v>0.20000000000000284</v>
      </c>
      <c r="O2084">
        <f t="shared" si="389"/>
        <v>2.8637827589979934</v>
      </c>
      <c r="P2084" t="str">
        <f>IFERROR(VLOOKUP(A2084,Ref_Data!$A:$B,2,0),"Unknown")</f>
        <v>Upper Middle Income</v>
      </c>
      <c r="Q2084" t="str">
        <f>IFERROR(VLOOKUP(A2084,Ref_Data!$A:$C,3,0),"Unknown")</f>
        <v>East Asia &amp; Pacific</v>
      </c>
      <c r="R2084" t="str">
        <f t="shared" si="390"/>
        <v>Universal Access</v>
      </c>
      <c r="S2084">
        <f t="shared" si="391"/>
        <v>18.679195463984371</v>
      </c>
      <c r="T2084">
        <f t="shared" si="392"/>
        <v>-27.607129453224882</v>
      </c>
      <c r="U2084">
        <f t="shared" si="393"/>
        <v>2.0043382409037704</v>
      </c>
      <c r="V2084">
        <f t="shared" si="394"/>
        <v>0.29999999999999716</v>
      </c>
      <c r="W2084">
        <f t="shared" si="395"/>
        <v>-0.11050542600000046</v>
      </c>
    </row>
    <row r="2085" spans="1:23" x14ac:dyDescent="0.2">
      <c r="A2085" t="s">
        <v>325</v>
      </c>
      <c r="B2085" t="s">
        <v>324</v>
      </c>
      <c r="C2085">
        <v>2013</v>
      </c>
      <c r="D2085">
        <v>99.6</v>
      </c>
      <c r="E2085">
        <v>2.8</v>
      </c>
      <c r="F2085">
        <v>7.8595253270000001</v>
      </c>
      <c r="G2085">
        <v>2869.7691159999999</v>
      </c>
      <c r="H2085">
        <v>30174265</v>
      </c>
      <c r="I2085" t="str">
        <f>Master_Data!$A2085 &amp; "-" &amp; Master_Data!$C2085</f>
        <v>MYS-2013</v>
      </c>
      <c r="J2085">
        <f t="shared" si="384"/>
        <v>-0.20000000000000284</v>
      </c>
      <c r="K2085">
        <f t="shared" si="385"/>
        <v>0.29999999999999982</v>
      </c>
      <c r="L2085">
        <f t="shared" si="386"/>
        <v>0.4496830230000004</v>
      </c>
      <c r="M2085">
        <f t="shared" si="387"/>
        <v>237155399.99110967</v>
      </c>
      <c r="N2085">
        <f t="shared" si="388"/>
        <v>0.40000000000000568</v>
      </c>
      <c r="O2085">
        <f t="shared" si="389"/>
        <v>2.7387308906421448</v>
      </c>
      <c r="P2085" t="str">
        <f>IFERROR(VLOOKUP(A2085,Ref_Data!$A:$B,2,0),"Unknown")</f>
        <v>Upper Middle Income</v>
      </c>
      <c r="Q2085" t="str">
        <f>IFERROR(VLOOKUP(A2085,Ref_Data!$A:$C,3,0),"Unknown")</f>
        <v>East Asia &amp; Pacific</v>
      </c>
      <c r="R2085" t="str">
        <f t="shared" si="390"/>
        <v>Universal Access</v>
      </c>
      <c r="S2085">
        <f t="shared" si="391"/>
        <v>17.887461823359388</v>
      </c>
      <c r="T2085">
        <f t="shared" si="392"/>
        <v>-27.501640083835348</v>
      </c>
      <c r="U2085">
        <f t="shared" si="393"/>
        <v>2.891154882999996</v>
      </c>
      <c r="V2085">
        <f t="shared" si="394"/>
        <v>9.9999999999994316E-2</v>
      </c>
      <c r="W2085">
        <f t="shared" si="395"/>
        <v>0.33917759699999994</v>
      </c>
    </row>
    <row r="2086" spans="1:23" x14ac:dyDescent="0.2">
      <c r="A2086" t="s">
        <v>325</v>
      </c>
      <c r="B2086" t="s">
        <v>324</v>
      </c>
      <c r="C2086">
        <v>2014</v>
      </c>
      <c r="D2086">
        <v>99.7</v>
      </c>
      <c r="E2086">
        <v>3</v>
      </c>
      <c r="F2086">
        <v>8.1896200819999994</v>
      </c>
      <c r="G2086">
        <v>2879.923522</v>
      </c>
      <c r="H2086">
        <v>30696137</v>
      </c>
      <c r="I2086" t="str">
        <f>Master_Data!$A2086 &amp; "-" &amp; Master_Data!$C2086</f>
        <v>MYS-2014</v>
      </c>
      <c r="J2086">
        <f t="shared" si="384"/>
        <v>0.10000000000000853</v>
      </c>
      <c r="K2086">
        <f t="shared" si="385"/>
        <v>0.20000000000000018</v>
      </c>
      <c r="L2086">
        <f t="shared" si="386"/>
        <v>0.3300947549999993</v>
      </c>
      <c r="M2086">
        <f t="shared" si="387"/>
        <v>251389700.0150232</v>
      </c>
      <c r="N2086">
        <f t="shared" si="388"/>
        <v>0.29999999999999716</v>
      </c>
      <c r="O2086">
        <f t="shared" si="389"/>
        <v>2.8436935979163129</v>
      </c>
      <c r="P2086" t="str">
        <f>IFERROR(VLOOKUP(A2086,Ref_Data!$A:$B,2,0),"Unknown")</f>
        <v>Upper Middle Income</v>
      </c>
      <c r="Q2086" t="str">
        <f>IFERROR(VLOOKUP(A2086,Ref_Data!$A:$C,3,0),"Unknown")</f>
        <v>East Asia &amp; Pacific</v>
      </c>
      <c r="R2086" t="str">
        <f t="shared" si="390"/>
        <v>Universal Access</v>
      </c>
      <c r="S2086">
        <f t="shared" si="391"/>
        <v>17.259097411132856</v>
      </c>
      <c r="T2086">
        <f t="shared" si="392"/>
        <v>-27.111726605578301</v>
      </c>
      <c r="U2086">
        <f t="shared" si="393"/>
        <v>3.3983331839163151</v>
      </c>
      <c r="V2086">
        <f t="shared" si="394"/>
        <v>0.20000000000000284</v>
      </c>
      <c r="W2086">
        <f t="shared" si="395"/>
        <v>0.66927235199999924</v>
      </c>
    </row>
    <row r="2087" spans="1:23" x14ac:dyDescent="0.2">
      <c r="A2087" t="s">
        <v>325</v>
      </c>
      <c r="B2087" t="s">
        <v>324</v>
      </c>
      <c r="C2087">
        <v>2015</v>
      </c>
      <c r="D2087">
        <v>99.9</v>
      </c>
      <c r="E2087">
        <v>3.4</v>
      </c>
      <c r="F2087">
        <v>8.0959605349999997</v>
      </c>
      <c r="G2087">
        <v>2706.9269629999999</v>
      </c>
      <c r="H2087">
        <v>31232798</v>
      </c>
      <c r="I2087" t="str">
        <f>Master_Data!$A2087 &amp; "-" &amp; Master_Data!$C2087</f>
        <v>MYS-2015</v>
      </c>
      <c r="J2087">
        <f t="shared" si="384"/>
        <v>0.20000000000000284</v>
      </c>
      <c r="K2087">
        <f t="shared" si="385"/>
        <v>0.39999999999999991</v>
      </c>
      <c r="L2087">
        <f t="shared" si="386"/>
        <v>-9.3659546999999677E-2</v>
      </c>
      <c r="M2087">
        <f t="shared" si="387"/>
        <v>252859500.00562692</v>
      </c>
      <c r="N2087">
        <f t="shared" si="388"/>
        <v>9.9999999999994316E-2</v>
      </c>
      <c r="O2087">
        <f t="shared" si="389"/>
        <v>2.9908308002619721</v>
      </c>
      <c r="P2087" t="str">
        <f>IFERROR(VLOOKUP(A2087,Ref_Data!$A:$B,2,0),"Unknown")</f>
        <v>Upper Middle Income</v>
      </c>
      <c r="Q2087" t="str">
        <f>IFERROR(VLOOKUP(A2087,Ref_Data!$A:$C,3,0),"Unknown")</f>
        <v>East Asia &amp; Pacific</v>
      </c>
      <c r="R2087" t="str">
        <f t="shared" si="390"/>
        <v>Universal Access</v>
      </c>
      <c r="S2087">
        <f t="shared" si="391"/>
        <v>16.884761441953117</v>
      </c>
      <c r="T2087">
        <f t="shared" si="392"/>
        <v>-26.515157191497991</v>
      </c>
      <c r="U2087">
        <f t="shared" si="393"/>
        <v>3.3865191689958207</v>
      </c>
      <c r="V2087">
        <f t="shared" si="394"/>
        <v>0.40000000000000568</v>
      </c>
      <c r="W2087">
        <f t="shared" si="395"/>
        <v>0.57561280499999956</v>
      </c>
    </row>
    <row r="2088" spans="1:23" x14ac:dyDescent="0.2">
      <c r="A2088" t="s">
        <v>325</v>
      </c>
      <c r="B2088" t="s">
        <v>324</v>
      </c>
      <c r="C2088">
        <v>2016</v>
      </c>
      <c r="D2088">
        <v>99.9</v>
      </c>
      <c r="E2088">
        <v>4.4000000000000004</v>
      </c>
      <c r="F2088">
        <v>7.7850441110000004</v>
      </c>
      <c r="G2088">
        <v>2759.1722829999999</v>
      </c>
      <c r="H2088">
        <v>31789685</v>
      </c>
      <c r="I2088" t="str">
        <f>Master_Data!$A2088 &amp; "-" &amp; Master_Data!$C2088</f>
        <v>MYS-2016</v>
      </c>
      <c r="J2088">
        <f t="shared" si="384"/>
        <v>0</v>
      </c>
      <c r="K2088">
        <f t="shared" si="385"/>
        <v>1.0000000000000004</v>
      </c>
      <c r="L2088">
        <f t="shared" si="386"/>
        <v>-0.3109164239999993</v>
      </c>
      <c r="M2088">
        <f t="shared" si="387"/>
        <v>247484099.99979505</v>
      </c>
      <c r="N2088">
        <f t="shared" si="388"/>
        <v>9.9999999999994316E-2</v>
      </c>
      <c r="O2088">
        <f t="shared" si="389"/>
        <v>2.8215143211483182</v>
      </c>
      <c r="P2088" t="str">
        <f>IFERROR(VLOOKUP(A2088,Ref_Data!$A:$B,2,0),"Unknown")</f>
        <v>Upper Middle Income</v>
      </c>
      <c r="Q2088" t="str">
        <f>IFERROR(VLOOKUP(A2088,Ref_Data!$A:$C,3,0),"Unknown")</f>
        <v>East Asia &amp; Pacific</v>
      </c>
      <c r="R2088" t="str">
        <f t="shared" si="390"/>
        <v>Universal Access</v>
      </c>
      <c r="S2088">
        <f t="shared" si="391"/>
        <v>15.805248869453038</v>
      </c>
      <c r="T2088">
        <f t="shared" si="392"/>
        <v>-25.306057525184727</v>
      </c>
      <c r="U2088">
        <f t="shared" si="393"/>
        <v>3.110672315330544</v>
      </c>
      <c r="V2088">
        <f t="shared" si="394"/>
        <v>0.40000000000000568</v>
      </c>
      <c r="W2088">
        <f t="shared" si="395"/>
        <v>0.26469638100000026</v>
      </c>
    </row>
    <row r="2089" spans="1:23" x14ac:dyDescent="0.2">
      <c r="A2089" t="s">
        <v>325</v>
      </c>
      <c r="B2089" t="s">
        <v>324</v>
      </c>
      <c r="C2089">
        <v>2017</v>
      </c>
      <c r="D2089">
        <v>100</v>
      </c>
      <c r="E2089">
        <v>5.2</v>
      </c>
      <c r="F2089">
        <v>7.3505691930000001</v>
      </c>
      <c r="G2089">
        <v>2617.764623</v>
      </c>
      <c r="H2089">
        <v>32355644</v>
      </c>
      <c r="I2089" t="str">
        <f>Master_Data!$A2089 &amp; "-" &amp; Master_Data!$C2089</f>
        <v>MYS-2017</v>
      </c>
      <c r="J2089">
        <f t="shared" si="384"/>
        <v>9.9999999999994316E-2</v>
      </c>
      <c r="K2089">
        <f t="shared" si="385"/>
        <v>0.79999999999999982</v>
      </c>
      <c r="L2089">
        <f t="shared" si="386"/>
        <v>-0.43447491800000027</v>
      </c>
      <c r="M2089">
        <f t="shared" si="387"/>
        <v>237832400.00607529</v>
      </c>
      <c r="N2089">
        <f t="shared" si="388"/>
        <v>0</v>
      </c>
      <c r="O2089">
        <f t="shared" si="389"/>
        <v>2.8079565016720758</v>
      </c>
      <c r="P2089" t="str">
        <f>IFERROR(VLOOKUP(A2089,Ref_Data!$A:$B,2,0),"Unknown")</f>
        <v>Upper Middle Income</v>
      </c>
      <c r="Q2089" t="str">
        <f>IFERROR(VLOOKUP(A2089,Ref_Data!$A:$C,3,0),"Unknown")</f>
        <v>East Asia &amp; Pacific</v>
      </c>
      <c r="R2089" t="str">
        <f t="shared" si="390"/>
        <v>Universal Access</v>
      </c>
      <c r="S2089">
        <f t="shared" si="391"/>
        <v>15.146092309921883</v>
      </c>
      <c r="T2089">
        <f t="shared" si="392"/>
        <v>-24.341518871734948</v>
      </c>
      <c r="U2089">
        <f t="shared" si="393"/>
        <v>2.6728181274267762</v>
      </c>
      <c r="V2089">
        <f t="shared" si="394"/>
        <v>0.5</v>
      </c>
      <c r="W2089">
        <f t="shared" si="395"/>
        <v>-0.16977853700000001</v>
      </c>
    </row>
    <row r="2090" spans="1:23" x14ac:dyDescent="0.2">
      <c r="A2090" t="s">
        <v>325</v>
      </c>
      <c r="B2090" t="s">
        <v>324</v>
      </c>
      <c r="C2090">
        <v>2018</v>
      </c>
      <c r="D2090">
        <v>100</v>
      </c>
      <c r="E2090">
        <v>5.3</v>
      </c>
      <c r="F2090">
        <v>7.7264457159999997</v>
      </c>
      <c r="G2090">
        <v>2839.452448</v>
      </c>
      <c r="H2090">
        <v>32910967</v>
      </c>
      <c r="I2090" t="str">
        <f>Master_Data!$A2090 &amp; "-" &amp; Master_Data!$C2090</f>
        <v>MYS-2018</v>
      </c>
      <c r="J2090">
        <f t="shared" si="384"/>
        <v>0</v>
      </c>
      <c r="K2090">
        <f t="shared" si="385"/>
        <v>9.9999999999999645E-2</v>
      </c>
      <c r="L2090">
        <f t="shared" si="386"/>
        <v>0.37587652299999963</v>
      </c>
      <c r="M2090">
        <f t="shared" si="387"/>
        <v>254284799.98656738</v>
      </c>
      <c r="N2090">
        <f t="shared" si="388"/>
        <v>0</v>
      </c>
      <c r="O2090">
        <f t="shared" si="389"/>
        <v>2.7211041063364902</v>
      </c>
      <c r="P2090" t="str">
        <f>IFERROR(VLOOKUP(A2090,Ref_Data!$A:$B,2,0),"Unknown")</f>
        <v>Upper Middle Income</v>
      </c>
      <c r="Q2090" t="str">
        <f>IFERROR(VLOOKUP(A2090,Ref_Data!$A:$C,3,0),"Unknown")</f>
        <v>East Asia &amp; Pacific</v>
      </c>
      <c r="R2090" t="str">
        <f t="shared" si="390"/>
        <v>Universal Access</v>
      </c>
      <c r="S2090">
        <f t="shared" si="391"/>
        <v>14.516199440312505</v>
      </c>
      <c r="T2090">
        <f t="shared" si="392"/>
        <v>-24.263030170325301</v>
      </c>
      <c r="U2090">
        <f t="shared" si="393"/>
        <v>3.0155767063723848</v>
      </c>
      <c r="V2090">
        <f t="shared" si="394"/>
        <v>0.5</v>
      </c>
      <c r="W2090">
        <f t="shared" si="395"/>
        <v>0.20609798599999962</v>
      </c>
    </row>
    <row r="2091" spans="1:23" x14ac:dyDescent="0.2">
      <c r="A2091" t="s">
        <v>325</v>
      </c>
      <c r="B2091" t="s">
        <v>324</v>
      </c>
      <c r="C2091">
        <v>2019</v>
      </c>
      <c r="D2091">
        <v>100</v>
      </c>
      <c r="E2091">
        <v>5.7</v>
      </c>
      <c r="F2091">
        <v>7.6303992909999998</v>
      </c>
      <c r="G2091">
        <v>2878.2988850000002</v>
      </c>
      <c r="H2091">
        <v>33440596</v>
      </c>
      <c r="I2091" t="str">
        <f>Master_Data!$A2091 &amp; "-" &amp; Master_Data!$C2091</f>
        <v>MYS-2019</v>
      </c>
      <c r="J2091">
        <f t="shared" si="384"/>
        <v>0</v>
      </c>
      <c r="K2091">
        <f t="shared" si="385"/>
        <v>0.40000000000000036</v>
      </c>
      <c r="L2091">
        <f t="shared" si="386"/>
        <v>-9.6046424999999935E-2</v>
      </c>
      <c r="M2091">
        <f t="shared" si="387"/>
        <v>255165100.00901744</v>
      </c>
      <c r="N2091">
        <f t="shared" si="388"/>
        <v>0</v>
      </c>
      <c r="O2091">
        <f t="shared" si="389"/>
        <v>2.6510100569350703</v>
      </c>
      <c r="P2091" t="str">
        <f>IFERROR(VLOOKUP(A2091,Ref_Data!$A:$B,2,0),"Unknown")</f>
        <v>Upper Middle Income</v>
      </c>
      <c r="Q2091" t="str">
        <f>IFERROR(VLOOKUP(A2091,Ref_Data!$A:$C,3,0),"Unknown")</f>
        <v>East Asia &amp; Pacific</v>
      </c>
      <c r="R2091" t="str">
        <f t="shared" si="390"/>
        <v>Universal Access</v>
      </c>
      <c r="S2091">
        <f t="shared" si="391"/>
        <v>13.958622860585876</v>
      </c>
      <c r="T2091">
        <f t="shared" si="392"/>
        <v>-23.76219104382729</v>
      </c>
      <c r="U2091">
        <f t="shared" si="393"/>
        <v>2.9469979954184122</v>
      </c>
      <c r="V2091">
        <f t="shared" si="394"/>
        <v>0.5</v>
      </c>
      <c r="W2091">
        <f t="shared" si="395"/>
        <v>0.11005156099999969</v>
      </c>
    </row>
    <row r="2092" spans="1:23" x14ac:dyDescent="0.2">
      <c r="A2092" t="s">
        <v>325</v>
      </c>
      <c r="B2092" t="s">
        <v>324</v>
      </c>
      <c r="C2092">
        <v>2020</v>
      </c>
      <c r="D2092">
        <v>100</v>
      </c>
      <c r="E2092">
        <v>7</v>
      </c>
      <c r="F2092">
        <v>7.4677869799999996</v>
      </c>
      <c r="G2092">
        <v>2722.6031659999999</v>
      </c>
      <c r="H2092">
        <v>33889558</v>
      </c>
      <c r="I2092" t="str">
        <f>Master_Data!$A2092 &amp; "-" &amp; Master_Data!$C2092</f>
        <v>MYS-2020</v>
      </c>
      <c r="J2092">
        <f t="shared" si="384"/>
        <v>0</v>
      </c>
      <c r="K2092">
        <f t="shared" si="385"/>
        <v>1.2999999999999998</v>
      </c>
      <c r="L2092">
        <f t="shared" si="386"/>
        <v>-0.16261231100000018</v>
      </c>
      <c r="M2092">
        <f t="shared" si="387"/>
        <v>253079999.99035484</v>
      </c>
      <c r="N2092">
        <f t="shared" si="388"/>
        <v>0</v>
      </c>
      <c r="O2092">
        <f t="shared" si="389"/>
        <v>2.7428848512548893</v>
      </c>
      <c r="P2092" t="str">
        <f>IFERROR(VLOOKUP(A2092,Ref_Data!$A:$B,2,0),"Unknown")</f>
        <v>Upper Middle Income</v>
      </c>
      <c r="Q2092" t="str">
        <f>IFERROR(VLOOKUP(A2092,Ref_Data!$A:$C,3,0),"Unknown")</f>
        <v>East Asia &amp; Pacific</v>
      </c>
      <c r="R2092" t="str">
        <f t="shared" si="390"/>
        <v>Universal Access</v>
      </c>
      <c r="S2092">
        <f t="shared" si="391"/>
        <v>13.426165474335917</v>
      </c>
      <c r="T2092">
        <f t="shared" si="392"/>
        <v>-23.534853433815261</v>
      </c>
      <c r="U2092">
        <f t="shared" si="393"/>
        <v>3.0670393436987418</v>
      </c>
      <c r="V2092">
        <f t="shared" si="394"/>
        <v>0.5</v>
      </c>
      <c r="W2092">
        <f t="shared" si="395"/>
        <v>-5.2560750000000489E-2</v>
      </c>
    </row>
    <row r="2093" spans="1:23" x14ac:dyDescent="0.2">
      <c r="A2093" t="s">
        <v>325</v>
      </c>
      <c r="B2093" t="s">
        <v>324</v>
      </c>
      <c r="C2093">
        <v>2021</v>
      </c>
      <c r="D2093">
        <v>100</v>
      </c>
      <c r="E2093">
        <v>7.5</v>
      </c>
      <c r="F2093">
        <v>7.5232628850000003</v>
      </c>
      <c r="G2093">
        <v>2793.4995349999999</v>
      </c>
      <c r="H2093">
        <v>34282399</v>
      </c>
      <c r="I2093" t="str">
        <f>Master_Data!$A2093 &amp; "-" &amp; Master_Data!$C2093</f>
        <v>MYS-2021</v>
      </c>
      <c r="J2093">
        <f t="shared" si="384"/>
        <v>0</v>
      </c>
      <c r="K2093">
        <f t="shared" si="385"/>
        <v>0.5</v>
      </c>
      <c r="L2093">
        <f t="shared" si="386"/>
        <v>5.5475905000000658E-2</v>
      </c>
      <c r="M2093">
        <f t="shared" si="387"/>
        <v>257915500.00546113</v>
      </c>
      <c r="N2093">
        <f t="shared" si="388"/>
        <v>0</v>
      </c>
      <c r="O2093">
        <f t="shared" si="389"/>
        <v>2.6931319625224139</v>
      </c>
      <c r="P2093" t="str">
        <f>IFERROR(VLOOKUP(A2093,Ref_Data!$A:$B,2,0),"Unknown")</f>
        <v>Upper Middle Income</v>
      </c>
      <c r="Q2093" t="str">
        <f>IFERROR(VLOOKUP(A2093,Ref_Data!$A:$C,3,0),"Unknown")</f>
        <v>East Asia &amp; Pacific</v>
      </c>
      <c r="R2093" t="str">
        <f t="shared" si="390"/>
        <v>Universal Access</v>
      </c>
      <c r="S2093">
        <f t="shared" si="391"/>
        <v>12.87483148972656</v>
      </c>
      <c r="T2093">
        <f t="shared" si="392"/>
        <v>-22.103381642512058</v>
      </c>
      <c r="U2093">
        <f t="shared" si="393"/>
        <v>2.942528543995814</v>
      </c>
      <c r="V2093">
        <f t="shared" si="394"/>
        <v>0.5</v>
      </c>
      <c r="W2093">
        <f t="shared" si="395"/>
        <v>2.9151550000001691E-3</v>
      </c>
    </row>
    <row r="2094" spans="1:23" x14ac:dyDescent="0.2">
      <c r="A2094" t="s">
        <v>325</v>
      </c>
      <c r="B2094" t="s">
        <v>324</v>
      </c>
      <c r="C2094">
        <v>2022</v>
      </c>
      <c r="D2094">
        <v>100</v>
      </c>
      <c r="F2094">
        <v>7.9832991560000002</v>
      </c>
      <c r="G2094">
        <v>2867.0965190000002</v>
      </c>
      <c r="H2094">
        <v>34695493</v>
      </c>
      <c r="I2094" t="str">
        <f>Master_Data!$A2094 &amp; "-" &amp; Master_Data!$C2094</f>
        <v>MYS-2022</v>
      </c>
      <c r="J2094">
        <f t="shared" si="384"/>
        <v>0</v>
      </c>
      <c r="K2094" t="str">
        <f t="shared" si="385"/>
        <v/>
      </c>
      <c r="L2094">
        <f t="shared" si="386"/>
        <v>0.46003627099999989</v>
      </c>
      <c r="M2094">
        <f t="shared" si="387"/>
        <v>276984499.98390388</v>
      </c>
      <c r="N2094">
        <f t="shared" si="388"/>
        <v>0</v>
      </c>
      <c r="O2094">
        <f t="shared" si="389"/>
        <v>2.7844542738953391</v>
      </c>
      <c r="P2094" t="str">
        <f>IFERROR(VLOOKUP(A2094,Ref_Data!$A:$B,2,0),"Unknown")</f>
        <v>Upper Middle Income</v>
      </c>
      <c r="Q2094" t="str">
        <f>IFERROR(VLOOKUP(A2094,Ref_Data!$A:$C,3,0),"Unknown")</f>
        <v>East Asia &amp; Pacific</v>
      </c>
      <c r="R2094" t="str">
        <f t="shared" si="390"/>
        <v>Universal Access</v>
      </c>
      <c r="S2094">
        <f t="shared" si="391"/>
        <v>12.585946336015652</v>
      </c>
      <c r="T2094" t="str">
        <f t="shared" si="392"/>
        <v/>
      </c>
      <c r="U2094">
        <f t="shared" si="393"/>
        <v>3.4324981037740638</v>
      </c>
      <c r="V2094">
        <f t="shared" si="394"/>
        <v>0.5</v>
      </c>
      <c r="W2094">
        <f t="shared" si="395"/>
        <v>0.46295142600000005</v>
      </c>
    </row>
    <row r="2095" spans="1:23" x14ac:dyDescent="0.2">
      <c r="A2095" t="s">
        <v>327</v>
      </c>
      <c r="B2095" t="s">
        <v>326</v>
      </c>
      <c r="C2095">
        <v>2010</v>
      </c>
      <c r="D2095">
        <v>100</v>
      </c>
      <c r="E2095">
        <v>8.8826979589999997</v>
      </c>
      <c r="F2095">
        <v>17.71424142</v>
      </c>
      <c r="G2095">
        <v>7211.8964290000004</v>
      </c>
      <c r="H2095">
        <v>343447854</v>
      </c>
      <c r="I2095" t="str">
        <f>Master_Data!$A2095 &amp; "-" &amp; Master_Data!$C2095</f>
        <v>NAC-2010</v>
      </c>
      <c r="J2095" t="str">
        <f t="shared" si="384"/>
        <v/>
      </c>
      <c r="K2095" t="str">
        <f t="shared" si="385"/>
        <v/>
      </c>
      <c r="L2095" t="str">
        <f t="shared" si="386"/>
        <v/>
      </c>
      <c r="M2095">
        <f t="shared" si="387"/>
        <v>6083918200.9369125</v>
      </c>
      <c r="N2095">
        <f t="shared" si="388"/>
        <v>0</v>
      </c>
      <c r="O2095">
        <f t="shared" si="389"/>
        <v>2.4562528863793252</v>
      </c>
      <c r="P2095" t="str">
        <f>IFERROR(VLOOKUP(A2095,Ref_Data!$A:$B,2,0),"Unknown")</f>
        <v>Unknown</v>
      </c>
      <c r="Q2095" t="str">
        <f>IFERROR(VLOOKUP(A2095,Ref_Data!$A:$C,3,0),"Unknown")</f>
        <v>Unknown</v>
      </c>
      <c r="R2095" t="str">
        <f t="shared" si="390"/>
        <v>Universal Access</v>
      </c>
      <c r="S2095">
        <f t="shared" si="391"/>
        <v>20.375342560585949</v>
      </c>
      <c r="T2095">
        <f t="shared" si="392"/>
        <v>-21.529966947737904</v>
      </c>
      <c r="U2095">
        <f t="shared" si="393"/>
        <v>12.616182206008366</v>
      </c>
      <c r="V2095">
        <f t="shared" si="394"/>
        <v>0</v>
      </c>
      <c r="W2095">
        <f t="shared" si="395"/>
        <v>0</v>
      </c>
    </row>
    <row r="2096" spans="1:23" x14ac:dyDescent="0.2">
      <c r="A2096" t="s">
        <v>327</v>
      </c>
      <c r="B2096" t="s">
        <v>326</v>
      </c>
      <c r="C2096">
        <v>2011</v>
      </c>
      <c r="D2096">
        <v>100</v>
      </c>
      <c r="E2096">
        <v>9.8620642479999994</v>
      </c>
      <c r="F2096">
        <v>16.992617729999999</v>
      </c>
      <c r="G2096">
        <v>7079.7375339999999</v>
      </c>
      <c r="H2096">
        <v>346242415</v>
      </c>
      <c r="I2096" t="str">
        <f>Master_Data!$A2096 &amp; "-" &amp; Master_Data!$C2096</f>
        <v>NAC-2011</v>
      </c>
      <c r="J2096">
        <f t="shared" si="384"/>
        <v>0</v>
      </c>
      <c r="K2096">
        <f t="shared" si="385"/>
        <v>0.97936628899999967</v>
      </c>
      <c r="L2096">
        <f t="shared" si="386"/>
        <v>-0.72162369000000126</v>
      </c>
      <c r="M2096">
        <f t="shared" si="387"/>
        <v>5883565000.0070181</v>
      </c>
      <c r="N2096">
        <f t="shared" si="388"/>
        <v>0</v>
      </c>
      <c r="O2096">
        <f t="shared" si="389"/>
        <v>2.4001762280584567</v>
      </c>
      <c r="P2096" t="str">
        <f>IFERROR(VLOOKUP(A2096,Ref_Data!$A:$B,2,0),"Unknown")</f>
        <v>Unknown</v>
      </c>
      <c r="Q2096" t="str">
        <f>IFERROR(VLOOKUP(A2096,Ref_Data!$A:$C,3,0),"Unknown")</f>
        <v>Unknown</v>
      </c>
      <c r="R2096" t="str">
        <f t="shared" si="390"/>
        <v>Universal Access</v>
      </c>
      <c r="S2096">
        <f t="shared" si="391"/>
        <v>19.584672569179688</v>
      </c>
      <c r="T2096">
        <f t="shared" si="392"/>
        <v>-20.335306041641143</v>
      </c>
      <c r="U2096">
        <f t="shared" si="393"/>
        <v>11.866084346225943</v>
      </c>
      <c r="V2096">
        <f t="shared" si="394"/>
        <v>0</v>
      </c>
      <c r="W2096">
        <f t="shared" si="395"/>
        <v>-0.72162369000000126</v>
      </c>
    </row>
    <row r="2097" spans="1:23" x14ac:dyDescent="0.2">
      <c r="A2097" t="s">
        <v>327</v>
      </c>
      <c r="B2097" t="s">
        <v>326</v>
      </c>
      <c r="C2097">
        <v>2012</v>
      </c>
      <c r="D2097">
        <v>100</v>
      </c>
      <c r="E2097">
        <v>10.005535930000001</v>
      </c>
      <c r="F2097">
        <v>16.198256260000001</v>
      </c>
      <c r="G2097">
        <v>6901.7438089999996</v>
      </c>
      <c r="H2097">
        <v>349116140</v>
      </c>
      <c r="I2097" t="str">
        <f>Master_Data!$A2097 &amp; "-" &amp; Master_Data!$C2097</f>
        <v>NAC-2012</v>
      </c>
      <c r="J2097">
        <f t="shared" si="384"/>
        <v>0</v>
      </c>
      <c r="K2097">
        <f t="shared" si="385"/>
        <v>0.14347168200000127</v>
      </c>
      <c r="L2097">
        <f t="shared" si="386"/>
        <v>-0.79436146999999835</v>
      </c>
      <c r="M2097">
        <f t="shared" si="387"/>
        <v>5655072700.2220364</v>
      </c>
      <c r="N2097">
        <f t="shared" si="388"/>
        <v>0</v>
      </c>
      <c r="O2097">
        <f t="shared" si="389"/>
        <v>2.3469802282253913</v>
      </c>
      <c r="P2097" t="str">
        <f>IFERROR(VLOOKUP(A2097,Ref_Data!$A:$B,2,0),"Unknown")</f>
        <v>Unknown</v>
      </c>
      <c r="Q2097" t="str">
        <f>IFERROR(VLOOKUP(A2097,Ref_Data!$A:$C,3,0),"Unknown")</f>
        <v>Unknown</v>
      </c>
      <c r="R2097" t="str">
        <f t="shared" si="390"/>
        <v>Universal Access</v>
      </c>
      <c r="S2097">
        <f t="shared" si="391"/>
        <v>18.879195463984374</v>
      </c>
      <c r="T2097">
        <f t="shared" si="392"/>
        <v>-20.101593523224881</v>
      </c>
      <c r="U2097">
        <f t="shared" si="393"/>
        <v>10.792752196903772</v>
      </c>
      <c r="V2097">
        <f t="shared" si="394"/>
        <v>0</v>
      </c>
      <c r="W2097">
        <f t="shared" si="395"/>
        <v>-1.5159851599999996</v>
      </c>
    </row>
    <row r="2098" spans="1:23" x14ac:dyDescent="0.2">
      <c r="A2098" t="s">
        <v>327</v>
      </c>
      <c r="B2098" t="s">
        <v>326</v>
      </c>
      <c r="C2098">
        <v>2013</v>
      </c>
      <c r="D2098">
        <v>100</v>
      </c>
      <c r="E2098">
        <v>10.39064572</v>
      </c>
      <c r="F2098">
        <v>16.483666759999998</v>
      </c>
      <c r="G2098">
        <v>6966.2015170000004</v>
      </c>
      <c r="H2098">
        <v>351870848</v>
      </c>
      <c r="I2098" t="str">
        <f>Master_Data!$A2098 &amp; "-" &amp; Master_Data!$C2098</f>
        <v>NAC-2013</v>
      </c>
      <c r="J2098">
        <f t="shared" si="384"/>
        <v>0</v>
      </c>
      <c r="K2098">
        <f t="shared" si="385"/>
        <v>0.38510978999999956</v>
      </c>
      <c r="L2098">
        <f t="shared" si="386"/>
        <v>0.28541049999999757</v>
      </c>
      <c r="M2098">
        <f t="shared" si="387"/>
        <v>5800121800.990612</v>
      </c>
      <c r="N2098">
        <f t="shared" si="388"/>
        <v>0</v>
      </c>
      <c r="O2098">
        <f t="shared" si="389"/>
        <v>2.3662345569208716</v>
      </c>
      <c r="P2098" t="str">
        <f>IFERROR(VLOOKUP(A2098,Ref_Data!$A:$B,2,0),"Unknown")</f>
        <v>Unknown</v>
      </c>
      <c r="Q2098" t="str">
        <f>IFERROR(VLOOKUP(A2098,Ref_Data!$A:$C,3,0),"Unknown")</f>
        <v>Unknown</v>
      </c>
      <c r="R2098" t="str">
        <f t="shared" si="390"/>
        <v>Universal Access</v>
      </c>
      <c r="S2098">
        <f t="shared" si="391"/>
        <v>18.287461823359394</v>
      </c>
      <c r="T2098">
        <f t="shared" si="392"/>
        <v>-19.91099436383535</v>
      </c>
      <c r="U2098">
        <f t="shared" si="393"/>
        <v>11.515296315999993</v>
      </c>
      <c r="V2098">
        <f t="shared" si="394"/>
        <v>0</v>
      </c>
      <c r="W2098">
        <f t="shared" si="395"/>
        <v>-1.230574660000002</v>
      </c>
    </row>
    <row r="2099" spans="1:23" x14ac:dyDescent="0.2">
      <c r="A2099" t="s">
        <v>327</v>
      </c>
      <c r="B2099" t="s">
        <v>326</v>
      </c>
      <c r="C2099">
        <v>2014</v>
      </c>
      <c r="D2099">
        <v>100</v>
      </c>
      <c r="E2099">
        <v>10.48938422</v>
      </c>
      <c r="F2099">
        <v>16.417982139999999</v>
      </c>
      <c r="G2099">
        <v>7002.0067040000004</v>
      </c>
      <c r="H2099">
        <v>354755155</v>
      </c>
      <c r="I2099" t="str">
        <f>Master_Data!$A2099 &amp; "-" &amp; Master_Data!$C2099</f>
        <v>NAC-2014</v>
      </c>
      <c r="J2099">
        <f t="shared" si="384"/>
        <v>0</v>
      </c>
      <c r="K2099">
        <f t="shared" si="385"/>
        <v>9.8738499999999618E-2</v>
      </c>
      <c r="L2099">
        <f t="shared" si="386"/>
        <v>-6.5684619999998972E-2</v>
      </c>
      <c r="M2099">
        <f t="shared" si="387"/>
        <v>5824363798.8629313</v>
      </c>
      <c r="N2099">
        <f t="shared" si="388"/>
        <v>0</v>
      </c>
      <c r="O2099">
        <f t="shared" si="389"/>
        <v>2.3447538447258247</v>
      </c>
      <c r="P2099" t="str">
        <f>IFERROR(VLOOKUP(A2099,Ref_Data!$A:$B,2,0),"Unknown")</f>
        <v>Unknown</v>
      </c>
      <c r="Q2099" t="str">
        <f>IFERROR(VLOOKUP(A2099,Ref_Data!$A:$C,3,0),"Unknown")</f>
        <v>Unknown</v>
      </c>
      <c r="R2099" t="str">
        <f t="shared" si="390"/>
        <v>Universal Access</v>
      </c>
      <c r="S2099">
        <f t="shared" si="391"/>
        <v>17.559097411132853</v>
      </c>
      <c r="T2099">
        <f t="shared" si="392"/>
        <v>-19.6223423855783</v>
      </c>
      <c r="U2099">
        <f t="shared" si="393"/>
        <v>11.626695241916316</v>
      </c>
      <c r="V2099">
        <f t="shared" si="394"/>
        <v>0</v>
      </c>
      <c r="W2099">
        <f t="shared" si="395"/>
        <v>-1.296259280000001</v>
      </c>
    </row>
    <row r="2100" spans="1:23" x14ac:dyDescent="0.2">
      <c r="A2100" t="s">
        <v>327</v>
      </c>
      <c r="B2100" t="s">
        <v>326</v>
      </c>
      <c r="C2100">
        <v>2015</v>
      </c>
      <c r="D2100">
        <v>100</v>
      </c>
      <c r="E2100">
        <v>10.39238845</v>
      </c>
      <c r="F2100">
        <v>15.961588709999999</v>
      </c>
      <c r="G2100">
        <v>6879.6038319999998</v>
      </c>
      <c r="H2100">
        <v>357583083</v>
      </c>
      <c r="I2100" t="str">
        <f>Master_Data!$A2100 &amp; "-" &amp; Master_Data!$C2100</f>
        <v>NAC-2015</v>
      </c>
      <c r="J2100">
        <f t="shared" si="384"/>
        <v>0</v>
      </c>
      <c r="K2100">
        <f t="shared" si="385"/>
        <v>-9.6995769999999482E-2</v>
      </c>
      <c r="L2100">
        <f t="shared" si="386"/>
        <v>-0.45639343000000032</v>
      </c>
      <c r="M2100">
        <f t="shared" si="387"/>
        <v>5707594100.4997931</v>
      </c>
      <c r="N2100">
        <f t="shared" si="388"/>
        <v>0</v>
      </c>
      <c r="O2100">
        <f t="shared" si="389"/>
        <v>2.3201319581449993</v>
      </c>
      <c r="P2100" t="str">
        <f>IFERROR(VLOOKUP(A2100,Ref_Data!$A:$B,2,0),"Unknown")</f>
        <v>Unknown</v>
      </c>
      <c r="Q2100" t="str">
        <f>IFERROR(VLOOKUP(A2100,Ref_Data!$A:$C,3,0),"Unknown")</f>
        <v>Unknown</v>
      </c>
      <c r="R2100" t="str">
        <f t="shared" si="390"/>
        <v>Universal Access</v>
      </c>
      <c r="S2100">
        <f t="shared" si="391"/>
        <v>16.984761441953111</v>
      </c>
      <c r="T2100">
        <f t="shared" si="392"/>
        <v>-19.522768741497991</v>
      </c>
      <c r="U2100">
        <f t="shared" si="393"/>
        <v>11.252147343995819</v>
      </c>
      <c r="V2100">
        <f t="shared" si="394"/>
        <v>0</v>
      </c>
      <c r="W2100">
        <f t="shared" si="395"/>
        <v>-1.7526527100000013</v>
      </c>
    </row>
    <row r="2101" spans="1:23" x14ac:dyDescent="0.2">
      <c r="A2101" t="s">
        <v>327</v>
      </c>
      <c r="B2101" t="s">
        <v>326</v>
      </c>
      <c r="C2101">
        <v>2016</v>
      </c>
      <c r="D2101">
        <v>100</v>
      </c>
      <c r="E2101">
        <v>10.724670509999999</v>
      </c>
      <c r="F2101">
        <v>15.54211695</v>
      </c>
      <c r="G2101">
        <v>6791.826309</v>
      </c>
      <c r="H2101">
        <v>360527592</v>
      </c>
      <c r="I2101" t="str">
        <f>Master_Data!$A2101 &amp; "-" &amp; Master_Data!$C2101</f>
        <v>NAC-2016</v>
      </c>
      <c r="J2101">
        <f t="shared" si="384"/>
        <v>0</v>
      </c>
      <c r="K2101">
        <f t="shared" si="385"/>
        <v>0.33228205999999894</v>
      </c>
      <c r="L2101">
        <f t="shared" si="386"/>
        <v>-0.41947175999999864</v>
      </c>
      <c r="M2101">
        <f t="shared" si="387"/>
        <v>5603361998.5658846</v>
      </c>
      <c r="N2101">
        <f t="shared" si="388"/>
        <v>0</v>
      </c>
      <c r="O2101">
        <f t="shared" si="389"/>
        <v>2.2883560684413844</v>
      </c>
      <c r="P2101" t="str">
        <f>IFERROR(VLOOKUP(A2101,Ref_Data!$A:$B,2,0),"Unknown")</f>
        <v>Unknown</v>
      </c>
      <c r="Q2101" t="str">
        <f>IFERROR(VLOOKUP(A2101,Ref_Data!$A:$C,3,0),"Unknown")</f>
        <v>Unknown</v>
      </c>
      <c r="R2101" t="str">
        <f t="shared" si="390"/>
        <v>Universal Access</v>
      </c>
      <c r="S2101">
        <f t="shared" si="391"/>
        <v>15.905248869453033</v>
      </c>
      <c r="T2101">
        <f t="shared" si="392"/>
        <v>-18.981387015184726</v>
      </c>
      <c r="U2101">
        <f t="shared" si="393"/>
        <v>10.867745154330544</v>
      </c>
      <c r="V2101">
        <f t="shared" si="394"/>
        <v>0</v>
      </c>
      <c r="W2101">
        <f t="shared" si="395"/>
        <v>-2.17212447</v>
      </c>
    </row>
    <row r="2102" spans="1:23" x14ac:dyDescent="0.2">
      <c r="A2102" t="s">
        <v>327</v>
      </c>
      <c r="B2102" t="s">
        <v>326</v>
      </c>
      <c r="C2102">
        <v>2017</v>
      </c>
      <c r="D2102">
        <v>100</v>
      </c>
      <c r="E2102">
        <v>11.209169080000001</v>
      </c>
      <c r="F2102">
        <v>15.284615519999999</v>
      </c>
      <c r="G2102">
        <v>6750.272782</v>
      </c>
      <c r="H2102">
        <v>363217262</v>
      </c>
      <c r="I2102" t="str">
        <f>Master_Data!$A2102 &amp; "-" &amp; Master_Data!$C2102</f>
        <v>NAC-2017</v>
      </c>
      <c r="J2102">
        <f t="shared" si="384"/>
        <v>0</v>
      </c>
      <c r="K2102">
        <f t="shared" si="385"/>
        <v>0.48449857000000129</v>
      </c>
      <c r="L2102">
        <f t="shared" si="386"/>
        <v>-0.25750143000000136</v>
      </c>
      <c r="M2102">
        <f t="shared" si="387"/>
        <v>5551636199.8971062</v>
      </c>
      <c r="N2102">
        <f t="shared" si="388"/>
        <v>0</v>
      </c>
      <c r="O2102">
        <f t="shared" si="389"/>
        <v>2.2642959793798743</v>
      </c>
      <c r="P2102" t="str">
        <f>IFERROR(VLOOKUP(A2102,Ref_Data!$A:$B,2,0),"Unknown")</f>
        <v>Unknown</v>
      </c>
      <c r="Q2102" t="str">
        <f>IFERROR(VLOOKUP(A2102,Ref_Data!$A:$C,3,0),"Unknown")</f>
        <v>Unknown</v>
      </c>
      <c r="R2102" t="str">
        <f t="shared" si="390"/>
        <v>Universal Access</v>
      </c>
      <c r="S2102">
        <f t="shared" si="391"/>
        <v>15.146092309921883</v>
      </c>
      <c r="T2102">
        <f t="shared" si="392"/>
        <v>-18.332349791734948</v>
      </c>
      <c r="U2102">
        <f t="shared" si="393"/>
        <v>10.606864454426775</v>
      </c>
      <c r="V2102">
        <f t="shared" si="394"/>
        <v>0</v>
      </c>
      <c r="W2102">
        <f t="shared" si="395"/>
        <v>-2.4296259000000013</v>
      </c>
    </row>
    <row r="2103" spans="1:23" x14ac:dyDescent="0.2">
      <c r="A2103" t="s">
        <v>327</v>
      </c>
      <c r="B2103" t="s">
        <v>326</v>
      </c>
      <c r="C2103">
        <v>2018</v>
      </c>
      <c r="D2103">
        <v>100</v>
      </c>
      <c r="E2103">
        <v>11.31142621</v>
      </c>
      <c r="F2103">
        <v>15.673479240000001</v>
      </c>
      <c r="G2103">
        <v>6882.6184990000002</v>
      </c>
      <c r="H2103">
        <v>365666028</v>
      </c>
      <c r="I2103" t="str">
        <f>Master_Data!$A2103 &amp; "-" &amp; Master_Data!$C2103</f>
        <v>NAC-2018</v>
      </c>
      <c r="J2103">
        <f t="shared" si="384"/>
        <v>0</v>
      </c>
      <c r="K2103">
        <f t="shared" si="385"/>
        <v>0.10225712999999992</v>
      </c>
      <c r="L2103">
        <f t="shared" si="386"/>
        <v>0.38886372000000158</v>
      </c>
      <c r="M2103">
        <f t="shared" si="387"/>
        <v>5731258898.631259</v>
      </c>
      <c r="N2103">
        <f t="shared" si="388"/>
        <v>0</v>
      </c>
      <c r="O2103">
        <f t="shared" si="389"/>
        <v>2.2772552688017291</v>
      </c>
      <c r="P2103" t="str">
        <f>IFERROR(VLOOKUP(A2103,Ref_Data!$A:$B,2,0),"Unknown")</f>
        <v>Unknown</v>
      </c>
      <c r="Q2103" t="str">
        <f>IFERROR(VLOOKUP(A2103,Ref_Data!$A:$C,3,0),"Unknown")</f>
        <v>Unknown</v>
      </c>
      <c r="R2103" t="str">
        <f t="shared" si="390"/>
        <v>Universal Access</v>
      </c>
      <c r="S2103">
        <f t="shared" si="391"/>
        <v>14.516199440312505</v>
      </c>
      <c r="T2103">
        <f t="shared" si="392"/>
        <v>-18.251603960325301</v>
      </c>
      <c r="U2103">
        <f t="shared" si="393"/>
        <v>10.962610230372386</v>
      </c>
      <c r="V2103">
        <f t="shared" si="394"/>
        <v>0</v>
      </c>
      <c r="W2103">
        <f t="shared" si="395"/>
        <v>-2.0407621799999998</v>
      </c>
    </row>
    <row r="2104" spans="1:23" x14ac:dyDescent="0.2">
      <c r="A2104" t="s">
        <v>327</v>
      </c>
      <c r="B2104" t="s">
        <v>326</v>
      </c>
      <c r="C2104">
        <v>2019</v>
      </c>
      <c r="D2104">
        <v>100</v>
      </c>
      <c r="E2104">
        <v>11.580752499999999</v>
      </c>
      <c r="F2104">
        <v>15.15943642</v>
      </c>
      <c r="G2104">
        <v>6846.6255709999996</v>
      </c>
      <c r="H2104">
        <v>367908829</v>
      </c>
      <c r="I2104" t="str">
        <f>Master_Data!$A2104 &amp; "-" &amp; Master_Data!$C2104</f>
        <v>NAC-2019</v>
      </c>
      <c r="J2104">
        <f t="shared" si="384"/>
        <v>0</v>
      </c>
      <c r="K2104">
        <f t="shared" si="385"/>
        <v>0.26932628999999864</v>
      </c>
      <c r="L2104">
        <f t="shared" si="386"/>
        <v>-0.51404282000000023</v>
      </c>
      <c r="M2104">
        <f t="shared" si="387"/>
        <v>5577290501.5821524</v>
      </c>
      <c r="N2104">
        <f t="shared" si="388"/>
        <v>0</v>
      </c>
      <c r="O2104">
        <f t="shared" si="389"/>
        <v>2.214147139024262</v>
      </c>
      <c r="P2104" t="str">
        <f>IFERROR(VLOOKUP(A2104,Ref_Data!$A:$B,2,0),"Unknown")</f>
        <v>Unknown</v>
      </c>
      <c r="Q2104" t="str">
        <f>IFERROR(VLOOKUP(A2104,Ref_Data!$A:$C,3,0),"Unknown")</f>
        <v>Unknown</v>
      </c>
      <c r="R2104" t="str">
        <f t="shared" si="390"/>
        <v>Universal Access</v>
      </c>
      <c r="S2104">
        <f t="shared" si="391"/>
        <v>13.958622860585876</v>
      </c>
      <c r="T2104">
        <f t="shared" si="392"/>
        <v>-17.88143854382729</v>
      </c>
      <c r="U2104">
        <f t="shared" si="393"/>
        <v>10.476035124418413</v>
      </c>
      <c r="V2104">
        <f t="shared" si="394"/>
        <v>0</v>
      </c>
      <c r="W2104">
        <f t="shared" si="395"/>
        <v>-2.554805</v>
      </c>
    </row>
    <row r="2105" spans="1:23" x14ac:dyDescent="0.2">
      <c r="A2105" t="s">
        <v>327</v>
      </c>
      <c r="B2105" t="s">
        <v>326</v>
      </c>
      <c r="C2105">
        <v>2020</v>
      </c>
      <c r="D2105">
        <v>100</v>
      </c>
      <c r="E2105">
        <v>12.46288234</v>
      </c>
      <c r="F2105">
        <v>13.567576649999999</v>
      </c>
      <c r="G2105">
        <v>6280.7972309999996</v>
      </c>
      <c r="H2105">
        <v>369670740</v>
      </c>
      <c r="I2105" t="str">
        <f>Master_Data!$A2105 &amp; "-" &amp; Master_Data!$C2105</f>
        <v>NAC-2020</v>
      </c>
      <c r="J2105">
        <f t="shared" si="384"/>
        <v>0</v>
      </c>
      <c r="K2105">
        <f t="shared" si="385"/>
        <v>0.88212984000000105</v>
      </c>
      <c r="L2105">
        <f t="shared" si="386"/>
        <v>-1.591859770000001</v>
      </c>
      <c r="M2105">
        <f t="shared" si="387"/>
        <v>5015536100.2122211</v>
      </c>
      <c r="N2105">
        <f t="shared" si="388"/>
        <v>0</v>
      </c>
      <c r="O2105">
        <f t="shared" si="389"/>
        <v>2.1601679135627552</v>
      </c>
      <c r="P2105" t="str">
        <f>IFERROR(VLOOKUP(A2105,Ref_Data!$A:$B,2,0),"Unknown")</f>
        <v>Unknown</v>
      </c>
      <c r="Q2105" t="str">
        <f>IFERROR(VLOOKUP(A2105,Ref_Data!$A:$C,3,0),"Unknown")</f>
        <v>Unknown</v>
      </c>
      <c r="R2105" t="str">
        <f t="shared" si="390"/>
        <v>Universal Access</v>
      </c>
      <c r="S2105">
        <f t="shared" si="391"/>
        <v>13.426165474335917</v>
      </c>
      <c r="T2105">
        <f t="shared" si="392"/>
        <v>-18.071971093815261</v>
      </c>
      <c r="U2105">
        <f t="shared" si="393"/>
        <v>9.1668290136987416</v>
      </c>
      <c r="V2105">
        <f t="shared" si="394"/>
        <v>0</v>
      </c>
      <c r="W2105">
        <f t="shared" si="395"/>
        <v>-4.146664770000001</v>
      </c>
    </row>
    <row r="2106" spans="1:23" x14ac:dyDescent="0.2">
      <c r="A2106" t="s">
        <v>327</v>
      </c>
      <c r="B2106" t="s">
        <v>326</v>
      </c>
      <c r="C2106">
        <v>2021</v>
      </c>
      <c r="D2106">
        <v>100</v>
      </c>
      <c r="F2106">
        <v>14.35285174</v>
      </c>
      <c r="G2106">
        <v>6557.2505849999998</v>
      </c>
      <c r="H2106">
        <v>370404272</v>
      </c>
      <c r="I2106" t="str">
        <f>Master_Data!$A2106 &amp; "-" &amp; Master_Data!$C2106</f>
        <v>NAC-2021</v>
      </c>
      <c r="J2106">
        <f t="shared" si="384"/>
        <v>0</v>
      </c>
      <c r="K2106" t="str">
        <f t="shared" si="385"/>
        <v/>
      </c>
      <c r="L2106">
        <f t="shared" si="386"/>
        <v>0.78527509000000073</v>
      </c>
      <c r="M2106">
        <f t="shared" si="387"/>
        <v>5316357599.8786335</v>
      </c>
      <c r="N2106">
        <f t="shared" si="388"/>
        <v>0</v>
      </c>
      <c r="O2106">
        <f t="shared" si="389"/>
        <v>2.1888521040865485</v>
      </c>
      <c r="P2106" t="str">
        <f>IFERROR(VLOOKUP(A2106,Ref_Data!$A:$B,2,0),"Unknown")</f>
        <v>Unknown</v>
      </c>
      <c r="Q2106" t="str">
        <f>IFERROR(VLOOKUP(A2106,Ref_Data!$A:$C,3,0),"Unknown")</f>
        <v>Unknown</v>
      </c>
      <c r="R2106" t="str">
        <f t="shared" si="390"/>
        <v>Universal Access</v>
      </c>
      <c r="S2106">
        <f t="shared" si="391"/>
        <v>12.87483148972656</v>
      </c>
      <c r="T2106" t="str">
        <f t="shared" si="392"/>
        <v/>
      </c>
      <c r="U2106">
        <f t="shared" si="393"/>
        <v>9.7721173989958139</v>
      </c>
      <c r="V2106">
        <f t="shared" si="394"/>
        <v>0</v>
      </c>
      <c r="W2106">
        <f t="shared" si="395"/>
        <v>-3.3613896800000003</v>
      </c>
    </row>
    <row r="2107" spans="1:23" x14ac:dyDescent="0.2">
      <c r="A2107" t="s">
        <v>327</v>
      </c>
      <c r="B2107" t="s">
        <v>326</v>
      </c>
      <c r="C2107">
        <v>2022</v>
      </c>
      <c r="D2107">
        <v>100</v>
      </c>
      <c r="F2107">
        <v>14.45468889</v>
      </c>
      <c r="G2107">
        <v>6623.0124260000002</v>
      </c>
      <c r="H2107">
        <v>373018004</v>
      </c>
      <c r="I2107" t="str">
        <f>Master_Data!$A2107 &amp; "-" &amp; Master_Data!$C2107</f>
        <v>NAC-2022</v>
      </c>
      <c r="J2107">
        <f t="shared" si="384"/>
        <v>0</v>
      </c>
      <c r="K2107" t="str">
        <f t="shared" si="385"/>
        <v/>
      </c>
      <c r="L2107">
        <f t="shared" si="386"/>
        <v>0.10183714999999971</v>
      </c>
      <c r="M2107">
        <f t="shared" si="387"/>
        <v>5391859198.1887751</v>
      </c>
      <c r="N2107">
        <f t="shared" si="388"/>
        <v>0</v>
      </c>
      <c r="O2107">
        <f t="shared" si="389"/>
        <v>2.1824946052124465</v>
      </c>
      <c r="P2107" t="str">
        <f>IFERROR(VLOOKUP(A2107,Ref_Data!$A:$B,2,0),"Unknown")</f>
        <v>Unknown</v>
      </c>
      <c r="Q2107" t="str">
        <f>IFERROR(VLOOKUP(A2107,Ref_Data!$A:$C,3,0),"Unknown")</f>
        <v>Unknown</v>
      </c>
      <c r="R2107" t="str">
        <f t="shared" si="390"/>
        <v>Universal Access</v>
      </c>
      <c r="S2107">
        <f t="shared" si="391"/>
        <v>12.585946336015652</v>
      </c>
      <c r="T2107" t="str">
        <f t="shared" si="392"/>
        <v/>
      </c>
      <c r="U2107">
        <f t="shared" si="393"/>
        <v>9.9038878377740645</v>
      </c>
      <c r="V2107">
        <f t="shared" si="394"/>
        <v>0</v>
      </c>
      <c r="W2107">
        <f t="shared" si="395"/>
        <v>-3.2595525300000006</v>
      </c>
    </row>
    <row r="2108" spans="1:23" x14ac:dyDescent="0.2">
      <c r="A2108" t="s">
        <v>329</v>
      </c>
      <c r="B2108" t="s">
        <v>328</v>
      </c>
      <c r="C2108">
        <v>2010</v>
      </c>
      <c r="D2108">
        <v>44.4</v>
      </c>
      <c r="E2108">
        <v>31.2</v>
      </c>
      <c r="F2108">
        <v>1.2723888539999999</v>
      </c>
      <c r="G2108">
        <v>653.12657460000003</v>
      </c>
      <c r="H2108">
        <v>2109811</v>
      </c>
      <c r="I2108" t="str">
        <f>Master_Data!$A2108 &amp; "-" &amp; Master_Data!$C2108</f>
        <v>NAM-2010</v>
      </c>
      <c r="J2108" t="str">
        <f t="shared" si="384"/>
        <v/>
      </c>
      <c r="K2108" t="str">
        <f t="shared" si="385"/>
        <v/>
      </c>
      <c r="L2108" t="str">
        <f t="shared" si="386"/>
        <v/>
      </c>
      <c r="M2108">
        <f t="shared" si="387"/>
        <v>2684500.0004465939</v>
      </c>
      <c r="N2108">
        <f t="shared" si="388"/>
        <v>55.6</v>
      </c>
      <c r="O2108">
        <f t="shared" si="389"/>
        <v>1.9481504864187467</v>
      </c>
      <c r="P2108" t="str">
        <f>IFERROR(VLOOKUP(A2108,Ref_Data!$A:$B,2,0),"Unknown")</f>
        <v>Upper Middle Income</v>
      </c>
      <c r="Q2108" t="str">
        <f>IFERROR(VLOOKUP(A2108,Ref_Data!$A:$C,3,0),"Unknown")</f>
        <v>Sub-Saharan Africa</v>
      </c>
      <c r="R2108" t="str">
        <f t="shared" si="390"/>
        <v>Low Access</v>
      </c>
      <c r="S2108">
        <f t="shared" si="391"/>
        <v>-35.224657439414052</v>
      </c>
      <c r="T2108">
        <f t="shared" si="392"/>
        <v>0.78733509326209727</v>
      </c>
      <c r="U2108">
        <f t="shared" si="393"/>
        <v>-3.8256703599916344</v>
      </c>
      <c r="V2108">
        <f t="shared" si="394"/>
        <v>0</v>
      </c>
      <c r="W2108">
        <f t="shared" si="395"/>
        <v>0</v>
      </c>
    </row>
    <row r="2109" spans="1:23" x14ac:dyDescent="0.2">
      <c r="A2109" t="s">
        <v>329</v>
      </c>
      <c r="B2109" t="s">
        <v>328</v>
      </c>
      <c r="C2109">
        <v>2011</v>
      </c>
      <c r="D2109">
        <v>42.3</v>
      </c>
      <c r="E2109">
        <v>31.6</v>
      </c>
      <c r="F2109">
        <v>1.3261738089999999</v>
      </c>
      <c r="G2109">
        <v>657.48347109999997</v>
      </c>
      <c r="H2109">
        <v>2146325</v>
      </c>
      <c r="I2109" t="str">
        <f>Master_Data!$A2109 &amp; "-" &amp; Master_Data!$C2109</f>
        <v>NAM-2011</v>
      </c>
      <c r="J2109">
        <f t="shared" si="384"/>
        <v>-2.1000000000000014</v>
      </c>
      <c r="K2109">
        <f t="shared" si="385"/>
        <v>0.40000000000000213</v>
      </c>
      <c r="L2109">
        <f t="shared" si="386"/>
        <v>5.3784955000000023E-2</v>
      </c>
      <c r="M2109">
        <f t="shared" si="387"/>
        <v>2846400.000601925</v>
      </c>
      <c r="N2109">
        <f t="shared" si="388"/>
        <v>57.7</v>
      </c>
      <c r="O2109">
        <f t="shared" si="389"/>
        <v>2.0170450928313839</v>
      </c>
      <c r="P2109" t="str">
        <f>IFERROR(VLOOKUP(A2109,Ref_Data!$A:$B,2,0),"Unknown")</f>
        <v>Upper Middle Income</v>
      </c>
      <c r="Q2109" t="str">
        <f>IFERROR(VLOOKUP(A2109,Ref_Data!$A:$C,3,0),"Unknown")</f>
        <v>Sub-Saharan Africa</v>
      </c>
      <c r="R2109" t="str">
        <f t="shared" si="390"/>
        <v>Low Access</v>
      </c>
      <c r="S2109">
        <f t="shared" si="391"/>
        <v>-38.115327430820315</v>
      </c>
      <c r="T2109">
        <f t="shared" si="392"/>
        <v>1.402629710358859</v>
      </c>
      <c r="U2109">
        <f t="shared" si="393"/>
        <v>-3.8003595747740553</v>
      </c>
      <c r="V2109">
        <f t="shared" si="394"/>
        <v>-2.1000000000000014</v>
      </c>
      <c r="W2109">
        <f t="shared" si="395"/>
        <v>5.3784955000000023E-2</v>
      </c>
    </row>
    <row r="2110" spans="1:23" x14ac:dyDescent="0.2">
      <c r="A2110" t="s">
        <v>329</v>
      </c>
      <c r="B2110" t="s">
        <v>328</v>
      </c>
      <c r="C2110">
        <v>2012</v>
      </c>
      <c r="D2110">
        <v>46.4</v>
      </c>
      <c r="E2110">
        <v>31.9</v>
      </c>
      <c r="F2110">
        <v>1.3631305890000001</v>
      </c>
      <c r="G2110">
        <v>667.49179500000002</v>
      </c>
      <c r="H2110">
        <v>2194654</v>
      </c>
      <c r="I2110" t="str">
        <f>Master_Data!$A2110 &amp; "-" &amp; Master_Data!$C2110</f>
        <v>NAM-2012</v>
      </c>
      <c r="J2110">
        <f t="shared" si="384"/>
        <v>4.1000000000000014</v>
      </c>
      <c r="K2110">
        <f t="shared" si="385"/>
        <v>0.29999999999999716</v>
      </c>
      <c r="L2110">
        <f t="shared" si="386"/>
        <v>3.6956780000000133E-2</v>
      </c>
      <c r="M2110">
        <f t="shared" si="387"/>
        <v>2991599.9996712063</v>
      </c>
      <c r="N2110">
        <f t="shared" si="388"/>
        <v>53.6</v>
      </c>
      <c r="O2110">
        <f t="shared" si="389"/>
        <v>2.0421683071025614</v>
      </c>
      <c r="P2110" t="str">
        <f>IFERROR(VLOOKUP(A2110,Ref_Data!$A:$B,2,0),"Unknown")</f>
        <v>Upper Middle Income</v>
      </c>
      <c r="Q2110" t="str">
        <f>IFERROR(VLOOKUP(A2110,Ref_Data!$A:$C,3,0),"Unknown")</f>
        <v>Sub-Saharan Africa</v>
      </c>
      <c r="R2110" t="str">
        <f t="shared" si="390"/>
        <v>Low Access</v>
      </c>
      <c r="S2110">
        <f t="shared" si="391"/>
        <v>-34.720804536015628</v>
      </c>
      <c r="T2110">
        <f t="shared" si="392"/>
        <v>1.7928705467751165</v>
      </c>
      <c r="U2110">
        <f t="shared" si="393"/>
        <v>-4.0423734740962294</v>
      </c>
      <c r="V2110">
        <f t="shared" si="394"/>
        <v>2</v>
      </c>
      <c r="W2110">
        <f t="shared" si="395"/>
        <v>9.0741735000000157E-2</v>
      </c>
    </row>
    <row r="2111" spans="1:23" x14ac:dyDescent="0.2">
      <c r="A2111" t="s">
        <v>329</v>
      </c>
      <c r="B2111" t="s">
        <v>328</v>
      </c>
      <c r="C2111">
        <v>2013</v>
      </c>
      <c r="D2111">
        <v>47.4</v>
      </c>
      <c r="E2111">
        <v>30.7</v>
      </c>
      <c r="F2111">
        <v>1.378108313</v>
      </c>
      <c r="G2111">
        <v>671.77754460000006</v>
      </c>
      <c r="H2111">
        <v>2252508</v>
      </c>
      <c r="I2111" t="str">
        <f>Master_Data!$A2111 &amp; "-" &amp; Master_Data!$C2111</f>
        <v>NAM-2013</v>
      </c>
      <c r="J2111">
        <f t="shared" si="384"/>
        <v>1</v>
      </c>
      <c r="K2111">
        <f t="shared" si="385"/>
        <v>-1.1999999999999993</v>
      </c>
      <c r="L2111">
        <f t="shared" si="386"/>
        <v>1.497772399999997E-2</v>
      </c>
      <c r="M2111">
        <f t="shared" si="387"/>
        <v>3104199.9998990041</v>
      </c>
      <c r="N2111">
        <f t="shared" si="388"/>
        <v>52.6</v>
      </c>
      <c r="O2111">
        <f t="shared" si="389"/>
        <v>2.0514355147440573</v>
      </c>
      <c r="P2111" t="str">
        <f>IFERROR(VLOOKUP(A2111,Ref_Data!$A:$B,2,0),"Unknown")</f>
        <v>Upper Middle Income</v>
      </c>
      <c r="Q2111" t="str">
        <f>IFERROR(VLOOKUP(A2111,Ref_Data!$A:$C,3,0),"Unknown")</f>
        <v>Sub-Saharan Africa</v>
      </c>
      <c r="R2111" t="str">
        <f t="shared" si="390"/>
        <v>Low Access</v>
      </c>
      <c r="S2111">
        <f t="shared" si="391"/>
        <v>-34.312538176640608</v>
      </c>
      <c r="T2111">
        <f t="shared" si="392"/>
        <v>0.39835991616465094</v>
      </c>
      <c r="U2111">
        <f t="shared" si="393"/>
        <v>-3.5902621310000038</v>
      </c>
      <c r="V2111">
        <f t="shared" si="394"/>
        <v>3</v>
      </c>
      <c r="W2111">
        <f t="shared" si="395"/>
        <v>0.10571945900000013</v>
      </c>
    </row>
    <row r="2112" spans="1:23" x14ac:dyDescent="0.2">
      <c r="A2112" t="s">
        <v>329</v>
      </c>
      <c r="B2112" t="s">
        <v>328</v>
      </c>
      <c r="C2112">
        <v>2014</v>
      </c>
      <c r="D2112">
        <v>48.4</v>
      </c>
      <c r="E2112">
        <v>30.2</v>
      </c>
      <c r="F2112">
        <v>1.3865948370000001</v>
      </c>
      <c r="G2112">
        <v>691.05161699999996</v>
      </c>
      <c r="H2112">
        <v>2312139</v>
      </c>
      <c r="I2112" t="str">
        <f>Master_Data!$A2112 &amp; "-" &amp; Master_Data!$C2112</f>
        <v>NAM-2014</v>
      </c>
      <c r="J2112">
        <f t="shared" si="384"/>
        <v>1</v>
      </c>
      <c r="K2112">
        <f t="shared" si="385"/>
        <v>-0.5</v>
      </c>
      <c r="L2112">
        <f t="shared" si="386"/>
        <v>8.4865240000000508E-3</v>
      </c>
      <c r="M2112">
        <f t="shared" si="387"/>
        <v>3205999.9998263433</v>
      </c>
      <c r="N2112">
        <f t="shared" si="388"/>
        <v>51.6</v>
      </c>
      <c r="O2112">
        <f t="shared" si="389"/>
        <v>2.0064996635410526</v>
      </c>
      <c r="P2112" t="str">
        <f>IFERROR(VLOOKUP(A2112,Ref_Data!$A:$B,2,0),"Unknown")</f>
        <v>Upper Middle Income</v>
      </c>
      <c r="Q2112" t="str">
        <f>IFERROR(VLOOKUP(A2112,Ref_Data!$A:$C,3,0),"Unknown")</f>
        <v>Sub-Saharan Africa</v>
      </c>
      <c r="R2112" t="str">
        <f t="shared" si="390"/>
        <v>Low Access</v>
      </c>
      <c r="S2112">
        <f t="shared" si="391"/>
        <v>-34.040902588867148</v>
      </c>
      <c r="T2112">
        <f t="shared" si="392"/>
        <v>8.8273394421698015E-2</v>
      </c>
      <c r="U2112">
        <f t="shared" si="393"/>
        <v>-3.4046920610836842</v>
      </c>
      <c r="V2112">
        <f t="shared" si="394"/>
        <v>4</v>
      </c>
      <c r="W2112">
        <f t="shared" si="395"/>
        <v>0.11420598300000018</v>
      </c>
    </row>
    <row r="2113" spans="1:23" x14ac:dyDescent="0.2">
      <c r="A2113" t="s">
        <v>329</v>
      </c>
      <c r="B2113" t="s">
        <v>328</v>
      </c>
      <c r="C2113">
        <v>2015</v>
      </c>
      <c r="D2113">
        <v>51.6</v>
      </c>
      <c r="E2113">
        <v>29.3</v>
      </c>
      <c r="F2113">
        <v>1.5019584720000001</v>
      </c>
      <c r="G2113">
        <v>716.98031379999998</v>
      </c>
      <c r="H2113">
        <v>2374300</v>
      </c>
      <c r="I2113" t="str">
        <f>Master_Data!$A2113 &amp; "-" &amp; Master_Data!$C2113</f>
        <v>NAM-2015</v>
      </c>
      <c r="J2113">
        <f t="shared" si="384"/>
        <v>3.2000000000000028</v>
      </c>
      <c r="K2113">
        <f t="shared" si="385"/>
        <v>-0.89999999999999858</v>
      </c>
      <c r="L2113">
        <f t="shared" si="386"/>
        <v>0.11536363500000002</v>
      </c>
      <c r="M2113">
        <f t="shared" si="387"/>
        <v>3566100.0000696001</v>
      </c>
      <c r="N2113">
        <f t="shared" si="388"/>
        <v>48.4</v>
      </c>
      <c r="O2113">
        <f t="shared" si="389"/>
        <v>2.0948392070064115</v>
      </c>
      <c r="P2113" t="str">
        <f>IFERROR(VLOOKUP(A2113,Ref_Data!$A:$B,2,0),"Unknown")</f>
        <v>Upper Middle Income</v>
      </c>
      <c r="Q2113" t="str">
        <f>IFERROR(VLOOKUP(A2113,Ref_Data!$A:$C,3,0),"Unknown")</f>
        <v>Sub-Saharan Africa</v>
      </c>
      <c r="R2113" t="str">
        <f t="shared" si="390"/>
        <v>Moderate Access</v>
      </c>
      <c r="S2113">
        <f t="shared" si="391"/>
        <v>-31.415238558046887</v>
      </c>
      <c r="T2113">
        <f t="shared" si="392"/>
        <v>-0.61515719149798898</v>
      </c>
      <c r="U2113">
        <f t="shared" si="393"/>
        <v>-3.2074828940041789</v>
      </c>
      <c r="V2113">
        <f t="shared" si="394"/>
        <v>7.2000000000000028</v>
      </c>
      <c r="W2113">
        <f t="shared" si="395"/>
        <v>0.2295696180000002</v>
      </c>
    </row>
    <row r="2114" spans="1:23" x14ac:dyDescent="0.2">
      <c r="A2114" t="s">
        <v>329</v>
      </c>
      <c r="B2114" t="s">
        <v>328</v>
      </c>
      <c r="C2114">
        <v>2016</v>
      </c>
      <c r="D2114">
        <v>49.7</v>
      </c>
      <c r="E2114">
        <v>29.2</v>
      </c>
      <c r="F2114">
        <v>1.5983434000000001</v>
      </c>
      <c r="G2114">
        <v>759.46166830000004</v>
      </c>
      <c r="H2114">
        <v>2439213</v>
      </c>
      <c r="I2114" t="str">
        <f>Master_Data!$A2114 &amp; "-" &amp; Master_Data!$C2114</f>
        <v>NAM-2016</v>
      </c>
      <c r="J2114">
        <f t="shared" ref="J2114:J2177" si="396">IF(C2114=2010,"",IF(D2114="","",IFERROR(D2114-INDEX($D:$D,MATCH(A2114&amp;"-"&amp;(C2114-1),$I:$I,0)),"")))</f>
        <v>-1.8999999999999986</v>
      </c>
      <c r="K2114">
        <f t="shared" ref="K2114:K2177" si="397">IF(C2114=2010,"",IF(E2114="","",IFERROR(E2114-INDEX($E:$E,MATCH(A2114&amp;"-"&amp;(C2114-1),$I:$I,0)),"")))</f>
        <v>-0.10000000000000142</v>
      </c>
      <c r="L2114">
        <f t="shared" ref="L2114:L2177" si="398">IF(C2114=2010,"",IF(F2114="","",IFERROR(F2114-INDEX($F:$F,MATCH(A2114&amp;"-"&amp;(C2114-1),$I:$I,0)),"" )))</f>
        <v>9.6384927999999981E-2</v>
      </c>
      <c r="M2114">
        <f t="shared" ref="M2114:M2177" si="399">IFERROR(F2114*H2114,"")</f>
        <v>3898699.9997442001</v>
      </c>
      <c r="N2114">
        <f t="shared" ref="N2114:N2177" si="400">IF(D2114="","",100-D2114)</f>
        <v>50.3</v>
      </c>
      <c r="O2114">
        <f t="shared" ref="O2114:O2177" si="401">IFERROR(F2114/G2114*1000,"")</f>
        <v>2.1045741565572049</v>
      </c>
      <c r="P2114" t="str">
        <f>IFERROR(VLOOKUP(A2114,Ref_Data!$A:$B,2,0),"Unknown")</f>
        <v>Upper Middle Income</v>
      </c>
      <c r="Q2114" t="str">
        <f>IFERROR(VLOOKUP(A2114,Ref_Data!$A:$C,3,0),"Unknown")</f>
        <v>Sub-Saharan Africa</v>
      </c>
      <c r="R2114" t="str">
        <f t="shared" ref="R2114:R2177" si="402">IF(D2114="","No Data",IF(D2114&gt;=95,"Universal Access",IF(D2114&gt;=80,"High Access",IF(D2114&gt;=50,"Moderate Access",IF(D2114&gt;=20,"Low Access","Critical")))))</f>
        <v>Low Access</v>
      </c>
      <c r="S2114">
        <f t="shared" ref="S2114:S2177" si="403">IF(D2114="","",D2114-AVERAGEIF($C:$C,C2114,$D:$D))</f>
        <v>-34.394751130546965</v>
      </c>
      <c r="T2114">
        <f t="shared" ref="T2114:T2177" si="404">IF(E2114="","",E2114-AVERAGEIF($C:$C,C2114,$E:$E))</f>
        <v>-0.50605752518472613</v>
      </c>
      <c r="U2114">
        <f t="shared" ref="U2114:U2177" si="405">IF(F2114="","",F2114-AVERAGEIF($C:$C,C2114,$F:$F))</f>
        <v>-3.0760283956694563</v>
      </c>
      <c r="V2114">
        <f t="shared" ref="V2114:V2177" si="406">IFERROR(IF(D2114="","",D2114-INDEX($D:$D,MATCH(A2114&amp;"-2010",$I:$I,0))),"")</f>
        <v>5.3000000000000043</v>
      </c>
      <c r="W2114">
        <f t="shared" ref="W2114:W2177" si="407">IFERROR(IF(F2114="","",F2114-INDEX($F:$F,MATCH(A2114&amp;"-2010",$I:$I,0))),"")</f>
        <v>0.32595454600000018</v>
      </c>
    </row>
    <row r="2115" spans="1:23" x14ac:dyDescent="0.2">
      <c r="A2115" t="s">
        <v>329</v>
      </c>
      <c r="B2115" t="s">
        <v>328</v>
      </c>
      <c r="C2115">
        <v>2017</v>
      </c>
      <c r="D2115">
        <v>52.5</v>
      </c>
      <c r="E2115">
        <v>30.2</v>
      </c>
      <c r="F2115">
        <v>1.4973753949999999</v>
      </c>
      <c r="G2115">
        <v>714.96952269999997</v>
      </c>
      <c r="H2115">
        <v>2506853</v>
      </c>
      <c r="I2115" t="str">
        <f>Master_Data!$A2115 &amp; "-" &amp; Master_Data!$C2115</f>
        <v>NAM-2017</v>
      </c>
      <c r="J2115">
        <f t="shared" si="396"/>
        <v>2.7999999999999972</v>
      </c>
      <c r="K2115">
        <f t="shared" si="397"/>
        <v>1</v>
      </c>
      <c r="L2115">
        <f t="shared" si="398"/>
        <v>-0.10096800500000014</v>
      </c>
      <c r="M2115">
        <f t="shared" si="399"/>
        <v>3753700.0010819347</v>
      </c>
      <c r="N2115">
        <f t="shared" si="400"/>
        <v>47.5</v>
      </c>
      <c r="O2115">
        <f t="shared" si="401"/>
        <v>2.0943205933384887</v>
      </c>
      <c r="P2115" t="str">
        <f>IFERROR(VLOOKUP(A2115,Ref_Data!$A:$B,2,0),"Unknown")</f>
        <v>Upper Middle Income</v>
      </c>
      <c r="Q2115" t="str">
        <f>IFERROR(VLOOKUP(A2115,Ref_Data!$A:$C,3,0),"Unknown")</f>
        <v>Sub-Saharan Africa</v>
      </c>
      <c r="R2115" t="str">
        <f t="shared" si="402"/>
        <v>Moderate Access</v>
      </c>
      <c r="S2115">
        <f t="shared" si="403"/>
        <v>-32.353907690078117</v>
      </c>
      <c r="T2115">
        <f t="shared" si="404"/>
        <v>0.65848112826505201</v>
      </c>
      <c r="U2115">
        <f t="shared" si="405"/>
        <v>-3.1803756705732242</v>
      </c>
      <c r="V2115">
        <f t="shared" si="406"/>
        <v>8.1000000000000014</v>
      </c>
      <c r="W2115">
        <f t="shared" si="407"/>
        <v>0.22498654100000004</v>
      </c>
    </row>
    <row r="2116" spans="1:23" x14ac:dyDescent="0.2">
      <c r="A2116" t="s">
        <v>329</v>
      </c>
      <c r="B2116" t="s">
        <v>328</v>
      </c>
      <c r="C2116">
        <v>2018</v>
      </c>
      <c r="D2116">
        <v>52.3</v>
      </c>
      <c r="E2116">
        <v>30.9</v>
      </c>
      <c r="F2116">
        <v>1.478198149</v>
      </c>
      <c r="G2116">
        <v>733.19259850000003</v>
      </c>
      <c r="H2116">
        <v>2577327</v>
      </c>
      <c r="I2116" t="str">
        <f>Master_Data!$A2116 &amp; "-" &amp; Master_Data!$C2116</f>
        <v>NAM-2018</v>
      </c>
      <c r="J2116">
        <f t="shared" si="396"/>
        <v>-0.20000000000000284</v>
      </c>
      <c r="K2116">
        <f t="shared" si="397"/>
        <v>0.69999999999999929</v>
      </c>
      <c r="L2116">
        <f t="shared" si="398"/>
        <v>-1.9177245999999926E-2</v>
      </c>
      <c r="M2116">
        <f t="shared" si="399"/>
        <v>3809800.0007677232</v>
      </c>
      <c r="N2116">
        <f t="shared" si="400"/>
        <v>47.7</v>
      </c>
      <c r="O2116">
        <f t="shared" si="401"/>
        <v>2.0161116629166296</v>
      </c>
      <c r="P2116" t="str">
        <f>IFERROR(VLOOKUP(A2116,Ref_Data!$A:$B,2,0),"Unknown")</f>
        <v>Upper Middle Income</v>
      </c>
      <c r="Q2116" t="str">
        <f>IFERROR(VLOOKUP(A2116,Ref_Data!$A:$C,3,0),"Unknown")</f>
        <v>Sub-Saharan Africa</v>
      </c>
      <c r="R2116" t="str">
        <f t="shared" si="402"/>
        <v>Moderate Access</v>
      </c>
      <c r="S2116">
        <f t="shared" si="403"/>
        <v>-33.183800559687498</v>
      </c>
      <c r="T2116">
        <f t="shared" si="404"/>
        <v>1.3369698296746968</v>
      </c>
      <c r="U2116">
        <f t="shared" si="405"/>
        <v>-3.2326708606276151</v>
      </c>
      <c r="V2116">
        <f t="shared" si="406"/>
        <v>7.8999999999999986</v>
      </c>
      <c r="W2116">
        <f t="shared" si="407"/>
        <v>0.20580929500000011</v>
      </c>
    </row>
    <row r="2117" spans="1:23" x14ac:dyDescent="0.2">
      <c r="A2117" t="s">
        <v>329</v>
      </c>
      <c r="B2117" t="s">
        <v>328</v>
      </c>
      <c r="C2117">
        <v>2019</v>
      </c>
      <c r="D2117">
        <v>53.3</v>
      </c>
      <c r="E2117">
        <v>30.2</v>
      </c>
      <c r="F2117">
        <v>1.4554267999999999</v>
      </c>
      <c r="G2117">
        <v>718.38664340000003</v>
      </c>
      <c r="H2117">
        <v>2650494</v>
      </c>
      <c r="I2117" t="str">
        <f>Master_Data!$A2117 &amp; "-" &amp; Master_Data!$C2117</f>
        <v>NAM-2019</v>
      </c>
      <c r="J2117">
        <f t="shared" si="396"/>
        <v>1</v>
      </c>
      <c r="K2117">
        <f t="shared" si="397"/>
        <v>-0.69999999999999929</v>
      </c>
      <c r="L2117">
        <f t="shared" si="398"/>
        <v>-2.2771349000000107E-2</v>
      </c>
      <c r="M2117">
        <f t="shared" si="399"/>
        <v>3857600.0008391999</v>
      </c>
      <c r="N2117">
        <f t="shared" si="400"/>
        <v>46.7</v>
      </c>
      <c r="O2117">
        <f t="shared" si="401"/>
        <v>2.0259658407786039</v>
      </c>
      <c r="P2117" t="str">
        <f>IFERROR(VLOOKUP(A2117,Ref_Data!$A:$B,2,0),"Unknown")</f>
        <v>Upper Middle Income</v>
      </c>
      <c r="Q2117" t="str">
        <f>IFERROR(VLOOKUP(A2117,Ref_Data!$A:$C,3,0),"Unknown")</f>
        <v>Sub-Saharan Africa</v>
      </c>
      <c r="R2117" t="str">
        <f t="shared" si="402"/>
        <v>Moderate Access</v>
      </c>
      <c r="S2117">
        <f t="shared" si="403"/>
        <v>-32.741377139414126</v>
      </c>
      <c r="T2117">
        <f t="shared" si="404"/>
        <v>0.73780895617271014</v>
      </c>
      <c r="U2117">
        <f t="shared" si="405"/>
        <v>-3.2279744955815879</v>
      </c>
      <c r="V2117">
        <f t="shared" si="406"/>
        <v>8.8999999999999986</v>
      </c>
      <c r="W2117">
        <f t="shared" si="407"/>
        <v>0.18303794600000001</v>
      </c>
    </row>
    <row r="2118" spans="1:23" x14ac:dyDescent="0.2">
      <c r="A2118" t="s">
        <v>329</v>
      </c>
      <c r="B2118" t="s">
        <v>328</v>
      </c>
      <c r="C2118">
        <v>2020</v>
      </c>
      <c r="D2118">
        <v>52.3</v>
      </c>
      <c r="E2118">
        <v>31.2</v>
      </c>
      <c r="F2118">
        <v>1.298904045</v>
      </c>
      <c r="G2118">
        <v>678.33249279999995</v>
      </c>
      <c r="H2118">
        <v>2728762</v>
      </c>
      <c r="I2118" t="str">
        <f>Master_Data!$A2118 &amp; "-" &amp; Master_Data!$C2118</f>
        <v>NAM-2020</v>
      </c>
      <c r="J2118">
        <f t="shared" si="396"/>
        <v>-1</v>
      </c>
      <c r="K2118">
        <f t="shared" si="397"/>
        <v>1</v>
      </c>
      <c r="L2118">
        <f t="shared" si="398"/>
        <v>-0.1565227549999999</v>
      </c>
      <c r="M2118">
        <f t="shared" si="399"/>
        <v>3544399.9996422902</v>
      </c>
      <c r="N2118">
        <f t="shared" si="400"/>
        <v>47.7</v>
      </c>
      <c r="O2118">
        <f t="shared" si="401"/>
        <v>1.9148486307038366</v>
      </c>
      <c r="P2118" t="str">
        <f>IFERROR(VLOOKUP(A2118,Ref_Data!$A:$B,2,0),"Unknown")</f>
        <v>Upper Middle Income</v>
      </c>
      <c r="Q2118" t="str">
        <f>IFERROR(VLOOKUP(A2118,Ref_Data!$A:$C,3,0),"Unknown")</f>
        <v>Sub-Saharan Africa</v>
      </c>
      <c r="R2118" t="str">
        <f t="shared" si="402"/>
        <v>Moderate Access</v>
      </c>
      <c r="S2118">
        <f t="shared" si="403"/>
        <v>-34.273834525664086</v>
      </c>
      <c r="T2118">
        <f t="shared" si="404"/>
        <v>0.66514656618473822</v>
      </c>
      <c r="U2118">
        <f t="shared" si="405"/>
        <v>-3.1018435913012579</v>
      </c>
      <c r="V2118">
        <f t="shared" si="406"/>
        <v>7.8999999999999986</v>
      </c>
      <c r="W2118">
        <f t="shared" si="407"/>
        <v>2.6515191000000105E-2</v>
      </c>
    </row>
    <row r="2119" spans="1:23" x14ac:dyDescent="0.2">
      <c r="A2119" t="s">
        <v>329</v>
      </c>
      <c r="B2119" t="s">
        <v>328</v>
      </c>
      <c r="C2119">
        <v>2021</v>
      </c>
      <c r="D2119">
        <v>55.2</v>
      </c>
      <c r="E2119">
        <v>30</v>
      </c>
      <c r="F2119">
        <v>1.3183549969999999</v>
      </c>
      <c r="G2119">
        <v>680.91800839999996</v>
      </c>
      <c r="H2119">
        <v>2810548</v>
      </c>
      <c r="I2119" t="str">
        <f>Master_Data!$A2119 &amp; "-" &amp; Master_Data!$C2119</f>
        <v>NAM-2021</v>
      </c>
      <c r="J2119">
        <f t="shared" si="396"/>
        <v>2.9000000000000057</v>
      </c>
      <c r="K2119">
        <f t="shared" si="397"/>
        <v>-1.1999999999999993</v>
      </c>
      <c r="L2119">
        <f t="shared" si="398"/>
        <v>1.945095199999991E-2</v>
      </c>
      <c r="M2119">
        <f t="shared" si="399"/>
        <v>3705300.0001083557</v>
      </c>
      <c r="N2119">
        <f t="shared" si="400"/>
        <v>44.8</v>
      </c>
      <c r="O2119">
        <f t="shared" si="401"/>
        <v>1.9361435308457029</v>
      </c>
      <c r="P2119" t="str">
        <f>IFERROR(VLOOKUP(A2119,Ref_Data!$A:$B,2,0),"Unknown")</f>
        <v>Upper Middle Income</v>
      </c>
      <c r="Q2119" t="str">
        <f>IFERROR(VLOOKUP(A2119,Ref_Data!$A:$C,3,0),"Unknown")</f>
        <v>Sub-Saharan Africa</v>
      </c>
      <c r="R2119" t="str">
        <f t="shared" si="402"/>
        <v>Moderate Access</v>
      </c>
      <c r="S2119">
        <f t="shared" si="403"/>
        <v>-31.925168510273437</v>
      </c>
      <c r="T2119">
        <f t="shared" si="404"/>
        <v>0.39661835748794161</v>
      </c>
      <c r="U2119">
        <f t="shared" si="405"/>
        <v>-3.2623793440041862</v>
      </c>
      <c r="V2119">
        <f t="shared" si="406"/>
        <v>10.800000000000004</v>
      </c>
      <c r="W2119">
        <f t="shared" si="407"/>
        <v>4.5966143000000015E-2</v>
      </c>
    </row>
    <row r="2120" spans="1:23" x14ac:dyDescent="0.2">
      <c r="A2120" t="s">
        <v>329</v>
      </c>
      <c r="B2120" t="s">
        <v>328</v>
      </c>
      <c r="C2120">
        <v>2022</v>
      </c>
      <c r="D2120">
        <v>56.2</v>
      </c>
      <c r="F2120">
        <v>1.238864615</v>
      </c>
      <c r="G2120">
        <v>692.4613564</v>
      </c>
      <c r="H2120">
        <v>2889662</v>
      </c>
      <c r="I2120" t="str">
        <f>Master_Data!$A2120 &amp; "-" &amp; Master_Data!$C2120</f>
        <v>NAM-2022</v>
      </c>
      <c r="J2120">
        <f t="shared" si="396"/>
        <v>1</v>
      </c>
      <c r="K2120" t="str">
        <f t="shared" si="397"/>
        <v/>
      </c>
      <c r="L2120">
        <f t="shared" si="398"/>
        <v>-7.9490381999999915E-2</v>
      </c>
      <c r="M2120">
        <f t="shared" si="399"/>
        <v>3579900.00111013</v>
      </c>
      <c r="N2120">
        <f t="shared" si="400"/>
        <v>43.8</v>
      </c>
      <c r="O2120">
        <f t="shared" si="401"/>
        <v>1.7890740090402539</v>
      </c>
      <c r="P2120" t="str">
        <f>IFERROR(VLOOKUP(A2120,Ref_Data!$A:$B,2,0),"Unknown")</f>
        <v>Upper Middle Income</v>
      </c>
      <c r="Q2120" t="str">
        <f>IFERROR(VLOOKUP(A2120,Ref_Data!$A:$C,3,0),"Unknown")</f>
        <v>Sub-Saharan Africa</v>
      </c>
      <c r="R2120" t="str">
        <f t="shared" si="402"/>
        <v>Moderate Access</v>
      </c>
      <c r="S2120">
        <f t="shared" si="403"/>
        <v>-31.214053663984345</v>
      </c>
      <c r="T2120" t="str">
        <f t="shared" si="404"/>
        <v/>
      </c>
      <c r="U2120">
        <f t="shared" si="405"/>
        <v>-3.3119364372259366</v>
      </c>
      <c r="V2120">
        <f t="shared" si="406"/>
        <v>11.800000000000004</v>
      </c>
      <c r="W2120">
        <f t="shared" si="407"/>
        <v>-3.35242389999999E-2</v>
      </c>
    </row>
    <row r="2121" spans="1:23" x14ac:dyDescent="0.2">
      <c r="A2121" t="s">
        <v>331</v>
      </c>
      <c r="B2121" t="s">
        <v>330</v>
      </c>
      <c r="C2121">
        <v>2010</v>
      </c>
      <c r="D2121">
        <v>100</v>
      </c>
      <c r="E2121">
        <v>4.8</v>
      </c>
      <c r="F2121">
        <v>13.44817304</v>
      </c>
      <c r="H2121">
        <v>261582</v>
      </c>
      <c r="I2121" t="str">
        <f>Master_Data!$A2121 &amp; "-" &amp; Master_Data!$C2121</f>
        <v>NCL-2010</v>
      </c>
      <c r="J2121" t="str">
        <f t="shared" si="396"/>
        <v/>
      </c>
      <c r="K2121" t="str">
        <f t="shared" si="397"/>
        <v/>
      </c>
      <c r="L2121" t="str">
        <f t="shared" si="398"/>
        <v/>
      </c>
      <c r="M2121">
        <f t="shared" si="399"/>
        <v>3517800.0001492803</v>
      </c>
      <c r="N2121">
        <f t="shared" si="400"/>
        <v>0</v>
      </c>
      <c r="O2121" t="str">
        <f t="shared" si="401"/>
        <v/>
      </c>
      <c r="P2121" t="str">
        <f>IFERROR(VLOOKUP(A2121,Ref_Data!$A:$B,2,0),"Unknown")</f>
        <v>High Income</v>
      </c>
      <c r="Q2121" t="str">
        <f>IFERROR(VLOOKUP(A2121,Ref_Data!$A:$C,3,0),"Unknown")</f>
        <v>East Asia &amp; Pacific</v>
      </c>
      <c r="R2121" t="str">
        <f t="shared" si="402"/>
        <v>Universal Access</v>
      </c>
      <c r="S2121">
        <f t="shared" si="403"/>
        <v>20.375342560585949</v>
      </c>
      <c r="T2121">
        <f t="shared" si="404"/>
        <v>-25.612664906737901</v>
      </c>
      <c r="U2121">
        <f t="shared" si="405"/>
        <v>8.350113826008366</v>
      </c>
      <c r="V2121">
        <f t="shared" si="406"/>
        <v>0</v>
      </c>
      <c r="W2121">
        <f t="shared" si="407"/>
        <v>0</v>
      </c>
    </row>
    <row r="2122" spans="1:23" x14ac:dyDescent="0.2">
      <c r="A2122" t="s">
        <v>331</v>
      </c>
      <c r="B2122" t="s">
        <v>330</v>
      </c>
      <c r="C2122">
        <v>2011</v>
      </c>
      <c r="D2122">
        <v>100</v>
      </c>
      <c r="E2122">
        <v>5.9</v>
      </c>
      <c r="F2122">
        <v>13.299917840000001</v>
      </c>
      <c r="H2122">
        <v>266543</v>
      </c>
      <c r="I2122" t="str">
        <f>Master_Data!$A2122 &amp; "-" &amp; Master_Data!$C2122</f>
        <v>NCL-2011</v>
      </c>
      <c r="J2122">
        <f t="shared" si="396"/>
        <v>0</v>
      </c>
      <c r="K2122">
        <f t="shared" si="397"/>
        <v>1.1000000000000005</v>
      </c>
      <c r="L2122">
        <f t="shared" si="398"/>
        <v>-0.14825519999999948</v>
      </c>
      <c r="M2122">
        <f t="shared" si="399"/>
        <v>3545000.0008271202</v>
      </c>
      <c r="N2122">
        <f t="shared" si="400"/>
        <v>0</v>
      </c>
      <c r="O2122" t="str">
        <f t="shared" si="401"/>
        <v/>
      </c>
      <c r="P2122" t="str">
        <f>IFERROR(VLOOKUP(A2122,Ref_Data!$A:$B,2,0),"Unknown")</f>
        <v>High Income</v>
      </c>
      <c r="Q2122" t="str">
        <f>IFERROR(VLOOKUP(A2122,Ref_Data!$A:$C,3,0),"Unknown")</f>
        <v>East Asia &amp; Pacific</v>
      </c>
      <c r="R2122" t="str">
        <f t="shared" si="402"/>
        <v>Universal Access</v>
      </c>
      <c r="S2122">
        <f t="shared" si="403"/>
        <v>19.584672569179688</v>
      </c>
      <c r="T2122">
        <f t="shared" si="404"/>
        <v>-24.297370289641144</v>
      </c>
      <c r="U2122">
        <f t="shared" si="405"/>
        <v>8.1733844562259463</v>
      </c>
      <c r="V2122">
        <f t="shared" si="406"/>
        <v>0</v>
      </c>
      <c r="W2122">
        <f t="shared" si="407"/>
        <v>-0.14825519999999948</v>
      </c>
    </row>
    <row r="2123" spans="1:23" x14ac:dyDescent="0.2">
      <c r="A2123" t="s">
        <v>331</v>
      </c>
      <c r="B2123" t="s">
        <v>330</v>
      </c>
      <c r="C2123">
        <v>2012</v>
      </c>
      <c r="D2123">
        <v>100</v>
      </c>
      <c r="E2123">
        <v>6.2</v>
      </c>
      <c r="F2123">
        <v>13.13316129</v>
      </c>
      <c r="H2123">
        <v>271633</v>
      </c>
      <c r="I2123" t="str">
        <f>Master_Data!$A2123 &amp; "-" &amp; Master_Data!$C2123</f>
        <v>NCL-2012</v>
      </c>
      <c r="J2123">
        <f t="shared" si="396"/>
        <v>0</v>
      </c>
      <c r="K2123">
        <f t="shared" si="397"/>
        <v>0.29999999999999982</v>
      </c>
      <c r="L2123">
        <f t="shared" si="398"/>
        <v>-0.16675655000000056</v>
      </c>
      <c r="M2123">
        <f t="shared" si="399"/>
        <v>3567400.0006865701</v>
      </c>
      <c r="N2123">
        <f t="shared" si="400"/>
        <v>0</v>
      </c>
      <c r="O2123" t="str">
        <f t="shared" si="401"/>
        <v/>
      </c>
      <c r="P2123" t="str">
        <f>IFERROR(VLOOKUP(A2123,Ref_Data!$A:$B,2,0),"Unknown")</f>
        <v>High Income</v>
      </c>
      <c r="Q2123" t="str">
        <f>IFERROR(VLOOKUP(A2123,Ref_Data!$A:$C,3,0),"Unknown")</f>
        <v>East Asia &amp; Pacific</v>
      </c>
      <c r="R2123" t="str">
        <f t="shared" si="402"/>
        <v>Universal Access</v>
      </c>
      <c r="S2123">
        <f t="shared" si="403"/>
        <v>18.879195463984374</v>
      </c>
      <c r="T2123">
        <f t="shared" si="404"/>
        <v>-23.907129453224883</v>
      </c>
      <c r="U2123">
        <f t="shared" si="405"/>
        <v>7.7276572269037711</v>
      </c>
      <c r="V2123">
        <f t="shared" si="406"/>
        <v>0</v>
      </c>
      <c r="W2123">
        <f t="shared" si="407"/>
        <v>-0.31501175000000003</v>
      </c>
    </row>
    <row r="2124" spans="1:23" x14ac:dyDescent="0.2">
      <c r="A2124" t="s">
        <v>331</v>
      </c>
      <c r="B2124" t="s">
        <v>330</v>
      </c>
      <c r="C2124">
        <v>2013</v>
      </c>
      <c r="D2124">
        <v>100</v>
      </c>
      <c r="E2124">
        <v>6.6</v>
      </c>
      <c r="F2124">
        <v>14.180592580000001</v>
      </c>
      <c r="H2124">
        <v>276822</v>
      </c>
      <c r="I2124" t="str">
        <f>Master_Data!$A2124 &amp; "-" &amp; Master_Data!$C2124</f>
        <v>NCL-2013</v>
      </c>
      <c r="J2124">
        <f t="shared" si="396"/>
        <v>0</v>
      </c>
      <c r="K2124">
        <f t="shared" si="397"/>
        <v>0.39999999999999947</v>
      </c>
      <c r="L2124">
        <f t="shared" si="398"/>
        <v>1.0474312900000005</v>
      </c>
      <c r="M2124">
        <f t="shared" si="399"/>
        <v>3925499.9991807602</v>
      </c>
      <c r="N2124">
        <f t="shared" si="400"/>
        <v>0</v>
      </c>
      <c r="O2124" t="str">
        <f t="shared" si="401"/>
        <v/>
      </c>
      <c r="P2124" t="str">
        <f>IFERROR(VLOOKUP(A2124,Ref_Data!$A:$B,2,0),"Unknown")</f>
        <v>High Income</v>
      </c>
      <c r="Q2124" t="str">
        <f>IFERROR(VLOOKUP(A2124,Ref_Data!$A:$C,3,0),"Unknown")</f>
        <v>East Asia &amp; Pacific</v>
      </c>
      <c r="R2124" t="str">
        <f t="shared" si="402"/>
        <v>Universal Access</v>
      </c>
      <c r="S2124">
        <f t="shared" si="403"/>
        <v>18.287461823359394</v>
      </c>
      <c r="T2124">
        <f t="shared" si="404"/>
        <v>-23.70164008383535</v>
      </c>
      <c r="U2124">
        <f t="shared" si="405"/>
        <v>9.2122221359999976</v>
      </c>
      <c r="V2124">
        <f t="shared" si="406"/>
        <v>0</v>
      </c>
      <c r="W2124">
        <f t="shared" si="407"/>
        <v>0.73241954000000042</v>
      </c>
    </row>
    <row r="2125" spans="1:23" x14ac:dyDescent="0.2">
      <c r="A2125" t="s">
        <v>331</v>
      </c>
      <c r="B2125" t="s">
        <v>330</v>
      </c>
      <c r="C2125">
        <v>2014</v>
      </c>
      <c r="D2125">
        <v>100</v>
      </c>
      <c r="E2125">
        <v>4.3</v>
      </c>
      <c r="F2125">
        <v>17.031263330000002</v>
      </c>
      <c r="H2125">
        <v>281224</v>
      </c>
      <c r="I2125" t="str">
        <f>Master_Data!$A2125 &amp; "-" &amp; Master_Data!$C2125</f>
        <v>NCL-2014</v>
      </c>
      <c r="J2125">
        <f t="shared" si="396"/>
        <v>0</v>
      </c>
      <c r="K2125">
        <f t="shared" si="397"/>
        <v>-2.2999999999999998</v>
      </c>
      <c r="L2125">
        <f t="shared" si="398"/>
        <v>2.8506707500000008</v>
      </c>
      <c r="M2125">
        <f t="shared" si="399"/>
        <v>4789599.9987159204</v>
      </c>
      <c r="N2125">
        <f t="shared" si="400"/>
        <v>0</v>
      </c>
      <c r="O2125" t="str">
        <f t="shared" si="401"/>
        <v/>
      </c>
      <c r="P2125" t="str">
        <f>IFERROR(VLOOKUP(A2125,Ref_Data!$A:$B,2,0),"Unknown")</f>
        <v>High Income</v>
      </c>
      <c r="Q2125" t="str">
        <f>IFERROR(VLOOKUP(A2125,Ref_Data!$A:$C,3,0),"Unknown")</f>
        <v>East Asia &amp; Pacific</v>
      </c>
      <c r="R2125" t="str">
        <f t="shared" si="402"/>
        <v>Universal Access</v>
      </c>
      <c r="S2125">
        <f t="shared" si="403"/>
        <v>17.559097411132853</v>
      </c>
      <c r="T2125">
        <f t="shared" si="404"/>
        <v>-25.811726605578301</v>
      </c>
      <c r="U2125">
        <f t="shared" si="405"/>
        <v>12.239976431916318</v>
      </c>
      <c r="V2125">
        <f t="shared" si="406"/>
        <v>0</v>
      </c>
      <c r="W2125">
        <f t="shared" si="407"/>
        <v>3.5830902900000012</v>
      </c>
    </row>
    <row r="2126" spans="1:23" x14ac:dyDescent="0.2">
      <c r="A2126" t="s">
        <v>331</v>
      </c>
      <c r="B2126" t="s">
        <v>330</v>
      </c>
      <c r="C2126">
        <v>2015</v>
      </c>
      <c r="D2126">
        <v>100</v>
      </c>
      <c r="E2126">
        <v>5.0999999999999996</v>
      </c>
      <c r="F2126">
        <v>16.116580970000001</v>
      </c>
      <c r="H2126">
        <v>283168</v>
      </c>
      <c r="I2126" t="str">
        <f>Master_Data!$A2126 &amp; "-" &amp; Master_Data!$C2126</f>
        <v>NCL-2015</v>
      </c>
      <c r="J2126">
        <f t="shared" si="396"/>
        <v>0</v>
      </c>
      <c r="K2126">
        <f t="shared" si="397"/>
        <v>0.79999999999999982</v>
      </c>
      <c r="L2126">
        <f t="shared" si="398"/>
        <v>-0.91468236000000047</v>
      </c>
      <c r="M2126">
        <f t="shared" si="399"/>
        <v>4563700.0001129601</v>
      </c>
      <c r="N2126">
        <f t="shared" si="400"/>
        <v>0</v>
      </c>
      <c r="O2126" t="str">
        <f t="shared" si="401"/>
        <v/>
      </c>
      <c r="P2126" t="str">
        <f>IFERROR(VLOOKUP(A2126,Ref_Data!$A:$B,2,0),"Unknown")</f>
        <v>High Income</v>
      </c>
      <c r="Q2126" t="str">
        <f>IFERROR(VLOOKUP(A2126,Ref_Data!$A:$C,3,0),"Unknown")</f>
        <v>East Asia &amp; Pacific</v>
      </c>
      <c r="R2126" t="str">
        <f t="shared" si="402"/>
        <v>Universal Access</v>
      </c>
      <c r="S2126">
        <f t="shared" si="403"/>
        <v>16.984761441953111</v>
      </c>
      <c r="T2126">
        <f t="shared" si="404"/>
        <v>-24.815157191497988</v>
      </c>
      <c r="U2126">
        <f t="shared" si="405"/>
        <v>11.407139603995823</v>
      </c>
      <c r="V2126">
        <f t="shared" si="406"/>
        <v>0</v>
      </c>
      <c r="W2126">
        <f t="shared" si="407"/>
        <v>2.6684079300000008</v>
      </c>
    </row>
    <row r="2127" spans="1:23" x14ac:dyDescent="0.2">
      <c r="A2127" t="s">
        <v>331</v>
      </c>
      <c r="B2127" t="s">
        <v>330</v>
      </c>
      <c r="C2127">
        <v>2016</v>
      </c>
      <c r="D2127">
        <v>100</v>
      </c>
      <c r="E2127">
        <v>3.7</v>
      </c>
      <c r="F2127">
        <v>17.199733259999999</v>
      </c>
      <c r="H2127">
        <v>283423</v>
      </c>
      <c r="I2127" t="str">
        <f>Master_Data!$A2127 &amp; "-" &amp; Master_Data!$C2127</f>
        <v>NCL-2016</v>
      </c>
      <c r="J2127">
        <f t="shared" si="396"/>
        <v>0</v>
      </c>
      <c r="K2127">
        <f t="shared" si="397"/>
        <v>-1.3999999999999995</v>
      </c>
      <c r="L2127">
        <f t="shared" si="398"/>
        <v>1.0831522899999975</v>
      </c>
      <c r="M2127">
        <f t="shared" si="399"/>
        <v>4874799.9997489797</v>
      </c>
      <c r="N2127">
        <f t="shared" si="400"/>
        <v>0</v>
      </c>
      <c r="O2127" t="str">
        <f t="shared" si="401"/>
        <v/>
      </c>
      <c r="P2127" t="str">
        <f>IFERROR(VLOOKUP(A2127,Ref_Data!$A:$B,2,0),"Unknown")</f>
        <v>High Income</v>
      </c>
      <c r="Q2127" t="str">
        <f>IFERROR(VLOOKUP(A2127,Ref_Data!$A:$C,3,0),"Unknown")</f>
        <v>East Asia &amp; Pacific</v>
      </c>
      <c r="R2127" t="str">
        <f t="shared" si="402"/>
        <v>Universal Access</v>
      </c>
      <c r="S2127">
        <f t="shared" si="403"/>
        <v>15.905248869453033</v>
      </c>
      <c r="T2127">
        <f t="shared" si="404"/>
        <v>-26.006057525184726</v>
      </c>
      <c r="U2127">
        <f t="shared" si="405"/>
        <v>12.525361464330542</v>
      </c>
      <c r="V2127">
        <f t="shared" si="406"/>
        <v>0</v>
      </c>
      <c r="W2127">
        <f t="shared" si="407"/>
        <v>3.7515602199999982</v>
      </c>
    </row>
    <row r="2128" spans="1:23" x14ac:dyDescent="0.2">
      <c r="A2128" t="s">
        <v>331</v>
      </c>
      <c r="B2128" t="s">
        <v>330</v>
      </c>
      <c r="C2128">
        <v>2017</v>
      </c>
      <c r="D2128">
        <v>100</v>
      </c>
      <c r="E2128">
        <v>5.0999999999999996</v>
      </c>
      <c r="F2128">
        <v>15.492371609999999</v>
      </c>
      <c r="H2128">
        <v>283546</v>
      </c>
      <c r="I2128" t="str">
        <f>Master_Data!$A2128 &amp; "-" &amp; Master_Data!$C2128</f>
        <v>NCL-2017</v>
      </c>
      <c r="J2128">
        <f t="shared" si="396"/>
        <v>0</v>
      </c>
      <c r="K2128">
        <f t="shared" si="397"/>
        <v>1.3999999999999995</v>
      </c>
      <c r="L2128">
        <f t="shared" si="398"/>
        <v>-1.7073616499999993</v>
      </c>
      <c r="M2128">
        <f t="shared" si="399"/>
        <v>4392800.0005290601</v>
      </c>
      <c r="N2128">
        <f t="shared" si="400"/>
        <v>0</v>
      </c>
      <c r="O2128" t="str">
        <f t="shared" si="401"/>
        <v/>
      </c>
      <c r="P2128" t="str">
        <f>IFERROR(VLOOKUP(A2128,Ref_Data!$A:$B,2,0),"Unknown")</f>
        <v>High Income</v>
      </c>
      <c r="Q2128" t="str">
        <f>IFERROR(VLOOKUP(A2128,Ref_Data!$A:$C,3,0),"Unknown")</f>
        <v>East Asia &amp; Pacific</v>
      </c>
      <c r="R2128" t="str">
        <f t="shared" si="402"/>
        <v>Universal Access</v>
      </c>
      <c r="S2128">
        <f t="shared" si="403"/>
        <v>15.146092309921883</v>
      </c>
      <c r="T2128">
        <f t="shared" si="404"/>
        <v>-24.441518871734949</v>
      </c>
      <c r="U2128">
        <f t="shared" si="405"/>
        <v>10.814620544426775</v>
      </c>
      <c r="V2128">
        <f t="shared" si="406"/>
        <v>0</v>
      </c>
      <c r="W2128">
        <f t="shared" si="407"/>
        <v>2.0441985699999989</v>
      </c>
    </row>
    <row r="2129" spans="1:23" x14ac:dyDescent="0.2">
      <c r="A2129" t="s">
        <v>331</v>
      </c>
      <c r="B2129" t="s">
        <v>330</v>
      </c>
      <c r="C2129">
        <v>2018</v>
      </c>
      <c r="D2129">
        <v>100</v>
      </c>
      <c r="E2129">
        <v>4.5999999999999996</v>
      </c>
      <c r="F2129">
        <v>21.24983688</v>
      </c>
      <c r="H2129">
        <v>283541</v>
      </c>
      <c r="I2129" t="str">
        <f>Master_Data!$A2129 &amp; "-" &amp; Master_Data!$C2129</f>
        <v>NCL-2018</v>
      </c>
      <c r="J2129">
        <f t="shared" si="396"/>
        <v>0</v>
      </c>
      <c r="K2129">
        <f t="shared" si="397"/>
        <v>-0.5</v>
      </c>
      <c r="L2129">
        <f t="shared" si="398"/>
        <v>5.7574652700000009</v>
      </c>
      <c r="M2129">
        <f t="shared" si="399"/>
        <v>6025199.9987920802</v>
      </c>
      <c r="N2129">
        <f t="shared" si="400"/>
        <v>0</v>
      </c>
      <c r="O2129" t="str">
        <f t="shared" si="401"/>
        <v/>
      </c>
      <c r="P2129" t="str">
        <f>IFERROR(VLOOKUP(A2129,Ref_Data!$A:$B,2,0),"Unknown")</f>
        <v>High Income</v>
      </c>
      <c r="Q2129" t="str">
        <f>IFERROR(VLOOKUP(A2129,Ref_Data!$A:$C,3,0),"Unknown")</f>
        <v>East Asia &amp; Pacific</v>
      </c>
      <c r="R2129" t="str">
        <f t="shared" si="402"/>
        <v>Universal Access</v>
      </c>
      <c r="S2129">
        <f t="shared" si="403"/>
        <v>14.516199440312505</v>
      </c>
      <c r="T2129">
        <f t="shared" si="404"/>
        <v>-24.963030170325304</v>
      </c>
      <c r="U2129">
        <f t="shared" si="405"/>
        <v>16.538967870372385</v>
      </c>
      <c r="V2129">
        <f t="shared" si="406"/>
        <v>0</v>
      </c>
      <c r="W2129">
        <f t="shared" si="407"/>
        <v>7.8016638399999998</v>
      </c>
    </row>
    <row r="2130" spans="1:23" x14ac:dyDescent="0.2">
      <c r="A2130" t="s">
        <v>331</v>
      </c>
      <c r="B2130" t="s">
        <v>330</v>
      </c>
      <c r="C2130">
        <v>2019</v>
      </c>
      <c r="D2130">
        <v>100</v>
      </c>
      <c r="E2130">
        <v>5.2</v>
      </c>
      <c r="F2130">
        <v>20.393433139999999</v>
      </c>
      <c r="H2130">
        <v>283606</v>
      </c>
      <c r="I2130" t="str">
        <f>Master_Data!$A2130 &amp; "-" &amp; Master_Data!$C2130</f>
        <v>NCL-2019</v>
      </c>
      <c r="J2130">
        <f t="shared" si="396"/>
        <v>0</v>
      </c>
      <c r="K2130">
        <f t="shared" si="397"/>
        <v>0.60000000000000053</v>
      </c>
      <c r="L2130">
        <f t="shared" si="398"/>
        <v>-0.85640374000000108</v>
      </c>
      <c r="M2130">
        <f t="shared" si="399"/>
        <v>5783699.9991028402</v>
      </c>
      <c r="N2130">
        <f t="shared" si="400"/>
        <v>0</v>
      </c>
      <c r="O2130" t="str">
        <f t="shared" si="401"/>
        <v/>
      </c>
      <c r="P2130" t="str">
        <f>IFERROR(VLOOKUP(A2130,Ref_Data!$A:$B,2,0),"Unknown")</f>
        <v>High Income</v>
      </c>
      <c r="Q2130" t="str">
        <f>IFERROR(VLOOKUP(A2130,Ref_Data!$A:$C,3,0),"Unknown")</f>
        <v>East Asia &amp; Pacific</v>
      </c>
      <c r="R2130" t="str">
        <f t="shared" si="402"/>
        <v>Universal Access</v>
      </c>
      <c r="S2130">
        <f t="shared" si="403"/>
        <v>13.958622860585876</v>
      </c>
      <c r="T2130">
        <f t="shared" si="404"/>
        <v>-24.26219104382729</v>
      </c>
      <c r="U2130">
        <f t="shared" si="405"/>
        <v>15.710031844418411</v>
      </c>
      <c r="V2130">
        <f t="shared" si="406"/>
        <v>0</v>
      </c>
      <c r="W2130">
        <f t="shared" si="407"/>
        <v>6.9452600999999987</v>
      </c>
    </row>
    <row r="2131" spans="1:23" x14ac:dyDescent="0.2">
      <c r="A2131" t="s">
        <v>331</v>
      </c>
      <c r="B2131" t="s">
        <v>330</v>
      </c>
      <c r="C2131">
        <v>2020</v>
      </c>
      <c r="D2131">
        <v>100</v>
      </c>
      <c r="E2131">
        <v>6.1</v>
      </c>
      <c r="F2131">
        <v>19.874303250000001</v>
      </c>
      <c r="H2131">
        <v>284176</v>
      </c>
      <c r="I2131" t="str">
        <f>Master_Data!$A2131 &amp; "-" &amp; Master_Data!$C2131</f>
        <v>NCL-2020</v>
      </c>
      <c r="J2131">
        <f t="shared" si="396"/>
        <v>0</v>
      </c>
      <c r="K2131">
        <f t="shared" si="397"/>
        <v>0.89999999999999947</v>
      </c>
      <c r="L2131">
        <f t="shared" si="398"/>
        <v>-0.51912988999999854</v>
      </c>
      <c r="M2131">
        <f t="shared" si="399"/>
        <v>5647800.000372</v>
      </c>
      <c r="N2131">
        <f t="shared" si="400"/>
        <v>0</v>
      </c>
      <c r="O2131" t="str">
        <f t="shared" si="401"/>
        <v/>
      </c>
      <c r="P2131" t="str">
        <f>IFERROR(VLOOKUP(A2131,Ref_Data!$A:$B,2,0),"Unknown")</f>
        <v>High Income</v>
      </c>
      <c r="Q2131" t="str">
        <f>IFERROR(VLOOKUP(A2131,Ref_Data!$A:$C,3,0),"Unknown")</f>
        <v>East Asia &amp; Pacific</v>
      </c>
      <c r="R2131" t="str">
        <f t="shared" si="402"/>
        <v>Universal Access</v>
      </c>
      <c r="S2131">
        <f t="shared" si="403"/>
        <v>13.426165474335917</v>
      </c>
      <c r="T2131">
        <f t="shared" si="404"/>
        <v>-24.434853433815263</v>
      </c>
      <c r="U2131">
        <f t="shared" si="405"/>
        <v>15.473555613698743</v>
      </c>
      <c r="V2131">
        <f t="shared" si="406"/>
        <v>0</v>
      </c>
      <c r="W2131">
        <f t="shared" si="407"/>
        <v>6.4261302100000002</v>
      </c>
    </row>
    <row r="2132" spans="1:23" x14ac:dyDescent="0.2">
      <c r="A2132" t="s">
        <v>331</v>
      </c>
      <c r="B2132" t="s">
        <v>330</v>
      </c>
      <c r="C2132">
        <v>2021</v>
      </c>
      <c r="D2132">
        <v>100</v>
      </c>
      <c r="E2132">
        <v>8.3000000000000007</v>
      </c>
      <c r="F2132">
        <v>16.345971800000001</v>
      </c>
      <c r="H2132">
        <v>285214</v>
      </c>
      <c r="I2132" t="str">
        <f>Master_Data!$A2132 &amp; "-" &amp; Master_Data!$C2132</f>
        <v>NCL-2021</v>
      </c>
      <c r="J2132">
        <f t="shared" si="396"/>
        <v>0</v>
      </c>
      <c r="K2132">
        <f t="shared" si="397"/>
        <v>2.2000000000000011</v>
      </c>
      <c r="L2132">
        <f t="shared" si="398"/>
        <v>-3.5283314499999996</v>
      </c>
      <c r="M2132">
        <f t="shared" si="399"/>
        <v>4662100.0009652004</v>
      </c>
      <c r="N2132">
        <f t="shared" si="400"/>
        <v>0</v>
      </c>
      <c r="O2132" t="str">
        <f t="shared" si="401"/>
        <v/>
      </c>
      <c r="P2132" t="str">
        <f>IFERROR(VLOOKUP(A2132,Ref_Data!$A:$B,2,0),"Unknown")</f>
        <v>High Income</v>
      </c>
      <c r="Q2132" t="str">
        <f>IFERROR(VLOOKUP(A2132,Ref_Data!$A:$C,3,0),"Unknown")</f>
        <v>East Asia &amp; Pacific</v>
      </c>
      <c r="R2132" t="str">
        <f t="shared" si="402"/>
        <v>Universal Access</v>
      </c>
      <c r="S2132">
        <f t="shared" si="403"/>
        <v>12.87483148972656</v>
      </c>
      <c r="T2132">
        <f t="shared" si="404"/>
        <v>-21.303381642512058</v>
      </c>
      <c r="U2132">
        <f t="shared" si="405"/>
        <v>11.765237458995815</v>
      </c>
      <c r="V2132">
        <f t="shared" si="406"/>
        <v>0</v>
      </c>
      <c r="W2132">
        <f t="shared" si="407"/>
        <v>2.8977987600000006</v>
      </c>
    </row>
    <row r="2133" spans="1:23" x14ac:dyDescent="0.2">
      <c r="A2133" t="s">
        <v>331</v>
      </c>
      <c r="B2133" t="s">
        <v>330</v>
      </c>
      <c r="C2133">
        <v>2022</v>
      </c>
      <c r="D2133">
        <v>100</v>
      </c>
      <c r="E2133">
        <v>9.6</v>
      </c>
      <c r="F2133">
        <v>16.07568882</v>
      </c>
      <c r="H2133">
        <v>287123</v>
      </c>
      <c r="I2133" t="str">
        <f>Master_Data!$A2133 &amp; "-" &amp; Master_Data!$C2133</f>
        <v>NCL-2022</v>
      </c>
      <c r="J2133">
        <f t="shared" si="396"/>
        <v>0</v>
      </c>
      <c r="K2133">
        <f t="shared" si="397"/>
        <v>1.2999999999999989</v>
      </c>
      <c r="L2133">
        <f t="shared" si="398"/>
        <v>-0.27028298000000106</v>
      </c>
      <c r="M2133">
        <f t="shared" si="399"/>
        <v>4615700.0010648603</v>
      </c>
      <c r="N2133">
        <f t="shared" si="400"/>
        <v>0</v>
      </c>
      <c r="O2133" t="str">
        <f t="shared" si="401"/>
        <v/>
      </c>
      <c r="P2133" t="str">
        <f>IFERROR(VLOOKUP(A2133,Ref_Data!$A:$B,2,0),"Unknown")</f>
        <v>High Income</v>
      </c>
      <c r="Q2133" t="str">
        <f>IFERROR(VLOOKUP(A2133,Ref_Data!$A:$C,3,0),"Unknown")</f>
        <v>East Asia &amp; Pacific</v>
      </c>
      <c r="R2133" t="str">
        <f t="shared" si="402"/>
        <v>Universal Access</v>
      </c>
      <c r="S2133">
        <f t="shared" si="403"/>
        <v>12.585946336015652</v>
      </c>
      <c r="T2133">
        <f t="shared" si="404"/>
        <v>-20.821739130434793</v>
      </c>
      <c r="U2133">
        <f t="shared" si="405"/>
        <v>11.524887767774064</v>
      </c>
      <c r="V2133">
        <f t="shared" si="406"/>
        <v>0</v>
      </c>
      <c r="W2133">
        <f t="shared" si="407"/>
        <v>2.6275157799999995</v>
      </c>
    </row>
    <row r="2134" spans="1:23" x14ac:dyDescent="0.2">
      <c r="A2134" t="s">
        <v>333</v>
      </c>
      <c r="B2134" t="s">
        <v>332</v>
      </c>
      <c r="C2134">
        <v>2010</v>
      </c>
      <c r="D2134">
        <v>13.6</v>
      </c>
      <c r="E2134">
        <v>80.7</v>
      </c>
      <c r="F2134">
        <v>8.7123958000000001E-2</v>
      </c>
      <c r="G2134">
        <v>134.74599119999999</v>
      </c>
      <c r="H2134">
        <v>16548835</v>
      </c>
      <c r="I2134" t="str">
        <f>Master_Data!$A2134 &amp; "-" &amp; Master_Data!$C2134</f>
        <v>NER-2010</v>
      </c>
      <c r="J2134" t="str">
        <f t="shared" si="396"/>
        <v/>
      </c>
      <c r="K2134" t="str">
        <f t="shared" si="397"/>
        <v/>
      </c>
      <c r="L2134" t="str">
        <f t="shared" si="398"/>
        <v/>
      </c>
      <c r="M2134">
        <f t="shared" si="399"/>
        <v>1441800.00548893</v>
      </c>
      <c r="N2134">
        <f t="shared" si="400"/>
        <v>86.4</v>
      </c>
      <c r="O2134">
        <f t="shared" si="401"/>
        <v>0.64657922082953967</v>
      </c>
      <c r="P2134" t="str">
        <f>IFERROR(VLOOKUP(A2134,Ref_Data!$A:$B,2,0),"Unknown")</f>
        <v>Low Income</v>
      </c>
      <c r="Q2134" t="str">
        <f>IFERROR(VLOOKUP(A2134,Ref_Data!$A:$C,3,0),"Unknown")</f>
        <v>Sub-Saharan Africa</v>
      </c>
      <c r="R2134" t="str">
        <f t="shared" si="402"/>
        <v>Critical</v>
      </c>
      <c r="S2134">
        <f t="shared" si="403"/>
        <v>-66.024657439414057</v>
      </c>
      <c r="T2134">
        <f t="shared" si="404"/>
        <v>50.287335093262101</v>
      </c>
      <c r="U2134">
        <f t="shared" si="405"/>
        <v>-5.010935255991634</v>
      </c>
      <c r="V2134">
        <f t="shared" si="406"/>
        <v>0</v>
      </c>
      <c r="W2134">
        <f t="shared" si="407"/>
        <v>0</v>
      </c>
    </row>
    <row r="2135" spans="1:23" x14ac:dyDescent="0.2">
      <c r="A2135" t="s">
        <v>333</v>
      </c>
      <c r="B2135" t="s">
        <v>332</v>
      </c>
      <c r="C2135">
        <v>2011</v>
      </c>
      <c r="D2135">
        <v>14.3</v>
      </c>
      <c r="E2135">
        <v>77.2</v>
      </c>
      <c r="F2135">
        <v>8.5804361999999995E-2</v>
      </c>
      <c r="G2135">
        <v>112.87980349999999</v>
      </c>
      <c r="H2135">
        <v>17176283</v>
      </c>
      <c r="I2135" t="str">
        <f>Master_Data!$A2135 &amp; "-" &amp; Master_Data!$C2135</f>
        <v>NER-2011</v>
      </c>
      <c r="J2135">
        <f t="shared" si="396"/>
        <v>0.70000000000000107</v>
      </c>
      <c r="K2135">
        <f t="shared" si="397"/>
        <v>-3.5</v>
      </c>
      <c r="L2135">
        <f t="shared" si="398"/>
        <v>-1.3195960000000062E-3</v>
      </c>
      <c r="M2135">
        <f t="shared" si="399"/>
        <v>1473800.0043464459</v>
      </c>
      <c r="N2135">
        <f t="shared" si="400"/>
        <v>85.7</v>
      </c>
      <c r="O2135">
        <f t="shared" si="401"/>
        <v>0.76013918645774392</v>
      </c>
      <c r="P2135" t="str">
        <f>IFERROR(VLOOKUP(A2135,Ref_Data!$A:$B,2,0),"Unknown")</f>
        <v>Low Income</v>
      </c>
      <c r="Q2135" t="str">
        <f>IFERROR(VLOOKUP(A2135,Ref_Data!$A:$C,3,0),"Unknown")</f>
        <v>Sub-Saharan Africa</v>
      </c>
      <c r="R2135" t="str">
        <f t="shared" si="402"/>
        <v>Critical</v>
      </c>
      <c r="S2135">
        <f t="shared" si="403"/>
        <v>-66.115327430820315</v>
      </c>
      <c r="T2135">
        <f t="shared" si="404"/>
        <v>47.00262971035886</v>
      </c>
      <c r="U2135">
        <f t="shared" si="405"/>
        <v>-5.0407290217740552</v>
      </c>
      <c r="V2135">
        <f t="shared" si="406"/>
        <v>0.70000000000000107</v>
      </c>
      <c r="W2135">
        <f t="shared" si="407"/>
        <v>-1.3195960000000062E-3</v>
      </c>
    </row>
    <row r="2136" spans="1:23" x14ac:dyDescent="0.2">
      <c r="A2136" t="s">
        <v>333</v>
      </c>
      <c r="B2136" t="s">
        <v>332</v>
      </c>
      <c r="C2136">
        <v>2012</v>
      </c>
      <c r="D2136">
        <v>14.4</v>
      </c>
      <c r="E2136">
        <v>72.7</v>
      </c>
      <c r="F2136">
        <v>0.115217055</v>
      </c>
      <c r="G2136">
        <v>128.3627525</v>
      </c>
      <c r="H2136">
        <v>17836769</v>
      </c>
      <c r="I2136" t="str">
        <f>Master_Data!$A2136 &amp; "-" &amp; Master_Data!$C2136</f>
        <v>NER-2012</v>
      </c>
      <c r="J2136">
        <f t="shared" si="396"/>
        <v>9.9999999999999645E-2</v>
      </c>
      <c r="K2136">
        <f t="shared" si="397"/>
        <v>-4.5</v>
      </c>
      <c r="L2136">
        <f t="shared" si="398"/>
        <v>2.9412693000000004E-2</v>
      </c>
      <c r="M2136">
        <f t="shared" si="399"/>
        <v>2055099.994895295</v>
      </c>
      <c r="N2136">
        <f t="shared" si="400"/>
        <v>85.6</v>
      </c>
      <c r="O2136">
        <f t="shared" si="401"/>
        <v>0.89758947012296264</v>
      </c>
      <c r="P2136" t="str">
        <f>IFERROR(VLOOKUP(A2136,Ref_Data!$A:$B,2,0),"Unknown")</f>
        <v>Low Income</v>
      </c>
      <c r="Q2136" t="str">
        <f>IFERROR(VLOOKUP(A2136,Ref_Data!$A:$C,3,0),"Unknown")</f>
        <v>Sub-Saharan Africa</v>
      </c>
      <c r="R2136" t="str">
        <f t="shared" si="402"/>
        <v>Critical</v>
      </c>
      <c r="S2136">
        <f t="shared" si="403"/>
        <v>-66.720804536015621</v>
      </c>
      <c r="T2136">
        <f t="shared" si="404"/>
        <v>42.592870546775117</v>
      </c>
      <c r="U2136">
        <f t="shared" si="405"/>
        <v>-5.2902870080962296</v>
      </c>
      <c r="V2136">
        <f t="shared" si="406"/>
        <v>0.80000000000000071</v>
      </c>
      <c r="W2136">
        <f t="shared" si="407"/>
        <v>2.8093096999999997E-2</v>
      </c>
    </row>
    <row r="2137" spans="1:23" x14ac:dyDescent="0.2">
      <c r="A2137" t="s">
        <v>333</v>
      </c>
      <c r="B2137" t="s">
        <v>332</v>
      </c>
      <c r="C2137">
        <v>2013</v>
      </c>
      <c r="D2137">
        <v>15.2</v>
      </c>
      <c r="E2137">
        <v>78.7</v>
      </c>
      <c r="F2137">
        <v>0.109995206</v>
      </c>
      <c r="G2137">
        <v>154.81219949999999</v>
      </c>
      <c r="H2137">
        <v>18519898</v>
      </c>
      <c r="I2137" t="str">
        <f>Master_Data!$A2137 &amp; "-" &amp; Master_Data!$C2137</f>
        <v>NER-2013</v>
      </c>
      <c r="J2137">
        <f t="shared" si="396"/>
        <v>0.79999999999999893</v>
      </c>
      <c r="K2137">
        <f t="shared" si="397"/>
        <v>6</v>
      </c>
      <c r="L2137">
        <f t="shared" si="398"/>
        <v>-5.2218490000000006E-3</v>
      </c>
      <c r="M2137">
        <f t="shared" si="399"/>
        <v>2037099.995608988</v>
      </c>
      <c r="N2137">
        <f t="shared" si="400"/>
        <v>84.8</v>
      </c>
      <c r="O2137">
        <f t="shared" si="401"/>
        <v>0.71050735249065433</v>
      </c>
      <c r="P2137" t="str">
        <f>IFERROR(VLOOKUP(A2137,Ref_Data!$A:$B,2,0),"Unknown")</f>
        <v>Low Income</v>
      </c>
      <c r="Q2137" t="str">
        <f>IFERROR(VLOOKUP(A2137,Ref_Data!$A:$C,3,0),"Unknown")</f>
        <v>Sub-Saharan Africa</v>
      </c>
      <c r="R2137" t="str">
        <f t="shared" si="402"/>
        <v>Critical</v>
      </c>
      <c r="S2137">
        <f t="shared" si="403"/>
        <v>-66.512538176640604</v>
      </c>
      <c r="T2137">
        <f t="shared" si="404"/>
        <v>48.398359916164651</v>
      </c>
      <c r="U2137">
        <f t="shared" si="405"/>
        <v>-4.8583752380000043</v>
      </c>
      <c r="V2137">
        <f t="shared" si="406"/>
        <v>1.5999999999999996</v>
      </c>
      <c r="W2137">
        <f t="shared" si="407"/>
        <v>2.2871247999999997E-2</v>
      </c>
    </row>
    <row r="2138" spans="1:23" x14ac:dyDescent="0.2">
      <c r="A2138" t="s">
        <v>333</v>
      </c>
      <c r="B2138" t="s">
        <v>332</v>
      </c>
      <c r="C2138">
        <v>2014</v>
      </c>
      <c r="D2138">
        <v>15.7</v>
      </c>
      <c r="E2138">
        <v>78.099999999999994</v>
      </c>
      <c r="F2138">
        <v>0.114592549</v>
      </c>
      <c r="G2138">
        <v>151.6969478</v>
      </c>
      <c r="H2138">
        <v>19215909</v>
      </c>
      <c r="I2138" t="str">
        <f>Master_Data!$A2138 &amp; "-" &amp; Master_Data!$C2138</f>
        <v>NER-2014</v>
      </c>
      <c r="J2138">
        <f t="shared" si="396"/>
        <v>0.5</v>
      </c>
      <c r="K2138">
        <f t="shared" si="397"/>
        <v>-0.60000000000000853</v>
      </c>
      <c r="L2138">
        <f t="shared" si="398"/>
        <v>4.5973430000000037E-3</v>
      </c>
      <c r="M2138">
        <f t="shared" si="399"/>
        <v>2201999.9936620411</v>
      </c>
      <c r="N2138">
        <f t="shared" si="400"/>
        <v>84.3</v>
      </c>
      <c r="O2138">
        <f t="shared" si="401"/>
        <v>0.75540444723436939</v>
      </c>
      <c r="P2138" t="str">
        <f>IFERROR(VLOOKUP(A2138,Ref_Data!$A:$B,2,0),"Unknown")</f>
        <v>Low Income</v>
      </c>
      <c r="Q2138" t="str">
        <f>IFERROR(VLOOKUP(A2138,Ref_Data!$A:$C,3,0),"Unknown")</f>
        <v>Sub-Saharan Africa</v>
      </c>
      <c r="R2138" t="str">
        <f t="shared" si="402"/>
        <v>Critical</v>
      </c>
      <c r="S2138">
        <f t="shared" si="403"/>
        <v>-66.740902588867144</v>
      </c>
      <c r="T2138">
        <f t="shared" si="404"/>
        <v>47.988273394421697</v>
      </c>
      <c r="U2138">
        <f t="shared" si="405"/>
        <v>-4.6766943490836841</v>
      </c>
      <c r="V2138">
        <f t="shared" si="406"/>
        <v>2.0999999999999996</v>
      </c>
      <c r="W2138">
        <f t="shared" si="407"/>
        <v>2.7468591000000001E-2</v>
      </c>
    </row>
    <row r="2139" spans="1:23" x14ac:dyDescent="0.2">
      <c r="A2139" t="s">
        <v>333</v>
      </c>
      <c r="B2139" t="s">
        <v>332</v>
      </c>
      <c r="C2139">
        <v>2015</v>
      </c>
      <c r="D2139">
        <v>16.600000000000001</v>
      </c>
      <c r="E2139">
        <v>78.900000000000006</v>
      </c>
      <c r="F2139">
        <v>0.108819189</v>
      </c>
      <c r="G2139">
        <v>148.78653249999999</v>
      </c>
      <c r="H2139">
        <v>19939498</v>
      </c>
      <c r="I2139" t="str">
        <f>Master_Data!$A2139 &amp; "-" &amp; Master_Data!$C2139</f>
        <v>NER-2015</v>
      </c>
      <c r="J2139">
        <f t="shared" si="396"/>
        <v>0.90000000000000213</v>
      </c>
      <c r="K2139">
        <f t="shared" si="397"/>
        <v>0.80000000000001137</v>
      </c>
      <c r="L2139">
        <f t="shared" si="398"/>
        <v>-5.7733600000000052E-3</v>
      </c>
      <c r="M2139">
        <f t="shared" si="399"/>
        <v>2169800.0014271219</v>
      </c>
      <c r="N2139">
        <f t="shared" si="400"/>
        <v>83.4</v>
      </c>
      <c r="O2139">
        <f t="shared" si="401"/>
        <v>0.73137794914334742</v>
      </c>
      <c r="P2139" t="str">
        <f>IFERROR(VLOOKUP(A2139,Ref_Data!$A:$B,2,0),"Unknown")</f>
        <v>Low Income</v>
      </c>
      <c r="Q2139" t="str">
        <f>IFERROR(VLOOKUP(A2139,Ref_Data!$A:$C,3,0),"Unknown")</f>
        <v>Sub-Saharan Africa</v>
      </c>
      <c r="R2139" t="str">
        <f t="shared" si="402"/>
        <v>Critical</v>
      </c>
      <c r="S2139">
        <f t="shared" si="403"/>
        <v>-66.415238558046894</v>
      </c>
      <c r="T2139">
        <f t="shared" si="404"/>
        <v>48.984842808502016</v>
      </c>
      <c r="U2139">
        <f t="shared" si="405"/>
        <v>-4.6006221770041789</v>
      </c>
      <c r="V2139">
        <f t="shared" si="406"/>
        <v>3.0000000000000018</v>
      </c>
      <c r="W2139">
        <f t="shared" si="407"/>
        <v>2.1695230999999995E-2</v>
      </c>
    </row>
    <row r="2140" spans="1:23" x14ac:dyDescent="0.2">
      <c r="A2140" t="s">
        <v>333</v>
      </c>
      <c r="B2140" t="s">
        <v>332</v>
      </c>
      <c r="C2140">
        <v>2016</v>
      </c>
      <c r="D2140">
        <v>17</v>
      </c>
      <c r="E2140">
        <v>80.2</v>
      </c>
      <c r="F2140">
        <v>0.10477742800000001</v>
      </c>
      <c r="G2140">
        <v>147.45209610000001</v>
      </c>
      <c r="H2140">
        <v>20685753</v>
      </c>
      <c r="I2140" t="str">
        <f>Master_Data!$A2140 &amp; "-" &amp; Master_Data!$C2140</f>
        <v>NER-2016</v>
      </c>
      <c r="J2140">
        <f t="shared" si="396"/>
        <v>0.39999999999999858</v>
      </c>
      <c r="K2140">
        <f t="shared" si="397"/>
        <v>1.2999999999999972</v>
      </c>
      <c r="L2140">
        <f t="shared" si="398"/>
        <v>-4.0417609999999909E-3</v>
      </c>
      <c r="M2140">
        <f t="shared" si="399"/>
        <v>2167399.9955832842</v>
      </c>
      <c r="N2140">
        <f t="shared" si="400"/>
        <v>83</v>
      </c>
      <c r="O2140">
        <f t="shared" si="401"/>
        <v>0.71058622272104821</v>
      </c>
      <c r="P2140" t="str">
        <f>IFERROR(VLOOKUP(A2140,Ref_Data!$A:$B,2,0),"Unknown")</f>
        <v>Low Income</v>
      </c>
      <c r="Q2140" t="str">
        <f>IFERROR(VLOOKUP(A2140,Ref_Data!$A:$C,3,0),"Unknown")</f>
        <v>Sub-Saharan Africa</v>
      </c>
      <c r="R2140" t="str">
        <f t="shared" si="402"/>
        <v>Critical</v>
      </c>
      <c r="S2140">
        <f t="shared" si="403"/>
        <v>-67.094751130546967</v>
      </c>
      <c r="T2140">
        <f t="shared" si="404"/>
        <v>50.493942474815277</v>
      </c>
      <c r="U2140">
        <f t="shared" si="405"/>
        <v>-4.5695943676694561</v>
      </c>
      <c r="V2140">
        <f t="shared" si="406"/>
        <v>3.4000000000000004</v>
      </c>
      <c r="W2140">
        <f t="shared" si="407"/>
        <v>1.7653470000000004E-2</v>
      </c>
    </row>
    <row r="2141" spans="1:23" x14ac:dyDescent="0.2">
      <c r="A2141" t="s">
        <v>333</v>
      </c>
      <c r="B2141" t="s">
        <v>332</v>
      </c>
      <c r="C2141">
        <v>2017</v>
      </c>
      <c r="D2141">
        <v>17.600000000000001</v>
      </c>
      <c r="E2141">
        <v>82</v>
      </c>
      <c r="F2141">
        <v>9.2085791E-2</v>
      </c>
      <c r="G2141">
        <v>143.8315997</v>
      </c>
      <c r="H2141">
        <v>21435446</v>
      </c>
      <c r="I2141" t="str">
        <f>Master_Data!$A2141 &amp; "-" &amp; Master_Data!$C2141</f>
        <v>NER-2017</v>
      </c>
      <c r="J2141">
        <f t="shared" si="396"/>
        <v>0.60000000000000142</v>
      </c>
      <c r="K2141">
        <f t="shared" si="397"/>
        <v>1.7999999999999972</v>
      </c>
      <c r="L2141">
        <f t="shared" si="398"/>
        <v>-1.2691637000000006E-2</v>
      </c>
      <c r="M2141">
        <f t="shared" si="399"/>
        <v>1973900.0003477861</v>
      </c>
      <c r="N2141">
        <f t="shared" si="400"/>
        <v>82.4</v>
      </c>
      <c r="O2141">
        <f t="shared" si="401"/>
        <v>0.64023337842358707</v>
      </c>
      <c r="P2141" t="str">
        <f>IFERROR(VLOOKUP(A2141,Ref_Data!$A:$B,2,0),"Unknown")</f>
        <v>Low Income</v>
      </c>
      <c r="Q2141" t="str">
        <f>IFERROR(VLOOKUP(A2141,Ref_Data!$A:$C,3,0),"Unknown")</f>
        <v>Sub-Saharan Africa</v>
      </c>
      <c r="R2141" t="str">
        <f t="shared" si="402"/>
        <v>Critical</v>
      </c>
      <c r="S2141">
        <f t="shared" si="403"/>
        <v>-67.253907690078108</v>
      </c>
      <c r="T2141">
        <f t="shared" si="404"/>
        <v>52.458481128265049</v>
      </c>
      <c r="U2141">
        <f t="shared" si="405"/>
        <v>-4.5856652745732243</v>
      </c>
      <c r="V2141">
        <f t="shared" si="406"/>
        <v>4.0000000000000018</v>
      </c>
      <c r="W2141">
        <f t="shared" si="407"/>
        <v>4.9618329999999988E-3</v>
      </c>
    </row>
    <row r="2142" spans="1:23" x14ac:dyDescent="0.2">
      <c r="A2142" t="s">
        <v>333</v>
      </c>
      <c r="B2142" t="s">
        <v>332</v>
      </c>
      <c r="C2142">
        <v>2018</v>
      </c>
      <c r="D2142">
        <v>17.600000000000001</v>
      </c>
      <c r="E2142">
        <v>82</v>
      </c>
      <c r="F2142">
        <v>9.1391458999999994E-2</v>
      </c>
      <c r="G2142">
        <v>146.10158490000001</v>
      </c>
      <c r="H2142">
        <v>22188069</v>
      </c>
      <c r="I2142" t="str">
        <f>Master_Data!$A2142 &amp; "-" &amp; Master_Data!$C2142</f>
        <v>NER-2018</v>
      </c>
      <c r="J2142">
        <f t="shared" si="396"/>
        <v>0</v>
      </c>
      <c r="K2142">
        <f t="shared" si="397"/>
        <v>0</v>
      </c>
      <c r="L2142">
        <f t="shared" si="398"/>
        <v>-6.9433200000000583E-4</v>
      </c>
      <c r="M2142">
        <f t="shared" si="399"/>
        <v>2027799.9983026709</v>
      </c>
      <c r="N2142">
        <f t="shared" si="400"/>
        <v>82.4</v>
      </c>
      <c r="O2142">
        <f t="shared" si="401"/>
        <v>0.62553365908079206</v>
      </c>
      <c r="P2142" t="str">
        <f>IFERROR(VLOOKUP(A2142,Ref_Data!$A:$B,2,0),"Unknown")</f>
        <v>Low Income</v>
      </c>
      <c r="Q2142" t="str">
        <f>IFERROR(VLOOKUP(A2142,Ref_Data!$A:$C,3,0),"Unknown")</f>
        <v>Sub-Saharan Africa</v>
      </c>
      <c r="R2142" t="str">
        <f t="shared" si="402"/>
        <v>Critical</v>
      </c>
      <c r="S2142">
        <f t="shared" si="403"/>
        <v>-67.883800559687501</v>
      </c>
      <c r="T2142">
        <f t="shared" si="404"/>
        <v>52.436969829674695</v>
      </c>
      <c r="U2142">
        <f t="shared" si="405"/>
        <v>-4.6194775506276153</v>
      </c>
      <c r="V2142">
        <f t="shared" si="406"/>
        <v>4.0000000000000018</v>
      </c>
      <c r="W2142">
        <f t="shared" si="407"/>
        <v>4.267500999999993E-3</v>
      </c>
    </row>
    <row r="2143" spans="1:23" x14ac:dyDescent="0.2">
      <c r="A2143" t="s">
        <v>333</v>
      </c>
      <c r="B2143" t="s">
        <v>332</v>
      </c>
      <c r="C2143">
        <v>2019</v>
      </c>
      <c r="D2143">
        <v>18.5</v>
      </c>
      <c r="E2143">
        <v>80.7</v>
      </c>
      <c r="F2143">
        <v>0.10341315700000001</v>
      </c>
      <c r="G2143">
        <v>148.1228692</v>
      </c>
      <c r="H2143">
        <v>22947757</v>
      </c>
      <c r="I2143" t="str">
        <f>Master_Data!$A2143 &amp; "-" &amp; Master_Data!$C2143</f>
        <v>NER-2019</v>
      </c>
      <c r="J2143">
        <f t="shared" si="396"/>
        <v>0.89999999999999858</v>
      </c>
      <c r="K2143">
        <f t="shared" si="397"/>
        <v>-1.2999999999999972</v>
      </c>
      <c r="L2143">
        <f t="shared" si="398"/>
        <v>1.2021698000000011E-2</v>
      </c>
      <c r="M2143">
        <f t="shared" si="399"/>
        <v>2373099.9974388489</v>
      </c>
      <c r="N2143">
        <f t="shared" si="400"/>
        <v>81.5</v>
      </c>
      <c r="O2143">
        <f t="shared" si="401"/>
        <v>0.69815793846369811</v>
      </c>
      <c r="P2143" t="str">
        <f>IFERROR(VLOOKUP(A2143,Ref_Data!$A:$B,2,0),"Unknown")</f>
        <v>Low Income</v>
      </c>
      <c r="Q2143" t="str">
        <f>IFERROR(VLOOKUP(A2143,Ref_Data!$A:$C,3,0),"Unknown")</f>
        <v>Sub-Saharan Africa</v>
      </c>
      <c r="R2143" t="str">
        <f t="shared" si="402"/>
        <v>Critical</v>
      </c>
      <c r="S2143">
        <f t="shared" si="403"/>
        <v>-67.541377139414124</v>
      </c>
      <c r="T2143">
        <f t="shared" si="404"/>
        <v>51.237808956172714</v>
      </c>
      <c r="U2143">
        <f t="shared" si="405"/>
        <v>-4.5799881385815873</v>
      </c>
      <c r="V2143">
        <f t="shared" si="406"/>
        <v>4.9000000000000004</v>
      </c>
      <c r="W2143">
        <f t="shared" si="407"/>
        <v>1.6289199000000004E-2</v>
      </c>
    </row>
    <row r="2144" spans="1:23" x14ac:dyDescent="0.2">
      <c r="A2144" t="s">
        <v>333</v>
      </c>
      <c r="B2144" t="s">
        <v>332</v>
      </c>
      <c r="C2144">
        <v>2020</v>
      </c>
      <c r="D2144">
        <v>18.7</v>
      </c>
      <c r="E2144">
        <v>81.900000000000006</v>
      </c>
      <c r="F2144">
        <v>0.101595384</v>
      </c>
      <c r="G2144">
        <v>147.81738820000001</v>
      </c>
      <c r="H2144">
        <v>23717613</v>
      </c>
      <c r="I2144" t="str">
        <f>Master_Data!$A2144 &amp; "-" &amp; Master_Data!$C2144</f>
        <v>NER-2020</v>
      </c>
      <c r="J2144">
        <f t="shared" si="396"/>
        <v>0.19999999999999929</v>
      </c>
      <c r="K2144">
        <f t="shared" si="397"/>
        <v>1.2000000000000028</v>
      </c>
      <c r="L2144">
        <f t="shared" si="398"/>
        <v>-1.8177730000000086E-3</v>
      </c>
      <c r="M2144">
        <f t="shared" si="399"/>
        <v>2409600.000298392</v>
      </c>
      <c r="N2144">
        <f t="shared" si="400"/>
        <v>81.3</v>
      </c>
      <c r="O2144">
        <f t="shared" si="401"/>
        <v>0.68730333580606451</v>
      </c>
      <c r="P2144" t="str">
        <f>IFERROR(VLOOKUP(A2144,Ref_Data!$A:$B,2,0),"Unknown")</f>
        <v>Low Income</v>
      </c>
      <c r="Q2144" t="str">
        <f>IFERROR(VLOOKUP(A2144,Ref_Data!$A:$C,3,0),"Unknown")</f>
        <v>Sub-Saharan Africa</v>
      </c>
      <c r="R2144" t="str">
        <f t="shared" si="402"/>
        <v>Critical</v>
      </c>
      <c r="S2144">
        <f t="shared" si="403"/>
        <v>-67.87383452566408</v>
      </c>
      <c r="T2144">
        <f t="shared" si="404"/>
        <v>51.365146566184748</v>
      </c>
      <c r="U2144">
        <f t="shared" si="405"/>
        <v>-4.2991522523012575</v>
      </c>
      <c r="V2144">
        <f t="shared" si="406"/>
        <v>5.0999999999999996</v>
      </c>
      <c r="W2144">
        <f t="shared" si="407"/>
        <v>1.4471425999999996E-2</v>
      </c>
    </row>
    <row r="2145" spans="1:23" x14ac:dyDescent="0.2">
      <c r="A2145" t="s">
        <v>333</v>
      </c>
      <c r="B2145" t="s">
        <v>332</v>
      </c>
      <c r="C2145">
        <v>2021</v>
      </c>
      <c r="D2145">
        <v>18.600000000000001</v>
      </c>
      <c r="E2145">
        <v>79.599999999999994</v>
      </c>
      <c r="F2145">
        <v>0.116675523</v>
      </c>
      <c r="G2145">
        <v>151.68801569999999</v>
      </c>
      <c r="H2145">
        <v>24502140</v>
      </c>
      <c r="I2145" t="str">
        <f>Master_Data!$A2145 &amp; "-" &amp; Master_Data!$C2145</f>
        <v>NER-2021</v>
      </c>
      <c r="J2145">
        <f t="shared" si="396"/>
        <v>-9.9999999999997868E-2</v>
      </c>
      <c r="K2145">
        <f t="shared" si="397"/>
        <v>-2.3000000000000114</v>
      </c>
      <c r="L2145">
        <f t="shared" si="398"/>
        <v>1.5080139000000006E-2</v>
      </c>
      <c r="M2145">
        <f t="shared" si="399"/>
        <v>2858799.9991192203</v>
      </c>
      <c r="N2145">
        <f t="shared" si="400"/>
        <v>81.400000000000006</v>
      </c>
      <c r="O2145">
        <f t="shared" si="401"/>
        <v>0.76918089053755101</v>
      </c>
      <c r="P2145" t="str">
        <f>IFERROR(VLOOKUP(A2145,Ref_Data!$A:$B,2,0),"Unknown")</f>
        <v>Low Income</v>
      </c>
      <c r="Q2145" t="str">
        <f>IFERROR(VLOOKUP(A2145,Ref_Data!$A:$C,3,0),"Unknown")</f>
        <v>Sub-Saharan Africa</v>
      </c>
      <c r="R2145" t="str">
        <f t="shared" si="402"/>
        <v>Critical</v>
      </c>
      <c r="S2145">
        <f t="shared" si="403"/>
        <v>-68.525168510273431</v>
      </c>
      <c r="T2145">
        <f t="shared" si="404"/>
        <v>49.996618357487932</v>
      </c>
      <c r="U2145">
        <f t="shared" si="405"/>
        <v>-4.4640588180041867</v>
      </c>
      <c r="V2145">
        <f t="shared" si="406"/>
        <v>5.0000000000000018</v>
      </c>
      <c r="W2145">
        <f t="shared" si="407"/>
        <v>2.9551565000000002E-2</v>
      </c>
    </row>
    <row r="2146" spans="1:23" x14ac:dyDescent="0.2">
      <c r="A2146" t="s">
        <v>333</v>
      </c>
      <c r="B2146" t="s">
        <v>332</v>
      </c>
      <c r="C2146">
        <v>2022</v>
      </c>
      <c r="D2146">
        <v>19.5</v>
      </c>
      <c r="F2146">
        <v>0.12712561</v>
      </c>
      <c r="G2146">
        <v>162.0458659</v>
      </c>
      <c r="H2146">
        <v>25311973</v>
      </c>
      <c r="I2146" t="str">
        <f>Master_Data!$A2146 &amp; "-" &amp; Master_Data!$C2146</f>
        <v>NER-2022</v>
      </c>
      <c r="J2146">
        <f t="shared" si="396"/>
        <v>0.89999999999999858</v>
      </c>
      <c r="K2146" t="str">
        <f t="shared" si="397"/>
        <v/>
      </c>
      <c r="L2146">
        <f t="shared" si="398"/>
        <v>1.0450086999999997E-2</v>
      </c>
      <c r="M2146">
        <f t="shared" si="399"/>
        <v>3217800.0079285302</v>
      </c>
      <c r="N2146">
        <f t="shared" si="400"/>
        <v>80.5</v>
      </c>
      <c r="O2146">
        <f t="shared" si="401"/>
        <v>0.78450387668914923</v>
      </c>
      <c r="P2146" t="str">
        <f>IFERROR(VLOOKUP(A2146,Ref_Data!$A:$B,2,0),"Unknown")</f>
        <v>Low Income</v>
      </c>
      <c r="Q2146" t="str">
        <f>IFERROR(VLOOKUP(A2146,Ref_Data!$A:$C,3,0),"Unknown")</f>
        <v>Sub-Saharan Africa</v>
      </c>
      <c r="R2146" t="str">
        <f t="shared" si="402"/>
        <v>Critical</v>
      </c>
      <c r="S2146">
        <f t="shared" si="403"/>
        <v>-67.914053663984348</v>
      </c>
      <c r="T2146" t="str">
        <f t="shared" si="404"/>
        <v/>
      </c>
      <c r="U2146">
        <f t="shared" si="405"/>
        <v>-4.4236754422259361</v>
      </c>
      <c r="V2146">
        <f t="shared" si="406"/>
        <v>5.9</v>
      </c>
      <c r="W2146">
        <f t="shared" si="407"/>
        <v>4.0001651999999999E-2</v>
      </c>
    </row>
    <row r="2147" spans="1:23" x14ac:dyDescent="0.2">
      <c r="A2147" t="s">
        <v>335</v>
      </c>
      <c r="B2147" t="s">
        <v>334</v>
      </c>
      <c r="C2147">
        <v>2010</v>
      </c>
      <c r="D2147">
        <v>48</v>
      </c>
      <c r="E2147">
        <v>86</v>
      </c>
      <c r="F2147">
        <v>0.56650243099999997</v>
      </c>
      <c r="G2147">
        <v>334.66956340000002</v>
      </c>
      <c r="H2147">
        <v>166642886</v>
      </c>
      <c r="I2147" t="str">
        <f>Master_Data!$A2147 &amp; "-" &amp; Master_Data!$C2147</f>
        <v>NGA-2010</v>
      </c>
      <c r="J2147" t="str">
        <f t="shared" si="396"/>
        <v/>
      </c>
      <c r="K2147" t="str">
        <f t="shared" si="397"/>
        <v/>
      </c>
      <c r="L2147" t="str">
        <f t="shared" si="398"/>
        <v/>
      </c>
      <c r="M2147">
        <f t="shared" si="399"/>
        <v>94403600.027855858</v>
      </c>
      <c r="N2147">
        <f t="shared" si="400"/>
        <v>52</v>
      </c>
      <c r="O2147">
        <f t="shared" si="401"/>
        <v>1.6927216961254146</v>
      </c>
      <c r="P2147" t="str">
        <f>IFERROR(VLOOKUP(A2147,Ref_Data!$A:$B,2,0),"Unknown")</f>
        <v>Lower Middle Income</v>
      </c>
      <c r="Q2147" t="str">
        <f>IFERROR(VLOOKUP(A2147,Ref_Data!$A:$C,3,0),"Unknown")</f>
        <v>Sub-Saharan Africa</v>
      </c>
      <c r="R2147" t="str">
        <f t="shared" si="402"/>
        <v>Low Access</v>
      </c>
      <c r="S2147">
        <f t="shared" si="403"/>
        <v>-31.624657439414051</v>
      </c>
      <c r="T2147">
        <f t="shared" si="404"/>
        <v>55.587335093262098</v>
      </c>
      <c r="U2147">
        <f t="shared" si="405"/>
        <v>-4.5315567829916343</v>
      </c>
      <c r="V2147">
        <f t="shared" si="406"/>
        <v>0</v>
      </c>
      <c r="W2147">
        <f t="shared" si="407"/>
        <v>0</v>
      </c>
    </row>
    <row r="2148" spans="1:23" x14ac:dyDescent="0.2">
      <c r="A2148" t="s">
        <v>335</v>
      </c>
      <c r="B2148" t="s">
        <v>334</v>
      </c>
      <c r="C2148">
        <v>2011</v>
      </c>
      <c r="D2148">
        <v>55.9</v>
      </c>
      <c r="E2148">
        <v>84.1</v>
      </c>
      <c r="F2148">
        <v>0.60696664700000003</v>
      </c>
      <c r="G2148">
        <v>376.06986460000002</v>
      </c>
      <c r="H2148">
        <v>171379598</v>
      </c>
      <c r="I2148" t="str">
        <f>Master_Data!$A2148 &amp; "-" &amp; Master_Data!$C2148</f>
        <v>NGA-2011</v>
      </c>
      <c r="J2148">
        <f t="shared" si="396"/>
        <v>7.8999999999999986</v>
      </c>
      <c r="K2148">
        <f t="shared" si="397"/>
        <v>-1.9000000000000057</v>
      </c>
      <c r="L2148">
        <f t="shared" si="398"/>
        <v>4.0464216000000053E-2</v>
      </c>
      <c r="M2148">
        <f t="shared" si="399"/>
        <v>104021699.96226791</v>
      </c>
      <c r="N2148">
        <f t="shared" si="400"/>
        <v>44.1</v>
      </c>
      <c r="O2148">
        <f t="shared" si="401"/>
        <v>1.6139731048261186</v>
      </c>
      <c r="P2148" t="str">
        <f>IFERROR(VLOOKUP(A2148,Ref_Data!$A:$B,2,0),"Unknown")</f>
        <v>Lower Middle Income</v>
      </c>
      <c r="Q2148" t="str">
        <f>IFERROR(VLOOKUP(A2148,Ref_Data!$A:$C,3,0),"Unknown")</f>
        <v>Sub-Saharan Africa</v>
      </c>
      <c r="R2148" t="str">
        <f t="shared" si="402"/>
        <v>Moderate Access</v>
      </c>
      <c r="S2148">
        <f t="shared" si="403"/>
        <v>-24.515327430820314</v>
      </c>
      <c r="T2148">
        <f t="shared" si="404"/>
        <v>53.902629710358852</v>
      </c>
      <c r="U2148">
        <f t="shared" si="405"/>
        <v>-4.5195667367740553</v>
      </c>
      <c r="V2148">
        <f t="shared" si="406"/>
        <v>7.8999999999999986</v>
      </c>
      <c r="W2148">
        <f t="shared" si="407"/>
        <v>4.0464216000000053E-2</v>
      </c>
    </row>
    <row r="2149" spans="1:23" x14ac:dyDescent="0.2">
      <c r="A2149" t="s">
        <v>335</v>
      </c>
      <c r="B2149" t="s">
        <v>334</v>
      </c>
      <c r="C2149">
        <v>2012</v>
      </c>
      <c r="D2149">
        <v>53</v>
      </c>
      <c r="E2149">
        <v>83.9</v>
      </c>
      <c r="F2149">
        <v>0.58033732900000001</v>
      </c>
      <c r="G2149">
        <v>356.72809439999997</v>
      </c>
      <c r="H2149">
        <v>176200625</v>
      </c>
      <c r="I2149" t="str">
        <f>Master_Data!$A2149 &amp; "-" &amp; Master_Data!$C2149</f>
        <v>NGA-2012</v>
      </c>
      <c r="J2149">
        <f t="shared" si="396"/>
        <v>-2.8999999999999986</v>
      </c>
      <c r="K2149">
        <f t="shared" si="397"/>
        <v>-0.19999999999998863</v>
      </c>
      <c r="L2149">
        <f t="shared" si="398"/>
        <v>-2.6629318000000013E-2</v>
      </c>
      <c r="M2149">
        <f t="shared" si="399"/>
        <v>102255800.08063063</v>
      </c>
      <c r="N2149">
        <f t="shared" si="400"/>
        <v>47</v>
      </c>
      <c r="O2149">
        <f t="shared" si="401"/>
        <v>1.6268338213621789</v>
      </c>
      <c r="P2149" t="str">
        <f>IFERROR(VLOOKUP(A2149,Ref_Data!$A:$B,2,0),"Unknown")</f>
        <v>Lower Middle Income</v>
      </c>
      <c r="Q2149" t="str">
        <f>IFERROR(VLOOKUP(A2149,Ref_Data!$A:$C,3,0),"Unknown")</f>
        <v>Sub-Saharan Africa</v>
      </c>
      <c r="R2149" t="str">
        <f t="shared" si="402"/>
        <v>Moderate Access</v>
      </c>
      <c r="S2149">
        <f t="shared" si="403"/>
        <v>-28.120804536015626</v>
      </c>
      <c r="T2149">
        <f t="shared" si="404"/>
        <v>53.79287054677512</v>
      </c>
      <c r="U2149">
        <f t="shared" si="405"/>
        <v>-4.8251667340962294</v>
      </c>
      <c r="V2149">
        <f t="shared" si="406"/>
        <v>5</v>
      </c>
      <c r="W2149">
        <f t="shared" si="407"/>
        <v>1.383489800000004E-2</v>
      </c>
    </row>
    <row r="2150" spans="1:23" x14ac:dyDescent="0.2">
      <c r="A2150" t="s">
        <v>335</v>
      </c>
      <c r="B2150" t="s">
        <v>334</v>
      </c>
      <c r="C2150">
        <v>2013</v>
      </c>
      <c r="D2150">
        <v>55.6</v>
      </c>
      <c r="E2150">
        <v>81.400000000000006</v>
      </c>
      <c r="F2150">
        <v>0.63302873599999998</v>
      </c>
      <c r="G2150">
        <v>350.97354869999998</v>
      </c>
      <c r="H2150">
        <v>181049443</v>
      </c>
      <c r="I2150" t="str">
        <f>Master_Data!$A2150 &amp; "-" &amp; Master_Data!$C2150</f>
        <v>NGA-2013</v>
      </c>
      <c r="J2150">
        <f t="shared" si="396"/>
        <v>2.6000000000000014</v>
      </c>
      <c r="K2150">
        <f t="shared" si="397"/>
        <v>-2.5</v>
      </c>
      <c r="L2150">
        <f t="shared" si="398"/>
        <v>5.2691406999999968E-2</v>
      </c>
      <c r="M2150">
        <f t="shared" si="399"/>
        <v>114609500.05579405</v>
      </c>
      <c r="N2150">
        <f t="shared" si="400"/>
        <v>44.4</v>
      </c>
      <c r="O2150">
        <f t="shared" si="401"/>
        <v>1.8036365941100905</v>
      </c>
      <c r="P2150" t="str">
        <f>IFERROR(VLOOKUP(A2150,Ref_Data!$A:$B,2,0),"Unknown")</f>
        <v>Lower Middle Income</v>
      </c>
      <c r="Q2150" t="str">
        <f>IFERROR(VLOOKUP(A2150,Ref_Data!$A:$C,3,0),"Unknown")</f>
        <v>Sub-Saharan Africa</v>
      </c>
      <c r="R2150" t="str">
        <f t="shared" si="402"/>
        <v>Moderate Access</v>
      </c>
      <c r="S2150">
        <f t="shared" si="403"/>
        <v>-26.112538176640605</v>
      </c>
      <c r="T2150">
        <f t="shared" si="404"/>
        <v>51.098359916164654</v>
      </c>
      <c r="U2150">
        <f t="shared" si="405"/>
        <v>-4.3353417080000041</v>
      </c>
      <c r="V2150">
        <f t="shared" si="406"/>
        <v>7.6000000000000014</v>
      </c>
      <c r="W2150">
        <f t="shared" si="407"/>
        <v>6.6526305000000008E-2</v>
      </c>
    </row>
    <row r="2151" spans="1:23" x14ac:dyDescent="0.2">
      <c r="A2151" t="s">
        <v>335</v>
      </c>
      <c r="B2151" t="s">
        <v>334</v>
      </c>
      <c r="C2151">
        <v>2014</v>
      </c>
      <c r="D2151">
        <v>54.2</v>
      </c>
      <c r="E2151">
        <v>79.900000000000006</v>
      </c>
      <c r="F2151">
        <v>0.66018362900000005</v>
      </c>
      <c r="G2151">
        <v>348.50584409999999</v>
      </c>
      <c r="H2151">
        <v>185896915</v>
      </c>
      <c r="I2151" t="str">
        <f>Master_Data!$A2151 &amp; "-" &amp; Master_Data!$C2151</f>
        <v>NGA-2014</v>
      </c>
      <c r="J2151">
        <f t="shared" si="396"/>
        <v>-1.3999999999999986</v>
      </c>
      <c r="K2151">
        <f t="shared" si="397"/>
        <v>-1.5</v>
      </c>
      <c r="L2151">
        <f t="shared" si="398"/>
        <v>2.7154893000000069E-2</v>
      </c>
      <c r="M2151">
        <f t="shared" si="399"/>
        <v>122726099.96460454</v>
      </c>
      <c r="N2151">
        <f t="shared" si="400"/>
        <v>45.8</v>
      </c>
      <c r="O2151">
        <f t="shared" si="401"/>
        <v>1.8943258489822268</v>
      </c>
      <c r="P2151" t="str">
        <f>IFERROR(VLOOKUP(A2151,Ref_Data!$A:$B,2,0),"Unknown")</f>
        <v>Lower Middle Income</v>
      </c>
      <c r="Q2151" t="str">
        <f>IFERROR(VLOOKUP(A2151,Ref_Data!$A:$C,3,0),"Unknown")</f>
        <v>Sub-Saharan Africa</v>
      </c>
      <c r="R2151" t="str">
        <f t="shared" si="402"/>
        <v>Moderate Access</v>
      </c>
      <c r="S2151">
        <f t="shared" si="403"/>
        <v>-28.240902588867144</v>
      </c>
      <c r="T2151">
        <f t="shared" si="404"/>
        <v>49.788273394421708</v>
      </c>
      <c r="U2151">
        <f t="shared" si="405"/>
        <v>-4.1311032690836846</v>
      </c>
      <c r="V2151">
        <f t="shared" si="406"/>
        <v>6.2000000000000028</v>
      </c>
      <c r="W2151">
        <f t="shared" si="407"/>
        <v>9.3681198000000077E-2</v>
      </c>
    </row>
    <row r="2152" spans="1:23" x14ac:dyDescent="0.2">
      <c r="A2152" t="s">
        <v>335</v>
      </c>
      <c r="B2152" t="s">
        <v>334</v>
      </c>
      <c r="C2152">
        <v>2015</v>
      </c>
      <c r="D2152">
        <v>52.5</v>
      </c>
      <c r="E2152">
        <v>81.3</v>
      </c>
      <c r="F2152">
        <v>0.62124473300000005</v>
      </c>
      <c r="G2152">
        <v>319.58085440000002</v>
      </c>
      <c r="H2152">
        <v>190671878</v>
      </c>
      <c r="I2152" t="str">
        <f>Master_Data!$A2152 &amp; "-" &amp; Master_Data!$C2152</f>
        <v>NGA-2015</v>
      </c>
      <c r="J2152">
        <f t="shared" si="396"/>
        <v>-1.7000000000000028</v>
      </c>
      <c r="K2152">
        <f t="shared" si="397"/>
        <v>1.3999999999999915</v>
      </c>
      <c r="L2152">
        <f t="shared" si="398"/>
        <v>-3.8938896000000001E-2</v>
      </c>
      <c r="M2152">
        <f t="shared" si="399"/>
        <v>118453899.93871859</v>
      </c>
      <c r="N2152">
        <f t="shared" si="400"/>
        <v>47.5</v>
      </c>
      <c r="O2152">
        <f t="shared" si="401"/>
        <v>1.943936016337279</v>
      </c>
      <c r="P2152" t="str">
        <f>IFERROR(VLOOKUP(A2152,Ref_Data!$A:$B,2,0),"Unknown")</f>
        <v>Lower Middle Income</v>
      </c>
      <c r="Q2152" t="str">
        <f>IFERROR(VLOOKUP(A2152,Ref_Data!$A:$C,3,0),"Unknown")</f>
        <v>Sub-Saharan Africa</v>
      </c>
      <c r="R2152" t="str">
        <f t="shared" si="402"/>
        <v>Moderate Access</v>
      </c>
      <c r="S2152">
        <f t="shared" si="403"/>
        <v>-30.515238558046889</v>
      </c>
      <c r="T2152">
        <f t="shared" si="404"/>
        <v>51.384842808502007</v>
      </c>
      <c r="U2152">
        <f t="shared" si="405"/>
        <v>-4.0881966330041788</v>
      </c>
      <c r="V2152">
        <f t="shared" si="406"/>
        <v>4.5</v>
      </c>
      <c r="W2152">
        <f t="shared" si="407"/>
        <v>5.4742302000000076E-2</v>
      </c>
    </row>
    <row r="2153" spans="1:23" x14ac:dyDescent="0.2">
      <c r="A2153" t="s">
        <v>335</v>
      </c>
      <c r="B2153" t="s">
        <v>334</v>
      </c>
      <c r="C2153">
        <v>2016</v>
      </c>
      <c r="D2153">
        <v>59.3</v>
      </c>
      <c r="E2153">
        <v>81.099999999999994</v>
      </c>
      <c r="F2153">
        <v>0.63179114999999997</v>
      </c>
      <c r="G2153">
        <v>330.71892500000001</v>
      </c>
      <c r="H2153">
        <v>195443700</v>
      </c>
      <c r="I2153" t="str">
        <f>Master_Data!$A2153 &amp; "-" &amp; Master_Data!$C2153</f>
        <v>NGA-2016</v>
      </c>
      <c r="J2153">
        <f t="shared" si="396"/>
        <v>6.7999999999999972</v>
      </c>
      <c r="K2153">
        <f t="shared" si="397"/>
        <v>-0.20000000000000284</v>
      </c>
      <c r="L2153">
        <f t="shared" si="398"/>
        <v>1.0546416999999919E-2</v>
      </c>
      <c r="M2153">
        <f t="shared" si="399"/>
        <v>123479599.983255</v>
      </c>
      <c r="N2153">
        <f t="shared" si="400"/>
        <v>40.700000000000003</v>
      </c>
      <c r="O2153">
        <f t="shared" si="401"/>
        <v>1.9103568082776028</v>
      </c>
      <c r="P2153" t="str">
        <f>IFERROR(VLOOKUP(A2153,Ref_Data!$A:$B,2,0),"Unknown")</f>
        <v>Lower Middle Income</v>
      </c>
      <c r="Q2153" t="str">
        <f>IFERROR(VLOOKUP(A2153,Ref_Data!$A:$C,3,0),"Unknown")</f>
        <v>Sub-Saharan Africa</v>
      </c>
      <c r="R2153" t="str">
        <f t="shared" si="402"/>
        <v>Moderate Access</v>
      </c>
      <c r="S2153">
        <f t="shared" si="403"/>
        <v>-24.79475113054697</v>
      </c>
      <c r="T2153">
        <f t="shared" si="404"/>
        <v>51.393942474815269</v>
      </c>
      <c r="U2153">
        <f t="shared" si="405"/>
        <v>-4.0425806456694566</v>
      </c>
      <c r="V2153">
        <f t="shared" si="406"/>
        <v>11.299999999999997</v>
      </c>
      <c r="W2153">
        <f t="shared" si="407"/>
        <v>6.5288718999999995E-2</v>
      </c>
    </row>
    <row r="2154" spans="1:23" x14ac:dyDescent="0.2">
      <c r="A2154" t="s">
        <v>335</v>
      </c>
      <c r="B2154" t="s">
        <v>334</v>
      </c>
      <c r="C2154">
        <v>2017</v>
      </c>
      <c r="D2154">
        <v>54.4</v>
      </c>
      <c r="E2154">
        <v>81.599999999999994</v>
      </c>
      <c r="F2154">
        <v>0.57946140599999996</v>
      </c>
      <c r="G2154">
        <v>316.08900569999997</v>
      </c>
      <c r="H2154">
        <v>200254579</v>
      </c>
      <c r="I2154" t="str">
        <f>Master_Data!$A2154 &amp; "-" &amp; Master_Data!$C2154</f>
        <v>NGA-2017</v>
      </c>
      <c r="J2154">
        <f t="shared" si="396"/>
        <v>-4.8999999999999986</v>
      </c>
      <c r="K2154">
        <f t="shared" si="397"/>
        <v>0.5</v>
      </c>
      <c r="L2154">
        <f t="shared" si="398"/>
        <v>-5.2329744000000011E-2</v>
      </c>
      <c r="M2154">
        <f t="shared" si="399"/>
        <v>116039799.90527807</v>
      </c>
      <c r="N2154">
        <f t="shared" si="400"/>
        <v>45.6</v>
      </c>
      <c r="O2154">
        <f t="shared" si="401"/>
        <v>1.8332222745828961</v>
      </c>
      <c r="P2154" t="str">
        <f>IFERROR(VLOOKUP(A2154,Ref_Data!$A:$B,2,0),"Unknown")</f>
        <v>Lower Middle Income</v>
      </c>
      <c r="Q2154" t="str">
        <f>IFERROR(VLOOKUP(A2154,Ref_Data!$A:$C,3,0),"Unknown")</f>
        <v>Sub-Saharan Africa</v>
      </c>
      <c r="R2154" t="str">
        <f t="shared" si="402"/>
        <v>Moderate Access</v>
      </c>
      <c r="S2154">
        <f t="shared" si="403"/>
        <v>-30.453907690078118</v>
      </c>
      <c r="T2154">
        <f t="shared" si="404"/>
        <v>52.058481128265043</v>
      </c>
      <c r="U2154">
        <f t="shared" si="405"/>
        <v>-4.0982896595732239</v>
      </c>
      <c r="V2154">
        <f t="shared" si="406"/>
        <v>6.3999999999999986</v>
      </c>
      <c r="W2154">
        <f t="shared" si="407"/>
        <v>1.2958974999999984E-2</v>
      </c>
    </row>
    <row r="2155" spans="1:23" x14ac:dyDescent="0.2">
      <c r="A2155" t="s">
        <v>335</v>
      </c>
      <c r="B2155" t="s">
        <v>334</v>
      </c>
      <c r="C2155">
        <v>2018</v>
      </c>
      <c r="D2155">
        <v>56.5</v>
      </c>
      <c r="E2155">
        <v>80.8</v>
      </c>
      <c r="F2155">
        <v>0.59241210899999996</v>
      </c>
      <c r="G2155">
        <v>299.75004139999999</v>
      </c>
      <c r="H2155">
        <v>204938755</v>
      </c>
      <c r="I2155" t="str">
        <f>Master_Data!$A2155 &amp; "-" &amp; Master_Data!$C2155</f>
        <v>NGA-2018</v>
      </c>
      <c r="J2155">
        <f t="shared" si="396"/>
        <v>2.1000000000000014</v>
      </c>
      <c r="K2155">
        <f t="shared" si="397"/>
        <v>-0.79999999999999716</v>
      </c>
      <c r="L2155">
        <f t="shared" si="398"/>
        <v>1.2950703000000008E-2</v>
      </c>
      <c r="M2155">
        <f t="shared" si="399"/>
        <v>121408200.06538428</v>
      </c>
      <c r="N2155">
        <f t="shared" si="400"/>
        <v>43.5</v>
      </c>
      <c r="O2155">
        <f t="shared" si="401"/>
        <v>1.9763537186954332</v>
      </c>
      <c r="P2155" t="str">
        <f>IFERROR(VLOOKUP(A2155,Ref_Data!$A:$B,2,0),"Unknown")</f>
        <v>Lower Middle Income</v>
      </c>
      <c r="Q2155" t="str">
        <f>IFERROR(VLOOKUP(A2155,Ref_Data!$A:$C,3,0),"Unknown")</f>
        <v>Sub-Saharan Africa</v>
      </c>
      <c r="R2155" t="str">
        <f t="shared" si="402"/>
        <v>Moderate Access</v>
      </c>
      <c r="S2155">
        <f t="shared" si="403"/>
        <v>-28.983800559687495</v>
      </c>
      <c r="T2155">
        <f t="shared" si="404"/>
        <v>51.236969829674692</v>
      </c>
      <c r="U2155">
        <f t="shared" si="405"/>
        <v>-4.1184569006276153</v>
      </c>
      <c r="V2155">
        <f t="shared" si="406"/>
        <v>8.5</v>
      </c>
      <c r="W2155">
        <f t="shared" si="407"/>
        <v>2.5909677999999992E-2</v>
      </c>
    </row>
    <row r="2156" spans="1:23" x14ac:dyDescent="0.2">
      <c r="A2156" t="s">
        <v>335</v>
      </c>
      <c r="B2156" t="s">
        <v>334</v>
      </c>
      <c r="C2156">
        <v>2019</v>
      </c>
      <c r="D2156">
        <v>55.4</v>
      </c>
      <c r="E2156">
        <v>80.099999999999994</v>
      </c>
      <c r="F2156">
        <v>0.60197968400000001</v>
      </c>
      <c r="G2156">
        <v>330.32553789999997</v>
      </c>
      <c r="H2156">
        <v>209485641</v>
      </c>
      <c r="I2156" t="str">
        <f>Master_Data!$A2156 &amp; "-" &amp; Master_Data!$C2156</f>
        <v>NGA-2019</v>
      </c>
      <c r="J2156">
        <f t="shared" si="396"/>
        <v>-1.1000000000000014</v>
      </c>
      <c r="K2156">
        <f t="shared" si="397"/>
        <v>-0.70000000000000284</v>
      </c>
      <c r="L2156">
        <f t="shared" si="398"/>
        <v>9.5675750000000503E-3</v>
      </c>
      <c r="M2156">
        <f t="shared" si="399"/>
        <v>126106099.97171745</v>
      </c>
      <c r="N2156">
        <f t="shared" si="400"/>
        <v>44.6</v>
      </c>
      <c r="O2156">
        <f t="shared" si="401"/>
        <v>1.8223831188681463</v>
      </c>
      <c r="P2156" t="str">
        <f>IFERROR(VLOOKUP(A2156,Ref_Data!$A:$B,2,0),"Unknown")</f>
        <v>Lower Middle Income</v>
      </c>
      <c r="Q2156" t="str">
        <f>IFERROR(VLOOKUP(A2156,Ref_Data!$A:$C,3,0),"Unknown")</f>
        <v>Sub-Saharan Africa</v>
      </c>
      <c r="R2156" t="str">
        <f t="shared" si="402"/>
        <v>Moderate Access</v>
      </c>
      <c r="S2156">
        <f t="shared" si="403"/>
        <v>-30.641377139414125</v>
      </c>
      <c r="T2156">
        <f t="shared" si="404"/>
        <v>50.637808956172705</v>
      </c>
      <c r="U2156">
        <f t="shared" si="405"/>
        <v>-4.0814216115815878</v>
      </c>
      <c r="V2156">
        <f t="shared" si="406"/>
        <v>7.3999999999999986</v>
      </c>
      <c r="W2156">
        <f t="shared" si="407"/>
        <v>3.5477253000000042E-2</v>
      </c>
    </row>
    <row r="2157" spans="1:23" x14ac:dyDescent="0.2">
      <c r="A2157" t="s">
        <v>335</v>
      </c>
      <c r="B2157" t="s">
        <v>334</v>
      </c>
      <c r="C2157">
        <v>2020</v>
      </c>
      <c r="D2157">
        <v>55.4</v>
      </c>
      <c r="E2157">
        <v>81.8</v>
      </c>
      <c r="F2157">
        <v>0.55570057100000003</v>
      </c>
      <c r="G2157">
        <v>323.1308932</v>
      </c>
      <c r="H2157">
        <v>213996181</v>
      </c>
      <c r="I2157" t="str">
        <f>Master_Data!$A2157 &amp; "-" &amp; Master_Data!$C2157</f>
        <v>NGA-2020</v>
      </c>
      <c r="J2157">
        <f t="shared" si="396"/>
        <v>0</v>
      </c>
      <c r="K2157">
        <f t="shared" si="397"/>
        <v>1.7000000000000028</v>
      </c>
      <c r="L2157">
        <f t="shared" si="398"/>
        <v>-4.6279112999999983E-2</v>
      </c>
      <c r="M2157">
        <f t="shared" si="399"/>
        <v>118917799.97351936</v>
      </c>
      <c r="N2157">
        <f t="shared" si="400"/>
        <v>44.6</v>
      </c>
      <c r="O2157">
        <f t="shared" si="401"/>
        <v>1.7197382939676162</v>
      </c>
      <c r="P2157" t="str">
        <f>IFERROR(VLOOKUP(A2157,Ref_Data!$A:$B,2,0),"Unknown")</f>
        <v>Lower Middle Income</v>
      </c>
      <c r="Q2157" t="str">
        <f>IFERROR(VLOOKUP(A2157,Ref_Data!$A:$C,3,0),"Unknown")</f>
        <v>Sub-Saharan Africa</v>
      </c>
      <c r="R2157" t="str">
        <f t="shared" si="402"/>
        <v>Moderate Access</v>
      </c>
      <c r="S2157">
        <f t="shared" si="403"/>
        <v>-31.173834525664084</v>
      </c>
      <c r="T2157">
        <f t="shared" si="404"/>
        <v>51.26514656618474</v>
      </c>
      <c r="U2157">
        <f t="shared" si="405"/>
        <v>-3.8450470653012578</v>
      </c>
      <c r="V2157">
        <f t="shared" si="406"/>
        <v>7.3999999999999986</v>
      </c>
      <c r="W2157">
        <f t="shared" si="407"/>
        <v>-1.0801859999999941E-2</v>
      </c>
    </row>
    <row r="2158" spans="1:23" x14ac:dyDescent="0.2">
      <c r="A2158" t="s">
        <v>335</v>
      </c>
      <c r="B2158" t="s">
        <v>334</v>
      </c>
      <c r="C2158">
        <v>2021</v>
      </c>
      <c r="D2158">
        <v>59.5</v>
      </c>
      <c r="E2158">
        <v>80.3</v>
      </c>
      <c r="F2158">
        <v>0.59900666999999996</v>
      </c>
      <c r="G2158">
        <v>334.2854504</v>
      </c>
      <c r="H2158">
        <v>218529286</v>
      </c>
      <c r="I2158" t="str">
        <f>Master_Data!$A2158 &amp; "-" &amp; Master_Data!$C2158</f>
        <v>NGA-2021</v>
      </c>
      <c r="J2158">
        <f t="shared" si="396"/>
        <v>4.1000000000000014</v>
      </c>
      <c r="K2158">
        <f t="shared" si="397"/>
        <v>-1.5</v>
      </c>
      <c r="L2158">
        <f t="shared" si="398"/>
        <v>4.3306098999999931E-2</v>
      </c>
      <c r="M2158">
        <f t="shared" si="399"/>
        <v>130900499.90433761</v>
      </c>
      <c r="N2158">
        <f t="shared" si="400"/>
        <v>40.5</v>
      </c>
      <c r="O2158">
        <f t="shared" si="401"/>
        <v>1.7919017094020673</v>
      </c>
      <c r="P2158" t="str">
        <f>IFERROR(VLOOKUP(A2158,Ref_Data!$A:$B,2,0),"Unknown")</f>
        <v>Lower Middle Income</v>
      </c>
      <c r="Q2158" t="str">
        <f>IFERROR(VLOOKUP(A2158,Ref_Data!$A:$C,3,0),"Unknown")</f>
        <v>Sub-Saharan Africa</v>
      </c>
      <c r="R2158" t="str">
        <f t="shared" si="402"/>
        <v>Moderate Access</v>
      </c>
      <c r="S2158">
        <f t="shared" si="403"/>
        <v>-27.62516851027344</v>
      </c>
      <c r="T2158">
        <f t="shared" si="404"/>
        <v>50.696618357487935</v>
      </c>
      <c r="U2158">
        <f t="shared" si="405"/>
        <v>-3.9817276710041862</v>
      </c>
      <c r="V2158">
        <f t="shared" si="406"/>
        <v>11.5</v>
      </c>
      <c r="W2158">
        <f t="shared" si="407"/>
        <v>3.250423899999999E-2</v>
      </c>
    </row>
    <row r="2159" spans="1:23" x14ac:dyDescent="0.2">
      <c r="A2159" t="s">
        <v>335</v>
      </c>
      <c r="B2159" t="s">
        <v>334</v>
      </c>
      <c r="C2159">
        <v>2022</v>
      </c>
      <c r="D2159">
        <v>60.5</v>
      </c>
      <c r="F2159">
        <v>0.57827103700000004</v>
      </c>
      <c r="G2159">
        <v>333.0607296</v>
      </c>
      <c r="H2159">
        <v>223150896</v>
      </c>
      <c r="I2159" t="str">
        <f>Master_Data!$A2159 &amp; "-" &amp; Master_Data!$C2159</f>
        <v>NGA-2022</v>
      </c>
      <c r="J2159">
        <f t="shared" si="396"/>
        <v>1</v>
      </c>
      <c r="K2159" t="str">
        <f t="shared" si="397"/>
        <v/>
      </c>
      <c r="L2159">
        <f t="shared" si="398"/>
        <v>-2.073563299999992E-2</v>
      </c>
      <c r="M2159">
        <f t="shared" si="399"/>
        <v>129041700.03739916</v>
      </c>
      <c r="N2159">
        <f t="shared" si="400"/>
        <v>39.5</v>
      </c>
      <c r="O2159">
        <f t="shared" si="401"/>
        <v>1.7362330218110471</v>
      </c>
      <c r="P2159" t="str">
        <f>IFERROR(VLOOKUP(A2159,Ref_Data!$A:$B,2,0),"Unknown")</f>
        <v>Lower Middle Income</v>
      </c>
      <c r="Q2159" t="str">
        <f>IFERROR(VLOOKUP(A2159,Ref_Data!$A:$C,3,0),"Unknown")</f>
        <v>Sub-Saharan Africa</v>
      </c>
      <c r="R2159" t="str">
        <f t="shared" si="402"/>
        <v>Moderate Access</v>
      </c>
      <c r="S2159">
        <f t="shared" si="403"/>
        <v>-26.914053663984348</v>
      </c>
      <c r="T2159" t="str">
        <f t="shared" si="404"/>
        <v/>
      </c>
      <c r="U2159">
        <f t="shared" si="405"/>
        <v>-3.9725300152259364</v>
      </c>
      <c r="V2159">
        <f t="shared" si="406"/>
        <v>12.5</v>
      </c>
      <c r="W2159">
        <f t="shared" si="407"/>
        <v>1.176860600000007E-2</v>
      </c>
    </row>
    <row r="2160" spans="1:23" x14ac:dyDescent="0.2">
      <c r="A2160" t="s">
        <v>337</v>
      </c>
      <c r="B2160" t="s">
        <v>336</v>
      </c>
      <c r="C2160">
        <v>2010</v>
      </c>
      <c r="D2160">
        <v>80.099999999999994</v>
      </c>
      <c r="E2160">
        <v>54.4</v>
      </c>
      <c r="F2160">
        <v>0.81414217099999997</v>
      </c>
      <c r="G2160">
        <v>529.00820329999999</v>
      </c>
      <c r="H2160">
        <v>5737450</v>
      </c>
      <c r="I2160" t="str">
        <f>Master_Data!$A2160 &amp; "-" &amp; Master_Data!$C2160</f>
        <v>NIC-2010</v>
      </c>
      <c r="J2160" t="str">
        <f t="shared" si="396"/>
        <v/>
      </c>
      <c r="K2160" t="str">
        <f t="shared" si="397"/>
        <v/>
      </c>
      <c r="L2160" t="str">
        <f t="shared" si="398"/>
        <v/>
      </c>
      <c r="M2160">
        <f t="shared" si="399"/>
        <v>4671099.9990039496</v>
      </c>
      <c r="N2160">
        <f t="shared" si="400"/>
        <v>19.900000000000006</v>
      </c>
      <c r="O2160">
        <f t="shared" si="401"/>
        <v>1.5389972516896884</v>
      </c>
      <c r="P2160" t="str">
        <f>IFERROR(VLOOKUP(A2160,Ref_Data!$A:$B,2,0),"Unknown")</f>
        <v>Lower Middle Income</v>
      </c>
      <c r="Q2160" t="str">
        <f>IFERROR(VLOOKUP(A2160,Ref_Data!$A:$C,3,0),"Unknown")</f>
        <v>Latin America &amp; Caribbean</v>
      </c>
      <c r="R2160" t="str">
        <f t="shared" si="402"/>
        <v>High Access</v>
      </c>
      <c r="S2160">
        <f t="shared" si="403"/>
        <v>0.47534256058594337</v>
      </c>
      <c r="T2160">
        <f t="shared" si="404"/>
        <v>23.987335093262097</v>
      </c>
      <c r="U2160">
        <f t="shared" si="405"/>
        <v>-4.283917042991634</v>
      </c>
      <c r="V2160">
        <f t="shared" si="406"/>
        <v>0</v>
      </c>
      <c r="W2160">
        <f t="shared" si="407"/>
        <v>0</v>
      </c>
    </row>
    <row r="2161" spans="1:23" x14ac:dyDescent="0.2">
      <c r="A2161" t="s">
        <v>337</v>
      </c>
      <c r="B2161" t="s">
        <v>336</v>
      </c>
      <c r="C2161">
        <v>2011</v>
      </c>
      <c r="D2161">
        <v>81.2</v>
      </c>
      <c r="E2161">
        <v>53.3</v>
      </c>
      <c r="F2161">
        <v>0.83889967600000004</v>
      </c>
      <c r="G2161">
        <v>531.36281570000006</v>
      </c>
      <c r="H2161">
        <v>5819051</v>
      </c>
      <c r="I2161" t="str">
        <f>Master_Data!$A2161 &amp; "-" &amp; Master_Data!$C2161</f>
        <v>NIC-2011</v>
      </c>
      <c r="J2161">
        <f t="shared" si="396"/>
        <v>1.1000000000000085</v>
      </c>
      <c r="K2161">
        <f t="shared" si="397"/>
        <v>-1.1000000000000014</v>
      </c>
      <c r="L2161">
        <f t="shared" si="398"/>
        <v>2.4757505000000068E-2</v>
      </c>
      <c r="M2161">
        <f t="shared" si="399"/>
        <v>4881599.9985274766</v>
      </c>
      <c r="N2161">
        <f t="shared" si="400"/>
        <v>18.799999999999997</v>
      </c>
      <c r="O2161">
        <f t="shared" si="401"/>
        <v>1.5787700065064978</v>
      </c>
      <c r="P2161" t="str">
        <f>IFERROR(VLOOKUP(A2161,Ref_Data!$A:$B,2,0),"Unknown")</f>
        <v>Lower Middle Income</v>
      </c>
      <c r="Q2161" t="str">
        <f>IFERROR(VLOOKUP(A2161,Ref_Data!$A:$C,3,0),"Unknown")</f>
        <v>Latin America &amp; Caribbean</v>
      </c>
      <c r="R2161" t="str">
        <f t="shared" si="402"/>
        <v>High Access</v>
      </c>
      <c r="S2161">
        <f t="shared" si="403"/>
        <v>0.78467256917969053</v>
      </c>
      <c r="T2161">
        <f t="shared" si="404"/>
        <v>23.102629710358855</v>
      </c>
      <c r="U2161">
        <f t="shared" si="405"/>
        <v>-4.2876337077740558</v>
      </c>
      <c r="V2161">
        <f t="shared" si="406"/>
        <v>1.1000000000000085</v>
      </c>
      <c r="W2161">
        <f t="shared" si="407"/>
        <v>2.4757505000000068E-2</v>
      </c>
    </row>
    <row r="2162" spans="1:23" x14ac:dyDescent="0.2">
      <c r="A2162" t="s">
        <v>337</v>
      </c>
      <c r="B2162" t="s">
        <v>336</v>
      </c>
      <c r="C2162">
        <v>2012</v>
      </c>
      <c r="D2162">
        <v>81.3</v>
      </c>
      <c r="E2162">
        <v>53.3</v>
      </c>
      <c r="F2162">
        <v>0.82136320399999996</v>
      </c>
      <c r="G2162">
        <v>566.81959859999995</v>
      </c>
      <c r="H2162">
        <v>5901287</v>
      </c>
      <c r="I2162" t="str">
        <f>Master_Data!$A2162 &amp; "-" &amp; Master_Data!$C2162</f>
        <v>NIC-2012</v>
      </c>
      <c r="J2162">
        <f t="shared" si="396"/>
        <v>9.9999999999994316E-2</v>
      </c>
      <c r="K2162">
        <f t="shared" si="397"/>
        <v>0</v>
      </c>
      <c r="L2162">
        <f t="shared" si="398"/>
        <v>-1.7536472000000081E-2</v>
      </c>
      <c r="M2162">
        <f t="shared" si="399"/>
        <v>4847099.9980435474</v>
      </c>
      <c r="N2162">
        <f t="shared" si="400"/>
        <v>18.700000000000003</v>
      </c>
      <c r="O2162">
        <f t="shared" si="401"/>
        <v>1.4490734018878366</v>
      </c>
      <c r="P2162" t="str">
        <f>IFERROR(VLOOKUP(A2162,Ref_Data!$A:$B,2,0),"Unknown")</f>
        <v>Lower Middle Income</v>
      </c>
      <c r="Q2162" t="str">
        <f>IFERROR(VLOOKUP(A2162,Ref_Data!$A:$C,3,0),"Unknown")</f>
        <v>Latin America &amp; Caribbean</v>
      </c>
      <c r="R2162" t="str">
        <f t="shared" si="402"/>
        <v>High Access</v>
      </c>
      <c r="S2162">
        <f t="shared" si="403"/>
        <v>0.17919546398437092</v>
      </c>
      <c r="T2162">
        <f t="shared" si="404"/>
        <v>23.192870546775115</v>
      </c>
      <c r="U2162">
        <f t="shared" si="405"/>
        <v>-4.5841408590962294</v>
      </c>
      <c r="V2162">
        <f t="shared" si="406"/>
        <v>1.2000000000000028</v>
      </c>
      <c r="W2162">
        <f t="shared" si="407"/>
        <v>7.2210329999999878E-3</v>
      </c>
    </row>
    <row r="2163" spans="1:23" x14ac:dyDescent="0.2">
      <c r="A2163" t="s">
        <v>337</v>
      </c>
      <c r="B2163" t="s">
        <v>336</v>
      </c>
      <c r="C2163">
        <v>2013</v>
      </c>
      <c r="D2163">
        <v>81.900000000000006</v>
      </c>
      <c r="E2163">
        <v>54.3</v>
      </c>
      <c r="F2163">
        <v>0.77523732700000003</v>
      </c>
      <c r="G2163">
        <v>576.47413359999996</v>
      </c>
      <c r="H2163">
        <v>5983845</v>
      </c>
      <c r="I2163" t="str">
        <f>Master_Data!$A2163 &amp; "-" &amp; Master_Data!$C2163</f>
        <v>NIC-2013</v>
      </c>
      <c r="J2163">
        <f t="shared" si="396"/>
        <v>0.60000000000000853</v>
      </c>
      <c r="K2163">
        <f t="shared" si="397"/>
        <v>1</v>
      </c>
      <c r="L2163">
        <f t="shared" si="398"/>
        <v>-4.6125876999999926E-2</v>
      </c>
      <c r="M2163">
        <f t="shared" si="399"/>
        <v>4638900.0029823156</v>
      </c>
      <c r="N2163">
        <f t="shared" si="400"/>
        <v>18.099999999999994</v>
      </c>
      <c r="O2163">
        <f t="shared" si="401"/>
        <v>1.3447911741655292</v>
      </c>
      <c r="P2163" t="str">
        <f>IFERROR(VLOOKUP(A2163,Ref_Data!$A:$B,2,0),"Unknown")</f>
        <v>Lower Middle Income</v>
      </c>
      <c r="Q2163" t="str">
        <f>IFERROR(VLOOKUP(A2163,Ref_Data!$A:$C,3,0),"Unknown")</f>
        <v>Latin America &amp; Caribbean</v>
      </c>
      <c r="R2163" t="str">
        <f t="shared" si="402"/>
        <v>High Access</v>
      </c>
      <c r="S2163">
        <f t="shared" si="403"/>
        <v>0.1874618233593992</v>
      </c>
      <c r="T2163">
        <f t="shared" si="404"/>
        <v>23.998359916164649</v>
      </c>
      <c r="U2163">
        <f t="shared" si="405"/>
        <v>-4.1931331170000039</v>
      </c>
      <c r="V2163">
        <f t="shared" si="406"/>
        <v>1.8000000000000114</v>
      </c>
      <c r="W2163">
        <f t="shared" si="407"/>
        <v>-3.8904843999999938E-2</v>
      </c>
    </row>
    <row r="2164" spans="1:23" x14ac:dyDescent="0.2">
      <c r="A2164" t="s">
        <v>337</v>
      </c>
      <c r="B2164" t="s">
        <v>336</v>
      </c>
      <c r="C2164">
        <v>2014</v>
      </c>
      <c r="D2164">
        <v>81.900000000000006</v>
      </c>
      <c r="E2164">
        <v>53</v>
      </c>
      <c r="F2164">
        <v>0.80921560599999998</v>
      </c>
      <c r="G2164">
        <v>586.81795599999998</v>
      </c>
      <c r="H2164">
        <v>6066492</v>
      </c>
      <c r="I2164" t="str">
        <f>Master_Data!$A2164 &amp; "-" &amp; Master_Data!$C2164</f>
        <v>NIC-2014</v>
      </c>
      <c r="J2164">
        <f t="shared" si="396"/>
        <v>0</v>
      </c>
      <c r="K2164">
        <f t="shared" si="397"/>
        <v>-1.2999999999999972</v>
      </c>
      <c r="L2164">
        <f t="shared" si="398"/>
        <v>3.3978278999999945E-2</v>
      </c>
      <c r="M2164">
        <f t="shared" si="399"/>
        <v>4909100.0000741519</v>
      </c>
      <c r="N2164">
        <f t="shared" si="400"/>
        <v>18.099999999999994</v>
      </c>
      <c r="O2164">
        <f t="shared" si="401"/>
        <v>1.3789891698542367</v>
      </c>
      <c r="P2164" t="str">
        <f>IFERROR(VLOOKUP(A2164,Ref_Data!$A:$B,2,0),"Unknown")</f>
        <v>Lower Middle Income</v>
      </c>
      <c r="Q2164" t="str">
        <f>IFERROR(VLOOKUP(A2164,Ref_Data!$A:$C,3,0),"Unknown")</f>
        <v>Latin America &amp; Caribbean</v>
      </c>
      <c r="R2164" t="str">
        <f t="shared" si="402"/>
        <v>High Access</v>
      </c>
      <c r="S2164">
        <f t="shared" si="403"/>
        <v>-0.54090258886714082</v>
      </c>
      <c r="T2164">
        <f t="shared" si="404"/>
        <v>22.888273394421699</v>
      </c>
      <c r="U2164">
        <f t="shared" si="405"/>
        <v>-3.9820712920836843</v>
      </c>
      <c r="V2164">
        <f t="shared" si="406"/>
        <v>1.8000000000000114</v>
      </c>
      <c r="W2164">
        <f t="shared" si="407"/>
        <v>-4.9265649999999939E-3</v>
      </c>
    </row>
    <row r="2165" spans="1:23" x14ac:dyDescent="0.2">
      <c r="A2165" t="s">
        <v>337</v>
      </c>
      <c r="B2165" t="s">
        <v>336</v>
      </c>
      <c r="C2165">
        <v>2015</v>
      </c>
      <c r="D2165">
        <v>83.2</v>
      </c>
      <c r="E2165">
        <v>50</v>
      </c>
      <c r="F2165">
        <v>0.89392213899999995</v>
      </c>
      <c r="G2165">
        <v>611.87633189999997</v>
      </c>
      <c r="H2165">
        <v>6149417</v>
      </c>
      <c r="I2165" t="str">
        <f>Master_Data!$A2165 &amp; "-" &amp; Master_Data!$C2165</f>
        <v>NIC-2015</v>
      </c>
      <c r="J2165">
        <f t="shared" si="396"/>
        <v>1.2999999999999972</v>
      </c>
      <c r="K2165">
        <f t="shared" si="397"/>
        <v>-3</v>
      </c>
      <c r="L2165">
        <f t="shared" si="398"/>
        <v>8.4706532999999973E-2</v>
      </c>
      <c r="M2165">
        <f t="shared" si="399"/>
        <v>5497099.9982429631</v>
      </c>
      <c r="N2165">
        <f t="shared" si="400"/>
        <v>16.799999999999997</v>
      </c>
      <c r="O2165">
        <f t="shared" si="401"/>
        <v>1.4609523075099025</v>
      </c>
      <c r="P2165" t="str">
        <f>IFERROR(VLOOKUP(A2165,Ref_Data!$A:$B,2,0),"Unknown")</f>
        <v>Lower Middle Income</v>
      </c>
      <c r="Q2165" t="str">
        <f>IFERROR(VLOOKUP(A2165,Ref_Data!$A:$C,3,0),"Unknown")</f>
        <v>Latin America &amp; Caribbean</v>
      </c>
      <c r="R2165" t="str">
        <f t="shared" si="402"/>
        <v>High Access</v>
      </c>
      <c r="S2165">
        <f t="shared" si="403"/>
        <v>0.18476144195311406</v>
      </c>
      <c r="T2165">
        <f t="shared" si="404"/>
        <v>20.08484280850201</v>
      </c>
      <c r="U2165">
        <f t="shared" si="405"/>
        <v>-3.8155192270041791</v>
      </c>
      <c r="V2165">
        <f t="shared" si="406"/>
        <v>3.1000000000000085</v>
      </c>
      <c r="W2165">
        <f t="shared" si="407"/>
        <v>7.9779967999999979E-2</v>
      </c>
    </row>
    <row r="2166" spans="1:23" x14ac:dyDescent="0.2">
      <c r="A2166" t="s">
        <v>337</v>
      </c>
      <c r="B2166" t="s">
        <v>336</v>
      </c>
      <c r="C2166">
        <v>2016</v>
      </c>
      <c r="D2166">
        <v>83.9</v>
      </c>
      <c r="E2166">
        <v>49.5</v>
      </c>
      <c r="F2166">
        <v>0.91811433499999995</v>
      </c>
      <c r="G2166">
        <v>626.82300740000005</v>
      </c>
      <c r="H2166">
        <v>6232666</v>
      </c>
      <c r="I2166" t="str">
        <f>Master_Data!$A2166 &amp; "-" &amp; Master_Data!$C2166</f>
        <v>NIC-2016</v>
      </c>
      <c r="J2166">
        <f t="shared" si="396"/>
        <v>0.70000000000000284</v>
      </c>
      <c r="K2166">
        <f t="shared" si="397"/>
        <v>-0.5</v>
      </c>
      <c r="L2166">
        <f t="shared" si="398"/>
        <v>2.4192195999999999E-2</v>
      </c>
      <c r="M2166">
        <f t="shared" si="399"/>
        <v>5722299.9998671096</v>
      </c>
      <c r="N2166">
        <f t="shared" si="400"/>
        <v>16.099999999999994</v>
      </c>
      <c r="O2166">
        <f t="shared" si="401"/>
        <v>1.464710650632062</v>
      </c>
      <c r="P2166" t="str">
        <f>IFERROR(VLOOKUP(A2166,Ref_Data!$A:$B,2,0),"Unknown")</f>
        <v>Lower Middle Income</v>
      </c>
      <c r="Q2166" t="str">
        <f>IFERROR(VLOOKUP(A2166,Ref_Data!$A:$C,3,0),"Unknown")</f>
        <v>Latin America &amp; Caribbean</v>
      </c>
      <c r="R2166" t="str">
        <f t="shared" si="402"/>
        <v>High Access</v>
      </c>
      <c r="S2166">
        <f t="shared" si="403"/>
        <v>-0.1947511305469618</v>
      </c>
      <c r="T2166">
        <f t="shared" si="404"/>
        <v>19.793942474815275</v>
      </c>
      <c r="U2166">
        <f t="shared" si="405"/>
        <v>-3.7562574606694565</v>
      </c>
      <c r="V2166">
        <f t="shared" si="406"/>
        <v>3.8000000000000114</v>
      </c>
      <c r="W2166">
        <f t="shared" si="407"/>
        <v>0.10397216399999998</v>
      </c>
    </row>
    <row r="2167" spans="1:23" x14ac:dyDescent="0.2">
      <c r="A2167" t="s">
        <v>337</v>
      </c>
      <c r="B2167" t="s">
        <v>336</v>
      </c>
      <c r="C2167">
        <v>2017</v>
      </c>
      <c r="D2167">
        <v>84.6</v>
      </c>
      <c r="E2167">
        <v>48.9</v>
      </c>
      <c r="F2167">
        <v>0.89966627200000004</v>
      </c>
      <c r="G2167">
        <v>632.37394730000005</v>
      </c>
      <c r="H2167">
        <v>6316231</v>
      </c>
      <c r="I2167" t="str">
        <f>Master_Data!$A2167 &amp; "-" &amp; Master_Data!$C2167</f>
        <v>NIC-2017</v>
      </c>
      <c r="J2167">
        <f t="shared" si="396"/>
        <v>0.69999999999998863</v>
      </c>
      <c r="K2167">
        <f t="shared" si="397"/>
        <v>-0.60000000000000142</v>
      </c>
      <c r="L2167">
        <f t="shared" si="398"/>
        <v>-1.8448062999999904E-2</v>
      </c>
      <c r="M2167">
        <f t="shared" si="399"/>
        <v>5682499.996860832</v>
      </c>
      <c r="N2167">
        <f t="shared" si="400"/>
        <v>15.400000000000006</v>
      </c>
      <c r="O2167">
        <f t="shared" si="401"/>
        <v>1.422680798032933</v>
      </c>
      <c r="P2167" t="str">
        <f>IFERROR(VLOOKUP(A2167,Ref_Data!$A:$B,2,0),"Unknown")</f>
        <v>Lower Middle Income</v>
      </c>
      <c r="Q2167" t="str">
        <f>IFERROR(VLOOKUP(A2167,Ref_Data!$A:$C,3,0),"Unknown")</f>
        <v>Latin America &amp; Caribbean</v>
      </c>
      <c r="R2167" t="str">
        <f t="shared" si="402"/>
        <v>High Access</v>
      </c>
      <c r="S2167">
        <f t="shared" si="403"/>
        <v>-0.25390769007812253</v>
      </c>
      <c r="T2167">
        <f t="shared" si="404"/>
        <v>19.358481128265051</v>
      </c>
      <c r="U2167">
        <f t="shared" si="405"/>
        <v>-3.7780847935732238</v>
      </c>
      <c r="V2167">
        <f t="shared" si="406"/>
        <v>4.5</v>
      </c>
      <c r="W2167">
        <f t="shared" si="407"/>
        <v>8.5524101000000075E-2</v>
      </c>
    </row>
    <row r="2168" spans="1:23" x14ac:dyDescent="0.2">
      <c r="A2168" t="s">
        <v>337</v>
      </c>
      <c r="B2168" t="s">
        <v>336</v>
      </c>
      <c r="C2168">
        <v>2018</v>
      </c>
      <c r="D2168">
        <v>85.2</v>
      </c>
      <c r="E2168">
        <v>51.3</v>
      </c>
      <c r="F2168">
        <v>0.80941175700000001</v>
      </c>
      <c r="G2168">
        <v>616.51699619999999</v>
      </c>
      <c r="H2168">
        <v>6400080</v>
      </c>
      <c r="I2168" t="str">
        <f>Master_Data!$A2168 &amp; "-" &amp; Master_Data!$C2168</f>
        <v>NIC-2018</v>
      </c>
      <c r="J2168">
        <f t="shared" si="396"/>
        <v>0.60000000000000853</v>
      </c>
      <c r="K2168">
        <f t="shared" si="397"/>
        <v>2.3999999999999986</v>
      </c>
      <c r="L2168">
        <f t="shared" si="398"/>
        <v>-9.0254515000000035E-2</v>
      </c>
      <c r="M2168">
        <f t="shared" si="399"/>
        <v>5180299.9977405602</v>
      </c>
      <c r="N2168">
        <f t="shared" si="400"/>
        <v>14.799999999999997</v>
      </c>
      <c r="O2168">
        <f t="shared" si="401"/>
        <v>1.3128782531364704</v>
      </c>
      <c r="P2168" t="str">
        <f>IFERROR(VLOOKUP(A2168,Ref_Data!$A:$B,2,0),"Unknown")</f>
        <v>Lower Middle Income</v>
      </c>
      <c r="Q2168" t="str">
        <f>IFERROR(VLOOKUP(A2168,Ref_Data!$A:$C,3,0),"Unknown")</f>
        <v>Latin America &amp; Caribbean</v>
      </c>
      <c r="R2168" t="str">
        <f t="shared" si="402"/>
        <v>High Access</v>
      </c>
      <c r="S2168">
        <f t="shared" si="403"/>
        <v>-0.28380055968749218</v>
      </c>
      <c r="T2168">
        <f t="shared" si="404"/>
        <v>21.736969829674695</v>
      </c>
      <c r="U2168">
        <f t="shared" si="405"/>
        <v>-3.901457252627615</v>
      </c>
      <c r="V2168">
        <f t="shared" si="406"/>
        <v>5.1000000000000085</v>
      </c>
      <c r="W2168">
        <f t="shared" si="407"/>
        <v>-4.7304139999999606E-3</v>
      </c>
    </row>
    <row r="2169" spans="1:23" x14ac:dyDescent="0.2">
      <c r="A2169" t="s">
        <v>337</v>
      </c>
      <c r="B2169" t="s">
        <v>336</v>
      </c>
      <c r="C2169">
        <v>2019</v>
      </c>
      <c r="D2169">
        <v>85.7</v>
      </c>
      <c r="E2169">
        <v>50.5</v>
      </c>
      <c r="F2169">
        <v>0.82112610200000002</v>
      </c>
      <c r="G2169">
        <v>616.15112929999998</v>
      </c>
      <c r="H2169">
        <v>6483657</v>
      </c>
      <c r="I2169" t="str">
        <f>Master_Data!$A2169 &amp; "-" &amp; Master_Data!$C2169</f>
        <v>NIC-2019</v>
      </c>
      <c r="J2169">
        <f t="shared" si="396"/>
        <v>0.5</v>
      </c>
      <c r="K2169">
        <f t="shared" si="397"/>
        <v>-0.79999999999999716</v>
      </c>
      <c r="L2169">
        <f t="shared" si="398"/>
        <v>1.1714345000000015E-2</v>
      </c>
      <c r="M2169">
        <f t="shared" si="399"/>
        <v>5323899.9991150144</v>
      </c>
      <c r="N2169">
        <f t="shared" si="400"/>
        <v>14.299999999999997</v>
      </c>
      <c r="O2169">
        <f t="shared" si="401"/>
        <v>1.3326699618855995</v>
      </c>
      <c r="P2169" t="str">
        <f>IFERROR(VLOOKUP(A2169,Ref_Data!$A:$B,2,0),"Unknown")</f>
        <v>Lower Middle Income</v>
      </c>
      <c r="Q2169" t="str">
        <f>IFERROR(VLOOKUP(A2169,Ref_Data!$A:$C,3,0),"Unknown")</f>
        <v>Latin America &amp; Caribbean</v>
      </c>
      <c r="R2169" t="str">
        <f t="shared" si="402"/>
        <v>High Access</v>
      </c>
      <c r="S2169">
        <f t="shared" si="403"/>
        <v>-0.34137713941412073</v>
      </c>
      <c r="T2169">
        <f t="shared" si="404"/>
        <v>21.037808956172711</v>
      </c>
      <c r="U2169">
        <f t="shared" si="405"/>
        <v>-3.8622751935815876</v>
      </c>
      <c r="V2169">
        <f t="shared" si="406"/>
        <v>5.6000000000000085</v>
      </c>
      <c r="W2169">
        <f t="shared" si="407"/>
        <v>6.9839310000000543E-3</v>
      </c>
    </row>
    <row r="2170" spans="1:23" x14ac:dyDescent="0.2">
      <c r="A2170" t="s">
        <v>337</v>
      </c>
      <c r="B2170" t="s">
        <v>336</v>
      </c>
      <c r="C2170">
        <v>2020</v>
      </c>
      <c r="D2170">
        <v>86</v>
      </c>
      <c r="E2170">
        <v>52.2</v>
      </c>
      <c r="F2170">
        <v>0.72292566300000005</v>
      </c>
      <c r="G2170">
        <v>584.48107149999998</v>
      </c>
      <c r="H2170">
        <v>6565267</v>
      </c>
      <c r="I2170" t="str">
        <f>Master_Data!$A2170 &amp; "-" &amp; Master_Data!$C2170</f>
        <v>NIC-2020</v>
      </c>
      <c r="J2170">
        <f t="shared" si="396"/>
        <v>0.29999999999999716</v>
      </c>
      <c r="K2170">
        <f t="shared" si="397"/>
        <v>1.7000000000000028</v>
      </c>
      <c r="L2170">
        <f t="shared" si="398"/>
        <v>-9.8200438999999973E-2</v>
      </c>
      <c r="M2170">
        <f t="shared" si="399"/>
        <v>4746199.998747021</v>
      </c>
      <c r="N2170">
        <f t="shared" si="400"/>
        <v>14</v>
      </c>
      <c r="O2170">
        <f t="shared" si="401"/>
        <v>1.2368675364365502</v>
      </c>
      <c r="P2170" t="str">
        <f>IFERROR(VLOOKUP(A2170,Ref_Data!$A:$B,2,0),"Unknown")</f>
        <v>Lower Middle Income</v>
      </c>
      <c r="Q2170" t="str">
        <f>IFERROR(VLOOKUP(A2170,Ref_Data!$A:$C,3,0),"Unknown")</f>
        <v>Latin America &amp; Caribbean</v>
      </c>
      <c r="R2170" t="str">
        <f t="shared" si="402"/>
        <v>High Access</v>
      </c>
      <c r="S2170">
        <f t="shared" si="403"/>
        <v>-0.57383452566408266</v>
      </c>
      <c r="T2170">
        <f t="shared" si="404"/>
        <v>21.665146566184742</v>
      </c>
      <c r="U2170">
        <f t="shared" si="405"/>
        <v>-3.677821973301258</v>
      </c>
      <c r="V2170">
        <f t="shared" si="406"/>
        <v>5.9000000000000057</v>
      </c>
      <c r="W2170">
        <f t="shared" si="407"/>
        <v>-9.1216507999999918E-2</v>
      </c>
    </row>
    <row r="2171" spans="1:23" x14ac:dyDescent="0.2">
      <c r="A2171" t="s">
        <v>337</v>
      </c>
      <c r="B2171" t="s">
        <v>336</v>
      </c>
      <c r="C2171">
        <v>2021</v>
      </c>
      <c r="D2171">
        <v>86.3</v>
      </c>
      <c r="E2171">
        <v>50.4</v>
      </c>
      <c r="F2171">
        <v>0.78144505600000003</v>
      </c>
      <c r="G2171">
        <v>600.8152</v>
      </c>
      <c r="H2171">
        <v>6644741</v>
      </c>
      <c r="I2171" t="str">
        <f>Master_Data!$A2171 &amp; "-" &amp; Master_Data!$C2171</f>
        <v>NIC-2021</v>
      </c>
      <c r="J2171">
        <f t="shared" si="396"/>
        <v>0.29999999999999716</v>
      </c>
      <c r="K2171">
        <f t="shared" si="397"/>
        <v>-1.8000000000000043</v>
      </c>
      <c r="L2171">
        <f t="shared" si="398"/>
        <v>5.8519392999999975E-2</v>
      </c>
      <c r="M2171">
        <f t="shared" si="399"/>
        <v>5192500.0028504962</v>
      </c>
      <c r="N2171">
        <f t="shared" si="400"/>
        <v>13.700000000000003</v>
      </c>
      <c r="O2171">
        <f t="shared" si="401"/>
        <v>1.3006412887024164</v>
      </c>
      <c r="P2171" t="str">
        <f>IFERROR(VLOOKUP(A2171,Ref_Data!$A:$B,2,0),"Unknown")</f>
        <v>Lower Middle Income</v>
      </c>
      <c r="Q2171" t="str">
        <f>IFERROR(VLOOKUP(A2171,Ref_Data!$A:$C,3,0),"Unknown")</f>
        <v>Latin America &amp; Caribbean</v>
      </c>
      <c r="R2171" t="str">
        <f t="shared" si="402"/>
        <v>High Access</v>
      </c>
      <c r="S2171">
        <f t="shared" si="403"/>
        <v>-0.82516851027344273</v>
      </c>
      <c r="T2171">
        <f t="shared" si="404"/>
        <v>20.79661835748794</v>
      </c>
      <c r="U2171">
        <f t="shared" si="405"/>
        <v>-3.7992892850041864</v>
      </c>
      <c r="V2171">
        <f t="shared" si="406"/>
        <v>6.2000000000000028</v>
      </c>
      <c r="W2171">
        <f t="shared" si="407"/>
        <v>-3.2697114999999943E-2</v>
      </c>
    </row>
    <row r="2172" spans="1:23" x14ac:dyDescent="0.2">
      <c r="A2172" t="s">
        <v>337</v>
      </c>
      <c r="B2172" t="s">
        <v>336</v>
      </c>
      <c r="C2172">
        <v>2022</v>
      </c>
      <c r="D2172">
        <v>86.5</v>
      </c>
      <c r="F2172">
        <v>0.78167738200000003</v>
      </c>
      <c r="G2172">
        <v>608.24554669999998</v>
      </c>
      <c r="H2172">
        <v>6730654</v>
      </c>
      <c r="I2172" t="str">
        <f>Master_Data!$A2172 &amp; "-" &amp; Master_Data!$C2172</f>
        <v>NIC-2022</v>
      </c>
      <c r="J2172">
        <f t="shared" si="396"/>
        <v>0.20000000000000284</v>
      </c>
      <c r="K2172" t="str">
        <f t="shared" si="397"/>
        <v/>
      </c>
      <c r="L2172">
        <f t="shared" si="398"/>
        <v>2.3232600000000492E-4</v>
      </c>
      <c r="M2172">
        <f t="shared" si="399"/>
        <v>5261199.9978678282</v>
      </c>
      <c r="N2172">
        <f t="shared" si="400"/>
        <v>13.5</v>
      </c>
      <c r="O2172">
        <f t="shared" si="401"/>
        <v>1.2851345747468998</v>
      </c>
      <c r="P2172" t="str">
        <f>IFERROR(VLOOKUP(A2172,Ref_Data!$A:$B,2,0),"Unknown")</f>
        <v>Lower Middle Income</v>
      </c>
      <c r="Q2172" t="str">
        <f>IFERROR(VLOOKUP(A2172,Ref_Data!$A:$C,3,0),"Unknown")</f>
        <v>Latin America &amp; Caribbean</v>
      </c>
      <c r="R2172" t="str">
        <f t="shared" si="402"/>
        <v>High Access</v>
      </c>
      <c r="S2172">
        <f t="shared" si="403"/>
        <v>-0.91405366398434751</v>
      </c>
      <c r="T2172" t="str">
        <f t="shared" si="404"/>
        <v/>
      </c>
      <c r="U2172">
        <f t="shared" si="405"/>
        <v>-3.7691236702259365</v>
      </c>
      <c r="V2172">
        <f t="shared" si="406"/>
        <v>6.4000000000000057</v>
      </c>
      <c r="W2172">
        <f t="shared" si="407"/>
        <v>-3.2464788999999938E-2</v>
      </c>
    </row>
    <row r="2173" spans="1:23" x14ac:dyDescent="0.2">
      <c r="A2173" t="s">
        <v>339</v>
      </c>
      <c r="B2173" t="s">
        <v>338</v>
      </c>
      <c r="C2173">
        <v>2010</v>
      </c>
      <c r="D2173">
        <v>100</v>
      </c>
      <c r="E2173">
        <v>3.9</v>
      </c>
      <c r="F2173">
        <v>11.201726539999999</v>
      </c>
      <c r="G2173">
        <v>4978.8693880000001</v>
      </c>
      <c r="H2173">
        <v>16615394</v>
      </c>
      <c r="I2173" t="str">
        <f>Master_Data!$A2173 &amp; "-" &amp; Master_Data!$C2173</f>
        <v>NLD-2010</v>
      </c>
      <c r="J2173" t="str">
        <f t="shared" si="396"/>
        <v/>
      </c>
      <c r="K2173" t="str">
        <f t="shared" si="397"/>
        <v/>
      </c>
      <c r="L2173" t="str">
        <f t="shared" si="398"/>
        <v/>
      </c>
      <c r="M2173">
        <f t="shared" si="399"/>
        <v>186121099.94235674</v>
      </c>
      <c r="N2173">
        <f t="shared" si="400"/>
        <v>0</v>
      </c>
      <c r="O2173">
        <f t="shared" si="401"/>
        <v>2.2498534641214412</v>
      </c>
      <c r="P2173" t="str">
        <f>IFERROR(VLOOKUP(A2173,Ref_Data!$A:$B,2,0),"Unknown")</f>
        <v>High Income</v>
      </c>
      <c r="Q2173" t="str">
        <f>IFERROR(VLOOKUP(A2173,Ref_Data!$A:$C,3,0),"Unknown")</f>
        <v>Europe &amp; Central Asia</v>
      </c>
      <c r="R2173" t="str">
        <f t="shared" si="402"/>
        <v>Universal Access</v>
      </c>
      <c r="S2173">
        <f t="shared" si="403"/>
        <v>20.375342560585949</v>
      </c>
      <c r="T2173">
        <f t="shared" si="404"/>
        <v>-26.512664906737903</v>
      </c>
      <c r="U2173">
        <f t="shared" si="405"/>
        <v>6.1036673260083649</v>
      </c>
      <c r="V2173">
        <f t="shared" si="406"/>
        <v>0</v>
      </c>
      <c r="W2173">
        <f t="shared" si="407"/>
        <v>0</v>
      </c>
    </row>
    <row r="2174" spans="1:23" x14ac:dyDescent="0.2">
      <c r="A2174" t="s">
        <v>339</v>
      </c>
      <c r="B2174" t="s">
        <v>338</v>
      </c>
      <c r="C2174">
        <v>2011</v>
      </c>
      <c r="D2174">
        <v>100</v>
      </c>
      <c r="E2174">
        <v>4.7</v>
      </c>
      <c r="F2174">
        <v>10.427827730000001</v>
      </c>
      <c r="G2174">
        <v>4611.914538</v>
      </c>
      <c r="H2174">
        <v>16693074</v>
      </c>
      <c r="I2174" t="str">
        <f>Master_Data!$A2174 &amp; "-" &amp; Master_Data!$C2174</f>
        <v>NLD-2011</v>
      </c>
      <c r="J2174">
        <f t="shared" si="396"/>
        <v>0</v>
      </c>
      <c r="K2174">
        <f t="shared" si="397"/>
        <v>0.80000000000000027</v>
      </c>
      <c r="L2174">
        <f t="shared" si="398"/>
        <v>-0.7738988099999986</v>
      </c>
      <c r="M2174">
        <f t="shared" si="399"/>
        <v>174072499.95614204</v>
      </c>
      <c r="N2174">
        <f t="shared" si="400"/>
        <v>0</v>
      </c>
      <c r="O2174">
        <f t="shared" si="401"/>
        <v>2.2610626550166142</v>
      </c>
      <c r="P2174" t="str">
        <f>IFERROR(VLOOKUP(A2174,Ref_Data!$A:$B,2,0),"Unknown")</f>
        <v>High Income</v>
      </c>
      <c r="Q2174" t="str">
        <f>IFERROR(VLOOKUP(A2174,Ref_Data!$A:$C,3,0),"Unknown")</f>
        <v>Europe &amp; Central Asia</v>
      </c>
      <c r="R2174" t="str">
        <f t="shared" si="402"/>
        <v>Universal Access</v>
      </c>
      <c r="S2174">
        <f t="shared" si="403"/>
        <v>19.584672569179688</v>
      </c>
      <c r="T2174">
        <f t="shared" si="404"/>
        <v>-25.497370289641143</v>
      </c>
      <c r="U2174">
        <f t="shared" si="405"/>
        <v>5.3012943462259452</v>
      </c>
      <c r="V2174">
        <f t="shared" si="406"/>
        <v>0</v>
      </c>
      <c r="W2174">
        <f t="shared" si="407"/>
        <v>-0.7738988099999986</v>
      </c>
    </row>
    <row r="2175" spans="1:23" x14ac:dyDescent="0.2">
      <c r="A2175" t="s">
        <v>339</v>
      </c>
      <c r="B2175" t="s">
        <v>338</v>
      </c>
      <c r="C2175">
        <v>2012</v>
      </c>
      <c r="D2175">
        <v>100</v>
      </c>
      <c r="E2175">
        <v>4.9000000000000004</v>
      </c>
      <c r="F2175">
        <v>10.24185552</v>
      </c>
      <c r="G2175">
        <v>4599.205919</v>
      </c>
      <c r="H2175">
        <v>16754962</v>
      </c>
      <c r="I2175" t="str">
        <f>Master_Data!$A2175 &amp; "-" &amp; Master_Data!$C2175</f>
        <v>NLD-2012</v>
      </c>
      <c r="J2175">
        <f t="shared" si="396"/>
        <v>0</v>
      </c>
      <c r="K2175">
        <f t="shared" si="397"/>
        <v>0.20000000000000018</v>
      </c>
      <c r="L2175">
        <f t="shared" si="398"/>
        <v>-0.18597221000000097</v>
      </c>
      <c r="M2175">
        <f t="shared" si="399"/>
        <v>171601900.04709023</v>
      </c>
      <c r="N2175">
        <f t="shared" si="400"/>
        <v>0</v>
      </c>
      <c r="O2175">
        <f t="shared" si="401"/>
        <v>2.2268747475927051</v>
      </c>
      <c r="P2175" t="str">
        <f>IFERROR(VLOOKUP(A2175,Ref_Data!$A:$B,2,0),"Unknown")</f>
        <v>High Income</v>
      </c>
      <c r="Q2175" t="str">
        <f>IFERROR(VLOOKUP(A2175,Ref_Data!$A:$C,3,0),"Unknown")</f>
        <v>Europe &amp; Central Asia</v>
      </c>
      <c r="R2175" t="str">
        <f t="shared" si="402"/>
        <v>Universal Access</v>
      </c>
      <c r="S2175">
        <f t="shared" si="403"/>
        <v>18.879195463984374</v>
      </c>
      <c r="T2175">
        <f t="shared" si="404"/>
        <v>-25.20712945322488</v>
      </c>
      <c r="U2175">
        <f t="shared" si="405"/>
        <v>4.8363514569037704</v>
      </c>
      <c r="V2175">
        <f t="shared" si="406"/>
        <v>0</v>
      </c>
      <c r="W2175">
        <f t="shared" si="407"/>
        <v>-0.95987101999999958</v>
      </c>
    </row>
    <row r="2176" spans="1:23" x14ac:dyDescent="0.2">
      <c r="A2176" t="s">
        <v>339</v>
      </c>
      <c r="B2176" t="s">
        <v>338</v>
      </c>
      <c r="C2176">
        <v>2013</v>
      </c>
      <c r="D2176">
        <v>100</v>
      </c>
      <c r="E2176">
        <v>5</v>
      </c>
      <c r="F2176">
        <v>10.0780437</v>
      </c>
      <c r="G2176">
        <v>4488.6040640000001</v>
      </c>
      <c r="H2176">
        <v>16804432</v>
      </c>
      <c r="I2176" t="str">
        <f>Master_Data!$A2176 &amp; "-" &amp; Master_Data!$C2176</f>
        <v>NLD-2013</v>
      </c>
      <c r="J2176">
        <f t="shared" si="396"/>
        <v>0</v>
      </c>
      <c r="K2176">
        <f t="shared" si="397"/>
        <v>9.9999999999999645E-2</v>
      </c>
      <c r="L2176">
        <f t="shared" si="398"/>
        <v>-0.16381181999999939</v>
      </c>
      <c r="M2176">
        <f t="shared" si="399"/>
        <v>169355800.04967842</v>
      </c>
      <c r="N2176">
        <f t="shared" si="400"/>
        <v>0</v>
      </c>
      <c r="O2176">
        <f t="shared" si="401"/>
        <v>2.2452512086840191</v>
      </c>
      <c r="P2176" t="str">
        <f>IFERROR(VLOOKUP(A2176,Ref_Data!$A:$B,2,0),"Unknown")</f>
        <v>High Income</v>
      </c>
      <c r="Q2176" t="str">
        <f>IFERROR(VLOOKUP(A2176,Ref_Data!$A:$C,3,0),"Unknown")</f>
        <v>Europe &amp; Central Asia</v>
      </c>
      <c r="R2176" t="str">
        <f t="shared" si="402"/>
        <v>Universal Access</v>
      </c>
      <c r="S2176">
        <f t="shared" si="403"/>
        <v>18.287461823359394</v>
      </c>
      <c r="T2176">
        <f t="shared" si="404"/>
        <v>-25.301640083835348</v>
      </c>
      <c r="U2176">
        <f t="shared" si="405"/>
        <v>5.1096732559999962</v>
      </c>
      <c r="V2176">
        <f t="shared" si="406"/>
        <v>0</v>
      </c>
      <c r="W2176">
        <f t="shared" si="407"/>
        <v>-1.123682839999999</v>
      </c>
    </row>
    <row r="2177" spans="1:23" x14ac:dyDescent="0.2">
      <c r="A2177" t="s">
        <v>339</v>
      </c>
      <c r="B2177" t="s">
        <v>338</v>
      </c>
      <c r="C2177">
        <v>2014</v>
      </c>
      <c r="D2177">
        <v>100</v>
      </c>
      <c r="E2177">
        <v>5.6</v>
      </c>
      <c r="F2177">
        <v>9.5916408700000009</v>
      </c>
      <c r="G2177">
        <v>4215.352621</v>
      </c>
      <c r="H2177">
        <v>16865008</v>
      </c>
      <c r="I2177" t="str">
        <f>Master_Data!$A2177 &amp; "-" &amp; Master_Data!$C2177</f>
        <v>NLD-2014</v>
      </c>
      <c r="J2177">
        <f t="shared" si="396"/>
        <v>0</v>
      </c>
      <c r="K2177">
        <f t="shared" si="397"/>
        <v>0.59999999999999964</v>
      </c>
      <c r="L2177">
        <f t="shared" si="398"/>
        <v>-0.4864028299999994</v>
      </c>
      <c r="M2177">
        <f t="shared" si="399"/>
        <v>161763100.00567698</v>
      </c>
      <c r="N2177">
        <f t="shared" si="400"/>
        <v>0</v>
      </c>
      <c r="O2177">
        <f t="shared" si="401"/>
        <v>2.2754065276096864</v>
      </c>
      <c r="P2177" t="str">
        <f>IFERROR(VLOOKUP(A2177,Ref_Data!$A:$B,2,0),"Unknown")</f>
        <v>High Income</v>
      </c>
      <c r="Q2177" t="str">
        <f>IFERROR(VLOOKUP(A2177,Ref_Data!$A:$C,3,0),"Unknown")</f>
        <v>Europe &amp; Central Asia</v>
      </c>
      <c r="R2177" t="str">
        <f t="shared" si="402"/>
        <v>Universal Access</v>
      </c>
      <c r="S2177">
        <f t="shared" si="403"/>
        <v>17.559097411132853</v>
      </c>
      <c r="T2177">
        <f t="shared" si="404"/>
        <v>-24.511726605578303</v>
      </c>
      <c r="U2177">
        <f t="shared" si="405"/>
        <v>4.8003539719163166</v>
      </c>
      <c r="V2177">
        <f t="shared" si="406"/>
        <v>0</v>
      </c>
      <c r="W2177">
        <f t="shared" si="407"/>
        <v>-1.6100856699999984</v>
      </c>
    </row>
    <row r="2178" spans="1:23" x14ac:dyDescent="0.2">
      <c r="A2178" t="s">
        <v>339</v>
      </c>
      <c r="B2178" t="s">
        <v>338</v>
      </c>
      <c r="C2178">
        <v>2015</v>
      </c>
      <c r="D2178">
        <v>100</v>
      </c>
      <c r="E2178">
        <v>5.8</v>
      </c>
      <c r="F2178">
        <v>9.9973417819999995</v>
      </c>
      <c r="G2178">
        <v>4298.5928709999998</v>
      </c>
      <c r="H2178">
        <v>16939923</v>
      </c>
      <c r="I2178" t="str">
        <f>Master_Data!$A2178 &amp; "-" &amp; Master_Data!$C2178</f>
        <v>NLD-2015</v>
      </c>
      <c r="J2178">
        <f t="shared" ref="J2178:J2241" si="408">IF(C2178=2010,"",IF(D2178="","",IFERROR(D2178-INDEX($D:$D,MATCH(A2178&amp;"-"&amp;(C2178-1),$I:$I,0)),"")))</f>
        <v>0</v>
      </c>
      <c r="K2178">
        <f t="shared" ref="K2178:K2241" si="409">IF(C2178=2010,"",IF(E2178="","",IFERROR(E2178-INDEX($E:$E,MATCH(A2178&amp;"-"&amp;(C2178-1),$I:$I,0)),"")))</f>
        <v>0.20000000000000018</v>
      </c>
      <c r="L2178">
        <f t="shared" ref="L2178:L2241" si="410">IF(C2178=2010,"",IF(F2178="","",IFERROR(F2178-INDEX($F:$F,MATCH(A2178&amp;"-"&amp;(C2178-1),$I:$I,0)),"" )))</f>
        <v>0.40570091199999858</v>
      </c>
      <c r="M2178">
        <f t="shared" ref="M2178:M2241" si="411">IFERROR(F2178*H2178,"")</f>
        <v>169354199.99176279</v>
      </c>
      <c r="N2178">
        <f t="shared" ref="N2178:N2241" si="412">IF(D2178="","",100-D2178)</f>
        <v>0</v>
      </c>
      <c r="O2178">
        <f t="shared" ref="O2178:O2241" si="413">IFERROR(F2178/G2178*1000,"")</f>
        <v>2.3257242735049424</v>
      </c>
      <c r="P2178" t="str">
        <f>IFERROR(VLOOKUP(A2178,Ref_Data!$A:$B,2,0),"Unknown")</f>
        <v>High Income</v>
      </c>
      <c r="Q2178" t="str">
        <f>IFERROR(VLOOKUP(A2178,Ref_Data!$A:$C,3,0),"Unknown")</f>
        <v>Europe &amp; Central Asia</v>
      </c>
      <c r="R2178" t="str">
        <f t="shared" ref="R2178:R2241" si="414">IF(D2178="","No Data",IF(D2178&gt;=95,"Universal Access",IF(D2178&gt;=80,"High Access",IF(D2178&gt;=50,"Moderate Access",IF(D2178&gt;=20,"Low Access","Critical")))))</f>
        <v>Universal Access</v>
      </c>
      <c r="S2178">
        <f t="shared" ref="S2178:S2241" si="415">IF(D2178="","",D2178-AVERAGEIF($C:$C,C2178,$D:$D))</f>
        <v>16.984761441953111</v>
      </c>
      <c r="T2178">
        <f t="shared" ref="T2178:T2241" si="416">IF(E2178="","",E2178-AVERAGEIF($C:$C,C2178,$E:$E))</f>
        <v>-24.115157191497989</v>
      </c>
      <c r="U2178">
        <f t="shared" ref="U2178:U2241" si="417">IF(F2178="","",F2178-AVERAGEIF($C:$C,C2178,$F:$F))</f>
        <v>5.2879004159958205</v>
      </c>
      <c r="V2178">
        <f t="shared" ref="V2178:V2241" si="418">IFERROR(IF(D2178="","",D2178-INDEX($D:$D,MATCH(A2178&amp;"-2010",$I:$I,0))),"")</f>
        <v>0</v>
      </c>
      <c r="W2178">
        <f t="shared" ref="W2178:W2241" si="419">IFERROR(IF(F2178="","",F2178-INDEX($F:$F,MATCH(A2178&amp;"-2010",$I:$I,0))),"")</f>
        <v>-1.2043847579999998</v>
      </c>
    </row>
    <row r="2179" spans="1:23" x14ac:dyDescent="0.2">
      <c r="A2179" t="s">
        <v>339</v>
      </c>
      <c r="B2179" t="s">
        <v>338</v>
      </c>
      <c r="C2179">
        <v>2016</v>
      </c>
      <c r="D2179">
        <v>100</v>
      </c>
      <c r="E2179">
        <v>5.6</v>
      </c>
      <c r="F2179">
        <v>10.02880511</v>
      </c>
      <c r="G2179">
        <v>4352.4465309999996</v>
      </c>
      <c r="H2179">
        <v>17030314</v>
      </c>
      <c r="I2179" t="str">
        <f>Master_Data!$A2179 &amp; "-" &amp; Master_Data!$C2179</f>
        <v>NLD-2016</v>
      </c>
      <c r="J2179">
        <f t="shared" si="408"/>
        <v>0</v>
      </c>
      <c r="K2179">
        <f t="shared" si="409"/>
        <v>-0.20000000000000018</v>
      </c>
      <c r="L2179">
        <f t="shared" si="410"/>
        <v>3.1463328000000956E-2</v>
      </c>
      <c r="M2179">
        <f t="shared" si="411"/>
        <v>170793700.06810454</v>
      </c>
      <c r="N2179">
        <f t="shared" si="412"/>
        <v>0</v>
      </c>
      <c r="O2179">
        <f t="shared" si="413"/>
        <v>2.3041765220021726</v>
      </c>
      <c r="P2179" t="str">
        <f>IFERROR(VLOOKUP(A2179,Ref_Data!$A:$B,2,0),"Unknown")</f>
        <v>High Income</v>
      </c>
      <c r="Q2179" t="str">
        <f>IFERROR(VLOOKUP(A2179,Ref_Data!$A:$C,3,0),"Unknown")</f>
        <v>Europe &amp; Central Asia</v>
      </c>
      <c r="R2179" t="str">
        <f t="shared" si="414"/>
        <v>Universal Access</v>
      </c>
      <c r="S2179">
        <f t="shared" si="415"/>
        <v>15.905248869453033</v>
      </c>
      <c r="T2179">
        <f t="shared" si="416"/>
        <v>-24.106057525184724</v>
      </c>
      <c r="U2179">
        <f t="shared" si="417"/>
        <v>5.354433314330544</v>
      </c>
      <c r="V2179">
        <f t="shared" si="418"/>
        <v>0</v>
      </c>
      <c r="W2179">
        <f t="shared" si="419"/>
        <v>-1.1729214299999988</v>
      </c>
    </row>
    <row r="2180" spans="1:23" x14ac:dyDescent="0.2">
      <c r="A2180" t="s">
        <v>339</v>
      </c>
      <c r="B2180" t="s">
        <v>338</v>
      </c>
      <c r="C2180">
        <v>2017</v>
      </c>
      <c r="D2180">
        <v>100</v>
      </c>
      <c r="E2180">
        <v>6.4</v>
      </c>
      <c r="F2180">
        <v>9.8168871749999997</v>
      </c>
      <c r="G2180">
        <v>4365.203853</v>
      </c>
      <c r="H2180">
        <v>17131296</v>
      </c>
      <c r="I2180" t="str">
        <f>Master_Data!$A2180 &amp; "-" &amp; Master_Data!$C2180</f>
        <v>NLD-2017</v>
      </c>
      <c r="J2180">
        <f t="shared" si="408"/>
        <v>0</v>
      </c>
      <c r="K2180">
        <f t="shared" si="409"/>
        <v>0.80000000000000071</v>
      </c>
      <c r="L2180">
        <f t="shared" si="410"/>
        <v>-0.21191793500000067</v>
      </c>
      <c r="M2180">
        <f t="shared" si="411"/>
        <v>168175999.99352878</v>
      </c>
      <c r="N2180">
        <f t="shared" si="412"/>
        <v>0</v>
      </c>
      <c r="O2180">
        <f t="shared" si="413"/>
        <v>2.2488954709992095</v>
      </c>
      <c r="P2180" t="str">
        <f>IFERROR(VLOOKUP(A2180,Ref_Data!$A:$B,2,0),"Unknown")</f>
        <v>High Income</v>
      </c>
      <c r="Q2180" t="str">
        <f>IFERROR(VLOOKUP(A2180,Ref_Data!$A:$C,3,0),"Unknown")</f>
        <v>Europe &amp; Central Asia</v>
      </c>
      <c r="R2180" t="str">
        <f t="shared" si="414"/>
        <v>Universal Access</v>
      </c>
      <c r="S2180">
        <f t="shared" si="415"/>
        <v>15.146092309921883</v>
      </c>
      <c r="T2180">
        <f t="shared" si="416"/>
        <v>-23.141518871734945</v>
      </c>
      <c r="U2180">
        <f t="shared" si="417"/>
        <v>5.1391361094267758</v>
      </c>
      <c r="V2180">
        <f t="shared" si="418"/>
        <v>0</v>
      </c>
      <c r="W2180">
        <f t="shared" si="419"/>
        <v>-1.3848393649999995</v>
      </c>
    </row>
    <row r="2181" spans="1:23" x14ac:dyDescent="0.2">
      <c r="A2181" t="s">
        <v>339</v>
      </c>
      <c r="B2181" t="s">
        <v>338</v>
      </c>
      <c r="C2181">
        <v>2018</v>
      </c>
      <c r="D2181">
        <v>100</v>
      </c>
      <c r="E2181">
        <v>7.4</v>
      </c>
      <c r="F2181">
        <v>9.4648652969999993</v>
      </c>
      <c r="G2181">
        <v>4251.1671669999996</v>
      </c>
      <c r="H2181">
        <v>17231624</v>
      </c>
      <c r="I2181" t="str">
        <f>Master_Data!$A2181 &amp; "-" &amp; Master_Data!$C2181</f>
        <v>NLD-2018</v>
      </c>
      <c r="J2181">
        <f t="shared" si="408"/>
        <v>0</v>
      </c>
      <c r="K2181">
        <f t="shared" si="409"/>
        <v>1</v>
      </c>
      <c r="L2181">
        <f t="shared" si="410"/>
        <v>-0.3520218780000004</v>
      </c>
      <c r="M2181">
        <f t="shared" si="411"/>
        <v>163095000.00855231</v>
      </c>
      <c r="N2181">
        <f t="shared" si="412"/>
        <v>0</v>
      </c>
      <c r="O2181">
        <f t="shared" si="413"/>
        <v>2.2264156936644874</v>
      </c>
      <c r="P2181" t="str">
        <f>IFERROR(VLOOKUP(A2181,Ref_Data!$A:$B,2,0),"Unknown")</f>
        <v>High Income</v>
      </c>
      <c r="Q2181" t="str">
        <f>IFERROR(VLOOKUP(A2181,Ref_Data!$A:$C,3,0),"Unknown")</f>
        <v>Europe &amp; Central Asia</v>
      </c>
      <c r="R2181" t="str">
        <f t="shared" si="414"/>
        <v>Universal Access</v>
      </c>
      <c r="S2181">
        <f t="shared" si="415"/>
        <v>14.516199440312505</v>
      </c>
      <c r="T2181">
        <f t="shared" si="416"/>
        <v>-22.1630301703253</v>
      </c>
      <c r="U2181">
        <f t="shared" si="417"/>
        <v>4.7539962873723844</v>
      </c>
      <c r="V2181">
        <f t="shared" si="418"/>
        <v>0</v>
      </c>
      <c r="W2181">
        <f t="shared" si="419"/>
        <v>-1.7368612429999999</v>
      </c>
    </row>
    <row r="2182" spans="1:23" x14ac:dyDescent="0.2">
      <c r="A2182" t="s">
        <v>339</v>
      </c>
      <c r="B2182" t="s">
        <v>338</v>
      </c>
      <c r="C2182">
        <v>2019</v>
      </c>
      <c r="D2182">
        <v>100</v>
      </c>
      <c r="E2182">
        <v>8.6</v>
      </c>
      <c r="F2182">
        <v>9.1078436200000006</v>
      </c>
      <c r="G2182">
        <v>4129.409095</v>
      </c>
      <c r="H2182">
        <v>17344874</v>
      </c>
      <c r="I2182" t="str">
        <f>Master_Data!$A2182 &amp; "-" &amp; Master_Data!$C2182</f>
        <v>NLD-2019</v>
      </c>
      <c r="J2182">
        <f t="shared" si="408"/>
        <v>0</v>
      </c>
      <c r="K2182">
        <f t="shared" si="409"/>
        <v>1.1999999999999993</v>
      </c>
      <c r="L2182">
        <f t="shared" si="410"/>
        <v>-0.35702167699999876</v>
      </c>
      <c r="M2182">
        <f t="shared" si="411"/>
        <v>157974400.00060388</v>
      </c>
      <c r="N2182">
        <f t="shared" si="412"/>
        <v>0</v>
      </c>
      <c r="O2182">
        <f t="shared" si="413"/>
        <v>2.2056045817858112</v>
      </c>
      <c r="P2182" t="str">
        <f>IFERROR(VLOOKUP(A2182,Ref_Data!$A:$B,2,0),"Unknown")</f>
        <v>High Income</v>
      </c>
      <c r="Q2182" t="str">
        <f>IFERROR(VLOOKUP(A2182,Ref_Data!$A:$C,3,0),"Unknown")</f>
        <v>Europe &amp; Central Asia</v>
      </c>
      <c r="R2182" t="str">
        <f t="shared" si="414"/>
        <v>Universal Access</v>
      </c>
      <c r="S2182">
        <f t="shared" si="415"/>
        <v>13.958622860585876</v>
      </c>
      <c r="T2182">
        <f t="shared" si="416"/>
        <v>-20.862191043827288</v>
      </c>
      <c r="U2182">
        <f t="shared" si="417"/>
        <v>4.424442324418413</v>
      </c>
      <c r="V2182">
        <f t="shared" si="418"/>
        <v>0</v>
      </c>
      <c r="W2182">
        <f t="shared" si="419"/>
        <v>-2.0938829199999986</v>
      </c>
    </row>
    <row r="2183" spans="1:23" x14ac:dyDescent="0.2">
      <c r="A2183" t="s">
        <v>339</v>
      </c>
      <c r="B2183" t="s">
        <v>338</v>
      </c>
      <c r="C2183">
        <v>2020</v>
      </c>
      <c r="D2183">
        <v>100</v>
      </c>
      <c r="E2183">
        <v>10.7</v>
      </c>
      <c r="F2183">
        <v>8.1506980480000006</v>
      </c>
      <c r="G2183">
        <v>3975.3781359999998</v>
      </c>
      <c r="H2183">
        <v>17441500</v>
      </c>
      <c r="I2183" t="str">
        <f>Master_Data!$A2183 &amp; "-" &amp; Master_Data!$C2183</f>
        <v>NLD-2020</v>
      </c>
      <c r="J2183">
        <f t="shared" si="408"/>
        <v>0</v>
      </c>
      <c r="K2183">
        <f t="shared" si="409"/>
        <v>2.0999999999999996</v>
      </c>
      <c r="L2183">
        <f t="shared" si="410"/>
        <v>-0.95714557199999994</v>
      </c>
      <c r="M2183">
        <f t="shared" si="411"/>
        <v>142160400.00419202</v>
      </c>
      <c r="N2183">
        <f t="shared" si="412"/>
        <v>0</v>
      </c>
      <c r="O2183">
        <f t="shared" si="413"/>
        <v>2.0502950333678651</v>
      </c>
      <c r="P2183" t="str">
        <f>IFERROR(VLOOKUP(A2183,Ref_Data!$A:$B,2,0),"Unknown")</f>
        <v>High Income</v>
      </c>
      <c r="Q2183" t="str">
        <f>IFERROR(VLOOKUP(A2183,Ref_Data!$A:$C,3,0),"Unknown")</f>
        <v>Europe &amp; Central Asia</v>
      </c>
      <c r="R2183" t="str">
        <f t="shared" si="414"/>
        <v>Universal Access</v>
      </c>
      <c r="S2183">
        <f t="shared" si="415"/>
        <v>13.426165474335917</v>
      </c>
      <c r="T2183">
        <f t="shared" si="416"/>
        <v>-19.834853433815262</v>
      </c>
      <c r="U2183">
        <f t="shared" si="417"/>
        <v>3.7499504116987428</v>
      </c>
      <c r="V2183">
        <f t="shared" si="418"/>
        <v>0</v>
      </c>
      <c r="W2183">
        <f t="shared" si="419"/>
        <v>-3.0510284919999986</v>
      </c>
    </row>
    <row r="2184" spans="1:23" x14ac:dyDescent="0.2">
      <c r="A2184" t="s">
        <v>339</v>
      </c>
      <c r="B2184" t="s">
        <v>338</v>
      </c>
      <c r="C2184">
        <v>2021</v>
      </c>
      <c r="D2184">
        <v>100</v>
      </c>
      <c r="E2184">
        <v>12.2</v>
      </c>
      <c r="F2184">
        <v>8.3211335119999994</v>
      </c>
      <c r="G2184">
        <v>4057.7912919999999</v>
      </c>
      <c r="H2184">
        <v>17533044</v>
      </c>
      <c r="I2184" t="str">
        <f>Master_Data!$A2184 &amp; "-" &amp; Master_Data!$C2184</f>
        <v>NLD-2021</v>
      </c>
      <c r="J2184">
        <f t="shared" si="408"/>
        <v>0</v>
      </c>
      <c r="K2184">
        <f t="shared" si="409"/>
        <v>1.5</v>
      </c>
      <c r="L2184">
        <f t="shared" si="410"/>
        <v>0.17043546399999876</v>
      </c>
      <c r="M2184">
        <f t="shared" si="411"/>
        <v>145894799.99577051</v>
      </c>
      <c r="N2184">
        <f t="shared" si="412"/>
        <v>0</v>
      </c>
      <c r="O2184">
        <f t="shared" si="413"/>
        <v>2.0506558650281614</v>
      </c>
      <c r="P2184" t="str">
        <f>IFERROR(VLOOKUP(A2184,Ref_Data!$A:$B,2,0),"Unknown")</f>
        <v>High Income</v>
      </c>
      <c r="Q2184" t="str">
        <f>IFERROR(VLOOKUP(A2184,Ref_Data!$A:$C,3,0),"Unknown")</f>
        <v>Europe &amp; Central Asia</v>
      </c>
      <c r="R2184" t="str">
        <f t="shared" si="414"/>
        <v>Universal Access</v>
      </c>
      <c r="S2184">
        <f t="shared" si="415"/>
        <v>12.87483148972656</v>
      </c>
      <c r="T2184">
        <f t="shared" si="416"/>
        <v>-17.403381642512059</v>
      </c>
      <c r="U2184">
        <f t="shared" si="417"/>
        <v>3.7403991709958131</v>
      </c>
      <c r="V2184">
        <f t="shared" si="418"/>
        <v>0</v>
      </c>
      <c r="W2184">
        <f t="shared" si="419"/>
        <v>-2.8805930279999998</v>
      </c>
    </row>
    <row r="2185" spans="1:23" x14ac:dyDescent="0.2">
      <c r="A2185" t="s">
        <v>339</v>
      </c>
      <c r="B2185" t="s">
        <v>338</v>
      </c>
      <c r="C2185">
        <v>2022</v>
      </c>
      <c r="D2185">
        <v>100</v>
      </c>
      <c r="F2185">
        <v>7.5201477519999997</v>
      </c>
      <c r="G2185">
        <v>3570.12032</v>
      </c>
      <c r="H2185">
        <v>17700982</v>
      </c>
      <c r="I2185" t="str">
        <f>Master_Data!$A2185 &amp; "-" &amp; Master_Data!$C2185</f>
        <v>NLD-2022</v>
      </c>
      <c r="J2185">
        <f t="shared" si="408"/>
        <v>0</v>
      </c>
      <c r="K2185" t="str">
        <f t="shared" si="409"/>
        <v/>
      </c>
      <c r="L2185">
        <f t="shared" si="410"/>
        <v>-0.80098575999999966</v>
      </c>
      <c r="M2185">
        <f t="shared" si="411"/>
        <v>133113999.99549246</v>
      </c>
      <c r="N2185">
        <f t="shared" si="412"/>
        <v>0</v>
      </c>
      <c r="O2185">
        <f t="shared" si="413"/>
        <v>2.1064129715381692</v>
      </c>
      <c r="P2185" t="str">
        <f>IFERROR(VLOOKUP(A2185,Ref_Data!$A:$B,2,0),"Unknown")</f>
        <v>High Income</v>
      </c>
      <c r="Q2185" t="str">
        <f>IFERROR(VLOOKUP(A2185,Ref_Data!$A:$C,3,0),"Unknown")</f>
        <v>Europe &amp; Central Asia</v>
      </c>
      <c r="R2185" t="str">
        <f t="shared" si="414"/>
        <v>Universal Access</v>
      </c>
      <c r="S2185">
        <f t="shared" si="415"/>
        <v>12.585946336015652</v>
      </c>
      <c r="T2185" t="str">
        <f t="shared" si="416"/>
        <v/>
      </c>
      <c r="U2185">
        <f t="shared" si="417"/>
        <v>2.9693466997740634</v>
      </c>
      <c r="V2185">
        <f t="shared" si="418"/>
        <v>0</v>
      </c>
      <c r="W2185">
        <f t="shared" si="419"/>
        <v>-3.6815787879999995</v>
      </c>
    </row>
    <row r="2186" spans="1:23" x14ac:dyDescent="0.2">
      <c r="A2186" t="s">
        <v>341</v>
      </c>
      <c r="B2186" t="s">
        <v>340</v>
      </c>
      <c r="C2186">
        <v>2010</v>
      </c>
      <c r="D2186">
        <v>100</v>
      </c>
      <c r="E2186">
        <v>56</v>
      </c>
      <c r="F2186">
        <v>9.8143642419999999</v>
      </c>
      <c r="G2186">
        <v>6455.3166849999998</v>
      </c>
      <c r="H2186">
        <v>4889252</v>
      </c>
      <c r="I2186" t="str">
        <f>Master_Data!$A2186 &amp; "-" &amp; Master_Data!$C2186</f>
        <v>NOR-2010</v>
      </c>
      <c r="J2186" t="str">
        <f t="shared" si="408"/>
        <v/>
      </c>
      <c r="K2186" t="str">
        <f t="shared" si="409"/>
        <v/>
      </c>
      <c r="L2186" t="str">
        <f t="shared" si="410"/>
        <v/>
      </c>
      <c r="M2186">
        <f t="shared" si="411"/>
        <v>47984899.998926982</v>
      </c>
      <c r="N2186">
        <f t="shared" si="412"/>
        <v>0</v>
      </c>
      <c r="O2186">
        <f t="shared" si="413"/>
        <v>1.5203536435021547</v>
      </c>
      <c r="P2186" t="str">
        <f>IFERROR(VLOOKUP(A2186,Ref_Data!$A:$B,2,0),"Unknown")</f>
        <v>High Income</v>
      </c>
      <c r="Q2186" t="str">
        <f>IFERROR(VLOOKUP(A2186,Ref_Data!$A:$C,3,0),"Unknown")</f>
        <v>Europe &amp; Central Asia</v>
      </c>
      <c r="R2186" t="str">
        <f t="shared" si="414"/>
        <v>Universal Access</v>
      </c>
      <c r="S2186">
        <f t="shared" si="415"/>
        <v>20.375342560585949</v>
      </c>
      <c r="T2186">
        <f t="shared" si="416"/>
        <v>25.587335093262098</v>
      </c>
      <c r="U2186">
        <f t="shared" si="417"/>
        <v>4.7163050280083656</v>
      </c>
      <c r="V2186">
        <f t="shared" si="418"/>
        <v>0</v>
      </c>
      <c r="W2186">
        <f t="shared" si="419"/>
        <v>0</v>
      </c>
    </row>
    <row r="2187" spans="1:23" x14ac:dyDescent="0.2">
      <c r="A2187" t="s">
        <v>341</v>
      </c>
      <c r="B2187" t="s">
        <v>340</v>
      </c>
      <c r="C2187">
        <v>2011</v>
      </c>
      <c r="D2187">
        <v>100</v>
      </c>
      <c r="E2187">
        <v>56</v>
      </c>
      <c r="F2187">
        <v>9.4766941350000007</v>
      </c>
      <c r="G2187">
        <v>5501.9559360000003</v>
      </c>
      <c r="H2187">
        <v>4953088</v>
      </c>
      <c r="I2187" t="str">
        <f>Master_Data!$A2187 &amp; "-" &amp; Master_Data!$C2187</f>
        <v>NOR-2011</v>
      </c>
      <c r="J2187">
        <f t="shared" si="408"/>
        <v>0</v>
      </c>
      <c r="K2187">
        <f t="shared" si="409"/>
        <v>0</v>
      </c>
      <c r="L2187">
        <f t="shared" si="410"/>
        <v>-0.33767010699999922</v>
      </c>
      <c r="M2187">
        <f t="shared" si="411"/>
        <v>46938899.999738887</v>
      </c>
      <c r="N2187">
        <f t="shared" si="412"/>
        <v>0</v>
      </c>
      <c r="O2187">
        <f t="shared" si="413"/>
        <v>1.7224227611480458</v>
      </c>
      <c r="P2187" t="str">
        <f>IFERROR(VLOOKUP(A2187,Ref_Data!$A:$B,2,0),"Unknown")</f>
        <v>High Income</v>
      </c>
      <c r="Q2187" t="str">
        <f>IFERROR(VLOOKUP(A2187,Ref_Data!$A:$C,3,0),"Unknown")</f>
        <v>Europe &amp; Central Asia</v>
      </c>
      <c r="R2187" t="str">
        <f t="shared" si="414"/>
        <v>Universal Access</v>
      </c>
      <c r="S2187">
        <f t="shared" si="415"/>
        <v>19.584672569179688</v>
      </c>
      <c r="T2187">
        <f t="shared" si="416"/>
        <v>25.802629710358858</v>
      </c>
      <c r="U2187">
        <f t="shared" si="417"/>
        <v>4.3501607512259453</v>
      </c>
      <c r="V2187">
        <f t="shared" si="418"/>
        <v>0</v>
      </c>
      <c r="W2187">
        <f t="shared" si="419"/>
        <v>-0.33767010699999922</v>
      </c>
    </row>
    <row r="2188" spans="1:23" x14ac:dyDescent="0.2">
      <c r="A2188" t="s">
        <v>341</v>
      </c>
      <c r="B2188" t="s">
        <v>340</v>
      </c>
      <c r="C2188">
        <v>2012</v>
      </c>
      <c r="D2188">
        <v>100</v>
      </c>
      <c r="E2188">
        <v>56.9</v>
      </c>
      <c r="F2188">
        <v>9.2436037100000004</v>
      </c>
      <c r="G2188">
        <v>5805.4675889999999</v>
      </c>
      <c r="H2188">
        <v>5018573</v>
      </c>
      <c r="I2188" t="str">
        <f>Master_Data!$A2188 &amp; "-" &amp; Master_Data!$C2188</f>
        <v>NOR-2012</v>
      </c>
      <c r="J2188">
        <f t="shared" si="408"/>
        <v>0</v>
      </c>
      <c r="K2188">
        <f t="shared" si="409"/>
        <v>0.89999999999999858</v>
      </c>
      <c r="L2188">
        <f t="shared" si="410"/>
        <v>-0.23309042500000032</v>
      </c>
      <c r="M2188">
        <f t="shared" si="411"/>
        <v>46389700.001705833</v>
      </c>
      <c r="N2188">
        <f t="shared" si="412"/>
        <v>0</v>
      </c>
      <c r="O2188">
        <f t="shared" si="413"/>
        <v>1.5922238076937096</v>
      </c>
      <c r="P2188" t="str">
        <f>IFERROR(VLOOKUP(A2188,Ref_Data!$A:$B,2,0),"Unknown")</f>
        <v>High Income</v>
      </c>
      <c r="Q2188" t="str">
        <f>IFERROR(VLOOKUP(A2188,Ref_Data!$A:$C,3,0),"Unknown")</f>
        <v>Europe &amp; Central Asia</v>
      </c>
      <c r="R2188" t="str">
        <f t="shared" si="414"/>
        <v>Universal Access</v>
      </c>
      <c r="S2188">
        <f t="shared" si="415"/>
        <v>18.879195463984374</v>
      </c>
      <c r="T2188">
        <f t="shared" si="416"/>
        <v>26.792870546775116</v>
      </c>
      <c r="U2188">
        <f t="shared" si="417"/>
        <v>3.8380996469037711</v>
      </c>
      <c r="V2188">
        <f t="shared" si="418"/>
        <v>0</v>
      </c>
      <c r="W2188">
        <f t="shared" si="419"/>
        <v>-0.57076053199999954</v>
      </c>
    </row>
    <row r="2189" spans="1:23" x14ac:dyDescent="0.2">
      <c r="A2189" t="s">
        <v>341</v>
      </c>
      <c r="B2189" t="s">
        <v>340</v>
      </c>
      <c r="C2189">
        <v>2013</v>
      </c>
      <c r="D2189">
        <v>100</v>
      </c>
      <c r="E2189">
        <v>56.6</v>
      </c>
      <c r="F2189">
        <v>9.2285785780000005</v>
      </c>
      <c r="G2189">
        <v>6047.1805750000003</v>
      </c>
      <c r="H2189">
        <v>5079623</v>
      </c>
      <c r="I2189" t="str">
        <f>Master_Data!$A2189 &amp; "-" &amp; Master_Data!$C2189</f>
        <v>NOR-2013</v>
      </c>
      <c r="J2189">
        <f t="shared" si="408"/>
        <v>0</v>
      </c>
      <c r="K2189">
        <f t="shared" si="409"/>
        <v>-0.29999999999999716</v>
      </c>
      <c r="L2189">
        <f t="shared" si="410"/>
        <v>-1.5025131999999886E-2</v>
      </c>
      <c r="M2189">
        <f t="shared" si="411"/>
        <v>46877700.002116099</v>
      </c>
      <c r="N2189">
        <f t="shared" si="412"/>
        <v>0</v>
      </c>
      <c r="O2189">
        <f t="shared" si="413"/>
        <v>1.5260960812303839</v>
      </c>
      <c r="P2189" t="str">
        <f>IFERROR(VLOOKUP(A2189,Ref_Data!$A:$B,2,0),"Unknown")</f>
        <v>High Income</v>
      </c>
      <c r="Q2189" t="str">
        <f>IFERROR(VLOOKUP(A2189,Ref_Data!$A:$C,3,0),"Unknown")</f>
        <v>Europe &amp; Central Asia</v>
      </c>
      <c r="R2189" t="str">
        <f t="shared" si="414"/>
        <v>Universal Access</v>
      </c>
      <c r="S2189">
        <f t="shared" si="415"/>
        <v>18.287461823359394</v>
      </c>
      <c r="T2189">
        <f t="shared" si="416"/>
        <v>26.298359916164653</v>
      </c>
      <c r="U2189">
        <f t="shared" si="417"/>
        <v>4.2602081339999964</v>
      </c>
      <c r="V2189">
        <f t="shared" si="418"/>
        <v>0</v>
      </c>
      <c r="W2189">
        <f t="shared" si="419"/>
        <v>-0.58578566399999943</v>
      </c>
    </row>
    <row r="2190" spans="1:23" x14ac:dyDescent="0.2">
      <c r="A2190" t="s">
        <v>341</v>
      </c>
      <c r="B2190" t="s">
        <v>340</v>
      </c>
      <c r="C2190">
        <v>2014</v>
      </c>
      <c r="D2190">
        <v>100</v>
      </c>
      <c r="E2190">
        <v>55.8</v>
      </c>
      <c r="F2190">
        <v>9.1470465030000003</v>
      </c>
      <c r="G2190">
        <v>5525.5760389999996</v>
      </c>
      <c r="H2190">
        <v>5137232</v>
      </c>
      <c r="I2190" t="str">
        <f>Master_Data!$A2190 &amp; "-" &amp; Master_Data!$C2190</f>
        <v>NOR-2014</v>
      </c>
      <c r="J2190">
        <f t="shared" si="408"/>
        <v>0</v>
      </c>
      <c r="K2190">
        <f t="shared" si="409"/>
        <v>-0.80000000000000426</v>
      </c>
      <c r="L2190">
        <f t="shared" si="410"/>
        <v>-8.1532075000000148E-2</v>
      </c>
      <c r="M2190">
        <f t="shared" si="411"/>
        <v>46990500.000699699</v>
      </c>
      <c r="N2190">
        <f t="shared" si="412"/>
        <v>0</v>
      </c>
      <c r="O2190">
        <f t="shared" si="413"/>
        <v>1.6554014347896662</v>
      </c>
      <c r="P2190" t="str">
        <f>IFERROR(VLOOKUP(A2190,Ref_Data!$A:$B,2,0),"Unknown")</f>
        <v>High Income</v>
      </c>
      <c r="Q2190" t="str">
        <f>IFERROR(VLOOKUP(A2190,Ref_Data!$A:$C,3,0),"Unknown")</f>
        <v>Europe &amp; Central Asia</v>
      </c>
      <c r="R2190" t="str">
        <f t="shared" si="414"/>
        <v>Universal Access</v>
      </c>
      <c r="S2190">
        <f t="shared" si="415"/>
        <v>17.559097411132853</v>
      </c>
      <c r="T2190">
        <f t="shared" si="416"/>
        <v>25.688273394421696</v>
      </c>
      <c r="U2190">
        <f t="shared" si="417"/>
        <v>4.3557596049163161</v>
      </c>
      <c r="V2190">
        <f t="shared" si="418"/>
        <v>0</v>
      </c>
      <c r="W2190">
        <f t="shared" si="419"/>
        <v>-0.66731773899999958</v>
      </c>
    </row>
    <row r="2191" spans="1:23" x14ac:dyDescent="0.2">
      <c r="A2191" t="s">
        <v>341</v>
      </c>
      <c r="B2191" t="s">
        <v>340</v>
      </c>
      <c r="C2191">
        <v>2015</v>
      </c>
      <c r="D2191">
        <v>100</v>
      </c>
      <c r="E2191">
        <v>56.5</v>
      </c>
      <c r="F2191">
        <v>9.2422108670000007</v>
      </c>
      <c r="G2191">
        <v>4930.4813759999997</v>
      </c>
      <c r="H2191">
        <v>5188607</v>
      </c>
      <c r="I2191" t="str">
        <f>Master_Data!$A2191 &amp; "-" &amp; Master_Data!$C2191</f>
        <v>NOR-2015</v>
      </c>
      <c r="J2191">
        <f t="shared" si="408"/>
        <v>0</v>
      </c>
      <c r="K2191">
        <f t="shared" si="409"/>
        <v>0.70000000000000284</v>
      </c>
      <c r="L2191">
        <f t="shared" si="410"/>
        <v>9.516436400000039E-2</v>
      </c>
      <c r="M2191">
        <f t="shared" si="411"/>
        <v>47954199.999992274</v>
      </c>
      <c r="N2191">
        <f t="shared" si="412"/>
        <v>0</v>
      </c>
      <c r="O2191">
        <f t="shared" si="413"/>
        <v>1.87450477188457</v>
      </c>
      <c r="P2191" t="str">
        <f>IFERROR(VLOOKUP(A2191,Ref_Data!$A:$B,2,0),"Unknown")</f>
        <v>High Income</v>
      </c>
      <c r="Q2191" t="str">
        <f>IFERROR(VLOOKUP(A2191,Ref_Data!$A:$C,3,0),"Unknown")</f>
        <v>Europe &amp; Central Asia</v>
      </c>
      <c r="R2191" t="str">
        <f t="shared" si="414"/>
        <v>Universal Access</v>
      </c>
      <c r="S2191">
        <f t="shared" si="415"/>
        <v>16.984761441953111</v>
      </c>
      <c r="T2191">
        <f t="shared" si="416"/>
        <v>26.58484280850201</v>
      </c>
      <c r="U2191">
        <f t="shared" si="417"/>
        <v>4.5327695009958218</v>
      </c>
      <c r="V2191">
        <f t="shared" si="418"/>
        <v>0</v>
      </c>
      <c r="W2191">
        <f t="shared" si="419"/>
        <v>-0.57215337499999919</v>
      </c>
    </row>
    <row r="2192" spans="1:23" x14ac:dyDescent="0.2">
      <c r="A2192" t="s">
        <v>341</v>
      </c>
      <c r="B2192" t="s">
        <v>340</v>
      </c>
      <c r="C2192">
        <v>2016</v>
      </c>
      <c r="D2192">
        <v>100</v>
      </c>
      <c r="E2192">
        <v>57.7</v>
      </c>
      <c r="F2192">
        <v>9.0497522309999994</v>
      </c>
      <c r="G2192">
        <v>5368.5764719999997</v>
      </c>
      <c r="H2192">
        <v>5234519</v>
      </c>
      <c r="I2192" t="str">
        <f>Master_Data!$A2192 &amp; "-" &amp; Master_Data!$C2192</f>
        <v>NOR-2016</v>
      </c>
      <c r="J2192">
        <f t="shared" si="408"/>
        <v>0</v>
      </c>
      <c r="K2192">
        <f t="shared" si="409"/>
        <v>1.2000000000000028</v>
      </c>
      <c r="L2192">
        <f t="shared" si="410"/>
        <v>-0.19245863600000135</v>
      </c>
      <c r="M2192">
        <f t="shared" si="411"/>
        <v>47371099.998461887</v>
      </c>
      <c r="N2192">
        <f t="shared" si="412"/>
        <v>0</v>
      </c>
      <c r="O2192">
        <f t="shared" si="413"/>
        <v>1.6856893588457391</v>
      </c>
      <c r="P2192" t="str">
        <f>IFERROR(VLOOKUP(A2192,Ref_Data!$A:$B,2,0),"Unknown")</f>
        <v>High Income</v>
      </c>
      <c r="Q2192" t="str">
        <f>IFERROR(VLOOKUP(A2192,Ref_Data!$A:$C,3,0),"Unknown")</f>
        <v>Europe &amp; Central Asia</v>
      </c>
      <c r="R2192" t="str">
        <f t="shared" si="414"/>
        <v>Universal Access</v>
      </c>
      <c r="S2192">
        <f t="shared" si="415"/>
        <v>15.905248869453033</v>
      </c>
      <c r="T2192">
        <f t="shared" si="416"/>
        <v>27.993942474815277</v>
      </c>
      <c r="U2192">
        <f t="shared" si="417"/>
        <v>4.375380435330543</v>
      </c>
      <c r="V2192">
        <f t="shared" si="418"/>
        <v>0</v>
      </c>
      <c r="W2192">
        <f t="shared" si="419"/>
        <v>-0.76461201100000054</v>
      </c>
    </row>
    <row r="2193" spans="1:23" x14ac:dyDescent="0.2">
      <c r="A2193" t="s">
        <v>341</v>
      </c>
      <c r="B2193" t="s">
        <v>340</v>
      </c>
      <c r="C2193">
        <v>2017</v>
      </c>
      <c r="D2193">
        <v>100</v>
      </c>
      <c r="E2193">
        <v>58.9</v>
      </c>
      <c r="F2193">
        <v>8.9840226429999994</v>
      </c>
      <c r="G2193">
        <v>5673.5093150000002</v>
      </c>
      <c r="H2193">
        <v>5276968</v>
      </c>
      <c r="I2193" t="str">
        <f>Master_Data!$A2193 &amp; "-" &amp; Master_Data!$C2193</f>
        <v>NOR-2017</v>
      </c>
      <c r="J2193">
        <f t="shared" si="408"/>
        <v>0</v>
      </c>
      <c r="K2193">
        <f t="shared" si="409"/>
        <v>1.1999999999999957</v>
      </c>
      <c r="L2193">
        <f t="shared" si="410"/>
        <v>-6.572958799999995E-2</v>
      </c>
      <c r="M2193">
        <f t="shared" si="411"/>
        <v>47408399.99838642</v>
      </c>
      <c r="N2193">
        <f t="shared" si="412"/>
        <v>0</v>
      </c>
      <c r="O2193">
        <f t="shared" si="413"/>
        <v>1.5835036384354644</v>
      </c>
      <c r="P2193" t="str">
        <f>IFERROR(VLOOKUP(A2193,Ref_Data!$A:$B,2,0),"Unknown")</f>
        <v>High Income</v>
      </c>
      <c r="Q2193" t="str">
        <f>IFERROR(VLOOKUP(A2193,Ref_Data!$A:$C,3,0),"Unknown")</f>
        <v>Europe &amp; Central Asia</v>
      </c>
      <c r="R2193" t="str">
        <f t="shared" si="414"/>
        <v>Universal Access</v>
      </c>
      <c r="S2193">
        <f t="shared" si="415"/>
        <v>15.146092309921883</v>
      </c>
      <c r="T2193">
        <f t="shared" si="416"/>
        <v>29.358481128265051</v>
      </c>
      <c r="U2193">
        <f t="shared" si="417"/>
        <v>4.3062715774267755</v>
      </c>
      <c r="V2193">
        <f t="shared" si="418"/>
        <v>0</v>
      </c>
      <c r="W2193">
        <f t="shared" si="419"/>
        <v>-0.83034159900000049</v>
      </c>
    </row>
    <row r="2194" spans="1:23" x14ac:dyDescent="0.2">
      <c r="A2194" t="s">
        <v>341</v>
      </c>
      <c r="B2194" t="s">
        <v>340</v>
      </c>
      <c r="C2194">
        <v>2018</v>
      </c>
      <c r="D2194">
        <v>100</v>
      </c>
      <c r="E2194">
        <v>58.9</v>
      </c>
      <c r="F2194">
        <v>8.7803346290000004</v>
      </c>
      <c r="G2194">
        <v>5539.1901189999999</v>
      </c>
      <c r="H2194">
        <v>5311916</v>
      </c>
      <c r="I2194" t="str">
        <f>Master_Data!$A2194 &amp; "-" &amp; Master_Data!$C2194</f>
        <v>NOR-2018</v>
      </c>
      <c r="J2194">
        <f t="shared" si="408"/>
        <v>0</v>
      </c>
      <c r="K2194">
        <f t="shared" si="409"/>
        <v>0</v>
      </c>
      <c r="L2194">
        <f t="shared" si="410"/>
        <v>-0.20368801399999903</v>
      </c>
      <c r="M2194">
        <f t="shared" si="411"/>
        <v>46640400.001139164</v>
      </c>
      <c r="N2194">
        <f t="shared" si="412"/>
        <v>0</v>
      </c>
      <c r="O2194">
        <f t="shared" si="413"/>
        <v>1.5851296742609604</v>
      </c>
      <c r="P2194" t="str">
        <f>IFERROR(VLOOKUP(A2194,Ref_Data!$A:$B,2,0),"Unknown")</f>
        <v>High Income</v>
      </c>
      <c r="Q2194" t="str">
        <f>IFERROR(VLOOKUP(A2194,Ref_Data!$A:$C,3,0),"Unknown")</f>
        <v>Europe &amp; Central Asia</v>
      </c>
      <c r="R2194" t="str">
        <f t="shared" si="414"/>
        <v>Universal Access</v>
      </c>
      <c r="S2194">
        <f t="shared" si="415"/>
        <v>14.516199440312505</v>
      </c>
      <c r="T2194">
        <f t="shared" si="416"/>
        <v>29.336969829674697</v>
      </c>
      <c r="U2194">
        <f t="shared" si="417"/>
        <v>4.0694656193723855</v>
      </c>
      <c r="V2194">
        <f t="shared" si="418"/>
        <v>0</v>
      </c>
      <c r="W2194">
        <f t="shared" si="419"/>
        <v>-1.0340296129999995</v>
      </c>
    </row>
    <row r="2195" spans="1:23" x14ac:dyDescent="0.2">
      <c r="A2195" t="s">
        <v>341</v>
      </c>
      <c r="B2195" t="s">
        <v>340</v>
      </c>
      <c r="C2195">
        <v>2019</v>
      </c>
      <c r="D2195">
        <v>100</v>
      </c>
      <c r="E2195">
        <v>59.8</v>
      </c>
      <c r="F2195">
        <v>8.4793346770000007</v>
      </c>
      <c r="G2195">
        <v>5220.6886610000001</v>
      </c>
      <c r="H2195">
        <v>5347896</v>
      </c>
      <c r="I2195" t="str">
        <f>Master_Data!$A2195 &amp; "-" &amp; Master_Data!$C2195</f>
        <v>NOR-2019</v>
      </c>
      <c r="J2195">
        <f t="shared" si="408"/>
        <v>0</v>
      </c>
      <c r="K2195">
        <f t="shared" si="409"/>
        <v>0.89999999999999858</v>
      </c>
      <c r="L2195">
        <f t="shared" si="410"/>
        <v>-0.30099995199999974</v>
      </c>
      <c r="M2195">
        <f t="shared" si="411"/>
        <v>45346600.001789592</v>
      </c>
      <c r="N2195">
        <f t="shared" si="412"/>
        <v>0</v>
      </c>
      <c r="O2195">
        <f t="shared" si="413"/>
        <v>1.6241793425344428</v>
      </c>
      <c r="P2195" t="str">
        <f>IFERROR(VLOOKUP(A2195,Ref_Data!$A:$B,2,0),"Unknown")</f>
        <v>High Income</v>
      </c>
      <c r="Q2195" t="str">
        <f>IFERROR(VLOOKUP(A2195,Ref_Data!$A:$C,3,0),"Unknown")</f>
        <v>Europe &amp; Central Asia</v>
      </c>
      <c r="R2195" t="str">
        <f t="shared" si="414"/>
        <v>Universal Access</v>
      </c>
      <c r="S2195">
        <f t="shared" si="415"/>
        <v>13.958622860585876</v>
      </c>
      <c r="T2195">
        <f t="shared" si="416"/>
        <v>30.337808956172708</v>
      </c>
      <c r="U2195">
        <f t="shared" si="417"/>
        <v>3.7959333814184131</v>
      </c>
      <c r="V2195">
        <f t="shared" si="418"/>
        <v>0</v>
      </c>
      <c r="W2195">
        <f t="shared" si="419"/>
        <v>-1.3350295649999993</v>
      </c>
    </row>
    <row r="2196" spans="1:23" x14ac:dyDescent="0.2">
      <c r="A2196" t="s">
        <v>341</v>
      </c>
      <c r="B2196" t="s">
        <v>340</v>
      </c>
      <c r="C2196">
        <v>2020</v>
      </c>
      <c r="D2196">
        <v>100</v>
      </c>
      <c r="E2196">
        <v>60.9</v>
      </c>
      <c r="F2196">
        <v>8.1249378419999996</v>
      </c>
      <c r="G2196">
        <v>5145.7222190000002</v>
      </c>
      <c r="H2196">
        <v>5379475</v>
      </c>
      <c r="I2196" t="str">
        <f>Master_Data!$A2196 &amp; "-" &amp; Master_Data!$C2196</f>
        <v>NOR-2020</v>
      </c>
      <c r="J2196">
        <f t="shared" si="408"/>
        <v>0</v>
      </c>
      <c r="K2196">
        <f t="shared" si="409"/>
        <v>1.1000000000000014</v>
      </c>
      <c r="L2196">
        <f t="shared" si="410"/>
        <v>-0.35439683500000108</v>
      </c>
      <c r="M2196">
        <f t="shared" si="411"/>
        <v>43707899.997592948</v>
      </c>
      <c r="N2196">
        <f t="shared" si="412"/>
        <v>0</v>
      </c>
      <c r="O2196">
        <f t="shared" si="413"/>
        <v>1.5789693839281844</v>
      </c>
      <c r="P2196" t="str">
        <f>IFERROR(VLOOKUP(A2196,Ref_Data!$A:$B,2,0),"Unknown")</f>
        <v>High Income</v>
      </c>
      <c r="Q2196" t="str">
        <f>IFERROR(VLOOKUP(A2196,Ref_Data!$A:$C,3,0),"Unknown")</f>
        <v>Europe &amp; Central Asia</v>
      </c>
      <c r="R2196" t="str">
        <f t="shared" si="414"/>
        <v>Universal Access</v>
      </c>
      <c r="S2196">
        <f t="shared" si="415"/>
        <v>13.426165474335917</v>
      </c>
      <c r="T2196">
        <f t="shared" si="416"/>
        <v>30.365146566184738</v>
      </c>
      <c r="U2196">
        <f t="shared" si="417"/>
        <v>3.7241902056987417</v>
      </c>
      <c r="V2196">
        <f t="shared" si="418"/>
        <v>0</v>
      </c>
      <c r="W2196">
        <f t="shared" si="419"/>
        <v>-1.6894264000000003</v>
      </c>
    </row>
    <row r="2197" spans="1:23" x14ac:dyDescent="0.2">
      <c r="A2197" t="s">
        <v>341</v>
      </c>
      <c r="B2197" t="s">
        <v>340</v>
      </c>
      <c r="C2197">
        <v>2021</v>
      </c>
      <c r="D2197">
        <v>100</v>
      </c>
      <c r="E2197">
        <v>61.4</v>
      </c>
      <c r="F2197">
        <v>8.214713626</v>
      </c>
      <c r="G2197">
        <v>5298.876628</v>
      </c>
      <c r="H2197">
        <v>5408320</v>
      </c>
      <c r="I2197" t="str">
        <f>Master_Data!$A2197 &amp; "-" &amp; Master_Data!$C2197</f>
        <v>NOR-2021</v>
      </c>
      <c r="J2197">
        <f t="shared" si="408"/>
        <v>0</v>
      </c>
      <c r="K2197">
        <f t="shared" si="409"/>
        <v>0.5</v>
      </c>
      <c r="L2197">
        <f t="shared" si="410"/>
        <v>8.9775784000000414E-2</v>
      </c>
      <c r="M2197">
        <f t="shared" si="411"/>
        <v>44427799.99776832</v>
      </c>
      <c r="N2197">
        <f t="shared" si="412"/>
        <v>0</v>
      </c>
      <c r="O2197">
        <f t="shared" si="413"/>
        <v>1.550274558685196</v>
      </c>
      <c r="P2197" t="str">
        <f>IFERROR(VLOOKUP(A2197,Ref_Data!$A:$B,2,0),"Unknown")</f>
        <v>High Income</v>
      </c>
      <c r="Q2197" t="str">
        <f>IFERROR(VLOOKUP(A2197,Ref_Data!$A:$C,3,0),"Unknown")</f>
        <v>Europe &amp; Central Asia</v>
      </c>
      <c r="R2197" t="str">
        <f t="shared" si="414"/>
        <v>Universal Access</v>
      </c>
      <c r="S2197">
        <f t="shared" si="415"/>
        <v>12.87483148972656</v>
      </c>
      <c r="T2197">
        <f t="shared" si="416"/>
        <v>31.79661835748794</v>
      </c>
      <c r="U2197">
        <f t="shared" si="417"/>
        <v>3.6339792849958137</v>
      </c>
      <c r="V2197">
        <f t="shared" si="418"/>
        <v>0</v>
      </c>
      <c r="W2197">
        <f t="shared" si="419"/>
        <v>-1.5996506159999999</v>
      </c>
    </row>
    <row r="2198" spans="1:23" x14ac:dyDescent="0.2">
      <c r="A2198" t="s">
        <v>341</v>
      </c>
      <c r="B2198" t="s">
        <v>340</v>
      </c>
      <c r="C2198">
        <v>2022</v>
      </c>
      <c r="D2198">
        <v>100</v>
      </c>
      <c r="F2198">
        <v>7.9798582659999999</v>
      </c>
      <c r="G2198">
        <v>4651.4867080000004</v>
      </c>
      <c r="H2198">
        <v>5457127</v>
      </c>
      <c r="I2198" t="str">
        <f>Master_Data!$A2198 &amp; "-" &amp; Master_Data!$C2198</f>
        <v>NOR-2022</v>
      </c>
      <c r="J2198">
        <f t="shared" si="408"/>
        <v>0</v>
      </c>
      <c r="K2198" t="str">
        <f t="shared" si="409"/>
        <v/>
      </c>
      <c r="L2198">
        <f t="shared" si="410"/>
        <v>-0.23485536000000007</v>
      </c>
      <c r="M2198">
        <f t="shared" si="411"/>
        <v>43547099.999561779</v>
      </c>
      <c r="N2198">
        <f t="shared" si="412"/>
        <v>0</v>
      </c>
      <c r="O2198">
        <f t="shared" si="413"/>
        <v>1.7155500524758245</v>
      </c>
      <c r="P2198" t="str">
        <f>IFERROR(VLOOKUP(A2198,Ref_Data!$A:$B,2,0),"Unknown")</f>
        <v>High Income</v>
      </c>
      <c r="Q2198" t="str">
        <f>IFERROR(VLOOKUP(A2198,Ref_Data!$A:$C,3,0),"Unknown")</f>
        <v>Europe &amp; Central Asia</v>
      </c>
      <c r="R2198" t="str">
        <f t="shared" si="414"/>
        <v>Universal Access</v>
      </c>
      <c r="S2198">
        <f t="shared" si="415"/>
        <v>12.585946336015652</v>
      </c>
      <c r="T2198" t="str">
        <f t="shared" si="416"/>
        <v/>
      </c>
      <c r="U2198">
        <f t="shared" si="417"/>
        <v>3.4290572137740636</v>
      </c>
      <c r="V2198">
        <f t="shared" si="418"/>
        <v>0</v>
      </c>
      <c r="W2198">
        <f t="shared" si="419"/>
        <v>-1.834505976</v>
      </c>
    </row>
    <row r="2199" spans="1:23" x14ac:dyDescent="0.2">
      <c r="A2199" t="s">
        <v>343</v>
      </c>
      <c r="B2199" t="s">
        <v>342</v>
      </c>
      <c r="C2199">
        <v>2010</v>
      </c>
      <c r="D2199">
        <v>68.599999999999994</v>
      </c>
      <c r="E2199">
        <v>87.3</v>
      </c>
      <c r="F2199">
        <v>0.17500579299999999</v>
      </c>
      <c r="G2199">
        <v>373.44218130000002</v>
      </c>
      <c r="H2199">
        <v>27341952</v>
      </c>
      <c r="I2199" t="str">
        <f>Master_Data!$A2199 &amp; "-" &amp; Master_Data!$C2199</f>
        <v>NPL-2010</v>
      </c>
      <c r="J2199" t="str">
        <f t="shared" si="408"/>
        <v/>
      </c>
      <c r="K2199" t="str">
        <f t="shared" si="409"/>
        <v/>
      </c>
      <c r="L2199" t="str">
        <f t="shared" si="410"/>
        <v/>
      </c>
      <c r="M2199">
        <f t="shared" si="411"/>
        <v>4784999.9919279357</v>
      </c>
      <c r="N2199">
        <f t="shared" si="412"/>
        <v>31.400000000000006</v>
      </c>
      <c r="O2199">
        <f t="shared" si="413"/>
        <v>0.46862888490738358</v>
      </c>
      <c r="P2199" t="str">
        <f>IFERROR(VLOOKUP(A2199,Ref_Data!$A:$B,2,0),"Unknown")</f>
        <v>Lower Middle Income</v>
      </c>
      <c r="Q2199" t="str">
        <f>IFERROR(VLOOKUP(A2199,Ref_Data!$A:$C,3,0),"Unknown")</f>
        <v>South Asia</v>
      </c>
      <c r="R2199" t="str">
        <f t="shared" si="414"/>
        <v>Moderate Access</v>
      </c>
      <c r="S2199">
        <f t="shared" si="415"/>
        <v>-11.024657439414057</v>
      </c>
      <c r="T2199">
        <f t="shared" si="416"/>
        <v>56.887335093262095</v>
      </c>
      <c r="U2199">
        <f t="shared" si="417"/>
        <v>-4.9230534209916339</v>
      </c>
      <c r="V2199">
        <f t="shared" si="418"/>
        <v>0</v>
      </c>
      <c r="W2199">
        <f t="shared" si="419"/>
        <v>0</v>
      </c>
    </row>
    <row r="2200" spans="1:23" x14ac:dyDescent="0.2">
      <c r="A2200" t="s">
        <v>343</v>
      </c>
      <c r="B2200" t="s">
        <v>342</v>
      </c>
      <c r="C2200">
        <v>2011</v>
      </c>
      <c r="D2200">
        <v>67.3</v>
      </c>
      <c r="E2200">
        <v>87</v>
      </c>
      <c r="F2200">
        <v>0.19518655600000001</v>
      </c>
      <c r="G2200">
        <v>384.88249039999999</v>
      </c>
      <c r="H2200">
        <v>27464494</v>
      </c>
      <c r="I2200" t="str">
        <f>Master_Data!$A2200 &amp; "-" &amp; Master_Data!$C2200</f>
        <v>NPL-2011</v>
      </c>
      <c r="J2200">
        <f t="shared" si="408"/>
        <v>-1.2999999999999972</v>
      </c>
      <c r="K2200">
        <f t="shared" si="409"/>
        <v>-0.29999999999999716</v>
      </c>
      <c r="L2200">
        <f t="shared" si="410"/>
        <v>2.0180763000000018E-2</v>
      </c>
      <c r="M2200">
        <f t="shared" si="411"/>
        <v>5360699.996142664</v>
      </c>
      <c r="N2200">
        <f t="shared" si="412"/>
        <v>32.700000000000003</v>
      </c>
      <c r="O2200">
        <f t="shared" si="413"/>
        <v>0.50713285449059242</v>
      </c>
      <c r="P2200" t="str">
        <f>IFERROR(VLOOKUP(A2200,Ref_Data!$A:$B,2,0),"Unknown")</f>
        <v>Lower Middle Income</v>
      </c>
      <c r="Q2200" t="str">
        <f>IFERROR(VLOOKUP(A2200,Ref_Data!$A:$C,3,0),"Unknown")</f>
        <v>South Asia</v>
      </c>
      <c r="R2200" t="str">
        <f t="shared" si="414"/>
        <v>Moderate Access</v>
      </c>
      <c r="S2200">
        <f t="shared" si="415"/>
        <v>-13.115327430820315</v>
      </c>
      <c r="T2200">
        <f t="shared" si="416"/>
        <v>56.802629710358858</v>
      </c>
      <c r="U2200">
        <f t="shared" si="417"/>
        <v>-4.9313468277740551</v>
      </c>
      <c r="V2200">
        <f t="shared" si="418"/>
        <v>-1.2999999999999972</v>
      </c>
      <c r="W2200">
        <f t="shared" si="419"/>
        <v>2.0180763000000018E-2</v>
      </c>
    </row>
    <row r="2201" spans="1:23" x14ac:dyDescent="0.2">
      <c r="A2201" t="s">
        <v>343</v>
      </c>
      <c r="B2201" t="s">
        <v>342</v>
      </c>
      <c r="C2201">
        <v>2012</v>
      </c>
      <c r="D2201">
        <v>75.2</v>
      </c>
      <c r="E2201">
        <v>84.7</v>
      </c>
      <c r="F2201">
        <v>0.22608023299999999</v>
      </c>
      <c r="G2201">
        <v>368.9506068</v>
      </c>
      <c r="H2201">
        <v>27534915</v>
      </c>
      <c r="I2201" t="str">
        <f>Master_Data!$A2201 &amp; "-" &amp; Master_Data!$C2201</f>
        <v>NPL-2012</v>
      </c>
      <c r="J2201">
        <f t="shared" si="408"/>
        <v>7.9000000000000057</v>
      </c>
      <c r="K2201">
        <f t="shared" si="409"/>
        <v>-2.2999999999999972</v>
      </c>
      <c r="L2201">
        <f t="shared" si="410"/>
        <v>3.0893676999999981E-2</v>
      </c>
      <c r="M2201">
        <f t="shared" si="411"/>
        <v>6225099.9988351949</v>
      </c>
      <c r="N2201">
        <f t="shared" si="412"/>
        <v>24.799999999999997</v>
      </c>
      <c r="O2201">
        <f t="shared" si="413"/>
        <v>0.61276558117318158</v>
      </c>
      <c r="P2201" t="str">
        <f>IFERROR(VLOOKUP(A2201,Ref_Data!$A:$B,2,0),"Unknown")</f>
        <v>Lower Middle Income</v>
      </c>
      <c r="Q2201" t="str">
        <f>IFERROR(VLOOKUP(A2201,Ref_Data!$A:$C,3,0),"Unknown")</f>
        <v>South Asia</v>
      </c>
      <c r="R2201" t="str">
        <f t="shared" si="414"/>
        <v>Moderate Access</v>
      </c>
      <c r="S2201">
        <f t="shared" si="415"/>
        <v>-5.9208045360156234</v>
      </c>
      <c r="T2201">
        <f t="shared" si="416"/>
        <v>54.592870546775117</v>
      </c>
      <c r="U2201">
        <f t="shared" si="417"/>
        <v>-5.179423830096229</v>
      </c>
      <c r="V2201">
        <f t="shared" si="418"/>
        <v>6.6000000000000085</v>
      </c>
      <c r="W2201">
        <f t="shared" si="419"/>
        <v>5.1074439999999999E-2</v>
      </c>
    </row>
    <row r="2202" spans="1:23" x14ac:dyDescent="0.2">
      <c r="A2202" t="s">
        <v>343</v>
      </c>
      <c r="B2202" t="s">
        <v>342</v>
      </c>
      <c r="C2202">
        <v>2013</v>
      </c>
      <c r="D2202">
        <v>77.400000000000006</v>
      </c>
      <c r="E2202">
        <v>86</v>
      </c>
      <c r="F2202">
        <v>0.22820952899999999</v>
      </c>
      <c r="G2202">
        <v>413.99470860000002</v>
      </c>
      <c r="H2202">
        <v>27589996</v>
      </c>
      <c r="I2202" t="str">
        <f>Master_Data!$A2202 &amp; "-" &amp; Master_Data!$C2202</f>
        <v>NPL-2013</v>
      </c>
      <c r="J2202">
        <f t="shared" si="408"/>
        <v>2.2000000000000028</v>
      </c>
      <c r="K2202">
        <f t="shared" si="409"/>
        <v>1.2999999999999972</v>
      </c>
      <c r="L2202">
        <f t="shared" si="410"/>
        <v>2.1292960000000027E-3</v>
      </c>
      <c r="M2202">
        <f t="shared" si="411"/>
        <v>6296299.9922718834</v>
      </c>
      <c r="N2202">
        <f t="shared" si="412"/>
        <v>22.599999999999994</v>
      </c>
      <c r="O2202">
        <f t="shared" si="413"/>
        <v>0.5512377918349074</v>
      </c>
      <c r="P2202" t="str">
        <f>IFERROR(VLOOKUP(A2202,Ref_Data!$A:$B,2,0),"Unknown")</f>
        <v>Lower Middle Income</v>
      </c>
      <c r="Q2202" t="str">
        <f>IFERROR(VLOOKUP(A2202,Ref_Data!$A:$C,3,0),"Unknown")</f>
        <v>South Asia</v>
      </c>
      <c r="R2202" t="str">
        <f t="shared" si="414"/>
        <v>Moderate Access</v>
      </c>
      <c r="S2202">
        <f t="shared" si="415"/>
        <v>-4.3125381766406008</v>
      </c>
      <c r="T2202">
        <f t="shared" si="416"/>
        <v>55.698359916164648</v>
      </c>
      <c r="U2202">
        <f t="shared" si="417"/>
        <v>-4.7401609150000041</v>
      </c>
      <c r="V2202">
        <f t="shared" si="418"/>
        <v>8.8000000000000114</v>
      </c>
      <c r="W2202">
        <f t="shared" si="419"/>
        <v>5.3203736000000001E-2</v>
      </c>
    </row>
    <row r="2203" spans="1:23" x14ac:dyDescent="0.2">
      <c r="A2203" t="s">
        <v>343</v>
      </c>
      <c r="B2203" t="s">
        <v>342</v>
      </c>
      <c r="C2203">
        <v>2014</v>
      </c>
      <c r="D2203">
        <v>84.9</v>
      </c>
      <c r="E2203">
        <v>84</v>
      </c>
      <c r="F2203">
        <v>0.26569462599999999</v>
      </c>
      <c r="G2203">
        <v>431.03029099999998</v>
      </c>
      <c r="H2203">
        <v>27672370</v>
      </c>
      <c r="I2203" t="str">
        <f>Master_Data!$A2203 &amp; "-" &amp; Master_Data!$C2203</f>
        <v>NPL-2014</v>
      </c>
      <c r="J2203">
        <f t="shared" si="408"/>
        <v>7.5</v>
      </c>
      <c r="K2203">
        <f t="shared" si="409"/>
        <v>-2</v>
      </c>
      <c r="L2203">
        <f t="shared" si="410"/>
        <v>3.7485096999999995E-2</v>
      </c>
      <c r="M2203">
        <f t="shared" si="411"/>
        <v>7352399.9976836201</v>
      </c>
      <c r="N2203">
        <f t="shared" si="412"/>
        <v>15.099999999999994</v>
      </c>
      <c r="O2203">
        <f t="shared" si="413"/>
        <v>0.616417526906479</v>
      </c>
      <c r="P2203" t="str">
        <f>IFERROR(VLOOKUP(A2203,Ref_Data!$A:$B,2,0),"Unknown")</f>
        <v>Lower Middle Income</v>
      </c>
      <c r="Q2203" t="str">
        <f>IFERROR(VLOOKUP(A2203,Ref_Data!$A:$C,3,0),"Unknown")</f>
        <v>South Asia</v>
      </c>
      <c r="R2203" t="str">
        <f t="shared" si="414"/>
        <v>High Access</v>
      </c>
      <c r="S2203">
        <f t="shared" si="415"/>
        <v>2.4590974111328592</v>
      </c>
      <c r="T2203">
        <f t="shared" si="416"/>
        <v>53.888273394421702</v>
      </c>
      <c r="U2203">
        <f t="shared" si="417"/>
        <v>-4.5255922720836841</v>
      </c>
      <c r="V2203">
        <f t="shared" si="418"/>
        <v>16.300000000000011</v>
      </c>
      <c r="W2203">
        <f t="shared" si="419"/>
        <v>9.0688832999999996E-2</v>
      </c>
    </row>
    <row r="2204" spans="1:23" x14ac:dyDescent="0.2">
      <c r="A2204" t="s">
        <v>343</v>
      </c>
      <c r="B2204" t="s">
        <v>342</v>
      </c>
      <c r="C2204">
        <v>2015</v>
      </c>
      <c r="D2204">
        <v>82</v>
      </c>
      <c r="E2204">
        <v>85.2</v>
      </c>
      <c r="F2204">
        <v>0.263161215</v>
      </c>
      <c r="G2204">
        <v>426.3255231</v>
      </c>
      <c r="H2204">
        <v>27823629</v>
      </c>
      <c r="I2204" t="str">
        <f>Master_Data!$A2204 &amp; "-" &amp; Master_Data!$C2204</f>
        <v>NPL-2015</v>
      </c>
      <c r="J2204">
        <f t="shared" si="408"/>
        <v>-2.9000000000000057</v>
      </c>
      <c r="K2204">
        <f t="shared" si="409"/>
        <v>1.2000000000000028</v>
      </c>
      <c r="L2204">
        <f t="shared" si="410"/>
        <v>-2.5334109999999854E-3</v>
      </c>
      <c r="M2204">
        <f t="shared" si="411"/>
        <v>7322100.0133492351</v>
      </c>
      <c r="N2204">
        <f t="shared" si="412"/>
        <v>18</v>
      </c>
      <c r="O2204">
        <f t="shared" si="413"/>
        <v>0.61727764522855522</v>
      </c>
      <c r="P2204" t="str">
        <f>IFERROR(VLOOKUP(A2204,Ref_Data!$A:$B,2,0),"Unknown")</f>
        <v>Lower Middle Income</v>
      </c>
      <c r="Q2204" t="str">
        <f>IFERROR(VLOOKUP(A2204,Ref_Data!$A:$C,3,0),"Unknown")</f>
        <v>South Asia</v>
      </c>
      <c r="R2204" t="str">
        <f t="shared" si="414"/>
        <v>High Access</v>
      </c>
      <c r="S2204">
        <f t="shared" si="415"/>
        <v>-1.0152385580468888</v>
      </c>
      <c r="T2204">
        <f t="shared" si="416"/>
        <v>55.284842808502013</v>
      </c>
      <c r="U2204">
        <f t="shared" si="417"/>
        <v>-4.4462801510041787</v>
      </c>
      <c r="V2204">
        <f t="shared" si="418"/>
        <v>13.400000000000006</v>
      </c>
      <c r="W2204">
        <f t="shared" si="419"/>
        <v>8.8155422000000011E-2</v>
      </c>
    </row>
    <row r="2205" spans="1:23" x14ac:dyDescent="0.2">
      <c r="A2205" t="s">
        <v>343</v>
      </c>
      <c r="B2205" t="s">
        <v>342</v>
      </c>
      <c r="C2205">
        <v>2016</v>
      </c>
      <c r="D2205">
        <v>90.7</v>
      </c>
      <c r="E2205">
        <v>79.400000000000006</v>
      </c>
      <c r="F2205">
        <v>0.385041034</v>
      </c>
      <c r="G2205">
        <v>458.26554850000002</v>
      </c>
      <c r="H2205">
        <v>27955462</v>
      </c>
      <c r="I2205" t="str">
        <f>Master_Data!$A2205 &amp; "-" &amp; Master_Data!$C2205</f>
        <v>NPL-2016</v>
      </c>
      <c r="J2205">
        <f t="shared" si="408"/>
        <v>8.7000000000000028</v>
      </c>
      <c r="K2205">
        <f t="shared" si="409"/>
        <v>-5.7999999999999972</v>
      </c>
      <c r="L2205">
        <f t="shared" si="410"/>
        <v>0.121879819</v>
      </c>
      <c r="M2205">
        <f t="shared" si="411"/>
        <v>10763999.994427709</v>
      </c>
      <c r="N2205">
        <f t="shared" si="412"/>
        <v>9.2999999999999972</v>
      </c>
      <c r="O2205">
        <f t="shared" si="413"/>
        <v>0.84021379145851283</v>
      </c>
      <c r="P2205" t="str">
        <f>IFERROR(VLOOKUP(A2205,Ref_Data!$A:$B,2,0),"Unknown")</f>
        <v>Lower Middle Income</v>
      </c>
      <c r="Q2205" t="str">
        <f>IFERROR(VLOOKUP(A2205,Ref_Data!$A:$C,3,0),"Unknown")</f>
        <v>South Asia</v>
      </c>
      <c r="R2205" t="str">
        <f t="shared" si="414"/>
        <v>High Access</v>
      </c>
      <c r="S2205">
        <f t="shared" si="415"/>
        <v>6.6052488694530354</v>
      </c>
      <c r="T2205">
        <f t="shared" si="416"/>
        <v>49.69394247481528</v>
      </c>
      <c r="U2205">
        <f t="shared" si="417"/>
        <v>-4.289330761669456</v>
      </c>
      <c r="V2205">
        <f t="shared" si="418"/>
        <v>22.100000000000009</v>
      </c>
      <c r="W2205">
        <f t="shared" si="419"/>
        <v>0.21003524100000001</v>
      </c>
    </row>
    <row r="2206" spans="1:23" x14ac:dyDescent="0.2">
      <c r="A2206" t="s">
        <v>343</v>
      </c>
      <c r="B2206" t="s">
        <v>342</v>
      </c>
      <c r="C2206">
        <v>2017</v>
      </c>
      <c r="D2206">
        <v>86.6</v>
      </c>
      <c r="E2206">
        <v>76.8</v>
      </c>
      <c r="F2206">
        <v>0.47123196000000001</v>
      </c>
      <c r="G2206">
        <v>484.1575158</v>
      </c>
      <c r="H2206">
        <v>28011258</v>
      </c>
      <c r="I2206" t="str">
        <f>Master_Data!$A2206 &amp; "-" &amp; Master_Data!$C2206</f>
        <v>NPL-2017</v>
      </c>
      <c r="J2206">
        <f t="shared" si="408"/>
        <v>-4.1000000000000085</v>
      </c>
      <c r="K2206">
        <f t="shared" si="409"/>
        <v>-2.6000000000000085</v>
      </c>
      <c r="L2206">
        <f t="shared" si="410"/>
        <v>8.6190926000000001E-2</v>
      </c>
      <c r="M2206">
        <f t="shared" si="411"/>
        <v>13199800.00940568</v>
      </c>
      <c r="N2206">
        <f t="shared" si="412"/>
        <v>13.400000000000006</v>
      </c>
      <c r="O2206">
        <f t="shared" si="413"/>
        <v>0.97330299462842718</v>
      </c>
      <c r="P2206" t="str">
        <f>IFERROR(VLOOKUP(A2206,Ref_Data!$A:$B,2,0),"Unknown")</f>
        <v>Lower Middle Income</v>
      </c>
      <c r="Q2206" t="str">
        <f>IFERROR(VLOOKUP(A2206,Ref_Data!$A:$C,3,0),"Unknown")</f>
        <v>South Asia</v>
      </c>
      <c r="R2206" t="str">
        <f t="shared" si="414"/>
        <v>High Access</v>
      </c>
      <c r="S2206">
        <f t="shared" si="415"/>
        <v>1.7460923099218775</v>
      </c>
      <c r="T2206">
        <f t="shared" si="416"/>
        <v>47.258481128265046</v>
      </c>
      <c r="U2206">
        <f t="shared" si="417"/>
        <v>-4.2065191055732241</v>
      </c>
      <c r="V2206">
        <f t="shared" si="418"/>
        <v>18</v>
      </c>
      <c r="W2206">
        <f t="shared" si="419"/>
        <v>0.29622616700000004</v>
      </c>
    </row>
    <row r="2207" spans="1:23" x14ac:dyDescent="0.2">
      <c r="A2207" t="s">
        <v>343</v>
      </c>
      <c r="B2207" t="s">
        <v>342</v>
      </c>
      <c r="C2207">
        <v>2018</v>
      </c>
      <c r="D2207">
        <v>93.9</v>
      </c>
      <c r="E2207">
        <v>75</v>
      </c>
      <c r="F2207">
        <v>0.53155503299999995</v>
      </c>
      <c r="G2207">
        <v>504.62283400000001</v>
      </c>
      <c r="H2207">
        <v>28079689</v>
      </c>
      <c r="I2207" t="str">
        <f>Master_Data!$A2207 &amp; "-" &amp; Master_Data!$C2207</f>
        <v>NPL-2018</v>
      </c>
      <c r="J2207">
        <f t="shared" si="408"/>
        <v>7.3000000000000114</v>
      </c>
      <c r="K2207">
        <f t="shared" si="409"/>
        <v>-1.7999999999999972</v>
      </c>
      <c r="L2207">
        <f t="shared" si="410"/>
        <v>6.0323072999999949E-2</v>
      </c>
      <c r="M2207">
        <f t="shared" si="411"/>
        <v>14925900.013024736</v>
      </c>
      <c r="N2207">
        <f t="shared" si="412"/>
        <v>6.0999999999999943</v>
      </c>
      <c r="O2207">
        <f t="shared" si="413"/>
        <v>1.0533709479345517</v>
      </c>
      <c r="P2207" t="str">
        <f>IFERROR(VLOOKUP(A2207,Ref_Data!$A:$B,2,0),"Unknown")</f>
        <v>Lower Middle Income</v>
      </c>
      <c r="Q2207" t="str">
        <f>IFERROR(VLOOKUP(A2207,Ref_Data!$A:$C,3,0),"Unknown")</f>
        <v>South Asia</v>
      </c>
      <c r="R2207" t="str">
        <f t="shared" si="414"/>
        <v>High Access</v>
      </c>
      <c r="S2207">
        <f t="shared" si="415"/>
        <v>8.4161994403125107</v>
      </c>
      <c r="T2207">
        <f t="shared" si="416"/>
        <v>45.436969829674695</v>
      </c>
      <c r="U2207">
        <f t="shared" si="417"/>
        <v>-4.1793139766276148</v>
      </c>
      <c r="V2207">
        <f t="shared" si="418"/>
        <v>25.300000000000011</v>
      </c>
      <c r="W2207">
        <f t="shared" si="419"/>
        <v>0.35654923999999999</v>
      </c>
    </row>
    <row r="2208" spans="1:23" x14ac:dyDescent="0.2">
      <c r="A2208" t="s">
        <v>343</v>
      </c>
      <c r="B2208" t="s">
        <v>342</v>
      </c>
      <c r="C2208">
        <v>2019</v>
      </c>
      <c r="D2208">
        <v>89.9</v>
      </c>
      <c r="E2208">
        <v>78.2</v>
      </c>
      <c r="F2208">
        <v>0.47375130900000001</v>
      </c>
      <c r="G2208">
        <v>482.76115859999999</v>
      </c>
      <c r="H2208">
        <v>28414064</v>
      </c>
      <c r="I2208" t="str">
        <f>Master_Data!$A2208 &amp; "-" &amp; Master_Data!$C2208</f>
        <v>NPL-2019</v>
      </c>
      <c r="J2208">
        <f t="shared" si="408"/>
        <v>-4</v>
      </c>
      <c r="K2208">
        <f t="shared" si="409"/>
        <v>3.2000000000000028</v>
      </c>
      <c r="L2208">
        <f t="shared" si="410"/>
        <v>-5.7803723999999945E-2</v>
      </c>
      <c r="M2208">
        <f t="shared" si="411"/>
        <v>13461200.014009776</v>
      </c>
      <c r="N2208">
        <f t="shared" si="412"/>
        <v>10.099999999999994</v>
      </c>
      <c r="O2208">
        <f t="shared" si="413"/>
        <v>0.98133683822839357</v>
      </c>
      <c r="P2208" t="str">
        <f>IFERROR(VLOOKUP(A2208,Ref_Data!$A:$B,2,0),"Unknown")</f>
        <v>Lower Middle Income</v>
      </c>
      <c r="Q2208" t="str">
        <f>IFERROR(VLOOKUP(A2208,Ref_Data!$A:$C,3,0),"Unknown")</f>
        <v>South Asia</v>
      </c>
      <c r="R2208" t="str">
        <f t="shared" si="414"/>
        <v>High Access</v>
      </c>
      <c r="S2208">
        <f t="shared" si="415"/>
        <v>3.8586228605858821</v>
      </c>
      <c r="T2208">
        <f t="shared" si="416"/>
        <v>48.737808956172714</v>
      </c>
      <c r="U2208">
        <f t="shared" si="417"/>
        <v>-4.2096499865815877</v>
      </c>
      <c r="V2208">
        <f t="shared" si="418"/>
        <v>21.300000000000011</v>
      </c>
      <c r="W2208">
        <f t="shared" si="419"/>
        <v>0.29874551599999999</v>
      </c>
    </row>
    <row r="2209" spans="1:23" x14ac:dyDescent="0.2">
      <c r="A2209" t="s">
        <v>343</v>
      </c>
      <c r="B2209" t="s">
        <v>342</v>
      </c>
      <c r="C2209">
        <v>2020</v>
      </c>
      <c r="D2209">
        <v>89.9</v>
      </c>
      <c r="E2209">
        <v>73.099999999999994</v>
      </c>
      <c r="F2209">
        <v>0.56810998800000001</v>
      </c>
      <c r="G2209">
        <v>524.60126639999999</v>
      </c>
      <c r="H2209">
        <v>28966574</v>
      </c>
      <c r="I2209" t="str">
        <f>Master_Data!$A2209 &amp; "-" &amp; Master_Data!$C2209</f>
        <v>NPL-2020</v>
      </c>
      <c r="J2209">
        <f t="shared" si="408"/>
        <v>0</v>
      </c>
      <c r="K2209">
        <f t="shared" si="409"/>
        <v>-5.1000000000000085</v>
      </c>
      <c r="L2209">
        <f t="shared" si="410"/>
        <v>9.4358679000000001E-2</v>
      </c>
      <c r="M2209">
        <f t="shared" si="411"/>
        <v>16456200.007541113</v>
      </c>
      <c r="N2209">
        <f t="shared" si="412"/>
        <v>10.099999999999994</v>
      </c>
      <c r="O2209">
        <f t="shared" si="413"/>
        <v>1.082936745270503</v>
      </c>
      <c r="P2209" t="str">
        <f>IFERROR(VLOOKUP(A2209,Ref_Data!$A:$B,2,0),"Unknown")</f>
        <v>Lower Middle Income</v>
      </c>
      <c r="Q2209" t="str">
        <f>IFERROR(VLOOKUP(A2209,Ref_Data!$A:$C,3,0),"Unknown")</f>
        <v>South Asia</v>
      </c>
      <c r="R2209" t="str">
        <f t="shared" si="414"/>
        <v>High Access</v>
      </c>
      <c r="S2209">
        <f t="shared" si="415"/>
        <v>3.326165474335923</v>
      </c>
      <c r="T2209">
        <f t="shared" si="416"/>
        <v>42.565146566184737</v>
      </c>
      <c r="U2209">
        <f t="shared" si="417"/>
        <v>-3.8326376483012581</v>
      </c>
      <c r="V2209">
        <f t="shared" si="418"/>
        <v>21.300000000000011</v>
      </c>
      <c r="W2209">
        <f t="shared" si="419"/>
        <v>0.39310419500000005</v>
      </c>
    </row>
    <row r="2210" spans="1:23" x14ac:dyDescent="0.2">
      <c r="A2210" t="s">
        <v>343</v>
      </c>
      <c r="B2210" t="s">
        <v>342</v>
      </c>
      <c r="C2210">
        <v>2021</v>
      </c>
      <c r="D2210">
        <v>89.9</v>
      </c>
      <c r="E2210">
        <v>73.7</v>
      </c>
      <c r="F2210">
        <v>0.58975382899999995</v>
      </c>
      <c r="G2210">
        <v>524.35468900000001</v>
      </c>
      <c r="H2210">
        <v>29475010</v>
      </c>
      <c r="I2210" t="str">
        <f>Master_Data!$A2210 &amp; "-" &amp; Master_Data!$C2210</f>
        <v>NPL-2021</v>
      </c>
      <c r="J2210">
        <f t="shared" si="408"/>
        <v>0</v>
      </c>
      <c r="K2210">
        <f t="shared" si="409"/>
        <v>0.60000000000000853</v>
      </c>
      <c r="L2210">
        <f t="shared" si="410"/>
        <v>2.1643840999999941E-2</v>
      </c>
      <c r="M2210">
        <f t="shared" si="411"/>
        <v>17383000.007313289</v>
      </c>
      <c r="N2210">
        <f t="shared" si="412"/>
        <v>10.099999999999994</v>
      </c>
      <c r="O2210">
        <f t="shared" si="413"/>
        <v>1.1247230955915033</v>
      </c>
      <c r="P2210" t="str">
        <f>IFERROR(VLOOKUP(A2210,Ref_Data!$A:$B,2,0),"Unknown")</f>
        <v>Lower Middle Income</v>
      </c>
      <c r="Q2210" t="str">
        <f>IFERROR(VLOOKUP(A2210,Ref_Data!$A:$C,3,0),"Unknown")</f>
        <v>South Asia</v>
      </c>
      <c r="R2210" t="str">
        <f t="shared" si="414"/>
        <v>High Access</v>
      </c>
      <c r="S2210">
        <f t="shared" si="415"/>
        <v>2.7748314897265658</v>
      </c>
      <c r="T2210">
        <f t="shared" si="416"/>
        <v>44.096618357487941</v>
      </c>
      <c r="U2210">
        <f t="shared" si="417"/>
        <v>-3.9909805120041861</v>
      </c>
      <c r="V2210">
        <f t="shared" si="418"/>
        <v>21.300000000000011</v>
      </c>
      <c r="W2210">
        <f t="shared" si="419"/>
        <v>0.41474803599999999</v>
      </c>
    </row>
    <row r="2211" spans="1:23" x14ac:dyDescent="0.2">
      <c r="A2211" t="s">
        <v>343</v>
      </c>
      <c r="B2211" t="s">
        <v>342</v>
      </c>
      <c r="C2211">
        <v>2022</v>
      </c>
      <c r="D2211">
        <v>91.3</v>
      </c>
      <c r="F2211">
        <v>0.50631597699999997</v>
      </c>
      <c r="G2211">
        <v>519.95060409999996</v>
      </c>
      <c r="H2211">
        <v>29715436</v>
      </c>
      <c r="I2211" t="str">
        <f>Master_Data!$A2211 &amp; "-" &amp; Master_Data!$C2211</f>
        <v>NPL-2022</v>
      </c>
      <c r="J2211">
        <f t="shared" si="408"/>
        <v>1.3999999999999915</v>
      </c>
      <c r="K2211" t="str">
        <f t="shared" si="409"/>
        <v/>
      </c>
      <c r="L2211">
        <f t="shared" si="410"/>
        <v>-8.3437851999999979E-2</v>
      </c>
      <c r="M2211">
        <f t="shared" si="411"/>
        <v>15045400.010320971</v>
      </c>
      <c r="N2211">
        <f t="shared" si="412"/>
        <v>8.7000000000000028</v>
      </c>
      <c r="O2211">
        <f t="shared" si="413"/>
        <v>0.97377707229785682</v>
      </c>
      <c r="P2211" t="str">
        <f>IFERROR(VLOOKUP(A2211,Ref_Data!$A:$B,2,0),"Unknown")</f>
        <v>Lower Middle Income</v>
      </c>
      <c r="Q2211" t="str">
        <f>IFERROR(VLOOKUP(A2211,Ref_Data!$A:$C,3,0),"Unknown")</f>
        <v>South Asia</v>
      </c>
      <c r="R2211" t="str">
        <f t="shared" si="414"/>
        <v>High Access</v>
      </c>
      <c r="S2211">
        <f t="shared" si="415"/>
        <v>3.8859463360156496</v>
      </c>
      <c r="T2211" t="str">
        <f t="shared" si="416"/>
        <v/>
      </c>
      <c r="U2211">
        <f t="shared" si="417"/>
        <v>-4.0444850752259365</v>
      </c>
      <c r="V2211">
        <f t="shared" si="418"/>
        <v>22.700000000000003</v>
      </c>
      <c r="W2211">
        <f t="shared" si="419"/>
        <v>0.33131018400000001</v>
      </c>
    </row>
    <row r="2212" spans="1:23" x14ac:dyDescent="0.2">
      <c r="A2212" t="s">
        <v>345</v>
      </c>
      <c r="B2212" t="s">
        <v>344</v>
      </c>
      <c r="C2212">
        <v>2010</v>
      </c>
      <c r="D2212">
        <v>99.2</v>
      </c>
      <c r="E2212">
        <v>0</v>
      </c>
      <c r="F2212">
        <v>0</v>
      </c>
      <c r="H2212">
        <v>10043</v>
      </c>
      <c r="I2212" t="str">
        <f>Master_Data!$A2212 &amp; "-" &amp; Master_Data!$C2212</f>
        <v>NRU-2010</v>
      </c>
      <c r="J2212" t="str">
        <f t="shared" si="408"/>
        <v/>
      </c>
      <c r="K2212" t="str">
        <f t="shared" si="409"/>
        <v/>
      </c>
      <c r="L2212" t="str">
        <f t="shared" si="410"/>
        <v/>
      </c>
      <c r="M2212">
        <f t="shared" si="411"/>
        <v>0</v>
      </c>
      <c r="N2212">
        <f t="shared" si="412"/>
        <v>0.79999999999999716</v>
      </c>
      <c r="O2212" t="str">
        <f t="shared" si="413"/>
        <v/>
      </c>
      <c r="P2212" t="str">
        <f>IFERROR(VLOOKUP(A2212,Ref_Data!$A:$B,2,0),"Unknown")</f>
        <v>High Income</v>
      </c>
      <c r="Q2212" t="str">
        <f>IFERROR(VLOOKUP(A2212,Ref_Data!$A:$C,3,0),"Unknown")</f>
        <v>East Asia &amp; Pacific</v>
      </c>
      <c r="R2212" t="str">
        <f t="shared" si="414"/>
        <v>Universal Access</v>
      </c>
      <c r="S2212">
        <f t="shared" si="415"/>
        <v>19.575342560585952</v>
      </c>
      <c r="T2212">
        <f t="shared" si="416"/>
        <v>-30.412664906737902</v>
      </c>
      <c r="U2212">
        <f t="shared" si="417"/>
        <v>-5.0980592139916343</v>
      </c>
      <c r="V2212">
        <f t="shared" si="418"/>
        <v>0</v>
      </c>
      <c r="W2212">
        <f t="shared" si="419"/>
        <v>0</v>
      </c>
    </row>
    <row r="2213" spans="1:23" x14ac:dyDescent="0.2">
      <c r="A2213" t="s">
        <v>345</v>
      </c>
      <c r="B2213" t="s">
        <v>344</v>
      </c>
      <c r="C2213">
        <v>2011</v>
      </c>
      <c r="D2213">
        <v>99</v>
      </c>
      <c r="E2213">
        <v>0</v>
      </c>
      <c r="F2213">
        <v>0</v>
      </c>
      <c r="H2213">
        <v>10098</v>
      </c>
      <c r="I2213" t="str">
        <f>Master_Data!$A2213 &amp; "-" &amp; Master_Data!$C2213</f>
        <v>NRU-2011</v>
      </c>
      <c r="J2213">
        <f t="shared" si="408"/>
        <v>-0.20000000000000284</v>
      </c>
      <c r="K2213">
        <f t="shared" si="409"/>
        <v>0</v>
      </c>
      <c r="L2213">
        <f t="shared" si="410"/>
        <v>0</v>
      </c>
      <c r="M2213">
        <f t="shared" si="411"/>
        <v>0</v>
      </c>
      <c r="N2213">
        <f t="shared" si="412"/>
        <v>1</v>
      </c>
      <c r="O2213" t="str">
        <f t="shared" si="413"/>
        <v/>
      </c>
      <c r="P2213" t="str">
        <f>IFERROR(VLOOKUP(A2213,Ref_Data!$A:$B,2,0),"Unknown")</f>
        <v>High Income</v>
      </c>
      <c r="Q2213" t="str">
        <f>IFERROR(VLOOKUP(A2213,Ref_Data!$A:$C,3,0),"Unknown")</f>
        <v>East Asia &amp; Pacific</v>
      </c>
      <c r="R2213" t="str">
        <f t="shared" si="414"/>
        <v>Universal Access</v>
      </c>
      <c r="S2213">
        <f t="shared" si="415"/>
        <v>18.584672569179688</v>
      </c>
      <c r="T2213">
        <f t="shared" si="416"/>
        <v>-30.197370289641142</v>
      </c>
      <c r="U2213">
        <f t="shared" si="417"/>
        <v>-5.1265333837740554</v>
      </c>
      <c r="V2213">
        <f t="shared" si="418"/>
        <v>-0.20000000000000284</v>
      </c>
      <c r="W2213">
        <f t="shared" si="419"/>
        <v>0</v>
      </c>
    </row>
    <row r="2214" spans="1:23" x14ac:dyDescent="0.2">
      <c r="A2214" t="s">
        <v>345</v>
      </c>
      <c r="B2214" t="s">
        <v>344</v>
      </c>
      <c r="C2214">
        <v>2012</v>
      </c>
      <c r="D2214">
        <v>99.4</v>
      </c>
      <c r="E2214">
        <v>0.1</v>
      </c>
      <c r="F2214">
        <v>0</v>
      </c>
      <c r="H2214">
        <v>10267</v>
      </c>
      <c r="I2214" t="str">
        <f>Master_Data!$A2214 &amp; "-" &amp; Master_Data!$C2214</f>
        <v>NRU-2012</v>
      </c>
      <c r="J2214">
        <f t="shared" si="408"/>
        <v>0.40000000000000568</v>
      </c>
      <c r="K2214">
        <f t="shared" si="409"/>
        <v>0.1</v>
      </c>
      <c r="L2214">
        <f t="shared" si="410"/>
        <v>0</v>
      </c>
      <c r="M2214">
        <f t="shared" si="411"/>
        <v>0</v>
      </c>
      <c r="N2214">
        <f t="shared" si="412"/>
        <v>0.59999999999999432</v>
      </c>
      <c r="O2214" t="str">
        <f t="shared" si="413"/>
        <v/>
      </c>
      <c r="P2214" t="str">
        <f>IFERROR(VLOOKUP(A2214,Ref_Data!$A:$B,2,0),"Unknown")</f>
        <v>High Income</v>
      </c>
      <c r="Q2214" t="str">
        <f>IFERROR(VLOOKUP(A2214,Ref_Data!$A:$C,3,0),"Unknown")</f>
        <v>East Asia &amp; Pacific</v>
      </c>
      <c r="R2214" t="str">
        <f t="shared" si="414"/>
        <v>Universal Access</v>
      </c>
      <c r="S2214">
        <f t="shared" si="415"/>
        <v>18.279195463984379</v>
      </c>
      <c r="T2214">
        <f t="shared" si="416"/>
        <v>-30.007129453224881</v>
      </c>
      <c r="U2214">
        <f t="shared" si="417"/>
        <v>-5.4055040630962292</v>
      </c>
      <c r="V2214">
        <f t="shared" si="418"/>
        <v>0.20000000000000284</v>
      </c>
      <c r="W2214">
        <f t="shared" si="419"/>
        <v>0</v>
      </c>
    </row>
    <row r="2215" spans="1:23" x14ac:dyDescent="0.2">
      <c r="A2215" t="s">
        <v>345</v>
      </c>
      <c r="B2215" t="s">
        <v>344</v>
      </c>
      <c r="C2215">
        <v>2013</v>
      </c>
      <c r="D2215">
        <v>99.4</v>
      </c>
      <c r="E2215">
        <v>0.1</v>
      </c>
      <c r="F2215">
        <v>0</v>
      </c>
      <c r="H2215">
        <v>10517</v>
      </c>
      <c r="I2215" t="str">
        <f>Master_Data!$A2215 &amp; "-" &amp; Master_Data!$C2215</f>
        <v>NRU-2013</v>
      </c>
      <c r="J2215">
        <f t="shared" si="408"/>
        <v>0</v>
      </c>
      <c r="K2215">
        <f t="shared" si="409"/>
        <v>0</v>
      </c>
      <c r="L2215">
        <f t="shared" si="410"/>
        <v>0</v>
      </c>
      <c r="M2215">
        <f t="shared" si="411"/>
        <v>0</v>
      </c>
      <c r="N2215">
        <f t="shared" si="412"/>
        <v>0.59999999999999432</v>
      </c>
      <c r="O2215" t="str">
        <f t="shared" si="413"/>
        <v/>
      </c>
      <c r="P2215" t="str">
        <f>IFERROR(VLOOKUP(A2215,Ref_Data!$A:$B,2,0),"Unknown")</f>
        <v>High Income</v>
      </c>
      <c r="Q2215" t="str">
        <f>IFERROR(VLOOKUP(A2215,Ref_Data!$A:$C,3,0),"Unknown")</f>
        <v>East Asia &amp; Pacific</v>
      </c>
      <c r="R2215" t="str">
        <f t="shared" si="414"/>
        <v>Universal Access</v>
      </c>
      <c r="S2215">
        <f t="shared" si="415"/>
        <v>17.687461823359399</v>
      </c>
      <c r="T2215">
        <f t="shared" si="416"/>
        <v>-30.201640083835347</v>
      </c>
      <c r="U2215">
        <f t="shared" si="417"/>
        <v>-4.968370444000004</v>
      </c>
      <c r="V2215">
        <f t="shared" si="418"/>
        <v>0.20000000000000284</v>
      </c>
      <c r="W2215">
        <f t="shared" si="419"/>
        <v>0</v>
      </c>
    </row>
    <row r="2216" spans="1:23" x14ac:dyDescent="0.2">
      <c r="A2216" t="s">
        <v>345</v>
      </c>
      <c r="B2216" t="s">
        <v>344</v>
      </c>
      <c r="C2216">
        <v>2014</v>
      </c>
      <c r="D2216">
        <v>99.5</v>
      </c>
      <c r="E2216">
        <v>0</v>
      </c>
      <c r="F2216">
        <v>0</v>
      </c>
      <c r="H2216">
        <v>10742</v>
      </c>
      <c r="I2216" t="str">
        <f>Master_Data!$A2216 &amp; "-" &amp; Master_Data!$C2216</f>
        <v>NRU-2014</v>
      </c>
      <c r="J2216">
        <f t="shared" si="408"/>
        <v>9.9999999999994316E-2</v>
      </c>
      <c r="K2216">
        <f t="shared" si="409"/>
        <v>-0.1</v>
      </c>
      <c r="L2216">
        <f t="shared" si="410"/>
        <v>0</v>
      </c>
      <c r="M2216">
        <f t="shared" si="411"/>
        <v>0</v>
      </c>
      <c r="N2216">
        <f t="shared" si="412"/>
        <v>0.5</v>
      </c>
      <c r="O2216" t="str">
        <f t="shared" si="413"/>
        <v/>
      </c>
      <c r="P2216" t="str">
        <f>IFERROR(VLOOKUP(A2216,Ref_Data!$A:$B,2,0),"Unknown")</f>
        <v>High Income</v>
      </c>
      <c r="Q2216" t="str">
        <f>IFERROR(VLOOKUP(A2216,Ref_Data!$A:$C,3,0),"Unknown")</f>
        <v>East Asia &amp; Pacific</v>
      </c>
      <c r="R2216" t="str">
        <f t="shared" si="414"/>
        <v>Universal Access</v>
      </c>
      <c r="S2216">
        <f t="shared" si="415"/>
        <v>17.059097411132853</v>
      </c>
      <c r="T2216">
        <f t="shared" si="416"/>
        <v>-30.111726605578301</v>
      </c>
      <c r="U2216">
        <f t="shared" si="417"/>
        <v>-4.7912868980836842</v>
      </c>
      <c r="V2216">
        <f t="shared" si="418"/>
        <v>0.29999999999999716</v>
      </c>
      <c r="W2216">
        <f t="shared" si="419"/>
        <v>0</v>
      </c>
    </row>
    <row r="2217" spans="1:23" x14ac:dyDescent="0.2">
      <c r="A2217" t="s">
        <v>345</v>
      </c>
      <c r="B2217" t="s">
        <v>344</v>
      </c>
      <c r="C2217">
        <v>2015</v>
      </c>
      <c r="D2217">
        <v>99</v>
      </c>
      <c r="E2217">
        <v>0.1</v>
      </c>
      <c r="F2217">
        <v>0</v>
      </c>
      <c r="H2217">
        <v>10954</v>
      </c>
      <c r="I2217" t="str">
        <f>Master_Data!$A2217 &amp; "-" &amp; Master_Data!$C2217</f>
        <v>NRU-2015</v>
      </c>
      <c r="J2217">
        <f t="shared" si="408"/>
        <v>-0.5</v>
      </c>
      <c r="K2217">
        <f t="shared" si="409"/>
        <v>0.1</v>
      </c>
      <c r="L2217">
        <f t="shared" si="410"/>
        <v>0</v>
      </c>
      <c r="M2217">
        <f t="shared" si="411"/>
        <v>0</v>
      </c>
      <c r="N2217">
        <f t="shared" si="412"/>
        <v>1</v>
      </c>
      <c r="O2217" t="str">
        <f t="shared" si="413"/>
        <v/>
      </c>
      <c r="P2217" t="str">
        <f>IFERROR(VLOOKUP(A2217,Ref_Data!$A:$B,2,0),"Unknown")</f>
        <v>High Income</v>
      </c>
      <c r="Q2217" t="str">
        <f>IFERROR(VLOOKUP(A2217,Ref_Data!$A:$C,3,0),"Unknown")</f>
        <v>East Asia &amp; Pacific</v>
      </c>
      <c r="R2217" t="str">
        <f t="shared" si="414"/>
        <v>Universal Access</v>
      </c>
      <c r="S2217">
        <f t="shared" si="415"/>
        <v>15.984761441953111</v>
      </c>
      <c r="T2217">
        <f t="shared" si="416"/>
        <v>-29.815157191497988</v>
      </c>
      <c r="U2217">
        <f t="shared" si="417"/>
        <v>-4.709441366004179</v>
      </c>
      <c r="V2217">
        <f t="shared" si="418"/>
        <v>-0.20000000000000284</v>
      </c>
      <c r="W2217">
        <f t="shared" si="419"/>
        <v>0</v>
      </c>
    </row>
    <row r="2218" spans="1:23" x14ac:dyDescent="0.2">
      <c r="A2218" t="s">
        <v>345</v>
      </c>
      <c r="B2218" t="s">
        <v>344</v>
      </c>
      <c r="C2218">
        <v>2016</v>
      </c>
      <c r="D2218">
        <v>99.7</v>
      </c>
      <c r="E2218">
        <v>0.2</v>
      </c>
      <c r="F2218">
        <v>0</v>
      </c>
      <c r="H2218">
        <v>11150</v>
      </c>
      <c r="I2218" t="str">
        <f>Master_Data!$A2218 &amp; "-" &amp; Master_Data!$C2218</f>
        <v>NRU-2016</v>
      </c>
      <c r="J2218">
        <f t="shared" si="408"/>
        <v>0.70000000000000284</v>
      </c>
      <c r="K2218">
        <f t="shared" si="409"/>
        <v>0.1</v>
      </c>
      <c r="L2218">
        <f t="shared" si="410"/>
        <v>0</v>
      </c>
      <c r="M2218">
        <f t="shared" si="411"/>
        <v>0</v>
      </c>
      <c r="N2218">
        <f t="shared" si="412"/>
        <v>0.29999999999999716</v>
      </c>
      <c r="O2218" t="str">
        <f t="shared" si="413"/>
        <v/>
      </c>
      <c r="P2218" t="str">
        <f>IFERROR(VLOOKUP(A2218,Ref_Data!$A:$B,2,0),"Unknown")</f>
        <v>High Income</v>
      </c>
      <c r="Q2218" t="str">
        <f>IFERROR(VLOOKUP(A2218,Ref_Data!$A:$C,3,0),"Unknown")</f>
        <v>East Asia &amp; Pacific</v>
      </c>
      <c r="R2218" t="str">
        <f t="shared" si="414"/>
        <v>Universal Access</v>
      </c>
      <c r="S2218">
        <f t="shared" si="415"/>
        <v>15.605248869453035</v>
      </c>
      <c r="T2218">
        <f t="shared" si="416"/>
        <v>-29.506057525184726</v>
      </c>
      <c r="U2218">
        <f t="shared" si="417"/>
        <v>-4.6743717956694564</v>
      </c>
      <c r="V2218">
        <f t="shared" si="418"/>
        <v>0.5</v>
      </c>
      <c r="W2218">
        <f t="shared" si="419"/>
        <v>0</v>
      </c>
    </row>
    <row r="2219" spans="1:23" x14ac:dyDescent="0.2">
      <c r="A2219" t="s">
        <v>345</v>
      </c>
      <c r="B2219" t="s">
        <v>344</v>
      </c>
      <c r="C2219">
        <v>2017</v>
      </c>
      <c r="D2219">
        <v>99.8</v>
      </c>
      <c r="E2219">
        <v>0.6</v>
      </c>
      <c r="F2219">
        <v>0</v>
      </c>
      <c r="H2219">
        <v>11324</v>
      </c>
      <c r="I2219" t="str">
        <f>Master_Data!$A2219 &amp; "-" &amp; Master_Data!$C2219</f>
        <v>NRU-2017</v>
      </c>
      <c r="J2219">
        <f t="shared" si="408"/>
        <v>9.9999999999994316E-2</v>
      </c>
      <c r="K2219">
        <f t="shared" si="409"/>
        <v>0.39999999999999997</v>
      </c>
      <c r="L2219">
        <f t="shared" si="410"/>
        <v>0</v>
      </c>
      <c r="M2219">
        <f t="shared" si="411"/>
        <v>0</v>
      </c>
      <c r="N2219">
        <f t="shared" si="412"/>
        <v>0.20000000000000284</v>
      </c>
      <c r="O2219" t="str">
        <f t="shared" si="413"/>
        <v/>
      </c>
      <c r="P2219" t="str">
        <f>IFERROR(VLOOKUP(A2219,Ref_Data!$A:$B,2,0),"Unknown")</f>
        <v>High Income</v>
      </c>
      <c r="Q2219" t="str">
        <f>IFERROR(VLOOKUP(A2219,Ref_Data!$A:$C,3,0),"Unknown")</f>
        <v>East Asia &amp; Pacific</v>
      </c>
      <c r="R2219" t="str">
        <f t="shared" si="414"/>
        <v>Universal Access</v>
      </c>
      <c r="S2219">
        <f t="shared" si="415"/>
        <v>14.94609230992188</v>
      </c>
      <c r="T2219">
        <f t="shared" si="416"/>
        <v>-28.941518871734946</v>
      </c>
      <c r="U2219">
        <f t="shared" si="417"/>
        <v>-4.677751065573224</v>
      </c>
      <c r="V2219">
        <f t="shared" si="418"/>
        <v>0.59999999999999432</v>
      </c>
      <c r="W2219">
        <f t="shared" si="419"/>
        <v>0</v>
      </c>
    </row>
    <row r="2220" spans="1:23" x14ac:dyDescent="0.2">
      <c r="A2220" t="s">
        <v>345</v>
      </c>
      <c r="B2220" t="s">
        <v>344</v>
      </c>
      <c r="C2220">
        <v>2018</v>
      </c>
      <c r="D2220">
        <v>99.9</v>
      </c>
      <c r="E2220">
        <v>0.7</v>
      </c>
      <c r="F2220">
        <v>0</v>
      </c>
      <c r="H2220">
        <v>11477</v>
      </c>
      <c r="I2220" t="str">
        <f>Master_Data!$A2220 &amp; "-" &amp; Master_Data!$C2220</f>
        <v>NRU-2018</v>
      </c>
      <c r="J2220">
        <f t="shared" si="408"/>
        <v>0.10000000000000853</v>
      </c>
      <c r="K2220">
        <f t="shared" si="409"/>
        <v>9.9999999999999978E-2</v>
      </c>
      <c r="L2220">
        <f t="shared" si="410"/>
        <v>0</v>
      </c>
      <c r="M2220">
        <f t="shared" si="411"/>
        <v>0</v>
      </c>
      <c r="N2220">
        <f t="shared" si="412"/>
        <v>9.9999999999994316E-2</v>
      </c>
      <c r="O2220" t="str">
        <f t="shared" si="413"/>
        <v/>
      </c>
      <c r="P2220" t="str">
        <f>IFERROR(VLOOKUP(A2220,Ref_Data!$A:$B,2,0),"Unknown")</f>
        <v>High Income</v>
      </c>
      <c r="Q2220" t="str">
        <f>IFERROR(VLOOKUP(A2220,Ref_Data!$A:$C,3,0),"Unknown")</f>
        <v>East Asia &amp; Pacific</v>
      </c>
      <c r="R2220" t="str">
        <f t="shared" si="414"/>
        <v>Universal Access</v>
      </c>
      <c r="S2220">
        <f t="shared" si="415"/>
        <v>14.416199440312511</v>
      </c>
      <c r="T2220">
        <f t="shared" si="416"/>
        <v>-28.863030170325302</v>
      </c>
      <c r="U2220">
        <f t="shared" si="417"/>
        <v>-4.7108690096276149</v>
      </c>
      <c r="V2220">
        <f t="shared" si="418"/>
        <v>0.70000000000000284</v>
      </c>
      <c r="W2220">
        <f t="shared" si="419"/>
        <v>0</v>
      </c>
    </row>
    <row r="2221" spans="1:23" x14ac:dyDescent="0.2">
      <c r="A2221" t="s">
        <v>345</v>
      </c>
      <c r="B2221" t="s">
        <v>344</v>
      </c>
      <c r="C2221">
        <v>2019</v>
      </c>
      <c r="D2221">
        <v>100</v>
      </c>
      <c r="E2221">
        <v>0.6</v>
      </c>
      <c r="F2221">
        <v>0</v>
      </c>
      <c r="H2221">
        <v>11587</v>
      </c>
      <c r="I2221" t="str">
        <f>Master_Data!$A2221 &amp; "-" &amp; Master_Data!$C2221</f>
        <v>NRU-2019</v>
      </c>
      <c r="J2221">
        <f t="shared" si="408"/>
        <v>9.9999999999994316E-2</v>
      </c>
      <c r="K2221">
        <f t="shared" si="409"/>
        <v>-9.9999999999999978E-2</v>
      </c>
      <c r="L2221">
        <f t="shared" si="410"/>
        <v>0</v>
      </c>
      <c r="M2221">
        <f t="shared" si="411"/>
        <v>0</v>
      </c>
      <c r="N2221">
        <f t="shared" si="412"/>
        <v>0</v>
      </c>
      <c r="O2221" t="str">
        <f t="shared" si="413"/>
        <v/>
      </c>
      <c r="P2221" t="str">
        <f>IFERROR(VLOOKUP(A2221,Ref_Data!$A:$B,2,0),"Unknown")</f>
        <v>High Income</v>
      </c>
      <c r="Q2221" t="str">
        <f>IFERROR(VLOOKUP(A2221,Ref_Data!$A:$C,3,0),"Unknown")</f>
        <v>East Asia &amp; Pacific</v>
      </c>
      <c r="R2221" t="str">
        <f t="shared" si="414"/>
        <v>Universal Access</v>
      </c>
      <c r="S2221">
        <f t="shared" si="415"/>
        <v>13.958622860585876</v>
      </c>
      <c r="T2221">
        <f t="shared" si="416"/>
        <v>-28.862191043827288</v>
      </c>
      <c r="U2221">
        <f t="shared" si="417"/>
        <v>-4.6834012955815876</v>
      </c>
      <c r="V2221">
        <f t="shared" si="418"/>
        <v>0.79999999999999716</v>
      </c>
      <c r="W2221">
        <f t="shared" si="419"/>
        <v>0</v>
      </c>
    </row>
    <row r="2222" spans="1:23" x14ac:dyDescent="0.2">
      <c r="A2222" t="s">
        <v>345</v>
      </c>
      <c r="B2222" t="s">
        <v>344</v>
      </c>
      <c r="C2222">
        <v>2020</v>
      </c>
      <c r="D2222">
        <v>100</v>
      </c>
      <c r="E2222">
        <v>1.3</v>
      </c>
      <c r="F2222">
        <v>0</v>
      </c>
      <c r="H2222">
        <v>11643</v>
      </c>
      <c r="I2222" t="str">
        <f>Master_Data!$A2222 &amp; "-" &amp; Master_Data!$C2222</f>
        <v>NRU-2020</v>
      </c>
      <c r="J2222">
        <f t="shared" si="408"/>
        <v>0</v>
      </c>
      <c r="K2222">
        <f t="shared" si="409"/>
        <v>0.70000000000000007</v>
      </c>
      <c r="L2222">
        <f t="shared" si="410"/>
        <v>0</v>
      </c>
      <c r="M2222">
        <f t="shared" si="411"/>
        <v>0</v>
      </c>
      <c r="N2222">
        <f t="shared" si="412"/>
        <v>0</v>
      </c>
      <c r="O2222" t="str">
        <f t="shared" si="413"/>
        <v/>
      </c>
      <c r="P2222" t="str">
        <f>IFERROR(VLOOKUP(A2222,Ref_Data!$A:$B,2,0),"Unknown")</f>
        <v>High Income</v>
      </c>
      <c r="Q2222" t="str">
        <f>IFERROR(VLOOKUP(A2222,Ref_Data!$A:$C,3,0),"Unknown")</f>
        <v>East Asia &amp; Pacific</v>
      </c>
      <c r="R2222" t="str">
        <f t="shared" si="414"/>
        <v>Universal Access</v>
      </c>
      <c r="S2222">
        <f t="shared" si="415"/>
        <v>13.426165474335917</v>
      </c>
      <c r="T2222">
        <f t="shared" si="416"/>
        <v>-29.23485343381526</v>
      </c>
      <c r="U2222">
        <f t="shared" si="417"/>
        <v>-4.4007476363012579</v>
      </c>
      <c r="V2222">
        <f t="shared" si="418"/>
        <v>0.79999999999999716</v>
      </c>
      <c r="W2222">
        <f t="shared" si="419"/>
        <v>0</v>
      </c>
    </row>
    <row r="2223" spans="1:23" x14ac:dyDescent="0.2">
      <c r="A2223" t="s">
        <v>345</v>
      </c>
      <c r="B2223" t="s">
        <v>344</v>
      </c>
      <c r="C2223">
        <v>2021</v>
      </c>
      <c r="D2223">
        <v>100</v>
      </c>
      <c r="E2223">
        <v>1.6</v>
      </c>
      <c r="F2223">
        <v>0</v>
      </c>
      <c r="H2223">
        <v>11709</v>
      </c>
      <c r="I2223" t="str">
        <f>Master_Data!$A2223 &amp; "-" &amp; Master_Data!$C2223</f>
        <v>NRU-2021</v>
      </c>
      <c r="J2223">
        <f t="shared" si="408"/>
        <v>0</v>
      </c>
      <c r="K2223">
        <f t="shared" si="409"/>
        <v>0.30000000000000004</v>
      </c>
      <c r="L2223">
        <f t="shared" si="410"/>
        <v>0</v>
      </c>
      <c r="M2223">
        <f t="shared" si="411"/>
        <v>0</v>
      </c>
      <c r="N2223">
        <f t="shared" si="412"/>
        <v>0</v>
      </c>
      <c r="O2223" t="str">
        <f t="shared" si="413"/>
        <v/>
      </c>
      <c r="P2223" t="str">
        <f>IFERROR(VLOOKUP(A2223,Ref_Data!$A:$B,2,0),"Unknown")</f>
        <v>High Income</v>
      </c>
      <c r="Q2223" t="str">
        <f>IFERROR(VLOOKUP(A2223,Ref_Data!$A:$C,3,0),"Unknown")</f>
        <v>East Asia &amp; Pacific</v>
      </c>
      <c r="R2223" t="str">
        <f t="shared" si="414"/>
        <v>Universal Access</v>
      </c>
      <c r="S2223">
        <f t="shared" si="415"/>
        <v>12.87483148972656</v>
      </c>
      <c r="T2223">
        <f t="shared" si="416"/>
        <v>-28.003381642512057</v>
      </c>
      <c r="U2223">
        <f t="shared" si="417"/>
        <v>-4.5807343410041863</v>
      </c>
      <c r="V2223">
        <f t="shared" si="418"/>
        <v>0.79999999999999716</v>
      </c>
      <c r="W2223">
        <f t="shared" si="419"/>
        <v>0</v>
      </c>
    </row>
    <row r="2224" spans="1:23" x14ac:dyDescent="0.2">
      <c r="A2224" t="s">
        <v>345</v>
      </c>
      <c r="B2224" t="s">
        <v>344</v>
      </c>
      <c r="C2224">
        <v>2022</v>
      </c>
      <c r="D2224">
        <v>100</v>
      </c>
      <c r="E2224">
        <v>1.9</v>
      </c>
      <c r="F2224">
        <v>0</v>
      </c>
      <c r="H2224">
        <v>11801</v>
      </c>
      <c r="I2224" t="str">
        <f>Master_Data!$A2224 &amp; "-" &amp; Master_Data!$C2224</f>
        <v>NRU-2022</v>
      </c>
      <c r="J2224">
        <f t="shared" si="408"/>
        <v>0</v>
      </c>
      <c r="K2224">
        <f t="shared" si="409"/>
        <v>0.29999999999999982</v>
      </c>
      <c r="L2224">
        <f t="shared" si="410"/>
        <v>0</v>
      </c>
      <c r="M2224">
        <f t="shared" si="411"/>
        <v>0</v>
      </c>
      <c r="N2224">
        <f t="shared" si="412"/>
        <v>0</v>
      </c>
      <c r="O2224" t="str">
        <f t="shared" si="413"/>
        <v/>
      </c>
      <c r="P2224" t="str">
        <f>IFERROR(VLOOKUP(A2224,Ref_Data!$A:$B,2,0),"Unknown")</f>
        <v>High Income</v>
      </c>
      <c r="Q2224" t="str">
        <f>IFERROR(VLOOKUP(A2224,Ref_Data!$A:$C,3,0),"Unknown")</f>
        <v>East Asia &amp; Pacific</v>
      </c>
      <c r="R2224" t="str">
        <f t="shared" si="414"/>
        <v>Universal Access</v>
      </c>
      <c r="S2224">
        <f t="shared" si="415"/>
        <v>12.585946336015652</v>
      </c>
      <c r="T2224">
        <f t="shared" si="416"/>
        <v>-28.521739130434796</v>
      </c>
      <c r="U2224">
        <f t="shared" si="417"/>
        <v>-4.5508010522259363</v>
      </c>
      <c r="V2224">
        <f t="shared" si="418"/>
        <v>0.79999999999999716</v>
      </c>
      <c r="W2224">
        <f t="shared" si="419"/>
        <v>0</v>
      </c>
    </row>
    <row r="2225" spans="1:23" x14ac:dyDescent="0.2">
      <c r="A2225" t="s">
        <v>347</v>
      </c>
      <c r="B2225" t="s">
        <v>346</v>
      </c>
      <c r="C2225">
        <v>2010</v>
      </c>
      <c r="D2225">
        <v>100</v>
      </c>
      <c r="E2225">
        <v>29.4</v>
      </c>
      <c r="F2225">
        <v>7.6871537910000001</v>
      </c>
      <c r="G2225">
        <v>4147.3061610000004</v>
      </c>
      <c r="H2225">
        <v>4350700</v>
      </c>
      <c r="I2225" t="str">
        <f>Master_Data!$A2225 &amp; "-" &amp; Master_Data!$C2225</f>
        <v>NZL-2010</v>
      </c>
      <c r="J2225" t="str">
        <f t="shared" si="408"/>
        <v/>
      </c>
      <c r="K2225" t="str">
        <f t="shared" si="409"/>
        <v/>
      </c>
      <c r="L2225" t="str">
        <f t="shared" si="410"/>
        <v/>
      </c>
      <c r="M2225">
        <f t="shared" si="411"/>
        <v>33444499.9985037</v>
      </c>
      <c r="N2225">
        <f t="shared" si="412"/>
        <v>0</v>
      </c>
      <c r="O2225">
        <f t="shared" si="413"/>
        <v>1.8535293736661269</v>
      </c>
      <c r="P2225" t="str">
        <f>IFERROR(VLOOKUP(A2225,Ref_Data!$A:$B,2,0),"Unknown")</f>
        <v>High Income</v>
      </c>
      <c r="Q2225" t="str">
        <f>IFERROR(VLOOKUP(A2225,Ref_Data!$A:$C,3,0),"Unknown")</f>
        <v>East Asia &amp; Pacific</v>
      </c>
      <c r="R2225" t="str">
        <f t="shared" si="414"/>
        <v>Universal Access</v>
      </c>
      <c r="S2225">
        <f t="shared" si="415"/>
        <v>20.375342560585949</v>
      </c>
      <c r="T2225">
        <f t="shared" si="416"/>
        <v>-1.0126649067379034</v>
      </c>
      <c r="U2225">
        <f t="shared" si="417"/>
        <v>2.5890945770083658</v>
      </c>
      <c r="V2225">
        <f t="shared" si="418"/>
        <v>0</v>
      </c>
      <c r="W2225">
        <f t="shared" si="419"/>
        <v>0</v>
      </c>
    </row>
    <row r="2226" spans="1:23" x14ac:dyDescent="0.2">
      <c r="A2226" t="s">
        <v>347</v>
      </c>
      <c r="B2226" t="s">
        <v>346</v>
      </c>
      <c r="C2226">
        <v>2011</v>
      </c>
      <c r="D2226">
        <v>100</v>
      </c>
      <c r="E2226">
        <v>30.3</v>
      </c>
      <c r="F2226">
        <v>7.4613822990000003</v>
      </c>
      <c r="G2226">
        <v>4108.263833</v>
      </c>
      <c r="H2226">
        <v>4384000</v>
      </c>
      <c r="I2226" t="str">
        <f>Master_Data!$A2226 &amp; "-" &amp; Master_Data!$C2226</f>
        <v>NZL-2011</v>
      </c>
      <c r="J2226">
        <f t="shared" si="408"/>
        <v>0</v>
      </c>
      <c r="K2226">
        <f t="shared" si="409"/>
        <v>0.90000000000000213</v>
      </c>
      <c r="L2226">
        <f t="shared" si="410"/>
        <v>-0.2257714919999998</v>
      </c>
      <c r="M2226">
        <f t="shared" si="411"/>
        <v>32710699.998816002</v>
      </c>
      <c r="N2226">
        <f t="shared" si="412"/>
        <v>0</v>
      </c>
      <c r="O2226">
        <f t="shared" si="413"/>
        <v>1.8161886875584214</v>
      </c>
      <c r="P2226" t="str">
        <f>IFERROR(VLOOKUP(A2226,Ref_Data!$A:$B,2,0),"Unknown")</f>
        <v>High Income</v>
      </c>
      <c r="Q2226" t="str">
        <f>IFERROR(VLOOKUP(A2226,Ref_Data!$A:$C,3,0),"Unknown")</f>
        <v>East Asia &amp; Pacific</v>
      </c>
      <c r="R2226" t="str">
        <f t="shared" si="414"/>
        <v>Universal Access</v>
      </c>
      <c r="S2226">
        <f t="shared" si="415"/>
        <v>19.584672569179688</v>
      </c>
      <c r="T2226">
        <f t="shared" si="416"/>
        <v>0.10262971035885826</v>
      </c>
      <c r="U2226">
        <f t="shared" si="417"/>
        <v>2.3348489152259448</v>
      </c>
      <c r="V2226">
        <f t="shared" si="418"/>
        <v>0</v>
      </c>
      <c r="W2226">
        <f t="shared" si="419"/>
        <v>-0.2257714919999998</v>
      </c>
    </row>
    <row r="2227" spans="1:23" x14ac:dyDescent="0.2">
      <c r="A2227" t="s">
        <v>347</v>
      </c>
      <c r="B2227" t="s">
        <v>346</v>
      </c>
      <c r="C2227">
        <v>2012</v>
      </c>
      <c r="D2227">
        <v>100</v>
      </c>
      <c r="E2227">
        <v>28.8</v>
      </c>
      <c r="F2227">
        <v>7.8915178880000001</v>
      </c>
      <c r="G2227">
        <v>4280.565372</v>
      </c>
      <c r="H2227">
        <v>4408100</v>
      </c>
      <c r="I2227" t="str">
        <f>Master_Data!$A2227 &amp; "-" &amp; Master_Data!$C2227</f>
        <v>NZL-2012</v>
      </c>
      <c r="J2227">
        <f t="shared" si="408"/>
        <v>0</v>
      </c>
      <c r="K2227">
        <f t="shared" si="409"/>
        <v>-1.5</v>
      </c>
      <c r="L2227">
        <f t="shared" si="410"/>
        <v>0.43013558899999982</v>
      </c>
      <c r="M2227">
        <f t="shared" si="411"/>
        <v>34786600.002092801</v>
      </c>
      <c r="N2227">
        <f t="shared" si="412"/>
        <v>0</v>
      </c>
      <c r="O2227">
        <f t="shared" si="413"/>
        <v>1.8435690620729526</v>
      </c>
      <c r="P2227" t="str">
        <f>IFERROR(VLOOKUP(A2227,Ref_Data!$A:$B,2,0),"Unknown")</f>
        <v>High Income</v>
      </c>
      <c r="Q2227" t="str">
        <f>IFERROR(VLOOKUP(A2227,Ref_Data!$A:$C,3,0),"Unknown")</f>
        <v>East Asia &amp; Pacific</v>
      </c>
      <c r="R2227" t="str">
        <f t="shared" si="414"/>
        <v>Universal Access</v>
      </c>
      <c r="S2227">
        <f t="shared" si="415"/>
        <v>18.879195463984374</v>
      </c>
      <c r="T2227">
        <f t="shared" si="416"/>
        <v>-1.3071294532248814</v>
      </c>
      <c r="U2227">
        <f t="shared" si="417"/>
        <v>2.4860138249037709</v>
      </c>
      <c r="V2227">
        <f t="shared" si="418"/>
        <v>0</v>
      </c>
      <c r="W2227">
        <f t="shared" si="419"/>
        <v>0.20436409700000002</v>
      </c>
    </row>
    <row r="2228" spans="1:23" x14ac:dyDescent="0.2">
      <c r="A2228" t="s">
        <v>347</v>
      </c>
      <c r="B2228" t="s">
        <v>346</v>
      </c>
      <c r="C2228">
        <v>2013</v>
      </c>
      <c r="D2228">
        <v>100</v>
      </c>
      <c r="E2228">
        <v>28.3</v>
      </c>
      <c r="F2228">
        <v>7.7847639629999996</v>
      </c>
      <c r="G2228">
        <v>4298.7153369999996</v>
      </c>
      <c r="H2228">
        <v>4442100</v>
      </c>
      <c r="I2228" t="str">
        <f>Master_Data!$A2228 &amp; "-" &amp; Master_Data!$C2228</f>
        <v>NZL-2013</v>
      </c>
      <c r="J2228">
        <f t="shared" si="408"/>
        <v>0</v>
      </c>
      <c r="K2228">
        <f t="shared" si="409"/>
        <v>-0.5</v>
      </c>
      <c r="L2228">
        <f t="shared" si="410"/>
        <v>-0.10675392500000047</v>
      </c>
      <c r="M2228">
        <f t="shared" si="411"/>
        <v>34580700.000042297</v>
      </c>
      <c r="N2228">
        <f t="shared" si="412"/>
        <v>0</v>
      </c>
      <c r="O2228">
        <f t="shared" si="413"/>
        <v>1.8109512616466608</v>
      </c>
      <c r="P2228" t="str">
        <f>IFERROR(VLOOKUP(A2228,Ref_Data!$A:$B,2,0),"Unknown")</f>
        <v>High Income</v>
      </c>
      <c r="Q2228" t="str">
        <f>IFERROR(VLOOKUP(A2228,Ref_Data!$A:$C,3,0),"Unknown")</f>
        <v>East Asia &amp; Pacific</v>
      </c>
      <c r="R2228" t="str">
        <f t="shared" si="414"/>
        <v>Universal Access</v>
      </c>
      <c r="S2228">
        <f t="shared" si="415"/>
        <v>18.287461823359394</v>
      </c>
      <c r="T2228">
        <f t="shared" si="416"/>
        <v>-2.0016400838353476</v>
      </c>
      <c r="U2228">
        <f t="shared" si="417"/>
        <v>2.8163935189999956</v>
      </c>
      <c r="V2228">
        <f t="shared" si="418"/>
        <v>0</v>
      </c>
      <c r="W2228">
        <f t="shared" si="419"/>
        <v>9.7610171999999551E-2</v>
      </c>
    </row>
    <row r="2229" spans="1:23" x14ac:dyDescent="0.2">
      <c r="A2229" t="s">
        <v>347</v>
      </c>
      <c r="B2229" t="s">
        <v>346</v>
      </c>
      <c r="C2229">
        <v>2014</v>
      </c>
      <c r="D2229">
        <v>100</v>
      </c>
      <c r="E2229">
        <v>29</v>
      </c>
      <c r="F2229">
        <v>7.8137495850000001</v>
      </c>
      <c r="G2229">
        <v>4476.8071250000003</v>
      </c>
      <c r="H2229">
        <v>4516500</v>
      </c>
      <c r="I2229" t="str">
        <f>Master_Data!$A2229 &amp; "-" &amp; Master_Data!$C2229</f>
        <v>NZL-2014</v>
      </c>
      <c r="J2229">
        <f t="shared" si="408"/>
        <v>0</v>
      </c>
      <c r="K2229">
        <f t="shared" si="409"/>
        <v>0.69999999999999929</v>
      </c>
      <c r="L2229">
        <f t="shared" si="410"/>
        <v>2.8985622000000433E-2</v>
      </c>
      <c r="M2229">
        <f t="shared" si="411"/>
        <v>35290800.000652499</v>
      </c>
      <c r="N2229">
        <f t="shared" si="412"/>
        <v>0</v>
      </c>
      <c r="O2229">
        <f t="shared" si="413"/>
        <v>1.7453844596890022</v>
      </c>
      <c r="P2229" t="str">
        <f>IFERROR(VLOOKUP(A2229,Ref_Data!$A:$B,2,0),"Unknown")</f>
        <v>High Income</v>
      </c>
      <c r="Q2229" t="str">
        <f>IFERROR(VLOOKUP(A2229,Ref_Data!$A:$C,3,0),"Unknown")</f>
        <v>East Asia &amp; Pacific</v>
      </c>
      <c r="R2229" t="str">
        <f t="shared" si="414"/>
        <v>Universal Access</v>
      </c>
      <c r="S2229">
        <f t="shared" si="415"/>
        <v>17.559097411132853</v>
      </c>
      <c r="T2229">
        <f t="shared" si="416"/>
        <v>-1.1117266055783013</v>
      </c>
      <c r="U2229">
        <f t="shared" si="417"/>
        <v>3.0224626869163158</v>
      </c>
      <c r="V2229">
        <f t="shared" si="418"/>
        <v>0</v>
      </c>
      <c r="W2229">
        <f t="shared" si="419"/>
        <v>0.12659579399999998</v>
      </c>
    </row>
    <row r="2230" spans="1:23" x14ac:dyDescent="0.2">
      <c r="A2230" t="s">
        <v>347</v>
      </c>
      <c r="B2230" t="s">
        <v>346</v>
      </c>
      <c r="C2230">
        <v>2015</v>
      </c>
      <c r="D2230">
        <v>100</v>
      </c>
      <c r="E2230">
        <v>29.3</v>
      </c>
      <c r="F2230">
        <v>7.6775068339999999</v>
      </c>
      <c r="G2230">
        <v>4422.7426409999998</v>
      </c>
      <c r="H2230">
        <v>4609400</v>
      </c>
      <c r="I2230" t="str">
        <f>Master_Data!$A2230 &amp; "-" &amp; Master_Data!$C2230</f>
        <v>NZL-2015</v>
      </c>
      <c r="J2230">
        <f t="shared" si="408"/>
        <v>0</v>
      </c>
      <c r="K2230">
        <f t="shared" si="409"/>
        <v>0.30000000000000071</v>
      </c>
      <c r="L2230">
        <f t="shared" si="410"/>
        <v>-0.13624275100000016</v>
      </c>
      <c r="M2230">
        <f t="shared" si="411"/>
        <v>35388700.000639603</v>
      </c>
      <c r="N2230">
        <f t="shared" si="412"/>
        <v>0</v>
      </c>
      <c r="O2230">
        <f t="shared" si="413"/>
        <v>1.7359153487312309</v>
      </c>
      <c r="P2230" t="str">
        <f>IFERROR(VLOOKUP(A2230,Ref_Data!$A:$B,2,0),"Unknown")</f>
        <v>High Income</v>
      </c>
      <c r="Q2230" t="str">
        <f>IFERROR(VLOOKUP(A2230,Ref_Data!$A:$C,3,0),"Unknown")</f>
        <v>East Asia &amp; Pacific</v>
      </c>
      <c r="R2230" t="str">
        <f t="shared" si="414"/>
        <v>Universal Access</v>
      </c>
      <c r="S2230">
        <f t="shared" si="415"/>
        <v>16.984761441953111</v>
      </c>
      <c r="T2230">
        <f t="shared" si="416"/>
        <v>-0.61515719149798898</v>
      </c>
      <c r="U2230">
        <f t="shared" si="417"/>
        <v>2.9680654679958209</v>
      </c>
      <c r="V2230">
        <f t="shared" si="418"/>
        <v>0</v>
      </c>
      <c r="W2230">
        <f t="shared" si="419"/>
        <v>-9.6469570000001781E-3</v>
      </c>
    </row>
    <row r="2231" spans="1:23" x14ac:dyDescent="0.2">
      <c r="A2231" t="s">
        <v>347</v>
      </c>
      <c r="B2231" t="s">
        <v>346</v>
      </c>
      <c r="C2231">
        <v>2016</v>
      </c>
      <c r="D2231">
        <v>100</v>
      </c>
      <c r="E2231">
        <v>30.1</v>
      </c>
      <c r="F2231">
        <v>7.3699327549999998</v>
      </c>
      <c r="G2231">
        <v>4265.9383950000001</v>
      </c>
      <c r="H2231">
        <v>4714100</v>
      </c>
      <c r="I2231" t="str">
        <f>Master_Data!$A2231 &amp; "-" &amp; Master_Data!$C2231</f>
        <v>NZL-2016</v>
      </c>
      <c r="J2231">
        <f t="shared" si="408"/>
        <v>0</v>
      </c>
      <c r="K2231">
        <f t="shared" si="409"/>
        <v>0.80000000000000071</v>
      </c>
      <c r="L2231">
        <f t="shared" si="410"/>
        <v>-0.30757407900000011</v>
      </c>
      <c r="M2231">
        <f t="shared" si="411"/>
        <v>34742600.000345498</v>
      </c>
      <c r="N2231">
        <f t="shared" si="412"/>
        <v>0</v>
      </c>
      <c r="O2231">
        <f t="shared" si="413"/>
        <v>1.7276228751071778</v>
      </c>
      <c r="P2231" t="str">
        <f>IFERROR(VLOOKUP(A2231,Ref_Data!$A:$B,2,0),"Unknown")</f>
        <v>High Income</v>
      </c>
      <c r="Q2231" t="str">
        <f>IFERROR(VLOOKUP(A2231,Ref_Data!$A:$C,3,0),"Unknown")</f>
        <v>East Asia &amp; Pacific</v>
      </c>
      <c r="R2231" t="str">
        <f t="shared" si="414"/>
        <v>Universal Access</v>
      </c>
      <c r="S2231">
        <f t="shared" si="415"/>
        <v>15.905248869453033</v>
      </c>
      <c r="T2231">
        <f t="shared" si="416"/>
        <v>0.393942474815276</v>
      </c>
      <c r="U2231">
        <f t="shared" si="417"/>
        <v>2.6955609593305434</v>
      </c>
      <c r="V2231">
        <f t="shared" si="418"/>
        <v>0</v>
      </c>
      <c r="W2231">
        <f t="shared" si="419"/>
        <v>-0.31722103600000029</v>
      </c>
    </row>
    <row r="2232" spans="1:23" x14ac:dyDescent="0.2">
      <c r="A2232" t="s">
        <v>347</v>
      </c>
      <c r="B2232" t="s">
        <v>346</v>
      </c>
      <c r="C2232">
        <v>2017</v>
      </c>
      <c r="D2232">
        <v>100</v>
      </c>
      <c r="E2232">
        <v>28.4</v>
      </c>
      <c r="F2232">
        <v>7.5341532329999996</v>
      </c>
      <c r="G2232">
        <v>4200.7126269999999</v>
      </c>
      <c r="H2232">
        <v>4813600</v>
      </c>
      <c r="I2232" t="str">
        <f>Master_Data!$A2232 &amp; "-" &amp; Master_Data!$C2232</f>
        <v>NZL-2017</v>
      </c>
      <c r="J2232">
        <f t="shared" si="408"/>
        <v>0</v>
      </c>
      <c r="K2232">
        <f t="shared" si="409"/>
        <v>-1.7000000000000028</v>
      </c>
      <c r="L2232">
        <f t="shared" si="410"/>
        <v>0.16422047799999984</v>
      </c>
      <c r="M2232">
        <f t="shared" si="411"/>
        <v>36266400.0023688</v>
      </c>
      <c r="N2232">
        <f t="shared" si="412"/>
        <v>0</v>
      </c>
      <c r="O2232">
        <f t="shared" si="413"/>
        <v>1.7935416920868079</v>
      </c>
      <c r="P2232" t="str">
        <f>IFERROR(VLOOKUP(A2232,Ref_Data!$A:$B,2,0),"Unknown")</f>
        <v>High Income</v>
      </c>
      <c r="Q2232" t="str">
        <f>IFERROR(VLOOKUP(A2232,Ref_Data!$A:$C,3,0),"Unknown")</f>
        <v>East Asia &amp; Pacific</v>
      </c>
      <c r="R2232" t="str">
        <f t="shared" si="414"/>
        <v>Universal Access</v>
      </c>
      <c r="S2232">
        <f t="shared" si="415"/>
        <v>15.146092309921883</v>
      </c>
      <c r="T2232">
        <f t="shared" si="416"/>
        <v>-1.1415188717349487</v>
      </c>
      <c r="U2232">
        <f t="shared" si="417"/>
        <v>2.8564021674267757</v>
      </c>
      <c r="V2232">
        <f t="shared" si="418"/>
        <v>0</v>
      </c>
      <c r="W2232">
        <f t="shared" si="419"/>
        <v>-0.15300055800000045</v>
      </c>
    </row>
    <row r="2233" spans="1:23" x14ac:dyDescent="0.2">
      <c r="A2233" t="s">
        <v>347</v>
      </c>
      <c r="B2233" t="s">
        <v>346</v>
      </c>
      <c r="C2233">
        <v>2018</v>
      </c>
      <c r="D2233">
        <v>100</v>
      </c>
      <c r="E2233">
        <v>28.9</v>
      </c>
      <c r="F2233">
        <v>7.2712525000000001</v>
      </c>
      <c r="G2233">
        <v>4109.2206850000002</v>
      </c>
      <c r="H2233">
        <v>4900600</v>
      </c>
      <c r="I2233" t="str">
        <f>Master_Data!$A2233 &amp; "-" &amp; Master_Data!$C2233</f>
        <v>NZL-2018</v>
      </c>
      <c r="J2233">
        <f t="shared" si="408"/>
        <v>0</v>
      </c>
      <c r="K2233">
        <f t="shared" si="409"/>
        <v>0.5</v>
      </c>
      <c r="L2233">
        <f t="shared" si="410"/>
        <v>-0.2629007329999995</v>
      </c>
      <c r="M2233">
        <f t="shared" si="411"/>
        <v>35633500.001500003</v>
      </c>
      <c r="N2233">
        <f t="shared" si="412"/>
        <v>0</v>
      </c>
      <c r="O2233">
        <f t="shared" si="413"/>
        <v>1.769496714192657</v>
      </c>
      <c r="P2233" t="str">
        <f>IFERROR(VLOOKUP(A2233,Ref_Data!$A:$B,2,0),"Unknown")</f>
        <v>High Income</v>
      </c>
      <c r="Q2233" t="str">
        <f>IFERROR(VLOOKUP(A2233,Ref_Data!$A:$C,3,0),"Unknown")</f>
        <v>East Asia &amp; Pacific</v>
      </c>
      <c r="R2233" t="str">
        <f t="shared" si="414"/>
        <v>Universal Access</v>
      </c>
      <c r="S2233">
        <f t="shared" si="415"/>
        <v>14.516199440312505</v>
      </c>
      <c r="T2233">
        <f t="shared" si="416"/>
        <v>-0.6630301703253032</v>
      </c>
      <c r="U2233">
        <f t="shared" si="417"/>
        <v>2.5603834903723852</v>
      </c>
      <c r="V2233">
        <f t="shared" si="418"/>
        <v>0</v>
      </c>
      <c r="W2233">
        <f t="shared" si="419"/>
        <v>-0.41590129099999995</v>
      </c>
    </row>
    <row r="2234" spans="1:23" x14ac:dyDescent="0.2">
      <c r="A2234" t="s">
        <v>347</v>
      </c>
      <c r="B2234" t="s">
        <v>346</v>
      </c>
      <c r="C2234">
        <v>2019</v>
      </c>
      <c r="D2234">
        <v>100</v>
      </c>
      <c r="E2234">
        <v>28</v>
      </c>
      <c r="F2234">
        <v>7.4935718170000003</v>
      </c>
      <c r="G2234">
        <v>4170.8049629999996</v>
      </c>
      <c r="H2234">
        <v>4970300</v>
      </c>
      <c r="I2234" t="str">
        <f>Master_Data!$A2234 &amp; "-" &amp; Master_Data!$C2234</f>
        <v>NZL-2019</v>
      </c>
      <c r="J2234">
        <f t="shared" si="408"/>
        <v>0</v>
      </c>
      <c r="K2234">
        <f t="shared" si="409"/>
        <v>-0.89999999999999858</v>
      </c>
      <c r="L2234">
        <f t="shared" si="410"/>
        <v>0.22231931700000018</v>
      </c>
      <c r="M2234">
        <f t="shared" si="411"/>
        <v>37245300.002035104</v>
      </c>
      <c r="N2234">
        <f t="shared" si="412"/>
        <v>0</v>
      </c>
      <c r="O2234">
        <f t="shared" si="413"/>
        <v>1.7966727966128588</v>
      </c>
      <c r="P2234" t="str">
        <f>IFERROR(VLOOKUP(A2234,Ref_Data!$A:$B,2,0),"Unknown")</f>
        <v>High Income</v>
      </c>
      <c r="Q2234" t="str">
        <f>IFERROR(VLOOKUP(A2234,Ref_Data!$A:$C,3,0),"Unknown")</f>
        <v>East Asia &amp; Pacific</v>
      </c>
      <c r="R2234" t="str">
        <f t="shared" si="414"/>
        <v>Universal Access</v>
      </c>
      <c r="S2234">
        <f t="shared" si="415"/>
        <v>13.958622860585876</v>
      </c>
      <c r="T2234">
        <f t="shared" si="416"/>
        <v>-1.4621910438272891</v>
      </c>
      <c r="U2234">
        <f t="shared" si="417"/>
        <v>2.8101705214184127</v>
      </c>
      <c r="V2234">
        <f t="shared" si="418"/>
        <v>0</v>
      </c>
      <c r="W2234">
        <f t="shared" si="419"/>
        <v>-0.19358197399999977</v>
      </c>
    </row>
    <row r="2235" spans="1:23" x14ac:dyDescent="0.2">
      <c r="A2235" t="s">
        <v>347</v>
      </c>
      <c r="B2235" t="s">
        <v>346</v>
      </c>
      <c r="C2235">
        <v>2020</v>
      </c>
      <c r="D2235">
        <v>100</v>
      </c>
      <c r="E2235">
        <v>28.7</v>
      </c>
      <c r="F2235">
        <v>6.8350090689999998</v>
      </c>
      <c r="G2235">
        <v>3862.585102</v>
      </c>
      <c r="H2235">
        <v>5072400</v>
      </c>
      <c r="I2235" t="str">
        <f>Master_Data!$A2235 &amp; "-" &amp; Master_Data!$C2235</f>
        <v>NZL-2020</v>
      </c>
      <c r="J2235">
        <f t="shared" si="408"/>
        <v>0</v>
      </c>
      <c r="K2235">
        <f t="shared" si="409"/>
        <v>0.69999999999999929</v>
      </c>
      <c r="L2235">
        <f t="shared" si="410"/>
        <v>-0.65856274800000048</v>
      </c>
      <c r="M2235">
        <f t="shared" si="411"/>
        <v>34669900.001595601</v>
      </c>
      <c r="N2235">
        <f t="shared" si="412"/>
        <v>0</v>
      </c>
      <c r="O2235">
        <f t="shared" si="413"/>
        <v>1.7695426478657814</v>
      </c>
      <c r="P2235" t="str">
        <f>IFERROR(VLOOKUP(A2235,Ref_Data!$A:$B,2,0),"Unknown")</f>
        <v>High Income</v>
      </c>
      <c r="Q2235" t="str">
        <f>IFERROR(VLOOKUP(A2235,Ref_Data!$A:$C,3,0),"Unknown")</f>
        <v>East Asia &amp; Pacific</v>
      </c>
      <c r="R2235" t="str">
        <f t="shared" si="414"/>
        <v>Universal Access</v>
      </c>
      <c r="S2235">
        <f t="shared" si="415"/>
        <v>13.426165474335917</v>
      </c>
      <c r="T2235">
        <f t="shared" si="416"/>
        <v>-1.8348534338152618</v>
      </c>
      <c r="U2235">
        <f t="shared" si="417"/>
        <v>2.434261432698742</v>
      </c>
      <c r="V2235">
        <f t="shared" si="418"/>
        <v>0</v>
      </c>
      <c r="W2235">
        <f t="shared" si="419"/>
        <v>-0.85214472200000024</v>
      </c>
    </row>
    <row r="2236" spans="1:23" x14ac:dyDescent="0.2">
      <c r="A2236" t="s">
        <v>347</v>
      </c>
      <c r="B2236" t="s">
        <v>346</v>
      </c>
      <c r="C2236">
        <v>2021</v>
      </c>
      <c r="D2236">
        <v>100</v>
      </c>
      <c r="E2236">
        <v>28.9</v>
      </c>
      <c r="F2236">
        <v>6.826358022</v>
      </c>
      <c r="G2236">
        <v>3907.6477669999999</v>
      </c>
      <c r="H2236">
        <v>5084600</v>
      </c>
      <c r="I2236" t="str">
        <f>Master_Data!$A2236 &amp; "-" &amp; Master_Data!$C2236</f>
        <v>NZL-2021</v>
      </c>
      <c r="J2236">
        <f t="shared" si="408"/>
        <v>0</v>
      </c>
      <c r="K2236">
        <f t="shared" si="409"/>
        <v>0.19999999999999929</v>
      </c>
      <c r="L2236">
        <f t="shared" si="410"/>
        <v>-8.6510469999998563E-3</v>
      </c>
      <c r="M2236">
        <f t="shared" si="411"/>
        <v>34709299.998661198</v>
      </c>
      <c r="N2236">
        <f t="shared" si="412"/>
        <v>0</v>
      </c>
      <c r="O2236">
        <f t="shared" si="413"/>
        <v>1.7469225552129966</v>
      </c>
      <c r="P2236" t="str">
        <f>IFERROR(VLOOKUP(A2236,Ref_Data!$A:$B,2,0),"Unknown")</f>
        <v>High Income</v>
      </c>
      <c r="Q2236" t="str">
        <f>IFERROR(VLOOKUP(A2236,Ref_Data!$A:$C,3,0),"Unknown")</f>
        <v>East Asia &amp; Pacific</v>
      </c>
      <c r="R2236" t="str">
        <f t="shared" si="414"/>
        <v>Universal Access</v>
      </c>
      <c r="S2236">
        <f t="shared" si="415"/>
        <v>12.87483148972656</v>
      </c>
      <c r="T2236">
        <f t="shared" si="416"/>
        <v>-0.70338164251205981</v>
      </c>
      <c r="U2236">
        <f t="shared" si="417"/>
        <v>2.2456236809958137</v>
      </c>
      <c r="V2236">
        <f t="shared" si="418"/>
        <v>0</v>
      </c>
      <c r="W2236">
        <f t="shared" si="419"/>
        <v>-0.8607957690000001</v>
      </c>
    </row>
    <row r="2237" spans="1:23" x14ac:dyDescent="0.2">
      <c r="A2237" t="s">
        <v>347</v>
      </c>
      <c r="B2237" t="s">
        <v>346</v>
      </c>
      <c r="C2237">
        <v>2022</v>
      </c>
      <c r="D2237">
        <v>100</v>
      </c>
      <c r="F2237">
        <v>6.3216246529999998</v>
      </c>
      <c r="G2237">
        <v>3764.5078140000001</v>
      </c>
      <c r="H2237">
        <v>5081700</v>
      </c>
      <c r="I2237" t="str">
        <f>Master_Data!$A2237 &amp; "-" &amp; Master_Data!$C2237</f>
        <v>NZL-2022</v>
      </c>
      <c r="J2237">
        <f t="shared" si="408"/>
        <v>0</v>
      </c>
      <c r="K2237" t="str">
        <f t="shared" si="409"/>
        <v/>
      </c>
      <c r="L2237">
        <f t="shared" si="410"/>
        <v>-0.50473336900000021</v>
      </c>
      <c r="M2237">
        <f t="shared" si="411"/>
        <v>32124599.999150097</v>
      </c>
      <c r="N2237">
        <f t="shared" si="412"/>
        <v>0</v>
      </c>
      <c r="O2237">
        <f t="shared" si="413"/>
        <v>1.6792698980435692</v>
      </c>
      <c r="P2237" t="str">
        <f>IFERROR(VLOOKUP(A2237,Ref_Data!$A:$B,2,0),"Unknown")</f>
        <v>High Income</v>
      </c>
      <c r="Q2237" t="str">
        <f>IFERROR(VLOOKUP(A2237,Ref_Data!$A:$C,3,0),"Unknown")</f>
        <v>East Asia &amp; Pacific</v>
      </c>
      <c r="R2237" t="str">
        <f t="shared" si="414"/>
        <v>Universal Access</v>
      </c>
      <c r="S2237">
        <f t="shared" si="415"/>
        <v>12.585946336015652</v>
      </c>
      <c r="T2237" t="str">
        <f t="shared" si="416"/>
        <v/>
      </c>
      <c r="U2237">
        <f t="shared" si="417"/>
        <v>1.7708236007740634</v>
      </c>
      <c r="V2237">
        <f t="shared" si="418"/>
        <v>0</v>
      </c>
      <c r="W2237">
        <f t="shared" si="419"/>
        <v>-1.3655291380000003</v>
      </c>
    </row>
    <row r="2238" spans="1:23" x14ac:dyDescent="0.2">
      <c r="A2238" t="s">
        <v>349</v>
      </c>
      <c r="B2238" t="s">
        <v>348</v>
      </c>
      <c r="C2238">
        <v>2010</v>
      </c>
      <c r="D2238">
        <v>99.807626209999995</v>
      </c>
      <c r="E2238">
        <v>10.37431447</v>
      </c>
      <c r="F2238">
        <v>10.222850729999999</v>
      </c>
      <c r="G2238">
        <v>4230.4297139999999</v>
      </c>
      <c r="H2238">
        <v>1292701737</v>
      </c>
      <c r="I2238" t="str">
        <f>Master_Data!$A2238 &amp; "-" &amp; Master_Data!$C2238</f>
        <v>OED-2010</v>
      </c>
      <c r="J2238" t="str">
        <f t="shared" si="408"/>
        <v/>
      </c>
      <c r="K2238" t="str">
        <f t="shared" si="409"/>
        <v/>
      </c>
      <c r="L2238" t="str">
        <f t="shared" si="410"/>
        <v/>
      </c>
      <c r="M2238">
        <f t="shared" si="411"/>
        <v>13215096895.762716</v>
      </c>
      <c r="N2238">
        <f t="shared" si="412"/>
        <v>0.19237379000000487</v>
      </c>
      <c r="O2238">
        <f t="shared" si="413"/>
        <v>2.4165040955931598</v>
      </c>
      <c r="P2238" t="str">
        <f>IFERROR(VLOOKUP(A2238,Ref_Data!$A:$B,2,0),"Unknown")</f>
        <v>Unknown</v>
      </c>
      <c r="Q2238" t="str">
        <f>IFERROR(VLOOKUP(A2238,Ref_Data!$A:$C,3,0),"Unknown")</f>
        <v>Unknown</v>
      </c>
      <c r="R2238" t="str">
        <f t="shared" si="414"/>
        <v>Universal Access</v>
      </c>
      <c r="S2238">
        <f t="shared" si="415"/>
        <v>20.182968770585944</v>
      </c>
      <c r="T2238">
        <f t="shared" si="416"/>
        <v>-20.0383504367379</v>
      </c>
      <c r="U2238">
        <f t="shared" si="417"/>
        <v>5.124791516008365</v>
      </c>
      <c r="V2238">
        <f t="shared" si="418"/>
        <v>0</v>
      </c>
      <c r="W2238">
        <f t="shared" si="419"/>
        <v>0</v>
      </c>
    </row>
    <row r="2239" spans="1:23" x14ac:dyDescent="0.2">
      <c r="A2239" t="s">
        <v>349</v>
      </c>
      <c r="B2239" t="s">
        <v>348</v>
      </c>
      <c r="C2239">
        <v>2011</v>
      </c>
      <c r="D2239">
        <v>99.787211690000007</v>
      </c>
      <c r="E2239">
        <v>10.90462248</v>
      </c>
      <c r="F2239">
        <v>9.9926388419999999</v>
      </c>
      <c r="G2239">
        <v>4130.1828690000002</v>
      </c>
      <c r="H2239">
        <v>1299644689</v>
      </c>
      <c r="I2239" t="str">
        <f>Master_Data!$A2239 &amp; "-" &amp; Master_Data!$C2239</f>
        <v>OED-2011</v>
      </c>
      <c r="J2239">
        <f t="shared" si="408"/>
        <v>-2.0414519999988556E-2</v>
      </c>
      <c r="K2239">
        <f t="shared" si="409"/>
        <v>0.53030801000000061</v>
      </c>
      <c r="L2239">
        <f t="shared" si="410"/>
        <v>-0.23021188799999948</v>
      </c>
      <c r="M2239">
        <f t="shared" si="411"/>
        <v>12986880000.10041</v>
      </c>
      <c r="N2239">
        <f t="shared" si="412"/>
        <v>0.21278830999999343</v>
      </c>
      <c r="O2239">
        <f t="shared" si="413"/>
        <v>2.4194180158466971</v>
      </c>
      <c r="P2239" t="str">
        <f>IFERROR(VLOOKUP(A2239,Ref_Data!$A:$B,2,0),"Unknown")</f>
        <v>Unknown</v>
      </c>
      <c r="Q2239" t="str">
        <f>IFERROR(VLOOKUP(A2239,Ref_Data!$A:$C,3,0),"Unknown")</f>
        <v>Unknown</v>
      </c>
      <c r="R2239" t="str">
        <f t="shared" si="414"/>
        <v>Universal Access</v>
      </c>
      <c r="S2239">
        <f t="shared" si="415"/>
        <v>19.371884259179694</v>
      </c>
      <c r="T2239">
        <f t="shared" si="416"/>
        <v>-19.292747809641142</v>
      </c>
      <c r="U2239">
        <f t="shared" si="417"/>
        <v>4.8661054582259444</v>
      </c>
      <c r="V2239">
        <f t="shared" si="418"/>
        <v>-2.0414519999988556E-2</v>
      </c>
      <c r="W2239">
        <f t="shared" si="419"/>
        <v>-0.23021188799999948</v>
      </c>
    </row>
    <row r="2240" spans="1:23" x14ac:dyDescent="0.2">
      <c r="A2240" t="s">
        <v>349</v>
      </c>
      <c r="B2240" t="s">
        <v>348</v>
      </c>
      <c r="C2240">
        <v>2012</v>
      </c>
      <c r="D2240">
        <v>99.812946769999996</v>
      </c>
      <c r="E2240">
        <v>11.382345450000001</v>
      </c>
      <c r="F2240">
        <v>9.7906925890000007</v>
      </c>
      <c r="G2240">
        <v>4067.6915100000001</v>
      </c>
      <c r="H2240">
        <v>1307733583</v>
      </c>
      <c r="I2240" t="str">
        <f>Master_Data!$A2240 &amp; "-" &amp; Master_Data!$C2240</f>
        <v>OED-2012</v>
      </c>
      <c r="J2240">
        <f t="shared" si="408"/>
        <v>2.5735079999989807E-2</v>
      </c>
      <c r="K2240">
        <f t="shared" si="409"/>
        <v>0.4777229700000003</v>
      </c>
      <c r="L2240">
        <f t="shared" si="410"/>
        <v>-0.20194625299999913</v>
      </c>
      <c r="M2240">
        <f t="shared" si="411"/>
        <v>12803617499.464518</v>
      </c>
      <c r="N2240">
        <f t="shared" si="412"/>
        <v>0.18705323000000362</v>
      </c>
      <c r="O2240">
        <f t="shared" si="413"/>
        <v>2.4069407832257173</v>
      </c>
      <c r="P2240" t="str">
        <f>IFERROR(VLOOKUP(A2240,Ref_Data!$A:$B,2,0),"Unknown")</f>
        <v>Unknown</v>
      </c>
      <c r="Q2240" t="str">
        <f>IFERROR(VLOOKUP(A2240,Ref_Data!$A:$C,3,0),"Unknown")</f>
        <v>Unknown</v>
      </c>
      <c r="R2240" t="str">
        <f t="shared" si="414"/>
        <v>Universal Access</v>
      </c>
      <c r="S2240">
        <f t="shared" si="415"/>
        <v>18.69214223398437</v>
      </c>
      <c r="T2240">
        <f t="shared" si="416"/>
        <v>-18.724784003224883</v>
      </c>
      <c r="U2240">
        <f t="shared" si="417"/>
        <v>4.3851885259037715</v>
      </c>
      <c r="V2240">
        <f t="shared" si="418"/>
        <v>5.320560000001251E-3</v>
      </c>
      <c r="W2240">
        <f t="shared" si="419"/>
        <v>-0.43215814099999861</v>
      </c>
    </row>
    <row r="2241" spans="1:23" x14ac:dyDescent="0.2">
      <c r="A2241" t="s">
        <v>349</v>
      </c>
      <c r="B2241" t="s">
        <v>348</v>
      </c>
      <c r="C2241">
        <v>2013</v>
      </c>
      <c r="D2241">
        <v>99.835031670000006</v>
      </c>
      <c r="E2241">
        <v>11.87753532</v>
      </c>
      <c r="F2241">
        <v>9.7733425969999992</v>
      </c>
      <c r="G2241">
        <v>4077.0391730000001</v>
      </c>
      <c r="H2241">
        <v>1315427979</v>
      </c>
      <c r="I2241" t="str">
        <f>Master_Data!$A2241 &amp; "-" &amp; Master_Data!$C2241</f>
        <v>OED-2013</v>
      </c>
      <c r="J2241">
        <f t="shared" si="408"/>
        <v>2.2084900000010066E-2</v>
      </c>
      <c r="K2241">
        <f t="shared" si="409"/>
        <v>0.49518986999999903</v>
      </c>
      <c r="L2241">
        <f t="shared" si="410"/>
        <v>-1.7349992000001535E-2</v>
      </c>
      <c r="M2241">
        <f t="shared" si="411"/>
        <v>12856128300.44632</v>
      </c>
      <c r="N2241">
        <f t="shared" si="412"/>
        <v>0.16496832999999356</v>
      </c>
      <c r="O2241">
        <f t="shared" si="413"/>
        <v>2.397166713953474</v>
      </c>
      <c r="P2241" t="str">
        <f>IFERROR(VLOOKUP(A2241,Ref_Data!$A:$B,2,0),"Unknown")</f>
        <v>Unknown</v>
      </c>
      <c r="Q2241" t="str">
        <f>IFERROR(VLOOKUP(A2241,Ref_Data!$A:$C,3,0),"Unknown")</f>
        <v>Unknown</v>
      </c>
      <c r="R2241" t="str">
        <f t="shared" si="414"/>
        <v>Universal Access</v>
      </c>
      <c r="S2241">
        <f t="shared" si="415"/>
        <v>18.1224934933594</v>
      </c>
      <c r="T2241">
        <f t="shared" si="416"/>
        <v>-18.424104763835349</v>
      </c>
      <c r="U2241">
        <f t="shared" si="417"/>
        <v>4.8049721529999951</v>
      </c>
      <c r="V2241">
        <f t="shared" si="418"/>
        <v>2.7405460000011317E-2</v>
      </c>
      <c r="W2241">
        <f t="shared" si="419"/>
        <v>-0.44950813300000014</v>
      </c>
    </row>
    <row r="2242" spans="1:23" x14ac:dyDescent="0.2">
      <c r="A2242" t="s">
        <v>349</v>
      </c>
      <c r="B2242" t="s">
        <v>348</v>
      </c>
      <c r="C2242">
        <v>2014</v>
      </c>
      <c r="D2242">
        <v>99.848025879999994</v>
      </c>
      <c r="E2242">
        <v>12.12757431</v>
      </c>
      <c r="F2242">
        <v>9.539101316</v>
      </c>
      <c r="G2242">
        <v>4012.9661230000002</v>
      </c>
      <c r="H2242">
        <v>1323459714</v>
      </c>
      <c r="I2242" t="str">
        <f>Master_Data!$A2242 &amp; "-" &amp; Master_Data!$C2242</f>
        <v>OED-2014</v>
      </c>
      <c r="J2242">
        <f t="shared" ref="J2242:J2305" si="420">IF(C2242=2010,"",IF(D2242="","",IFERROR(D2242-INDEX($D:$D,MATCH(A2242&amp;"-"&amp;(C2242-1),$I:$I,0)),"")))</f>
        <v>1.2994209999988016E-2</v>
      </c>
      <c r="K2242">
        <f t="shared" ref="K2242:K2305" si="421">IF(C2242=2010,"",IF(E2242="","",IFERROR(E2242-INDEX($E:$E,MATCH(A2242&amp;"-"&amp;(C2242-1),$I:$I,0)),"")))</f>
        <v>0.25003899000000018</v>
      </c>
      <c r="L2242">
        <f t="shared" ref="L2242:L2305" si="422">IF(C2242=2010,"",IF(F2242="","",IFERROR(F2242-INDEX($F:$F,MATCH(A2242&amp;"-"&amp;(C2242-1),$I:$I,0)),"" )))</f>
        <v>-0.23424128099999919</v>
      </c>
      <c r="M2242">
        <f t="shared" ref="M2242:M2305" si="423">IFERROR(F2242*H2242,"")</f>
        <v>12624616299.490383</v>
      </c>
      <c r="N2242">
        <f t="shared" ref="N2242:N2305" si="424">IF(D2242="","",100-D2242)</f>
        <v>0.15197412000000554</v>
      </c>
      <c r="O2242">
        <f t="shared" ref="O2242:O2305" si="425">IFERROR(F2242/G2242*1000,"")</f>
        <v>2.3770699835534095</v>
      </c>
      <c r="P2242" t="str">
        <f>IFERROR(VLOOKUP(A2242,Ref_Data!$A:$B,2,0),"Unknown")</f>
        <v>Unknown</v>
      </c>
      <c r="Q2242" t="str">
        <f>IFERROR(VLOOKUP(A2242,Ref_Data!$A:$C,3,0),"Unknown")</f>
        <v>Unknown</v>
      </c>
      <c r="R2242" t="str">
        <f t="shared" ref="R2242:R2305" si="426">IF(D2242="","No Data",IF(D2242&gt;=95,"Universal Access",IF(D2242&gt;=80,"High Access",IF(D2242&gt;=50,"Moderate Access",IF(D2242&gt;=20,"Low Access","Critical")))))</f>
        <v>Universal Access</v>
      </c>
      <c r="S2242">
        <f t="shared" ref="S2242:S2305" si="427">IF(D2242="","",D2242-AVERAGEIF($C:$C,C2242,$D:$D))</f>
        <v>17.407123291132848</v>
      </c>
      <c r="T2242">
        <f t="shared" ref="T2242:T2305" si="428">IF(E2242="","",E2242-AVERAGEIF($C:$C,C2242,$E:$E))</f>
        <v>-17.984152295578301</v>
      </c>
      <c r="U2242">
        <f t="shared" ref="U2242:U2305" si="429">IF(F2242="","",F2242-AVERAGEIF($C:$C,C2242,$F:$F))</f>
        <v>4.7478144179163158</v>
      </c>
      <c r="V2242">
        <f t="shared" ref="V2242:V2305" si="430">IFERROR(IF(D2242="","",D2242-INDEX($D:$D,MATCH(A2242&amp;"-2010",$I:$I,0))),"")</f>
        <v>4.0399669999999333E-2</v>
      </c>
      <c r="W2242">
        <f t="shared" ref="W2242:W2305" si="431">IFERROR(IF(F2242="","",F2242-INDEX($F:$F,MATCH(A2242&amp;"-2010",$I:$I,0))),"")</f>
        <v>-0.68374941399999933</v>
      </c>
    </row>
    <row r="2243" spans="1:23" x14ac:dyDescent="0.2">
      <c r="A2243" t="s">
        <v>349</v>
      </c>
      <c r="B2243" t="s">
        <v>348</v>
      </c>
      <c r="C2243">
        <v>2015</v>
      </c>
      <c r="D2243">
        <v>99.839357739999997</v>
      </c>
      <c r="E2243">
        <v>12.261145089999999</v>
      </c>
      <c r="F2243">
        <v>9.4297798200000003</v>
      </c>
      <c r="G2243">
        <v>3987.381922</v>
      </c>
      <c r="H2243">
        <v>1331675197</v>
      </c>
      <c r="I2243" t="str">
        <f>Master_Data!$A2243 &amp; "-" &amp; Master_Data!$C2243</f>
        <v>OED-2015</v>
      </c>
      <c r="J2243">
        <f t="shared" si="420"/>
        <v>-8.6681399999974929E-3</v>
      </c>
      <c r="K2243">
        <f t="shared" si="421"/>
        <v>0.13357077999999944</v>
      </c>
      <c r="L2243">
        <f t="shared" si="422"/>
        <v>-0.10932149599999974</v>
      </c>
      <c r="M2243">
        <f t="shared" si="423"/>
        <v>12557403899.465124</v>
      </c>
      <c r="N2243">
        <f t="shared" si="424"/>
        <v>0.16064226000000303</v>
      </c>
      <c r="O2243">
        <f t="shared" si="425"/>
        <v>2.3649050942354153</v>
      </c>
      <c r="P2243" t="str">
        <f>IFERROR(VLOOKUP(A2243,Ref_Data!$A:$B,2,0),"Unknown")</f>
        <v>Unknown</v>
      </c>
      <c r="Q2243" t="str">
        <f>IFERROR(VLOOKUP(A2243,Ref_Data!$A:$C,3,0),"Unknown")</f>
        <v>Unknown</v>
      </c>
      <c r="R2243" t="str">
        <f t="shared" si="426"/>
        <v>Universal Access</v>
      </c>
      <c r="S2243">
        <f t="shared" si="427"/>
        <v>16.824119181953108</v>
      </c>
      <c r="T2243">
        <f t="shared" si="428"/>
        <v>-17.65401210149799</v>
      </c>
      <c r="U2243">
        <f t="shared" si="429"/>
        <v>4.7203384539958213</v>
      </c>
      <c r="V2243">
        <f t="shared" si="430"/>
        <v>3.173153000000184E-2</v>
      </c>
      <c r="W2243">
        <f t="shared" si="431"/>
        <v>-0.79307090999999907</v>
      </c>
    </row>
    <row r="2244" spans="1:23" x14ac:dyDescent="0.2">
      <c r="A2244" t="s">
        <v>349</v>
      </c>
      <c r="B2244" t="s">
        <v>348</v>
      </c>
      <c r="C2244">
        <v>2016</v>
      </c>
      <c r="D2244">
        <v>99.895937009999997</v>
      </c>
      <c r="E2244">
        <v>12.43238463</v>
      </c>
      <c r="F2244">
        <v>9.3163138589999992</v>
      </c>
      <c r="G2244">
        <v>3972.2612349999999</v>
      </c>
      <c r="H2244">
        <v>1340142055</v>
      </c>
      <c r="I2244" t="str">
        <f>Master_Data!$A2244 &amp; "-" &amp; Master_Data!$C2244</f>
        <v>OED-2016</v>
      </c>
      <c r="J2244">
        <f t="shared" si="420"/>
        <v>5.6579270000000292E-2</v>
      </c>
      <c r="K2244">
        <f t="shared" si="421"/>
        <v>0.17123954000000019</v>
      </c>
      <c r="L2244">
        <f t="shared" si="422"/>
        <v>-0.11346596100000106</v>
      </c>
      <c r="M2244">
        <f t="shared" si="423"/>
        <v>12485184000.02524</v>
      </c>
      <c r="N2244">
        <f t="shared" si="424"/>
        <v>0.10406299000000274</v>
      </c>
      <c r="O2244">
        <f t="shared" si="425"/>
        <v>2.3453426921958216</v>
      </c>
      <c r="P2244" t="str">
        <f>IFERROR(VLOOKUP(A2244,Ref_Data!$A:$B,2,0),"Unknown")</f>
        <v>Unknown</v>
      </c>
      <c r="Q2244" t="str">
        <f>IFERROR(VLOOKUP(A2244,Ref_Data!$A:$C,3,0),"Unknown")</f>
        <v>Unknown</v>
      </c>
      <c r="R2244" t="str">
        <f t="shared" si="426"/>
        <v>Universal Access</v>
      </c>
      <c r="S2244">
        <f t="shared" si="427"/>
        <v>15.80118587945303</v>
      </c>
      <c r="T2244">
        <f t="shared" si="428"/>
        <v>-17.273672895184724</v>
      </c>
      <c r="U2244">
        <f t="shared" si="429"/>
        <v>4.6419420633305428</v>
      </c>
      <c r="V2244">
        <f t="shared" si="430"/>
        <v>8.8310800000002132E-2</v>
      </c>
      <c r="W2244">
        <f t="shared" si="431"/>
        <v>-0.90653687100000013</v>
      </c>
    </row>
    <row r="2245" spans="1:23" x14ac:dyDescent="0.2">
      <c r="A2245" t="s">
        <v>349</v>
      </c>
      <c r="B2245" t="s">
        <v>348</v>
      </c>
      <c r="C2245">
        <v>2017</v>
      </c>
      <c r="D2245">
        <v>99.940859029999999</v>
      </c>
      <c r="E2245">
        <v>12.79543911</v>
      </c>
      <c r="F2245">
        <v>9.2610669550000004</v>
      </c>
      <c r="G2245">
        <v>3976.8981429999999</v>
      </c>
      <c r="H2245">
        <v>1348127258</v>
      </c>
      <c r="I2245" t="str">
        <f>Master_Data!$A2245 &amp; "-" &amp; Master_Data!$C2245</f>
        <v>OED-2017</v>
      </c>
      <c r="J2245">
        <f t="shared" si="420"/>
        <v>4.4922020000001339E-2</v>
      </c>
      <c r="K2245">
        <f t="shared" si="421"/>
        <v>0.36305448000000062</v>
      </c>
      <c r="L2245">
        <f t="shared" si="422"/>
        <v>-5.5246903999998764E-2</v>
      </c>
      <c r="M2245">
        <f t="shared" si="423"/>
        <v>12485096800.198561</v>
      </c>
      <c r="N2245">
        <f t="shared" si="424"/>
        <v>5.9140970000001403E-2</v>
      </c>
      <c r="O2245">
        <f t="shared" si="425"/>
        <v>2.3287161556553855</v>
      </c>
      <c r="P2245" t="str">
        <f>IFERROR(VLOOKUP(A2245,Ref_Data!$A:$B,2,0),"Unknown")</f>
        <v>Unknown</v>
      </c>
      <c r="Q2245" t="str">
        <f>IFERROR(VLOOKUP(A2245,Ref_Data!$A:$C,3,0),"Unknown")</f>
        <v>Unknown</v>
      </c>
      <c r="R2245" t="str">
        <f t="shared" si="426"/>
        <v>Universal Access</v>
      </c>
      <c r="S2245">
        <f t="shared" si="427"/>
        <v>15.086951339921882</v>
      </c>
      <c r="T2245">
        <f t="shared" si="428"/>
        <v>-16.746079761734947</v>
      </c>
      <c r="U2245">
        <f t="shared" si="429"/>
        <v>4.5833158894267765</v>
      </c>
      <c r="V2245">
        <f t="shared" si="430"/>
        <v>0.13323282000000347</v>
      </c>
      <c r="W2245">
        <f t="shared" si="431"/>
        <v>-0.9617837749999989</v>
      </c>
    </row>
    <row r="2246" spans="1:23" x14ac:dyDescent="0.2">
      <c r="A2246" t="s">
        <v>349</v>
      </c>
      <c r="B2246" t="s">
        <v>348</v>
      </c>
      <c r="C2246">
        <v>2018</v>
      </c>
      <c r="D2246">
        <v>99.898773430000006</v>
      </c>
      <c r="E2246">
        <v>13.2024399</v>
      </c>
      <c r="F2246">
        <v>9.2366202679999994</v>
      </c>
      <c r="G2246">
        <v>3989.8089749999999</v>
      </c>
      <c r="H2246">
        <v>1356470975</v>
      </c>
      <c r="I2246" t="str">
        <f>Master_Data!$A2246 &amp; "-" &amp; Master_Data!$C2246</f>
        <v>OED-2018</v>
      </c>
      <c r="J2246">
        <f t="shared" si="420"/>
        <v>-4.2085599999992951E-2</v>
      </c>
      <c r="K2246">
        <f t="shared" si="421"/>
        <v>0.40700078999999967</v>
      </c>
      <c r="L2246">
        <f t="shared" si="422"/>
        <v>-2.4446687000001077E-2</v>
      </c>
      <c r="M2246">
        <f t="shared" si="423"/>
        <v>12529207300.63872</v>
      </c>
      <c r="N2246">
        <f t="shared" si="424"/>
        <v>0.10122656999999435</v>
      </c>
      <c r="O2246">
        <f t="shared" si="425"/>
        <v>2.315053258408192</v>
      </c>
      <c r="P2246" t="str">
        <f>IFERROR(VLOOKUP(A2246,Ref_Data!$A:$B,2,0),"Unknown")</f>
        <v>Unknown</v>
      </c>
      <c r="Q2246" t="str">
        <f>IFERROR(VLOOKUP(A2246,Ref_Data!$A:$C,3,0),"Unknown")</f>
        <v>Unknown</v>
      </c>
      <c r="R2246" t="str">
        <f t="shared" si="426"/>
        <v>Universal Access</v>
      </c>
      <c r="S2246">
        <f t="shared" si="427"/>
        <v>14.414972870312511</v>
      </c>
      <c r="T2246">
        <f t="shared" si="428"/>
        <v>-16.360590270325304</v>
      </c>
      <c r="U2246">
        <f t="shared" si="429"/>
        <v>4.5257512583723845</v>
      </c>
      <c r="V2246">
        <f t="shared" si="430"/>
        <v>9.114722000001052E-2</v>
      </c>
      <c r="W2246">
        <f t="shared" si="431"/>
        <v>-0.98623046199999997</v>
      </c>
    </row>
    <row r="2247" spans="1:23" x14ac:dyDescent="0.2">
      <c r="A2247" t="s">
        <v>349</v>
      </c>
      <c r="B2247" t="s">
        <v>348</v>
      </c>
      <c r="C2247">
        <v>2019</v>
      </c>
      <c r="D2247">
        <v>99.940072520000001</v>
      </c>
      <c r="E2247">
        <v>13.6864487</v>
      </c>
      <c r="F2247">
        <v>8.9180881280000008</v>
      </c>
      <c r="G2247">
        <v>3940.7068810000001</v>
      </c>
      <c r="H2247">
        <v>1364146219</v>
      </c>
      <c r="I2247" t="str">
        <f>Master_Data!$A2247 &amp; "-" &amp; Master_Data!$C2247</f>
        <v>OED-2019</v>
      </c>
      <c r="J2247">
        <f t="shared" si="420"/>
        <v>4.1299089999995431E-2</v>
      </c>
      <c r="K2247">
        <f t="shared" si="421"/>
        <v>0.48400879999999979</v>
      </c>
      <c r="L2247">
        <f t="shared" si="422"/>
        <v>-0.31853213999999852</v>
      </c>
      <c r="M2247">
        <f t="shared" si="423"/>
        <v>12165576200.519989</v>
      </c>
      <c r="N2247">
        <f t="shared" si="424"/>
        <v>5.9927479999998923E-2</v>
      </c>
      <c r="O2247">
        <f t="shared" si="425"/>
        <v>2.2630681238937855</v>
      </c>
      <c r="P2247" t="str">
        <f>IFERROR(VLOOKUP(A2247,Ref_Data!$A:$B,2,0),"Unknown")</f>
        <v>Unknown</v>
      </c>
      <c r="Q2247" t="str">
        <f>IFERROR(VLOOKUP(A2247,Ref_Data!$A:$C,3,0),"Unknown")</f>
        <v>Unknown</v>
      </c>
      <c r="R2247" t="str">
        <f t="shared" si="426"/>
        <v>Universal Access</v>
      </c>
      <c r="S2247">
        <f t="shared" si="427"/>
        <v>13.898695380585878</v>
      </c>
      <c r="T2247">
        <f t="shared" si="428"/>
        <v>-15.775742343827289</v>
      </c>
      <c r="U2247">
        <f t="shared" si="429"/>
        <v>4.2346868324184133</v>
      </c>
      <c r="V2247">
        <f t="shared" si="430"/>
        <v>0.13244631000000595</v>
      </c>
      <c r="W2247">
        <f t="shared" si="431"/>
        <v>-1.3047626019999985</v>
      </c>
    </row>
    <row r="2248" spans="1:23" x14ac:dyDescent="0.2">
      <c r="A2248" t="s">
        <v>349</v>
      </c>
      <c r="B2248" t="s">
        <v>348</v>
      </c>
      <c r="C2248">
        <v>2020</v>
      </c>
      <c r="D2248">
        <v>99.932979489999994</v>
      </c>
      <c r="E2248">
        <v>14.838036320000001</v>
      </c>
      <c r="F2248">
        <v>8.1228563410000003</v>
      </c>
      <c r="G2248">
        <v>3662.8526109999998</v>
      </c>
      <c r="H2248">
        <v>1369310195</v>
      </c>
      <c r="I2248" t="str">
        <f>Master_Data!$A2248 &amp; "-" &amp; Master_Data!$C2248</f>
        <v>OED-2020</v>
      </c>
      <c r="J2248">
        <f t="shared" si="420"/>
        <v>-7.0930300000071611E-3</v>
      </c>
      <c r="K2248">
        <f t="shared" si="421"/>
        <v>1.1515876200000008</v>
      </c>
      <c r="L2248">
        <f t="shared" si="422"/>
        <v>-0.79523178700000052</v>
      </c>
      <c r="M2248">
        <f t="shared" si="423"/>
        <v>11122710000.251698</v>
      </c>
      <c r="N2248">
        <f t="shared" si="424"/>
        <v>6.7020510000006084E-2</v>
      </c>
      <c r="O2248">
        <f t="shared" si="425"/>
        <v>2.2176312299889047</v>
      </c>
      <c r="P2248" t="str">
        <f>IFERROR(VLOOKUP(A2248,Ref_Data!$A:$B,2,0),"Unknown")</f>
        <v>Unknown</v>
      </c>
      <c r="Q2248" t="str">
        <f>IFERROR(VLOOKUP(A2248,Ref_Data!$A:$C,3,0),"Unknown")</f>
        <v>Unknown</v>
      </c>
      <c r="R2248" t="str">
        <f t="shared" si="426"/>
        <v>Universal Access</v>
      </c>
      <c r="S2248">
        <f t="shared" si="427"/>
        <v>13.359144964335911</v>
      </c>
      <c r="T2248">
        <f t="shared" si="428"/>
        <v>-15.696817113815261</v>
      </c>
      <c r="U2248">
        <f t="shared" si="429"/>
        <v>3.7221087046987424</v>
      </c>
      <c r="V2248">
        <f t="shared" si="430"/>
        <v>0.12535327999999879</v>
      </c>
      <c r="W2248">
        <f t="shared" si="431"/>
        <v>-2.099994388999999</v>
      </c>
    </row>
    <row r="2249" spans="1:23" x14ac:dyDescent="0.2">
      <c r="A2249" t="s">
        <v>349</v>
      </c>
      <c r="B2249" t="s">
        <v>348</v>
      </c>
      <c r="C2249">
        <v>2021</v>
      </c>
      <c r="D2249">
        <v>100</v>
      </c>
      <c r="F2249">
        <v>8.5341616780000003</v>
      </c>
      <c r="G2249">
        <v>3831.5761910000001</v>
      </c>
      <c r="H2249">
        <v>1371785073</v>
      </c>
      <c r="I2249" t="str">
        <f>Master_Data!$A2249 &amp; "-" &amp; Master_Data!$C2249</f>
        <v>OED-2021</v>
      </c>
      <c r="J2249">
        <f t="shared" si="420"/>
        <v>6.7020510000006084E-2</v>
      </c>
      <c r="K2249" t="str">
        <f t="shared" si="421"/>
        <v/>
      </c>
      <c r="L2249">
        <f t="shared" si="422"/>
        <v>0.41130533699999994</v>
      </c>
      <c r="M2249">
        <f t="shared" si="423"/>
        <v>11707035600.449034</v>
      </c>
      <c r="N2249">
        <f t="shared" si="424"/>
        <v>0</v>
      </c>
      <c r="O2249">
        <f t="shared" si="425"/>
        <v>2.2273240182580514</v>
      </c>
      <c r="P2249" t="str">
        <f>IFERROR(VLOOKUP(A2249,Ref_Data!$A:$B,2,0),"Unknown")</f>
        <v>Unknown</v>
      </c>
      <c r="Q2249" t="str">
        <f>IFERROR(VLOOKUP(A2249,Ref_Data!$A:$C,3,0),"Unknown")</f>
        <v>Unknown</v>
      </c>
      <c r="R2249" t="str">
        <f t="shared" si="426"/>
        <v>Universal Access</v>
      </c>
      <c r="S2249">
        <f t="shared" si="427"/>
        <v>12.87483148972656</v>
      </c>
      <c r="T2249" t="str">
        <f t="shared" si="428"/>
        <v/>
      </c>
      <c r="U2249">
        <f t="shared" si="429"/>
        <v>3.9534273369958139</v>
      </c>
      <c r="V2249">
        <f t="shared" si="430"/>
        <v>0.19237379000000487</v>
      </c>
      <c r="W2249">
        <f t="shared" si="431"/>
        <v>-1.6886890519999991</v>
      </c>
    </row>
    <row r="2250" spans="1:23" x14ac:dyDescent="0.2">
      <c r="A2250" t="s">
        <v>349</v>
      </c>
      <c r="B2250" t="s">
        <v>348</v>
      </c>
      <c r="C2250">
        <v>2022</v>
      </c>
      <c r="D2250">
        <v>100</v>
      </c>
      <c r="F2250">
        <v>8.4268479870000004</v>
      </c>
      <c r="G2250">
        <v>3777.8281440000001</v>
      </c>
      <c r="H2250">
        <v>1378565677</v>
      </c>
      <c r="I2250" t="str">
        <f>Master_Data!$A2250 &amp; "-" &amp; Master_Data!$C2250</f>
        <v>OED-2022</v>
      </c>
      <c r="J2250">
        <f t="shared" si="420"/>
        <v>0</v>
      </c>
      <c r="K2250" t="str">
        <f t="shared" si="421"/>
        <v/>
      </c>
      <c r="L2250">
        <f t="shared" si="422"/>
        <v>-0.10731369099999988</v>
      </c>
      <c r="M2250">
        <f t="shared" si="423"/>
        <v>11616963400.174744</v>
      </c>
      <c r="N2250">
        <f t="shared" si="424"/>
        <v>0</v>
      </c>
      <c r="O2250">
        <f t="shared" si="425"/>
        <v>2.2306064928823295</v>
      </c>
      <c r="P2250" t="str">
        <f>IFERROR(VLOOKUP(A2250,Ref_Data!$A:$B,2,0),"Unknown")</f>
        <v>Unknown</v>
      </c>
      <c r="Q2250" t="str">
        <f>IFERROR(VLOOKUP(A2250,Ref_Data!$A:$C,3,0),"Unknown")</f>
        <v>Unknown</v>
      </c>
      <c r="R2250" t="str">
        <f t="shared" si="426"/>
        <v>Universal Access</v>
      </c>
      <c r="S2250">
        <f t="shared" si="427"/>
        <v>12.585946336015652</v>
      </c>
      <c r="T2250" t="str">
        <f t="shared" si="428"/>
        <v/>
      </c>
      <c r="U2250">
        <f t="shared" si="429"/>
        <v>3.876046934774064</v>
      </c>
      <c r="V2250">
        <f t="shared" si="430"/>
        <v>0.19237379000000487</v>
      </c>
      <c r="W2250">
        <f t="shared" si="431"/>
        <v>-1.796002742999999</v>
      </c>
    </row>
    <row r="2251" spans="1:23" x14ac:dyDescent="0.2">
      <c r="A2251" t="s">
        <v>351</v>
      </c>
      <c r="B2251" t="s">
        <v>350</v>
      </c>
      <c r="C2251">
        <v>2010</v>
      </c>
      <c r="D2251">
        <v>100</v>
      </c>
      <c r="E2251">
        <v>0</v>
      </c>
      <c r="F2251">
        <v>18.674236960000002</v>
      </c>
      <c r="G2251">
        <v>6736.8941269999996</v>
      </c>
      <c r="H2251">
        <v>2757446</v>
      </c>
      <c r="I2251" t="str">
        <f>Master_Data!$A2251 &amp; "-" &amp; Master_Data!$C2251</f>
        <v>OMN-2010</v>
      </c>
      <c r="J2251" t="str">
        <f t="shared" si="420"/>
        <v/>
      </c>
      <c r="K2251" t="str">
        <f t="shared" si="421"/>
        <v/>
      </c>
      <c r="L2251" t="str">
        <f t="shared" si="422"/>
        <v/>
      </c>
      <c r="M2251">
        <f t="shared" si="423"/>
        <v>51493200.008404166</v>
      </c>
      <c r="N2251">
        <f t="shared" si="424"/>
        <v>0</v>
      </c>
      <c r="O2251">
        <f t="shared" si="425"/>
        <v>2.7719356439279252</v>
      </c>
      <c r="P2251" t="str">
        <f>IFERROR(VLOOKUP(A2251,Ref_Data!$A:$B,2,0),"Unknown")</f>
        <v>High Income</v>
      </c>
      <c r="Q2251" t="str">
        <f>IFERROR(VLOOKUP(A2251,Ref_Data!$A:$C,3,0),"Unknown")</f>
        <v>Middle East &amp; North Africa</v>
      </c>
      <c r="R2251" t="str">
        <f t="shared" si="426"/>
        <v>Universal Access</v>
      </c>
      <c r="S2251">
        <f t="shared" si="427"/>
        <v>20.375342560585949</v>
      </c>
      <c r="T2251">
        <f t="shared" si="428"/>
        <v>-30.412664906737902</v>
      </c>
      <c r="U2251">
        <f t="shared" si="429"/>
        <v>13.576177746008367</v>
      </c>
      <c r="V2251">
        <f t="shared" si="430"/>
        <v>0</v>
      </c>
      <c r="W2251">
        <f t="shared" si="431"/>
        <v>0</v>
      </c>
    </row>
    <row r="2252" spans="1:23" x14ac:dyDescent="0.2">
      <c r="A2252" t="s">
        <v>351</v>
      </c>
      <c r="B2252" t="s">
        <v>350</v>
      </c>
      <c r="C2252">
        <v>2011</v>
      </c>
      <c r="D2252">
        <v>100</v>
      </c>
      <c r="E2252">
        <v>0</v>
      </c>
      <c r="F2252">
        <v>19.416867660000001</v>
      </c>
      <c r="G2252">
        <v>7155.5420869999998</v>
      </c>
      <c r="H2252">
        <v>3076763</v>
      </c>
      <c r="I2252" t="str">
        <f>Master_Data!$A2252 &amp; "-" &amp; Master_Data!$C2252</f>
        <v>OMN-2011</v>
      </c>
      <c r="J2252">
        <f t="shared" si="420"/>
        <v>0</v>
      </c>
      <c r="K2252">
        <f t="shared" si="421"/>
        <v>0</v>
      </c>
      <c r="L2252">
        <f t="shared" si="422"/>
        <v>0.74263069999999942</v>
      </c>
      <c r="M2252">
        <f t="shared" si="423"/>
        <v>59741099.992184587</v>
      </c>
      <c r="N2252">
        <f t="shared" si="424"/>
        <v>0</v>
      </c>
      <c r="O2252">
        <f t="shared" si="425"/>
        <v>2.7135425134702311</v>
      </c>
      <c r="P2252" t="str">
        <f>IFERROR(VLOOKUP(A2252,Ref_Data!$A:$B,2,0),"Unknown")</f>
        <v>High Income</v>
      </c>
      <c r="Q2252" t="str">
        <f>IFERROR(VLOOKUP(A2252,Ref_Data!$A:$C,3,0),"Unknown")</f>
        <v>Middle East &amp; North Africa</v>
      </c>
      <c r="R2252" t="str">
        <f t="shared" si="426"/>
        <v>Universal Access</v>
      </c>
      <c r="S2252">
        <f t="shared" si="427"/>
        <v>19.584672569179688</v>
      </c>
      <c r="T2252">
        <f t="shared" si="428"/>
        <v>-30.197370289641142</v>
      </c>
      <c r="U2252">
        <f t="shared" si="429"/>
        <v>14.290334276225945</v>
      </c>
      <c r="V2252">
        <f t="shared" si="430"/>
        <v>0</v>
      </c>
      <c r="W2252">
        <f t="shared" si="431"/>
        <v>0.74263069999999942</v>
      </c>
    </row>
    <row r="2253" spans="1:23" x14ac:dyDescent="0.2">
      <c r="A2253" t="s">
        <v>351</v>
      </c>
      <c r="B2253" t="s">
        <v>350</v>
      </c>
      <c r="C2253">
        <v>2012</v>
      </c>
      <c r="D2253">
        <v>100</v>
      </c>
      <c r="E2253">
        <v>0</v>
      </c>
      <c r="F2253">
        <v>19.011780309999999</v>
      </c>
      <c r="G2253">
        <v>6702.9858690000001</v>
      </c>
      <c r="H2253">
        <v>3547106</v>
      </c>
      <c r="I2253" t="str">
        <f>Master_Data!$A2253 &amp; "-" &amp; Master_Data!$C2253</f>
        <v>OMN-2012</v>
      </c>
      <c r="J2253">
        <f t="shared" si="420"/>
        <v>0</v>
      </c>
      <c r="K2253">
        <f t="shared" si="421"/>
        <v>0</v>
      </c>
      <c r="L2253">
        <f t="shared" si="422"/>
        <v>-0.40508735000000229</v>
      </c>
      <c r="M2253">
        <f t="shared" si="423"/>
        <v>67436800.008282855</v>
      </c>
      <c r="N2253">
        <f t="shared" si="424"/>
        <v>0</v>
      </c>
      <c r="O2253">
        <f t="shared" si="425"/>
        <v>2.8363151409770633</v>
      </c>
      <c r="P2253" t="str">
        <f>IFERROR(VLOOKUP(A2253,Ref_Data!$A:$B,2,0),"Unknown")</f>
        <v>High Income</v>
      </c>
      <c r="Q2253" t="str">
        <f>IFERROR(VLOOKUP(A2253,Ref_Data!$A:$C,3,0),"Unknown")</f>
        <v>Middle East &amp; North Africa</v>
      </c>
      <c r="R2253" t="str">
        <f t="shared" si="426"/>
        <v>Universal Access</v>
      </c>
      <c r="S2253">
        <f t="shared" si="427"/>
        <v>18.879195463984374</v>
      </c>
      <c r="T2253">
        <f t="shared" si="428"/>
        <v>-30.107129453224882</v>
      </c>
      <c r="U2253">
        <f t="shared" si="429"/>
        <v>13.60627624690377</v>
      </c>
      <c r="V2253">
        <f t="shared" si="430"/>
        <v>0</v>
      </c>
      <c r="W2253">
        <f t="shared" si="431"/>
        <v>0.33754334999999713</v>
      </c>
    </row>
    <row r="2254" spans="1:23" x14ac:dyDescent="0.2">
      <c r="A2254" t="s">
        <v>351</v>
      </c>
      <c r="B2254" t="s">
        <v>350</v>
      </c>
      <c r="C2254">
        <v>2013</v>
      </c>
      <c r="D2254">
        <v>100</v>
      </c>
      <c r="E2254">
        <v>0</v>
      </c>
      <c r="F2254">
        <v>18.423109759999999</v>
      </c>
      <c r="G2254">
        <v>6348.5546119999999</v>
      </c>
      <c r="H2254">
        <v>3833913</v>
      </c>
      <c r="I2254" t="str">
        <f>Master_Data!$A2254 &amp; "-" &amp; Master_Data!$C2254</f>
        <v>OMN-2013</v>
      </c>
      <c r="J2254">
        <f t="shared" si="420"/>
        <v>0</v>
      </c>
      <c r="K2254">
        <f t="shared" si="421"/>
        <v>0</v>
      </c>
      <c r="L2254">
        <f t="shared" si="422"/>
        <v>-0.58867054999999979</v>
      </c>
      <c r="M2254">
        <f t="shared" si="423"/>
        <v>70632600.009290874</v>
      </c>
      <c r="N2254">
        <f t="shared" si="424"/>
        <v>0</v>
      </c>
      <c r="O2254">
        <f t="shared" si="425"/>
        <v>2.901937667067831</v>
      </c>
      <c r="P2254" t="str">
        <f>IFERROR(VLOOKUP(A2254,Ref_Data!$A:$B,2,0),"Unknown")</f>
        <v>High Income</v>
      </c>
      <c r="Q2254" t="str">
        <f>IFERROR(VLOOKUP(A2254,Ref_Data!$A:$C,3,0),"Unknown")</f>
        <v>Middle East &amp; North Africa</v>
      </c>
      <c r="R2254" t="str">
        <f t="shared" si="426"/>
        <v>Universal Access</v>
      </c>
      <c r="S2254">
        <f t="shared" si="427"/>
        <v>18.287461823359394</v>
      </c>
      <c r="T2254">
        <f t="shared" si="428"/>
        <v>-30.301640083835348</v>
      </c>
      <c r="U2254">
        <f t="shared" si="429"/>
        <v>13.454739315999994</v>
      </c>
      <c r="V2254">
        <f t="shared" si="430"/>
        <v>0</v>
      </c>
      <c r="W2254">
        <f t="shared" si="431"/>
        <v>-0.25112720000000266</v>
      </c>
    </row>
    <row r="2255" spans="1:23" x14ac:dyDescent="0.2">
      <c r="A2255" t="s">
        <v>351</v>
      </c>
      <c r="B2255" t="s">
        <v>350</v>
      </c>
      <c r="C2255">
        <v>2014</v>
      </c>
      <c r="D2255">
        <v>100</v>
      </c>
      <c r="E2255">
        <v>0</v>
      </c>
      <c r="F2255">
        <v>18.745644840000001</v>
      </c>
      <c r="G2255">
        <v>6076.1770610000003</v>
      </c>
      <c r="H2255">
        <v>4002439</v>
      </c>
      <c r="I2255" t="str">
        <f>Master_Data!$A2255 &amp; "-" &amp; Master_Data!$C2255</f>
        <v>OMN-2014</v>
      </c>
      <c r="J2255">
        <f t="shared" si="420"/>
        <v>0</v>
      </c>
      <c r="K2255">
        <f t="shared" si="421"/>
        <v>0</v>
      </c>
      <c r="L2255">
        <f t="shared" si="422"/>
        <v>0.32253508000000153</v>
      </c>
      <c r="M2255">
        <f t="shared" si="423"/>
        <v>75028299.987764761</v>
      </c>
      <c r="N2255">
        <f t="shared" si="424"/>
        <v>0</v>
      </c>
      <c r="O2255">
        <f t="shared" si="425"/>
        <v>3.0851051000997152</v>
      </c>
      <c r="P2255" t="str">
        <f>IFERROR(VLOOKUP(A2255,Ref_Data!$A:$B,2,0),"Unknown")</f>
        <v>High Income</v>
      </c>
      <c r="Q2255" t="str">
        <f>IFERROR(VLOOKUP(A2255,Ref_Data!$A:$C,3,0),"Unknown")</f>
        <v>Middle East &amp; North Africa</v>
      </c>
      <c r="R2255" t="str">
        <f t="shared" si="426"/>
        <v>Universal Access</v>
      </c>
      <c r="S2255">
        <f t="shared" si="427"/>
        <v>17.559097411132853</v>
      </c>
      <c r="T2255">
        <f t="shared" si="428"/>
        <v>-30.111726605578301</v>
      </c>
      <c r="U2255">
        <f t="shared" si="429"/>
        <v>13.954357941916317</v>
      </c>
      <c r="V2255">
        <f t="shared" si="430"/>
        <v>0</v>
      </c>
      <c r="W2255">
        <f t="shared" si="431"/>
        <v>7.1407879999998869E-2</v>
      </c>
    </row>
    <row r="2256" spans="1:23" x14ac:dyDescent="0.2">
      <c r="A2256" t="s">
        <v>351</v>
      </c>
      <c r="B2256" t="s">
        <v>350</v>
      </c>
      <c r="C2256">
        <v>2015</v>
      </c>
      <c r="D2256">
        <v>100</v>
      </c>
      <c r="E2256">
        <v>0</v>
      </c>
      <c r="F2256">
        <v>18.95493196</v>
      </c>
      <c r="G2256">
        <v>6027.445976</v>
      </c>
      <c r="H2256">
        <v>4184895</v>
      </c>
      <c r="I2256" t="str">
        <f>Master_Data!$A2256 &amp; "-" &amp; Master_Data!$C2256</f>
        <v>OMN-2015</v>
      </c>
      <c r="J2256">
        <f t="shared" si="420"/>
        <v>0</v>
      </c>
      <c r="K2256">
        <f t="shared" si="421"/>
        <v>0</v>
      </c>
      <c r="L2256">
        <f t="shared" si="422"/>
        <v>0.20928711999999905</v>
      </c>
      <c r="M2256">
        <f t="shared" si="423"/>
        <v>79324399.984744206</v>
      </c>
      <c r="N2256">
        <f t="shared" si="424"/>
        <v>0</v>
      </c>
      <c r="O2256">
        <f t="shared" si="425"/>
        <v>3.1447701124944931</v>
      </c>
      <c r="P2256" t="str">
        <f>IFERROR(VLOOKUP(A2256,Ref_Data!$A:$B,2,0),"Unknown")</f>
        <v>High Income</v>
      </c>
      <c r="Q2256" t="str">
        <f>IFERROR(VLOOKUP(A2256,Ref_Data!$A:$C,3,0),"Unknown")</f>
        <v>Middle East &amp; North Africa</v>
      </c>
      <c r="R2256" t="str">
        <f t="shared" si="426"/>
        <v>Universal Access</v>
      </c>
      <c r="S2256">
        <f t="shared" si="427"/>
        <v>16.984761441953111</v>
      </c>
      <c r="T2256">
        <f t="shared" si="428"/>
        <v>-29.91515719149799</v>
      </c>
      <c r="U2256">
        <f t="shared" si="429"/>
        <v>14.245490593995822</v>
      </c>
      <c r="V2256">
        <f t="shared" si="430"/>
        <v>0</v>
      </c>
      <c r="W2256">
        <f t="shared" si="431"/>
        <v>0.28069499999999792</v>
      </c>
    </row>
    <row r="2257" spans="1:23" x14ac:dyDescent="0.2">
      <c r="A2257" t="s">
        <v>351</v>
      </c>
      <c r="B2257" t="s">
        <v>350</v>
      </c>
      <c r="C2257">
        <v>2016</v>
      </c>
      <c r="D2257">
        <v>100</v>
      </c>
      <c r="E2257">
        <v>0</v>
      </c>
      <c r="F2257">
        <v>18.362618680000001</v>
      </c>
      <c r="G2257">
        <v>5557.3125980000004</v>
      </c>
      <c r="H2257">
        <v>4390877</v>
      </c>
      <c r="I2257" t="str">
        <f>Master_Data!$A2257 &amp; "-" &amp; Master_Data!$C2257</f>
        <v>OMN-2016</v>
      </c>
      <c r="J2257">
        <f t="shared" si="420"/>
        <v>0</v>
      </c>
      <c r="K2257">
        <f t="shared" si="421"/>
        <v>0</v>
      </c>
      <c r="L2257">
        <f t="shared" si="422"/>
        <v>-0.59231327999999905</v>
      </c>
      <c r="M2257">
        <f t="shared" si="423"/>
        <v>80628000.021782368</v>
      </c>
      <c r="N2257">
        <f t="shared" si="424"/>
        <v>0</v>
      </c>
      <c r="O2257">
        <f t="shared" si="425"/>
        <v>3.3042263425326213</v>
      </c>
      <c r="P2257" t="str">
        <f>IFERROR(VLOOKUP(A2257,Ref_Data!$A:$B,2,0),"Unknown")</f>
        <v>High Income</v>
      </c>
      <c r="Q2257" t="str">
        <f>IFERROR(VLOOKUP(A2257,Ref_Data!$A:$C,3,0),"Unknown")</f>
        <v>Middle East &amp; North Africa</v>
      </c>
      <c r="R2257" t="str">
        <f t="shared" si="426"/>
        <v>Universal Access</v>
      </c>
      <c r="S2257">
        <f t="shared" si="427"/>
        <v>15.905248869453033</v>
      </c>
      <c r="T2257">
        <f t="shared" si="428"/>
        <v>-29.706057525184725</v>
      </c>
      <c r="U2257">
        <f t="shared" si="429"/>
        <v>13.688246884330544</v>
      </c>
      <c r="V2257">
        <f t="shared" si="430"/>
        <v>0</v>
      </c>
      <c r="W2257">
        <f t="shared" si="431"/>
        <v>-0.31161828000000114</v>
      </c>
    </row>
    <row r="2258" spans="1:23" x14ac:dyDescent="0.2">
      <c r="A2258" t="s">
        <v>351</v>
      </c>
      <c r="B2258" t="s">
        <v>350</v>
      </c>
      <c r="C2258">
        <v>2017</v>
      </c>
      <c r="D2258">
        <v>100</v>
      </c>
      <c r="E2258">
        <v>0</v>
      </c>
      <c r="F2258">
        <v>17.930967450000001</v>
      </c>
      <c r="G2258">
        <v>5765.1904189999996</v>
      </c>
      <c r="H2258">
        <v>4537396</v>
      </c>
      <c r="I2258" t="str">
        <f>Master_Data!$A2258 &amp; "-" &amp; Master_Data!$C2258</f>
        <v>OMN-2017</v>
      </c>
      <c r="J2258">
        <f t="shared" si="420"/>
        <v>0</v>
      </c>
      <c r="K2258">
        <f t="shared" si="421"/>
        <v>0</v>
      </c>
      <c r="L2258">
        <f t="shared" si="422"/>
        <v>-0.43165122999999994</v>
      </c>
      <c r="M2258">
        <f t="shared" si="423"/>
        <v>81359899.983760208</v>
      </c>
      <c r="N2258">
        <f t="shared" si="424"/>
        <v>0</v>
      </c>
      <c r="O2258">
        <f t="shared" si="425"/>
        <v>3.1102125249681194</v>
      </c>
      <c r="P2258" t="str">
        <f>IFERROR(VLOOKUP(A2258,Ref_Data!$A:$B,2,0),"Unknown")</f>
        <v>High Income</v>
      </c>
      <c r="Q2258" t="str">
        <f>IFERROR(VLOOKUP(A2258,Ref_Data!$A:$C,3,0),"Unknown")</f>
        <v>Middle East &amp; North Africa</v>
      </c>
      <c r="R2258" t="str">
        <f t="shared" si="426"/>
        <v>Universal Access</v>
      </c>
      <c r="S2258">
        <f t="shared" si="427"/>
        <v>15.146092309921883</v>
      </c>
      <c r="T2258">
        <f t="shared" si="428"/>
        <v>-29.541518871734947</v>
      </c>
      <c r="U2258">
        <f t="shared" si="429"/>
        <v>13.253216384426777</v>
      </c>
      <c r="V2258">
        <f t="shared" si="430"/>
        <v>0</v>
      </c>
      <c r="W2258">
        <f t="shared" si="431"/>
        <v>-0.74326951000000108</v>
      </c>
    </row>
    <row r="2259" spans="1:23" x14ac:dyDescent="0.2">
      <c r="A2259" t="s">
        <v>351</v>
      </c>
      <c r="B2259" t="s">
        <v>350</v>
      </c>
      <c r="C2259">
        <v>2018</v>
      </c>
      <c r="D2259">
        <v>100</v>
      </c>
      <c r="E2259">
        <v>0</v>
      </c>
      <c r="F2259">
        <v>18.351317359999999</v>
      </c>
      <c r="G2259">
        <v>5543.482086</v>
      </c>
      <c r="H2259">
        <v>4597877</v>
      </c>
      <c r="I2259" t="str">
        <f>Master_Data!$A2259 &amp; "-" &amp; Master_Data!$C2259</f>
        <v>OMN-2018</v>
      </c>
      <c r="J2259">
        <f t="shared" si="420"/>
        <v>0</v>
      </c>
      <c r="K2259">
        <f t="shared" si="421"/>
        <v>0</v>
      </c>
      <c r="L2259">
        <f t="shared" si="422"/>
        <v>0.42034990999999877</v>
      </c>
      <c r="M2259">
        <f t="shared" si="423"/>
        <v>84377100.00924471</v>
      </c>
      <c r="N2259">
        <f t="shared" si="424"/>
        <v>0</v>
      </c>
      <c r="O2259">
        <f t="shared" si="425"/>
        <v>3.3104314355675544</v>
      </c>
      <c r="P2259" t="str">
        <f>IFERROR(VLOOKUP(A2259,Ref_Data!$A:$B,2,0),"Unknown")</f>
        <v>High Income</v>
      </c>
      <c r="Q2259" t="str">
        <f>IFERROR(VLOOKUP(A2259,Ref_Data!$A:$C,3,0),"Unknown")</f>
        <v>Middle East &amp; North Africa</v>
      </c>
      <c r="R2259" t="str">
        <f t="shared" si="426"/>
        <v>Universal Access</v>
      </c>
      <c r="S2259">
        <f t="shared" si="427"/>
        <v>14.516199440312505</v>
      </c>
      <c r="T2259">
        <f t="shared" si="428"/>
        <v>-29.563030170325302</v>
      </c>
      <c r="U2259">
        <f t="shared" si="429"/>
        <v>13.640448350372385</v>
      </c>
      <c r="V2259">
        <f t="shared" si="430"/>
        <v>0</v>
      </c>
      <c r="W2259">
        <f t="shared" si="431"/>
        <v>-0.3229196000000023</v>
      </c>
    </row>
    <row r="2260" spans="1:23" x14ac:dyDescent="0.2">
      <c r="A2260" t="s">
        <v>351</v>
      </c>
      <c r="B2260" t="s">
        <v>350</v>
      </c>
      <c r="C2260">
        <v>2019</v>
      </c>
      <c r="D2260">
        <v>100</v>
      </c>
      <c r="E2260">
        <v>0</v>
      </c>
      <c r="F2260">
        <v>18.606276600000001</v>
      </c>
      <c r="G2260">
        <v>5104.1409640000002</v>
      </c>
      <c r="H2260">
        <v>4591241</v>
      </c>
      <c r="I2260" t="str">
        <f>Master_Data!$A2260 &amp; "-" &amp; Master_Data!$C2260</f>
        <v>OMN-2019</v>
      </c>
      <c r="J2260">
        <f t="shared" si="420"/>
        <v>0</v>
      </c>
      <c r="K2260">
        <f t="shared" si="421"/>
        <v>0</v>
      </c>
      <c r="L2260">
        <f t="shared" si="422"/>
        <v>0.25495924000000159</v>
      </c>
      <c r="M2260">
        <f t="shared" si="423"/>
        <v>85425899.983260602</v>
      </c>
      <c r="N2260">
        <f t="shared" si="424"/>
        <v>0</v>
      </c>
      <c r="O2260">
        <f t="shared" si="425"/>
        <v>3.6453296903890133</v>
      </c>
      <c r="P2260" t="str">
        <f>IFERROR(VLOOKUP(A2260,Ref_Data!$A:$B,2,0),"Unknown")</f>
        <v>High Income</v>
      </c>
      <c r="Q2260" t="str">
        <f>IFERROR(VLOOKUP(A2260,Ref_Data!$A:$C,3,0),"Unknown")</f>
        <v>Middle East &amp; North Africa</v>
      </c>
      <c r="R2260" t="str">
        <f t="shared" si="426"/>
        <v>Universal Access</v>
      </c>
      <c r="S2260">
        <f t="shared" si="427"/>
        <v>13.958622860585876</v>
      </c>
      <c r="T2260">
        <f t="shared" si="428"/>
        <v>-29.462191043827289</v>
      </c>
      <c r="U2260">
        <f t="shared" si="429"/>
        <v>13.922875304418413</v>
      </c>
      <c r="V2260">
        <f t="shared" si="430"/>
        <v>0</v>
      </c>
      <c r="W2260">
        <f t="shared" si="431"/>
        <v>-6.7960360000000719E-2</v>
      </c>
    </row>
    <row r="2261" spans="1:23" x14ac:dyDescent="0.2">
      <c r="A2261" t="s">
        <v>351</v>
      </c>
      <c r="B2261" t="s">
        <v>350</v>
      </c>
      <c r="C2261">
        <v>2020</v>
      </c>
      <c r="D2261">
        <v>100</v>
      </c>
      <c r="E2261">
        <v>0.1</v>
      </c>
      <c r="F2261">
        <v>18.16828181</v>
      </c>
      <c r="G2261">
        <v>5696.165497</v>
      </c>
      <c r="H2261">
        <v>4522497</v>
      </c>
      <c r="I2261" t="str">
        <f>Master_Data!$A2261 &amp; "-" &amp; Master_Data!$C2261</f>
        <v>OMN-2020</v>
      </c>
      <c r="J2261">
        <f t="shared" si="420"/>
        <v>0</v>
      </c>
      <c r="K2261">
        <f t="shared" si="421"/>
        <v>0.1</v>
      </c>
      <c r="L2261">
        <f t="shared" si="422"/>
        <v>-0.43799479000000119</v>
      </c>
      <c r="M2261">
        <f t="shared" si="423"/>
        <v>82165999.980879575</v>
      </c>
      <c r="N2261">
        <f t="shared" si="424"/>
        <v>0</v>
      </c>
      <c r="O2261">
        <f t="shared" si="425"/>
        <v>3.1895635440312771</v>
      </c>
      <c r="P2261" t="str">
        <f>IFERROR(VLOOKUP(A2261,Ref_Data!$A:$B,2,0),"Unknown")</f>
        <v>High Income</v>
      </c>
      <c r="Q2261" t="str">
        <f>IFERROR(VLOOKUP(A2261,Ref_Data!$A:$C,3,0),"Unknown")</f>
        <v>Middle East &amp; North Africa</v>
      </c>
      <c r="R2261" t="str">
        <f t="shared" si="426"/>
        <v>Universal Access</v>
      </c>
      <c r="S2261">
        <f t="shared" si="427"/>
        <v>13.426165474335917</v>
      </c>
      <c r="T2261">
        <f t="shared" si="428"/>
        <v>-30.43485343381526</v>
      </c>
      <c r="U2261">
        <f t="shared" si="429"/>
        <v>13.767534173698742</v>
      </c>
      <c r="V2261">
        <f t="shared" si="430"/>
        <v>0</v>
      </c>
      <c r="W2261">
        <f t="shared" si="431"/>
        <v>-0.50595515000000191</v>
      </c>
    </row>
    <row r="2262" spans="1:23" x14ac:dyDescent="0.2">
      <c r="A2262" t="s">
        <v>351</v>
      </c>
      <c r="B2262" t="s">
        <v>350</v>
      </c>
      <c r="C2262">
        <v>2021</v>
      </c>
      <c r="D2262">
        <v>100</v>
      </c>
      <c r="E2262">
        <v>0.1</v>
      </c>
      <c r="F2262">
        <v>19.49311887</v>
      </c>
      <c r="G2262">
        <v>5933.4504699999998</v>
      </c>
      <c r="H2262">
        <v>4500424</v>
      </c>
      <c r="I2262" t="str">
        <f>Master_Data!$A2262 &amp; "-" &amp; Master_Data!$C2262</f>
        <v>OMN-2021</v>
      </c>
      <c r="J2262">
        <f t="shared" si="420"/>
        <v>0</v>
      </c>
      <c r="K2262">
        <f t="shared" si="421"/>
        <v>0</v>
      </c>
      <c r="L2262">
        <f t="shared" si="422"/>
        <v>1.3248370600000001</v>
      </c>
      <c r="M2262">
        <f t="shared" si="423"/>
        <v>87727299.99740088</v>
      </c>
      <c r="N2262">
        <f t="shared" si="424"/>
        <v>0</v>
      </c>
      <c r="O2262">
        <f t="shared" si="425"/>
        <v>3.2852922542387044</v>
      </c>
      <c r="P2262" t="str">
        <f>IFERROR(VLOOKUP(A2262,Ref_Data!$A:$B,2,0),"Unknown")</f>
        <v>High Income</v>
      </c>
      <c r="Q2262" t="str">
        <f>IFERROR(VLOOKUP(A2262,Ref_Data!$A:$C,3,0),"Unknown")</f>
        <v>Middle East &amp; North Africa</v>
      </c>
      <c r="R2262" t="str">
        <f t="shared" si="426"/>
        <v>Universal Access</v>
      </c>
      <c r="S2262">
        <f t="shared" si="427"/>
        <v>12.87483148972656</v>
      </c>
      <c r="T2262">
        <f t="shared" si="428"/>
        <v>-29.503381642512057</v>
      </c>
      <c r="U2262">
        <f t="shared" si="429"/>
        <v>14.912384528995814</v>
      </c>
      <c r="V2262">
        <f t="shared" si="430"/>
        <v>0</v>
      </c>
      <c r="W2262">
        <f t="shared" si="431"/>
        <v>0.81888190999999821</v>
      </c>
    </row>
    <row r="2263" spans="1:23" x14ac:dyDescent="0.2">
      <c r="A2263" t="s">
        <v>351</v>
      </c>
      <c r="B2263" t="s">
        <v>350</v>
      </c>
      <c r="C2263">
        <v>2022</v>
      </c>
      <c r="D2263">
        <v>100</v>
      </c>
      <c r="F2263">
        <v>19.683076450000002</v>
      </c>
      <c r="G2263">
        <v>5867.3200559999996</v>
      </c>
      <c r="H2263">
        <v>4730226</v>
      </c>
      <c r="I2263" t="str">
        <f>Master_Data!$A2263 &amp; "-" &amp; Master_Data!$C2263</f>
        <v>OMN-2022</v>
      </c>
      <c r="J2263">
        <f t="shared" si="420"/>
        <v>0</v>
      </c>
      <c r="K2263" t="str">
        <f t="shared" si="421"/>
        <v/>
      </c>
      <c r="L2263">
        <f t="shared" si="422"/>
        <v>0.18995758000000151</v>
      </c>
      <c r="M2263">
        <f t="shared" si="423"/>
        <v>93105399.983777702</v>
      </c>
      <c r="N2263">
        <f t="shared" si="424"/>
        <v>0</v>
      </c>
      <c r="O2263">
        <f t="shared" si="425"/>
        <v>3.3546962262390689</v>
      </c>
      <c r="P2263" t="str">
        <f>IFERROR(VLOOKUP(A2263,Ref_Data!$A:$B,2,0),"Unknown")</f>
        <v>High Income</v>
      </c>
      <c r="Q2263" t="str">
        <f>IFERROR(VLOOKUP(A2263,Ref_Data!$A:$C,3,0),"Unknown")</f>
        <v>Middle East &amp; North Africa</v>
      </c>
      <c r="R2263" t="str">
        <f t="shared" si="426"/>
        <v>Universal Access</v>
      </c>
      <c r="S2263">
        <f t="shared" si="427"/>
        <v>12.585946336015652</v>
      </c>
      <c r="T2263" t="str">
        <f t="shared" si="428"/>
        <v/>
      </c>
      <c r="U2263">
        <f t="shared" si="429"/>
        <v>15.132275397774066</v>
      </c>
      <c r="V2263">
        <f t="shared" si="430"/>
        <v>0</v>
      </c>
      <c r="W2263">
        <f t="shared" si="431"/>
        <v>1.0088394899999997</v>
      </c>
    </row>
    <row r="2264" spans="1:23" x14ac:dyDescent="0.2">
      <c r="A2264" t="s">
        <v>353</v>
      </c>
      <c r="B2264" t="s">
        <v>352</v>
      </c>
      <c r="C2264">
        <v>2010</v>
      </c>
      <c r="D2264">
        <v>79.843277860000001</v>
      </c>
      <c r="E2264">
        <v>40.198461250000001</v>
      </c>
      <c r="F2264">
        <v>5.1074364169999997</v>
      </c>
      <c r="H2264">
        <v>11112466</v>
      </c>
      <c r="I2264" t="str">
        <f>Master_Data!$A2264 &amp; "-" &amp; Master_Data!$C2264</f>
        <v>OSS-2010</v>
      </c>
      <c r="J2264" t="str">
        <f t="shared" si="420"/>
        <v/>
      </c>
      <c r="K2264" t="str">
        <f t="shared" si="421"/>
        <v/>
      </c>
      <c r="L2264" t="str">
        <f t="shared" si="422"/>
        <v/>
      </c>
      <c r="M2264">
        <f t="shared" si="423"/>
        <v>56756213.531074315</v>
      </c>
      <c r="N2264">
        <f t="shared" si="424"/>
        <v>20.156722139999999</v>
      </c>
      <c r="O2264" t="str">
        <f t="shared" si="425"/>
        <v/>
      </c>
      <c r="P2264" t="str">
        <f>IFERROR(VLOOKUP(A2264,Ref_Data!$A:$B,2,0),"Unknown")</f>
        <v>Unknown</v>
      </c>
      <c r="Q2264" t="str">
        <f>IFERROR(VLOOKUP(A2264,Ref_Data!$A:$C,3,0),"Unknown")</f>
        <v>Unknown</v>
      </c>
      <c r="R2264" t="str">
        <f t="shared" si="426"/>
        <v>Moderate Access</v>
      </c>
      <c r="S2264">
        <f t="shared" si="427"/>
        <v>0.21862042058594966</v>
      </c>
      <c r="T2264">
        <f t="shared" si="428"/>
        <v>9.7857963432620991</v>
      </c>
      <c r="U2264">
        <f t="shared" si="429"/>
        <v>9.3772030083654201E-3</v>
      </c>
      <c r="V2264">
        <f t="shared" si="430"/>
        <v>0</v>
      </c>
      <c r="W2264">
        <f t="shared" si="431"/>
        <v>0</v>
      </c>
    </row>
    <row r="2265" spans="1:23" x14ac:dyDescent="0.2">
      <c r="A2265" t="s">
        <v>353</v>
      </c>
      <c r="B2265" t="s">
        <v>352</v>
      </c>
      <c r="C2265">
        <v>2011</v>
      </c>
      <c r="D2265">
        <v>82.376316900000006</v>
      </c>
      <c r="E2265">
        <v>40.445806210000001</v>
      </c>
      <c r="F2265">
        <v>5.0774648359999999</v>
      </c>
      <c r="H2265">
        <v>11226214</v>
      </c>
      <c r="I2265" t="str">
        <f>Master_Data!$A2265 &amp; "-" &amp; Master_Data!$C2265</f>
        <v>OSS-2011</v>
      </c>
      <c r="J2265">
        <f t="shared" si="420"/>
        <v>2.5330390400000056</v>
      </c>
      <c r="K2265">
        <f t="shared" si="421"/>
        <v>0.2473449599999995</v>
      </c>
      <c r="L2265">
        <f t="shared" si="422"/>
        <v>-2.9971580999999858E-2</v>
      </c>
      <c r="M2265">
        <f t="shared" si="423"/>
        <v>57000706.826410905</v>
      </c>
      <c r="N2265">
        <f t="shared" si="424"/>
        <v>17.623683099999994</v>
      </c>
      <c r="O2265" t="str">
        <f t="shared" si="425"/>
        <v/>
      </c>
      <c r="P2265" t="str">
        <f>IFERROR(VLOOKUP(A2265,Ref_Data!$A:$B,2,0),"Unknown")</f>
        <v>Unknown</v>
      </c>
      <c r="Q2265" t="str">
        <f>IFERROR(VLOOKUP(A2265,Ref_Data!$A:$C,3,0),"Unknown")</f>
        <v>Unknown</v>
      </c>
      <c r="R2265" t="str">
        <f t="shared" si="426"/>
        <v>High Access</v>
      </c>
      <c r="S2265">
        <f t="shared" si="427"/>
        <v>1.9609894691796939</v>
      </c>
      <c r="T2265">
        <f t="shared" si="428"/>
        <v>10.248435920358858</v>
      </c>
      <c r="U2265">
        <f t="shared" si="429"/>
        <v>-4.906854777405556E-2</v>
      </c>
      <c r="V2265">
        <f t="shared" si="430"/>
        <v>2.5330390400000056</v>
      </c>
      <c r="W2265">
        <f t="shared" si="431"/>
        <v>-2.9971580999999858E-2</v>
      </c>
    </row>
    <row r="2266" spans="1:23" x14ac:dyDescent="0.2">
      <c r="A2266" t="s">
        <v>353</v>
      </c>
      <c r="B2266" t="s">
        <v>352</v>
      </c>
      <c r="C2266">
        <v>2012</v>
      </c>
      <c r="D2266">
        <v>83.215966300000005</v>
      </c>
      <c r="E2266">
        <v>40.717169120000001</v>
      </c>
      <c r="F2266">
        <v>4.9324514239999999</v>
      </c>
      <c r="H2266">
        <v>11346082</v>
      </c>
      <c r="I2266" t="str">
        <f>Master_Data!$A2266 &amp; "-" &amp; Master_Data!$C2266</f>
        <v>OSS-2012</v>
      </c>
      <c r="J2266">
        <f t="shared" si="420"/>
        <v>0.83964939999999899</v>
      </c>
      <c r="K2266">
        <f t="shared" si="421"/>
        <v>0.27136291000000057</v>
      </c>
      <c r="L2266">
        <f t="shared" si="422"/>
        <v>-0.14501341199999995</v>
      </c>
      <c r="M2266">
        <f t="shared" si="423"/>
        <v>55963998.317720763</v>
      </c>
      <c r="N2266">
        <f t="shared" si="424"/>
        <v>16.784033699999995</v>
      </c>
      <c r="O2266" t="str">
        <f t="shared" si="425"/>
        <v/>
      </c>
      <c r="P2266" t="str">
        <f>IFERROR(VLOOKUP(A2266,Ref_Data!$A:$B,2,0),"Unknown")</f>
        <v>Unknown</v>
      </c>
      <c r="Q2266" t="str">
        <f>IFERROR(VLOOKUP(A2266,Ref_Data!$A:$C,3,0),"Unknown")</f>
        <v>Unknown</v>
      </c>
      <c r="R2266" t="str">
        <f t="shared" si="426"/>
        <v>High Access</v>
      </c>
      <c r="S2266">
        <f t="shared" si="427"/>
        <v>2.0951617639843789</v>
      </c>
      <c r="T2266">
        <f t="shared" si="428"/>
        <v>10.610039666775119</v>
      </c>
      <c r="U2266">
        <f t="shared" si="429"/>
        <v>-0.4730526390962293</v>
      </c>
      <c r="V2266">
        <f t="shared" si="430"/>
        <v>3.3726884400000046</v>
      </c>
      <c r="W2266">
        <f t="shared" si="431"/>
        <v>-0.17498499299999981</v>
      </c>
    </row>
    <row r="2267" spans="1:23" x14ac:dyDescent="0.2">
      <c r="A2267" t="s">
        <v>353</v>
      </c>
      <c r="B2267" t="s">
        <v>352</v>
      </c>
      <c r="C2267">
        <v>2013</v>
      </c>
      <c r="D2267">
        <v>84.06874578</v>
      </c>
      <c r="E2267">
        <v>41.190304810000001</v>
      </c>
      <c r="F2267">
        <v>5.0859030939999998</v>
      </c>
      <c r="H2267">
        <v>11466589</v>
      </c>
      <c r="I2267" t="str">
        <f>Master_Data!$A2267 &amp; "-" &amp; Master_Data!$C2267</f>
        <v>OSS-2013</v>
      </c>
      <c r="J2267">
        <f t="shared" si="420"/>
        <v>0.85277947999999526</v>
      </c>
      <c r="K2267">
        <f t="shared" si="421"/>
        <v>0.47313568999999944</v>
      </c>
      <c r="L2267">
        <f t="shared" si="422"/>
        <v>0.15345166999999993</v>
      </c>
      <c r="M2267">
        <f t="shared" si="423"/>
        <v>58317960.472726367</v>
      </c>
      <c r="N2267">
        <f t="shared" si="424"/>
        <v>15.93125422</v>
      </c>
      <c r="O2267" t="str">
        <f t="shared" si="425"/>
        <v/>
      </c>
      <c r="P2267" t="str">
        <f>IFERROR(VLOOKUP(A2267,Ref_Data!$A:$B,2,0),"Unknown")</f>
        <v>Unknown</v>
      </c>
      <c r="Q2267" t="str">
        <f>IFERROR(VLOOKUP(A2267,Ref_Data!$A:$C,3,0),"Unknown")</f>
        <v>Unknown</v>
      </c>
      <c r="R2267" t="str">
        <f t="shared" si="426"/>
        <v>High Access</v>
      </c>
      <c r="S2267">
        <f t="shared" si="427"/>
        <v>2.3562076033593939</v>
      </c>
      <c r="T2267">
        <f t="shared" si="428"/>
        <v>10.888664726164652</v>
      </c>
      <c r="U2267">
        <f t="shared" si="429"/>
        <v>0.1175326499999958</v>
      </c>
      <c r="V2267">
        <f t="shared" si="430"/>
        <v>4.2254679199999998</v>
      </c>
      <c r="W2267">
        <f t="shared" si="431"/>
        <v>-2.1533322999999882E-2</v>
      </c>
    </row>
    <row r="2268" spans="1:23" x14ac:dyDescent="0.2">
      <c r="A2268" t="s">
        <v>353</v>
      </c>
      <c r="B2268" t="s">
        <v>352</v>
      </c>
      <c r="C2268">
        <v>2014</v>
      </c>
      <c r="D2268">
        <v>85.543691960000004</v>
      </c>
      <c r="E2268">
        <v>41.593940490000001</v>
      </c>
      <c r="F2268">
        <v>5.068084915</v>
      </c>
      <c r="H2268">
        <v>11591200</v>
      </c>
      <c r="I2268" t="str">
        <f>Master_Data!$A2268 &amp; "-" &amp; Master_Data!$C2268</f>
        <v>OSS-2014</v>
      </c>
      <c r="J2268">
        <f t="shared" si="420"/>
        <v>1.4749461800000034</v>
      </c>
      <c r="K2268">
        <f t="shared" si="421"/>
        <v>0.40363568000000072</v>
      </c>
      <c r="L2268">
        <f t="shared" si="422"/>
        <v>-1.7818178999999823E-2</v>
      </c>
      <c r="M2268">
        <f t="shared" si="423"/>
        <v>58745185.866747998</v>
      </c>
      <c r="N2268">
        <f t="shared" si="424"/>
        <v>14.456308039999996</v>
      </c>
      <c r="O2268" t="str">
        <f t="shared" si="425"/>
        <v/>
      </c>
      <c r="P2268" t="str">
        <f>IFERROR(VLOOKUP(A2268,Ref_Data!$A:$B,2,0),"Unknown")</f>
        <v>Unknown</v>
      </c>
      <c r="Q2268" t="str">
        <f>IFERROR(VLOOKUP(A2268,Ref_Data!$A:$C,3,0),"Unknown")</f>
        <v>Unknown</v>
      </c>
      <c r="R2268" t="str">
        <f t="shared" si="426"/>
        <v>High Access</v>
      </c>
      <c r="S2268">
        <f t="shared" si="427"/>
        <v>3.1027893711328574</v>
      </c>
      <c r="T2268">
        <f t="shared" si="428"/>
        <v>11.4822138844217</v>
      </c>
      <c r="U2268">
        <f t="shared" si="429"/>
        <v>0.27679801691631578</v>
      </c>
      <c r="V2268">
        <f t="shared" si="430"/>
        <v>5.7004141000000033</v>
      </c>
      <c r="W2268">
        <f t="shared" si="431"/>
        <v>-3.9351501999999705E-2</v>
      </c>
    </row>
    <row r="2269" spans="1:23" x14ac:dyDescent="0.2">
      <c r="A2269" t="s">
        <v>353</v>
      </c>
      <c r="B2269" t="s">
        <v>352</v>
      </c>
      <c r="C2269">
        <v>2015</v>
      </c>
      <c r="D2269">
        <v>86.452033049999997</v>
      </c>
      <c r="E2269">
        <v>42.576019870000003</v>
      </c>
      <c r="F2269">
        <v>4.7009855529999998</v>
      </c>
      <c r="H2269">
        <v>11722398</v>
      </c>
      <c r="I2269" t="str">
        <f>Master_Data!$A2269 &amp; "-" &amp; Master_Data!$C2269</f>
        <v>OSS-2015</v>
      </c>
      <c r="J2269">
        <f t="shared" si="420"/>
        <v>0.9083410899999933</v>
      </c>
      <c r="K2269">
        <f t="shared" si="421"/>
        <v>0.98207938000000183</v>
      </c>
      <c r="L2269">
        <f t="shared" si="422"/>
        <v>-0.36709936200000026</v>
      </c>
      <c r="M2269">
        <f t="shared" si="423"/>
        <v>55106823.644516088</v>
      </c>
      <c r="N2269">
        <f t="shared" si="424"/>
        <v>13.547966950000003</v>
      </c>
      <c r="O2269" t="str">
        <f t="shared" si="425"/>
        <v/>
      </c>
      <c r="P2269" t="str">
        <f>IFERROR(VLOOKUP(A2269,Ref_Data!$A:$B,2,0),"Unknown")</f>
        <v>Unknown</v>
      </c>
      <c r="Q2269" t="str">
        <f>IFERROR(VLOOKUP(A2269,Ref_Data!$A:$C,3,0),"Unknown")</f>
        <v>Unknown</v>
      </c>
      <c r="R2269" t="str">
        <f t="shared" si="426"/>
        <v>High Access</v>
      </c>
      <c r="S2269">
        <f t="shared" si="427"/>
        <v>3.4367944919531084</v>
      </c>
      <c r="T2269">
        <f t="shared" si="428"/>
        <v>12.660862678502014</v>
      </c>
      <c r="U2269">
        <f t="shared" si="429"/>
        <v>-8.4558130041791912E-3</v>
      </c>
      <c r="V2269">
        <f t="shared" si="430"/>
        <v>6.6087551899999966</v>
      </c>
      <c r="W2269">
        <f t="shared" si="431"/>
        <v>-0.40645086399999997</v>
      </c>
    </row>
    <row r="2270" spans="1:23" x14ac:dyDescent="0.2">
      <c r="A2270" t="s">
        <v>353</v>
      </c>
      <c r="B2270" t="s">
        <v>352</v>
      </c>
      <c r="C2270">
        <v>2016</v>
      </c>
      <c r="D2270">
        <v>87.854404130000006</v>
      </c>
      <c r="E2270">
        <v>42.156538390000001</v>
      </c>
      <c r="F2270">
        <v>4.6641236350000002</v>
      </c>
      <c r="H2270">
        <v>11851918</v>
      </c>
      <c r="I2270" t="str">
        <f>Master_Data!$A2270 &amp; "-" &amp; Master_Data!$C2270</f>
        <v>OSS-2016</v>
      </c>
      <c r="J2270">
        <f t="shared" si="420"/>
        <v>1.4023710800000089</v>
      </c>
      <c r="K2270">
        <f t="shared" si="421"/>
        <v>-0.41948148000000174</v>
      </c>
      <c r="L2270">
        <f t="shared" si="422"/>
        <v>-3.6861917999999605E-2</v>
      </c>
      <c r="M2270">
        <f t="shared" si="423"/>
        <v>55278810.863881931</v>
      </c>
      <c r="N2270">
        <f t="shared" si="424"/>
        <v>12.145595869999994</v>
      </c>
      <c r="O2270" t="str">
        <f t="shared" si="425"/>
        <v/>
      </c>
      <c r="P2270" t="str">
        <f>IFERROR(VLOOKUP(A2270,Ref_Data!$A:$B,2,0),"Unknown")</f>
        <v>Unknown</v>
      </c>
      <c r="Q2270" t="str">
        <f>IFERROR(VLOOKUP(A2270,Ref_Data!$A:$C,3,0),"Unknown")</f>
        <v>Unknown</v>
      </c>
      <c r="R2270" t="str">
        <f t="shared" si="426"/>
        <v>High Access</v>
      </c>
      <c r="S2270">
        <f t="shared" si="427"/>
        <v>3.7596529994530385</v>
      </c>
      <c r="T2270">
        <f t="shared" si="428"/>
        <v>12.450480864815276</v>
      </c>
      <c r="U2270">
        <f t="shared" si="429"/>
        <v>-1.0248160669456219E-2</v>
      </c>
      <c r="V2270">
        <f t="shared" si="430"/>
        <v>8.0111262700000054</v>
      </c>
      <c r="W2270">
        <f t="shared" si="431"/>
        <v>-0.44331278199999957</v>
      </c>
    </row>
    <row r="2271" spans="1:23" x14ac:dyDescent="0.2">
      <c r="A2271" t="s">
        <v>353</v>
      </c>
      <c r="B2271" t="s">
        <v>352</v>
      </c>
      <c r="C2271">
        <v>2017</v>
      </c>
      <c r="D2271">
        <v>89.328002690000005</v>
      </c>
      <c r="E2271">
        <v>41.43665352</v>
      </c>
      <c r="F2271">
        <v>4.7828247519999998</v>
      </c>
      <c r="H2271">
        <v>11989367</v>
      </c>
      <c r="I2271" t="str">
        <f>Master_Data!$A2271 &amp; "-" &amp; Master_Data!$C2271</f>
        <v>OSS-2017</v>
      </c>
      <c r="J2271">
        <f t="shared" si="420"/>
        <v>1.4735985599999992</v>
      </c>
      <c r="K2271">
        <f t="shared" si="421"/>
        <v>-0.71988487000000134</v>
      </c>
      <c r="L2271">
        <f t="shared" si="422"/>
        <v>0.11870111699999963</v>
      </c>
      <c r="M2271">
        <f t="shared" si="423"/>
        <v>57343041.248411983</v>
      </c>
      <c r="N2271">
        <f t="shared" si="424"/>
        <v>10.671997309999995</v>
      </c>
      <c r="O2271" t="str">
        <f t="shared" si="425"/>
        <v/>
      </c>
      <c r="P2271" t="str">
        <f>IFERROR(VLOOKUP(A2271,Ref_Data!$A:$B,2,0),"Unknown")</f>
        <v>Unknown</v>
      </c>
      <c r="Q2271" t="str">
        <f>IFERROR(VLOOKUP(A2271,Ref_Data!$A:$C,3,0),"Unknown")</f>
        <v>Unknown</v>
      </c>
      <c r="R2271" t="str">
        <f t="shared" si="426"/>
        <v>High Access</v>
      </c>
      <c r="S2271">
        <f t="shared" si="427"/>
        <v>4.4740949999218884</v>
      </c>
      <c r="T2271">
        <f t="shared" si="428"/>
        <v>11.895134648265053</v>
      </c>
      <c r="U2271">
        <f t="shared" si="429"/>
        <v>0.10507368642677584</v>
      </c>
      <c r="V2271">
        <f t="shared" si="430"/>
        <v>9.4847248300000047</v>
      </c>
      <c r="W2271">
        <f t="shared" si="431"/>
        <v>-0.32461166499999994</v>
      </c>
    </row>
    <row r="2272" spans="1:23" x14ac:dyDescent="0.2">
      <c r="A2272" t="s">
        <v>353</v>
      </c>
      <c r="B2272" t="s">
        <v>352</v>
      </c>
      <c r="C2272">
        <v>2018</v>
      </c>
      <c r="D2272">
        <v>90.47245307</v>
      </c>
      <c r="E2272">
        <v>42.362609999999997</v>
      </c>
      <c r="F2272">
        <v>4.853382431</v>
      </c>
      <c r="H2272">
        <v>12135267</v>
      </c>
      <c r="I2272" t="str">
        <f>Master_Data!$A2272 &amp; "-" &amp; Master_Data!$C2272</f>
        <v>OSS-2018</v>
      </c>
      <c r="J2272">
        <f t="shared" si="420"/>
        <v>1.144450379999995</v>
      </c>
      <c r="K2272">
        <f t="shared" si="421"/>
        <v>0.92595647999999642</v>
      </c>
      <c r="L2272">
        <f t="shared" si="422"/>
        <v>7.0557679000000206E-2</v>
      </c>
      <c r="M2272">
        <f t="shared" si="423"/>
        <v>58897091.653294079</v>
      </c>
      <c r="N2272">
        <f t="shared" si="424"/>
        <v>9.5275469299999997</v>
      </c>
      <c r="O2272" t="str">
        <f t="shared" si="425"/>
        <v/>
      </c>
      <c r="P2272" t="str">
        <f>IFERROR(VLOOKUP(A2272,Ref_Data!$A:$B,2,0),"Unknown")</f>
        <v>Unknown</v>
      </c>
      <c r="Q2272" t="str">
        <f>IFERROR(VLOOKUP(A2272,Ref_Data!$A:$C,3,0),"Unknown")</f>
        <v>Unknown</v>
      </c>
      <c r="R2272" t="str">
        <f t="shared" si="426"/>
        <v>High Access</v>
      </c>
      <c r="S2272">
        <f t="shared" si="427"/>
        <v>4.9886525103125052</v>
      </c>
      <c r="T2272">
        <f t="shared" si="428"/>
        <v>12.799579829674695</v>
      </c>
      <c r="U2272">
        <f t="shared" si="429"/>
        <v>0.1425134213723851</v>
      </c>
      <c r="V2272">
        <f t="shared" si="430"/>
        <v>10.62917521</v>
      </c>
      <c r="W2272">
        <f t="shared" si="431"/>
        <v>-0.25405398599999973</v>
      </c>
    </row>
    <row r="2273" spans="1:23" x14ac:dyDescent="0.2">
      <c r="A2273" t="s">
        <v>353</v>
      </c>
      <c r="B2273" t="s">
        <v>352</v>
      </c>
      <c r="C2273">
        <v>2019</v>
      </c>
      <c r="D2273">
        <v>91.803551310000003</v>
      </c>
      <c r="E2273">
        <v>42.390470739999998</v>
      </c>
      <c r="F2273">
        <v>4.0855072300000002</v>
      </c>
      <c r="H2273">
        <v>12281907</v>
      </c>
      <c r="I2273" t="str">
        <f>Master_Data!$A2273 &amp; "-" &amp; Master_Data!$C2273</f>
        <v>OSS-2019</v>
      </c>
      <c r="J2273">
        <f t="shared" si="420"/>
        <v>1.3310982400000029</v>
      </c>
      <c r="K2273">
        <f t="shared" si="421"/>
        <v>2.7860740000001272E-2</v>
      </c>
      <c r="L2273">
        <f t="shared" si="422"/>
        <v>-0.76787520099999984</v>
      </c>
      <c r="M2273">
        <f t="shared" si="423"/>
        <v>50177819.846687615</v>
      </c>
      <c r="N2273">
        <f t="shared" si="424"/>
        <v>8.1964486899999969</v>
      </c>
      <c r="O2273" t="str">
        <f t="shared" si="425"/>
        <v/>
      </c>
      <c r="P2273" t="str">
        <f>IFERROR(VLOOKUP(A2273,Ref_Data!$A:$B,2,0),"Unknown")</f>
        <v>Unknown</v>
      </c>
      <c r="Q2273" t="str">
        <f>IFERROR(VLOOKUP(A2273,Ref_Data!$A:$C,3,0),"Unknown")</f>
        <v>Unknown</v>
      </c>
      <c r="R2273" t="str">
        <f t="shared" si="426"/>
        <v>High Access</v>
      </c>
      <c r="S2273">
        <f t="shared" si="427"/>
        <v>5.7621741705858796</v>
      </c>
      <c r="T2273">
        <f t="shared" si="428"/>
        <v>12.928279696172709</v>
      </c>
      <c r="U2273">
        <f t="shared" si="429"/>
        <v>-0.59789406558158742</v>
      </c>
      <c r="V2273">
        <f t="shared" si="430"/>
        <v>11.960273450000003</v>
      </c>
      <c r="W2273">
        <f t="shared" si="431"/>
        <v>-1.0219291869999996</v>
      </c>
    </row>
    <row r="2274" spans="1:23" x14ac:dyDescent="0.2">
      <c r="A2274" t="s">
        <v>353</v>
      </c>
      <c r="B2274" t="s">
        <v>352</v>
      </c>
      <c r="C2274">
        <v>2020</v>
      </c>
      <c r="D2274">
        <v>92.8384985</v>
      </c>
      <c r="E2274">
        <v>45.404221450000001</v>
      </c>
      <c r="F2274">
        <v>3.7765653260000001</v>
      </c>
      <c r="H2274">
        <v>12417333</v>
      </c>
      <c r="I2274" t="str">
        <f>Master_Data!$A2274 &amp; "-" &amp; Master_Data!$C2274</f>
        <v>OSS-2020</v>
      </c>
      <c r="J2274">
        <f t="shared" si="420"/>
        <v>1.0349471899999969</v>
      </c>
      <c r="K2274">
        <f t="shared" si="421"/>
        <v>3.0137507100000036</v>
      </c>
      <c r="L2274">
        <f t="shared" si="422"/>
        <v>-0.3089419040000001</v>
      </c>
      <c r="M2274">
        <f t="shared" si="423"/>
        <v>46894869.249195561</v>
      </c>
      <c r="N2274">
        <f t="shared" si="424"/>
        <v>7.1615015</v>
      </c>
      <c r="O2274" t="str">
        <f t="shared" si="425"/>
        <v/>
      </c>
      <c r="P2274" t="str">
        <f>IFERROR(VLOOKUP(A2274,Ref_Data!$A:$B,2,0),"Unknown")</f>
        <v>Unknown</v>
      </c>
      <c r="Q2274" t="str">
        <f>IFERROR(VLOOKUP(A2274,Ref_Data!$A:$C,3,0),"Unknown")</f>
        <v>Unknown</v>
      </c>
      <c r="R2274" t="str">
        <f t="shared" si="426"/>
        <v>High Access</v>
      </c>
      <c r="S2274">
        <f t="shared" si="427"/>
        <v>6.2646639743359174</v>
      </c>
      <c r="T2274">
        <f t="shared" si="428"/>
        <v>14.86936801618474</v>
      </c>
      <c r="U2274">
        <f t="shared" si="429"/>
        <v>-0.62418231030125781</v>
      </c>
      <c r="V2274">
        <f t="shared" si="430"/>
        <v>12.995220639999999</v>
      </c>
      <c r="W2274">
        <f t="shared" si="431"/>
        <v>-1.3308710909999997</v>
      </c>
    </row>
    <row r="2275" spans="1:23" x14ac:dyDescent="0.2">
      <c r="A2275" t="s">
        <v>353</v>
      </c>
      <c r="B2275" t="s">
        <v>352</v>
      </c>
      <c r="C2275">
        <v>2021</v>
      </c>
      <c r="D2275">
        <v>93.856072819999994</v>
      </c>
      <c r="F2275">
        <v>3.9003721750000002</v>
      </c>
      <c r="H2275">
        <v>12541889</v>
      </c>
      <c r="I2275" t="str">
        <f>Master_Data!$A2275 &amp; "-" &amp; Master_Data!$C2275</f>
        <v>OSS-2021</v>
      </c>
      <c r="J2275">
        <f t="shared" si="420"/>
        <v>1.0175743199999943</v>
      </c>
      <c r="K2275" t="str">
        <f t="shared" si="421"/>
        <v/>
      </c>
      <c r="L2275">
        <f t="shared" si="422"/>
        <v>0.12380684900000016</v>
      </c>
      <c r="M2275">
        <f t="shared" si="423"/>
        <v>48918034.877538577</v>
      </c>
      <c r="N2275">
        <f t="shared" si="424"/>
        <v>6.1439271800000057</v>
      </c>
      <c r="O2275" t="str">
        <f t="shared" si="425"/>
        <v/>
      </c>
      <c r="P2275" t="str">
        <f>IFERROR(VLOOKUP(A2275,Ref_Data!$A:$B,2,0),"Unknown")</f>
        <v>Unknown</v>
      </c>
      <c r="Q2275" t="str">
        <f>IFERROR(VLOOKUP(A2275,Ref_Data!$A:$C,3,0),"Unknown")</f>
        <v>Unknown</v>
      </c>
      <c r="R2275" t="str">
        <f t="shared" si="426"/>
        <v>High Access</v>
      </c>
      <c r="S2275">
        <f t="shared" si="427"/>
        <v>6.7309043097265544</v>
      </c>
      <c r="T2275" t="str">
        <f t="shared" si="428"/>
        <v/>
      </c>
      <c r="U2275">
        <f t="shared" si="429"/>
        <v>-0.68036216600418609</v>
      </c>
      <c r="V2275">
        <f t="shared" si="430"/>
        <v>14.012794959999994</v>
      </c>
      <c r="W2275">
        <f t="shared" si="431"/>
        <v>-1.2070642419999995</v>
      </c>
    </row>
    <row r="2276" spans="1:23" x14ac:dyDescent="0.2">
      <c r="A2276" t="s">
        <v>353</v>
      </c>
      <c r="B2276" t="s">
        <v>352</v>
      </c>
      <c r="C2276">
        <v>2022</v>
      </c>
      <c r="D2276">
        <v>93.960531779999997</v>
      </c>
      <c r="F2276">
        <v>4.061076634</v>
      </c>
      <c r="H2276">
        <v>12699005</v>
      </c>
      <c r="I2276" t="str">
        <f>Master_Data!$A2276 &amp; "-" &amp; Master_Data!$C2276</f>
        <v>OSS-2022</v>
      </c>
      <c r="J2276">
        <f t="shared" si="420"/>
        <v>0.10445896000000232</v>
      </c>
      <c r="K2276" t="str">
        <f t="shared" si="421"/>
        <v/>
      </c>
      <c r="L2276">
        <f t="shared" si="422"/>
        <v>0.16070445899999974</v>
      </c>
      <c r="M2276">
        <f t="shared" si="423"/>
        <v>51571632.480549172</v>
      </c>
      <c r="N2276">
        <f t="shared" si="424"/>
        <v>6.0394682200000034</v>
      </c>
      <c r="O2276" t="str">
        <f t="shared" si="425"/>
        <v/>
      </c>
      <c r="P2276" t="str">
        <f>IFERROR(VLOOKUP(A2276,Ref_Data!$A:$B,2,0),"Unknown")</f>
        <v>Unknown</v>
      </c>
      <c r="Q2276" t="str">
        <f>IFERROR(VLOOKUP(A2276,Ref_Data!$A:$C,3,0),"Unknown")</f>
        <v>Unknown</v>
      </c>
      <c r="R2276" t="str">
        <f t="shared" si="426"/>
        <v>High Access</v>
      </c>
      <c r="S2276">
        <f t="shared" si="427"/>
        <v>6.5464781160156491</v>
      </c>
      <c r="T2276" t="str">
        <f t="shared" si="428"/>
        <v/>
      </c>
      <c r="U2276">
        <f t="shared" si="429"/>
        <v>-0.48972441822593638</v>
      </c>
      <c r="V2276">
        <f t="shared" si="430"/>
        <v>14.117253919999996</v>
      </c>
      <c r="W2276">
        <f t="shared" si="431"/>
        <v>-1.0463597829999998</v>
      </c>
    </row>
    <row r="2277" spans="1:23" x14ac:dyDescent="0.2">
      <c r="A2277" t="s">
        <v>355</v>
      </c>
      <c r="B2277" t="s">
        <v>354</v>
      </c>
      <c r="C2277">
        <v>2010</v>
      </c>
      <c r="D2277">
        <v>87.1</v>
      </c>
      <c r="E2277">
        <v>47.4</v>
      </c>
      <c r="F2277">
        <v>0.78125549400000005</v>
      </c>
      <c r="G2277">
        <v>429.29015049999998</v>
      </c>
      <c r="H2277">
        <v>199239047</v>
      </c>
      <c r="I2277" t="str">
        <f>Master_Data!$A2277 &amp; "-" &amp; Master_Data!$C2277</f>
        <v>PAK-2010</v>
      </c>
      <c r="J2277" t="str">
        <f t="shared" si="420"/>
        <v/>
      </c>
      <c r="K2277" t="str">
        <f t="shared" si="421"/>
        <v/>
      </c>
      <c r="L2277" t="str">
        <f t="shared" si="422"/>
        <v/>
      </c>
      <c r="M2277">
        <f t="shared" si="423"/>
        <v>155656600.08807424</v>
      </c>
      <c r="N2277">
        <f t="shared" si="424"/>
        <v>12.900000000000006</v>
      </c>
      <c r="O2277">
        <f t="shared" si="425"/>
        <v>1.8198775189462448</v>
      </c>
      <c r="P2277" t="str">
        <f>IFERROR(VLOOKUP(A2277,Ref_Data!$A:$B,2,0),"Unknown")</f>
        <v>Lower Middle Income</v>
      </c>
      <c r="Q2277" t="str">
        <f>IFERROR(VLOOKUP(A2277,Ref_Data!$A:$C,3,0),"Unknown")</f>
        <v>South Asia</v>
      </c>
      <c r="R2277" t="str">
        <f t="shared" si="426"/>
        <v>High Access</v>
      </c>
      <c r="S2277">
        <f t="shared" si="427"/>
        <v>7.4753425605859434</v>
      </c>
      <c r="T2277">
        <f t="shared" si="428"/>
        <v>16.987335093262097</v>
      </c>
      <c r="U2277">
        <f t="shared" si="429"/>
        <v>-4.3168037199916345</v>
      </c>
      <c r="V2277">
        <f t="shared" si="430"/>
        <v>0</v>
      </c>
      <c r="W2277">
        <f t="shared" si="431"/>
        <v>0</v>
      </c>
    </row>
    <row r="2278" spans="1:23" x14ac:dyDescent="0.2">
      <c r="A2278" t="s">
        <v>355</v>
      </c>
      <c r="B2278" t="s">
        <v>354</v>
      </c>
      <c r="C2278">
        <v>2011</v>
      </c>
      <c r="D2278">
        <v>87.8</v>
      </c>
      <c r="E2278">
        <v>46.8</v>
      </c>
      <c r="F2278">
        <v>0.76192539000000004</v>
      </c>
      <c r="G2278">
        <v>422.80678310000002</v>
      </c>
      <c r="H2278">
        <v>203746065</v>
      </c>
      <c r="I2278" t="str">
        <f>Master_Data!$A2278 &amp; "-" &amp; Master_Data!$C2278</f>
        <v>PAK-2011</v>
      </c>
      <c r="J2278">
        <f t="shared" si="420"/>
        <v>0.70000000000000284</v>
      </c>
      <c r="K2278">
        <f t="shared" si="421"/>
        <v>-0.60000000000000142</v>
      </c>
      <c r="L2278">
        <f t="shared" si="422"/>
        <v>-1.9330104000000015E-2</v>
      </c>
      <c r="M2278">
        <f t="shared" si="423"/>
        <v>155239300.03609034</v>
      </c>
      <c r="N2278">
        <f t="shared" si="424"/>
        <v>12.200000000000003</v>
      </c>
      <c r="O2278">
        <f t="shared" si="425"/>
        <v>1.8020651996488748</v>
      </c>
      <c r="P2278" t="str">
        <f>IFERROR(VLOOKUP(A2278,Ref_Data!$A:$B,2,0),"Unknown")</f>
        <v>Lower Middle Income</v>
      </c>
      <c r="Q2278" t="str">
        <f>IFERROR(VLOOKUP(A2278,Ref_Data!$A:$C,3,0),"Unknown")</f>
        <v>South Asia</v>
      </c>
      <c r="R2278" t="str">
        <f t="shared" si="426"/>
        <v>High Access</v>
      </c>
      <c r="S2278">
        <f t="shared" si="427"/>
        <v>7.3846725691796848</v>
      </c>
      <c r="T2278">
        <f t="shared" si="428"/>
        <v>16.602629710358855</v>
      </c>
      <c r="U2278">
        <f t="shared" si="429"/>
        <v>-4.3646079937740554</v>
      </c>
      <c r="V2278">
        <f t="shared" si="430"/>
        <v>0.70000000000000284</v>
      </c>
      <c r="W2278">
        <f t="shared" si="431"/>
        <v>-1.9330104000000015E-2</v>
      </c>
    </row>
    <row r="2279" spans="1:23" x14ac:dyDescent="0.2">
      <c r="A2279" t="s">
        <v>355</v>
      </c>
      <c r="B2279" t="s">
        <v>354</v>
      </c>
      <c r="C2279">
        <v>2012</v>
      </c>
      <c r="D2279">
        <v>88.6</v>
      </c>
      <c r="E2279">
        <v>47.2</v>
      </c>
      <c r="F2279">
        <v>0.75654728699999996</v>
      </c>
      <c r="G2279">
        <v>419.51199409999998</v>
      </c>
      <c r="H2279">
        <v>207667125</v>
      </c>
      <c r="I2279" t="str">
        <f>Master_Data!$A2279 &amp; "-" &amp; Master_Data!$C2279</f>
        <v>PAK-2012</v>
      </c>
      <c r="J2279">
        <f t="shared" si="420"/>
        <v>0.79999999999999716</v>
      </c>
      <c r="K2279">
        <f t="shared" si="421"/>
        <v>0.40000000000000568</v>
      </c>
      <c r="L2279">
        <f t="shared" si="422"/>
        <v>-5.3781030000000785E-3</v>
      </c>
      <c r="M2279">
        <f t="shared" si="423"/>
        <v>157110000.01783988</v>
      </c>
      <c r="N2279">
        <f t="shared" si="424"/>
        <v>11.400000000000006</v>
      </c>
      <c r="O2279">
        <f t="shared" si="425"/>
        <v>1.8033984668854548</v>
      </c>
      <c r="P2279" t="str">
        <f>IFERROR(VLOOKUP(A2279,Ref_Data!$A:$B,2,0),"Unknown")</f>
        <v>Lower Middle Income</v>
      </c>
      <c r="Q2279" t="str">
        <f>IFERROR(VLOOKUP(A2279,Ref_Data!$A:$C,3,0),"Unknown")</f>
        <v>South Asia</v>
      </c>
      <c r="R2279" t="str">
        <f t="shared" si="426"/>
        <v>High Access</v>
      </c>
      <c r="S2279">
        <f t="shared" si="427"/>
        <v>7.4791954639843681</v>
      </c>
      <c r="T2279">
        <f t="shared" si="428"/>
        <v>17.092870546775121</v>
      </c>
      <c r="U2279">
        <f t="shared" si="429"/>
        <v>-4.6489567760962291</v>
      </c>
      <c r="V2279">
        <f t="shared" si="430"/>
        <v>1.5</v>
      </c>
      <c r="W2279">
        <f t="shared" si="431"/>
        <v>-2.4708207000000093E-2</v>
      </c>
    </row>
    <row r="2280" spans="1:23" x14ac:dyDescent="0.2">
      <c r="A2280" t="s">
        <v>355</v>
      </c>
      <c r="B2280" t="s">
        <v>354</v>
      </c>
      <c r="C2280">
        <v>2013</v>
      </c>
      <c r="D2280">
        <v>89.3</v>
      </c>
      <c r="E2280">
        <v>48.1</v>
      </c>
      <c r="F2280">
        <v>0.76181299800000002</v>
      </c>
      <c r="G2280">
        <v>421.5471981</v>
      </c>
      <c r="H2280">
        <v>211073978</v>
      </c>
      <c r="I2280" t="str">
        <f>Master_Data!$A2280 &amp; "-" &amp; Master_Data!$C2280</f>
        <v>PAK-2013</v>
      </c>
      <c r="J2280">
        <f t="shared" si="420"/>
        <v>0.70000000000000284</v>
      </c>
      <c r="K2280">
        <f t="shared" si="421"/>
        <v>0.89999999999999858</v>
      </c>
      <c r="L2280">
        <f t="shared" si="422"/>
        <v>5.2657110000000618E-3</v>
      </c>
      <c r="M2280">
        <f t="shared" si="423"/>
        <v>160798899.97996604</v>
      </c>
      <c r="N2280">
        <f t="shared" si="424"/>
        <v>10.700000000000003</v>
      </c>
      <c r="O2280">
        <f t="shared" si="425"/>
        <v>1.8071831610639284</v>
      </c>
      <c r="P2280" t="str">
        <f>IFERROR(VLOOKUP(A2280,Ref_Data!$A:$B,2,0),"Unknown")</f>
        <v>Lower Middle Income</v>
      </c>
      <c r="Q2280" t="str">
        <f>IFERROR(VLOOKUP(A2280,Ref_Data!$A:$C,3,0),"Unknown")</f>
        <v>South Asia</v>
      </c>
      <c r="R2280" t="str">
        <f t="shared" si="426"/>
        <v>High Access</v>
      </c>
      <c r="S2280">
        <f t="shared" si="427"/>
        <v>7.5874618233593907</v>
      </c>
      <c r="T2280">
        <f t="shared" si="428"/>
        <v>17.798359916164653</v>
      </c>
      <c r="U2280">
        <f t="shared" si="429"/>
        <v>-4.2065574460000041</v>
      </c>
      <c r="V2280">
        <f t="shared" si="430"/>
        <v>2.2000000000000028</v>
      </c>
      <c r="W2280">
        <f t="shared" si="431"/>
        <v>-1.9442496000000031E-2</v>
      </c>
    </row>
    <row r="2281" spans="1:23" x14ac:dyDescent="0.2">
      <c r="A2281" t="s">
        <v>355</v>
      </c>
      <c r="B2281" t="s">
        <v>354</v>
      </c>
      <c r="C2281">
        <v>2014</v>
      </c>
      <c r="D2281">
        <v>90.1</v>
      </c>
      <c r="E2281">
        <v>47.2</v>
      </c>
      <c r="F2281">
        <v>0.78969023800000004</v>
      </c>
      <c r="G2281">
        <v>433.41831569999999</v>
      </c>
      <c r="H2281">
        <v>214264647</v>
      </c>
      <c r="I2281" t="str">
        <f>Master_Data!$A2281 &amp; "-" &amp; Master_Data!$C2281</f>
        <v>PAK-2014</v>
      </c>
      <c r="J2281">
        <f t="shared" si="420"/>
        <v>0.79999999999999716</v>
      </c>
      <c r="K2281">
        <f t="shared" si="421"/>
        <v>-0.89999999999999858</v>
      </c>
      <c r="L2281">
        <f t="shared" si="422"/>
        <v>2.7877240000000025E-2</v>
      </c>
      <c r="M2281">
        <f t="shared" si="423"/>
        <v>169202700.084416</v>
      </c>
      <c r="N2281">
        <f t="shared" si="424"/>
        <v>9.9000000000000057</v>
      </c>
      <c r="O2281">
        <f t="shared" si="425"/>
        <v>1.8220047685908167</v>
      </c>
      <c r="P2281" t="str">
        <f>IFERROR(VLOOKUP(A2281,Ref_Data!$A:$B,2,0),"Unknown")</f>
        <v>Lower Middle Income</v>
      </c>
      <c r="Q2281" t="str">
        <f>IFERROR(VLOOKUP(A2281,Ref_Data!$A:$C,3,0),"Unknown")</f>
        <v>South Asia</v>
      </c>
      <c r="R2281" t="str">
        <f t="shared" si="426"/>
        <v>High Access</v>
      </c>
      <c r="S2281">
        <f t="shared" si="427"/>
        <v>7.6590974111328478</v>
      </c>
      <c r="T2281">
        <f t="shared" si="428"/>
        <v>17.088273394421702</v>
      </c>
      <c r="U2281">
        <f t="shared" si="429"/>
        <v>-4.0015966600836839</v>
      </c>
      <c r="V2281">
        <f t="shared" si="430"/>
        <v>3</v>
      </c>
      <c r="W2281">
        <f t="shared" si="431"/>
        <v>8.434743999999994E-3</v>
      </c>
    </row>
    <row r="2282" spans="1:23" x14ac:dyDescent="0.2">
      <c r="A2282" t="s">
        <v>355</v>
      </c>
      <c r="B2282" t="s">
        <v>354</v>
      </c>
      <c r="C2282">
        <v>2015</v>
      </c>
      <c r="D2282">
        <v>91</v>
      </c>
      <c r="E2282">
        <v>45.9</v>
      </c>
      <c r="F2282">
        <v>0.82048587399999995</v>
      </c>
      <c r="G2282">
        <v>437.11325490000002</v>
      </c>
      <c r="H2282">
        <v>217290883</v>
      </c>
      <c r="I2282" t="str">
        <f>Master_Data!$A2282 &amp; "-" &amp; Master_Data!$C2282</f>
        <v>PAK-2015</v>
      </c>
      <c r="J2282">
        <f t="shared" si="420"/>
        <v>0.90000000000000568</v>
      </c>
      <c r="K2282">
        <f t="shared" si="421"/>
        <v>-1.3000000000000043</v>
      </c>
      <c r="L2282">
        <f t="shared" si="422"/>
        <v>3.0795635999999904E-2</v>
      </c>
      <c r="M2282">
        <f t="shared" si="423"/>
        <v>178284100.05048674</v>
      </c>
      <c r="N2282">
        <f t="shared" si="424"/>
        <v>9</v>
      </c>
      <c r="O2282">
        <f t="shared" si="425"/>
        <v>1.8770555795378603</v>
      </c>
      <c r="P2282" t="str">
        <f>IFERROR(VLOOKUP(A2282,Ref_Data!$A:$B,2,0),"Unknown")</f>
        <v>Lower Middle Income</v>
      </c>
      <c r="Q2282" t="str">
        <f>IFERROR(VLOOKUP(A2282,Ref_Data!$A:$C,3,0),"Unknown")</f>
        <v>South Asia</v>
      </c>
      <c r="R2282" t="str">
        <f t="shared" si="426"/>
        <v>High Access</v>
      </c>
      <c r="S2282">
        <f t="shared" si="427"/>
        <v>7.9847614419531112</v>
      </c>
      <c r="T2282">
        <f t="shared" si="428"/>
        <v>15.984842808502009</v>
      </c>
      <c r="U2282">
        <f t="shared" si="429"/>
        <v>-3.8889554920041789</v>
      </c>
      <c r="V2282">
        <f t="shared" si="430"/>
        <v>3.9000000000000057</v>
      </c>
      <c r="W2282">
        <f t="shared" si="431"/>
        <v>3.9230379999999898E-2</v>
      </c>
    </row>
    <row r="2283" spans="1:23" x14ac:dyDescent="0.2">
      <c r="A2283" t="s">
        <v>355</v>
      </c>
      <c r="B2283" t="s">
        <v>354</v>
      </c>
      <c r="C2283">
        <v>2016</v>
      </c>
      <c r="D2283">
        <v>91.8</v>
      </c>
      <c r="E2283">
        <v>43.7</v>
      </c>
      <c r="F2283">
        <v>0.89397025100000005</v>
      </c>
      <c r="G2283">
        <v>446.83149709999998</v>
      </c>
      <c r="H2283">
        <v>220138869</v>
      </c>
      <c r="I2283" t="str">
        <f>Master_Data!$A2283 &amp; "-" &amp; Master_Data!$C2283</f>
        <v>PAK-2016</v>
      </c>
      <c r="J2283">
        <f t="shared" si="420"/>
        <v>0.79999999999999716</v>
      </c>
      <c r="K2283">
        <f t="shared" si="421"/>
        <v>-2.1999999999999957</v>
      </c>
      <c r="L2283">
        <f t="shared" si="422"/>
        <v>7.3484377000000101E-2</v>
      </c>
      <c r="M2283">
        <f t="shared" si="423"/>
        <v>196797599.97478613</v>
      </c>
      <c r="N2283">
        <f t="shared" si="424"/>
        <v>8.2000000000000028</v>
      </c>
      <c r="O2283">
        <f t="shared" si="425"/>
        <v>2.000687634604978</v>
      </c>
      <c r="P2283" t="str">
        <f>IFERROR(VLOOKUP(A2283,Ref_Data!$A:$B,2,0),"Unknown")</f>
        <v>Lower Middle Income</v>
      </c>
      <c r="Q2283" t="str">
        <f>IFERROR(VLOOKUP(A2283,Ref_Data!$A:$C,3,0),"Unknown")</f>
        <v>South Asia</v>
      </c>
      <c r="R2283" t="str">
        <f t="shared" si="426"/>
        <v>High Access</v>
      </c>
      <c r="S2283">
        <f t="shared" si="427"/>
        <v>7.7052488694530297</v>
      </c>
      <c r="T2283">
        <f t="shared" si="428"/>
        <v>13.993942474815277</v>
      </c>
      <c r="U2283">
        <f t="shared" si="429"/>
        <v>-3.7804015446694565</v>
      </c>
      <c r="V2283">
        <f t="shared" si="430"/>
        <v>4.7000000000000028</v>
      </c>
      <c r="W2283">
        <f t="shared" si="431"/>
        <v>0.112714757</v>
      </c>
    </row>
    <row r="2284" spans="1:23" x14ac:dyDescent="0.2">
      <c r="A2284" t="s">
        <v>355</v>
      </c>
      <c r="B2284" t="s">
        <v>354</v>
      </c>
      <c r="C2284">
        <v>2017</v>
      </c>
      <c r="D2284">
        <v>92.7</v>
      </c>
      <c r="E2284">
        <v>42.1</v>
      </c>
      <c r="F2284">
        <v>0.95530976099999998</v>
      </c>
      <c r="G2284">
        <v>456.01736090000003</v>
      </c>
      <c r="H2284">
        <v>223273967</v>
      </c>
      <c r="I2284" t="str">
        <f>Master_Data!$A2284 &amp; "-" &amp; Master_Data!$C2284</f>
        <v>PAK-2017</v>
      </c>
      <c r="J2284">
        <f t="shared" si="420"/>
        <v>0.90000000000000568</v>
      </c>
      <c r="K2284">
        <f t="shared" si="421"/>
        <v>-1.6000000000000014</v>
      </c>
      <c r="L2284">
        <f t="shared" si="422"/>
        <v>6.133950999999993E-2</v>
      </c>
      <c r="M2284">
        <f t="shared" si="423"/>
        <v>213295800.05229187</v>
      </c>
      <c r="N2284">
        <f t="shared" si="424"/>
        <v>7.2999999999999972</v>
      </c>
      <c r="O2284">
        <f t="shared" si="425"/>
        <v>2.0948977887916191</v>
      </c>
      <c r="P2284" t="str">
        <f>IFERROR(VLOOKUP(A2284,Ref_Data!$A:$B,2,0),"Unknown")</f>
        <v>Lower Middle Income</v>
      </c>
      <c r="Q2284" t="str">
        <f>IFERROR(VLOOKUP(A2284,Ref_Data!$A:$C,3,0),"Unknown")</f>
        <v>South Asia</v>
      </c>
      <c r="R2284" t="str">
        <f t="shared" si="426"/>
        <v>High Access</v>
      </c>
      <c r="S2284">
        <f t="shared" si="427"/>
        <v>7.846092309921886</v>
      </c>
      <c r="T2284">
        <f t="shared" si="428"/>
        <v>12.558481128265054</v>
      </c>
      <c r="U2284">
        <f t="shared" si="429"/>
        <v>-3.7224413045732239</v>
      </c>
      <c r="V2284">
        <f t="shared" si="430"/>
        <v>5.6000000000000085</v>
      </c>
      <c r="W2284">
        <f t="shared" si="431"/>
        <v>0.17405426699999993</v>
      </c>
    </row>
    <row r="2285" spans="1:23" x14ac:dyDescent="0.2">
      <c r="A2285" t="s">
        <v>355</v>
      </c>
      <c r="B2285" t="s">
        <v>354</v>
      </c>
      <c r="C2285">
        <v>2018</v>
      </c>
      <c r="D2285">
        <v>93.4</v>
      </c>
      <c r="E2285">
        <v>43.4</v>
      </c>
      <c r="F2285">
        <v>0.89152332400000001</v>
      </c>
      <c r="G2285">
        <v>453.51397859999997</v>
      </c>
      <c r="H2285">
        <v>226928892</v>
      </c>
      <c r="I2285" t="str">
        <f>Master_Data!$A2285 &amp; "-" &amp; Master_Data!$C2285</f>
        <v>PAK-2018</v>
      </c>
      <c r="J2285">
        <f t="shared" si="420"/>
        <v>0.70000000000000284</v>
      </c>
      <c r="K2285">
        <f t="shared" si="421"/>
        <v>1.2999999999999972</v>
      </c>
      <c r="L2285">
        <f t="shared" si="422"/>
        <v>-6.3786436999999974E-2</v>
      </c>
      <c r="M2285">
        <f t="shared" si="423"/>
        <v>202312400.10747701</v>
      </c>
      <c r="N2285">
        <f t="shared" si="424"/>
        <v>6.5999999999999943</v>
      </c>
      <c r="O2285">
        <f t="shared" si="425"/>
        <v>1.9658122264547109</v>
      </c>
      <c r="P2285" t="str">
        <f>IFERROR(VLOOKUP(A2285,Ref_Data!$A:$B,2,0),"Unknown")</f>
        <v>Lower Middle Income</v>
      </c>
      <c r="Q2285" t="str">
        <f>IFERROR(VLOOKUP(A2285,Ref_Data!$A:$C,3,0),"Unknown")</f>
        <v>South Asia</v>
      </c>
      <c r="R2285" t="str">
        <f t="shared" si="426"/>
        <v>High Access</v>
      </c>
      <c r="S2285">
        <f t="shared" si="427"/>
        <v>7.9161994403125107</v>
      </c>
      <c r="T2285">
        <f t="shared" si="428"/>
        <v>13.836969829674697</v>
      </c>
      <c r="U2285">
        <f t="shared" si="429"/>
        <v>-3.8193456856276149</v>
      </c>
      <c r="V2285">
        <f t="shared" si="430"/>
        <v>6.3000000000000114</v>
      </c>
      <c r="W2285">
        <f t="shared" si="431"/>
        <v>0.11026782999999996</v>
      </c>
    </row>
    <row r="2286" spans="1:23" x14ac:dyDescent="0.2">
      <c r="A2286" t="s">
        <v>355</v>
      </c>
      <c r="B2286" t="s">
        <v>354</v>
      </c>
      <c r="C2286">
        <v>2019</v>
      </c>
      <c r="D2286">
        <v>93.9</v>
      </c>
      <c r="E2286">
        <v>45.9</v>
      </c>
      <c r="F2286">
        <v>0.861524807</v>
      </c>
      <c r="G2286">
        <v>431.51575730000002</v>
      </c>
      <c r="H2286">
        <v>230800899</v>
      </c>
      <c r="I2286" t="str">
        <f>Master_Data!$A2286 &amp; "-" &amp; Master_Data!$C2286</f>
        <v>PAK-2019</v>
      </c>
      <c r="J2286">
        <f t="shared" si="420"/>
        <v>0.5</v>
      </c>
      <c r="K2286">
        <f t="shared" si="421"/>
        <v>2.5</v>
      </c>
      <c r="L2286">
        <f t="shared" si="422"/>
        <v>-2.9998517000000002E-2</v>
      </c>
      <c r="M2286">
        <f t="shared" si="423"/>
        <v>198840699.96640149</v>
      </c>
      <c r="N2286">
        <f t="shared" si="424"/>
        <v>6.0999999999999943</v>
      </c>
      <c r="O2286">
        <f t="shared" si="425"/>
        <v>1.996508337008531</v>
      </c>
      <c r="P2286" t="str">
        <f>IFERROR(VLOOKUP(A2286,Ref_Data!$A:$B,2,0),"Unknown")</f>
        <v>Lower Middle Income</v>
      </c>
      <c r="Q2286" t="str">
        <f>IFERROR(VLOOKUP(A2286,Ref_Data!$A:$C,3,0),"Unknown")</f>
        <v>South Asia</v>
      </c>
      <c r="R2286" t="str">
        <f t="shared" si="426"/>
        <v>High Access</v>
      </c>
      <c r="S2286">
        <f t="shared" si="427"/>
        <v>7.8586228605858821</v>
      </c>
      <c r="T2286">
        <f t="shared" si="428"/>
        <v>16.437808956172709</v>
      </c>
      <c r="U2286">
        <f t="shared" si="429"/>
        <v>-3.8218764885815877</v>
      </c>
      <c r="V2286">
        <f t="shared" si="430"/>
        <v>6.8000000000000114</v>
      </c>
      <c r="W2286">
        <f t="shared" si="431"/>
        <v>8.0269312999999953E-2</v>
      </c>
    </row>
    <row r="2287" spans="1:23" x14ac:dyDescent="0.2">
      <c r="A2287" t="s">
        <v>355</v>
      </c>
      <c r="B2287" t="s">
        <v>354</v>
      </c>
      <c r="C2287">
        <v>2020</v>
      </c>
      <c r="D2287">
        <v>94.5</v>
      </c>
      <c r="E2287">
        <v>42.7</v>
      </c>
      <c r="F2287">
        <v>0.94722572800000004</v>
      </c>
      <c r="G2287">
        <v>454.25031799999999</v>
      </c>
      <c r="H2287">
        <v>235001746</v>
      </c>
      <c r="I2287" t="str">
        <f>Master_Data!$A2287 &amp; "-" &amp; Master_Data!$C2287</f>
        <v>PAK-2020</v>
      </c>
      <c r="J2287">
        <f t="shared" si="420"/>
        <v>0.59999999999999432</v>
      </c>
      <c r="K2287">
        <f t="shared" si="421"/>
        <v>-3.1999999999999957</v>
      </c>
      <c r="L2287">
        <f t="shared" si="422"/>
        <v>8.5700921000000041E-2</v>
      </c>
      <c r="M2287">
        <f t="shared" si="423"/>
        <v>222599699.93612111</v>
      </c>
      <c r="N2287">
        <f t="shared" si="424"/>
        <v>5.5</v>
      </c>
      <c r="O2287">
        <f t="shared" si="425"/>
        <v>2.0852505556198642</v>
      </c>
      <c r="P2287" t="str">
        <f>IFERROR(VLOOKUP(A2287,Ref_Data!$A:$B,2,0),"Unknown")</f>
        <v>Lower Middle Income</v>
      </c>
      <c r="Q2287" t="str">
        <f>IFERROR(VLOOKUP(A2287,Ref_Data!$A:$C,3,0),"Unknown")</f>
        <v>South Asia</v>
      </c>
      <c r="R2287" t="str">
        <f t="shared" si="426"/>
        <v>High Access</v>
      </c>
      <c r="S2287">
        <f t="shared" si="427"/>
        <v>7.9261654743359173</v>
      </c>
      <c r="T2287">
        <f t="shared" si="428"/>
        <v>12.165146566184742</v>
      </c>
      <c r="U2287">
        <f t="shared" si="429"/>
        <v>-3.4535219083012576</v>
      </c>
      <c r="V2287">
        <f t="shared" si="430"/>
        <v>7.4000000000000057</v>
      </c>
      <c r="W2287">
        <f t="shared" si="431"/>
        <v>0.16597023399999999</v>
      </c>
    </row>
    <row r="2288" spans="1:23" x14ac:dyDescent="0.2">
      <c r="A2288" t="s">
        <v>355</v>
      </c>
      <c r="B2288" t="s">
        <v>354</v>
      </c>
      <c r="C2288">
        <v>2021</v>
      </c>
      <c r="D2288">
        <v>94.9</v>
      </c>
      <c r="E2288">
        <v>41.6</v>
      </c>
      <c r="F2288">
        <v>0.95681770499999996</v>
      </c>
      <c r="G2288">
        <v>465.02949139999998</v>
      </c>
      <c r="H2288">
        <v>239477801</v>
      </c>
      <c r="I2288" t="str">
        <f>Master_Data!$A2288 &amp; "-" &amp; Master_Data!$C2288</f>
        <v>PAK-2021</v>
      </c>
      <c r="J2288">
        <f t="shared" si="420"/>
        <v>0.40000000000000568</v>
      </c>
      <c r="K2288">
        <f t="shared" si="421"/>
        <v>-1.1000000000000014</v>
      </c>
      <c r="L2288">
        <f t="shared" si="422"/>
        <v>9.5919769999999183E-3</v>
      </c>
      <c r="M2288">
        <f t="shared" si="423"/>
        <v>229136599.95126671</v>
      </c>
      <c r="N2288">
        <f t="shared" si="424"/>
        <v>5.0999999999999943</v>
      </c>
      <c r="O2288">
        <f t="shared" si="425"/>
        <v>2.0575419896906779</v>
      </c>
      <c r="P2288" t="str">
        <f>IFERROR(VLOOKUP(A2288,Ref_Data!$A:$B,2,0),"Unknown")</f>
        <v>Lower Middle Income</v>
      </c>
      <c r="Q2288" t="str">
        <f>IFERROR(VLOOKUP(A2288,Ref_Data!$A:$C,3,0),"Unknown")</f>
        <v>South Asia</v>
      </c>
      <c r="R2288" t="str">
        <f t="shared" si="426"/>
        <v>High Access</v>
      </c>
      <c r="S2288">
        <f t="shared" si="427"/>
        <v>7.7748314897265658</v>
      </c>
      <c r="T2288">
        <f t="shared" si="428"/>
        <v>11.996618357487943</v>
      </c>
      <c r="U2288">
        <f t="shared" si="429"/>
        <v>-3.6239166360041866</v>
      </c>
      <c r="V2288">
        <f t="shared" si="430"/>
        <v>7.8000000000000114</v>
      </c>
      <c r="W2288">
        <f t="shared" si="431"/>
        <v>0.17556221099999991</v>
      </c>
    </row>
    <row r="2289" spans="1:23" x14ac:dyDescent="0.2">
      <c r="A2289" t="s">
        <v>355</v>
      </c>
      <c r="B2289" t="s">
        <v>354</v>
      </c>
      <c r="C2289">
        <v>2022</v>
      </c>
      <c r="D2289">
        <v>95</v>
      </c>
      <c r="F2289">
        <v>0.96582624500000003</v>
      </c>
      <c r="G2289">
        <v>470.72349650000001</v>
      </c>
      <c r="H2289">
        <v>243700667</v>
      </c>
      <c r="I2289" t="str">
        <f>Master_Data!$A2289 &amp; "-" &amp; Master_Data!$C2289</f>
        <v>PAK-2022</v>
      </c>
      <c r="J2289">
        <f t="shared" si="420"/>
        <v>9.9999999999994316E-2</v>
      </c>
      <c r="K2289" t="str">
        <f t="shared" si="421"/>
        <v/>
      </c>
      <c r="L2289">
        <f t="shared" si="422"/>
        <v>9.0085400000000648E-3</v>
      </c>
      <c r="M2289">
        <f t="shared" si="423"/>
        <v>235372500.11260542</v>
      </c>
      <c r="N2289">
        <f t="shared" si="424"/>
        <v>5</v>
      </c>
      <c r="O2289">
        <f t="shared" si="425"/>
        <v>2.0517910242026765</v>
      </c>
      <c r="P2289" t="str">
        <f>IFERROR(VLOOKUP(A2289,Ref_Data!$A:$B,2,0),"Unknown")</f>
        <v>Lower Middle Income</v>
      </c>
      <c r="Q2289" t="str">
        <f>IFERROR(VLOOKUP(A2289,Ref_Data!$A:$C,3,0),"Unknown")</f>
        <v>South Asia</v>
      </c>
      <c r="R2289" t="str">
        <f t="shared" si="426"/>
        <v>Universal Access</v>
      </c>
      <c r="S2289">
        <f t="shared" si="427"/>
        <v>7.5859463360156525</v>
      </c>
      <c r="T2289" t="str">
        <f t="shared" si="428"/>
        <v/>
      </c>
      <c r="U2289">
        <f t="shared" si="429"/>
        <v>-3.5849748072259362</v>
      </c>
      <c r="V2289">
        <f t="shared" si="430"/>
        <v>7.9000000000000057</v>
      </c>
      <c r="W2289">
        <f t="shared" si="431"/>
        <v>0.18457075099999998</v>
      </c>
    </row>
    <row r="2290" spans="1:23" x14ac:dyDescent="0.2">
      <c r="A2290" t="s">
        <v>357</v>
      </c>
      <c r="B2290" t="s">
        <v>356</v>
      </c>
      <c r="C2290">
        <v>2010</v>
      </c>
      <c r="D2290">
        <v>86.9</v>
      </c>
      <c r="E2290">
        <v>20.6</v>
      </c>
      <c r="F2290">
        <v>2.5298915399999999</v>
      </c>
      <c r="G2290">
        <v>948.30483770000001</v>
      </c>
      <c r="H2290">
        <v>3628535</v>
      </c>
      <c r="I2290" t="str">
        <f>Master_Data!$A2290 &amp; "-" &amp; Master_Data!$C2290</f>
        <v>PAN-2010</v>
      </c>
      <c r="J2290" t="str">
        <f t="shared" si="420"/>
        <v/>
      </c>
      <c r="K2290" t="str">
        <f t="shared" si="421"/>
        <v/>
      </c>
      <c r="L2290" t="str">
        <f t="shared" si="422"/>
        <v/>
      </c>
      <c r="M2290">
        <f t="shared" si="423"/>
        <v>9179799.9990938995</v>
      </c>
      <c r="N2290">
        <f t="shared" si="424"/>
        <v>13.099999999999994</v>
      </c>
      <c r="O2290">
        <f t="shared" si="425"/>
        <v>2.6678041062575928</v>
      </c>
      <c r="P2290" t="str">
        <f>IFERROR(VLOOKUP(A2290,Ref_Data!$A:$B,2,0),"Unknown")</f>
        <v>High Income</v>
      </c>
      <c r="Q2290" t="str">
        <f>IFERROR(VLOOKUP(A2290,Ref_Data!$A:$C,3,0),"Unknown")</f>
        <v>Latin America &amp; Caribbean</v>
      </c>
      <c r="R2290" t="str">
        <f t="shared" si="426"/>
        <v>High Access</v>
      </c>
      <c r="S2290">
        <f t="shared" si="427"/>
        <v>7.2753425605859547</v>
      </c>
      <c r="T2290">
        <f t="shared" si="428"/>
        <v>-9.8126649067379006</v>
      </c>
      <c r="U2290">
        <f t="shared" si="429"/>
        <v>-2.5681676739916344</v>
      </c>
      <c r="V2290">
        <f t="shared" si="430"/>
        <v>0</v>
      </c>
      <c r="W2290">
        <f t="shared" si="431"/>
        <v>0</v>
      </c>
    </row>
    <row r="2291" spans="1:23" x14ac:dyDescent="0.2">
      <c r="A2291" t="s">
        <v>357</v>
      </c>
      <c r="B2291" t="s">
        <v>356</v>
      </c>
      <c r="C2291">
        <v>2011</v>
      </c>
      <c r="D2291">
        <v>88.6</v>
      </c>
      <c r="E2291">
        <v>19.7</v>
      </c>
      <c r="F2291">
        <v>2.7068055950000001</v>
      </c>
      <c r="G2291">
        <v>1037.6315649999999</v>
      </c>
      <c r="H2291">
        <v>3693505</v>
      </c>
      <c r="I2291" t="str">
        <f>Master_Data!$A2291 &amp; "-" &amp; Master_Data!$C2291</f>
        <v>PAN-2011</v>
      </c>
      <c r="J2291">
        <f t="shared" si="420"/>
        <v>1.6999999999999886</v>
      </c>
      <c r="K2291">
        <f t="shared" si="421"/>
        <v>-0.90000000000000213</v>
      </c>
      <c r="L2291">
        <f t="shared" si="422"/>
        <v>0.17691405500000013</v>
      </c>
      <c r="M2291">
        <f t="shared" si="423"/>
        <v>9997599.999160476</v>
      </c>
      <c r="N2291">
        <f t="shared" si="424"/>
        <v>11.400000000000006</v>
      </c>
      <c r="O2291">
        <f t="shared" si="425"/>
        <v>2.6086384476941005</v>
      </c>
      <c r="P2291" t="str">
        <f>IFERROR(VLOOKUP(A2291,Ref_Data!$A:$B,2,0),"Unknown")</f>
        <v>High Income</v>
      </c>
      <c r="Q2291" t="str">
        <f>IFERROR(VLOOKUP(A2291,Ref_Data!$A:$C,3,0),"Unknown")</f>
        <v>Latin America &amp; Caribbean</v>
      </c>
      <c r="R2291" t="str">
        <f t="shared" si="426"/>
        <v>High Access</v>
      </c>
      <c r="S2291">
        <f t="shared" si="427"/>
        <v>8.184672569179682</v>
      </c>
      <c r="T2291">
        <f t="shared" si="428"/>
        <v>-10.497370289641143</v>
      </c>
      <c r="U2291">
        <f t="shared" si="429"/>
        <v>-2.4197277887740554</v>
      </c>
      <c r="V2291">
        <f t="shared" si="430"/>
        <v>1.6999999999999886</v>
      </c>
      <c r="W2291">
        <f t="shared" si="431"/>
        <v>0.17691405500000013</v>
      </c>
    </row>
    <row r="2292" spans="1:23" x14ac:dyDescent="0.2">
      <c r="A2292" t="s">
        <v>357</v>
      </c>
      <c r="B2292" t="s">
        <v>356</v>
      </c>
      <c r="C2292">
        <v>2012</v>
      </c>
      <c r="D2292">
        <v>89.3</v>
      </c>
      <c r="E2292">
        <v>21.2</v>
      </c>
      <c r="F2292">
        <v>2.7791403410000002</v>
      </c>
      <c r="G2292">
        <v>1052.699259</v>
      </c>
      <c r="H2292">
        <v>3759256</v>
      </c>
      <c r="I2292" t="str">
        <f>Master_Data!$A2292 &amp; "-" &amp; Master_Data!$C2292</f>
        <v>PAN-2012</v>
      </c>
      <c r="J2292">
        <f t="shared" si="420"/>
        <v>0.70000000000000284</v>
      </c>
      <c r="K2292">
        <f t="shared" si="421"/>
        <v>1.5</v>
      </c>
      <c r="L2292">
        <f t="shared" si="422"/>
        <v>7.2334746000000116E-2</v>
      </c>
      <c r="M2292">
        <f t="shared" si="423"/>
        <v>10447500.001746297</v>
      </c>
      <c r="N2292">
        <f t="shared" si="424"/>
        <v>10.700000000000003</v>
      </c>
      <c r="O2292">
        <f t="shared" si="425"/>
        <v>2.6400135815047632</v>
      </c>
      <c r="P2292" t="str">
        <f>IFERROR(VLOOKUP(A2292,Ref_Data!$A:$B,2,0),"Unknown")</f>
        <v>High Income</v>
      </c>
      <c r="Q2292" t="str">
        <f>IFERROR(VLOOKUP(A2292,Ref_Data!$A:$C,3,0),"Unknown")</f>
        <v>Latin America &amp; Caribbean</v>
      </c>
      <c r="R2292" t="str">
        <f t="shared" si="426"/>
        <v>High Access</v>
      </c>
      <c r="S2292">
        <f t="shared" si="427"/>
        <v>8.1791954639843709</v>
      </c>
      <c r="T2292">
        <f t="shared" si="428"/>
        <v>-8.9071294532248828</v>
      </c>
      <c r="U2292">
        <f t="shared" si="429"/>
        <v>-2.626363722096229</v>
      </c>
      <c r="V2292">
        <f t="shared" si="430"/>
        <v>2.3999999999999915</v>
      </c>
      <c r="W2292">
        <f t="shared" si="431"/>
        <v>0.24924880100000024</v>
      </c>
    </row>
    <row r="2293" spans="1:23" x14ac:dyDescent="0.2">
      <c r="A2293" t="s">
        <v>357</v>
      </c>
      <c r="B2293" t="s">
        <v>356</v>
      </c>
      <c r="C2293">
        <v>2013</v>
      </c>
      <c r="D2293">
        <v>89.1</v>
      </c>
      <c r="E2293">
        <v>20.7</v>
      </c>
      <c r="F2293">
        <v>2.6827234990000002</v>
      </c>
      <c r="G2293">
        <v>1002.335964</v>
      </c>
      <c r="H2293">
        <v>3825329</v>
      </c>
      <c r="I2293" t="str">
        <f>Master_Data!$A2293 &amp; "-" &amp; Master_Data!$C2293</f>
        <v>PAN-2013</v>
      </c>
      <c r="J2293">
        <f t="shared" si="420"/>
        <v>-0.20000000000000284</v>
      </c>
      <c r="K2293">
        <f t="shared" si="421"/>
        <v>-0.5</v>
      </c>
      <c r="L2293">
        <f t="shared" si="422"/>
        <v>-9.6416842000000003E-2</v>
      </c>
      <c r="M2293">
        <f t="shared" si="423"/>
        <v>10262299.999706171</v>
      </c>
      <c r="N2293">
        <f t="shared" si="424"/>
        <v>10.900000000000006</v>
      </c>
      <c r="O2293">
        <f t="shared" si="425"/>
        <v>2.6764713582600739</v>
      </c>
      <c r="P2293" t="str">
        <f>IFERROR(VLOOKUP(A2293,Ref_Data!$A:$B,2,0),"Unknown")</f>
        <v>High Income</v>
      </c>
      <c r="Q2293" t="str">
        <f>IFERROR(VLOOKUP(A2293,Ref_Data!$A:$C,3,0),"Unknown")</f>
        <v>Latin America &amp; Caribbean</v>
      </c>
      <c r="R2293" t="str">
        <f t="shared" si="426"/>
        <v>High Access</v>
      </c>
      <c r="S2293">
        <f t="shared" si="427"/>
        <v>7.3874618233593878</v>
      </c>
      <c r="T2293">
        <f t="shared" si="428"/>
        <v>-9.6016400838353491</v>
      </c>
      <c r="U2293">
        <f t="shared" si="429"/>
        <v>-2.2856469450000039</v>
      </c>
      <c r="V2293">
        <f t="shared" si="430"/>
        <v>2.1999999999999886</v>
      </c>
      <c r="W2293">
        <f t="shared" si="431"/>
        <v>0.15283195900000024</v>
      </c>
    </row>
    <row r="2294" spans="1:23" x14ac:dyDescent="0.2">
      <c r="A2294" t="s">
        <v>357</v>
      </c>
      <c r="B2294" t="s">
        <v>356</v>
      </c>
      <c r="C2294">
        <v>2014</v>
      </c>
      <c r="D2294">
        <v>90.8</v>
      </c>
      <c r="E2294">
        <v>19.8</v>
      </c>
      <c r="F2294">
        <v>2.767631159</v>
      </c>
      <c r="G2294">
        <v>1035.0129380000001</v>
      </c>
      <c r="H2294">
        <v>3892101</v>
      </c>
      <c r="I2294" t="str">
        <f>Master_Data!$A2294 &amp; "-" &amp; Master_Data!$C2294</f>
        <v>PAN-2014</v>
      </c>
      <c r="J2294">
        <f t="shared" si="420"/>
        <v>1.7000000000000028</v>
      </c>
      <c r="K2294">
        <f t="shared" si="421"/>
        <v>-0.89999999999999858</v>
      </c>
      <c r="L2294">
        <f t="shared" si="422"/>
        <v>8.4907659999999829E-2</v>
      </c>
      <c r="M2294">
        <f t="shared" si="423"/>
        <v>10771900.001575058</v>
      </c>
      <c r="N2294">
        <f t="shared" si="424"/>
        <v>9.2000000000000028</v>
      </c>
      <c r="O2294">
        <f t="shared" si="425"/>
        <v>2.6740063407787082</v>
      </c>
      <c r="P2294" t="str">
        <f>IFERROR(VLOOKUP(A2294,Ref_Data!$A:$B,2,0),"Unknown")</f>
        <v>High Income</v>
      </c>
      <c r="Q2294" t="str">
        <f>IFERROR(VLOOKUP(A2294,Ref_Data!$A:$C,3,0),"Unknown")</f>
        <v>Latin America &amp; Caribbean</v>
      </c>
      <c r="R2294" t="str">
        <f t="shared" si="426"/>
        <v>High Access</v>
      </c>
      <c r="S2294">
        <f t="shared" si="427"/>
        <v>8.3590974111328507</v>
      </c>
      <c r="T2294">
        <f t="shared" si="428"/>
        <v>-10.311726605578301</v>
      </c>
      <c r="U2294">
        <f t="shared" si="429"/>
        <v>-2.0236557390836842</v>
      </c>
      <c r="V2294">
        <f t="shared" si="430"/>
        <v>3.8999999999999915</v>
      </c>
      <c r="W2294">
        <f t="shared" si="431"/>
        <v>0.23773961900000007</v>
      </c>
    </row>
    <row r="2295" spans="1:23" x14ac:dyDescent="0.2">
      <c r="A2295" t="s">
        <v>357</v>
      </c>
      <c r="B2295" t="s">
        <v>356</v>
      </c>
      <c r="C2295">
        <v>2015</v>
      </c>
      <c r="D2295">
        <v>91.6</v>
      </c>
      <c r="E2295">
        <v>22</v>
      </c>
      <c r="F2295">
        <v>2.6846479890000001</v>
      </c>
      <c r="G2295">
        <v>1024.9775990000001</v>
      </c>
      <c r="H2295">
        <v>3960035</v>
      </c>
      <c r="I2295" t="str">
        <f>Master_Data!$A2295 &amp; "-" &amp; Master_Data!$C2295</f>
        <v>PAN-2015</v>
      </c>
      <c r="J2295">
        <f t="shared" si="420"/>
        <v>0.79999999999999716</v>
      </c>
      <c r="K2295">
        <f t="shared" si="421"/>
        <v>2.1999999999999993</v>
      </c>
      <c r="L2295">
        <f t="shared" si="422"/>
        <v>-8.2983169999999884E-2</v>
      </c>
      <c r="M2295">
        <f t="shared" si="423"/>
        <v>10631299.999119615</v>
      </c>
      <c r="N2295">
        <f t="shared" si="424"/>
        <v>8.4000000000000057</v>
      </c>
      <c r="O2295">
        <f t="shared" si="425"/>
        <v>2.6192260119823358</v>
      </c>
      <c r="P2295" t="str">
        <f>IFERROR(VLOOKUP(A2295,Ref_Data!$A:$B,2,0),"Unknown")</f>
        <v>High Income</v>
      </c>
      <c r="Q2295" t="str">
        <f>IFERROR(VLOOKUP(A2295,Ref_Data!$A:$C,3,0),"Unknown")</f>
        <v>Latin America &amp; Caribbean</v>
      </c>
      <c r="R2295" t="str">
        <f t="shared" si="426"/>
        <v>High Access</v>
      </c>
      <c r="S2295">
        <f t="shared" si="427"/>
        <v>8.5847614419531055</v>
      </c>
      <c r="T2295">
        <f t="shared" si="428"/>
        <v>-7.9151571914979897</v>
      </c>
      <c r="U2295">
        <f t="shared" si="429"/>
        <v>-2.0247933770041788</v>
      </c>
      <c r="V2295">
        <f t="shared" si="430"/>
        <v>4.6999999999999886</v>
      </c>
      <c r="W2295">
        <f t="shared" si="431"/>
        <v>0.15475644900000018</v>
      </c>
    </row>
    <row r="2296" spans="1:23" x14ac:dyDescent="0.2">
      <c r="A2296" t="s">
        <v>357</v>
      </c>
      <c r="B2296" t="s">
        <v>356</v>
      </c>
      <c r="C2296">
        <v>2016</v>
      </c>
      <c r="D2296">
        <v>92.4</v>
      </c>
      <c r="E2296">
        <v>22.1</v>
      </c>
      <c r="F2296">
        <v>2.6468534049999999</v>
      </c>
      <c r="G2296">
        <v>1045.7658289999999</v>
      </c>
      <c r="H2296">
        <v>4029086</v>
      </c>
      <c r="I2296" t="str">
        <f>Master_Data!$A2296 &amp; "-" &amp; Master_Data!$C2296</f>
        <v>PAN-2016</v>
      </c>
      <c r="J2296">
        <f t="shared" si="420"/>
        <v>0.80000000000001137</v>
      </c>
      <c r="K2296">
        <f t="shared" si="421"/>
        <v>0.10000000000000142</v>
      </c>
      <c r="L2296">
        <f t="shared" si="422"/>
        <v>-3.7794584000000242E-2</v>
      </c>
      <c r="M2296">
        <f t="shared" si="423"/>
        <v>10664399.99813783</v>
      </c>
      <c r="N2296">
        <f t="shared" si="424"/>
        <v>7.5999999999999943</v>
      </c>
      <c r="O2296">
        <f t="shared" si="425"/>
        <v>2.5310192125239159</v>
      </c>
      <c r="P2296" t="str">
        <f>IFERROR(VLOOKUP(A2296,Ref_Data!$A:$B,2,0),"Unknown")</f>
        <v>High Income</v>
      </c>
      <c r="Q2296" t="str">
        <f>IFERROR(VLOOKUP(A2296,Ref_Data!$A:$C,3,0),"Unknown")</f>
        <v>Latin America &amp; Caribbean</v>
      </c>
      <c r="R2296" t="str">
        <f t="shared" si="426"/>
        <v>High Access</v>
      </c>
      <c r="S2296">
        <f t="shared" si="427"/>
        <v>8.3052488694530382</v>
      </c>
      <c r="T2296">
        <f t="shared" si="428"/>
        <v>-7.606057525184724</v>
      </c>
      <c r="U2296">
        <f t="shared" si="429"/>
        <v>-2.0275183906694565</v>
      </c>
      <c r="V2296">
        <f t="shared" si="430"/>
        <v>5.5</v>
      </c>
      <c r="W2296">
        <f t="shared" si="431"/>
        <v>0.11696186499999994</v>
      </c>
    </row>
    <row r="2297" spans="1:23" x14ac:dyDescent="0.2">
      <c r="A2297" t="s">
        <v>357</v>
      </c>
      <c r="B2297" t="s">
        <v>356</v>
      </c>
      <c r="C2297">
        <v>2017</v>
      </c>
      <c r="D2297">
        <v>93.7</v>
      </c>
      <c r="E2297">
        <v>23.6</v>
      </c>
      <c r="F2297">
        <v>2.47597596</v>
      </c>
      <c r="G2297">
        <v>1035.9508599999999</v>
      </c>
      <c r="H2297">
        <v>4098707</v>
      </c>
      <c r="I2297" t="str">
        <f>Master_Data!$A2297 &amp; "-" &amp; Master_Data!$C2297</f>
        <v>PAN-2017</v>
      </c>
      <c r="J2297">
        <f t="shared" si="420"/>
        <v>1.2999999999999972</v>
      </c>
      <c r="K2297">
        <f t="shared" si="421"/>
        <v>1.5</v>
      </c>
      <c r="L2297">
        <f t="shared" si="422"/>
        <v>-0.17087744499999991</v>
      </c>
      <c r="M2297">
        <f t="shared" si="423"/>
        <v>10148299.99908372</v>
      </c>
      <c r="N2297">
        <f t="shared" si="424"/>
        <v>6.2999999999999972</v>
      </c>
      <c r="O2297">
        <f t="shared" si="425"/>
        <v>2.3900515512869016</v>
      </c>
      <c r="P2297" t="str">
        <f>IFERROR(VLOOKUP(A2297,Ref_Data!$A:$B,2,0),"Unknown")</f>
        <v>High Income</v>
      </c>
      <c r="Q2297" t="str">
        <f>IFERROR(VLOOKUP(A2297,Ref_Data!$A:$C,3,0),"Unknown")</f>
        <v>Latin America &amp; Caribbean</v>
      </c>
      <c r="R2297" t="str">
        <f t="shared" si="426"/>
        <v>High Access</v>
      </c>
      <c r="S2297">
        <f t="shared" si="427"/>
        <v>8.846092309921886</v>
      </c>
      <c r="T2297">
        <f t="shared" si="428"/>
        <v>-5.9415188717349459</v>
      </c>
      <c r="U2297">
        <f t="shared" si="429"/>
        <v>-2.201775105573224</v>
      </c>
      <c r="V2297">
        <f t="shared" si="430"/>
        <v>6.7999999999999972</v>
      </c>
      <c r="W2297">
        <f t="shared" si="431"/>
        <v>-5.3915579999999963E-2</v>
      </c>
    </row>
    <row r="2298" spans="1:23" x14ac:dyDescent="0.2">
      <c r="A2298" t="s">
        <v>357</v>
      </c>
      <c r="B2298" t="s">
        <v>356</v>
      </c>
      <c r="C2298">
        <v>2018</v>
      </c>
      <c r="D2298">
        <v>93.8</v>
      </c>
      <c r="E2298">
        <v>24.5</v>
      </c>
      <c r="F2298">
        <v>2.3815819149999999</v>
      </c>
      <c r="G2298">
        <v>1026.3899060000001</v>
      </c>
      <c r="H2298">
        <v>4167860</v>
      </c>
      <c r="I2298" t="str">
        <f>Master_Data!$A2298 &amp; "-" &amp; Master_Data!$C2298</f>
        <v>PAN-2018</v>
      </c>
      <c r="J2298">
        <f t="shared" si="420"/>
        <v>9.9999999999994316E-2</v>
      </c>
      <c r="K2298">
        <f t="shared" si="421"/>
        <v>0.89999999999999858</v>
      </c>
      <c r="L2298">
        <f t="shared" si="422"/>
        <v>-9.4394045000000038E-2</v>
      </c>
      <c r="M2298">
        <f t="shared" si="423"/>
        <v>9926100.0002519004</v>
      </c>
      <c r="N2298">
        <f t="shared" si="424"/>
        <v>6.2000000000000028</v>
      </c>
      <c r="O2298">
        <f t="shared" si="425"/>
        <v>2.3203481455516184</v>
      </c>
      <c r="P2298" t="str">
        <f>IFERROR(VLOOKUP(A2298,Ref_Data!$A:$B,2,0),"Unknown")</f>
        <v>High Income</v>
      </c>
      <c r="Q2298" t="str">
        <f>IFERROR(VLOOKUP(A2298,Ref_Data!$A:$C,3,0),"Unknown")</f>
        <v>Latin America &amp; Caribbean</v>
      </c>
      <c r="R2298" t="str">
        <f t="shared" si="426"/>
        <v>High Access</v>
      </c>
      <c r="S2298">
        <f t="shared" si="427"/>
        <v>8.3161994403125021</v>
      </c>
      <c r="T2298">
        <f t="shared" si="428"/>
        <v>-5.0630301703253018</v>
      </c>
      <c r="U2298">
        <f t="shared" si="429"/>
        <v>-2.329287094627615</v>
      </c>
      <c r="V2298">
        <f t="shared" si="430"/>
        <v>6.8999999999999915</v>
      </c>
      <c r="W2298">
        <f t="shared" si="431"/>
        <v>-0.148309625</v>
      </c>
    </row>
    <row r="2299" spans="1:23" x14ac:dyDescent="0.2">
      <c r="A2299" t="s">
        <v>357</v>
      </c>
      <c r="B2299" t="s">
        <v>356</v>
      </c>
      <c r="C2299">
        <v>2019</v>
      </c>
      <c r="D2299">
        <v>93.9</v>
      </c>
      <c r="E2299">
        <v>19</v>
      </c>
      <c r="F2299">
        <v>3.1086263490000001</v>
      </c>
      <c r="G2299">
        <v>1162.836084</v>
      </c>
      <c r="H2299">
        <v>4234700</v>
      </c>
      <c r="I2299" t="str">
        <f>Master_Data!$A2299 &amp; "-" &amp; Master_Data!$C2299</f>
        <v>PAN-2019</v>
      </c>
      <c r="J2299">
        <f t="shared" si="420"/>
        <v>0.10000000000000853</v>
      </c>
      <c r="K2299">
        <f t="shared" si="421"/>
        <v>-5.5</v>
      </c>
      <c r="L2299">
        <f t="shared" si="422"/>
        <v>0.72704443400000018</v>
      </c>
      <c r="M2299">
        <f t="shared" si="423"/>
        <v>13164100.0001103</v>
      </c>
      <c r="N2299">
        <f t="shared" si="424"/>
        <v>6.0999999999999943</v>
      </c>
      <c r="O2299">
        <f t="shared" si="425"/>
        <v>2.6733143146940734</v>
      </c>
      <c r="P2299" t="str">
        <f>IFERROR(VLOOKUP(A2299,Ref_Data!$A:$B,2,0),"Unknown")</f>
        <v>High Income</v>
      </c>
      <c r="Q2299" t="str">
        <f>IFERROR(VLOOKUP(A2299,Ref_Data!$A:$C,3,0),"Unknown")</f>
        <v>Latin America &amp; Caribbean</v>
      </c>
      <c r="R2299" t="str">
        <f t="shared" si="426"/>
        <v>High Access</v>
      </c>
      <c r="S2299">
        <f t="shared" si="427"/>
        <v>7.8586228605858821</v>
      </c>
      <c r="T2299">
        <f t="shared" si="428"/>
        <v>-10.462191043827289</v>
      </c>
      <c r="U2299">
        <f t="shared" si="429"/>
        <v>-1.5747749465815875</v>
      </c>
      <c r="V2299">
        <f t="shared" si="430"/>
        <v>7</v>
      </c>
      <c r="W2299">
        <f t="shared" si="431"/>
        <v>0.57873480900000018</v>
      </c>
    </row>
    <row r="2300" spans="1:23" x14ac:dyDescent="0.2">
      <c r="A2300" t="s">
        <v>357</v>
      </c>
      <c r="B2300" t="s">
        <v>356</v>
      </c>
      <c r="C2300">
        <v>2020</v>
      </c>
      <c r="D2300">
        <v>95.3</v>
      </c>
      <c r="E2300">
        <v>28.5</v>
      </c>
      <c r="F2300">
        <v>2.26231296</v>
      </c>
      <c r="G2300">
        <v>936.06544940000003</v>
      </c>
      <c r="H2300">
        <v>4293261</v>
      </c>
      <c r="I2300" t="str">
        <f>Master_Data!$A2300 &amp; "-" &amp; Master_Data!$C2300</f>
        <v>PAN-2020</v>
      </c>
      <c r="J2300">
        <f t="shared" si="420"/>
        <v>1.3999999999999915</v>
      </c>
      <c r="K2300">
        <f t="shared" si="421"/>
        <v>9.5</v>
      </c>
      <c r="L2300">
        <f t="shared" si="422"/>
        <v>-0.84631338900000008</v>
      </c>
      <c r="M2300">
        <f t="shared" si="423"/>
        <v>9712700.000962561</v>
      </c>
      <c r="N2300">
        <f t="shared" si="424"/>
        <v>4.7000000000000028</v>
      </c>
      <c r="O2300">
        <f t="shared" si="425"/>
        <v>2.4168320296941834</v>
      </c>
      <c r="P2300" t="str">
        <f>IFERROR(VLOOKUP(A2300,Ref_Data!$A:$B,2,0),"Unknown")</f>
        <v>High Income</v>
      </c>
      <c r="Q2300" t="str">
        <f>IFERROR(VLOOKUP(A2300,Ref_Data!$A:$C,3,0),"Unknown")</f>
        <v>Latin America &amp; Caribbean</v>
      </c>
      <c r="R2300" t="str">
        <f t="shared" si="426"/>
        <v>Universal Access</v>
      </c>
      <c r="S2300">
        <f t="shared" si="427"/>
        <v>8.7261654743359145</v>
      </c>
      <c r="T2300">
        <f t="shared" si="428"/>
        <v>-2.0348534338152611</v>
      </c>
      <c r="U2300">
        <f t="shared" si="429"/>
        <v>-2.1384346763012578</v>
      </c>
      <c r="V2300">
        <f t="shared" si="430"/>
        <v>8.3999999999999915</v>
      </c>
      <c r="W2300">
        <f t="shared" si="431"/>
        <v>-0.2675785799999999</v>
      </c>
    </row>
    <row r="2301" spans="1:23" x14ac:dyDescent="0.2">
      <c r="A2301" t="s">
        <v>357</v>
      </c>
      <c r="B2301" t="s">
        <v>356</v>
      </c>
      <c r="C2301">
        <v>2021</v>
      </c>
      <c r="D2301">
        <v>95.3</v>
      </c>
      <c r="E2301">
        <v>28</v>
      </c>
      <c r="F2301">
        <v>2.478733283</v>
      </c>
      <c r="G2301">
        <v>1033.317593</v>
      </c>
      <c r="H2301">
        <v>4345405</v>
      </c>
      <c r="I2301" t="str">
        <f>Master_Data!$A2301 &amp; "-" &amp; Master_Data!$C2301</f>
        <v>PAN-2021</v>
      </c>
      <c r="J2301">
        <f t="shared" si="420"/>
        <v>0</v>
      </c>
      <c r="K2301">
        <f t="shared" si="421"/>
        <v>-0.5</v>
      </c>
      <c r="L2301">
        <f t="shared" si="422"/>
        <v>0.21642032299999991</v>
      </c>
      <c r="M2301">
        <f t="shared" si="423"/>
        <v>10771100.001614615</v>
      </c>
      <c r="N2301">
        <f t="shared" si="424"/>
        <v>4.7000000000000028</v>
      </c>
      <c r="O2301">
        <f t="shared" si="425"/>
        <v>2.3988106849159201</v>
      </c>
      <c r="P2301" t="str">
        <f>IFERROR(VLOOKUP(A2301,Ref_Data!$A:$B,2,0),"Unknown")</f>
        <v>High Income</v>
      </c>
      <c r="Q2301" t="str">
        <f>IFERROR(VLOOKUP(A2301,Ref_Data!$A:$C,3,0),"Unknown")</f>
        <v>Latin America &amp; Caribbean</v>
      </c>
      <c r="R2301" t="str">
        <f t="shared" si="426"/>
        <v>Universal Access</v>
      </c>
      <c r="S2301">
        <f t="shared" si="427"/>
        <v>8.1748314897265573</v>
      </c>
      <c r="T2301">
        <f t="shared" si="428"/>
        <v>-1.6033816425120584</v>
      </c>
      <c r="U2301">
        <f t="shared" si="429"/>
        <v>-2.1020010580041864</v>
      </c>
      <c r="V2301">
        <f t="shared" si="430"/>
        <v>8.3999999999999915</v>
      </c>
      <c r="W2301">
        <f t="shared" si="431"/>
        <v>-5.1158256999999985E-2</v>
      </c>
    </row>
    <row r="2302" spans="1:23" x14ac:dyDescent="0.2">
      <c r="A2302" t="s">
        <v>357</v>
      </c>
      <c r="B2302" t="s">
        <v>356</v>
      </c>
      <c r="C2302">
        <v>2022</v>
      </c>
      <c r="D2302">
        <v>95</v>
      </c>
      <c r="F2302">
        <v>2.6002477289999999</v>
      </c>
      <c r="G2302">
        <v>1062.6992560000001</v>
      </c>
      <c r="H2302">
        <v>4400773</v>
      </c>
      <c r="I2302" t="str">
        <f>Master_Data!$A2302 &amp; "-" &amp; Master_Data!$C2302</f>
        <v>PAN-2022</v>
      </c>
      <c r="J2302">
        <f t="shared" si="420"/>
        <v>-0.29999999999999716</v>
      </c>
      <c r="K2302" t="str">
        <f t="shared" si="421"/>
        <v/>
      </c>
      <c r="L2302">
        <f t="shared" si="422"/>
        <v>0.12151444599999994</v>
      </c>
      <c r="M2302">
        <f t="shared" si="423"/>
        <v>11443099.999094516</v>
      </c>
      <c r="N2302">
        <f t="shared" si="424"/>
        <v>5</v>
      </c>
      <c r="O2302">
        <f t="shared" si="425"/>
        <v>2.4468331132434704</v>
      </c>
      <c r="P2302" t="str">
        <f>IFERROR(VLOOKUP(A2302,Ref_Data!$A:$B,2,0),"Unknown")</f>
        <v>High Income</v>
      </c>
      <c r="Q2302" t="str">
        <f>IFERROR(VLOOKUP(A2302,Ref_Data!$A:$C,3,0),"Unknown")</f>
        <v>Latin America &amp; Caribbean</v>
      </c>
      <c r="R2302" t="str">
        <f t="shared" si="426"/>
        <v>Universal Access</v>
      </c>
      <c r="S2302">
        <f t="shared" si="427"/>
        <v>7.5859463360156525</v>
      </c>
      <c r="T2302" t="str">
        <f t="shared" si="428"/>
        <v/>
      </c>
      <c r="U2302">
        <f t="shared" si="429"/>
        <v>-1.9505533232259364</v>
      </c>
      <c r="V2302">
        <f t="shared" si="430"/>
        <v>8.0999999999999943</v>
      </c>
      <c r="W2302">
        <f t="shared" si="431"/>
        <v>7.0356188999999958E-2</v>
      </c>
    </row>
    <row r="2303" spans="1:23" x14ac:dyDescent="0.2">
      <c r="A2303" t="s">
        <v>359</v>
      </c>
      <c r="B2303" t="s">
        <v>358</v>
      </c>
      <c r="C2303">
        <v>2010</v>
      </c>
      <c r="D2303">
        <v>88.1</v>
      </c>
      <c r="E2303">
        <v>32.200000000000003</v>
      </c>
      <c r="F2303">
        <v>1.576300284</v>
      </c>
      <c r="G2303">
        <v>603.45543250000003</v>
      </c>
      <c r="H2303">
        <v>29086019</v>
      </c>
      <c r="I2303" t="str">
        <f>Master_Data!$A2303 &amp; "-" &amp; Master_Data!$C2303</f>
        <v>PER-2010</v>
      </c>
      <c r="J2303" t="str">
        <f t="shared" si="420"/>
        <v/>
      </c>
      <c r="K2303" t="str">
        <f t="shared" si="421"/>
        <v/>
      </c>
      <c r="L2303" t="str">
        <f t="shared" si="422"/>
        <v/>
      </c>
      <c r="M2303">
        <f t="shared" si="423"/>
        <v>45848300.0101294</v>
      </c>
      <c r="N2303">
        <f t="shared" si="424"/>
        <v>11.900000000000006</v>
      </c>
      <c r="O2303">
        <f t="shared" si="425"/>
        <v>2.6121237776743356</v>
      </c>
      <c r="P2303" t="str">
        <f>IFERROR(VLOOKUP(A2303,Ref_Data!$A:$B,2,0),"Unknown")</f>
        <v>Upper Middle Income</v>
      </c>
      <c r="Q2303" t="str">
        <f>IFERROR(VLOOKUP(A2303,Ref_Data!$A:$C,3,0),"Unknown")</f>
        <v>Latin America &amp; Caribbean</v>
      </c>
      <c r="R2303" t="str">
        <f t="shared" si="426"/>
        <v>High Access</v>
      </c>
      <c r="S2303">
        <f t="shared" si="427"/>
        <v>8.4753425605859434</v>
      </c>
      <c r="T2303">
        <f t="shared" si="428"/>
        <v>1.7873350932621008</v>
      </c>
      <c r="U2303">
        <f t="shared" si="429"/>
        <v>-3.5217589299916341</v>
      </c>
      <c r="V2303">
        <f t="shared" si="430"/>
        <v>0</v>
      </c>
      <c r="W2303">
        <f t="shared" si="431"/>
        <v>0</v>
      </c>
    </row>
    <row r="2304" spans="1:23" x14ac:dyDescent="0.2">
      <c r="A2304" t="s">
        <v>359</v>
      </c>
      <c r="B2304" t="s">
        <v>358</v>
      </c>
      <c r="C2304">
        <v>2011</v>
      </c>
      <c r="D2304">
        <v>89.7</v>
      </c>
      <c r="E2304">
        <v>30.6</v>
      </c>
      <c r="F2304">
        <v>1.678240366</v>
      </c>
      <c r="G2304">
        <v>688.05983419999995</v>
      </c>
      <c r="H2304">
        <v>29304086</v>
      </c>
      <c r="I2304" t="str">
        <f>Master_Data!$A2304 &amp; "-" &amp; Master_Data!$C2304</f>
        <v>PER-2011</v>
      </c>
      <c r="J2304">
        <f t="shared" si="420"/>
        <v>1.6000000000000085</v>
      </c>
      <c r="K2304">
        <f t="shared" si="421"/>
        <v>-1.6000000000000014</v>
      </c>
      <c r="L2304">
        <f t="shared" si="422"/>
        <v>0.10194008200000004</v>
      </c>
      <c r="M2304">
        <f t="shared" si="423"/>
        <v>49179300.013935477</v>
      </c>
      <c r="N2304">
        <f t="shared" si="424"/>
        <v>10.299999999999997</v>
      </c>
      <c r="O2304">
        <f t="shared" si="425"/>
        <v>2.4390907339494285</v>
      </c>
      <c r="P2304" t="str">
        <f>IFERROR(VLOOKUP(A2304,Ref_Data!$A:$B,2,0),"Unknown")</f>
        <v>Upper Middle Income</v>
      </c>
      <c r="Q2304" t="str">
        <f>IFERROR(VLOOKUP(A2304,Ref_Data!$A:$C,3,0),"Unknown")</f>
        <v>Latin America &amp; Caribbean</v>
      </c>
      <c r="R2304" t="str">
        <f t="shared" si="426"/>
        <v>High Access</v>
      </c>
      <c r="S2304">
        <f t="shared" si="427"/>
        <v>9.2846725691796905</v>
      </c>
      <c r="T2304">
        <f t="shared" si="428"/>
        <v>0.40262971035885897</v>
      </c>
      <c r="U2304">
        <f t="shared" si="429"/>
        <v>-3.4482930177740556</v>
      </c>
      <c r="V2304">
        <f t="shared" si="430"/>
        <v>1.6000000000000085</v>
      </c>
      <c r="W2304">
        <f t="shared" si="431"/>
        <v>0.10194008200000004</v>
      </c>
    </row>
    <row r="2305" spans="1:23" x14ac:dyDescent="0.2">
      <c r="A2305" t="s">
        <v>359</v>
      </c>
      <c r="B2305" t="s">
        <v>358</v>
      </c>
      <c r="C2305">
        <v>2012</v>
      </c>
      <c r="D2305">
        <v>91.1</v>
      </c>
      <c r="E2305">
        <v>30.8</v>
      </c>
      <c r="F2305">
        <v>1.662297516</v>
      </c>
      <c r="G2305">
        <v>731.97560829999998</v>
      </c>
      <c r="H2305">
        <v>29550366</v>
      </c>
      <c r="I2305" t="str">
        <f>Master_Data!$A2305 &amp; "-" &amp; Master_Data!$C2305</f>
        <v>PER-2012</v>
      </c>
      <c r="J2305">
        <f t="shared" si="420"/>
        <v>1.3999999999999915</v>
      </c>
      <c r="K2305">
        <f t="shared" si="421"/>
        <v>0.19999999999999929</v>
      </c>
      <c r="L2305">
        <f t="shared" si="422"/>
        <v>-1.5942850000000064E-2</v>
      </c>
      <c r="M2305">
        <f t="shared" si="423"/>
        <v>49121499.998690858</v>
      </c>
      <c r="N2305">
        <f t="shared" si="424"/>
        <v>8.9000000000000057</v>
      </c>
      <c r="O2305">
        <f t="shared" si="425"/>
        <v>2.2709739192821683</v>
      </c>
      <c r="P2305" t="str">
        <f>IFERROR(VLOOKUP(A2305,Ref_Data!$A:$B,2,0),"Unknown")</f>
        <v>Upper Middle Income</v>
      </c>
      <c r="Q2305" t="str">
        <f>IFERROR(VLOOKUP(A2305,Ref_Data!$A:$C,3,0),"Unknown")</f>
        <v>Latin America &amp; Caribbean</v>
      </c>
      <c r="R2305" t="str">
        <f t="shared" si="426"/>
        <v>High Access</v>
      </c>
      <c r="S2305">
        <f t="shared" si="427"/>
        <v>9.9791954639843681</v>
      </c>
      <c r="T2305">
        <f t="shared" si="428"/>
        <v>0.69287054677511861</v>
      </c>
      <c r="U2305">
        <f t="shared" si="429"/>
        <v>-3.7432065470962295</v>
      </c>
      <c r="V2305">
        <f t="shared" si="430"/>
        <v>3</v>
      </c>
      <c r="W2305">
        <f t="shared" si="431"/>
        <v>8.5997231999999979E-2</v>
      </c>
    </row>
    <row r="2306" spans="1:23" x14ac:dyDescent="0.2">
      <c r="A2306" t="s">
        <v>359</v>
      </c>
      <c r="B2306" t="s">
        <v>358</v>
      </c>
      <c r="C2306">
        <v>2013</v>
      </c>
      <c r="D2306">
        <v>92.1</v>
      </c>
      <c r="E2306">
        <v>28.4</v>
      </c>
      <c r="F2306">
        <v>1.687693229</v>
      </c>
      <c r="G2306">
        <v>698.05382050000003</v>
      </c>
      <c r="H2306">
        <v>29817919</v>
      </c>
      <c r="I2306" t="str">
        <f>Master_Data!$A2306 &amp; "-" &amp; Master_Data!$C2306</f>
        <v>PER-2013</v>
      </c>
      <c r="J2306">
        <f t="shared" ref="J2306:J2369" si="432">IF(C2306=2010,"",IF(D2306="","",IFERROR(D2306-INDEX($D:$D,MATCH(A2306&amp;"-"&amp;(C2306-1),$I:$I,0)),"")))</f>
        <v>1</v>
      </c>
      <c r="K2306">
        <f t="shared" ref="K2306:K2369" si="433">IF(C2306=2010,"",IF(E2306="","",IFERROR(E2306-INDEX($E:$E,MATCH(A2306&amp;"-"&amp;(C2306-1),$I:$I,0)),"")))</f>
        <v>-2.4000000000000021</v>
      </c>
      <c r="L2306">
        <f t="shared" ref="L2306:L2369" si="434">IF(C2306=2010,"",IF(F2306="","",IFERROR(F2306-INDEX($F:$F,MATCH(A2306&amp;"-"&amp;(C2306-1),$I:$I,0)),"" )))</f>
        <v>2.5395712999999986E-2</v>
      </c>
      <c r="M2306">
        <f t="shared" ref="M2306:M2369" si="435">IFERROR(F2306*H2306,"")</f>
        <v>50323499.999170452</v>
      </c>
      <c r="N2306">
        <f t="shared" ref="N2306:N2369" si="436">IF(D2306="","",100-D2306)</f>
        <v>7.9000000000000057</v>
      </c>
      <c r="O2306">
        <f t="shared" ref="O2306:O2369" si="437">IFERROR(F2306/G2306*1000,"")</f>
        <v>2.4177121869931804</v>
      </c>
      <c r="P2306" t="str">
        <f>IFERROR(VLOOKUP(A2306,Ref_Data!$A:$B,2,0),"Unknown")</f>
        <v>Upper Middle Income</v>
      </c>
      <c r="Q2306" t="str">
        <f>IFERROR(VLOOKUP(A2306,Ref_Data!$A:$C,3,0),"Unknown")</f>
        <v>Latin America &amp; Caribbean</v>
      </c>
      <c r="R2306" t="str">
        <f t="shared" ref="R2306:R2369" si="438">IF(D2306="","No Data",IF(D2306&gt;=95,"Universal Access",IF(D2306&gt;=80,"High Access",IF(D2306&gt;=50,"Moderate Access",IF(D2306&gt;=20,"Low Access","Critical")))))</f>
        <v>High Access</v>
      </c>
      <c r="S2306">
        <f t="shared" ref="S2306:S2369" si="439">IF(D2306="","",D2306-AVERAGEIF($C:$C,C2306,$D:$D))</f>
        <v>10.387461823359388</v>
      </c>
      <c r="T2306">
        <f t="shared" ref="T2306:T2369" si="440">IF(E2306="","",E2306-AVERAGEIF($C:$C,C2306,$E:$E))</f>
        <v>-1.9016400838353498</v>
      </c>
      <c r="U2306">
        <f t="shared" ref="U2306:U2369" si="441">IF(F2306="","",F2306-AVERAGEIF($C:$C,C2306,$F:$F))</f>
        <v>-3.2806772150000043</v>
      </c>
      <c r="V2306">
        <f t="shared" ref="V2306:V2369" si="442">IFERROR(IF(D2306="","",D2306-INDEX($D:$D,MATCH(A2306&amp;"-2010",$I:$I,0))),"")</f>
        <v>4</v>
      </c>
      <c r="W2306">
        <f t="shared" ref="W2306:W2369" si="443">IFERROR(IF(F2306="","",F2306-INDEX($F:$F,MATCH(A2306&amp;"-2010",$I:$I,0))),"")</f>
        <v>0.11139294499999997</v>
      </c>
    </row>
    <row r="2307" spans="1:23" x14ac:dyDescent="0.2">
      <c r="A2307" t="s">
        <v>359</v>
      </c>
      <c r="B2307" t="s">
        <v>358</v>
      </c>
      <c r="C2307">
        <v>2014</v>
      </c>
      <c r="D2307">
        <v>92.9</v>
      </c>
      <c r="E2307">
        <v>28.6</v>
      </c>
      <c r="F2307">
        <v>1.7682563309999999</v>
      </c>
      <c r="G2307">
        <v>728.63567399999999</v>
      </c>
      <c r="H2307">
        <v>30115826</v>
      </c>
      <c r="I2307" t="str">
        <f>Master_Data!$A2307 &amp; "-" &amp; Master_Data!$C2307</f>
        <v>PER-2014</v>
      </c>
      <c r="J2307">
        <f t="shared" si="432"/>
        <v>0.80000000000001137</v>
      </c>
      <c r="K2307">
        <f t="shared" si="433"/>
        <v>0.20000000000000284</v>
      </c>
      <c r="L2307">
        <f t="shared" si="434"/>
        <v>8.0563101999999942E-2</v>
      </c>
      <c r="M2307">
        <f t="shared" si="435"/>
        <v>53252499.987794407</v>
      </c>
      <c r="N2307">
        <f t="shared" si="436"/>
        <v>7.0999999999999943</v>
      </c>
      <c r="O2307">
        <f t="shared" si="437"/>
        <v>2.4268044979087859</v>
      </c>
      <c r="P2307" t="str">
        <f>IFERROR(VLOOKUP(A2307,Ref_Data!$A:$B,2,0),"Unknown")</f>
        <v>Upper Middle Income</v>
      </c>
      <c r="Q2307" t="str">
        <f>IFERROR(VLOOKUP(A2307,Ref_Data!$A:$C,3,0),"Unknown")</f>
        <v>Latin America &amp; Caribbean</v>
      </c>
      <c r="R2307" t="str">
        <f t="shared" si="438"/>
        <v>High Access</v>
      </c>
      <c r="S2307">
        <f t="shared" si="439"/>
        <v>10.459097411132859</v>
      </c>
      <c r="T2307">
        <f t="shared" si="440"/>
        <v>-1.5117266055782999</v>
      </c>
      <c r="U2307">
        <f t="shared" si="441"/>
        <v>-3.0230305670836843</v>
      </c>
      <c r="V2307">
        <f t="shared" si="442"/>
        <v>4.8000000000000114</v>
      </c>
      <c r="W2307">
        <f t="shared" si="443"/>
        <v>0.19195604699999991</v>
      </c>
    </row>
    <row r="2308" spans="1:23" x14ac:dyDescent="0.2">
      <c r="A2308" t="s">
        <v>359</v>
      </c>
      <c r="B2308" t="s">
        <v>358</v>
      </c>
      <c r="C2308">
        <v>2015</v>
      </c>
      <c r="D2308">
        <v>93.9</v>
      </c>
      <c r="E2308">
        <v>27.4</v>
      </c>
      <c r="F2308">
        <v>1.8025517440000001</v>
      </c>
      <c r="G2308">
        <v>743.01120920000005</v>
      </c>
      <c r="H2308">
        <v>30457600</v>
      </c>
      <c r="I2308" t="str">
        <f>Master_Data!$A2308 &amp; "-" &amp; Master_Data!$C2308</f>
        <v>PER-2015</v>
      </c>
      <c r="J2308">
        <f t="shared" si="432"/>
        <v>1</v>
      </c>
      <c r="K2308">
        <f t="shared" si="433"/>
        <v>-1.2000000000000028</v>
      </c>
      <c r="L2308">
        <f t="shared" si="434"/>
        <v>3.4295413000000163E-2</v>
      </c>
      <c r="M2308">
        <f t="shared" si="435"/>
        <v>54901399.9980544</v>
      </c>
      <c r="N2308">
        <f t="shared" si="436"/>
        <v>6.0999999999999943</v>
      </c>
      <c r="O2308">
        <f t="shared" si="437"/>
        <v>2.426008816126485</v>
      </c>
      <c r="P2308" t="str">
        <f>IFERROR(VLOOKUP(A2308,Ref_Data!$A:$B,2,0),"Unknown")</f>
        <v>Upper Middle Income</v>
      </c>
      <c r="Q2308" t="str">
        <f>IFERROR(VLOOKUP(A2308,Ref_Data!$A:$C,3,0),"Unknown")</f>
        <v>Latin America &amp; Caribbean</v>
      </c>
      <c r="R2308" t="str">
        <f t="shared" si="438"/>
        <v>High Access</v>
      </c>
      <c r="S2308">
        <f t="shared" si="439"/>
        <v>10.884761441953117</v>
      </c>
      <c r="T2308">
        <f t="shared" si="440"/>
        <v>-2.5151571914979911</v>
      </c>
      <c r="U2308">
        <f t="shared" si="441"/>
        <v>-2.9068896220041789</v>
      </c>
      <c r="V2308">
        <f t="shared" si="442"/>
        <v>5.8000000000000114</v>
      </c>
      <c r="W2308">
        <f t="shared" si="443"/>
        <v>0.22625146000000007</v>
      </c>
    </row>
    <row r="2309" spans="1:23" x14ac:dyDescent="0.2">
      <c r="A2309" t="s">
        <v>359</v>
      </c>
      <c r="B2309" t="s">
        <v>358</v>
      </c>
      <c r="C2309">
        <v>2016</v>
      </c>
      <c r="D2309">
        <v>94.2</v>
      </c>
      <c r="E2309">
        <v>27.2</v>
      </c>
      <c r="F2309">
        <v>1.862890551</v>
      </c>
      <c r="G2309">
        <v>764.05475799999999</v>
      </c>
      <c r="H2309">
        <v>30866494</v>
      </c>
      <c r="I2309" t="str">
        <f>Master_Data!$A2309 &amp; "-" &amp; Master_Data!$C2309</f>
        <v>PER-2016</v>
      </c>
      <c r="J2309">
        <f t="shared" si="432"/>
        <v>0.29999999999999716</v>
      </c>
      <c r="K2309">
        <f t="shared" si="433"/>
        <v>-0.19999999999999929</v>
      </c>
      <c r="L2309">
        <f t="shared" si="434"/>
        <v>6.0338806999999939E-2</v>
      </c>
      <c r="M2309">
        <f t="shared" si="435"/>
        <v>57500900.015098192</v>
      </c>
      <c r="N2309">
        <f t="shared" si="436"/>
        <v>5.7999999999999972</v>
      </c>
      <c r="O2309">
        <f t="shared" si="437"/>
        <v>2.438163667583626</v>
      </c>
      <c r="P2309" t="str">
        <f>IFERROR(VLOOKUP(A2309,Ref_Data!$A:$B,2,0),"Unknown")</f>
        <v>Upper Middle Income</v>
      </c>
      <c r="Q2309" t="str">
        <f>IFERROR(VLOOKUP(A2309,Ref_Data!$A:$C,3,0),"Unknown")</f>
        <v>Latin America &amp; Caribbean</v>
      </c>
      <c r="R2309" t="str">
        <f t="shared" si="438"/>
        <v>High Access</v>
      </c>
      <c r="S2309">
        <f t="shared" si="439"/>
        <v>10.105248869453035</v>
      </c>
      <c r="T2309">
        <f t="shared" si="440"/>
        <v>-2.5060575251847261</v>
      </c>
      <c r="U2309">
        <f t="shared" si="441"/>
        <v>-2.8114812446694564</v>
      </c>
      <c r="V2309">
        <f t="shared" si="442"/>
        <v>6.1000000000000085</v>
      </c>
      <c r="W2309">
        <f t="shared" si="443"/>
        <v>0.28659026700000001</v>
      </c>
    </row>
    <row r="2310" spans="1:23" x14ac:dyDescent="0.2">
      <c r="A2310" t="s">
        <v>359</v>
      </c>
      <c r="B2310" t="s">
        <v>358</v>
      </c>
      <c r="C2310">
        <v>2017</v>
      </c>
      <c r="D2310">
        <v>94.8</v>
      </c>
      <c r="E2310">
        <v>27.6</v>
      </c>
      <c r="F2310">
        <v>1.7627402990000001</v>
      </c>
      <c r="G2310">
        <v>762.04275619999999</v>
      </c>
      <c r="H2310">
        <v>31324637</v>
      </c>
      <c r="I2310" t="str">
        <f>Master_Data!$A2310 &amp; "-" &amp; Master_Data!$C2310</f>
        <v>PER-2017</v>
      </c>
      <c r="J2310">
        <f t="shared" si="432"/>
        <v>0.59999999999999432</v>
      </c>
      <c r="K2310">
        <f t="shared" si="433"/>
        <v>0.40000000000000213</v>
      </c>
      <c r="L2310">
        <f t="shared" si="434"/>
        <v>-0.10015025199999994</v>
      </c>
      <c r="M2310">
        <f t="shared" si="435"/>
        <v>55217199.991446465</v>
      </c>
      <c r="N2310">
        <f t="shared" si="436"/>
        <v>5.2000000000000028</v>
      </c>
      <c r="O2310">
        <f t="shared" si="437"/>
        <v>2.313177685449141</v>
      </c>
      <c r="P2310" t="str">
        <f>IFERROR(VLOOKUP(A2310,Ref_Data!$A:$B,2,0),"Unknown")</f>
        <v>Upper Middle Income</v>
      </c>
      <c r="Q2310" t="str">
        <f>IFERROR(VLOOKUP(A2310,Ref_Data!$A:$C,3,0),"Unknown")</f>
        <v>Latin America &amp; Caribbean</v>
      </c>
      <c r="R2310" t="str">
        <f t="shared" si="438"/>
        <v>High Access</v>
      </c>
      <c r="S2310">
        <f t="shared" si="439"/>
        <v>9.9460923099218803</v>
      </c>
      <c r="T2310">
        <f t="shared" si="440"/>
        <v>-1.9415188717349459</v>
      </c>
      <c r="U2310">
        <f t="shared" si="441"/>
        <v>-2.9150107665732241</v>
      </c>
      <c r="V2310">
        <f t="shared" si="442"/>
        <v>6.7000000000000028</v>
      </c>
      <c r="W2310">
        <f t="shared" si="443"/>
        <v>0.18644001500000007</v>
      </c>
    </row>
    <row r="2311" spans="1:23" x14ac:dyDescent="0.2">
      <c r="A2311" t="s">
        <v>359</v>
      </c>
      <c r="B2311" t="s">
        <v>358</v>
      </c>
      <c r="C2311">
        <v>2018</v>
      </c>
      <c r="D2311">
        <v>95.2</v>
      </c>
      <c r="E2311">
        <v>27.9</v>
      </c>
      <c r="F2311">
        <v>1.7351408180000001</v>
      </c>
      <c r="G2311">
        <v>783.89020579999999</v>
      </c>
      <c r="H2311">
        <v>31897584</v>
      </c>
      <c r="I2311" t="str">
        <f>Master_Data!$A2311 &amp; "-" &amp; Master_Data!$C2311</f>
        <v>PER-2018</v>
      </c>
      <c r="J2311">
        <f t="shared" si="432"/>
        <v>0.40000000000000568</v>
      </c>
      <c r="K2311">
        <f t="shared" si="433"/>
        <v>0.29999999999999716</v>
      </c>
      <c r="L2311">
        <f t="shared" si="434"/>
        <v>-2.7599480999999981E-2</v>
      </c>
      <c r="M2311">
        <f t="shared" si="435"/>
        <v>55346799.993983716</v>
      </c>
      <c r="N2311">
        <f t="shared" si="436"/>
        <v>4.7999999999999972</v>
      </c>
      <c r="O2311">
        <f t="shared" si="437"/>
        <v>2.2134998054085906</v>
      </c>
      <c r="P2311" t="str">
        <f>IFERROR(VLOOKUP(A2311,Ref_Data!$A:$B,2,0),"Unknown")</f>
        <v>Upper Middle Income</v>
      </c>
      <c r="Q2311" t="str">
        <f>IFERROR(VLOOKUP(A2311,Ref_Data!$A:$C,3,0),"Unknown")</f>
        <v>Latin America &amp; Caribbean</v>
      </c>
      <c r="R2311" t="str">
        <f t="shared" si="438"/>
        <v>Universal Access</v>
      </c>
      <c r="S2311">
        <f t="shared" si="439"/>
        <v>9.7161994403125078</v>
      </c>
      <c r="T2311">
        <f t="shared" si="440"/>
        <v>-1.6630301703253032</v>
      </c>
      <c r="U2311">
        <f t="shared" si="441"/>
        <v>-2.9757281916276148</v>
      </c>
      <c r="V2311">
        <f t="shared" si="442"/>
        <v>7.1000000000000085</v>
      </c>
      <c r="W2311">
        <f t="shared" si="443"/>
        <v>0.15884053400000009</v>
      </c>
    </row>
    <row r="2312" spans="1:23" x14ac:dyDescent="0.2">
      <c r="A2312" t="s">
        <v>359</v>
      </c>
      <c r="B2312" t="s">
        <v>358</v>
      </c>
      <c r="C2312">
        <v>2019</v>
      </c>
      <c r="D2312">
        <v>95.6</v>
      </c>
      <c r="E2312">
        <v>27.1</v>
      </c>
      <c r="F2312">
        <v>1.7927010640000001</v>
      </c>
      <c r="G2312">
        <v>798.43960400000003</v>
      </c>
      <c r="H2312">
        <v>32449303</v>
      </c>
      <c r="I2312" t="str">
        <f>Master_Data!$A2312 &amp; "-" &amp; Master_Data!$C2312</f>
        <v>PER-2019</v>
      </c>
      <c r="J2312">
        <f t="shared" si="432"/>
        <v>0.39999999999999147</v>
      </c>
      <c r="K2312">
        <f t="shared" si="433"/>
        <v>-0.79999999999999716</v>
      </c>
      <c r="L2312">
        <f t="shared" si="434"/>
        <v>5.7560245999999982E-2</v>
      </c>
      <c r="M2312">
        <f t="shared" si="435"/>
        <v>58171900.01415839</v>
      </c>
      <c r="N2312">
        <f t="shared" si="436"/>
        <v>4.4000000000000057</v>
      </c>
      <c r="O2312">
        <f t="shared" si="437"/>
        <v>2.2452556899970606</v>
      </c>
      <c r="P2312" t="str">
        <f>IFERROR(VLOOKUP(A2312,Ref_Data!$A:$B,2,0),"Unknown")</f>
        <v>Upper Middle Income</v>
      </c>
      <c r="Q2312" t="str">
        <f>IFERROR(VLOOKUP(A2312,Ref_Data!$A:$C,3,0),"Unknown")</f>
        <v>Latin America &amp; Caribbean</v>
      </c>
      <c r="R2312" t="str">
        <f t="shared" si="438"/>
        <v>Universal Access</v>
      </c>
      <c r="S2312">
        <f t="shared" si="439"/>
        <v>9.5586228605858707</v>
      </c>
      <c r="T2312">
        <f t="shared" si="440"/>
        <v>-2.3621910438272877</v>
      </c>
      <c r="U2312">
        <f t="shared" si="441"/>
        <v>-2.8907002315815875</v>
      </c>
      <c r="V2312">
        <f t="shared" si="442"/>
        <v>7.5</v>
      </c>
      <c r="W2312">
        <f t="shared" si="443"/>
        <v>0.21640078000000007</v>
      </c>
    </row>
    <row r="2313" spans="1:23" x14ac:dyDescent="0.2">
      <c r="A2313" t="s">
        <v>359</v>
      </c>
      <c r="B2313" t="s">
        <v>358</v>
      </c>
      <c r="C2313">
        <v>2020</v>
      </c>
      <c r="D2313">
        <v>96.2</v>
      </c>
      <c r="E2313">
        <v>31.6</v>
      </c>
      <c r="F2313">
        <v>1.4474682350000001</v>
      </c>
      <c r="G2313">
        <v>666.66636329999994</v>
      </c>
      <c r="H2313">
        <v>32838579</v>
      </c>
      <c r="I2313" t="str">
        <f>Master_Data!$A2313 &amp; "-" &amp; Master_Data!$C2313</f>
        <v>PER-2020</v>
      </c>
      <c r="J2313">
        <f t="shared" si="432"/>
        <v>0.60000000000000853</v>
      </c>
      <c r="K2313">
        <f t="shared" si="433"/>
        <v>4.5</v>
      </c>
      <c r="L2313">
        <f t="shared" si="434"/>
        <v>-0.34523282899999996</v>
      </c>
      <c r="M2313">
        <f t="shared" si="435"/>
        <v>47532799.985038072</v>
      </c>
      <c r="N2313">
        <f t="shared" si="436"/>
        <v>3.7999999999999972</v>
      </c>
      <c r="O2313">
        <f t="shared" si="437"/>
        <v>2.1712033405060804</v>
      </c>
      <c r="P2313" t="str">
        <f>IFERROR(VLOOKUP(A2313,Ref_Data!$A:$B,2,0),"Unknown")</f>
        <v>Upper Middle Income</v>
      </c>
      <c r="Q2313" t="str">
        <f>IFERROR(VLOOKUP(A2313,Ref_Data!$A:$C,3,0),"Unknown")</f>
        <v>Latin America &amp; Caribbean</v>
      </c>
      <c r="R2313" t="str">
        <f t="shared" si="438"/>
        <v>Universal Access</v>
      </c>
      <c r="S2313">
        <f t="shared" si="439"/>
        <v>9.6261654743359202</v>
      </c>
      <c r="T2313">
        <f t="shared" si="440"/>
        <v>1.0651465661847404</v>
      </c>
      <c r="U2313">
        <f t="shared" si="441"/>
        <v>-2.9532794013012578</v>
      </c>
      <c r="V2313">
        <f t="shared" si="442"/>
        <v>8.1000000000000085</v>
      </c>
      <c r="W2313">
        <f t="shared" si="443"/>
        <v>-0.12883204899999989</v>
      </c>
    </row>
    <row r="2314" spans="1:23" x14ac:dyDescent="0.2">
      <c r="A2314" t="s">
        <v>359</v>
      </c>
      <c r="B2314" t="s">
        <v>358</v>
      </c>
      <c r="C2314">
        <v>2021</v>
      </c>
      <c r="D2314">
        <v>95.6</v>
      </c>
      <c r="E2314">
        <v>30.6</v>
      </c>
      <c r="F2314">
        <v>1.798438057</v>
      </c>
      <c r="G2314">
        <v>775.13462870000001</v>
      </c>
      <c r="H2314">
        <v>33155882</v>
      </c>
      <c r="I2314" t="str">
        <f>Master_Data!$A2314 &amp; "-" &amp; Master_Data!$C2314</f>
        <v>PER-2021</v>
      </c>
      <c r="J2314">
        <f t="shared" si="432"/>
        <v>-0.60000000000000853</v>
      </c>
      <c r="K2314">
        <f t="shared" si="433"/>
        <v>-1</v>
      </c>
      <c r="L2314">
        <f t="shared" si="434"/>
        <v>0.35096982199999993</v>
      </c>
      <c r="M2314">
        <f t="shared" si="435"/>
        <v>59628800.002201274</v>
      </c>
      <c r="N2314">
        <f t="shared" si="436"/>
        <v>4.4000000000000057</v>
      </c>
      <c r="O2314">
        <f t="shared" si="437"/>
        <v>2.3201621891363708</v>
      </c>
      <c r="P2314" t="str">
        <f>IFERROR(VLOOKUP(A2314,Ref_Data!$A:$B,2,0),"Unknown")</f>
        <v>Upper Middle Income</v>
      </c>
      <c r="Q2314" t="str">
        <f>IFERROR(VLOOKUP(A2314,Ref_Data!$A:$C,3,0),"Unknown")</f>
        <v>Latin America &amp; Caribbean</v>
      </c>
      <c r="R2314" t="str">
        <f t="shared" si="438"/>
        <v>Universal Access</v>
      </c>
      <c r="S2314">
        <f t="shared" si="439"/>
        <v>8.4748314897265544</v>
      </c>
      <c r="T2314">
        <f t="shared" si="440"/>
        <v>0.99661835748794303</v>
      </c>
      <c r="U2314">
        <f t="shared" si="441"/>
        <v>-2.782296284004186</v>
      </c>
      <c r="V2314">
        <f t="shared" si="442"/>
        <v>7.5</v>
      </c>
      <c r="W2314">
        <f t="shared" si="443"/>
        <v>0.22213777300000004</v>
      </c>
    </row>
    <row r="2315" spans="1:23" x14ac:dyDescent="0.2">
      <c r="A2315" t="s">
        <v>359</v>
      </c>
      <c r="B2315" t="s">
        <v>358</v>
      </c>
      <c r="C2315">
        <v>2022</v>
      </c>
      <c r="D2315">
        <v>96.2</v>
      </c>
      <c r="F2315">
        <v>1.9040826289999999</v>
      </c>
      <c r="G2315">
        <v>826.70564669999999</v>
      </c>
      <c r="H2315">
        <v>33475438</v>
      </c>
      <c r="I2315" t="str">
        <f>Master_Data!$A2315 &amp; "-" &amp; Master_Data!$C2315</f>
        <v>PER-2022</v>
      </c>
      <c r="J2315">
        <f t="shared" si="432"/>
        <v>0.60000000000000853</v>
      </c>
      <c r="K2315" t="str">
        <f t="shared" si="433"/>
        <v/>
      </c>
      <c r="L2315">
        <f t="shared" si="434"/>
        <v>0.10564457199999988</v>
      </c>
      <c r="M2315">
        <f t="shared" si="435"/>
        <v>63739999.993966497</v>
      </c>
      <c r="N2315">
        <f t="shared" si="436"/>
        <v>3.7999999999999972</v>
      </c>
      <c r="O2315">
        <f t="shared" si="437"/>
        <v>2.3032171566755553</v>
      </c>
      <c r="P2315" t="str">
        <f>IFERROR(VLOOKUP(A2315,Ref_Data!$A:$B,2,0),"Unknown")</f>
        <v>Upper Middle Income</v>
      </c>
      <c r="Q2315" t="str">
        <f>IFERROR(VLOOKUP(A2315,Ref_Data!$A:$C,3,0),"Unknown")</f>
        <v>Latin America &amp; Caribbean</v>
      </c>
      <c r="R2315" t="str">
        <f t="shared" si="438"/>
        <v>Universal Access</v>
      </c>
      <c r="S2315">
        <f t="shared" si="439"/>
        <v>8.7859463360156553</v>
      </c>
      <c r="T2315" t="str">
        <f t="shared" si="440"/>
        <v/>
      </c>
      <c r="U2315">
        <f t="shared" si="441"/>
        <v>-2.6467184232259364</v>
      </c>
      <c r="V2315">
        <f t="shared" si="442"/>
        <v>8.1000000000000085</v>
      </c>
      <c r="W2315">
        <f t="shared" si="443"/>
        <v>0.32778234499999992</v>
      </c>
    </row>
    <row r="2316" spans="1:23" x14ac:dyDescent="0.2">
      <c r="A2316" t="s">
        <v>361</v>
      </c>
      <c r="B2316" t="s">
        <v>360</v>
      </c>
      <c r="C2316">
        <v>2010</v>
      </c>
      <c r="D2316">
        <v>85.5</v>
      </c>
      <c r="E2316">
        <v>32.700000000000003</v>
      </c>
      <c r="F2316">
        <v>0.88199435100000001</v>
      </c>
      <c r="G2316">
        <v>431.46069199999999</v>
      </c>
      <c r="H2316">
        <v>96337125</v>
      </c>
      <c r="I2316" t="str">
        <f>Master_Data!$A2316 &amp; "-" &amp; Master_Data!$C2316</f>
        <v>PHL-2010</v>
      </c>
      <c r="J2316" t="str">
        <f t="shared" si="432"/>
        <v/>
      </c>
      <c r="K2316" t="str">
        <f t="shared" si="433"/>
        <v/>
      </c>
      <c r="L2316" t="str">
        <f t="shared" si="434"/>
        <v/>
      </c>
      <c r="M2316">
        <f t="shared" si="435"/>
        <v>84968800.041580871</v>
      </c>
      <c r="N2316">
        <f t="shared" si="436"/>
        <v>14.5</v>
      </c>
      <c r="O2316">
        <f t="shared" si="437"/>
        <v>2.0442055727292074</v>
      </c>
      <c r="P2316" t="str">
        <f>IFERROR(VLOOKUP(A2316,Ref_Data!$A:$B,2,0),"Unknown")</f>
        <v>Lower Middle Income</v>
      </c>
      <c r="Q2316" t="str">
        <f>IFERROR(VLOOKUP(A2316,Ref_Data!$A:$C,3,0),"Unknown")</f>
        <v>East Asia &amp; Pacific</v>
      </c>
      <c r="R2316" t="str">
        <f t="shared" si="438"/>
        <v>High Access</v>
      </c>
      <c r="S2316">
        <f t="shared" si="439"/>
        <v>5.8753425605859491</v>
      </c>
      <c r="T2316">
        <f t="shared" si="440"/>
        <v>2.2873350932621008</v>
      </c>
      <c r="U2316">
        <f t="shared" si="441"/>
        <v>-4.216064862991634</v>
      </c>
      <c r="V2316">
        <f t="shared" si="442"/>
        <v>0</v>
      </c>
      <c r="W2316">
        <f t="shared" si="443"/>
        <v>0</v>
      </c>
    </row>
    <row r="2317" spans="1:23" x14ac:dyDescent="0.2">
      <c r="A2317" t="s">
        <v>361</v>
      </c>
      <c r="B2317" t="s">
        <v>360</v>
      </c>
      <c r="C2317">
        <v>2011</v>
      </c>
      <c r="D2317">
        <v>87.2</v>
      </c>
      <c r="E2317">
        <v>33.799999999999997</v>
      </c>
      <c r="F2317">
        <v>0.86095362099999995</v>
      </c>
      <c r="G2317">
        <v>428.32978659999998</v>
      </c>
      <c r="H2317">
        <v>98248614</v>
      </c>
      <c r="I2317" t="str">
        <f>Master_Data!$A2317 &amp; "-" &amp; Master_Data!$C2317</f>
        <v>PHL-2011</v>
      </c>
      <c r="J2317">
        <f t="shared" si="432"/>
        <v>1.7000000000000028</v>
      </c>
      <c r="K2317">
        <f t="shared" si="433"/>
        <v>1.0999999999999943</v>
      </c>
      <c r="L2317">
        <f t="shared" si="434"/>
        <v>-2.1040730000000063E-2</v>
      </c>
      <c r="M2317">
        <f t="shared" si="435"/>
        <v>84587499.981531292</v>
      </c>
      <c r="N2317">
        <f t="shared" si="436"/>
        <v>12.799999999999997</v>
      </c>
      <c r="O2317">
        <f t="shared" si="437"/>
        <v>2.0100250973299927</v>
      </c>
      <c r="P2317" t="str">
        <f>IFERROR(VLOOKUP(A2317,Ref_Data!$A:$B,2,0),"Unknown")</f>
        <v>Lower Middle Income</v>
      </c>
      <c r="Q2317" t="str">
        <f>IFERROR(VLOOKUP(A2317,Ref_Data!$A:$C,3,0),"Unknown")</f>
        <v>East Asia &amp; Pacific</v>
      </c>
      <c r="R2317" t="str">
        <f t="shared" si="438"/>
        <v>High Access</v>
      </c>
      <c r="S2317">
        <f t="shared" si="439"/>
        <v>6.7846725691796905</v>
      </c>
      <c r="T2317">
        <f t="shared" si="440"/>
        <v>3.6026297103588547</v>
      </c>
      <c r="U2317">
        <f t="shared" si="441"/>
        <v>-4.2655797627740553</v>
      </c>
      <c r="V2317">
        <f t="shared" si="442"/>
        <v>1.7000000000000028</v>
      </c>
      <c r="W2317">
        <f t="shared" si="443"/>
        <v>-2.1040730000000063E-2</v>
      </c>
    </row>
    <row r="2318" spans="1:23" x14ac:dyDescent="0.2">
      <c r="A2318" t="s">
        <v>361</v>
      </c>
      <c r="B2318" t="s">
        <v>360</v>
      </c>
      <c r="C2318">
        <v>2012</v>
      </c>
      <c r="D2318">
        <v>87.1</v>
      </c>
      <c r="E2318">
        <v>34.1</v>
      </c>
      <c r="F2318">
        <v>0.89345288300000003</v>
      </c>
      <c r="G2318">
        <v>437.46640619999999</v>
      </c>
      <c r="H2318">
        <v>100175512</v>
      </c>
      <c r="I2318" t="str">
        <f>Master_Data!$A2318 &amp; "-" &amp; Master_Data!$C2318</f>
        <v>PHL-2012</v>
      </c>
      <c r="J2318">
        <f t="shared" si="432"/>
        <v>-0.10000000000000853</v>
      </c>
      <c r="K2318">
        <f t="shared" si="433"/>
        <v>0.30000000000000426</v>
      </c>
      <c r="L2318">
        <f t="shared" si="434"/>
        <v>3.2499262000000084E-2</v>
      </c>
      <c r="M2318">
        <f t="shared" si="435"/>
        <v>89502100.002401099</v>
      </c>
      <c r="N2318">
        <f t="shared" si="436"/>
        <v>12.900000000000006</v>
      </c>
      <c r="O2318">
        <f t="shared" si="437"/>
        <v>2.042334840658675</v>
      </c>
      <c r="P2318" t="str">
        <f>IFERROR(VLOOKUP(A2318,Ref_Data!$A:$B,2,0),"Unknown")</f>
        <v>Lower Middle Income</v>
      </c>
      <c r="Q2318" t="str">
        <f>IFERROR(VLOOKUP(A2318,Ref_Data!$A:$C,3,0),"Unknown")</f>
        <v>East Asia &amp; Pacific</v>
      </c>
      <c r="R2318" t="str">
        <f t="shared" si="438"/>
        <v>High Access</v>
      </c>
      <c r="S2318">
        <f t="shared" si="439"/>
        <v>5.9791954639843681</v>
      </c>
      <c r="T2318">
        <f t="shared" si="440"/>
        <v>3.9928705467751193</v>
      </c>
      <c r="U2318">
        <f t="shared" si="441"/>
        <v>-4.5120511800962291</v>
      </c>
      <c r="V2318">
        <f t="shared" si="442"/>
        <v>1.5999999999999943</v>
      </c>
      <c r="W2318">
        <f t="shared" si="443"/>
        <v>1.1458532000000021E-2</v>
      </c>
    </row>
    <row r="2319" spans="1:23" x14ac:dyDescent="0.2">
      <c r="A2319" t="s">
        <v>361</v>
      </c>
      <c r="B2319" t="s">
        <v>360</v>
      </c>
      <c r="C2319">
        <v>2013</v>
      </c>
      <c r="D2319">
        <v>87.5</v>
      </c>
      <c r="E2319">
        <v>33.1</v>
      </c>
      <c r="F2319">
        <v>0.95503917800000004</v>
      </c>
      <c r="G2319">
        <v>443.26971930000002</v>
      </c>
      <c r="H2319">
        <v>102076336</v>
      </c>
      <c r="I2319" t="str">
        <f>Master_Data!$A2319 &amp; "-" &amp; Master_Data!$C2319</f>
        <v>PHL-2013</v>
      </c>
      <c r="J2319">
        <f t="shared" si="432"/>
        <v>0.40000000000000568</v>
      </c>
      <c r="K2319">
        <f t="shared" si="433"/>
        <v>-1</v>
      </c>
      <c r="L2319">
        <f t="shared" si="434"/>
        <v>6.1586295000000013E-2</v>
      </c>
      <c r="M2319">
        <f t="shared" si="435"/>
        <v>97486900.026691809</v>
      </c>
      <c r="N2319">
        <f t="shared" si="436"/>
        <v>12.5</v>
      </c>
      <c r="O2319">
        <f t="shared" si="437"/>
        <v>2.1545328643431203</v>
      </c>
      <c r="P2319" t="str">
        <f>IFERROR(VLOOKUP(A2319,Ref_Data!$A:$B,2,0),"Unknown")</f>
        <v>Lower Middle Income</v>
      </c>
      <c r="Q2319" t="str">
        <f>IFERROR(VLOOKUP(A2319,Ref_Data!$A:$C,3,0),"Unknown")</f>
        <v>East Asia &amp; Pacific</v>
      </c>
      <c r="R2319" t="str">
        <f t="shared" si="438"/>
        <v>High Access</v>
      </c>
      <c r="S2319">
        <f t="shared" si="439"/>
        <v>5.7874618233593935</v>
      </c>
      <c r="T2319">
        <f t="shared" si="440"/>
        <v>2.7983599161646531</v>
      </c>
      <c r="U2319">
        <f t="shared" si="441"/>
        <v>-4.0133312660000042</v>
      </c>
      <c r="V2319">
        <f t="shared" si="442"/>
        <v>2</v>
      </c>
      <c r="W2319">
        <f t="shared" si="443"/>
        <v>7.3044827000000034E-2</v>
      </c>
    </row>
    <row r="2320" spans="1:23" x14ac:dyDescent="0.2">
      <c r="A2320" t="s">
        <v>361</v>
      </c>
      <c r="B2320" t="s">
        <v>360</v>
      </c>
      <c r="C2320">
        <v>2014</v>
      </c>
      <c r="D2320">
        <v>89.8</v>
      </c>
      <c r="E2320">
        <v>32.4</v>
      </c>
      <c r="F2320">
        <v>1.0023732949999999</v>
      </c>
      <c r="G2320">
        <v>465.62588640000001</v>
      </c>
      <c r="H2320">
        <v>103767130</v>
      </c>
      <c r="I2320" t="str">
        <f>Master_Data!$A2320 &amp; "-" &amp; Master_Data!$C2320</f>
        <v>PHL-2014</v>
      </c>
      <c r="J2320">
        <f t="shared" si="432"/>
        <v>2.2999999999999972</v>
      </c>
      <c r="K2320">
        <f t="shared" si="433"/>
        <v>-0.70000000000000284</v>
      </c>
      <c r="L2320">
        <f t="shared" si="434"/>
        <v>4.7334116999999898E-2</v>
      </c>
      <c r="M2320">
        <f t="shared" si="435"/>
        <v>104013400.01079334</v>
      </c>
      <c r="N2320">
        <f t="shared" si="436"/>
        <v>10.200000000000003</v>
      </c>
      <c r="O2320">
        <f t="shared" si="437"/>
        <v>2.1527439179764638</v>
      </c>
      <c r="P2320" t="str">
        <f>IFERROR(VLOOKUP(A2320,Ref_Data!$A:$B,2,0),"Unknown")</f>
        <v>Lower Middle Income</v>
      </c>
      <c r="Q2320" t="str">
        <f>IFERROR(VLOOKUP(A2320,Ref_Data!$A:$C,3,0),"Unknown")</f>
        <v>East Asia &amp; Pacific</v>
      </c>
      <c r="R2320" t="str">
        <f t="shared" si="438"/>
        <v>High Access</v>
      </c>
      <c r="S2320">
        <f t="shared" si="439"/>
        <v>7.3590974111328507</v>
      </c>
      <c r="T2320">
        <f t="shared" si="440"/>
        <v>2.2882733944216973</v>
      </c>
      <c r="U2320">
        <f t="shared" si="441"/>
        <v>-3.7889136030836843</v>
      </c>
      <c r="V2320">
        <f t="shared" si="442"/>
        <v>4.2999999999999972</v>
      </c>
      <c r="W2320">
        <f t="shared" si="443"/>
        <v>0.12037894399999993</v>
      </c>
    </row>
    <row r="2321" spans="1:23" x14ac:dyDescent="0.2">
      <c r="A2321" t="s">
        <v>361</v>
      </c>
      <c r="B2321" t="s">
        <v>360</v>
      </c>
      <c r="C2321">
        <v>2015</v>
      </c>
      <c r="D2321">
        <v>89.1</v>
      </c>
      <c r="E2321">
        <v>30.8</v>
      </c>
      <c r="F2321">
        <v>1.0747714770000001</v>
      </c>
      <c r="G2321">
        <v>499.07077629999998</v>
      </c>
      <c r="H2321">
        <v>105312992</v>
      </c>
      <c r="I2321" t="str">
        <f>Master_Data!$A2321 &amp; "-" &amp; Master_Data!$C2321</f>
        <v>PHL-2015</v>
      </c>
      <c r="J2321">
        <f t="shared" si="432"/>
        <v>-0.70000000000000284</v>
      </c>
      <c r="K2321">
        <f t="shared" si="433"/>
        <v>-1.5999999999999979</v>
      </c>
      <c r="L2321">
        <f t="shared" si="434"/>
        <v>7.2398182000000144E-2</v>
      </c>
      <c r="M2321">
        <f t="shared" si="435"/>
        <v>113187399.9591292</v>
      </c>
      <c r="N2321">
        <f t="shared" si="436"/>
        <v>10.900000000000006</v>
      </c>
      <c r="O2321">
        <f t="shared" si="437"/>
        <v>2.1535452044860599</v>
      </c>
      <c r="P2321" t="str">
        <f>IFERROR(VLOOKUP(A2321,Ref_Data!$A:$B,2,0),"Unknown")</f>
        <v>Lower Middle Income</v>
      </c>
      <c r="Q2321" t="str">
        <f>IFERROR(VLOOKUP(A2321,Ref_Data!$A:$C,3,0),"Unknown")</f>
        <v>East Asia &amp; Pacific</v>
      </c>
      <c r="R2321" t="str">
        <f t="shared" si="438"/>
        <v>High Access</v>
      </c>
      <c r="S2321">
        <f t="shared" si="439"/>
        <v>6.0847614419531055</v>
      </c>
      <c r="T2321">
        <f t="shared" si="440"/>
        <v>0.88484280850201102</v>
      </c>
      <c r="U2321">
        <f t="shared" si="441"/>
        <v>-3.6346698890041789</v>
      </c>
      <c r="V2321">
        <f t="shared" si="442"/>
        <v>3.5999999999999943</v>
      </c>
      <c r="W2321">
        <f t="shared" si="443"/>
        <v>0.19277712600000008</v>
      </c>
    </row>
    <row r="2322" spans="1:23" x14ac:dyDescent="0.2">
      <c r="A2322" t="s">
        <v>361</v>
      </c>
      <c r="B2322" t="s">
        <v>360</v>
      </c>
      <c r="C2322">
        <v>2016</v>
      </c>
      <c r="D2322">
        <v>92</v>
      </c>
      <c r="E2322">
        <v>28.6</v>
      </c>
      <c r="F2322">
        <v>1.1364255670000001</v>
      </c>
      <c r="G2322">
        <v>520.98085079999998</v>
      </c>
      <c r="H2322">
        <v>106735719</v>
      </c>
      <c r="I2322" t="str">
        <f>Master_Data!$A2322 &amp; "-" &amp; Master_Data!$C2322</f>
        <v>PHL-2016</v>
      </c>
      <c r="J2322">
        <f t="shared" si="432"/>
        <v>2.9000000000000057</v>
      </c>
      <c r="K2322">
        <f t="shared" si="433"/>
        <v>-2.1999999999999993</v>
      </c>
      <c r="L2322">
        <f t="shared" si="434"/>
        <v>6.1654089999999995E-2</v>
      </c>
      <c r="M2322">
        <f t="shared" si="435"/>
        <v>121297199.98372768</v>
      </c>
      <c r="N2322">
        <f t="shared" si="436"/>
        <v>8</v>
      </c>
      <c r="O2322">
        <f t="shared" si="437"/>
        <v>2.1813192658711826</v>
      </c>
      <c r="P2322" t="str">
        <f>IFERROR(VLOOKUP(A2322,Ref_Data!$A:$B,2,0),"Unknown")</f>
        <v>Lower Middle Income</v>
      </c>
      <c r="Q2322" t="str">
        <f>IFERROR(VLOOKUP(A2322,Ref_Data!$A:$C,3,0),"Unknown")</f>
        <v>East Asia &amp; Pacific</v>
      </c>
      <c r="R2322" t="str">
        <f t="shared" si="438"/>
        <v>High Access</v>
      </c>
      <c r="S2322">
        <f t="shared" si="439"/>
        <v>7.9052488694530325</v>
      </c>
      <c r="T2322">
        <f t="shared" si="440"/>
        <v>-1.106057525184724</v>
      </c>
      <c r="U2322">
        <f t="shared" si="441"/>
        <v>-3.5379462286694565</v>
      </c>
      <c r="V2322">
        <f t="shared" si="442"/>
        <v>6.5</v>
      </c>
      <c r="W2322">
        <f t="shared" si="443"/>
        <v>0.25443121600000007</v>
      </c>
    </row>
    <row r="2323" spans="1:23" x14ac:dyDescent="0.2">
      <c r="A2323" t="s">
        <v>361</v>
      </c>
      <c r="B2323" t="s">
        <v>360</v>
      </c>
      <c r="C2323">
        <v>2017</v>
      </c>
      <c r="D2323">
        <v>93</v>
      </c>
      <c r="E2323">
        <v>27.8</v>
      </c>
      <c r="F2323">
        <v>1.2545910579999999</v>
      </c>
      <c r="G2323">
        <v>544.47519980000004</v>
      </c>
      <c r="H2323">
        <v>108119693</v>
      </c>
      <c r="I2323" t="str">
        <f>Master_Data!$A2323 &amp; "-" &amp; Master_Data!$C2323</f>
        <v>PHL-2017</v>
      </c>
      <c r="J2323">
        <f t="shared" si="432"/>
        <v>1</v>
      </c>
      <c r="K2323">
        <f t="shared" si="433"/>
        <v>-0.80000000000000071</v>
      </c>
      <c r="L2323">
        <f t="shared" si="434"/>
        <v>0.11816549099999984</v>
      </c>
      <c r="M2323">
        <f t="shared" si="435"/>
        <v>135646000.0315052</v>
      </c>
      <c r="N2323">
        <f t="shared" si="436"/>
        <v>7</v>
      </c>
      <c r="O2323">
        <f t="shared" si="437"/>
        <v>2.3042207587431784</v>
      </c>
      <c r="P2323" t="str">
        <f>IFERROR(VLOOKUP(A2323,Ref_Data!$A:$B,2,0),"Unknown")</f>
        <v>Lower Middle Income</v>
      </c>
      <c r="Q2323" t="str">
        <f>IFERROR(VLOOKUP(A2323,Ref_Data!$A:$C,3,0),"Unknown")</f>
        <v>East Asia &amp; Pacific</v>
      </c>
      <c r="R2323" t="str">
        <f t="shared" si="438"/>
        <v>High Access</v>
      </c>
      <c r="S2323">
        <f t="shared" si="439"/>
        <v>8.1460923099218832</v>
      </c>
      <c r="T2323">
        <f t="shared" si="440"/>
        <v>-1.7415188717349466</v>
      </c>
      <c r="U2323">
        <f t="shared" si="441"/>
        <v>-3.423160007573224</v>
      </c>
      <c r="V2323">
        <f t="shared" si="442"/>
        <v>7.5</v>
      </c>
      <c r="W2323">
        <f t="shared" si="443"/>
        <v>0.37259670699999992</v>
      </c>
    </row>
    <row r="2324" spans="1:23" x14ac:dyDescent="0.2">
      <c r="A2324" t="s">
        <v>361</v>
      </c>
      <c r="B2324" t="s">
        <v>360</v>
      </c>
      <c r="C2324">
        <v>2018</v>
      </c>
      <c r="D2324">
        <v>94.2</v>
      </c>
      <c r="E2324">
        <v>27.6</v>
      </c>
      <c r="F2324">
        <v>1.291147211</v>
      </c>
      <c r="G2324">
        <v>554.49828349999996</v>
      </c>
      <c r="H2324">
        <v>109465287</v>
      </c>
      <c r="I2324" t="str">
        <f>Master_Data!$A2324 &amp; "-" &amp; Master_Data!$C2324</f>
        <v>PHL-2018</v>
      </c>
      <c r="J2324">
        <f t="shared" si="432"/>
        <v>1.2000000000000028</v>
      </c>
      <c r="K2324">
        <f t="shared" si="433"/>
        <v>-0.19999999999999929</v>
      </c>
      <c r="L2324">
        <f t="shared" si="434"/>
        <v>3.6556153000000036E-2</v>
      </c>
      <c r="M2324">
        <f t="shared" si="435"/>
        <v>141335800.01136455</v>
      </c>
      <c r="N2324">
        <f t="shared" si="436"/>
        <v>5.7999999999999972</v>
      </c>
      <c r="O2324">
        <f t="shared" si="437"/>
        <v>2.3284963171576711</v>
      </c>
      <c r="P2324" t="str">
        <f>IFERROR(VLOOKUP(A2324,Ref_Data!$A:$B,2,0),"Unknown")</f>
        <v>Lower Middle Income</v>
      </c>
      <c r="Q2324" t="str">
        <f>IFERROR(VLOOKUP(A2324,Ref_Data!$A:$C,3,0),"Unknown")</f>
        <v>East Asia &amp; Pacific</v>
      </c>
      <c r="R2324" t="str">
        <f t="shared" si="438"/>
        <v>High Access</v>
      </c>
      <c r="S2324">
        <f t="shared" si="439"/>
        <v>8.7161994403125078</v>
      </c>
      <c r="T2324">
        <f t="shared" si="440"/>
        <v>-1.9630301703253004</v>
      </c>
      <c r="U2324">
        <f t="shared" si="441"/>
        <v>-3.4197217986276147</v>
      </c>
      <c r="V2324">
        <f t="shared" si="442"/>
        <v>8.7000000000000028</v>
      </c>
      <c r="W2324">
        <f t="shared" si="443"/>
        <v>0.40915285999999995</v>
      </c>
    </row>
    <row r="2325" spans="1:23" x14ac:dyDescent="0.2">
      <c r="A2325" t="s">
        <v>361</v>
      </c>
      <c r="B2325" t="s">
        <v>360</v>
      </c>
      <c r="C2325">
        <v>2019</v>
      </c>
      <c r="D2325">
        <v>95.3</v>
      </c>
      <c r="E2325">
        <v>26.9</v>
      </c>
      <c r="F2325">
        <v>1.335001337</v>
      </c>
      <c r="G2325">
        <v>551.86654980000003</v>
      </c>
      <c r="H2325">
        <v>110804683</v>
      </c>
      <c r="I2325" t="str">
        <f>Master_Data!$A2325 &amp; "-" &amp; Master_Data!$C2325</f>
        <v>PHL-2019</v>
      </c>
      <c r="J2325">
        <f t="shared" si="432"/>
        <v>1.0999999999999943</v>
      </c>
      <c r="K2325">
        <f t="shared" si="433"/>
        <v>-0.70000000000000284</v>
      </c>
      <c r="L2325">
        <f t="shared" si="434"/>
        <v>4.3854126000000049E-2</v>
      </c>
      <c r="M2325">
        <f t="shared" si="435"/>
        <v>147924399.95086119</v>
      </c>
      <c r="N2325">
        <f t="shared" si="436"/>
        <v>4.7000000000000028</v>
      </c>
      <c r="O2325">
        <f t="shared" si="437"/>
        <v>2.4190655104641023</v>
      </c>
      <c r="P2325" t="str">
        <f>IFERROR(VLOOKUP(A2325,Ref_Data!$A:$B,2,0),"Unknown")</f>
        <v>Lower Middle Income</v>
      </c>
      <c r="Q2325" t="str">
        <f>IFERROR(VLOOKUP(A2325,Ref_Data!$A:$C,3,0),"Unknown")</f>
        <v>East Asia &amp; Pacific</v>
      </c>
      <c r="R2325" t="str">
        <f t="shared" si="438"/>
        <v>Universal Access</v>
      </c>
      <c r="S2325">
        <f t="shared" si="439"/>
        <v>9.2586228605858736</v>
      </c>
      <c r="T2325">
        <f t="shared" si="440"/>
        <v>-2.5621910438272906</v>
      </c>
      <c r="U2325">
        <f t="shared" si="441"/>
        <v>-3.3483999585815876</v>
      </c>
      <c r="V2325">
        <f t="shared" si="442"/>
        <v>9.7999999999999972</v>
      </c>
      <c r="W2325">
        <f t="shared" si="443"/>
        <v>0.453006986</v>
      </c>
    </row>
    <row r="2326" spans="1:23" x14ac:dyDescent="0.2">
      <c r="A2326" t="s">
        <v>361</v>
      </c>
      <c r="B2326" t="s">
        <v>360</v>
      </c>
      <c r="C2326">
        <v>2020</v>
      </c>
      <c r="D2326">
        <v>96.4</v>
      </c>
      <c r="E2326">
        <v>29.1</v>
      </c>
      <c r="F2326">
        <v>1.216835849</v>
      </c>
      <c r="G2326">
        <v>518.15677579999999</v>
      </c>
      <c r="H2326">
        <v>112081264</v>
      </c>
      <c r="I2326" t="str">
        <f>Master_Data!$A2326 &amp; "-" &amp; Master_Data!$C2326</f>
        <v>PHL-2020</v>
      </c>
      <c r="J2326">
        <f t="shared" si="432"/>
        <v>1.1000000000000085</v>
      </c>
      <c r="K2326">
        <f t="shared" si="433"/>
        <v>2.2000000000000028</v>
      </c>
      <c r="L2326">
        <f t="shared" si="434"/>
        <v>-0.11816548800000004</v>
      </c>
      <c r="M2326">
        <f t="shared" si="435"/>
        <v>136384500.03643313</v>
      </c>
      <c r="N2326">
        <f t="shared" si="436"/>
        <v>3.5999999999999943</v>
      </c>
      <c r="O2326">
        <f t="shared" si="437"/>
        <v>2.3483932003422812</v>
      </c>
      <c r="P2326" t="str">
        <f>IFERROR(VLOOKUP(A2326,Ref_Data!$A:$B,2,0),"Unknown")</f>
        <v>Lower Middle Income</v>
      </c>
      <c r="Q2326" t="str">
        <f>IFERROR(VLOOKUP(A2326,Ref_Data!$A:$C,3,0),"Unknown")</f>
        <v>East Asia &amp; Pacific</v>
      </c>
      <c r="R2326" t="str">
        <f t="shared" si="438"/>
        <v>Universal Access</v>
      </c>
      <c r="S2326">
        <f t="shared" si="439"/>
        <v>9.826165474335923</v>
      </c>
      <c r="T2326">
        <f t="shared" si="440"/>
        <v>-1.4348534338152596</v>
      </c>
      <c r="U2326">
        <f t="shared" si="441"/>
        <v>-3.1839117873012581</v>
      </c>
      <c r="V2326">
        <f t="shared" si="442"/>
        <v>10.900000000000006</v>
      </c>
      <c r="W2326">
        <f t="shared" si="443"/>
        <v>0.33484149799999996</v>
      </c>
    </row>
    <row r="2327" spans="1:23" x14ac:dyDescent="0.2">
      <c r="A2327" t="s">
        <v>361</v>
      </c>
      <c r="B2327" t="s">
        <v>360</v>
      </c>
      <c r="C2327">
        <v>2021</v>
      </c>
      <c r="D2327">
        <v>97.5</v>
      </c>
      <c r="E2327">
        <v>28</v>
      </c>
      <c r="F2327">
        <v>1.2874463039999999</v>
      </c>
      <c r="G2327">
        <v>530.98798069999998</v>
      </c>
      <c r="H2327">
        <v>113100950</v>
      </c>
      <c r="I2327" t="str">
        <f>Master_Data!$A2327 &amp; "-" &amp; Master_Data!$C2327</f>
        <v>PHL-2021</v>
      </c>
      <c r="J2327">
        <f t="shared" si="432"/>
        <v>1.0999999999999943</v>
      </c>
      <c r="K2327">
        <f t="shared" si="433"/>
        <v>-1.1000000000000014</v>
      </c>
      <c r="L2327">
        <f t="shared" si="434"/>
        <v>7.0610454999999961E-2</v>
      </c>
      <c r="M2327">
        <f t="shared" si="435"/>
        <v>145611400.0563888</v>
      </c>
      <c r="N2327">
        <f t="shared" si="436"/>
        <v>2.5</v>
      </c>
      <c r="O2327">
        <f t="shared" si="437"/>
        <v>2.42462419262817</v>
      </c>
      <c r="P2327" t="str">
        <f>IFERROR(VLOOKUP(A2327,Ref_Data!$A:$B,2,0),"Unknown")</f>
        <v>Lower Middle Income</v>
      </c>
      <c r="Q2327" t="str">
        <f>IFERROR(VLOOKUP(A2327,Ref_Data!$A:$C,3,0),"Unknown")</f>
        <v>East Asia &amp; Pacific</v>
      </c>
      <c r="R2327" t="str">
        <f t="shared" si="438"/>
        <v>Universal Access</v>
      </c>
      <c r="S2327">
        <f t="shared" si="439"/>
        <v>10.37483148972656</v>
      </c>
      <c r="T2327">
        <f t="shared" si="440"/>
        <v>-1.6033816425120584</v>
      </c>
      <c r="U2327">
        <f t="shared" si="441"/>
        <v>-3.2932880370041864</v>
      </c>
      <c r="V2327">
        <f t="shared" si="442"/>
        <v>12</v>
      </c>
      <c r="W2327">
        <f t="shared" si="443"/>
        <v>0.40545195299999992</v>
      </c>
    </row>
    <row r="2328" spans="1:23" x14ac:dyDescent="0.2">
      <c r="A2328" t="s">
        <v>361</v>
      </c>
      <c r="B2328" t="s">
        <v>360</v>
      </c>
      <c r="C2328">
        <v>2022</v>
      </c>
      <c r="D2328">
        <v>94.8</v>
      </c>
      <c r="F2328">
        <v>1.331121671</v>
      </c>
      <c r="G2328">
        <v>550.79380400000002</v>
      </c>
      <c r="H2328">
        <v>113964338</v>
      </c>
      <c r="I2328" t="str">
        <f>Master_Data!$A2328 &amp; "-" &amp; Master_Data!$C2328</f>
        <v>PHL-2022</v>
      </c>
      <c r="J2328">
        <f t="shared" si="432"/>
        <v>-2.7000000000000028</v>
      </c>
      <c r="K2328" t="str">
        <f t="shared" si="433"/>
        <v/>
      </c>
      <c r="L2328">
        <f t="shared" si="434"/>
        <v>4.3675367000000076E-2</v>
      </c>
      <c r="M2328">
        <f t="shared" si="435"/>
        <v>151700400.03296879</v>
      </c>
      <c r="N2328">
        <f t="shared" si="436"/>
        <v>5.2000000000000028</v>
      </c>
      <c r="O2328">
        <f t="shared" si="437"/>
        <v>2.4167331973109847</v>
      </c>
      <c r="P2328" t="str">
        <f>IFERROR(VLOOKUP(A2328,Ref_Data!$A:$B,2,0),"Unknown")</f>
        <v>Lower Middle Income</v>
      </c>
      <c r="Q2328" t="str">
        <f>IFERROR(VLOOKUP(A2328,Ref_Data!$A:$C,3,0),"Unknown")</f>
        <v>East Asia &amp; Pacific</v>
      </c>
      <c r="R2328" t="str">
        <f t="shared" si="438"/>
        <v>High Access</v>
      </c>
      <c r="S2328">
        <f t="shared" si="439"/>
        <v>7.3859463360156496</v>
      </c>
      <c r="T2328" t="str">
        <f t="shared" si="440"/>
        <v/>
      </c>
      <c r="U2328">
        <f t="shared" si="441"/>
        <v>-3.2196793812259363</v>
      </c>
      <c r="V2328">
        <f t="shared" si="442"/>
        <v>9.2999999999999972</v>
      </c>
      <c r="W2328">
        <f t="shared" si="443"/>
        <v>0.44912732</v>
      </c>
    </row>
    <row r="2329" spans="1:23" x14ac:dyDescent="0.2">
      <c r="A2329" t="s">
        <v>363</v>
      </c>
      <c r="B2329" t="s">
        <v>362</v>
      </c>
      <c r="C2329">
        <v>2010</v>
      </c>
      <c r="D2329">
        <v>98.8</v>
      </c>
      <c r="E2329">
        <v>0</v>
      </c>
      <c r="F2329">
        <v>114.7368993</v>
      </c>
      <c r="H2329">
        <v>18396</v>
      </c>
      <c r="I2329" t="str">
        <f>Master_Data!$A2329 &amp; "-" &amp; Master_Data!$C2329</f>
        <v>PLW-2010</v>
      </c>
      <c r="J2329" t="str">
        <f t="shared" si="432"/>
        <v/>
      </c>
      <c r="K2329" t="str">
        <f t="shared" si="433"/>
        <v/>
      </c>
      <c r="L2329" t="str">
        <f t="shared" si="434"/>
        <v/>
      </c>
      <c r="M2329">
        <f t="shared" si="435"/>
        <v>2110699.9995228001</v>
      </c>
      <c r="N2329">
        <f t="shared" si="436"/>
        <v>1.2000000000000028</v>
      </c>
      <c r="O2329" t="str">
        <f t="shared" si="437"/>
        <v/>
      </c>
      <c r="P2329" t="str">
        <f>IFERROR(VLOOKUP(A2329,Ref_Data!$A:$B,2,0),"Unknown")</f>
        <v>High Income</v>
      </c>
      <c r="Q2329" t="str">
        <f>IFERROR(VLOOKUP(A2329,Ref_Data!$A:$C,3,0),"Unknown")</f>
        <v>East Asia &amp; Pacific</v>
      </c>
      <c r="R2329" t="str">
        <f t="shared" si="438"/>
        <v>Universal Access</v>
      </c>
      <c r="S2329">
        <f t="shared" si="439"/>
        <v>19.175342560585946</v>
      </c>
      <c r="T2329">
        <f t="shared" si="440"/>
        <v>-30.412664906737902</v>
      </c>
      <c r="U2329">
        <f t="shared" si="441"/>
        <v>109.63884008600837</v>
      </c>
      <c r="V2329">
        <f t="shared" si="442"/>
        <v>0</v>
      </c>
      <c r="W2329">
        <f t="shared" si="443"/>
        <v>0</v>
      </c>
    </row>
    <row r="2330" spans="1:23" x14ac:dyDescent="0.2">
      <c r="A2330" t="s">
        <v>363</v>
      </c>
      <c r="B2330" t="s">
        <v>362</v>
      </c>
      <c r="C2330">
        <v>2011</v>
      </c>
      <c r="D2330">
        <v>98.9</v>
      </c>
      <c r="E2330">
        <v>0</v>
      </c>
      <c r="F2330">
        <v>131.08197809999999</v>
      </c>
      <c r="H2330">
        <v>18078</v>
      </c>
      <c r="I2330" t="str">
        <f>Master_Data!$A2330 &amp; "-" &amp; Master_Data!$C2330</f>
        <v>PLW-2011</v>
      </c>
      <c r="J2330">
        <f t="shared" si="432"/>
        <v>0.10000000000000853</v>
      </c>
      <c r="K2330">
        <f t="shared" si="433"/>
        <v>0</v>
      </c>
      <c r="L2330">
        <f t="shared" si="434"/>
        <v>16.345078799999982</v>
      </c>
      <c r="M2330">
        <f t="shared" si="435"/>
        <v>2369700.0000917995</v>
      </c>
      <c r="N2330">
        <f t="shared" si="436"/>
        <v>1.0999999999999943</v>
      </c>
      <c r="O2330" t="str">
        <f t="shared" si="437"/>
        <v/>
      </c>
      <c r="P2330" t="str">
        <f>IFERROR(VLOOKUP(A2330,Ref_Data!$A:$B,2,0),"Unknown")</f>
        <v>High Income</v>
      </c>
      <c r="Q2330" t="str">
        <f>IFERROR(VLOOKUP(A2330,Ref_Data!$A:$C,3,0),"Unknown")</f>
        <v>East Asia &amp; Pacific</v>
      </c>
      <c r="R2330" t="str">
        <f t="shared" si="438"/>
        <v>Universal Access</v>
      </c>
      <c r="S2330">
        <f t="shared" si="439"/>
        <v>18.484672569179693</v>
      </c>
      <c r="T2330">
        <f t="shared" si="440"/>
        <v>-30.197370289641142</v>
      </c>
      <c r="U2330">
        <f t="shared" si="441"/>
        <v>125.95544471622593</v>
      </c>
      <c r="V2330">
        <f t="shared" si="442"/>
        <v>0.10000000000000853</v>
      </c>
      <c r="W2330">
        <f t="shared" si="443"/>
        <v>16.345078799999982</v>
      </c>
    </row>
    <row r="2331" spans="1:23" x14ac:dyDescent="0.2">
      <c r="A2331" t="s">
        <v>363</v>
      </c>
      <c r="B2331" t="s">
        <v>362</v>
      </c>
      <c r="C2331">
        <v>2012</v>
      </c>
      <c r="D2331">
        <v>97.6</v>
      </c>
      <c r="E2331">
        <v>0</v>
      </c>
      <c r="F2331">
        <v>202.8651844</v>
      </c>
      <c r="H2331">
        <v>17765</v>
      </c>
      <c r="I2331" t="str">
        <f>Master_Data!$A2331 &amp; "-" &amp; Master_Data!$C2331</f>
        <v>PLW-2012</v>
      </c>
      <c r="J2331">
        <f t="shared" si="432"/>
        <v>-1.3000000000000114</v>
      </c>
      <c r="K2331">
        <f t="shared" si="433"/>
        <v>0</v>
      </c>
      <c r="L2331">
        <f t="shared" si="434"/>
        <v>71.783206300000018</v>
      </c>
      <c r="M2331">
        <f t="shared" si="435"/>
        <v>3603900.0008660001</v>
      </c>
      <c r="N2331">
        <f t="shared" si="436"/>
        <v>2.4000000000000057</v>
      </c>
      <c r="O2331" t="str">
        <f t="shared" si="437"/>
        <v/>
      </c>
      <c r="P2331" t="str">
        <f>IFERROR(VLOOKUP(A2331,Ref_Data!$A:$B,2,0),"Unknown")</f>
        <v>High Income</v>
      </c>
      <c r="Q2331" t="str">
        <f>IFERROR(VLOOKUP(A2331,Ref_Data!$A:$C,3,0),"Unknown")</f>
        <v>East Asia &amp; Pacific</v>
      </c>
      <c r="R2331" t="str">
        <f t="shared" si="438"/>
        <v>Universal Access</v>
      </c>
      <c r="S2331">
        <f t="shared" si="439"/>
        <v>16.479195463984368</v>
      </c>
      <c r="T2331">
        <f t="shared" si="440"/>
        <v>-30.107129453224882</v>
      </c>
      <c r="U2331">
        <f t="shared" si="441"/>
        <v>197.45968033690377</v>
      </c>
      <c r="V2331">
        <f t="shared" si="442"/>
        <v>-1.2000000000000028</v>
      </c>
      <c r="W2331">
        <f t="shared" si="443"/>
        <v>88.128285099999999</v>
      </c>
    </row>
    <row r="2332" spans="1:23" x14ac:dyDescent="0.2">
      <c r="A2332" t="s">
        <v>363</v>
      </c>
      <c r="B2332" t="s">
        <v>362</v>
      </c>
      <c r="C2332">
        <v>2013</v>
      </c>
      <c r="D2332">
        <v>99.2</v>
      </c>
      <c r="E2332">
        <v>0</v>
      </c>
      <c r="F2332">
        <v>103.37148689999999</v>
      </c>
      <c r="H2332">
        <v>17648</v>
      </c>
      <c r="I2332" t="str">
        <f>Master_Data!$A2332 &amp; "-" &amp; Master_Data!$C2332</f>
        <v>PLW-2013</v>
      </c>
      <c r="J2332">
        <f t="shared" si="432"/>
        <v>1.6000000000000085</v>
      </c>
      <c r="K2332">
        <f t="shared" si="433"/>
        <v>0</v>
      </c>
      <c r="L2332">
        <f t="shared" si="434"/>
        <v>-99.49369750000001</v>
      </c>
      <c r="M2332">
        <f t="shared" si="435"/>
        <v>1824300.0008111999</v>
      </c>
      <c r="N2332">
        <f t="shared" si="436"/>
        <v>0.79999999999999716</v>
      </c>
      <c r="O2332" t="str">
        <f t="shared" si="437"/>
        <v/>
      </c>
      <c r="P2332" t="str">
        <f>IFERROR(VLOOKUP(A2332,Ref_Data!$A:$B,2,0),"Unknown")</f>
        <v>High Income</v>
      </c>
      <c r="Q2332" t="str">
        <f>IFERROR(VLOOKUP(A2332,Ref_Data!$A:$C,3,0),"Unknown")</f>
        <v>East Asia &amp; Pacific</v>
      </c>
      <c r="R2332" t="str">
        <f t="shared" si="438"/>
        <v>Universal Access</v>
      </c>
      <c r="S2332">
        <f t="shared" si="439"/>
        <v>17.487461823359396</v>
      </c>
      <c r="T2332">
        <f t="shared" si="440"/>
        <v>-30.301640083835348</v>
      </c>
      <c r="U2332">
        <f t="shared" si="441"/>
        <v>98.403116455999992</v>
      </c>
      <c r="V2332">
        <f t="shared" si="442"/>
        <v>0.40000000000000568</v>
      </c>
      <c r="W2332">
        <f t="shared" si="443"/>
        <v>-11.365412400000011</v>
      </c>
    </row>
    <row r="2333" spans="1:23" x14ac:dyDescent="0.2">
      <c r="A2333" t="s">
        <v>363</v>
      </c>
      <c r="B2333" t="s">
        <v>362</v>
      </c>
      <c r="C2333">
        <v>2014</v>
      </c>
      <c r="D2333">
        <v>99.8</v>
      </c>
      <c r="E2333">
        <v>0.3</v>
      </c>
      <c r="F2333">
        <v>71.560824159999996</v>
      </c>
      <c r="H2333">
        <v>17715</v>
      </c>
      <c r="I2333" t="str">
        <f>Master_Data!$A2333 &amp; "-" &amp; Master_Data!$C2333</f>
        <v>PLW-2014</v>
      </c>
      <c r="J2333">
        <f t="shared" si="432"/>
        <v>0.59999999999999432</v>
      </c>
      <c r="K2333">
        <f t="shared" si="433"/>
        <v>0.3</v>
      </c>
      <c r="L2333">
        <f t="shared" si="434"/>
        <v>-31.810662739999998</v>
      </c>
      <c r="M2333">
        <f t="shared" si="435"/>
        <v>1267699.9999944</v>
      </c>
      <c r="N2333">
        <f t="shared" si="436"/>
        <v>0.20000000000000284</v>
      </c>
      <c r="O2333" t="str">
        <f t="shared" si="437"/>
        <v/>
      </c>
      <c r="P2333" t="str">
        <f>IFERROR(VLOOKUP(A2333,Ref_Data!$A:$B,2,0),"Unknown")</f>
        <v>High Income</v>
      </c>
      <c r="Q2333" t="str">
        <f>IFERROR(VLOOKUP(A2333,Ref_Data!$A:$C,3,0),"Unknown")</f>
        <v>East Asia &amp; Pacific</v>
      </c>
      <c r="R2333" t="str">
        <f t="shared" si="438"/>
        <v>Universal Access</v>
      </c>
      <c r="S2333">
        <f t="shared" si="439"/>
        <v>17.359097411132851</v>
      </c>
      <c r="T2333">
        <f t="shared" si="440"/>
        <v>-29.811726605578301</v>
      </c>
      <c r="U2333">
        <f t="shared" si="441"/>
        <v>66.769537261916312</v>
      </c>
      <c r="V2333">
        <f t="shared" si="442"/>
        <v>1</v>
      </c>
      <c r="W2333">
        <f t="shared" si="443"/>
        <v>-43.176075140000009</v>
      </c>
    </row>
    <row r="2334" spans="1:23" x14ac:dyDescent="0.2">
      <c r="A2334" t="s">
        <v>363</v>
      </c>
      <c r="B2334" t="s">
        <v>362</v>
      </c>
      <c r="C2334">
        <v>2015</v>
      </c>
      <c r="D2334">
        <v>99.5</v>
      </c>
      <c r="E2334">
        <v>0.4</v>
      </c>
      <c r="F2334">
        <v>67.270680920000004</v>
      </c>
      <c r="H2334">
        <v>17770</v>
      </c>
      <c r="I2334" t="str">
        <f>Master_Data!$A2334 &amp; "-" &amp; Master_Data!$C2334</f>
        <v>PLW-2015</v>
      </c>
      <c r="J2334">
        <f t="shared" si="432"/>
        <v>-0.29999999999999716</v>
      </c>
      <c r="K2334">
        <f t="shared" si="433"/>
        <v>0.10000000000000003</v>
      </c>
      <c r="L2334">
        <f t="shared" si="434"/>
        <v>-4.2901432399999919</v>
      </c>
      <c r="M2334">
        <f t="shared" si="435"/>
        <v>1195399.9999484001</v>
      </c>
      <c r="N2334">
        <f t="shared" si="436"/>
        <v>0.5</v>
      </c>
      <c r="O2334" t="str">
        <f t="shared" si="437"/>
        <v/>
      </c>
      <c r="P2334" t="str">
        <f>IFERROR(VLOOKUP(A2334,Ref_Data!$A:$B,2,0),"Unknown")</f>
        <v>High Income</v>
      </c>
      <c r="Q2334" t="str">
        <f>IFERROR(VLOOKUP(A2334,Ref_Data!$A:$C,3,0),"Unknown")</f>
        <v>East Asia &amp; Pacific</v>
      </c>
      <c r="R2334" t="str">
        <f t="shared" si="438"/>
        <v>Universal Access</v>
      </c>
      <c r="S2334">
        <f t="shared" si="439"/>
        <v>16.484761441953111</v>
      </c>
      <c r="T2334">
        <f t="shared" si="440"/>
        <v>-29.515157191497991</v>
      </c>
      <c r="U2334">
        <f t="shared" si="441"/>
        <v>62.561239553995826</v>
      </c>
      <c r="V2334">
        <f t="shared" si="442"/>
        <v>0.70000000000000284</v>
      </c>
      <c r="W2334">
        <f t="shared" si="443"/>
        <v>-47.466218380000001</v>
      </c>
    </row>
    <row r="2335" spans="1:23" x14ac:dyDescent="0.2">
      <c r="A2335" t="s">
        <v>363</v>
      </c>
      <c r="B2335" t="s">
        <v>362</v>
      </c>
      <c r="C2335">
        <v>2016</v>
      </c>
      <c r="D2335">
        <v>100</v>
      </c>
      <c r="E2335">
        <v>0.6</v>
      </c>
      <c r="F2335">
        <v>64.302972409999995</v>
      </c>
      <c r="H2335">
        <v>17797</v>
      </c>
      <c r="I2335" t="str">
        <f>Master_Data!$A2335 &amp; "-" &amp; Master_Data!$C2335</f>
        <v>PLW-2016</v>
      </c>
      <c r="J2335">
        <f t="shared" si="432"/>
        <v>0.5</v>
      </c>
      <c r="K2335">
        <f t="shared" si="433"/>
        <v>0.19999999999999996</v>
      </c>
      <c r="L2335">
        <f t="shared" si="434"/>
        <v>-2.9677085100000085</v>
      </c>
      <c r="M2335">
        <f t="shared" si="435"/>
        <v>1144399.9999807698</v>
      </c>
      <c r="N2335">
        <f t="shared" si="436"/>
        <v>0</v>
      </c>
      <c r="O2335" t="str">
        <f t="shared" si="437"/>
        <v/>
      </c>
      <c r="P2335" t="str">
        <f>IFERROR(VLOOKUP(A2335,Ref_Data!$A:$B,2,0),"Unknown")</f>
        <v>High Income</v>
      </c>
      <c r="Q2335" t="str">
        <f>IFERROR(VLOOKUP(A2335,Ref_Data!$A:$C,3,0),"Unknown")</f>
        <v>East Asia &amp; Pacific</v>
      </c>
      <c r="R2335" t="str">
        <f t="shared" si="438"/>
        <v>Universal Access</v>
      </c>
      <c r="S2335">
        <f t="shared" si="439"/>
        <v>15.905248869453033</v>
      </c>
      <c r="T2335">
        <f t="shared" si="440"/>
        <v>-29.106057525184724</v>
      </c>
      <c r="U2335">
        <f t="shared" si="441"/>
        <v>59.628600614330537</v>
      </c>
      <c r="V2335">
        <f t="shared" si="442"/>
        <v>1.2000000000000028</v>
      </c>
      <c r="W2335">
        <f t="shared" si="443"/>
        <v>-50.433926890000009</v>
      </c>
    </row>
    <row r="2336" spans="1:23" x14ac:dyDescent="0.2">
      <c r="A2336" t="s">
        <v>363</v>
      </c>
      <c r="B2336" t="s">
        <v>362</v>
      </c>
      <c r="C2336">
        <v>2017</v>
      </c>
      <c r="D2336">
        <v>100</v>
      </c>
      <c r="E2336">
        <v>0.6</v>
      </c>
      <c r="F2336">
        <v>67.168201210000007</v>
      </c>
      <c r="H2336">
        <v>17812</v>
      </c>
      <c r="I2336" t="str">
        <f>Master_Data!$A2336 &amp; "-" &amp; Master_Data!$C2336</f>
        <v>PLW-2017</v>
      </c>
      <c r="J2336">
        <f t="shared" si="432"/>
        <v>0</v>
      </c>
      <c r="K2336">
        <f t="shared" si="433"/>
        <v>0</v>
      </c>
      <c r="L2336">
        <f t="shared" si="434"/>
        <v>2.8652288000000112</v>
      </c>
      <c r="M2336">
        <f t="shared" si="435"/>
        <v>1196399.99995252</v>
      </c>
      <c r="N2336">
        <f t="shared" si="436"/>
        <v>0</v>
      </c>
      <c r="O2336" t="str">
        <f t="shared" si="437"/>
        <v/>
      </c>
      <c r="P2336" t="str">
        <f>IFERROR(VLOOKUP(A2336,Ref_Data!$A:$B,2,0),"Unknown")</f>
        <v>High Income</v>
      </c>
      <c r="Q2336" t="str">
        <f>IFERROR(VLOOKUP(A2336,Ref_Data!$A:$C,3,0),"Unknown")</f>
        <v>East Asia &amp; Pacific</v>
      </c>
      <c r="R2336" t="str">
        <f t="shared" si="438"/>
        <v>Universal Access</v>
      </c>
      <c r="S2336">
        <f t="shared" si="439"/>
        <v>15.146092309921883</v>
      </c>
      <c r="T2336">
        <f t="shared" si="440"/>
        <v>-28.941518871734946</v>
      </c>
      <c r="U2336">
        <f t="shared" si="441"/>
        <v>62.490450144426781</v>
      </c>
      <c r="V2336">
        <f t="shared" si="442"/>
        <v>1.2000000000000028</v>
      </c>
      <c r="W2336">
        <f t="shared" si="443"/>
        <v>-47.568698089999998</v>
      </c>
    </row>
    <row r="2337" spans="1:23" x14ac:dyDescent="0.2">
      <c r="A2337" t="s">
        <v>363</v>
      </c>
      <c r="B2337" t="s">
        <v>362</v>
      </c>
      <c r="C2337">
        <v>2018</v>
      </c>
      <c r="D2337">
        <v>100</v>
      </c>
      <c r="E2337">
        <v>0.6</v>
      </c>
      <c r="F2337">
        <v>69.074884920000002</v>
      </c>
      <c r="H2337">
        <v>17814</v>
      </c>
      <c r="I2337" t="str">
        <f>Master_Data!$A2337 &amp; "-" &amp; Master_Data!$C2337</f>
        <v>PLW-2018</v>
      </c>
      <c r="J2337">
        <f t="shared" si="432"/>
        <v>0</v>
      </c>
      <c r="K2337">
        <f t="shared" si="433"/>
        <v>0</v>
      </c>
      <c r="L2337">
        <f t="shared" si="434"/>
        <v>1.9066837099999958</v>
      </c>
      <c r="M2337">
        <f t="shared" si="435"/>
        <v>1230499.9999648801</v>
      </c>
      <c r="N2337">
        <f t="shared" si="436"/>
        <v>0</v>
      </c>
      <c r="O2337" t="str">
        <f t="shared" si="437"/>
        <v/>
      </c>
      <c r="P2337" t="str">
        <f>IFERROR(VLOOKUP(A2337,Ref_Data!$A:$B,2,0),"Unknown")</f>
        <v>High Income</v>
      </c>
      <c r="Q2337" t="str">
        <f>IFERROR(VLOOKUP(A2337,Ref_Data!$A:$C,3,0),"Unknown")</f>
        <v>East Asia &amp; Pacific</v>
      </c>
      <c r="R2337" t="str">
        <f t="shared" si="438"/>
        <v>Universal Access</v>
      </c>
      <c r="S2337">
        <f t="shared" si="439"/>
        <v>14.516199440312505</v>
      </c>
      <c r="T2337">
        <f t="shared" si="440"/>
        <v>-28.9630301703253</v>
      </c>
      <c r="U2337">
        <f t="shared" si="441"/>
        <v>64.364015910372387</v>
      </c>
      <c r="V2337">
        <f t="shared" si="442"/>
        <v>1.2000000000000028</v>
      </c>
      <c r="W2337">
        <f t="shared" si="443"/>
        <v>-45.662014380000002</v>
      </c>
    </row>
    <row r="2338" spans="1:23" x14ac:dyDescent="0.2">
      <c r="A2338" t="s">
        <v>363</v>
      </c>
      <c r="B2338" t="s">
        <v>362</v>
      </c>
      <c r="C2338">
        <v>2019</v>
      </c>
      <c r="D2338">
        <v>100</v>
      </c>
      <c r="E2338">
        <v>0.9</v>
      </c>
      <c r="F2338">
        <v>71.260815820000005</v>
      </c>
      <c r="H2338">
        <v>17798</v>
      </c>
      <c r="I2338" t="str">
        <f>Master_Data!$A2338 &amp; "-" &amp; Master_Data!$C2338</f>
        <v>PLW-2019</v>
      </c>
      <c r="J2338">
        <f t="shared" si="432"/>
        <v>0</v>
      </c>
      <c r="K2338">
        <f t="shared" si="433"/>
        <v>0.30000000000000004</v>
      </c>
      <c r="L2338">
        <f t="shared" si="434"/>
        <v>2.1859309000000025</v>
      </c>
      <c r="M2338">
        <f t="shared" si="435"/>
        <v>1268299.9999643601</v>
      </c>
      <c r="N2338">
        <f t="shared" si="436"/>
        <v>0</v>
      </c>
      <c r="O2338" t="str">
        <f t="shared" si="437"/>
        <v/>
      </c>
      <c r="P2338" t="str">
        <f>IFERROR(VLOOKUP(A2338,Ref_Data!$A:$B,2,0),"Unknown")</f>
        <v>High Income</v>
      </c>
      <c r="Q2338" t="str">
        <f>IFERROR(VLOOKUP(A2338,Ref_Data!$A:$C,3,0),"Unknown")</f>
        <v>East Asia &amp; Pacific</v>
      </c>
      <c r="R2338" t="str">
        <f t="shared" si="438"/>
        <v>Universal Access</v>
      </c>
      <c r="S2338">
        <f t="shared" si="439"/>
        <v>13.958622860585876</v>
      </c>
      <c r="T2338">
        <f t="shared" si="440"/>
        <v>-28.562191043827291</v>
      </c>
      <c r="U2338">
        <f t="shared" si="441"/>
        <v>66.577414524418415</v>
      </c>
      <c r="V2338">
        <f t="shared" si="442"/>
        <v>1.2000000000000028</v>
      </c>
      <c r="W2338">
        <f t="shared" si="443"/>
        <v>-43.47608348</v>
      </c>
    </row>
    <row r="2339" spans="1:23" x14ac:dyDescent="0.2">
      <c r="A2339" t="s">
        <v>363</v>
      </c>
      <c r="B2339" t="s">
        <v>362</v>
      </c>
      <c r="C2339">
        <v>2020</v>
      </c>
      <c r="D2339">
        <v>100</v>
      </c>
      <c r="E2339">
        <v>0.9</v>
      </c>
      <c r="F2339">
        <v>71.740107910000006</v>
      </c>
      <c r="H2339">
        <v>17792</v>
      </c>
      <c r="I2339" t="str">
        <f>Master_Data!$A2339 &amp; "-" &amp; Master_Data!$C2339</f>
        <v>PLW-2020</v>
      </c>
      <c r="J2339">
        <f t="shared" si="432"/>
        <v>0</v>
      </c>
      <c r="K2339">
        <f t="shared" si="433"/>
        <v>0</v>
      </c>
      <c r="L2339">
        <f t="shared" si="434"/>
        <v>0.47929209000000128</v>
      </c>
      <c r="M2339">
        <f t="shared" si="435"/>
        <v>1276399.9999347201</v>
      </c>
      <c r="N2339">
        <f t="shared" si="436"/>
        <v>0</v>
      </c>
      <c r="O2339" t="str">
        <f t="shared" si="437"/>
        <v/>
      </c>
      <c r="P2339" t="str">
        <f>IFERROR(VLOOKUP(A2339,Ref_Data!$A:$B,2,0),"Unknown")</f>
        <v>High Income</v>
      </c>
      <c r="Q2339" t="str">
        <f>IFERROR(VLOOKUP(A2339,Ref_Data!$A:$C,3,0),"Unknown")</f>
        <v>East Asia &amp; Pacific</v>
      </c>
      <c r="R2339" t="str">
        <f t="shared" si="438"/>
        <v>Universal Access</v>
      </c>
      <c r="S2339">
        <f t="shared" si="439"/>
        <v>13.426165474335917</v>
      </c>
      <c r="T2339">
        <f t="shared" si="440"/>
        <v>-29.634853433815262</v>
      </c>
      <c r="U2339">
        <f t="shared" si="441"/>
        <v>67.339360273698745</v>
      </c>
      <c r="V2339">
        <f t="shared" si="442"/>
        <v>1.2000000000000028</v>
      </c>
      <c r="W2339">
        <f t="shared" si="443"/>
        <v>-42.996791389999999</v>
      </c>
    </row>
    <row r="2340" spans="1:23" x14ac:dyDescent="0.2">
      <c r="A2340" t="s">
        <v>363</v>
      </c>
      <c r="B2340" t="s">
        <v>362</v>
      </c>
      <c r="C2340">
        <v>2021</v>
      </c>
      <c r="D2340">
        <v>100</v>
      </c>
      <c r="E2340">
        <v>0.9</v>
      </c>
      <c r="F2340">
        <v>74.734296799999996</v>
      </c>
      <c r="H2340">
        <v>17783</v>
      </c>
      <c r="I2340" t="str">
        <f>Master_Data!$A2340 &amp; "-" &amp; Master_Data!$C2340</f>
        <v>PLW-2021</v>
      </c>
      <c r="J2340">
        <f t="shared" si="432"/>
        <v>0</v>
      </c>
      <c r="K2340">
        <f t="shared" si="433"/>
        <v>0</v>
      </c>
      <c r="L2340">
        <f t="shared" si="434"/>
        <v>2.9941888899999896</v>
      </c>
      <c r="M2340">
        <f t="shared" si="435"/>
        <v>1328999.9999944</v>
      </c>
      <c r="N2340">
        <f t="shared" si="436"/>
        <v>0</v>
      </c>
      <c r="O2340" t="str">
        <f t="shared" si="437"/>
        <v/>
      </c>
      <c r="P2340" t="str">
        <f>IFERROR(VLOOKUP(A2340,Ref_Data!$A:$B,2,0),"Unknown")</f>
        <v>High Income</v>
      </c>
      <c r="Q2340" t="str">
        <f>IFERROR(VLOOKUP(A2340,Ref_Data!$A:$C,3,0),"Unknown")</f>
        <v>East Asia &amp; Pacific</v>
      </c>
      <c r="R2340" t="str">
        <f t="shared" si="438"/>
        <v>Universal Access</v>
      </c>
      <c r="S2340">
        <f t="shared" si="439"/>
        <v>12.87483148972656</v>
      </c>
      <c r="T2340">
        <f t="shared" si="440"/>
        <v>-28.70338164251206</v>
      </c>
      <c r="U2340">
        <f t="shared" si="441"/>
        <v>70.153562458995808</v>
      </c>
      <c r="V2340">
        <f t="shared" si="442"/>
        <v>1.2000000000000028</v>
      </c>
      <c r="W2340">
        <f t="shared" si="443"/>
        <v>-40.002602500000009</v>
      </c>
    </row>
    <row r="2341" spans="1:23" x14ac:dyDescent="0.2">
      <c r="A2341" t="s">
        <v>363</v>
      </c>
      <c r="B2341" t="s">
        <v>362</v>
      </c>
      <c r="C2341">
        <v>2022</v>
      </c>
      <c r="D2341">
        <v>100</v>
      </c>
      <c r="E2341">
        <v>0.9</v>
      </c>
      <c r="F2341">
        <v>78.726279629999993</v>
      </c>
      <c r="H2341">
        <v>17759</v>
      </c>
      <c r="I2341" t="str">
        <f>Master_Data!$A2341 &amp; "-" &amp; Master_Data!$C2341</f>
        <v>PLW-2022</v>
      </c>
      <c r="J2341">
        <f t="shared" si="432"/>
        <v>0</v>
      </c>
      <c r="K2341">
        <f t="shared" si="433"/>
        <v>0</v>
      </c>
      <c r="L2341">
        <f t="shared" si="434"/>
        <v>3.9919828299999978</v>
      </c>
      <c r="M2341">
        <f t="shared" si="435"/>
        <v>1398099.9999491698</v>
      </c>
      <c r="N2341">
        <f t="shared" si="436"/>
        <v>0</v>
      </c>
      <c r="O2341" t="str">
        <f t="shared" si="437"/>
        <v/>
      </c>
      <c r="P2341" t="str">
        <f>IFERROR(VLOOKUP(A2341,Ref_Data!$A:$B,2,0),"Unknown")</f>
        <v>High Income</v>
      </c>
      <c r="Q2341" t="str">
        <f>IFERROR(VLOOKUP(A2341,Ref_Data!$A:$C,3,0),"Unknown")</f>
        <v>East Asia &amp; Pacific</v>
      </c>
      <c r="R2341" t="str">
        <f t="shared" si="438"/>
        <v>Universal Access</v>
      </c>
      <c r="S2341">
        <f t="shared" si="439"/>
        <v>12.585946336015652</v>
      </c>
      <c r="T2341">
        <f t="shared" si="440"/>
        <v>-29.521739130434796</v>
      </c>
      <c r="U2341">
        <f t="shared" si="441"/>
        <v>74.175478577774058</v>
      </c>
      <c r="V2341">
        <f t="shared" si="442"/>
        <v>1.2000000000000028</v>
      </c>
      <c r="W2341">
        <f t="shared" si="443"/>
        <v>-36.010619670000011</v>
      </c>
    </row>
    <row r="2342" spans="1:23" x14ac:dyDescent="0.2">
      <c r="A2342" t="s">
        <v>365</v>
      </c>
      <c r="B2342" t="s">
        <v>364</v>
      </c>
      <c r="C2342">
        <v>2010</v>
      </c>
      <c r="D2342">
        <v>19.5</v>
      </c>
      <c r="E2342">
        <v>55.2</v>
      </c>
      <c r="F2342">
        <v>0.55431810400000003</v>
      </c>
      <c r="H2342">
        <v>7633523</v>
      </c>
      <c r="I2342" t="str">
        <f>Master_Data!$A2342 &amp; "-" &amp; Master_Data!$C2342</f>
        <v>PNG-2010</v>
      </c>
      <c r="J2342" t="str">
        <f t="shared" si="432"/>
        <v/>
      </c>
      <c r="K2342" t="str">
        <f t="shared" si="433"/>
        <v/>
      </c>
      <c r="L2342" t="str">
        <f t="shared" si="434"/>
        <v/>
      </c>
      <c r="M2342">
        <f t="shared" si="435"/>
        <v>4231399.996200392</v>
      </c>
      <c r="N2342">
        <f t="shared" si="436"/>
        <v>80.5</v>
      </c>
      <c r="O2342" t="str">
        <f t="shared" si="437"/>
        <v/>
      </c>
      <c r="P2342" t="str">
        <f>IFERROR(VLOOKUP(A2342,Ref_Data!$A:$B,2,0),"Unknown")</f>
        <v>Lower Middle Income</v>
      </c>
      <c r="Q2342" t="str">
        <f>IFERROR(VLOOKUP(A2342,Ref_Data!$A:$C,3,0),"Unknown")</f>
        <v>East Asia &amp; Pacific</v>
      </c>
      <c r="R2342" t="str">
        <f t="shared" si="438"/>
        <v>Critical</v>
      </c>
      <c r="S2342">
        <f t="shared" si="439"/>
        <v>-60.124657439414051</v>
      </c>
      <c r="T2342">
        <f t="shared" si="440"/>
        <v>24.787335093262101</v>
      </c>
      <c r="U2342">
        <f t="shared" si="441"/>
        <v>-4.5437411099916343</v>
      </c>
      <c r="V2342">
        <f t="shared" si="442"/>
        <v>0</v>
      </c>
      <c r="W2342">
        <f t="shared" si="443"/>
        <v>0</v>
      </c>
    </row>
    <row r="2343" spans="1:23" x14ac:dyDescent="0.2">
      <c r="A2343" t="s">
        <v>365</v>
      </c>
      <c r="B2343" t="s">
        <v>364</v>
      </c>
      <c r="C2343">
        <v>2011</v>
      </c>
      <c r="D2343">
        <v>17.3</v>
      </c>
      <c r="E2343">
        <v>54.7</v>
      </c>
      <c r="F2343">
        <v>0.56864782400000002</v>
      </c>
      <c r="H2343">
        <v>7859346</v>
      </c>
      <c r="I2343" t="str">
        <f>Master_Data!$A2343 &amp; "-" &amp; Master_Data!$C2343</f>
        <v>PNG-2011</v>
      </c>
      <c r="J2343">
        <f t="shared" si="432"/>
        <v>-2.1999999999999993</v>
      </c>
      <c r="K2343">
        <f t="shared" si="433"/>
        <v>-0.5</v>
      </c>
      <c r="L2343">
        <f t="shared" si="434"/>
        <v>1.432971999999999E-2</v>
      </c>
      <c r="M2343">
        <f t="shared" si="435"/>
        <v>4469200.000963104</v>
      </c>
      <c r="N2343">
        <f t="shared" si="436"/>
        <v>82.7</v>
      </c>
      <c r="O2343" t="str">
        <f t="shared" si="437"/>
        <v/>
      </c>
      <c r="P2343" t="str">
        <f>IFERROR(VLOOKUP(A2343,Ref_Data!$A:$B,2,0),"Unknown")</f>
        <v>Lower Middle Income</v>
      </c>
      <c r="Q2343" t="str">
        <f>IFERROR(VLOOKUP(A2343,Ref_Data!$A:$C,3,0),"Unknown")</f>
        <v>East Asia &amp; Pacific</v>
      </c>
      <c r="R2343" t="str">
        <f t="shared" si="438"/>
        <v>Critical</v>
      </c>
      <c r="S2343">
        <f t="shared" si="439"/>
        <v>-63.115327430820315</v>
      </c>
      <c r="T2343">
        <f t="shared" si="440"/>
        <v>24.50262971035886</v>
      </c>
      <c r="U2343">
        <f t="shared" si="441"/>
        <v>-4.5578855597740553</v>
      </c>
      <c r="V2343">
        <f t="shared" si="442"/>
        <v>-2.1999999999999993</v>
      </c>
      <c r="W2343">
        <f t="shared" si="443"/>
        <v>1.432971999999999E-2</v>
      </c>
    </row>
    <row r="2344" spans="1:23" x14ac:dyDescent="0.2">
      <c r="A2344" t="s">
        <v>365</v>
      </c>
      <c r="B2344" t="s">
        <v>364</v>
      </c>
      <c r="C2344">
        <v>2012</v>
      </c>
      <c r="D2344">
        <v>17.5</v>
      </c>
      <c r="E2344">
        <v>55.5</v>
      </c>
      <c r="F2344">
        <v>0.52724840699999997</v>
      </c>
      <c r="H2344">
        <v>8081390</v>
      </c>
      <c r="I2344" t="str">
        <f>Master_Data!$A2344 &amp; "-" &amp; Master_Data!$C2344</f>
        <v>PNG-2012</v>
      </c>
      <c r="J2344">
        <f t="shared" si="432"/>
        <v>0.19999999999999929</v>
      </c>
      <c r="K2344">
        <f t="shared" si="433"/>
        <v>0.79999999999999716</v>
      </c>
      <c r="L2344">
        <f t="shared" si="434"/>
        <v>-4.1399417000000049E-2</v>
      </c>
      <c r="M2344">
        <f t="shared" si="435"/>
        <v>4260900.0038457299</v>
      </c>
      <c r="N2344">
        <f t="shared" si="436"/>
        <v>82.5</v>
      </c>
      <c r="O2344" t="str">
        <f t="shared" si="437"/>
        <v/>
      </c>
      <c r="P2344" t="str">
        <f>IFERROR(VLOOKUP(A2344,Ref_Data!$A:$B,2,0),"Unknown")</f>
        <v>Lower Middle Income</v>
      </c>
      <c r="Q2344" t="str">
        <f>IFERROR(VLOOKUP(A2344,Ref_Data!$A:$C,3,0),"Unknown")</f>
        <v>East Asia &amp; Pacific</v>
      </c>
      <c r="R2344" t="str">
        <f t="shared" si="438"/>
        <v>Critical</v>
      </c>
      <c r="S2344">
        <f t="shared" si="439"/>
        <v>-63.620804536015626</v>
      </c>
      <c r="T2344">
        <f t="shared" si="440"/>
        <v>25.392870546775118</v>
      </c>
      <c r="U2344">
        <f t="shared" si="441"/>
        <v>-4.8782556560962291</v>
      </c>
      <c r="V2344">
        <f t="shared" si="442"/>
        <v>-2</v>
      </c>
      <c r="W2344">
        <f t="shared" si="443"/>
        <v>-2.7069697000000059E-2</v>
      </c>
    </row>
    <row r="2345" spans="1:23" x14ac:dyDescent="0.2">
      <c r="A2345" t="s">
        <v>365</v>
      </c>
      <c r="B2345" t="s">
        <v>364</v>
      </c>
      <c r="C2345">
        <v>2013</v>
      </c>
      <c r="D2345">
        <v>17.8</v>
      </c>
      <c r="E2345">
        <v>58.3</v>
      </c>
      <c r="F2345">
        <v>0.55123045500000001</v>
      </c>
      <c r="H2345">
        <v>8302698</v>
      </c>
      <c r="I2345" t="str">
        <f>Master_Data!$A2345 &amp; "-" &amp; Master_Data!$C2345</f>
        <v>PNG-2013</v>
      </c>
      <c r="J2345">
        <f t="shared" si="432"/>
        <v>0.30000000000000071</v>
      </c>
      <c r="K2345">
        <f t="shared" si="433"/>
        <v>2.7999999999999972</v>
      </c>
      <c r="L2345">
        <f t="shared" si="434"/>
        <v>2.3982048000000034E-2</v>
      </c>
      <c r="M2345">
        <f t="shared" si="435"/>
        <v>4576699.9962675897</v>
      </c>
      <c r="N2345">
        <f t="shared" si="436"/>
        <v>82.2</v>
      </c>
      <c r="O2345" t="str">
        <f t="shared" si="437"/>
        <v/>
      </c>
      <c r="P2345" t="str">
        <f>IFERROR(VLOOKUP(A2345,Ref_Data!$A:$B,2,0),"Unknown")</f>
        <v>Lower Middle Income</v>
      </c>
      <c r="Q2345" t="str">
        <f>IFERROR(VLOOKUP(A2345,Ref_Data!$A:$C,3,0),"Unknown")</f>
        <v>East Asia &amp; Pacific</v>
      </c>
      <c r="R2345" t="str">
        <f t="shared" si="438"/>
        <v>Critical</v>
      </c>
      <c r="S2345">
        <f t="shared" si="439"/>
        <v>-63.912538176640609</v>
      </c>
      <c r="T2345">
        <f t="shared" si="440"/>
        <v>27.998359916164649</v>
      </c>
      <c r="U2345">
        <f t="shared" si="441"/>
        <v>-4.4171399890000043</v>
      </c>
      <c r="V2345">
        <f t="shared" si="442"/>
        <v>-1.6999999999999993</v>
      </c>
      <c r="W2345">
        <f t="shared" si="443"/>
        <v>-3.0876490000000256E-3</v>
      </c>
    </row>
    <row r="2346" spans="1:23" x14ac:dyDescent="0.2">
      <c r="A2346" t="s">
        <v>365</v>
      </c>
      <c r="B2346" t="s">
        <v>364</v>
      </c>
      <c r="C2346">
        <v>2014</v>
      </c>
      <c r="D2346">
        <v>18.100000000000001</v>
      </c>
      <c r="E2346">
        <v>56.9</v>
      </c>
      <c r="F2346">
        <v>0.64972585599999999</v>
      </c>
      <c r="H2346">
        <v>8523441</v>
      </c>
      <c r="I2346" t="str">
        <f>Master_Data!$A2346 &amp; "-" &amp; Master_Data!$C2346</f>
        <v>PNG-2014</v>
      </c>
      <c r="J2346">
        <f t="shared" si="432"/>
        <v>0.30000000000000071</v>
      </c>
      <c r="K2346">
        <f t="shared" si="433"/>
        <v>-1.3999999999999986</v>
      </c>
      <c r="L2346">
        <f t="shared" si="434"/>
        <v>9.8495400999999982E-2</v>
      </c>
      <c r="M2346">
        <f t="shared" si="435"/>
        <v>5537899.9997904962</v>
      </c>
      <c r="N2346">
        <f t="shared" si="436"/>
        <v>81.900000000000006</v>
      </c>
      <c r="O2346" t="str">
        <f t="shared" si="437"/>
        <v/>
      </c>
      <c r="P2346" t="str">
        <f>IFERROR(VLOOKUP(A2346,Ref_Data!$A:$B,2,0),"Unknown")</f>
        <v>Lower Middle Income</v>
      </c>
      <c r="Q2346" t="str">
        <f>IFERROR(VLOOKUP(A2346,Ref_Data!$A:$C,3,0),"Unknown")</f>
        <v>East Asia &amp; Pacific</v>
      </c>
      <c r="R2346" t="str">
        <f t="shared" si="438"/>
        <v>Critical</v>
      </c>
      <c r="S2346">
        <f t="shared" si="439"/>
        <v>-64.340902588867152</v>
      </c>
      <c r="T2346">
        <f t="shared" si="440"/>
        <v>26.788273394421697</v>
      </c>
      <c r="U2346">
        <f t="shared" si="441"/>
        <v>-4.1415610420836844</v>
      </c>
      <c r="V2346">
        <f t="shared" si="442"/>
        <v>-1.3999999999999986</v>
      </c>
      <c r="W2346">
        <f t="shared" si="443"/>
        <v>9.5407751999999957E-2</v>
      </c>
    </row>
    <row r="2347" spans="1:23" x14ac:dyDescent="0.2">
      <c r="A2347" t="s">
        <v>365</v>
      </c>
      <c r="B2347" t="s">
        <v>364</v>
      </c>
      <c r="C2347">
        <v>2015</v>
      </c>
      <c r="D2347">
        <v>18.399999999999999</v>
      </c>
      <c r="E2347">
        <v>55.3</v>
      </c>
      <c r="F2347">
        <v>0.68325882599999999</v>
      </c>
      <c r="H2347">
        <v>8743246</v>
      </c>
      <c r="I2347" t="str">
        <f>Master_Data!$A2347 &amp; "-" &amp; Master_Data!$C2347</f>
        <v>PNG-2015</v>
      </c>
      <c r="J2347">
        <f t="shared" si="432"/>
        <v>0.29999999999999716</v>
      </c>
      <c r="K2347">
        <f t="shared" si="433"/>
        <v>-1.6000000000000014</v>
      </c>
      <c r="L2347">
        <f t="shared" si="434"/>
        <v>3.3532969999999995E-2</v>
      </c>
      <c r="M2347">
        <f t="shared" si="435"/>
        <v>5973899.9973891955</v>
      </c>
      <c r="N2347">
        <f t="shared" si="436"/>
        <v>81.599999999999994</v>
      </c>
      <c r="O2347" t="str">
        <f t="shared" si="437"/>
        <v/>
      </c>
      <c r="P2347" t="str">
        <f>IFERROR(VLOOKUP(A2347,Ref_Data!$A:$B,2,0),"Unknown")</f>
        <v>Lower Middle Income</v>
      </c>
      <c r="Q2347" t="str">
        <f>IFERROR(VLOOKUP(A2347,Ref_Data!$A:$C,3,0),"Unknown")</f>
        <v>East Asia &amp; Pacific</v>
      </c>
      <c r="R2347" t="str">
        <f t="shared" si="438"/>
        <v>Critical</v>
      </c>
      <c r="S2347">
        <f t="shared" si="439"/>
        <v>-64.615238558046883</v>
      </c>
      <c r="T2347">
        <f t="shared" si="440"/>
        <v>25.384842808502007</v>
      </c>
      <c r="U2347">
        <f t="shared" si="441"/>
        <v>-4.0261825400041786</v>
      </c>
      <c r="V2347">
        <f t="shared" si="442"/>
        <v>-1.1000000000000014</v>
      </c>
      <c r="W2347">
        <f t="shared" si="443"/>
        <v>0.12894072199999995</v>
      </c>
    </row>
    <row r="2348" spans="1:23" x14ac:dyDescent="0.2">
      <c r="A2348" t="s">
        <v>365</v>
      </c>
      <c r="B2348" t="s">
        <v>364</v>
      </c>
      <c r="C2348">
        <v>2016</v>
      </c>
      <c r="D2348">
        <v>13.5</v>
      </c>
      <c r="E2348">
        <v>54.8</v>
      </c>
      <c r="F2348">
        <v>0.73880923300000001</v>
      </c>
      <c r="H2348">
        <v>8961718</v>
      </c>
      <c r="I2348" t="str">
        <f>Master_Data!$A2348 &amp; "-" &amp; Master_Data!$C2348</f>
        <v>PNG-2016</v>
      </c>
      <c r="J2348">
        <f t="shared" si="432"/>
        <v>-4.8999999999999986</v>
      </c>
      <c r="K2348">
        <f t="shared" si="433"/>
        <v>-0.5</v>
      </c>
      <c r="L2348">
        <f t="shared" si="434"/>
        <v>5.5550407000000024E-2</v>
      </c>
      <c r="M2348">
        <f t="shared" si="435"/>
        <v>6621000.0019422937</v>
      </c>
      <c r="N2348">
        <f t="shared" si="436"/>
        <v>86.5</v>
      </c>
      <c r="O2348" t="str">
        <f t="shared" si="437"/>
        <v/>
      </c>
      <c r="P2348" t="str">
        <f>IFERROR(VLOOKUP(A2348,Ref_Data!$A:$B,2,0),"Unknown")</f>
        <v>Lower Middle Income</v>
      </c>
      <c r="Q2348" t="str">
        <f>IFERROR(VLOOKUP(A2348,Ref_Data!$A:$C,3,0),"Unknown")</f>
        <v>East Asia &amp; Pacific</v>
      </c>
      <c r="R2348" t="str">
        <f t="shared" si="438"/>
        <v>Critical</v>
      </c>
      <c r="S2348">
        <f t="shared" si="439"/>
        <v>-70.594751130546967</v>
      </c>
      <c r="T2348">
        <f t="shared" si="440"/>
        <v>25.093942474815272</v>
      </c>
      <c r="U2348">
        <f t="shared" si="441"/>
        <v>-3.9355625626694564</v>
      </c>
      <c r="V2348">
        <f t="shared" si="442"/>
        <v>-6</v>
      </c>
      <c r="W2348">
        <f t="shared" si="443"/>
        <v>0.18449112899999998</v>
      </c>
    </row>
    <row r="2349" spans="1:23" x14ac:dyDescent="0.2">
      <c r="A2349" t="s">
        <v>365</v>
      </c>
      <c r="B2349" t="s">
        <v>364</v>
      </c>
      <c r="C2349">
        <v>2017</v>
      </c>
      <c r="D2349">
        <v>19.2</v>
      </c>
      <c r="E2349">
        <v>54.7</v>
      </c>
      <c r="F2349">
        <v>0.62963068700000002</v>
      </c>
      <c r="H2349">
        <v>9178714</v>
      </c>
      <c r="I2349" t="str">
        <f>Master_Data!$A2349 &amp; "-" &amp; Master_Data!$C2349</f>
        <v>PNG-2017</v>
      </c>
      <c r="J2349">
        <f t="shared" si="432"/>
        <v>5.6999999999999993</v>
      </c>
      <c r="K2349">
        <f t="shared" si="433"/>
        <v>-9.9999999999994316E-2</v>
      </c>
      <c r="L2349">
        <f t="shared" si="434"/>
        <v>-0.10917854599999999</v>
      </c>
      <c r="M2349">
        <f t="shared" si="435"/>
        <v>5779200.0015965179</v>
      </c>
      <c r="N2349">
        <f t="shared" si="436"/>
        <v>80.8</v>
      </c>
      <c r="O2349" t="str">
        <f t="shared" si="437"/>
        <v/>
      </c>
      <c r="P2349" t="str">
        <f>IFERROR(VLOOKUP(A2349,Ref_Data!$A:$B,2,0),"Unknown")</f>
        <v>Lower Middle Income</v>
      </c>
      <c r="Q2349" t="str">
        <f>IFERROR(VLOOKUP(A2349,Ref_Data!$A:$C,3,0),"Unknown")</f>
        <v>East Asia &amp; Pacific</v>
      </c>
      <c r="R2349" t="str">
        <f t="shared" si="438"/>
        <v>Critical</v>
      </c>
      <c r="S2349">
        <f t="shared" si="439"/>
        <v>-65.653907690078114</v>
      </c>
      <c r="T2349">
        <f t="shared" si="440"/>
        <v>25.158481128265056</v>
      </c>
      <c r="U2349">
        <f t="shared" si="441"/>
        <v>-4.0481203785732243</v>
      </c>
      <c r="V2349">
        <f t="shared" si="442"/>
        <v>-0.30000000000000071</v>
      </c>
      <c r="W2349">
        <f t="shared" si="443"/>
        <v>7.5312582999999989E-2</v>
      </c>
    </row>
    <row r="2350" spans="1:23" x14ac:dyDescent="0.2">
      <c r="A2350" t="s">
        <v>365</v>
      </c>
      <c r="B2350" t="s">
        <v>364</v>
      </c>
      <c r="C2350">
        <v>2018</v>
      </c>
      <c r="D2350">
        <v>16.600000000000001</v>
      </c>
      <c r="E2350">
        <v>53.4</v>
      </c>
      <c r="F2350">
        <v>0.522006835</v>
      </c>
      <c r="H2350">
        <v>9394513</v>
      </c>
      <c r="I2350" t="str">
        <f>Master_Data!$A2350 &amp; "-" &amp; Master_Data!$C2350</f>
        <v>PNG-2018</v>
      </c>
      <c r="J2350">
        <f t="shared" si="432"/>
        <v>-2.5999999999999979</v>
      </c>
      <c r="K2350">
        <f t="shared" si="433"/>
        <v>-1.3000000000000043</v>
      </c>
      <c r="L2350">
        <f t="shared" si="434"/>
        <v>-0.10762385200000002</v>
      </c>
      <c r="M2350">
        <f t="shared" si="435"/>
        <v>4903999.9974963553</v>
      </c>
      <c r="N2350">
        <f t="shared" si="436"/>
        <v>83.4</v>
      </c>
      <c r="O2350" t="str">
        <f t="shared" si="437"/>
        <v/>
      </c>
      <c r="P2350" t="str">
        <f>IFERROR(VLOOKUP(A2350,Ref_Data!$A:$B,2,0),"Unknown")</f>
        <v>Lower Middle Income</v>
      </c>
      <c r="Q2350" t="str">
        <f>IFERROR(VLOOKUP(A2350,Ref_Data!$A:$C,3,0),"Unknown")</f>
        <v>East Asia &amp; Pacific</v>
      </c>
      <c r="R2350" t="str">
        <f t="shared" si="438"/>
        <v>Critical</v>
      </c>
      <c r="S2350">
        <f t="shared" si="439"/>
        <v>-68.883800559687501</v>
      </c>
      <c r="T2350">
        <f t="shared" si="440"/>
        <v>23.836969829674697</v>
      </c>
      <c r="U2350">
        <f t="shared" si="441"/>
        <v>-4.1888621746276149</v>
      </c>
      <c r="V2350">
        <f t="shared" si="442"/>
        <v>-2.8999999999999986</v>
      </c>
      <c r="W2350">
        <f t="shared" si="443"/>
        <v>-3.2311269000000031E-2</v>
      </c>
    </row>
    <row r="2351" spans="1:23" x14ac:dyDescent="0.2">
      <c r="A2351" t="s">
        <v>365</v>
      </c>
      <c r="B2351" t="s">
        <v>364</v>
      </c>
      <c r="C2351">
        <v>2019</v>
      </c>
      <c r="D2351">
        <v>23.6</v>
      </c>
      <c r="E2351">
        <v>53.2</v>
      </c>
      <c r="F2351">
        <v>0.52413307899999995</v>
      </c>
      <c r="H2351">
        <v>9609010</v>
      </c>
      <c r="I2351" t="str">
        <f>Master_Data!$A2351 &amp; "-" &amp; Master_Data!$C2351</f>
        <v>PNG-2019</v>
      </c>
      <c r="J2351">
        <f t="shared" si="432"/>
        <v>7</v>
      </c>
      <c r="K2351">
        <f t="shared" si="433"/>
        <v>-0.19999999999999574</v>
      </c>
      <c r="L2351">
        <f t="shared" si="434"/>
        <v>2.1262439999999438E-3</v>
      </c>
      <c r="M2351">
        <f t="shared" si="435"/>
        <v>5036399.9974417891</v>
      </c>
      <c r="N2351">
        <f t="shared" si="436"/>
        <v>76.400000000000006</v>
      </c>
      <c r="O2351" t="str">
        <f t="shared" si="437"/>
        <v/>
      </c>
      <c r="P2351" t="str">
        <f>IFERROR(VLOOKUP(A2351,Ref_Data!$A:$B,2,0),"Unknown")</f>
        <v>Lower Middle Income</v>
      </c>
      <c r="Q2351" t="str">
        <f>IFERROR(VLOOKUP(A2351,Ref_Data!$A:$C,3,0),"Unknown")</f>
        <v>East Asia &amp; Pacific</v>
      </c>
      <c r="R2351" t="str">
        <f t="shared" si="438"/>
        <v>Low Access</v>
      </c>
      <c r="S2351">
        <f t="shared" si="439"/>
        <v>-62.441377139414122</v>
      </c>
      <c r="T2351">
        <f t="shared" si="440"/>
        <v>23.737808956172714</v>
      </c>
      <c r="U2351">
        <f t="shared" si="441"/>
        <v>-4.1592682165815873</v>
      </c>
      <c r="V2351">
        <f t="shared" si="442"/>
        <v>4.1000000000000014</v>
      </c>
      <c r="W2351">
        <f t="shared" si="443"/>
        <v>-3.0185025000000087E-2</v>
      </c>
    </row>
    <row r="2352" spans="1:23" x14ac:dyDescent="0.2">
      <c r="A2352" t="s">
        <v>365</v>
      </c>
      <c r="B2352" t="s">
        <v>364</v>
      </c>
      <c r="C2352">
        <v>2020</v>
      </c>
      <c r="D2352">
        <v>20.5</v>
      </c>
      <c r="E2352">
        <v>53.6</v>
      </c>
      <c r="F2352">
        <v>0.55771614300000005</v>
      </c>
      <c r="H2352">
        <v>9815746</v>
      </c>
      <c r="I2352" t="str">
        <f>Master_Data!$A2352 &amp; "-" &amp; Master_Data!$C2352</f>
        <v>PNG-2020</v>
      </c>
      <c r="J2352">
        <f t="shared" si="432"/>
        <v>-3.1000000000000014</v>
      </c>
      <c r="K2352">
        <f t="shared" si="433"/>
        <v>0.39999999999999858</v>
      </c>
      <c r="L2352">
        <f t="shared" si="434"/>
        <v>3.3583064000000107E-2</v>
      </c>
      <c r="M2352">
        <f t="shared" si="435"/>
        <v>5474399.9997876789</v>
      </c>
      <c r="N2352">
        <f t="shared" si="436"/>
        <v>79.5</v>
      </c>
      <c r="O2352" t="str">
        <f t="shared" si="437"/>
        <v/>
      </c>
      <c r="P2352" t="str">
        <f>IFERROR(VLOOKUP(A2352,Ref_Data!$A:$B,2,0),"Unknown")</f>
        <v>Lower Middle Income</v>
      </c>
      <c r="Q2352" t="str">
        <f>IFERROR(VLOOKUP(A2352,Ref_Data!$A:$C,3,0),"Unknown")</f>
        <v>East Asia &amp; Pacific</v>
      </c>
      <c r="R2352" t="str">
        <f t="shared" si="438"/>
        <v>Low Access</v>
      </c>
      <c r="S2352">
        <f t="shared" si="439"/>
        <v>-66.073834525664083</v>
      </c>
      <c r="T2352">
        <f t="shared" si="440"/>
        <v>23.06514656618474</v>
      </c>
      <c r="U2352">
        <f t="shared" si="441"/>
        <v>-3.8430314933012579</v>
      </c>
      <c r="V2352">
        <f t="shared" si="442"/>
        <v>1</v>
      </c>
      <c r="W2352">
        <f t="shared" si="443"/>
        <v>3.3980390000000193E-3</v>
      </c>
    </row>
    <row r="2353" spans="1:23" x14ac:dyDescent="0.2">
      <c r="A2353" t="s">
        <v>365</v>
      </c>
      <c r="B2353" t="s">
        <v>364</v>
      </c>
      <c r="C2353">
        <v>2021</v>
      </c>
      <c r="D2353">
        <v>20.9</v>
      </c>
      <c r="E2353">
        <v>54.5</v>
      </c>
      <c r="F2353">
        <v>0.53797622599999995</v>
      </c>
      <c r="H2353">
        <v>10012896</v>
      </c>
      <c r="I2353" t="str">
        <f>Master_Data!$A2353 &amp; "-" &amp; Master_Data!$C2353</f>
        <v>PNG-2021</v>
      </c>
      <c r="J2353">
        <f t="shared" si="432"/>
        <v>0.39999999999999858</v>
      </c>
      <c r="K2353">
        <f t="shared" si="433"/>
        <v>0.89999999999999858</v>
      </c>
      <c r="L2353">
        <f t="shared" si="434"/>
        <v>-1.9739917000000107E-2</v>
      </c>
      <c r="M2353">
        <f t="shared" si="435"/>
        <v>5386700.0014104955</v>
      </c>
      <c r="N2353">
        <f t="shared" si="436"/>
        <v>79.099999999999994</v>
      </c>
      <c r="O2353" t="str">
        <f t="shared" si="437"/>
        <v/>
      </c>
      <c r="P2353" t="str">
        <f>IFERROR(VLOOKUP(A2353,Ref_Data!$A:$B,2,0),"Unknown")</f>
        <v>Lower Middle Income</v>
      </c>
      <c r="Q2353" t="str">
        <f>IFERROR(VLOOKUP(A2353,Ref_Data!$A:$C,3,0),"Unknown")</f>
        <v>East Asia &amp; Pacific</v>
      </c>
      <c r="R2353" t="str">
        <f t="shared" si="438"/>
        <v>Low Access</v>
      </c>
      <c r="S2353">
        <f t="shared" si="439"/>
        <v>-66.225168510273448</v>
      </c>
      <c r="T2353">
        <f t="shared" si="440"/>
        <v>24.896618357487942</v>
      </c>
      <c r="U2353">
        <f t="shared" si="441"/>
        <v>-4.0427581150041867</v>
      </c>
      <c r="V2353">
        <f t="shared" si="442"/>
        <v>1.3999999999999986</v>
      </c>
      <c r="W2353">
        <f t="shared" si="443"/>
        <v>-1.6341878000000087E-2</v>
      </c>
    </row>
    <row r="2354" spans="1:23" x14ac:dyDescent="0.2">
      <c r="A2354" t="s">
        <v>365</v>
      </c>
      <c r="B2354" t="s">
        <v>364</v>
      </c>
      <c r="C2354">
        <v>2022</v>
      </c>
      <c r="D2354">
        <v>19</v>
      </c>
      <c r="E2354">
        <v>54.6</v>
      </c>
      <c r="F2354">
        <v>0.54193946999999998</v>
      </c>
      <c r="H2354">
        <v>10203169</v>
      </c>
      <c r="I2354" t="str">
        <f>Master_Data!$A2354 &amp; "-" &amp; Master_Data!$C2354</f>
        <v>PNG-2022</v>
      </c>
      <c r="J2354">
        <f t="shared" si="432"/>
        <v>-1.8999999999999986</v>
      </c>
      <c r="K2354">
        <f t="shared" si="433"/>
        <v>0.10000000000000142</v>
      </c>
      <c r="L2354">
        <f t="shared" si="434"/>
        <v>3.9632440000000324E-3</v>
      </c>
      <c r="M2354">
        <f t="shared" si="435"/>
        <v>5529500.0001804298</v>
      </c>
      <c r="N2354">
        <f t="shared" si="436"/>
        <v>81</v>
      </c>
      <c r="O2354" t="str">
        <f t="shared" si="437"/>
        <v/>
      </c>
      <c r="P2354" t="str">
        <f>IFERROR(VLOOKUP(A2354,Ref_Data!$A:$B,2,0),"Unknown")</f>
        <v>Lower Middle Income</v>
      </c>
      <c r="Q2354" t="str">
        <f>IFERROR(VLOOKUP(A2354,Ref_Data!$A:$C,3,0),"Unknown")</f>
        <v>East Asia &amp; Pacific</v>
      </c>
      <c r="R2354" t="str">
        <f t="shared" si="438"/>
        <v>Critical</v>
      </c>
      <c r="S2354">
        <f t="shared" si="439"/>
        <v>-68.414053663984348</v>
      </c>
      <c r="T2354">
        <f t="shared" si="440"/>
        <v>24.178260869565207</v>
      </c>
      <c r="U2354">
        <f t="shared" si="441"/>
        <v>-4.0088615822259364</v>
      </c>
      <c r="V2354">
        <f t="shared" si="442"/>
        <v>-0.5</v>
      </c>
      <c r="W2354">
        <f t="shared" si="443"/>
        <v>-1.2378634000000055E-2</v>
      </c>
    </row>
    <row r="2355" spans="1:23" x14ac:dyDescent="0.2">
      <c r="A2355" t="s">
        <v>367</v>
      </c>
      <c r="B2355" t="s">
        <v>366</v>
      </c>
      <c r="C2355">
        <v>2010</v>
      </c>
      <c r="D2355">
        <v>100</v>
      </c>
      <c r="E2355">
        <v>9.5</v>
      </c>
      <c r="F2355">
        <v>8.6582336719999997</v>
      </c>
      <c r="G2355">
        <v>2642.068812</v>
      </c>
      <c r="H2355">
        <v>38042794</v>
      </c>
      <c r="I2355" t="str">
        <f>Master_Data!$A2355 &amp; "-" &amp; Master_Data!$C2355</f>
        <v>POL-2010</v>
      </c>
      <c r="J2355" t="str">
        <f t="shared" si="432"/>
        <v/>
      </c>
      <c r="K2355" t="str">
        <f t="shared" si="433"/>
        <v/>
      </c>
      <c r="L2355" t="str">
        <f t="shared" si="434"/>
        <v/>
      </c>
      <c r="M2355">
        <f t="shared" si="435"/>
        <v>329383399.98775953</v>
      </c>
      <c r="N2355">
        <f t="shared" si="436"/>
        <v>0</v>
      </c>
      <c r="O2355">
        <f t="shared" si="437"/>
        <v>3.2770659237470308</v>
      </c>
      <c r="P2355" t="str">
        <f>IFERROR(VLOOKUP(A2355,Ref_Data!$A:$B,2,0),"Unknown")</f>
        <v>High Income</v>
      </c>
      <c r="Q2355" t="str">
        <f>IFERROR(VLOOKUP(A2355,Ref_Data!$A:$C,3,0),"Unknown")</f>
        <v>Europe &amp; Central Asia</v>
      </c>
      <c r="R2355" t="str">
        <f t="shared" si="438"/>
        <v>Universal Access</v>
      </c>
      <c r="S2355">
        <f t="shared" si="439"/>
        <v>20.375342560585949</v>
      </c>
      <c r="T2355">
        <f t="shared" si="440"/>
        <v>-20.912664906737902</v>
      </c>
      <c r="U2355">
        <f t="shared" si="441"/>
        <v>3.5601744580083654</v>
      </c>
      <c r="V2355">
        <f t="shared" si="442"/>
        <v>0</v>
      </c>
      <c r="W2355">
        <f t="shared" si="443"/>
        <v>0</v>
      </c>
    </row>
    <row r="2356" spans="1:23" x14ac:dyDescent="0.2">
      <c r="A2356" t="s">
        <v>367</v>
      </c>
      <c r="B2356" t="s">
        <v>366</v>
      </c>
      <c r="C2356">
        <v>2011</v>
      </c>
      <c r="D2356">
        <v>100</v>
      </c>
      <c r="E2356">
        <v>10.4</v>
      </c>
      <c r="F2356">
        <v>8.58934161</v>
      </c>
      <c r="G2356">
        <v>2652.9908059999998</v>
      </c>
      <c r="H2356">
        <v>38063255</v>
      </c>
      <c r="I2356" t="str">
        <f>Master_Data!$A2356 &amp; "-" &amp; Master_Data!$C2356</f>
        <v>POL-2011</v>
      </c>
      <c r="J2356">
        <f t="shared" si="432"/>
        <v>0</v>
      </c>
      <c r="K2356">
        <f t="shared" si="433"/>
        <v>0.90000000000000036</v>
      </c>
      <c r="L2356">
        <f t="shared" si="434"/>
        <v>-6.8892061999999754E-2</v>
      </c>
      <c r="M2356">
        <f t="shared" si="435"/>
        <v>326938299.98354053</v>
      </c>
      <c r="N2356">
        <f t="shared" si="436"/>
        <v>0</v>
      </c>
      <c r="O2356">
        <f t="shared" si="437"/>
        <v>3.2376070020952801</v>
      </c>
      <c r="P2356" t="str">
        <f>IFERROR(VLOOKUP(A2356,Ref_Data!$A:$B,2,0),"Unknown")</f>
        <v>High Income</v>
      </c>
      <c r="Q2356" t="str">
        <f>IFERROR(VLOOKUP(A2356,Ref_Data!$A:$C,3,0),"Unknown")</f>
        <v>Europe &amp; Central Asia</v>
      </c>
      <c r="R2356" t="str">
        <f t="shared" si="438"/>
        <v>Universal Access</v>
      </c>
      <c r="S2356">
        <f t="shared" si="439"/>
        <v>19.584672569179688</v>
      </c>
      <c r="T2356">
        <f t="shared" si="440"/>
        <v>-19.797370289641144</v>
      </c>
      <c r="U2356">
        <f t="shared" si="441"/>
        <v>3.4628082262259445</v>
      </c>
      <c r="V2356">
        <f t="shared" si="442"/>
        <v>0</v>
      </c>
      <c r="W2356">
        <f t="shared" si="443"/>
        <v>-6.8892061999999754E-2</v>
      </c>
    </row>
    <row r="2357" spans="1:23" x14ac:dyDescent="0.2">
      <c r="A2357" t="s">
        <v>367</v>
      </c>
      <c r="B2357" t="s">
        <v>366</v>
      </c>
      <c r="C2357">
        <v>2012</v>
      </c>
      <c r="D2357">
        <v>100</v>
      </c>
      <c r="E2357">
        <v>10.9</v>
      </c>
      <c r="F2357">
        <v>8.3999033819999998</v>
      </c>
      <c r="G2357">
        <v>2563.6908920000001</v>
      </c>
      <c r="H2357">
        <v>38063164</v>
      </c>
      <c r="I2357" t="str">
        <f>Master_Data!$A2357 &amp; "-" &amp; Master_Data!$C2357</f>
        <v>POL-2012</v>
      </c>
      <c r="J2357">
        <f t="shared" si="432"/>
        <v>0</v>
      </c>
      <c r="K2357">
        <f t="shared" si="433"/>
        <v>0.5</v>
      </c>
      <c r="L2357">
        <f t="shared" si="434"/>
        <v>-0.18943822800000021</v>
      </c>
      <c r="M2357">
        <f t="shared" si="435"/>
        <v>319726900.01322067</v>
      </c>
      <c r="N2357">
        <f t="shared" si="436"/>
        <v>0</v>
      </c>
      <c r="O2357">
        <f t="shared" si="437"/>
        <v>3.2764883661333379</v>
      </c>
      <c r="P2357" t="str">
        <f>IFERROR(VLOOKUP(A2357,Ref_Data!$A:$B,2,0),"Unknown")</f>
        <v>High Income</v>
      </c>
      <c r="Q2357" t="str">
        <f>IFERROR(VLOOKUP(A2357,Ref_Data!$A:$C,3,0),"Unknown")</f>
        <v>Europe &amp; Central Asia</v>
      </c>
      <c r="R2357" t="str">
        <f t="shared" si="438"/>
        <v>Universal Access</v>
      </c>
      <c r="S2357">
        <f t="shared" si="439"/>
        <v>18.879195463984374</v>
      </c>
      <c r="T2357">
        <f t="shared" si="440"/>
        <v>-19.20712945322488</v>
      </c>
      <c r="U2357">
        <f t="shared" si="441"/>
        <v>2.9943993189037705</v>
      </c>
      <c r="V2357">
        <f t="shared" si="442"/>
        <v>0</v>
      </c>
      <c r="W2357">
        <f t="shared" si="443"/>
        <v>-0.25833028999999996</v>
      </c>
    </row>
    <row r="2358" spans="1:23" x14ac:dyDescent="0.2">
      <c r="A2358" t="s">
        <v>367</v>
      </c>
      <c r="B2358" t="s">
        <v>366</v>
      </c>
      <c r="C2358">
        <v>2013</v>
      </c>
      <c r="D2358">
        <v>100</v>
      </c>
      <c r="E2358">
        <v>11.4</v>
      </c>
      <c r="F2358">
        <v>8.2830777209999997</v>
      </c>
      <c r="G2358">
        <v>2567.1820849999999</v>
      </c>
      <c r="H2358">
        <v>38040196</v>
      </c>
      <c r="I2358" t="str">
        <f>Master_Data!$A2358 &amp; "-" &amp; Master_Data!$C2358</f>
        <v>POL-2013</v>
      </c>
      <c r="J2358">
        <f t="shared" si="432"/>
        <v>0</v>
      </c>
      <c r="K2358">
        <f t="shared" si="433"/>
        <v>0.5</v>
      </c>
      <c r="L2358">
        <f t="shared" si="434"/>
        <v>-0.11682566100000003</v>
      </c>
      <c r="M2358">
        <f t="shared" si="435"/>
        <v>315089899.99007332</v>
      </c>
      <c r="N2358">
        <f t="shared" si="436"/>
        <v>0</v>
      </c>
      <c r="O2358">
        <f t="shared" si="437"/>
        <v>3.2265252119816039</v>
      </c>
      <c r="P2358" t="str">
        <f>IFERROR(VLOOKUP(A2358,Ref_Data!$A:$B,2,0),"Unknown")</f>
        <v>High Income</v>
      </c>
      <c r="Q2358" t="str">
        <f>IFERROR(VLOOKUP(A2358,Ref_Data!$A:$C,3,0),"Unknown")</f>
        <v>Europe &amp; Central Asia</v>
      </c>
      <c r="R2358" t="str">
        <f t="shared" si="438"/>
        <v>Universal Access</v>
      </c>
      <c r="S2358">
        <f t="shared" si="439"/>
        <v>18.287461823359394</v>
      </c>
      <c r="T2358">
        <f t="shared" si="440"/>
        <v>-18.901640083835346</v>
      </c>
      <c r="U2358">
        <f t="shared" si="441"/>
        <v>3.3147072769999957</v>
      </c>
      <c r="V2358">
        <f t="shared" si="442"/>
        <v>0</v>
      </c>
      <c r="W2358">
        <f t="shared" si="443"/>
        <v>-0.37515595099999999</v>
      </c>
    </row>
    <row r="2359" spans="1:23" x14ac:dyDescent="0.2">
      <c r="A2359" t="s">
        <v>367</v>
      </c>
      <c r="B2359" t="s">
        <v>366</v>
      </c>
      <c r="C2359">
        <v>2014</v>
      </c>
      <c r="D2359">
        <v>100</v>
      </c>
      <c r="E2359">
        <v>11.6</v>
      </c>
      <c r="F2359">
        <v>7.9599181669999997</v>
      </c>
      <c r="G2359">
        <v>2473.7977070000002</v>
      </c>
      <c r="H2359">
        <v>38011735</v>
      </c>
      <c r="I2359" t="str">
        <f>Master_Data!$A2359 &amp; "-" &amp; Master_Data!$C2359</f>
        <v>POL-2014</v>
      </c>
      <c r="J2359">
        <f t="shared" si="432"/>
        <v>0</v>
      </c>
      <c r="K2359">
        <f t="shared" si="433"/>
        <v>0.19999999999999929</v>
      </c>
      <c r="L2359">
        <f t="shared" si="434"/>
        <v>-0.32315955400000007</v>
      </c>
      <c r="M2359">
        <f t="shared" si="435"/>
        <v>302570299.98568976</v>
      </c>
      <c r="N2359">
        <f t="shared" si="436"/>
        <v>0</v>
      </c>
      <c r="O2359">
        <f t="shared" si="437"/>
        <v>3.2176916263104935</v>
      </c>
      <c r="P2359" t="str">
        <f>IFERROR(VLOOKUP(A2359,Ref_Data!$A:$B,2,0),"Unknown")</f>
        <v>High Income</v>
      </c>
      <c r="Q2359" t="str">
        <f>IFERROR(VLOOKUP(A2359,Ref_Data!$A:$C,3,0),"Unknown")</f>
        <v>Europe &amp; Central Asia</v>
      </c>
      <c r="R2359" t="str">
        <f t="shared" si="438"/>
        <v>Universal Access</v>
      </c>
      <c r="S2359">
        <f t="shared" si="439"/>
        <v>17.559097411132853</v>
      </c>
      <c r="T2359">
        <f t="shared" si="440"/>
        <v>-18.511726605578303</v>
      </c>
      <c r="U2359">
        <f t="shared" si="441"/>
        <v>3.1686312689163154</v>
      </c>
      <c r="V2359">
        <f t="shared" si="442"/>
        <v>0</v>
      </c>
      <c r="W2359">
        <f t="shared" si="443"/>
        <v>-0.69831550500000006</v>
      </c>
    </row>
    <row r="2360" spans="1:23" x14ac:dyDescent="0.2">
      <c r="A2360" t="s">
        <v>367</v>
      </c>
      <c r="B2360" t="s">
        <v>366</v>
      </c>
      <c r="C2360">
        <v>2015</v>
      </c>
      <c r="D2360">
        <v>100</v>
      </c>
      <c r="E2360">
        <v>11.9</v>
      </c>
      <c r="F2360">
        <v>8.0500943340000006</v>
      </c>
      <c r="G2360">
        <v>2498.7740659999999</v>
      </c>
      <c r="H2360">
        <v>37986412</v>
      </c>
      <c r="I2360" t="str">
        <f>Master_Data!$A2360 &amp; "-" &amp; Master_Data!$C2360</f>
        <v>POL-2015</v>
      </c>
      <c r="J2360">
        <f t="shared" si="432"/>
        <v>0</v>
      </c>
      <c r="K2360">
        <f t="shared" si="433"/>
        <v>0.30000000000000071</v>
      </c>
      <c r="L2360">
        <f t="shared" si="434"/>
        <v>9.0176167000000973E-2</v>
      </c>
      <c r="M2360">
        <f t="shared" si="435"/>
        <v>305794200.01018965</v>
      </c>
      <c r="N2360">
        <f t="shared" si="436"/>
        <v>0</v>
      </c>
      <c r="O2360">
        <f t="shared" si="437"/>
        <v>3.2216175297859042</v>
      </c>
      <c r="P2360" t="str">
        <f>IFERROR(VLOOKUP(A2360,Ref_Data!$A:$B,2,0),"Unknown")</f>
        <v>High Income</v>
      </c>
      <c r="Q2360" t="str">
        <f>IFERROR(VLOOKUP(A2360,Ref_Data!$A:$C,3,0),"Unknown")</f>
        <v>Europe &amp; Central Asia</v>
      </c>
      <c r="R2360" t="str">
        <f t="shared" si="438"/>
        <v>Universal Access</v>
      </c>
      <c r="S2360">
        <f t="shared" si="439"/>
        <v>16.984761441953111</v>
      </c>
      <c r="T2360">
        <f t="shared" si="440"/>
        <v>-18.015157191497991</v>
      </c>
      <c r="U2360">
        <f t="shared" si="441"/>
        <v>3.3406529679958217</v>
      </c>
      <c r="V2360">
        <f t="shared" si="442"/>
        <v>0</v>
      </c>
      <c r="W2360">
        <f t="shared" si="443"/>
        <v>-0.60813933799999909</v>
      </c>
    </row>
    <row r="2361" spans="1:23" x14ac:dyDescent="0.2">
      <c r="A2361" t="s">
        <v>367</v>
      </c>
      <c r="B2361" t="s">
        <v>366</v>
      </c>
      <c r="C2361">
        <v>2016</v>
      </c>
      <c r="D2361">
        <v>100</v>
      </c>
      <c r="E2361">
        <v>11.3</v>
      </c>
      <c r="F2361">
        <v>8.3415136759999999</v>
      </c>
      <c r="G2361">
        <v>2614.9716050000002</v>
      </c>
      <c r="H2361">
        <v>37970087</v>
      </c>
      <c r="I2361" t="str">
        <f>Master_Data!$A2361 &amp; "-" &amp; Master_Data!$C2361</f>
        <v>POL-2016</v>
      </c>
      <c r="J2361">
        <f t="shared" si="432"/>
        <v>0</v>
      </c>
      <c r="K2361">
        <f t="shared" si="433"/>
        <v>-0.59999999999999964</v>
      </c>
      <c r="L2361">
        <f t="shared" si="434"/>
        <v>0.2914193419999993</v>
      </c>
      <c r="M2361">
        <f t="shared" si="435"/>
        <v>316727999.9894098</v>
      </c>
      <c r="N2361">
        <f t="shared" si="436"/>
        <v>0</v>
      </c>
      <c r="O2361">
        <f t="shared" si="437"/>
        <v>3.1899060242376893</v>
      </c>
      <c r="P2361" t="str">
        <f>IFERROR(VLOOKUP(A2361,Ref_Data!$A:$B,2,0),"Unknown")</f>
        <v>High Income</v>
      </c>
      <c r="Q2361" t="str">
        <f>IFERROR(VLOOKUP(A2361,Ref_Data!$A:$C,3,0),"Unknown")</f>
        <v>Europe &amp; Central Asia</v>
      </c>
      <c r="R2361" t="str">
        <f t="shared" si="438"/>
        <v>Universal Access</v>
      </c>
      <c r="S2361">
        <f t="shared" si="439"/>
        <v>15.905248869453033</v>
      </c>
      <c r="T2361">
        <f t="shared" si="440"/>
        <v>-18.406057525184725</v>
      </c>
      <c r="U2361">
        <f t="shared" si="441"/>
        <v>3.6671418803305436</v>
      </c>
      <c r="V2361">
        <f t="shared" si="442"/>
        <v>0</v>
      </c>
      <c r="W2361">
        <f t="shared" si="443"/>
        <v>-0.31671999599999978</v>
      </c>
    </row>
    <row r="2362" spans="1:23" x14ac:dyDescent="0.2">
      <c r="A2362" t="s">
        <v>367</v>
      </c>
      <c r="B2362" t="s">
        <v>366</v>
      </c>
      <c r="C2362">
        <v>2017</v>
      </c>
      <c r="D2362">
        <v>100</v>
      </c>
      <c r="E2362">
        <v>11.1</v>
      </c>
      <c r="F2362">
        <v>8.6958160119999999</v>
      </c>
      <c r="G2362">
        <v>2734.4272759999999</v>
      </c>
      <c r="H2362">
        <v>37974826</v>
      </c>
      <c r="I2362" t="str">
        <f>Master_Data!$A2362 &amp; "-" &amp; Master_Data!$C2362</f>
        <v>POL-2017</v>
      </c>
      <c r="J2362">
        <f t="shared" si="432"/>
        <v>0</v>
      </c>
      <c r="K2362">
        <f t="shared" si="433"/>
        <v>-0.20000000000000107</v>
      </c>
      <c r="L2362">
        <f t="shared" si="434"/>
        <v>0.35430233599999994</v>
      </c>
      <c r="M2362">
        <f t="shared" si="435"/>
        <v>330222099.98371392</v>
      </c>
      <c r="N2362">
        <f t="shared" si="436"/>
        <v>0</v>
      </c>
      <c r="O2362">
        <f t="shared" si="437"/>
        <v>3.1801233436789342</v>
      </c>
      <c r="P2362" t="str">
        <f>IFERROR(VLOOKUP(A2362,Ref_Data!$A:$B,2,0),"Unknown")</f>
        <v>High Income</v>
      </c>
      <c r="Q2362" t="str">
        <f>IFERROR(VLOOKUP(A2362,Ref_Data!$A:$C,3,0),"Unknown")</f>
        <v>Europe &amp; Central Asia</v>
      </c>
      <c r="R2362" t="str">
        <f t="shared" si="438"/>
        <v>Universal Access</v>
      </c>
      <c r="S2362">
        <f t="shared" si="439"/>
        <v>15.146092309921883</v>
      </c>
      <c r="T2362">
        <f t="shared" si="440"/>
        <v>-18.441518871734949</v>
      </c>
      <c r="U2362">
        <f t="shared" si="441"/>
        <v>4.0180649464267759</v>
      </c>
      <c r="V2362">
        <f t="shared" si="442"/>
        <v>0</v>
      </c>
      <c r="W2362">
        <f t="shared" si="443"/>
        <v>3.7582340000000158E-2</v>
      </c>
    </row>
    <row r="2363" spans="1:23" x14ac:dyDescent="0.2">
      <c r="A2363" t="s">
        <v>367</v>
      </c>
      <c r="B2363" t="s">
        <v>366</v>
      </c>
      <c r="C2363">
        <v>2018</v>
      </c>
      <c r="D2363">
        <v>100</v>
      </c>
      <c r="E2363">
        <v>15.1</v>
      </c>
      <c r="F2363">
        <v>8.6803178429999992</v>
      </c>
      <c r="G2363">
        <v>2865.5268310000001</v>
      </c>
      <c r="H2363">
        <v>37974750</v>
      </c>
      <c r="I2363" t="str">
        <f>Master_Data!$A2363 &amp; "-" &amp; Master_Data!$C2363</f>
        <v>POL-2018</v>
      </c>
      <c r="J2363">
        <f t="shared" si="432"/>
        <v>0</v>
      </c>
      <c r="K2363">
        <f t="shared" si="433"/>
        <v>4</v>
      </c>
      <c r="L2363">
        <f t="shared" si="434"/>
        <v>-1.5498169000000672E-2</v>
      </c>
      <c r="M2363">
        <f t="shared" si="435"/>
        <v>329632900.00846422</v>
      </c>
      <c r="N2363">
        <f t="shared" si="436"/>
        <v>0</v>
      </c>
      <c r="O2363">
        <f t="shared" si="437"/>
        <v>3.0292223227834083</v>
      </c>
      <c r="P2363" t="str">
        <f>IFERROR(VLOOKUP(A2363,Ref_Data!$A:$B,2,0),"Unknown")</f>
        <v>High Income</v>
      </c>
      <c r="Q2363" t="str">
        <f>IFERROR(VLOOKUP(A2363,Ref_Data!$A:$C,3,0),"Unknown")</f>
        <v>Europe &amp; Central Asia</v>
      </c>
      <c r="R2363" t="str">
        <f t="shared" si="438"/>
        <v>Universal Access</v>
      </c>
      <c r="S2363">
        <f t="shared" si="439"/>
        <v>14.516199440312505</v>
      </c>
      <c r="T2363">
        <f t="shared" si="440"/>
        <v>-14.463030170325302</v>
      </c>
      <c r="U2363">
        <f t="shared" si="441"/>
        <v>3.9694488333723843</v>
      </c>
      <c r="V2363">
        <f t="shared" si="442"/>
        <v>0</v>
      </c>
      <c r="W2363">
        <f t="shared" si="443"/>
        <v>2.2084170999999486E-2</v>
      </c>
    </row>
    <row r="2364" spans="1:23" x14ac:dyDescent="0.2">
      <c r="A2364" t="s">
        <v>367</v>
      </c>
      <c r="B2364" t="s">
        <v>366</v>
      </c>
      <c r="C2364">
        <v>2019</v>
      </c>
      <c r="D2364">
        <v>100</v>
      </c>
      <c r="E2364">
        <v>15.6</v>
      </c>
      <c r="F2364">
        <v>8.2198550130000001</v>
      </c>
      <c r="G2364">
        <v>2761.0724620000001</v>
      </c>
      <c r="H2364">
        <v>37965475</v>
      </c>
      <c r="I2364" t="str">
        <f>Master_Data!$A2364 &amp; "-" &amp; Master_Data!$C2364</f>
        <v>POL-2019</v>
      </c>
      <c r="J2364">
        <f t="shared" si="432"/>
        <v>0</v>
      </c>
      <c r="K2364">
        <f t="shared" si="433"/>
        <v>0.5</v>
      </c>
      <c r="L2364">
        <f t="shared" si="434"/>
        <v>-0.4604628299999991</v>
      </c>
      <c r="M2364">
        <f t="shared" si="435"/>
        <v>312070699.99967617</v>
      </c>
      <c r="N2364">
        <f t="shared" si="436"/>
        <v>0</v>
      </c>
      <c r="O2364">
        <f t="shared" si="437"/>
        <v>2.9770515356362277</v>
      </c>
      <c r="P2364" t="str">
        <f>IFERROR(VLOOKUP(A2364,Ref_Data!$A:$B,2,0),"Unknown")</f>
        <v>High Income</v>
      </c>
      <c r="Q2364" t="str">
        <f>IFERROR(VLOOKUP(A2364,Ref_Data!$A:$C,3,0),"Unknown")</f>
        <v>Europe &amp; Central Asia</v>
      </c>
      <c r="R2364" t="str">
        <f t="shared" si="438"/>
        <v>Universal Access</v>
      </c>
      <c r="S2364">
        <f t="shared" si="439"/>
        <v>13.958622860585876</v>
      </c>
      <c r="T2364">
        <f t="shared" si="440"/>
        <v>-13.86219104382729</v>
      </c>
      <c r="U2364">
        <f t="shared" si="441"/>
        <v>3.5364537174184125</v>
      </c>
      <c r="V2364">
        <f t="shared" si="442"/>
        <v>0</v>
      </c>
      <c r="W2364">
        <f t="shared" si="443"/>
        <v>-0.43837865899999962</v>
      </c>
    </row>
    <row r="2365" spans="1:23" x14ac:dyDescent="0.2">
      <c r="A2365" t="s">
        <v>367</v>
      </c>
      <c r="B2365" t="s">
        <v>366</v>
      </c>
      <c r="C2365">
        <v>2020</v>
      </c>
      <c r="D2365">
        <v>100</v>
      </c>
      <c r="E2365">
        <v>16.100000000000001</v>
      </c>
      <c r="F2365">
        <v>7.9134740959999998</v>
      </c>
      <c r="G2365">
        <v>2710.9560620000002</v>
      </c>
      <c r="H2365">
        <v>37515748</v>
      </c>
      <c r="I2365" t="str">
        <f>Master_Data!$A2365 &amp; "-" &amp; Master_Data!$C2365</f>
        <v>POL-2020</v>
      </c>
      <c r="J2365">
        <f t="shared" si="432"/>
        <v>0</v>
      </c>
      <c r="K2365">
        <f t="shared" si="433"/>
        <v>0.50000000000000178</v>
      </c>
      <c r="L2365">
        <f t="shared" si="434"/>
        <v>-0.30638091700000025</v>
      </c>
      <c r="M2365">
        <f t="shared" si="435"/>
        <v>296879899.99006379</v>
      </c>
      <c r="N2365">
        <f t="shared" si="436"/>
        <v>0</v>
      </c>
      <c r="O2365">
        <f t="shared" si="437"/>
        <v>2.9190713220788451</v>
      </c>
      <c r="P2365" t="str">
        <f>IFERROR(VLOOKUP(A2365,Ref_Data!$A:$B,2,0),"Unknown")</f>
        <v>High Income</v>
      </c>
      <c r="Q2365" t="str">
        <f>IFERROR(VLOOKUP(A2365,Ref_Data!$A:$C,3,0),"Unknown")</f>
        <v>Europe &amp; Central Asia</v>
      </c>
      <c r="R2365" t="str">
        <f t="shared" si="438"/>
        <v>Universal Access</v>
      </c>
      <c r="S2365">
        <f t="shared" si="439"/>
        <v>13.426165474335917</v>
      </c>
      <c r="T2365">
        <f t="shared" si="440"/>
        <v>-14.43485343381526</v>
      </c>
      <c r="U2365">
        <f t="shared" si="441"/>
        <v>3.512726459698742</v>
      </c>
      <c r="V2365">
        <f t="shared" si="442"/>
        <v>0</v>
      </c>
      <c r="W2365">
        <f t="shared" si="443"/>
        <v>-0.74475957599999987</v>
      </c>
    </row>
    <row r="2366" spans="1:23" x14ac:dyDescent="0.2">
      <c r="A2366" t="s">
        <v>367</v>
      </c>
      <c r="B2366" t="s">
        <v>366</v>
      </c>
      <c r="C2366">
        <v>2021</v>
      </c>
      <c r="D2366">
        <v>100</v>
      </c>
      <c r="E2366">
        <v>15.2</v>
      </c>
      <c r="F2366">
        <v>8.7614559459999999</v>
      </c>
      <c r="G2366">
        <v>2920.1135250000002</v>
      </c>
      <c r="H2366">
        <v>36981559</v>
      </c>
      <c r="I2366" t="str">
        <f>Master_Data!$A2366 &amp; "-" &amp; Master_Data!$C2366</f>
        <v>POL-2021</v>
      </c>
      <c r="J2366">
        <f t="shared" si="432"/>
        <v>0</v>
      </c>
      <c r="K2366">
        <f t="shared" si="433"/>
        <v>-0.90000000000000213</v>
      </c>
      <c r="L2366">
        <f t="shared" si="434"/>
        <v>0.84798185000000004</v>
      </c>
      <c r="M2366">
        <f t="shared" si="435"/>
        <v>324012299.99289984</v>
      </c>
      <c r="N2366">
        <f t="shared" si="436"/>
        <v>0</v>
      </c>
      <c r="O2366">
        <f t="shared" si="437"/>
        <v>3.0003819615198006</v>
      </c>
      <c r="P2366" t="str">
        <f>IFERROR(VLOOKUP(A2366,Ref_Data!$A:$B,2,0),"Unknown")</f>
        <v>High Income</v>
      </c>
      <c r="Q2366" t="str">
        <f>IFERROR(VLOOKUP(A2366,Ref_Data!$A:$C,3,0),"Unknown")</f>
        <v>Europe &amp; Central Asia</v>
      </c>
      <c r="R2366" t="str">
        <f t="shared" si="438"/>
        <v>Universal Access</v>
      </c>
      <c r="S2366">
        <f t="shared" si="439"/>
        <v>12.87483148972656</v>
      </c>
      <c r="T2366">
        <f t="shared" si="440"/>
        <v>-14.403381642512059</v>
      </c>
      <c r="U2366">
        <f t="shared" si="441"/>
        <v>4.1807216049958136</v>
      </c>
      <c r="V2366">
        <f t="shared" si="442"/>
        <v>0</v>
      </c>
      <c r="W2366">
        <f t="shared" si="443"/>
        <v>0.10322227400000017</v>
      </c>
    </row>
    <row r="2367" spans="1:23" x14ac:dyDescent="0.2">
      <c r="A2367" t="s">
        <v>367</v>
      </c>
      <c r="B2367" t="s">
        <v>366</v>
      </c>
      <c r="C2367">
        <v>2022</v>
      </c>
      <c r="D2367">
        <v>100</v>
      </c>
      <c r="F2367">
        <v>8.3635788190000007</v>
      </c>
      <c r="G2367">
        <v>2798.0077460000002</v>
      </c>
      <c r="H2367">
        <v>36821749</v>
      </c>
      <c r="I2367" t="str">
        <f>Master_Data!$A2367 &amp; "-" &amp; Master_Data!$C2367</f>
        <v>POL-2022</v>
      </c>
      <c r="J2367">
        <f t="shared" si="432"/>
        <v>0</v>
      </c>
      <c r="K2367" t="str">
        <f t="shared" si="433"/>
        <v/>
      </c>
      <c r="L2367">
        <f t="shared" si="434"/>
        <v>-0.39787712699999922</v>
      </c>
      <c r="M2367">
        <f t="shared" si="435"/>
        <v>307961600.01493448</v>
      </c>
      <c r="N2367">
        <f t="shared" si="436"/>
        <v>0</v>
      </c>
      <c r="O2367">
        <f t="shared" si="437"/>
        <v>2.9891192513517795</v>
      </c>
      <c r="P2367" t="str">
        <f>IFERROR(VLOOKUP(A2367,Ref_Data!$A:$B,2,0),"Unknown")</f>
        <v>High Income</v>
      </c>
      <c r="Q2367" t="str">
        <f>IFERROR(VLOOKUP(A2367,Ref_Data!$A:$C,3,0),"Unknown")</f>
        <v>Europe &amp; Central Asia</v>
      </c>
      <c r="R2367" t="str">
        <f t="shared" si="438"/>
        <v>Universal Access</v>
      </c>
      <c r="S2367">
        <f t="shared" si="439"/>
        <v>12.585946336015652</v>
      </c>
      <c r="T2367" t="str">
        <f t="shared" si="440"/>
        <v/>
      </c>
      <c r="U2367">
        <f t="shared" si="441"/>
        <v>3.8127777667740643</v>
      </c>
      <c r="V2367">
        <f t="shared" si="442"/>
        <v>0</v>
      </c>
      <c r="W2367">
        <f t="shared" si="443"/>
        <v>-0.29465485299999905</v>
      </c>
    </row>
    <row r="2368" spans="1:23" x14ac:dyDescent="0.2">
      <c r="A2368" t="s">
        <v>369</v>
      </c>
      <c r="B2368" t="s">
        <v>368</v>
      </c>
      <c r="C2368">
        <v>2010</v>
      </c>
      <c r="D2368">
        <v>32.719603720000002</v>
      </c>
      <c r="E2368">
        <v>75.713562249999995</v>
      </c>
      <c r="F2368">
        <v>0.471633519</v>
      </c>
      <c r="G2368">
        <v>395.22714889999997</v>
      </c>
      <c r="H2368">
        <v>752046672</v>
      </c>
      <c r="I2368" t="str">
        <f>Master_Data!$A2368 &amp; "-" &amp; Master_Data!$C2368</f>
        <v>PRE-2010</v>
      </c>
      <c r="J2368" t="str">
        <f t="shared" si="432"/>
        <v/>
      </c>
      <c r="K2368" t="str">
        <f t="shared" si="433"/>
        <v/>
      </c>
      <c r="L2368" t="str">
        <f t="shared" si="434"/>
        <v/>
      </c>
      <c r="M2368">
        <f t="shared" si="435"/>
        <v>354690418.36759877</v>
      </c>
      <c r="N2368">
        <f t="shared" si="436"/>
        <v>67.280396279999991</v>
      </c>
      <c r="O2368">
        <f t="shared" si="437"/>
        <v>1.1933226761184168</v>
      </c>
      <c r="P2368" t="str">
        <f>IFERROR(VLOOKUP(A2368,Ref_Data!$A:$B,2,0),"Unknown")</f>
        <v>Unknown</v>
      </c>
      <c r="Q2368" t="str">
        <f>IFERROR(VLOOKUP(A2368,Ref_Data!$A:$C,3,0),"Unknown")</f>
        <v>Unknown</v>
      </c>
      <c r="R2368" t="str">
        <f t="shared" si="438"/>
        <v>Low Access</v>
      </c>
      <c r="S2368">
        <f t="shared" si="439"/>
        <v>-46.905053719414049</v>
      </c>
      <c r="T2368">
        <f t="shared" si="440"/>
        <v>45.300897343262093</v>
      </c>
      <c r="U2368">
        <f t="shared" si="441"/>
        <v>-4.6264256949916343</v>
      </c>
      <c r="V2368">
        <f t="shared" si="442"/>
        <v>0</v>
      </c>
      <c r="W2368">
        <f t="shared" si="443"/>
        <v>0</v>
      </c>
    </row>
    <row r="2369" spans="1:23" x14ac:dyDescent="0.2">
      <c r="A2369" t="s">
        <v>369</v>
      </c>
      <c r="B2369" t="s">
        <v>368</v>
      </c>
      <c r="C2369">
        <v>2011</v>
      </c>
      <c r="D2369">
        <v>36.123140739999997</v>
      </c>
      <c r="E2369">
        <v>74.652819160000007</v>
      </c>
      <c r="F2369">
        <v>0.48947550499999998</v>
      </c>
      <c r="G2369">
        <v>417.40544610000001</v>
      </c>
      <c r="H2369">
        <v>774567417</v>
      </c>
      <c r="I2369" t="str">
        <f>Master_Data!$A2369 &amp; "-" &amp; Master_Data!$C2369</f>
        <v>PRE-2011</v>
      </c>
      <c r="J2369">
        <f t="shared" si="432"/>
        <v>3.4035370199999946</v>
      </c>
      <c r="K2369">
        <f t="shared" si="433"/>
        <v>-1.0607430899999883</v>
      </c>
      <c r="L2369">
        <f t="shared" si="434"/>
        <v>1.7841985999999976E-2</v>
      </c>
      <c r="M2369">
        <f t="shared" si="435"/>
        <v>379131777.59262055</v>
      </c>
      <c r="N2369">
        <f t="shared" si="436"/>
        <v>63.876859260000003</v>
      </c>
      <c r="O2369">
        <f t="shared" si="437"/>
        <v>1.1726619994381524</v>
      </c>
      <c r="P2369" t="str">
        <f>IFERROR(VLOOKUP(A2369,Ref_Data!$A:$B,2,0),"Unknown")</f>
        <v>Unknown</v>
      </c>
      <c r="Q2369" t="str">
        <f>IFERROR(VLOOKUP(A2369,Ref_Data!$A:$C,3,0),"Unknown")</f>
        <v>Unknown</v>
      </c>
      <c r="R2369" t="str">
        <f t="shared" si="438"/>
        <v>Low Access</v>
      </c>
      <c r="S2369">
        <f t="shared" si="439"/>
        <v>-44.292186690820316</v>
      </c>
      <c r="T2369">
        <f t="shared" si="440"/>
        <v>44.455448870358865</v>
      </c>
      <c r="U2369">
        <f t="shared" si="441"/>
        <v>-4.6370578787740557</v>
      </c>
      <c r="V2369">
        <f t="shared" si="442"/>
        <v>3.4035370199999946</v>
      </c>
      <c r="W2369">
        <f t="shared" si="443"/>
        <v>1.7841985999999976E-2</v>
      </c>
    </row>
    <row r="2370" spans="1:23" x14ac:dyDescent="0.2">
      <c r="A2370" t="s">
        <v>369</v>
      </c>
      <c r="B2370" t="s">
        <v>368</v>
      </c>
      <c r="C2370">
        <v>2012</v>
      </c>
      <c r="D2370">
        <v>37.501601090000001</v>
      </c>
      <c r="E2370">
        <v>73.186544240000003</v>
      </c>
      <c r="F2370">
        <v>0.50232628199999996</v>
      </c>
      <c r="G2370">
        <v>415.83613270000001</v>
      </c>
      <c r="H2370">
        <v>798002725</v>
      </c>
      <c r="I2370" t="str">
        <f>Master_Data!$A2370 &amp; "-" &amp; Master_Data!$C2370</f>
        <v>PRE-2012</v>
      </c>
      <c r="J2370">
        <f t="shared" ref="J2370:J2433" si="444">IF(C2370=2010,"",IF(D2370="","",IFERROR(D2370-INDEX($D:$D,MATCH(A2370&amp;"-"&amp;(C2370-1),$I:$I,0)),"")))</f>
        <v>1.3784603500000046</v>
      </c>
      <c r="K2370">
        <f t="shared" ref="K2370:K2433" si="445">IF(C2370=2010,"",IF(E2370="","",IFERROR(E2370-INDEX($E:$E,MATCH(A2370&amp;"-"&amp;(C2370-1),$I:$I,0)),"")))</f>
        <v>-1.4662749200000036</v>
      </c>
      <c r="L2370">
        <f t="shared" ref="L2370:L2433" si="446">IF(C2370=2010,"",IF(F2370="","",IFERROR(F2370-INDEX($F:$F,MATCH(A2370&amp;"-"&amp;(C2370-1),$I:$I,0)),"" )))</f>
        <v>1.285077699999998E-2</v>
      </c>
      <c r="M2370">
        <f t="shared" ref="M2370:M2433" si="447">IFERROR(F2370*H2370,"")</f>
        <v>400857741.87511843</v>
      </c>
      <c r="N2370">
        <f t="shared" ref="N2370:N2433" si="448">IF(D2370="","",100-D2370)</f>
        <v>62.498398909999999</v>
      </c>
      <c r="O2370">
        <f t="shared" ref="O2370:O2433" si="449">IFERROR(F2370/G2370*1000,"")</f>
        <v>1.2079909428226556</v>
      </c>
      <c r="P2370" t="str">
        <f>IFERROR(VLOOKUP(A2370,Ref_Data!$A:$B,2,0),"Unknown")</f>
        <v>Unknown</v>
      </c>
      <c r="Q2370" t="str">
        <f>IFERROR(VLOOKUP(A2370,Ref_Data!$A:$C,3,0),"Unknown")</f>
        <v>Unknown</v>
      </c>
      <c r="R2370" t="str">
        <f t="shared" ref="R2370:R2433" si="450">IF(D2370="","No Data",IF(D2370&gt;=95,"Universal Access",IF(D2370&gt;=80,"High Access",IF(D2370&gt;=50,"Moderate Access",IF(D2370&gt;=20,"Low Access","Critical")))))</f>
        <v>Low Access</v>
      </c>
      <c r="S2370">
        <f t="shared" ref="S2370:S2433" si="451">IF(D2370="","",D2370-AVERAGEIF($C:$C,C2370,$D:$D))</f>
        <v>-43.619203446015625</v>
      </c>
      <c r="T2370">
        <f t="shared" ref="T2370:T2433" si="452">IF(E2370="","",E2370-AVERAGEIF($C:$C,C2370,$E:$E))</f>
        <v>43.079414786775118</v>
      </c>
      <c r="U2370">
        <f t="shared" ref="U2370:U2433" si="453">IF(F2370="","",F2370-AVERAGEIF($C:$C,C2370,$F:$F))</f>
        <v>-4.9031777810962289</v>
      </c>
      <c r="V2370">
        <f t="shared" ref="V2370:V2433" si="454">IFERROR(IF(D2370="","",D2370-INDEX($D:$D,MATCH(A2370&amp;"-2010",$I:$I,0))),"")</f>
        <v>4.7819973699999991</v>
      </c>
      <c r="W2370">
        <f t="shared" ref="W2370:W2433" si="455">IFERROR(IF(F2370="","",F2370-INDEX($F:$F,MATCH(A2370&amp;"-2010",$I:$I,0))),"")</f>
        <v>3.0692762999999956E-2</v>
      </c>
    </row>
    <row r="2371" spans="1:23" x14ac:dyDescent="0.2">
      <c r="A2371" t="s">
        <v>369</v>
      </c>
      <c r="B2371" t="s">
        <v>368</v>
      </c>
      <c r="C2371">
        <v>2013</v>
      </c>
      <c r="D2371">
        <v>38.41112442</v>
      </c>
      <c r="E2371">
        <v>72.232580400000003</v>
      </c>
      <c r="F2371">
        <v>0.52786313699999998</v>
      </c>
      <c r="G2371">
        <v>422.19431040000001</v>
      </c>
      <c r="H2371">
        <v>822138419</v>
      </c>
      <c r="I2371" t="str">
        <f>Master_Data!$A2371 &amp; "-" &amp; Master_Data!$C2371</f>
        <v>PRE-2013</v>
      </c>
      <c r="J2371">
        <f t="shared" si="444"/>
        <v>0.90952332999999896</v>
      </c>
      <c r="K2371">
        <f t="shared" si="445"/>
        <v>-0.95396384000000012</v>
      </c>
      <c r="L2371">
        <f t="shared" si="446"/>
        <v>2.5536855000000025E-2</v>
      </c>
      <c r="M2371">
        <f t="shared" si="447"/>
        <v>433976564.90156037</v>
      </c>
      <c r="N2371">
        <f t="shared" si="448"/>
        <v>61.58887558</v>
      </c>
      <c r="O2371">
        <f t="shared" si="449"/>
        <v>1.2502848190916784</v>
      </c>
      <c r="P2371" t="str">
        <f>IFERROR(VLOOKUP(A2371,Ref_Data!$A:$B,2,0),"Unknown")</f>
        <v>Unknown</v>
      </c>
      <c r="Q2371" t="str">
        <f>IFERROR(VLOOKUP(A2371,Ref_Data!$A:$C,3,0),"Unknown")</f>
        <v>Unknown</v>
      </c>
      <c r="R2371" t="str">
        <f t="shared" si="450"/>
        <v>Low Access</v>
      </c>
      <c r="S2371">
        <f t="shared" si="451"/>
        <v>-43.301413756640606</v>
      </c>
      <c r="T2371">
        <f t="shared" si="452"/>
        <v>41.930940316164651</v>
      </c>
      <c r="U2371">
        <f t="shared" si="453"/>
        <v>-4.4405073070000043</v>
      </c>
      <c r="V2371">
        <f t="shared" si="454"/>
        <v>5.6915206999999981</v>
      </c>
      <c r="W2371">
        <f t="shared" si="455"/>
        <v>5.6229617999999981E-2</v>
      </c>
    </row>
    <row r="2372" spans="1:23" x14ac:dyDescent="0.2">
      <c r="A2372" t="s">
        <v>369</v>
      </c>
      <c r="B2372" t="s">
        <v>368</v>
      </c>
      <c r="C2372">
        <v>2014</v>
      </c>
      <c r="D2372">
        <v>39.894040259999997</v>
      </c>
      <c r="E2372">
        <v>72.717019690000001</v>
      </c>
      <c r="F2372">
        <v>0.52633422699999999</v>
      </c>
      <c r="G2372">
        <v>416.42224499999998</v>
      </c>
      <c r="H2372">
        <v>846420736</v>
      </c>
      <c r="I2372" t="str">
        <f>Master_Data!$A2372 &amp; "-" &amp; Master_Data!$C2372</f>
        <v>PRE-2014</v>
      </c>
      <c r="J2372">
        <f t="shared" si="444"/>
        <v>1.4829158399999969</v>
      </c>
      <c r="K2372">
        <f t="shared" si="445"/>
        <v>0.48443928999999741</v>
      </c>
      <c r="L2372">
        <f t="shared" si="446"/>
        <v>-1.5289099999999944E-3</v>
      </c>
      <c r="M2372">
        <f t="shared" si="447"/>
        <v>445500203.79933107</v>
      </c>
      <c r="N2372">
        <f t="shared" si="448"/>
        <v>60.105959740000003</v>
      </c>
      <c r="O2372">
        <f t="shared" si="449"/>
        <v>1.263943589276793</v>
      </c>
      <c r="P2372" t="str">
        <f>IFERROR(VLOOKUP(A2372,Ref_Data!$A:$B,2,0),"Unknown")</f>
        <v>Unknown</v>
      </c>
      <c r="Q2372" t="str">
        <f>IFERROR(VLOOKUP(A2372,Ref_Data!$A:$C,3,0),"Unknown")</f>
        <v>Unknown</v>
      </c>
      <c r="R2372" t="str">
        <f t="shared" si="450"/>
        <v>Low Access</v>
      </c>
      <c r="S2372">
        <f t="shared" si="451"/>
        <v>-42.546862328867149</v>
      </c>
      <c r="T2372">
        <f t="shared" si="452"/>
        <v>42.605293084421703</v>
      </c>
      <c r="U2372">
        <f t="shared" si="453"/>
        <v>-4.2649526710836838</v>
      </c>
      <c r="V2372">
        <f t="shared" si="454"/>
        <v>7.174436539999995</v>
      </c>
      <c r="W2372">
        <f t="shared" si="455"/>
        <v>5.4700707999999987E-2</v>
      </c>
    </row>
    <row r="2373" spans="1:23" x14ac:dyDescent="0.2">
      <c r="A2373" t="s">
        <v>369</v>
      </c>
      <c r="B2373" t="s">
        <v>368</v>
      </c>
      <c r="C2373">
        <v>2015</v>
      </c>
      <c r="D2373">
        <v>40.119668670000003</v>
      </c>
      <c r="E2373">
        <v>73.33989167</v>
      </c>
      <c r="F2373">
        <v>0.52424102299999997</v>
      </c>
      <c r="G2373">
        <v>409.05803479999997</v>
      </c>
      <c r="H2373">
        <v>870587800</v>
      </c>
      <c r="I2373" t="str">
        <f>Master_Data!$A2373 &amp; "-" &amp; Master_Data!$C2373</f>
        <v>PRE-2015</v>
      </c>
      <c r="J2373">
        <f t="shared" si="444"/>
        <v>0.22562841000000589</v>
      </c>
      <c r="K2373">
        <f t="shared" si="445"/>
        <v>0.62287197999999933</v>
      </c>
      <c r="L2373">
        <f t="shared" si="446"/>
        <v>-2.0932040000000152E-3</v>
      </c>
      <c r="M2373">
        <f t="shared" si="447"/>
        <v>456397838.88331938</v>
      </c>
      <c r="N2373">
        <f t="shared" si="448"/>
        <v>59.880331329999997</v>
      </c>
      <c r="O2373">
        <f t="shared" si="449"/>
        <v>1.2815810432774317</v>
      </c>
      <c r="P2373" t="str">
        <f>IFERROR(VLOOKUP(A2373,Ref_Data!$A:$B,2,0),"Unknown")</f>
        <v>Unknown</v>
      </c>
      <c r="Q2373" t="str">
        <f>IFERROR(VLOOKUP(A2373,Ref_Data!$A:$C,3,0),"Unknown")</f>
        <v>Unknown</v>
      </c>
      <c r="R2373" t="str">
        <f t="shared" si="450"/>
        <v>Low Access</v>
      </c>
      <c r="S2373">
        <f t="shared" si="451"/>
        <v>-42.895569888046886</v>
      </c>
      <c r="T2373">
        <f t="shared" si="452"/>
        <v>43.42473447850201</v>
      </c>
      <c r="U2373">
        <f t="shared" si="453"/>
        <v>-4.1852003430041789</v>
      </c>
      <c r="V2373">
        <f t="shared" si="454"/>
        <v>7.4000649500000009</v>
      </c>
      <c r="W2373">
        <f t="shared" si="455"/>
        <v>5.2607503999999972E-2</v>
      </c>
    </row>
    <row r="2374" spans="1:23" x14ac:dyDescent="0.2">
      <c r="A2374" t="s">
        <v>369</v>
      </c>
      <c r="B2374" t="s">
        <v>368</v>
      </c>
      <c r="C2374">
        <v>2016</v>
      </c>
      <c r="D2374">
        <v>44.671870009999999</v>
      </c>
      <c r="E2374">
        <v>72.842819469999995</v>
      </c>
      <c r="F2374">
        <v>0.54504712200000005</v>
      </c>
      <c r="G2374">
        <v>413.96543320000001</v>
      </c>
      <c r="H2374">
        <v>895239872</v>
      </c>
      <c r="I2374" t="str">
        <f>Master_Data!$A2374 &amp; "-" &amp; Master_Data!$C2374</f>
        <v>PRE-2016</v>
      </c>
      <c r="J2374">
        <f t="shared" si="444"/>
        <v>4.5522013399999963</v>
      </c>
      <c r="K2374">
        <f t="shared" si="445"/>
        <v>-0.49707220000000518</v>
      </c>
      <c r="L2374">
        <f t="shared" si="446"/>
        <v>2.0806099000000078E-2</v>
      </c>
      <c r="M2374">
        <f t="shared" si="447"/>
        <v>487947915.73324841</v>
      </c>
      <c r="N2374">
        <f t="shared" si="448"/>
        <v>55.328129990000001</v>
      </c>
      <c r="O2374">
        <f t="shared" si="449"/>
        <v>1.3166488752133811</v>
      </c>
      <c r="P2374" t="str">
        <f>IFERROR(VLOOKUP(A2374,Ref_Data!$A:$B,2,0),"Unknown")</f>
        <v>Unknown</v>
      </c>
      <c r="Q2374" t="str">
        <f>IFERROR(VLOOKUP(A2374,Ref_Data!$A:$C,3,0),"Unknown")</f>
        <v>Unknown</v>
      </c>
      <c r="R2374" t="str">
        <f t="shared" si="450"/>
        <v>Low Access</v>
      </c>
      <c r="S2374">
        <f t="shared" si="451"/>
        <v>-39.422881120546968</v>
      </c>
      <c r="T2374">
        <f t="shared" si="452"/>
        <v>43.136761944815269</v>
      </c>
      <c r="U2374">
        <f t="shared" si="453"/>
        <v>-4.1293246736694567</v>
      </c>
      <c r="V2374">
        <f t="shared" si="454"/>
        <v>11.952266289999997</v>
      </c>
      <c r="W2374">
        <f t="shared" si="455"/>
        <v>7.3413603000000049E-2</v>
      </c>
    </row>
    <row r="2375" spans="1:23" x14ac:dyDescent="0.2">
      <c r="A2375" t="s">
        <v>369</v>
      </c>
      <c r="B2375" t="s">
        <v>368</v>
      </c>
      <c r="C2375">
        <v>2017</v>
      </c>
      <c r="D2375">
        <v>44.358780199999998</v>
      </c>
      <c r="E2375">
        <v>72.757151930000006</v>
      </c>
      <c r="F2375">
        <v>0.54114043000000001</v>
      </c>
      <c r="G2375">
        <v>412.64379689999998</v>
      </c>
      <c r="H2375">
        <v>920568701</v>
      </c>
      <c r="I2375" t="str">
        <f>Master_Data!$A2375 &amp; "-" &amp; Master_Data!$C2375</f>
        <v>PRE-2017</v>
      </c>
      <c r="J2375">
        <f t="shared" si="444"/>
        <v>-0.31308981000000102</v>
      </c>
      <c r="K2375">
        <f t="shared" si="445"/>
        <v>-8.5667539999988662E-2</v>
      </c>
      <c r="L2375">
        <f t="shared" si="446"/>
        <v>-3.9066920000000449E-3</v>
      </c>
      <c r="M2375">
        <f t="shared" si="447"/>
        <v>498156942.70368141</v>
      </c>
      <c r="N2375">
        <f t="shared" si="448"/>
        <v>55.641219800000002</v>
      </c>
      <c r="O2375">
        <f t="shared" si="449"/>
        <v>1.3113984362913855</v>
      </c>
      <c r="P2375" t="str">
        <f>IFERROR(VLOOKUP(A2375,Ref_Data!$A:$B,2,0),"Unknown")</f>
        <v>Unknown</v>
      </c>
      <c r="Q2375" t="str">
        <f>IFERROR(VLOOKUP(A2375,Ref_Data!$A:$C,3,0),"Unknown")</f>
        <v>Unknown</v>
      </c>
      <c r="R2375" t="str">
        <f t="shared" si="450"/>
        <v>Low Access</v>
      </c>
      <c r="S2375">
        <f t="shared" si="451"/>
        <v>-40.495127490078119</v>
      </c>
      <c r="T2375">
        <f t="shared" si="452"/>
        <v>43.215633058265055</v>
      </c>
      <c r="U2375">
        <f t="shared" si="453"/>
        <v>-4.1366106355732235</v>
      </c>
      <c r="V2375">
        <f t="shared" si="454"/>
        <v>11.639176479999996</v>
      </c>
      <c r="W2375">
        <f t="shared" si="455"/>
        <v>6.9506911000000005E-2</v>
      </c>
    </row>
    <row r="2376" spans="1:23" x14ac:dyDescent="0.2">
      <c r="A2376" t="s">
        <v>369</v>
      </c>
      <c r="B2376" t="s">
        <v>368</v>
      </c>
      <c r="C2376">
        <v>2018</v>
      </c>
      <c r="D2376">
        <v>47.105537480000002</v>
      </c>
      <c r="E2376">
        <v>71.906862469999993</v>
      </c>
      <c r="F2376">
        <v>0.55552192099999997</v>
      </c>
      <c r="G2376">
        <v>410.90190130000002</v>
      </c>
      <c r="H2376">
        <v>946317177</v>
      </c>
      <c r="I2376" t="str">
        <f>Master_Data!$A2376 &amp; "-" &amp; Master_Data!$C2376</f>
        <v>PRE-2018</v>
      </c>
      <c r="J2376">
        <f t="shared" si="444"/>
        <v>2.7467572800000042</v>
      </c>
      <c r="K2376">
        <f t="shared" si="445"/>
        <v>-0.85028946000001326</v>
      </c>
      <c r="L2376">
        <f t="shared" si="446"/>
        <v>1.4381490999999968E-2</v>
      </c>
      <c r="M2376">
        <f t="shared" si="447"/>
        <v>525699936.042337</v>
      </c>
      <c r="N2376">
        <f t="shared" si="448"/>
        <v>52.894462519999998</v>
      </c>
      <c r="O2376">
        <f t="shared" si="449"/>
        <v>1.3519575335194487</v>
      </c>
      <c r="P2376" t="str">
        <f>IFERROR(VLOOKUP(A2376,Ref_Data!$A:$B,2,0),"Unknown")</f>
        <v>Unknown</v>
      </c>
      <c r="Q2376" t="str">
        <f>IFERROR(VLOOKUP(A2376,Ref_Data!$A:$C,3,0),"Unknown")</f>
        <v>Unknown</v>
      </c>
      <c r="R2376" t="str">
        <f t="shared" si="450"/>
        <v>Low Access</v>
      </c>
      <c r="S2376">
        <f t="shared" si="451"/>
        <v>-38.378263079687493</v>
      </c>
      <c r="T2376">
        <f t="shared" si="452"/>
        <v>42.343832299674688</v>
      </c>
      <c r="U2376">
        <f t="shared" si="453"/>
        <v>-4.1553470886276145</v>
      </c>
      <c r="V2376">
        <f t="shared" si="454"/>
        <v>14.38593376</v>
      </c>
      <c r="W2376">
        <f t="shared" si="455"/>
        <v>8.3888401999999973E-2</v>
      </c>
    </row>
    <row r="2377" spans="1:23" x14ac:dyDescent="0.2">
      <c r="A2377" t="s">
        <v>369</v>
      </c>
      <c r="B2377" t="s">
        <v>368</v>
      </c>
      <c r="C2377">
        <v>2019</v>
      </c>
      <c r="D2377">
        <v>47.58916499</v>
      </c>
      <c r="E2377">
        <v>71.43987095</v>
      </c>
      <c r="F2377">
        <v>0.56880723300000002</v>
      </c>
      <c r="G2377">
        <v>421.07942420000001</v>
      </c>
      <c r="H2377">
        <v>972302503</v>
      </c>
      <c r="I2377" t="str">
        <f>Master_Data!$A2377 &amp; "-" &amp; Master_Data!$C2377</f>
        <v>PRE-2019</v>
      </c>
      <c r="J2377">
        <f t="shared" si="444"/>
        <v>0.48362750999999804</v>
      </c>
      <c r="K2377">
        <f t="shared" si="445"/>
        <v>-0.46699151999999344</v>
      </c>
      <c r="L2377">
        <f t="shared" si="446"/>
        <v>1.3285312000000049E-2</v>
      </c>
      <c r="M2377">
        <f t="shared" si="447"/>
        <v>553052696.37040424</v>
      </c>
      <c r="N2377">
        <f t="shared" si="448"/>
        <v>52.41083501</v>
      </c>
      <c r="O2377">
        <f t="shared" si="449"/>
        <v>1.3508312216410596</v>
      </c>
      <c r="P2377" t="str">
        <f>IFERROR(VLOOKUP(A2377,Ref_Data!$A:$B,2,0),"Unknown")</f>
        <v>Unknown</v>
      </c>
      <c r="Q2377" t="str">
        <f>IFERROR(VLOOKUP(A2377,Ref_Data!$A:$C,3,0),"Unknown")</f>
        <v>Unknown</v>
      </c>
      <c r="R2377" t="str">
        <f t="shared" si="450"/>
        <v>Low Access</v>
      </c>
      <c r="S2377">
        <f t="shared" si="451"/>
        <v>-38.452212149414123</v>
      </c>
      <c r="T2377">
        <f t="shared" si="452"/>
        <v>41.97767990617271</v>
      </c>
      <c r="U2377">
        <f t="shared" si="453"/>
        <v>-4.1145940625815873</v>
      </c>
      <c r="V2377">
        <f t="shared" si="454"/>
        <v>14.869561269999998</v>
      </c>
      <c r="W2377">
        <f t="shared" si="455"/>
        <v>9.7173714000000022E-2</v>
      </c>
    </row>
    <row r="2378" spans="1:23" x14ac:dyDescent="0.2">
      <c r="A2378" t="s">
        <v>369</v>
      </c>
      <c r="B2378" t="s">
        <v>368</v>
      </c>
      <c r="C2378">
        <v>2020</v>
      </c>
      <c r="D2378">
        <v>48.38657662</v>
      </c>
      <c r="E2378">
        <v>73.328528390000002</v>
      </c>
      <c r="F2378">
        <v>0.52874295100000002</v>
      </c>
      <c r="G2378">
        <v>411.2851647</v>
      </c>
      <c r="H2378">
        <v>998624261</v>
      </c>
      <c r="I2378" t="str">
        <f>Master_Data!$A2378 &amp; "-" &amp; Master_Data!$C2378</f>
        <v>PRE-2020</v>
      </c>
      <c r="J2378">
        <f t="shared" si="444"/>
        <v>0.79741162999999915</v>
      </c>
      <c r="K2378">
        <f t="shared" si="445"/>
        <v>1.8886574400000029</v>
      </c>
      <c r="L2378">
        <f t="shared" si="446"/>
        <v>-4.0064282000000007E-2</v>
      </c>
      <c r="M2378">
        <f t="shared" si="447"/>
        <v>528015538.70133424</v>
      </c>
      <c r="N2378">
        <f t="shared" si="448"/>
        <v>51.61342338</v>
      </c>
      <c r="O2378">
        <f t="shared" si="449"/>
        <v>1.2855872187504651</v>
      </c>
      <c r="P2378" t="str">
        <f>IFERROR(VLOOKUP(A2378,Ref_Data!$A:$B,2,0),"Unknown")</f>
        <v>Unknown</v>
      </c>
      <c r="Q2378" t="str">
        <f>IFERROR(VLOOKUP(A2378,Ref_Data!$A:$C,3,0),"Unknown")</f>
        <v>Unknown</v>
      </c>
      <c r="R2378" t="str">
        <f t="shared" si="450"/>
        <v>Low Access</v>
      </c>
      <c r="S2378">
        <f t="shared" si="451"/>
        <v>-38.187257905664083</v>
      </c>
      <c r="T2378">
        <f t="shared" si="452"/>
        <v>42.793674956184745</v>
      </c>
      <c r="U2378">
        <f t="shared" si="453"/>
        <v>-3.872004685301258</v>
      </c>
      <c r="V2378">
        <f t="shared" si="454"/>
        <v>15.666972899999998</v>
      </c>
      <c r="W2378">
        <f t="shared" si="455"/>
        <v>5.7109432000000016E-2</v>
      </c>
    </row>
    <row r="2379" spans="1:23" x14ac:dyDescent="0.2">
      <c r="A2379" t="s">
        <v>369</v>
      </c>
      <c r="B2379" t="s">
        <v>368</v>
      </c>
      <c r="C2379">
        <v>2021</v>
      </c>
      <c r="D2379">
        <v>50.517117900000002</v>
      </c>
      <c r="F2379">
        <v>0.56444372899999995</v>
      </c>
      <c r="G2379">
        <v>429.73308070000002</v>
      </c>
      <c r="H2379">
        <v>1024960313</v>
      </c>
      <c r="I2379" t="str">
        <f>Master_Data!$A2379 &amp; "-" &amp; Master_Data!$C2379</f>
        <v>PRE-2021</v>
      </c>
      <c r="J2379">
        <f t="shared" si="444"/>
        <v>2.1305412800000028</v>
      </c>
      <c r="K2379" t="str">
        <f t="shared" si="445"/>
        <v/>
      </c>
      <c r="L2379">
        <f t="shared" si="446"/>
        <v>3.5700777999999933E-2</v>
      </c>
      <c r="M2379">
        <f t="shared" si="447"/>
        <v>578532421.14672709</v>
      </c>
      <c r="N2379">
        <f t="shared" si="448"/>
        <v>49.482882099999998</v>
      </c>
      <c r="O2379">
        <f t="shared" si="449"/>
        <v>1.3134751648175824</v>
      </c>
      <c r="P2379" t="str">
        <f>IFERROR(VLOOKUP(A2379,Ref_Data!$A:$B,2,0),"Unknown")</f>
        <v>Unknown</v>
      </c>
      <c r="Q2379" t="str">
        <f>IFERROR(VLOOKUP(A2379,Ref_Data!$A:$C,3,0),"Unknown")</f>
        <v>Unknown</v>
      </c>
      <c r="R2379" t="str">
        <f t="shared" si="450"/>
        <v>Moderate Access</v>
      </c>
      <c r="S2379">
        <f t="shared" si="451"/>
        <v>-36.608050610273438</v>
      </c>
      <c r="T2379" t="str">
        <f t="shared" si="452"/>
        <v/>
      </c>
      <c r="U2379">
        <f t="shared" si="453"/>
        <v>-4.0162906120041866</v>
      </c>
      <c r="V2379">
        <f t="shared" si="454"/>
        <v>17.79751418</v>
      </c>
      <c r="W2379">
        <f t="shared" si="455"/>
        <v>9.2810209999999949E-2</v>
      </c>
    </row>
    <row r="2380" spans="1:23" x14ac:dyDescent="0.2">
      <c r="A2380" t="s">
        <v>369</v>
      </c>
      <c r="B2380" t="s">
        <v>368</v>
      </c>
      <c r="C2380">
        <v>2022</v>
      </c>
      <c r="D2380">
        <v>51.143319169999998</v>
      </c>
      <c r="F2380">
        <v>0.579928938</v>
      </c>
      <c r="G2380">
        <v>437.44248599999997</v>
      </c>
      <c r="H2380">
        <v>1051201551</v>
      </c>
      <c r="I2380" t="str">
        <f>Master_Data!$A2380 &amp; "-" &amp; Master_Data!$C2380</f>
        <v>PRE-2022</v>
      </c>
      <c r="J2380">
        <f t="shared" si="444"/>
        <v>0.6262012699999957</v>
      </c>
      <c r="K2380" t="str">
        <f t="shared" si="445"/>
        <v/>
      </c>
      <c r="L2380">
        <f t="shared" si="446"/>
        <v>1.5485209000000055E-2</v>
      </c>
      <c r="M2380">
        <f t="shared" si="447"/>
        <v>609622199.09538281</v>
      </c>
      <c r="N2380">
        <f t="shared" si="448"/>
        <v>48.856680830000002</v>
      </c>
      <c r="O2380">
        <f t="shared" si="449"/>
        <v>1.3257261390015054</v>
      </c>
      <c r="P2380" t="str">
        <f>IFERROR(VLOOKUP(A2380,Ref_Data!$A:$B,2,0),"Unknown")</f>
        <v>Unknown</v>
      </c>
      <c r="Q2380" t="str">
        <f>IFERROR(VLOOKUP(A2380,Ref_Data!$A:$C,3,0),"Unknown")</f>
        <v>Unknown</v>
      </c>
      <c r="R2380" t="str">
        <f t="shared" si="450"/>
        <v>Moderate Access</v>
      </c>
      <c r="S2380">
        <f t="shared" si="451"/>
        <v>-36.270734493984349</v>
      </c>
      <c r="T2380" t="str">
        <f t="shared" si="452"/>
        <v/>
      </c>
      <c r="U2380">
        <f t="shared" si="453"/>
        <v>-3.9708721142259362</v>
      </c>
      <c r="V2380">
        <f t="shared" si="454"/>
        <v>18.423715449999996</v>
      </c>
      <c r="W2380">
        <f t="shared" si="455"/>
        <v>0.108295419</v>
      </c>
    </row>
    <row r="2381" spans="1:23" x14ac:dyDescent="0.2">
      <c r="A2381" t="s">
        <v>371</v>
      </c>
      <c r="B2381" t="s">
        <v>370</v>
      </c>
      <c r="C2381">
        <v>2010</v>
      </c>
      <c r="D2381">
        <v>100</v>
      </c>
      <c r="E2381">
        <v>0.4</v>
      </c>
      <c r="F2381">
        <v>3.6068804509999999</v>
      </c>
      <c r="H2381">
        <v>3724465</v>
      </c>
      <c r="I2381" t="str">
        <f>Master_Data!$A2381 &amp; "-" &amp; Master_Data!$C2381</f>
        <v>PRI-2010</v>
      </c>
      <c r="J2381" t="str">
        <f t="shared" si="444"/>
        <v/>
      </c>
      <c r="K2381" t="str">
        <f t="shared" si="445"/>
        <v/>
      </c>
      <c r="L2381" t="str">
        <f t="shared" si="446"/>
        <v/>
      </c>
      <c r="M2381">
        <f t="shared" si="447"/>
        <v>13433699.998933714</v>
      </c>
      <c r="N2381">
        <f t="shared" si="448"/>
        <v>0</v>
      </c>
      <c r="O2381" t="str">
        <f t="shared" si="449"/>
        <v/>
      </c>
      <c r="P2381" t="str">
        <f>IFERROR(VLOOKUP(A2381,Ref_Data!$A:$B,2,0),"Unknown")</f>
        <v>High Income</v>
      </c>
      <c r="Q2381" t="str">
        <f>IFERROR(VLOOKUP(A2381,Ref_Data!$A:$C,3,0),"Unknown")</f>
        <v>Latin America &amp; Caribbean</v>
      </c>
      <c r="R2381" t="str">
        <f t="shared" si="450"/>
        <v>Universal Access</v>
      </c>
      <c r="S2381">
        <f t="shared" si="451"/>
        <v>20.375342560585949</v>
      </c>
      <c r="T2381">
        <f t="shared" si="452"/>
        <v>-30.012664906737903</v>
      </c>
      <c r="U2381">
        <f t="shared" si="453"/>
        <v>-1.4911787629916344</v>
      </c>
      <c r="V2381">
        <f t="shared" si="454"/>
        <v>0</v>
      </c>
      <c r="W2381">
        <f t="shared" si="455"/>
        <v>0</v>
      </c>
    </row>
    <row r="2382" spans="1:23" x14ac:dyDescent="0.2">
      <c r="A2382" t="s">
        <v>371</v>
      </c>
      <c r="B2382" t="s">
        <v>370</v>
      </c>
      <c r="C2382">
        <v>2011</v>
      </c>
      <c r="D2382">
        <v>100</v>
      </c>
      <c r="E2382">
        <v>0.7</v>
      </c>
      <c r="F2382">
        <v>3.158904486</v>
      </c>
      <c r="H2382">
        <v>3693464</v>
      </c>
      <c r="I2382" t="str">
        <f>Master_Data!$A2382 &amp; "-" &amp; Master_Data!$C2382</f>
        <v>PRI-2011</v>
      </c>
      <c r="J2382">
        <f t="shared" si="444"/>
        <v>0</v>
      </c>
      <c r="K2382">
        <f t="shared" si="445"/>
        <v>0.29999999999999993</v>
      </c>
      <c r="L2382">
        <f t="shared" si="446"/>
        <v>-0.44797596499999992</v>
      </c>
      <c r="M2382">
        <f t="shared" si="447"/>
        <v>11667299.998479504</v>
      </c>
      <c r="N2382">
        <f t="shared" si="448"/>
        <v>0</v>
      </c>
      <c r="O2382" t="str">
        <f t="shared" si="449"/>
        <v/>
      </c>
      <c r="P2382" t="str">
        <f>IFERROR(VLOOKUP(A2382,Ref_Data!$A:$B,2,0),"Unknown")</f>
        <v>High Income</v>
      </c>
      <c r="Q2382" t="str">
        <f>IFERROR(VLOOKUP(A2382,Ref_Data!$A:$C,3,0),"Unknown")</f>
        <v>Latin America &amp; Caribbean</v>
      </c>
      <c r="R2382" t="str">
        <f t="shared" si="450"/>
        <v>Universal Access</v>
      </c>
      <c r="S2382">
        <f t="shared" si="451"/>
        <v>19.584672569179688</v>
      </c>
      <c r="T2382">
        <f t="shared" si="452"/>
        <v>-29.497370289641143</v>
      </c>
      <c r="U2382">
        <f t="shared" si="453"/>
        <v>-1.9676288977740555</v>
      </c>
      <c r="V2382">
        <f t="shared" si="454"/>
        <v>0</v>
      </c>
      <c r="W2382">
        <f t="shared" si="455"/>
        <v>-0.44797596499999992</v>
      </c>
    </row>
    <row r="2383" spans="1:23" x14ac:dyDescent="0.2">
      <c r="A2383" t="s">
        <v>371</v>
      </c>
      <c r="B2383" t="s">
        <v>370</v>
      </c>
      <c r="C2383">
        <v>2012</v>
      </c>
      <c r="D2383">
        <v>100</v>
      </c>
      <c r="E2383">
        <v>0.5</v>
      </c>
      <c r="F2383">
        <v>3.0967934019999999</v>
      </c>
      <c r="H2383">
        <v>3661045</v>
      </c>
      <c r="I2383" t="str">
        <f>Master_Data!$A2383 &amp; "-" &amp; Master_Data!$C2383</f>
        <v>PRI-2012</v>
      </c>
      <c r="J2383">
        <f t="shared" si="444"/>
        <v>0</v>
      </c>
      <c r="K2383">
        <f t="shared" si="445"/>
        <v>-0.19999999999999996</v>
      </c>
      <c r="L2383">
        <f t="shared" si="446"/>
        <v>-6.2111084000000094E-2</v>
      </c>
      <c r="M2383">
        <f t="shared" si="447"/>
        <v>11337500.000425089</v>
      </c>
      <c r="N2383">
        <f t="shared" si="448"/>
        <v>0</v>
      </c>
      <c r="O2383" t="str">
        <f t="shared" si="449"/>
        <v/>
      </c>
      <c r="P2383" t="str">
        <f>IFERROR(VLOOKUP(A2383,Ref_Data!$A:$B,2,0),"Unknown")</f>
        <v>High Income</v>
      </c>
      <c r="Q2383" t="str">
        <f>IFERROR(VLOOKUP(A2383,Ref_Data!$A:$C,3,0),"Unknown")</f>
        <v>Latin America &amp; Caribbean</v>
      </c>
      <c r="R2383" t="str">
        <f t="shared" si="450"/>
        <v>Universal Access</v>
      </c>
      <c r="S2383">
        <f t="shared" si="451"/>
        <v>18.879195463984374</v>
      </c>
      <c r="T2383">
        <f t="shared" si="452"/>
        <v>-29.607129453224882</v>
      </c>
      <c r="U2383">
        <f t="shared" si="453"/>
        <v>-2.3087106610962294</v>
      </c>
      <c r="V2383">
        <f t="shared" si="454"/>
        <v>0</v>
      </c>
      <c r="W2383">
        <f t="shared" si="455"/>
        <v>-0.51008704900000001</v>
      </c>
    </row>
    <row r="2384" spans="1:23" x14ac:dyDescent="0.2">
      <c r="A2384" t="s">
        <v>371</v>
      </c>
      <c r="B2384" t="s">
        <v>370</v>
      </c>
      <c r="C2384">
        <v>2013</v>
      </c>
      <c r="D2384">
        <v>100</v>
      </c>
      <c r="E2384">
        <v>1.4</v>
      </c>
      <c r="F2384">
        <v>3.0120941440000002</v>
      </c>
      <c r="H2384">
        <v>3631427</v>
      </c>
      <c r="I2384" t="str">
        <f>Master_Data!$A2384 &amp; "-" &amp; Master_Data!$C2384</f>
        <v>PRI-2013</v>
      </c>
      <c r="J2384">
        <f t="shared" si="444"/>
        <v>0</v>
      </c>
      <c r="K2384">
        <f t="shared" si="445"/>
        <v>0.89999999999999991</v>
      </c>
      <c r="L2384">
        <f t="shared" si="446"/>
        <v>-8.4699257999999666E-2</v>
      </c>
      <c r="M2384">
        <f t="shared" si="447"/>
        <v>10938200.001063488</v>
      </c>
      <c r="N2384">
        <f t="shared" si="448"/>
        <v>0</v>
      </c>
      <c r="O2384" t="str">
        <f t="shared" si="449"/>
        <v/>
      </c>
      <c r="P2384" t="str">
        <f>IFERROR(VLOOKUP(A2384,Ref_Data!$A:$B,2,0),"Unknown")</f>
        <v>High Income</v>
      </c>
      <c r="Q2384" t="str">
        <f>IFERROR(VLOOKUP(A2384,Ref_Data!$A:$C,3,0),"Unknown")</f>
        <v>Latin America &amp; Caribbean</v>
      </c>
      <c r="R2384" t="str">
        <f t="shared" si="450"/>
        <v>Universal Access</v>
      </c>
      <c r="S2384">
        <f t="shared" si="451"/>
        <v>18.287461823359394</v>
      </c>
      <c r="T2384">
        <f t="shared" si="452"/>
        <v>-28.90164008383535</v>
      </c>
      <c r="U2384">
        <f t="shared" si="453"/>
        <v>-1.9562763000000039</v>
      </c>
      <c r="V2384">
        <f t="shared" si="454"/>
        <v>0</v>
      </c>
      <c r="W2384">
        <f t="shared" si="455"/>
        <v>-0.59478630699999968</v>
      </c>
    </row>
    <row r="2385" spans="1:23" x14ac:dyDescent="0.2">
      <c r="A2385" t="s">
        <v>371</v>
      </c>
      <c r="B2385" t="s">
        <v>370</v>
      </c>
      <c r="C2385">
        <v>2014</v>
      </c>
      <c r="D2385">
        <v>100</v>
      </c>
      <c r="E2385">
        <v>1.6</v>
      </c>
      <c r="F2385">
        <v>3.2110307979999999</v>
      </c>
      <c r="H2385">
        <v>3585017</v>
      </c>
      <c r="I2385" t="str">
        <f>Master_Data!$A2385 &amp; "-" &amp; Master_Data!$C2385</f>
        <v>PRI-2014</v>
      </c>
      <c r="J2385">
        <f t="shared" si="444"/>
        <v>0</v>
      </c>
      <c r="K2385">
        <f t="shared" si="445"/>
        <v>0.20000000000000018</v>
      </c>
      <c r="L2385">
        <f t="shared" si="446"/>
        <v>0.19893665399999971</v>
      </c>
      <c r="M2385">
        <f t="shared" si="447"/>
        <v>11511599.998353565</v>
      </c>
      <c r="N2385">
        <f t="shared" si="448"/>
        <v>0</v>
      </c>
      <c r="O2385" t="str">
        <f t="shared" si="449"/>
        <v/>
      </c>
      <c r="P2385" t="str">
        <f>IFERROR(VLOOKUP(A2385,Ref_Data!$A:$B,2,0),"Unknown")</f>
        <v>High Income</v>
      </c>
      <c r="Q2385" t="str">
        <f>IFERROR(VLOOKUP(A2385,Ref_Data!$A:$C,3,0),"Unknown")</f>
        <v>Latin America &amp; Caribbean</v>
      </c>
      <c r="R2385" t="str">
        <f t="shared" si="450"/>
        <v>Universal Access</v>
      </c>
      <c r="S2385">
        <f t="shared" si="451"/>
        <v>17.559097411132853</v>
      </c>
      <c r="T2385">
        <f t="shared" si="452"/>
        <v>-28.5117266055783</v>
      </c>
      <c r="U2385">
        <f t="shared" si="453"/>
        <v>-1.5802561000836843</v>
      </c>
      <c r="V2385">
        <f t="shared" si="454"/>
        <v>0</v>
      </c>
      <c r="W2385">
        <f t="shared" si="455"/>
        <v>-0.39584965299999997</v>
      </c>
    </row>
    <row r="2386" spans="1:23" x14ac:dyDescent="0.2">
      <c r="A2386" t="s">
        <v>371</v>
      </c>
      <c r="B2386" t="s">
        <v>370</v>
      </c>
      <c r="C2386">
        <v>2015</v>
      </c>
      <c r="D2386">
        <v>100</v>
      </c>
      <c r="E2386">
        <v>1.9</v>
      </c>
      <c r="F2386">
        <v>3.421931694</v>
      </c>
      <c r="H2386">
        <v>3535167</v>
      </c>
      <c r="I2386" t="str">
        <f>Master_Data!$A2386 &amp; "-" &amp; Master_Data!$C2386</f>
        <v>PRI-2015</v>
      </c>
      <c r="J2386">
        <f t="shared" si="444"/>
        <v>0</v>
      </c>
      <c r="K2386">
        <f t="shared" si="445"/>
        <v>0.29999999999999982</v>
      </c>
      <c r="L2386">
        <f t="shared" si="446"/>
        <v>0.21090089600000006</v>
      </c>
      <c r="M2386">
        <f t="shared" si="447"/>
        <v>12097100.000882898</v>
      </c>
      <c r="N2386">
        <f t="shared" si="448"/>
        <v>0</v>
      </c>
      <c r="O2386" t="str">
        <f t="shared" si="449"/>
        <v/>
      </c>
      <c r="P2386" t="str">
        <f>IFERROR(VLOOKUP(A2386,Ref_Data!$A:$B,2,0),"Unknown")</f>
        <v>High Income</v>
      </c>
      <c r="Q2386" t="str">
        <f>IFERROR(VLOOKUP(A2386,Ref_Data!$A:$C,3,0),"Unknown")</f>
        <v>Latin America &amp; Caribbean</v>
      </c>
      <c r="R2386" t="str">
        <f t="shared" si="450"/>
        <v>Universal Access</v>
      </c>
      <c r="S2386">
        <f t="shared" si="451"/>
        <v>16.984761441953111</v>
      </c>
      <c r="T2386">
        <f t="shared" si="452"/>
        <v>-28.015157191497991</v>
      </c>
      <c r="U2386">
        <f t="shared" si="453"/>
        <v>-1.287509672004179</v>
      </c>
      <c r="V2386">
        <f t="shared" si="454"/>
        <v>0</v>
      </c>
      <c r="W2386">
        <f t="shared" si="455"/>
        <v>-0.18494875699999991</v>
      </c>
    </row>
    <row r="2387" spans="1:23" x14ac:dyDescent="0.2">
      <c r="A2387" t="s">
        <v>371</v>
      </c>
      <c r="B2387" t="s">
        <v>370</v>
      </c>
      <c r="C2387">
        <v>2016</v>
      </c>
      <c r="D2387">
        <v>100</v>
      </c>
      <c r="E2387">
        <v>1.9</v>
      </c>
      <c r="F2387">
        <v>3.2608883039999998</v>
      </c>
      <c r="H2387">
        <v>3480432</v>
      </c>
      <c r="I2387" t="str">
        <f>Master_Data!$A2387 &amp; "-" &amp; Master_Data!$C2387</f>
        <v>PRI-2016</v>
      </c>
      <c r="J2387">
        <f t="shared" si="444"/>
        <v>0</v>
      </c>
      <c r="K2387">
        <f t="shared" si="445"/>
        <v>0</v>
      </c>
      <c r="L2387">
        <f t="shared" si="446"/>
        <v>-0.16104339000000012</v>
      </c>
      <c r="M2387">
        <f t="shared" si="447"/>
        <v>11349300.001667328</v>
      </c>
      <c r="N2387">
        <f t="shared" si="448"/>
        <v>0</v>
      </c>
      <c r="O2387" t="str">
        <f t="shared" si="449"/>
        <v/>
      </c>
      <c r="P2387" t="str">
        <f>IFERROR(VLOOKUP(A2387,Ref_Data!$A:$B,2,0),"Unknown")</f>
        <v>High Income</v>
      </c>
      <c r="Q2387" t="str">
        <f>IFERROR(VLOOKUP(A2387,Ref_Data!$A:$C,3,0),"Unknown")</f>
        <v>Latin America &amp; Caribbean</v>
      </c>
      <c r="R2387" t="str">
        <f t="shared" si="450"/>
        <v>Universal Access</v>
      </c>
      <c r="S2387">
        <f t="shared" si="451"/>
        <v>15.905248869453033</v>
      </c>
      <c r="T2387">
        <f t="shared" si="452"/>
        <v>-27.806057525184727</v>
      </c>
      <c r="U2387">
        <f t="shared" si="453"/>
        <v>-1.4134834916694565</v>
      </c>
      <c r="V2387">
        <f t="shared" si="454"/>
        <v>0</v>
      </c>
      <c r="W2387">
        <f t="shared" si="455"/>
        <v>-0.34599214700000003</v>
      </c>
    </row>
    <row r="2388" spans="1:23" x14ac:dyDescent="0.2">
      <c r="A2388" t="s">
        <v>371</v>
      </c>
      <c r="B2388" t="s">
        <v>370</v>
      </c>
      <c r="C2388">
        <v>2017</v>
      </c>
      <c r="D2388">
        <v>100</v>
      </c>
      <c r="E2388">
        <v>2.2999999999999998</v>
      </c>
      <c r="F2388">
        <v>3.4096616169999998</v>
      </c>
      <c r="H2388">
        <v>3410837</v>
      </c>
      <c r="I2388" t="str">
        <f>Master_Data!$A2388 &amp; "-" &amp; Master_Data!$C2388</f>
        <v>PRI-2017</v>
      </c>
      <c r="J2388">
        <f t="shared" si="444"/>
        <v>0</v>
      </c>
      <c r="K2388">
        <f t="shared" si="445"/>
        <v>0.39999999999999991</v>
      </c>
      <c r="L2388">
        <f t="shared" si="446"/>
        <v>0.14877331299999996</v>
      </c>
      <c r="M2388">
        <f t="shared" si="447"/>
        <v>11629800.000743428</v>
      </c>
      <c r="N2388">
        <f t="shared" si="448"/>
        <v>0</v>
      </c>
      <c r="O2388" t="str">
        <f t="shared" si="449"/>
        <v/>
      </c>
      <c r="P2388" t="str">
        <f>IFERROR(VLOOKUP(A2388,Ref_Data!$A:$B,2,0),"Unknown")</f>
        <v>High Income</v>
      </c>
      <c r="Q2388" t="str">
        <f>IFERROR(VLOOKUP(A2388,Ref_Data!$A:$C,3,0),"Unknown")</f>
        <v>Latin America &amp; Caribbean</v>
      </c>
      <c r="R2388" t="str">
        <f t="shared" si="450"/>
        <v>Universal Access</v>
      </c>
      <c r="S2388">
        <f t="shared" si="451"/>
        <v>15.146092309921883</v>
      </c>
      <c r="T2388">
        <f t="shared" si="452"/>
        <v>-27.241518871734947</v>
      </c>
      <c r="U2388">
        <f t="shared" si="453"/>
        <v>-1.2680894485732241</v>
      </c>
      <c r="V2388">
        <f t="shared" si="454"/>
        <v>0</v>
      </c>
      <c r="W2388">
        <f t="shared" si="455"/>
        <v>-0.19721883400000007</v>
      </c>
    </row>
    <row r="2389" spans="1:23" x14ac:dyDescent="0.2">
      <c r="A2389" t="s">
        <v>371</v>
      </c>
      <c r="B2389" t="s">
        <v>370</v>
      </c>
      <c r="C2389">
        <v>2018</v>
      </c>
      <c r="D2389">
        <v>100</v>
      </c>
      <c r="E2389">
        <v>1.4</v>
      </c>
      <c r="F2389">
        <v>4.1680012399999997</v>
      </c>
      <c r="H2389">
        <v>3290690</v>
      </c>
      <c r="I2389" t="str">
        <f>Master_Data!$A2389 &amp; "-" &amp; Master_Data!$C2389</f>
        <v>PRI-2018</v>
      </c>
      <c r="J2389">
        <f t="shared" si="444"/>
        <v>0</v>
      </c>
      <c r="K2389">
        <f t="shared" si="445"/>
        <v>-0.89999999999999991</v>
      </c>
      <c r="L2389">
        <f t="shared" si="446"/>
        <v>0.75833962299999991</v>
      </c>
      <c r="M2389">
        <f t="shared" si="447"/>
        <v>13715600.000455599</v>
      </c>
      <c r="N2389">
        <f t="shared" si="448"/>
        <v>0</v>
      </c>
      <c r="O2389" t="str">
        <f t="shared" si="449"/>
        <v/>
      </c>
      <c r="P2389" t="str">
        <f>IFERROR(VLOOKUP(A2389,Ref_Data!$A:$B,2,0),"Unknown")</f>
        <v>High Income</v>
      </c>
      <c r="Q2389" t="str">
        <f>IFERROR(VLOOKUP(A2389,Ref_Data!$A:$C,3,0),"Unknown")</f>
        <v>Latin America &amp; Caribbean</v>
      </c>
      <c r="R2389" t="str">
        <f t="shared" si="450"/>
        <v>Universal Access</v>
      </c>
      <c r="S2389">
        <f t="shared" si="451"/>
        <v>14.516199440312505</v>
      </c>
      <c r="T2389">
        <f t="shared" si="452"/>
        <v>-28.163030170325303</v>
      </c>
      <c r="U2389">
        <f t="shared" si="453"/>
        <v>-0.54286776962761518</v>
      </c>
      <c r="V2389">
        <f t="shared" si="454"/>
        <v>0</v>
      </c>
      <c r="W2389">
        <f t="shared" si="455"/>
        <v>0.56112078899999984</v>
      </c>
    </row>
    <row r="2390" spans="1:23" x14ac:dyDescent="0.2">
      <c r="A2390" t="s">
        <v>371</v>
      </c>
      <c r="B2390" t="s">
        <v>370</v>
      </c>
      <c r="C2390">
        <v>2019</v>
      </c>
      <c r="D2390">
        <v>100</v>
      </c>
      <c r="E2390">
        <v>2.4</v>
      </c>
      <c r="F2390">
        <v>3.8228523349999999</v>
      </c>
      <c r="H2390">
        <v>3302691</v>
      </c>
      <c r="I2390" t="str">
        <f>Master_Data!$A2390 &amp; "-" &amp; Master_Data!$C2390</f>
        <v>PRI-2019</v>
      </c>
      <c r="J2390">
        <f t="shared" si="444"/>
        <v>0</v>
      </c>
      <c r="K2390">
        <f t="shared" si="445"/>
        <v>1</v>
      </c>
      <c r="L2390">
        <f t="shared" si="446"/>
        <v>-0.34514890499999984</v>
      </c>
      <c r="M2390">
        <f t="shared" si="447"/>
        <v>12625700.001133485</v>
      </c>
      <c r="N2390">
        <f t="shared" si="448"/>
        <v>0</v>
      </c>
      <c r="O2390" t="str">
        <f t="shared" si="449"/>
        <v/>
      </c>
      <c r="P2390" t="str">
        <f>IFERROR(VLOOKUP(A2390,Ref_Data!$A:$B,2,0),"Unknown")</f>
        <v>High Income</v>
      </c>
      <c r="Q2390" t="str">
        <f>IFERROR(VLOOKUP(A2390,Ref_Data!$A:$C,3,0),"Unknown")</f>
        <v>Latin America &amp; Caribbean</v>
      </c>
      <c r="R2390" t="str">
        <f t="shared" si="450"/>
        <v>Universal Access</v>
      </c>
      <c r="S2390">
        <f t="shared" si="451"/>
        <v>13.958622860585876</v>
      </c>
      <c r="T2390">
        <f t="shared" si="452"/>
        <v>-27.062191043827291</v>
      </c>
      <c r="U2390">
        <f t="shared" si="453"/>
        <v>-0.8605489605815877</v>
      </c>
      <c r="V2390">
        <f t="shared" si="454"/>
        <v>0</v>
      </c>
      <c r="W2390">
        <f t="shared" si="455"/>
        <v>0.215971884</v>
      </c>
    </row>
    <row r="2391" spans="1:23" x14ac:dyDescent="0.2">
      <c r="A2391" t="s">
        <v>371</v>
      </c>
      <c r="B2391" t="s">
        <v>370</v>
      </c>
      <c r="C2391">
        <v>2020</v>
      </c>
      <c r="D2391">
        <v>100</v>
      </c>
      <c r="E2391">
        <v>2.5</v>
      </c>
      <c r="F2391">
        <v>3.7987073339999999</v>
      </c>
      <c r="H2391">
        <v>3281590</v>
      </c>
      <c r="I2391" t="str">
        <f>Master_Data!$A2391 &amp; "-" &amp; Master_Data!$C2391</f>
        <v>PRI-2020</v>
      </c>
      <c r="J2391">
        <f t="shared" si="444"/>
        <v>0</v>
      </c>
      <c r="K2391">
        <f t="shared" si="445"/>
        <v>0.10000000000000009</v>
      </c>
      <c r="L2391">
        <f t="shared" si="446"/>
        <v>-2.4145000999999944E-2</v>
      </c>
      <c r="M2391">
        <f t="shared" si="447"/>
        <v>12465800.00018106</v>
      </c>
      <c r="N2391">
        <f t="shared" si="448"/>
        <v>0</v>
      </c>
      <c r="O2391" t="str">
        <f t="shared" si="449"/>
        <v/>
      </c>
      <c r="P2391" t="str">
        <f>IFERROR(VLOOKUP(A2391,Ref_Data!$A:$B,2,0),"Unknown")</f>
        <v>High Income</v>
      </c>
      <c r="Q2391" t="str">
        <f>IFERROR(VLOOKUP(A2391,Ref_Data!$A:$C,3,0),"Unknown")</f>
        <v>Latin America &amp; Caribbean</v>
      </c>
      <c r="R2391" t="str">
        <f t="shared" si="450"/>
        <v>Universal Access</v>
      </c>
      <c r="S2391">
        <f t="shared" si="451"/>
        <v>13.426165474335917</v>
      </c>
      <c r="T2391">
        <f t="shared" si="452"/>
        <v>-28.034853433815261</v>
      </c>
      <c r="U2391">
        <f t="shared" si="453"/>
        <v>-0.60204030230125793</v>
      </c>
      <c r="V2391">
        <f t="shared" si="454"/>
        <v>0</v>
      </c>
      <c r="W2391">
        <f t="shared" si="455"/>
        <v>0.19182688300000006</v>
      </c>
    </row>
    <row r="2392" spans="1:23" x14ac:dyDescent="0.2">
      <c r="A2392" t="s">
        <v>371</v>
      </c>
      <c r="B2392" t="s">
        <v>370</v>
      </c>
      <c r="C2392">
        <v>2021</v>
      </c>
      <c r="D2392">
        <v>100</v>
      </c>
      <c r="E2392">
        <v>2.6</v>
      </c>
      <c r="F2392">
        <v>3.8823236259999998</v>
      </c>
      <c r="H2392">
        <v>3262711</v>
      </c>
      <c r="I2392" t="str">
        <f>Master_Data!$A2392 &amp; "-" &amp; Master_Data!$C2392</f>
        <v>PRI-2021</v>
      </c>
      <c r="J2392">
        <f t="shared" si="444"/>
        <v>0</v>
      </c>
      <c r="K2392">
        <f t="shared" si="445"/>
        <v>0.10000000000000009</v>
      </c>
      <c r="L2392">
        <f t="shared" si="446"/>
        <v>8.361629199999987E-2</v>
      </c>
      <c r="M2392">
        <f t="shared" si="447"/>
        <v>12666900.000110086</v>
      </c>
      <c r="N2392">
        <f t="shared" si="448"/>
        <v>0</v>
      </c>
      <c r="O2392" t="str">
        <f t="shared" si="449"/>
        <v/>
      </c>
      <c r="P2392" t="str">
        <f>IFERROR(VLOOKUP(A2392,Ref_Data!$A:$B,2,0),"Unknown")</f>
        <v>High Income</v>
      </c>
      <c r="Q2392" t="str">
        <f>IFERROR(VLOOKUP(A2392,Ref_Data!$A:$C,3,0),"Unknown")</f>
        <v>Latin America &amp; Caribbean</v>
      </c>
      <c r="R2392" t="str">
        <f t="shared" si="450"/>
        <v>Universal Access</v>
      </c>
      <c r="S2392">
        <f t="shared" si="451"/>
        <v>12.87483148972656</v>
      </c>
      <c r="T2392">
        <f t="shared" si="452"/>
        <v>-27.003381642512057</v>
      </c>
      <c r="U2392">
        <f t="shared" si="453"/>
        <v>-0.6984107150041865</v>
      </c>
      <c r="V2392">
        <f t="shared" si="454"/>
        <v>0</v>
      </c>
      <c r="W2392">
        <f t="shared" si="455"/>
        <v>0.27544317499999993</v>
      </c>
    </row>
    <row r="2393" spans="1:23" x14ac:dyDescent="0.2">
      <c r="A2393" t="s">
        <v>371</v>
      </c>
      <c r="B2393" t="s">
        <v>370</v>
      </c>
      <c r="C2393">
        <v>2022</v>
      </c>
      <c r="D2393">
        <v>100</v>
      </c>
      <c r="E2393">
        <v>2.5</v>
      </c>
      <c r="F2393">
        <v>4.3221142449999999</v>
      </c>
      <c r="H2393">
        <v>3220137</v>
      </c>
      <c r="I2393" t="str">
        <f>Master_Data!$A2393 &amp; "-" &amp; Master_Data!$C2393</f>
        <v>PRI-2022</v>
      </c>
      <c r="J2393">
        <f t="shared" si="444"/>
        <v>0</v>
      </c>
      <c r="K2393">
        <f t="shared" si="445"/>
        <v>-0.10000000000000009</v>
      </c>
      <c r="L2393">
        <f t="shared" si="446"/>
        <v>0.43979061900000005</v>
      </c>
      <c r="M2393">
        <f t="shared" si="447"/>
        <v>13917799.998551564</v>
      </c>
      <c r="N2393">
        <f t="shared" si="448"/>
        <v>0</v>
      </c>
      <c r="O2393" t="str">
        <f t="shared" si="449"/>
        <v/>
      </c>
      <c r="P2393" t="str">
        <f>IFERROR(VLOOKUP(A2393,Ref_Data!$A:$B,2,0),"Unknown")</f>
        <v>High Income</v>
      </c>
      <c r="Q2393" t="str">
        <f>IFERROR(VLOOKUP(A2393,Ref_Data!$A:$C,3,0),"Unknown")</f>
        <v>Latin America &amp; Caribbean</v>
      </c>
      <c r="R2393" t="str">
        <f t="shared" si="450"/>
        <v>Universal Access</v>
      </c>
      <c r="S2393">
        <f t="shared" si="451"/>
        <v>12.585946336015652</v>
      </c>
      <c r="T2393">
        <f t="shared" si="452"/>
        <v>-27.921739130434794</v>
      </c>
      <c r="U2393">
        <f t="shared" si="453"/>
        <v>-0.22868680722593648</v>
      </c>
      <c r="V2393">
        <f t="shared" si="454"/>
        <v>0</v>
      </c>
      <c r="W2393">
        <f t="shared" si="455"/>
        <v>0.71523379399999998</v>
      </c>
    </row>
    <row r="2394" spans="1:23" x14ac:dyDescent="0.2">
      <c r="A2394" t="s">
        <v>373</v>
      </c>
      <c r="B2394" t="s">
        <v>372</v>
      </c>
      <c r="C2394">
        <v>2010</v>
      </c>
      <c r="D2394">
        <v>29.3</v>
      </c>
      <c r="E2394">
        <v>11</v>
      </c>
      <c r="F2394">
        <v>2.7631123030000002</v>
      </c>
      <c r="G2394">
        <v>752.3658868</v>
      </c>
      <c r="H2394">
        <v>24987258</v>
      </c>
      <c r="I2394" t="str">
        <f>Master_Data!$A2394 &amp; "-" &amp; Master_Data!$C2394</f>
        <v>PRK-2010</v>
      </c>
      <c r="J2394" t="str">
        <f t="shared" si="444"/>
        <v/>
      </c>
      <c r="K2394" t="str">
        <f t="shared" si="445"/>
        <v/>
      </c>
      <c r="L2394" t="str">
        <f t="shared" si="446"/>
        <v/>
      </c>
      <c r="M2394">
        <f t="shared" si="447"/>
        <v>69042599.998035178</v>
      </c>
      <c r="N2394">
        <f t="shared" si="448"/>
        <v>70.7</v>
      </c>
      <c r="O2394">
        <f t="shared" si="449"/>
        <v>3.6725645746010716</v>
      </c>
      <c r="P2394" t="str">
        <f>IFERROR(VLOOKUP(A2394,Ref_Data!$A:$B,2,0),"Unknown")</f>
        <v>Low Income</v>
      </c>
      <c r="Q2394" t="str">
        <f>IFERROR(VLOOKUP(A2394,Ref_Data!$A:$C,3,0),"Unknown")</f>
        <v>East Asia &amp; Pacific</v>
      </c>
      <c r="R2394" t="str">
        <f t="shared" si="450"/>
        <v>Low Access</v>
      </c>
      <c r="S2394">
        <f t="shared" si="451"/>
        <v>-50.324657439414054</v>
      </c>
      <c r="T2394">
        <f t="shared" si="452"/>
        <v>-19.412664906737902</v>
      </c>
      <c r="U2394">
        <f t="shared" si="453"/>
        <v>-2.3349469109916341</v>
      </c>
      <c r="V2394">
        <f t="shared" si="454"/>
        <v>0</v>
      </c>
      <c r="W2394">
        <f t="shared" si="455"/>
        <v>0</v>
      </c>
    </row>
    <row r="2395" spans="1:23" x14ac:dyDescent="0.2">
      <c r="A2395" t="s">
        <v>373</v>
      </c>
      <c r="B2395" t="s">
        <v>372</v>
      </c>
      <c r="C2395">
        <v>2011</v>
      </c>
      <c r="D2395">
        <v>31.4</v>
      </c>
      <c r="E2395">
        <v>14.8</v>
      </c>
      <c r="F2395">
        <v>2.0245340299999999</v>
      </c>
      <c r="G2395">
        <v>563.18542579999996</v>
      </c>
      <c r="H2395">
        <v>25097874</v>
      </c>
      <c r="I2395" t="str">
        <f>Master_Data!$A2395 &amp; "-" &amp; Master_Data!$C2395</f>
        <v>PRK-2011</v>
      </c>
      <c r="J2395">
        <f t="shared" si="444"/>
        <v>2.0999999999999979</v>
      </c>
      <c r="K2395">
        <f t="shared" si="445"/>
        <v>3.8000000000000007</v>
      </c>
      <c r="L2395">
        <f t="shared" si="446"/>
        <v>-0.73857827300000034</v>
      </c>
      <c r="M2395">
        <f t="shared" si="447"/>
        <v>50811499.993652217</v>
      </c>
      <c r="N2395">
        <f t="shared" si="448"/>
        <v>68.599999999999994</v>
      </c>
      <c r="O2395">
        <f t="shared" si="449"/>
        <v>3.59479123083515</v>
      </c>
      <c r="P2395" t="str">
        <f>IFERROR(VLOOKUP(A2395,Ref_Data!$A:$B,2,0),"Unknown")</f>
        <v>Low Income</v>
      </c>
      <c r="Q2395" t="str">
        <f>IFERROR(VLOOKUP(A2395,Ref_Data!$A:$C,3,0),"Unknown")</f>
        <v>East Asia &amp; Pacific</v>
      </c>
      <c r="R2395" t="str">
        <f t="shared" si="450"/>
        <v>Low Access</v>
      </c>
      <c r="S2395">
        <f t="shared" si="451"/>
        <v>-49.015327430820314</v>
      </c>
      <c r="T2395">
        <f t="shared" si="452"/>
        <v>-15.397370289641142</v>
      </c>
      <c r="U2395">
        <f t="shared" si="453"/>
        <v>-3.1019993537740556</v>
      </c>
      <c r="V2395">
        <f t="shared" si="454"/>
        <v>2.0999999999999979</v>
      </c>
      <c r="W2395">
        <f t="shared" si="455"/>
        <v>-0.73857827300000034</v>
      </c>
    </row>
    <row r="2396" spans="1:23" x14ac:dyDescent="0.2">
      <c r="A2396" t="s">
        <v>373</v>
      </c>
      <c r="B2396" t="s">
        <v>372</v>
      </c>
      <c r="C2396">
        <v>2012</v>
      </c>
      <c r="D2396">
        <v>33.6</v>
      </c>
      <c r="E2396">
        <v>15.4</v>
      </c>
      <c r="F2396">
        <v>1.9444006380000001</v>
      </c>
      <c r="G2396">
        <v>549.9066421</v>
      </c>
      <c r="H2396">
        <v>25211728</v>
      </c>
      <c r="I2396" t="str">
        <f>Master_Data!$A2396 &amp; "-" &amp; Master_Data!$C2396</f>
        <v>PRK-2012</v>
      </c>
      <c r="J2396">
        <f t="shared" si="444"/>
        <v>2.2000000000000028</v>
      </c>
      <c r="K2396">
        <f t="shared" si="445"/>
        <v>0.59999999999999964</v>
      </c>
      <c r="L2396">
        <f t="shared" si="446"/>
        <v>-8.0133391999999803E-2</v>
      </c>
      <c r="M2396">
        <f t="shared" si="447"/>
        <v>49021700.008282468</v>
      </c>
      <c r="N2396">
        <f t="shared" si="448"/>
        <v>66.400000000000006</v>
      </c>
      <c r="O2396">
        <f t="shared" si="449"/>
        <v>3.5358740723237396</v>
      </c>
      <c r="P2396" t="str">
        <f>IFERROR(VLOOKUP(A2396,Ref_Data!$A:$B,2,0),"Unknown")</f>
        <v>Low Income</v>
      </c>
      <c r="Q2396" t="str">
        <f>IFERROR(VLOOKUP(A2396,Ref_Data!$A:$C,3,0),"Unknown")</f>
        <v>East Asia &amp; Pacific</v>
      </c>
      <c r="R2396" t="str">
        <f t="shared" si="450"/>
        <v>Low Access</v>
      </c>
      <c r="S2396">
        <f t="shared" si="451"/>
        <v>-47.520804536015625</v>
      </c>
      <c r="T2396">
        <f t="shared" si="452"/>
        <v>-14.707129453224882</v>
      </c>
      <c r="U2396">
        <f t="shared" si="453"/>
        <v>-3.4611034250962289</v>
      </c>
      <c r="V2396">
        <f t="shared" si="454"/>
        <v>4.3000000000000007</v>
      </c>
      <c r="W2396">
        <f t="shared" si="455"/>
        <v>-0.81871166500000014</v>
      </c>
    </row>
    <row r="2397" spans="1:23" x14ac:dyDescent="0.2">
      <c r="A2397" t="s">
        <v>373</v>
      </c>
      <c r="B2397" t="s">
        <v>372</v>
      </c>
      <c r="C2397">
        <v>2013</v>
      </c>
      <c r="D2397">
        <v>35.700000000000003</v>
      </c>
      <c r="E2397">
        <v>20.8</v>
      </c>
      <c r="F2397">
        <v>1.496613567</v>
      </c>
      <c r="G2397">
        <v>439.80752360000002</v>
      </c>
      <c r="H2397">
        <v>25329451</v>
      </c>
      <c r="I2397" t="str">
        <f>Master_Data!$A2397 &amp; "-" &amp; Master_Data!$C2397</f>
        <v>PRK-2013</v>
      </c>
      <c r="J2397">
        <f t="shared" si="444"/>
        <v>2.1000000000000014</v>
      </c>
      <c r="K2397">
        <f t="shared" si="445"/>
        <v>5.4</v>
      </c>
      <c r="L2397">
        <f t="shared" si="446"/>
        <v>-0.44778707100000004</v>
      </c>
      <c r="M2397">
        <f t="shared" si="447"/>
        <v>37908400.011261716</v>
      </c>
      <c r="N2397">
        <f t="shared" si="448"/>
        <v>64.3</v>
      </c>
      <c r="O2397">
        <f t="shared" si="449"/>
        <v>3.4028830492703284</v>
      </c>
      <c r="P2397" t="str">
        <f>IFERROR(VLOOKUP(A2397,Ref_Data!$A:$B,2,0),"Unknown")</f>
        <v>Low Income</v>
      </c>
      <c r="Q2397" t="str">
        <f>IFERROR(VLOOKUP(A2397,Ref_Data!$A:$C,3,0),"Unknown")</f>
        <v>East Asia &amp; Pacific</v>
      </c>
      <c r="R2397" t="str">
        <f t="shared" si="450"/>
        <v>Low Access</v>
      </c>
      <c r="S2397">
        <f t="shared" si="451"/>
        <v>-46.012538176640604</v>
      </c>
      <c r="T2397">
        <f t="shared" si="452"/>
        <v>-9.5016400838353476</v>
      </c>
      <c r="U2397">
        <f t="shared" si="453"/>
        <v>-3.4717568770000042</v>
      </c>
      <c r="V2397">
        <f t="shared" si="454"/>
        <v>6.4000000000000021</v>
      </c>
      <c r="W2397">
        <f t="shared" si="455"/>
        <v>-1.2664987360000002</v>
      </c>
    </row>
    <row r="2398" spans="1:23" x14ac:dyDescent="0.2">
      <c r="A2398" t="s">
        <v>373</v>
      </c>
      <c r="B2398" t="s">
        <v>372</v>
      </c>
      <c r="C2398">
        <v>2014</v>
      </c>
      <c r="D2398">
        <v>37.799999999999997</v>
      </c>
      <c r="E2398">
        <v>18.5</v>
      </c>
      <c r="F2398">
        <v>1.6349091060000001</v>
      </c>
      <c r="G2398">
        <v>471.17031919999999</v>
      </c>
      <c r="H2398">
        <v>25451262</v>
      </c>
      <c r="I2398" t="str">
        <f>Master_Data!$A2398 &amp; "-" &amp; Master_Data!$C2398</f>
        <v>PRK-2014</v>
      </c>
      <c r="J2398">
        <f t="shared" si="444"/>
        <v>2.0999999999999943</v>
      </c>
      <c r="K2398">
        <f t="shared" si="445"/>
        <v>-2.3000000000000007</v>
      </c>
      <c r="L2398">
        <f t="shared" si="446"/>
        <v>0.13829553900000002</v>
      </c>
      <c r="M2398">
        <f t="shared" si="447"/>
        <v>41610500.002991773</v>
      </c>
      <c r="N2398">
        <f t="shared" si="448"/>
        <v>62.2</v>
      </c>
      <c r="O2398">
        <f t="shared" si="449"/>
        <v>3.4698898453024629</v>
      </c>
      <c r="P2398" t="str">
        <f>IFERROR(VLOOKUP(A2398,Ref_Data!$A:$B,2,0),"Unknown")</f>
        <v>Low Income</v>
      </c>
      <c r="Q2398" t="str">
        <f>IFERROR(VLOOKUP(A2398,Ref_Data!$A:$C,3,0),"Unknown")</f>
        <v>East Asia &amp; Pacific</v>
      </c>
      <c r="R2398" t="str">
        <f t="shared" si="450"/>
        <v>Low Access</v>
      </c>
      <c r="S2398">
        <f t="shared" si="451"/>
        <v>-44.640902588867149</v>
      </c>
      <c r="T2398">
        <f t="shared" si="452"/>
        <v>-11.611726605578301</v>
      </c>
      <c r="U2398">
        <f t="shared" si="453"/>
        <v>-3.156377792083684</v>
      </c>
      <c r="V2398">
        <f t="shared" si="454"/>
        <v>8.4999999999999964</v>
      </c>
      <c r="W2398">
        <f t="shared" si="455"/>
        <v>-1.1282031970000002</v>
      </c>
    </row>
    <row r="2399" spans="1:23" x14ac:dyDescent="0.2">
      <c r="A2399" t="s">
        <v>373</v>
      </c>
      <c r="B2399" t="s">
        <v>372</v>
      </c>
      <c r="C2399">
        <v>2015</v>
      </c>
      <c r="D2399">
        <v>40</v>
      </c>
      <c r="E2399">
        <v>22.6</v>
      </c>
      <c r="F2399">
        <v>1.2767801809999999</v>
      </c>
      <c r="G2399">
        <v>372.79808789999998</v>
      </c>
      <c r="H2399">
        <v>25575350</v>
      </c>
      <c r="I2399" t="str">
        <f>Master_Data!$A2399 &amp; "-" &amp; Master_Data!$C2399</f>
        <v>PRK-2015</v>
      </c>
      <c r="J2399">
        <f t="shared" si="444"/>
        <v>2.2000000000000028</v>
      </c>
      <c r="K2399">
        <f t="shared" si="445"/>
        <v>4.1000000000000014</v>
      </c>
      <c r="L2399">
        <f t="shared" si="446"/>
        <v>-0.35812892500000015</v>
      </c>
      <c r="M2399">
        <f t="shared" si="447"/>
        <v>32654100.002138346</v>
      </c>
      <c r="N2399">
        <f t="shared" si="448"/>
        <v>60</v>
      </c>
      <c r="O2399">
        <f t="shared" si="449"/>
        <v>3.4248571074819614</v>
      </c>
      <c r="P2399" t="str">
        <f>IFERROR(VLOOKUP(A2399,Ref_Data!$A:$B,2,0),"Unknown")</f>
        <v>Low Income</v>
      </c>
      <c r="Q2399" t="str">
        <f>IFERROR(VLOOKUP(A2399,Ref_Data!$A:$C,3,0),"Unknown")</f>
        <v>East Asia &amp; Pacific</v>
      </c>
      <c r="R2399" t="str">
        <f t="shared" si="450"/>
        <v>Low Access</v>
      </c>
      <c r="S2399">
        <f t="shared" si="451"/>
        <v>-43.015238558046889</v>
      </c>
      <c r="T2399">
        <f t="shared" si="452"/>
        <v>-7.3151571914979883</v>
      </c>
      <c r="U2399">
        <f t="shared" si="453"/>
        <v>-3.432661185004179</v>
      </c>
      <c r="V2399">
        <f t="shared" si="454"/>
        <v>10.7</v>
      </c>
      <c r="W2399">
        <f t="shared" si="455"/>
        <v>-1.4863321220000003</v>
      </c>
    </row>
    <row r="2400" spans="1:23" x14ac:dyDescent="0.2">
      <c r="A2400" t="s">
        <v>373</v>
      </c>
      <c r="B2400" t="s">
        <v>372</v>
      </c>
      <c r="C2400">
        <v>2016</v>
      </c>
      <c r="D2400">
        <v>42.1</v>
      </c>
      <c r="E2400">
        <v>24</v>
      </c>
      <c r="F2400">
        <v>1.401924001</v>
      </c>
      <c r="G2400">
        <v>409.40016930000002</v>
      </c>
      <c r="H2400">
        <v>25698326</v>
      </c>
      <c r="I2400" t="str">
        <f>Master_Data!$A2400 &amp; "-" &amp; Master_Data!$C2400</f>
        <v>PRK-2016</v>
      </c>
      <c r="J2400">
        <f t="shared" si="444"/>
        <v>2.1000000000000014</v>
      </c>
      <c r="K2400">
        <f t="shared" si="445"/>
        <v>1.3999999999999986</v>
      </c>
      <c r="L2400">
        <f t="shared" si="446"/>
        <v>0.12514382000000013</v>
      </c>
      <c r="M2400">
        <f t="shared" si="447"/>
        <v>36027100.00492233</v>
      </c>
      <c r="N2400">
        <f t="shared" si="448"/>
        <v>57.9</v>
      </c>
      <c r="O2400">
        <f t="shared" si="449"/>
        <v>3.424336642061081</v>
      </c>
      <c r="P2400" t="str">
        <f>IFERROR(VLOOKUP(A2400,Ref_Data!$A:$B,2,0),"Unknown")</f>
        <v>Low Income</v>
      </c>
      <c r="Q2400" t="str">
        <f>IFERROR(VLOOKUP(A2400,Ref_Data!$A:$C,3,0),"Unknown")</f>
        <v>East Asia &amp; Pacific</v>
      </c>
      <c r="R2400" t="str">
        <f t="shared" si="450"/>
        <v>Low Access</v>
      </c>
      <c r="S2400">
        <f t="shared" si="451"/>
        <v>-41.994751130546966</v>
      </c>
      <c r="T2400">
        <f t="shared" si="452"/>
        <v>-5.7060575251847254</v>
      </c>
      <c r="U2400">
        <f t="shared" si="453"/>
        <v>-3.2724477946694561</v>
      </c>
      <c r="V2400">
        <f t="shared" si="454"/>
        <v>12.8</v>
      </c>
      <c r="W2400">
        <f t="shared" si="455"/>
        <v>-1.3611883020000002</v>
      </c>
    </row>
    <row r="2401" spans="1:23" x14ac:dyDescent="0.2">
      <c r="A2401" t="s">
        <v>373</v>
      </c>
      <c r="B2401" t="s">
        <v>372</v>
      </c>
      <c r="C2401">
        <v>2017</v>
      </c>
      <c r="D2401">
        <v>44.2</v>
      </c>
      <c r="E2401">
        <v>10.199999999999999</v>
      </c>
      <c r="F2401">
        <v>2.8485370250000002</v>
      </c>
      <c r="G2401">
        <v>768.53312559999995</v>
      </c>
      <c r="H2401">
        <v>25817709</v>
      </c>
      <c r="I2401" t="str">
        <f>Master_Data!$A2401 &amp; "-" &amp; Master_Data!$C2401</f>
        <v>PRK-2017</v>
      </c>
      <c r="J2401">
        <f t="shared" si="444"/>
        <v>2.1000000000000014</v>
      </c>
      <c r="K2401">
        <f t="shared" si="445"/>
        <v>-13.8</v>
      </c>
      <c r="L2401">
        <f t="shared" si="446"/>
        <v>1.4466130240000001</v>
      </c>
      <c r="M2401">
        <f t="shared" si="447"/>
        <v>73542699.987175733</v>
      </c>
      <c r="N2401">
        <f t="shared" si="448"/>
        <v>55.8</v>
      </c>
      <c r="O2401">
        <f t="shared" si="449"/>
        <v>3.7064596568640091</v>
      </c>
      <c r="P2401" t="str">
        <f>IFERROR(VLOOKUP(A2401,Ref_Data!$A:$B,2,0),"Unknown")</f>
        <v>Low Income</v>
      </c>
      <c r="Q2401" t="str">
        <f>IFERROR(VLOOKUP(A2401,Ref_Data!$A:$C,3,0),"Unknown")</f>
        <v>East Asia &amp; Pacific</v>
      </c>
      <c r="R2401" t="str">
        <f t="shared" si="450"/>
        <v>Low Access</v>
      </c>
      <c r="S2401">
        <f t="shared" si="451"/>
        <v>-40.653907690078114</v>
      </c>
      <c r="T2401">
        <f t="shared" si="452"/>
        <v>-19.341518871734948</v>
      </c>
      <c r="U2401">
        <f t="shared" si="453"/>
        <v>-1.8292140405732238</v>
      </c>
      <c r="V2401">
        <f t="shared" si="454"/>
        <v>14.900000000000002</v>
      </c>
      <c r="W2401">
        <f t="shared" si="455"/>
        <v>8.5424721999999953E-2</v>
      </c>
    </row>
    <row r="2402" spans="1:23" x14ac:dyDescent="0.2">
      <c r="A2402" t="s">
        <v>373</v>
      </c>
      <c r="B2402" t="s">
        <v>372</v>
      </c>
      <c r="C2402">
        <v>2018</v>
      </c>
      <c r="D2402">
        <v>46.3</v>
      </c>
      <c r="E2402">
        <v>11.9</v>
      </c>
      <c r="F2402">
        <v>2.5604922139999999</v>
      </c>
      <c r="G2402">
        <v>700.5133313</v>
      </c>
      <c r="H2402">
        <v>25931147</v>
      </c>
      <c r="I2402" t="str">
        <f>Master_Data!$A2402 &amp; "-" &amp; Master_Data!$C2402</f>
        <v>PRK-2018</v>
      </c>
      <c r="J2402">
        <f t="shared" si="444"/>
        <v>2.0999999999999943</v>
      </c>
      <c r="K2402">
        <f t="shared" si="445"/>
        <v>1.7000000000000011</v>
      </c>
      <c r="L2402">
        <f t="shared" si="446"/>
        <v>-0.28804481100000023</v>
      </c>
      <c r="M2402">
        <f t="shared" si="447"/>
        <v>66396499.993589453</v>
      </c>
      <c r="N2402">
        <f t="shared" si="448"/>
        <v>53.7</v>
      </c>
      <c r="O2402">
        <f t="shared" si="449"/>
        <v>3.6551655758617536</v>
      </c>
      <c r="P2402" t="str">
        <f>IFERROR(VLOOKUP(A2402,Ref_Data!$A:$B,2,0),"Unknown")</f>
        <v>Low Income</v>
      </c>
      <c r="Q2402" t="str">
        <f>IFERROR(VLOOKUP(A2402,Ref_Data!$A:$C,3,0),"Unknown")</f>
        <v>East Asia &amp; Pacific</v>
      </c>
      <c r="R2402" t="str">
        <f t="shared" si="450"/>
        <v>Low Access</v>
      </c>
      <c r="S2402">
        <f t="shared" si="451"/>
        <v>-39.183800559687498</v>
      </c>
      <c r="T2402">
        <f t="shared" si="452"/>
        <v>-17.6630301703253</v>
      </c>
      <c r="U2402">
        <f t="shared" si="453"/>
        <v>-2.150376795627615</v>
      </c>
      <c r="V2402">
        <f t="shared" si="454"/>
        <v>16.999999999999996</v>
      </c>
      <c r="W2402">
        <f t="shared" si="455"/>
        <v>-0.20262008900000028</v>
      </c>
    </row>
    <row r="2403" spans="1:23" x14ac:dyDescent="0.2">
      <c r="A2403" t="s">
        <v>373</v>
      </c>
      <c r="B2403" t="s">
        <v>372</v>
      </c>
      <c r="C2403">
        <v>2019</v>
      </c>
      <c r="D2403">
        <v>48.4</v>
      </c>
      <c r="E2403">
        <v>10</v>
      </c>
      <c r="F2403">
        <v>2.8194230569999998</v>
      </c>
      <c r="G2403">
        <v>763.67280229999994</v>
      </c>
      <c r="H2403">
        <v>26037632</v>
      </c>
      <c r="I2403" t="str">
        <f>Master_Data!$A2403 &amp; "-" &amp; Master_Data!$C2403</f>
        <v>PRK-2019</v>
      </c>
      <c r="J2403">
        <f t="shared" si="444"/>
        <v>2.1000000000000014</v>
      </c>
      <c r="K2403">
        <f t="shared" si="445"/>
        <v>-1.9000000000000004</v>
      </c>
      <c r="L2403">
        <f t="shared" si="446"/>
        <v>0.25893084299999991</v>
      </c>
      <c r="M2403">
        <f t="shared" si="447"/>
        <v>73411100.010481015</v>
      </c>
      <c r="N2403">
        <f t="shared" si="448"/>
        <v>51.6</v>
      </c>
      <c r="O2403">
        <f t="shared" si="449"/>
        <v>3.6919254535562502</v>
      </c>
      <c r="P2403" t="str">
        <f>IFERROR(VLOOKUP(A2403,Ref_Data!$A:$B,2,0),"Unknown")</f>
        <v>Low Income</v>
      </c>
      <c r="Q2403" t="str">
        <f>IFERROR(VLOOKUP(A2403,Ref_Data!$A:$C,3,0),"Unknown")</f>
        <v>East Asia &amp; Pacific</v>
      </c>
      <c r="R2403" t="str">
        <f t="shared" si="450"/>
        <v>Low Access</v>
      </c>
      <c r="S2403">
        <f t="shared" si="451"/>
        <v>-37.641377139414125</v>
      </c>
      <c r="T2403">
        <f t="shared" si="452"/>
        <v>-19.462191043827289</v>
      </c>
      <c r="U2403">
        <f t="shared" si="453"/>
        <v>-1.8639782385815877</v>
      </c>
      <c r="V2403">
        <f t="shared" si="454"/>
        <v>19.099999999999998</v>
      </c>
      <c r="W2403">
        <f t="shared" si="455"/>
        <v>5.631075399999963E-2</v>
      </c>
    </row>
    <row r="2404" spans="1:23" x14ac:dyDescent="0.2">
      <c r="A2404" t="s">
        <v>373</v>
      </c>
      <c r="B2404" t="s">
        <v>372</v>
      </c>
      <c r="C2404">
        <v>2020</v>
      </c>
      <c r="D2404">
        <v>50.5</v>
      </c>
      <c r="E2404">
        <v>11.2</v>
      </c>
      <c r="F2404">
        <v>2.641726958</v>
      </c>
      <c r="G2404">
        <v>726.92780100000004</v>
      </c>
      <c r="H2404">
        <v>26136312</v>
      </c>
      <c r="I2404" t="str">
        <f>Master_Data!$A2404 &amp; "-" &amp; Master_Data!$C2404</f>
        <v>PRK-2020</v>
      </c>
      <c r="J2404">
        <f t="shared" si="444"/>
        <v>2.1000000000000014</v>
      </c>
      <c r="K2404">
        <f t="shared" si="445"/>
        <v>1.1999999999999993</v>
      </c>
      <c r="L2404">
        <f t="shared" si="446"/>
        <v>-0.17769609899999983</v>
      </c>
      <c r="M2404">
        <f t="shared" si="447"/>
        <v>69044999.9930989</v>
      </c>
      <c r="N2404">
        <f t="shared" si="448"/>
        <v>49.5</v>
      </c>
      <c r="O2404">
        <f t="shared" si="449"/>
        <v>3.6340981241409418</v>
      </c>
      <c r="P2404" t="str">
        <f>IFERROR(VLOOKUP(A2404,Ref_Data!$A:$B,2,0),"Unknown")</f>
        <v>Low Income</v>
      </c>
      <c r="Q2404" t="str">
        <f>IFERROR(VLOOKUP(A2404,Ref_Data!$A:$C,3,0),"Unknown")</f>
        <v>East Asia &amp; Pacific</v>
      </c>
      <c r="R2404" t="str">
        <f t="shared" si="450"/>
        <v>Moderate Access</v>
      </c>
      <c r="S2404">
        <f t="shared" si="451"/>
        <v>-36.073834525664083</v>
      </c>
      <c r="T2404">
        <f t="shared" si="452"/>
        <v>-19.334853433815262</v>
      </c>
      <c r="U2404">
        <f t="shared" si="453"/>
        <v>-1.7590206783012579</v>
      </c>
      <c r="V2404">
        <f t="shared" si="454"/>
        <v>21.2</v>
      </c>
      <c r="W2404">
        <f t="shared" si="455"/>
        <v>-0.1213853450000002</v>
      </c>
    </row>
    <row r="2405" spans="1:23" x14ac:dyDescent="0.2">
      <c r="A2405" t="s">
        <v>373</v>
      </c>
      <c r="B2405" t="s">
        <v>372</v>
      </c>
      <c r="C2405">
        <v>2021</v>
      </c>
      <c r="D2405">
        <v>52.6</v>
      </c>
      <c r="E2405">
        <v>14.7</v>
      </c>
      <c r="F2405">
        <v>2.183952187</v>
      </c>
      <c r="G2405">
        <v>619.3541725</v>
      </c>
      <c r="H2405">
        <v>26232534</v>
      </c>
      <c r="I2405" t="str">
        <f>Master_Data!$A2405 &amp; "-" &amp; Master_Data!$C2405</f>
        <v>PRK-2021</v>
      </c>
      <c r="J2405">
        <f t="shared" si="444"/>
        <v>2.1000000000000014</v>
      </c>
      <c r="K2405">
        <f t="shared" si="445"/>
        <v>3.5</v>
      </c>
      <c r="L2405">
        <f t="shared" si="446"/>
        <v>-0.45777477099999997</v>
      </c>
      <c r="M2405">
        <f t="shared" si="447"/>
        <v>57290599.99985186</v>
      </c>
      <c r="N2405">
        <f t="shared" si="448"/>
        <v>47.4</v>
      </c>
      <c r="O2405">
        <f t="shared" si="449"/>
        <v>3.5261765948626107</v>
      </c>
      <c r="P2405" t="str">
        <f>IFERROR(VLOOKUP(A2405,Ref_Data!$A:$B,2,0),"Unknown")</f>
        <v>Low Income</v>
      </c>
      <c r="Q2405" t="str">
        <f>IFERROR(VLOOKUP(A2405,Ref_Data!$A:$C,3,0),"Unknown")</f>
        <v>East Asia &amp; Pacific</v>
      </c>
      <c r="R2405" t="str">
        <f t="shared" si="450"/>
        <v>Moderate Access</v>
      </c>
      <c r="S2405">
        <f t="shared" si="451"/>
        <v>-34.525168510273438</v>
      </c>
      <c r="T2405">
        <f t="shared" si="452"/>
        <v>-14.903381642512059</v>
      </c>
      <c r="U2405">
        <f t="shared" si="453"/>
        <v>-2.3967821540041863</v>
      </c>
      <c r="V2405">
        <f t="shared" si="454"/>
        <v>23.3</v>
      </c>
      <c r="W2405">
        <f t="shared" si="455"/>
        <v>-0.57916011600000017</v>
      </c>
    </row>
    <row r="2406" spans="1:23" x14ac:dyDescent="0.2">
      <c r="A2406" t="s">
        <v>373</v>
      </c>
      <c r="B2406" t="s">
        <v>372</v>
      </c>
      <c r="C2406">
        <v>2022</v>
      </c>
      <c r="D2406">
        <v>54.7</v>
      </c>
      <c r="F2406">
        <v>2.271409931</v>
      </c>
      <c r="G2406">
        <v>640.51427799999999</v>
      </c>
      <c r="H2406">
        <v>26328845</v>
      </c>
      <c r="I2406" t="str">
        <f>Master_Data!$A2406 &amp; "-" &amp; Master_Data!$C2406</f>
        <v>PRK-2022</v>
      </c>
      <c r="J2406">
        <f t="shared" si="444"/>
        <v>2.1000000000000014</v>
      </c>
      <c r="K2406" t="str">
        <f t="shared" si="445"/>
        <v/>
      </c>
      <c r="L2406">
        <f t="shared" si="446"/>
        <v>8.7457743999999948E-2</v>
      </c>
      <c r="M2406">
        <f t="shared" si="447"/>
        <v>59803600.004759692</v>
      </c>
      <c r="N2406">
        <f t="shared" si="448"/>
        <v>45.3</v>
      </c>
      <c r="O2406">
        <f t="shared" si="449"/>
        <v>3.546228412101065</v>
      </c>
      <c r="P2406" t="str">
        <f>IFERROR(VLOOKUP(A2406,Ref_Data!$A:$B,2,0),"Unknown")</f>
        <v>Low Income</v>
      </c>
      <c r="Q2406" t="str">
        <f>IFERROR(VLOOKUP(A2406,Ref_Data!$A:$C,3,0),"Unknown")</f>
        <v>East Asia &amp; Pacific</v>
      </c>
      <c r="R2406" t="str">
        <f t="shared" si="450"/>
        <v>Moderate Access</v>
      </c>
      <c r="S2406">
        <f t="shared" si="451"/>
        <v>-32.714053663984345</v>
      </c>
      <c r="T2406" t="str">
        <f t="shared" si="452"/>
        <v/>
      </c>
      <c r="U2406">
        <f t="shared" si="453"/>
        <v>-2.2793911212259363</v>
      </c>
      <c r="V2406">
        <f t="shared" si="454"/>
        <v>25.400000000000002</v>
      </c>
      <c r="W2406">
        <f t="shared" si="455"/>
        <v>-0.49170237200000022</v>
      </c>
    </row>
    <row r="2407" spans="1:23" x14ac:dyDescent="0.2">
      <c r="A2407" t="s">
        <v>375</v>
      </c>
      <c r="B2407" t="s">
        <v>374</v>
      </c>
      <c r="C2407">
        <v>2010</v>
      </c>
      <c r="D2407">
        <v>100</v>
      </c>
      <c r="E2407">
        <v>27.8</v>
      </c>
      <c r="F2407">
        <v>5.036224002</v>
      </c>
      <c r="G2407">
        <v>2222.6283349999999</v>
      </c>
      <c r="H2407">
        <v>10573100</v>
      </c>
      <c r="I2407" t="str">
        <f>Master_Data!$A2407 &amp; "-" &amp; Master_Data!$C2407</f>
        <v>PRT-2010</v>
      </c>
      <c r="J2407" t="str">
        <f t="shared" si="444"/>
        <v/>
      </c>
      <c r="K2407" t="str">
        <f t="shared" si="445"/>
        <v/>
      </c>
      <c r="L2407" t="str">
        <f t="shared" si="446"/>
        <v/>
      </c>
      <c r="M2407">
        <f t="shared" si="447"/>
        <v>53248499.995546199</v>
      </c>
      <c r="N2407">
        <f t="shared" si="448"/>
        <v>0</v>
      </c>
      <c r="O2407">
        <f t="shared" si="449"/>
        <v>2.2658867084046239</v>
      </c>
      <c r="P2407" t="str">
        <f>IFERROR(VLOOKUP(A2407,Ref_Data!$A:$B,2,0),"Unknown")</f>
        <v>High Income</v>
      </c>
      <c r="Q2407" t="str">
        <f>IFERROR(VLOOKUP(A2407,Ref_Data!$A:$C,3,0),"Unknown")</f>
        <v>Europe &amp; Central Asia</v>
      </c>
      <c r="R2407" t="str">
        <f t="shared" si="450"/>
        <v>Universal Access</v>
      </c>
      <c r="S2407">
        <f t="shared" si="451"/>
        <v>20.375342560585949</v>
      </c>
      <c r="T2407">
        <f t="shared" si="452"/>
        <v>-2.6126649067379013</v>
      </c>
      <c r="U2407">
        <f t="shared" si="453"/>
        <v>-6.1835211991634331E-2</v>
      </c>
      <c r="V2407">
        <f t="shared" si="454"/>
        <v>0</v>
      </c>
      <c r="W2407">
        <f t="shared" si="455"/>
        <v>0</v>
      </c>
    </row>
    <row r="2408" spans="1:23" x14ac:dyDescent="0.2">
      <c r="A2408" t="s">
        <v>375</v>
      </c>
      <c r="B2408" t="s">
        <v>374</v>
      </c>
      <c r="C2408">
        <v>2011</v>
      </c>
      <c r="D2408">
        <v>100</v>
      </c>
      <c r="E2408">
        <v>27.2</v>
      </c>
      <c r="F2408">
        <v>4.8683313190000002</v>
      </c>
      <c r="G2408">
        <v>2164.0321990000002</v>
      </c>
      <c r="H2408">
        <v>10557560</v>
      </c>
      <c r="I2408" t="str">
        <f>Master_Data!$A2408 &amp; "-" &amp; Master_Data!$C2408</f>
        <v>PRT-2011</v>
      </c>
      <c r="J2408">
        <f t="shared" si="444"/>
        <v>0</v>
      </c>
      <c r="K2408">
        <f t="shared" si="445"/>
        <v>-0.60000000000000142</v>
      </c>
      <c r="L2408">
        <f t="shared" si="446"/>
        <v>-0.16789268299999982</v>
      </c>
      <c r="M2408">
        <f t="shared" si="447"/>
        <v>51397700.00022164</v>
      </c>
      <c r="N2408">
        <f t="shared" si="448"/>
        <v>0</v>
      </c>
      <c r="O2408">
        <f t="shared" si="449"/>
        <v>2.2496575241577541</v>
      </c>
      <c r="P2408" t="str">
        <f>IFERROR(VLOOKUP(A2408,Ref_Data!$A:$B,2,0),"Unknown")</f>
        <v>High Income</v>
      </c>
      <c r="Q2408" t="str">
        <f>IFERROR(VLOOKUP(A2408,Ref_Data!$A:$C,3,0),"Unknown")</f>
        <v>Europe &amp; Central Asia</v>
      </c>
      <c r="R2408" t="str">
        <f t="shared" si="450"/>
        <v>Universal Access</v>
      </c>
      <c r="S2408">
        <f t="shared" si="451"/>
        <v>19.584672569179688</v>
      </c>
      <c r="T2408">
        <f t="shared" si="452"/>
        <v>-2.9973702896411432</v>
      </c>
      <c r="U2408">
        <f t="shared" si="453"/>
        <v>-0.25820206477405527</v>
      </c>
      <c r="V2408">
        <f t="shared" si="454"/>
        <v>0</v>
      </c>
      <c r="W2408">
        <f t="shared" si="455"/>
        <v>-0.16789268299999982</v>
      </c>
    </row>
    <row r="2409" spans="1:23" x14ac:dyDescent="0.2">
      <c r="A2409" t="s">
        <v>375</v>
      </c>
      <c r="B2409" t="s">
        <v>374</v>
      </c>
      <c r="C2409">
        <v>2012</v>
      </c>
      <c r="D2409">
        <v>100</v>
      </c>
      <c r="E2409">
        <v>25.5</v>
      </c>
      <c r="F2409">
        <v>4.734135856</v>
      </c>
      <c r="G2409">
        <v>2039.169997</v>
      </c>
      <c r="H2409">
        <v>10514844</v>
      </c>
      <c r="I2409" t="str">
        <f>Master_Data!$A2409 &amp; "-" &amp; Master_Data!$C2409</f>
        <v>PRT-2012</v>
      </c>
      <c r="J2409">
        <f t="shared" si="444"/>
        <v>0</v>
      </c>
      <c r="K2409">
        <f t="shared" si="445"/>
        <v>-1.6999999999999993</v>
      </c>
      <c r="L2409">
        <f t="shared" si="446"/>
        <v>-0.13419546300000018</v>
      </c>
      <c r="M2409">
        <f t="shared" si="447"/>
        <v>49778700.000646465</v>
      </c>
      <c r="N2409">
        <f t="shared" si="448"/>
        <v>0</v>
      </c>
      <c r="O2409">
        <f t="shared" si="449"/>
        <v>2.3215994070944541</v>
      </c>
      <c r="P2409" t="str">
        <f>IFERROR(VLOOKUP(A2409,Ref_Data!$A:$B,2,0),"Unknown")</f>
        <v>High Income</v>
      </c>
      <c r="Q2409" t="str">
        <f>IFERROR(VLOOKUP(A2409,Ref_Data!$A:$C,3,0),"Unknown")</f>
        <v>Europe &amp; Central Asia</v>
      </c>
      <c r="R2409" t="str">
        <f t="shared" si="450"/>
        <v>Universal Access</v>
      </c>
      <c r="S2409">
        <f t="shared" si="451"/>
        <v>18.879195463984374</v>
      </c>
      <c r="T2409">
        <f t="shared" si="452"/>
        <v>-4.6071294532248821</v>
      </c>
      <c r="U2409">
        <f t="shared" si="453"/>
        <v>-0.67136820709622924</v>
      </c>
      <c r="V2409">
        <f t="shared" si="454"/>
        <v>0</v>
      </c>
      <c r="W2409">
        <f t="shared" si="455"/>
        <v>-0.302088146</v>
      </c>
    </row>
    <row r="2410" spans="1:23" x14ac:dyDescent="0.2">
      <c r="A2410" t="s">
        <v>375</v>
      </c>
      <c r="B2410" t="s">
        <v>374</v>
      </c>
      <c r="C2410">
        <v>2013</v>
      </c>
      <c r="D2410">
        <v>100</v>
      </c>
      <c r="E2410">
        <v>30.2</v>
      </c>
      <c r="F2410">
        <v>4.603370183</v>
      </c>
      <c r="G2410">
        <v>2055.588166</v>
      </c>
      <c r="H2410">
        <v>10457295</v>
      </c>
      <c r="I2410" t="str">
        <f>Master_Data!$A2410 &amp; "-" &amp; Master_Data!$C2410</f>
        <v>PRT-2013</v>
      </c>
      <c r="J2410">
        <f t="shared" si="444"/>
        <v>0</v>
      </c>
      <c r="K2410">
        <f t="shared" si="445"/>
        <v>4.6999999999999993</v>
      </c>
      <c r="L2410">
        <f t="shared" si="446"/>
        <v>-0.13076567299999997</v>
      </c>
      <c r="M2410">
        <f t="shared" si="447"/>
        <v>48138799.997834988</v>
      </c>
      <c r="N2410">
        <f t="shared" si="448"/>
        <v>0</v>
      </c>
      <c r="O2410">
        <f t="shared" si="449"/>
        <v>2.2394418586081701</v>
      </c>
      <c r="P2410" t="str">
        <f>IFERROR(VLOOKUP(A2410,Ref_Data!$A:$B,2,0),"Unknown")</f>
        <v>High Income</v>
      </c>
      <c r="Q2410" t="str">
        <f>IFERROR(VLOOKUP(A2410,Ref_Data!$A:$C,3,0),"Unknown")</f>
        <v>Europe &amp; Central Asia</v>
      </c>
      <c r="R2410" t="str">
        <f t="shared" si="450"/>
        <v>Universal Access</v>
      </c>
      <c r="S2410">
        <f t="shared" si="451"/>
        <v>18.287461823359394</v>
      </c>
      <c r="T2410">
        <f t="shared" si="452"/>
        <v>-0.10164008383534906</v>
      </c>
      <c r="U2410">
        <f t="shared" si="453"/>
        <v>-0.36500026100000404</v>
      </c>
      <c r="V2410">
        <f t="shared" si="454"/>
        <v>0</v>
      </c>
      <c r="W2410">
        <f t="shared" si="455"/>
        <v>-0.43285381899999997</v>
      </c>
    </row>
    <row r="2411" spans="1:23" x14ac:dyDescent="0.2">
      <c r="A2411" t="s">
        <v>375</v>
      </c>
      <c r="B2411" t="s">
        <v>374</v>
      </c>
      <c r="C2411">
        <v>2014</v>
      </c>
      <c r="D2411">
        <v>100</v>
      </c>
      <c r="E2411">
        <v>30.5</v>
      </c>
      <c r="F2411">
        <v>4.5832627480000001</v>
      </c>
      <c r="G2411">
        <v>2035.411425</v>
      </c>
      <c r="H2411">
        <v>10401062</v>
      </c>
      <c r="I2411" t="str">
        <f>Master_Data!$A2411 &amp; "-" &amp; Master_Data!$C2411</f>
        <v>PRT-2014</v>
      </c>
      <c r="J2411">
        <f t="shared" si="444"/>
        <v>0</v>
      </c>
      <c r="K2411">
        <f t="shared" si="445"/>
        <v>0.30000000000000071</v>
      </c>
      <c r="L2411">
        <f t="shared" si="446"/>
        <v>-2.0107434999999896E-2</v>
      </c>
      <c r="M2411">
        <f t="shared" si="447"/>
        <v>47670800.004238375</v>
      </c>
      <c r="N2411">
        <f t="shared" si="448"/>
        <v>0</v>
      </c>
      <c r="O2411">
        <f t="shared" si="449"/>
        <v>2.2517623177830006</v>
      </c>
      <c r="P2411" t="str">
        <f>IFERROR(VLOOKUP(A2411,Ref_Data!$A:$B,2,0),"Unknown")</f>
        <v>High Income</v>
      </c>
      <c r="Q2411" t="str">
        <f>IFERROR(VLOOKUP(A2411,Ref_Data!$A:$C,3,0),"Unknown")</f>
        <v>Europe &amp; Central Asia</v>
      </c>
      <c r="R2411" t="str">
        <f t="shared" si="450"/>
        <v>Universal Access</v>
      </c>
      <c r="S2411">
        <f t="shared" si="451"/>
        <v>17.559097411132853</v>
      </c>
      <c r="T2411">
        <f t="shared" si="452"/>
        <v>0.38827339442169873</v>
      </c>
      <c r="U2411">
        <f t="shared" si="453"/>
        <v>-0.20802415008368413</v>
      </c>
      <c r="V2411">
        <f t="shared" si="454"/>
        <v>0</v>
      </c>
      <c r="W2411">
        <f t="shared" si="455"/>
        <v>-0.45296125399999987</v>
      </c>
    </row>
    <row r="2412" spans="1:23" x14ac:dyDescent="0.2">
      <c r="A2412" t="s">
        <v>375</v>
      </c>
      <c r="B2412" t="s">
        <v>374</v>
      </c>
      <c r="C2412">
        <v>2015</v>
      </c>
      <c r="D2412">
        <v>100</v>
      </c>
      <c r="E2412">
        <v>27.2</v>
      </c>
      <c r="F2412">
        <v>4.9933501160000002</v>
      </c>
      <c r="G2412">
        <v>2121.087266</v>
      </c>
      <c r="H2412">
        <v>10358076</v>
      </c>
      <c r="I2412" t="str">
        <f>Master_Data!$A2412 &amp; "-" &amp; Master_Data!$C2412</f>
        <v>PRT-2015</v>
      </c>
      <c r="J2412">
        <f t="shared" si="444"/>
        <v>0</v>
      </c>
      <c r="K2412">
        <f t="shared" si="445"/>
        <v>-3.3000000000000007</v>
      </c>
      <c r="L2412">
        <f t="shared" si="446"/>
        <v>0.41008736800000012</v>
      </c>
      <c r="M2412">
        <f t="shared" si="447"/>
        <v>51721499.996136822</v>
      </c>
      <c r="N2412">
        <f t="shared" si="448"/>
        <v>0</v>
      </c>
      <c r="O2412">
        <f t="shared" si="449"/>
        <v>2.3541464776301195</v>
      </c>
      <c r="P2412" t="str">
        <f>IFERROR(VLOOKUP(A2412,Ref_Data!$A:$B,2,0),"Unknown")</f>
        <v>High Income</v>
      </c>
      <c r="Q2412" t="str">
        <f>IFERROR(VLOOKUP(A2412,Ref_Data!$A:$C,3,0),"Unknown")</f>
        <v>Europe &amp; Central Asia</v>
      </c>
      <c r="R2412" t="str">
        <f t="shared" si="450"/>
        <v>Universal Access</v>
      </c>
      <c r="S2412">
        <f t="shared" si="451"/>
        <v>16.984761441953111</v>
      </c>
      <c r="T2412">
        <f t="shared" si="452"/>
        <v>-2.7151571914979904</v>
      </c>
      <c r="U2412">
        <f t="shared" si="453"/>
        <v>0.28390874999582127</v>
      </c>
      <c r="V2412">
        <f t="shared" si="454"/>
        <v>0</v>
      </c>
      <c r="W2412">
        <f t="shared" si="455"/>
        <v>-4.287388599999975E-2</v>
      </c>
    </row>
    <row r="2413" spans="1:23" x14ac:dyDescent="0.2">
      <c r="A2413" t="s">
        <v>375</v>
      </c>
      <c r="B2413" t="s">
        <v>374</v>
      </c>
      <c r="C2413">
        <v>2016</v>
      </c>
      <c r="D2413">
        <v>100</v>
      </c>
      <c r="E2413">
        <v>29</v>
      </c>
      <c r="F2413">
        <v>4.8930545609999996</v>
      </c>
      <c r="G2413">
        <v>2111.0971129999998</v>
      </c>
      <c r="H2413">
        <v>10325452</v>
      </c>
      <c r="I2413" t="str">
        <f>Master_Data!$A2413 &amp; "-" &amp; Master_Data!$C2413</f>
        <v>PRT-2016</v>
      </c>
      <c r="J2413">
        <f t="shared" si="444"/>
        <v>0</v>
      </c>
      <c r="K2413">
        <f t="shared" si="445"/>
        <v>1.8000000000000007</v>
      </c>
      <c r="L2413">
        <f t="shared" si="446"/>
        <v>-0.10029555500000065</v>
      </c>
      <c r="M2413">
        <f t="shared" si="447"/>
        <v>50523000.002986565</v>
      </c>
      <c r="N2413">
        <f t="shared" si="448"/>
        <v>0</v>
      </c>
      <c r="O2413">
        <f t="shared" si="449"/>
        <v>2.3177780552438283</v>
      </c>
      <c r="P2413" t="str">
        <f>IFERROR(VLOOKUP(A2413,Ref_Data!$A:$B,2,0),"Unknown")</f>
        <v>High Income</v>
      </c>
      <c r="Q2413" t="str">
        <f>IFERROR(VLOOKUP(A2413,Ref_Data!$A:$C,3,0),"Unknown")</f>
        <v>Europe &amp; Central Asia</v>
      </c>
      <c r="R2413" t="str">
        <f t="shared" si="450"/>
        <v>Universal Access</v>
      </c>
      <c r="S2413">
        <f t="shared" si="451"/>
        <v>15.905248869453033</v>
      </c>
      <c r="T2413">
        <f t="shared" si="452"/>
        <v>-0.70605752518472542</v>
      </c>
      <c r="U2413">
        <f t="shared" si="453"/>
        <v>0.21868276533054321</v>
      </c>
      <c r="V2413">
        <f t="shared" si="454"/>
        <v>0</v>
      </c>
      <c r="W2413">
        <f t="shared" si="455"/>
        <v>-0.1431694410000004</v>
      </c>
    </row>
    <row r="2414" spans="1:23" x14ac:dyDescent="0.2">
      <c r="A2414" t="s">
        <v>375</v>
      </c>
      <c r="B2414" t="s">
        <v>374</v>
      </c>
      <c r="C2414">
        <v>2017</v>
      </c>
      <c r="D2414">
        <v>100</v>
      </c>
      <c r="E2414">
        <v>24.4</v>
      </c>
      <c r="F2414">
        <v>5.3535916429999997</v>
      </c>
      <c r="G2414">
        <v>2209.9813509999999</v>
      </c>
      <c r="H2414">
        <v>10300300</v>
      </c>
      <c r="I2414" t="str">
        <f>Master_Data!$A2414 &amp; "-" &amp; Master_Data!$C2414</f>
        <v>PRT-2017</v>
      </c>
      <c r="J2414">
        <f t="shared" si="444"/>
        <v>0</v>
      </c>
      <c r="K2414">
        <f t="shared" si="445"/>
        <v>-4.6000000000000014</v>
      </c>
      <c r="L2414">
        <f t="shared" si="446"/>
        <v>0.4605370820000001</v>
      </c>
      <c r="M2414">
        <f t="shared" si="447"/>
        <v>55143600.000392899</v>
      </c>
      <c r="N2414">
        <f t="shared" si="448"/>
        <v>0</v>
      </c>
      <c r="O2414">
        <f t="shared" si="449"/>
        <v>2.4224600993024397</v>
      </c>
      <c r="P2414" t="str">
        <f>IFERROR(VLOOKUP(A2414,Ref_Data!$A:$B,2,0),"Unknown")</f>
        <v>High Income</v>
      </c>
      <c r="Q2414" t="str">
        <f>IFERROR(VLOOKUP(A2414,Ref_Data!$A:$C,3,0),"Unknown")</f>
        <v>Europe &amp; Central Asia</v>
      </c>
      <c r="R2414" t="str">
        <f t="shared" si="450"/>
        <v>Universal Access</v>
      </c>
      <c r="S2414">
        <f t="shared" si="451"/>
        <v>15.146092309921883</v>
      </c>
      <c r="T2414">
        <f t="shared" si="452"/>
        <v>-5.1415188717349487</v>
      </c>
      <c r="U2414">
        <f t="shared" si="453"/>
        <v>0.67584057742677572</v>
      </c>
      <c r="V2414">
        <f t="shared" si="454"/>
        <v>0</v>
      </c>
      <c r="W2414">
        <f t="shared" si="455"/>
        <v>0.3173676409999997</v>
      </c>
    </row>
    <row r="2415" spans="1:23" x14ac:dyDescent="0.2">
      <c r="A2415" t="s">
        <v>375</v>
      </c>
      <c r="B2415" t="s">
        <v>374</v>
      </c>
      <c r="C2415">
        <v>2018</v>
      </c>
      <c r="D2415">
        <v>100</v>
      </c>
      <c r="E2415">
        <v>27.5</v>
      </c>
      <c r="F2415">
        <v>4.9697281809999998</v>
      </c>
      <c r="G2415">
        <v>2140.9755890000001</v>
      </c>
      <c r="H2415">
        <v>10283822</v>
      </c>
      <c r="I2415" t="str">
        <f>Master_Data!$A2415 &amp; "-" &amp; Master_Data!$C2415</f>
        <v>PRT-2018</v>
      </c>
      <c r="J2415">
        <f t="shared" si="444"/>
        <v>0</v>
      </c>
      <c r="K2415">
        <f t="shared" si="445"/>
        <v>3.1000000000000014</v>
      </c>
      <c r="L2415">
        <f t="shared" si="446"/>
        <v>-0.38386346199999988</v>
      </c>
      <c r="M2415">
        <f t="shared" si="447"/>
        <v>51107800.001787782</v>
      </c>
      <c r="N2415">
        <f t="shared" si="448"/>
        <v>0</v>
      </c>
      <c r="O2415">
        <f t="shared" si="449"/>
        <v>2.3212446730050034</v>
      </c>
      <c r="P2415" t="str">
        <f>IFERROR(VLOOKUP(A2415,Ref_Data!$A:$B,2,0),"Unknown")</f>
        <v>High Income</v>
      </c>
      <c r="Q2415" t="str">
        <f>IFERROR(VLOOKUP(A2415,Ref_Data!$A:$C,3,0),"Unknown")</f>
        <v>Europe &amp; Central Asia</v>
      </c>
      <c r="R2415" t="str">
        <f t="shared" si="450"/>
        <v>Universal Access</v>
      </c>
      <c r="S2415">
        <f t="shared" si="451"/>
        <v>14.516199440312505</v>
      </c>
      <c r="T2415">
        <f t="shared" si="452"/>
        <v>-2.0630301703253018</v>
      </c>
      <c r="U2415">
        <f t="shared" si="453"/>
        <v>0.2588591713723849</v>
      </c>
      <c r="V2415">
        <f t="shared" si="454"/>
        <v>0</v>
      </c>
      <c r="W2415">
        <f t="shared" si="455"/>
        <v>-6.6495821000000177E-2</v>
      </c>
    </row>
    <row r="2416" spans="1:23" x14ac:dyDescent="0.2">
      <c r="A2416" t="s">
        <v>375</v>
      </c>
      <c r="B2416" t="s">
        <v>374</v>
      </c>
      <c r="C2416">
        <v>2019</v>
      </c>
      <c r="D2416">
        <v>100</v>
      </c>
      <c r="E2416">
        <v>28.2</v>
      </c>
      <c r="F2416">
        <v>4.5135828240000002</v>
      </c>
      <c r="G2416">
        <v>2115.1857049999999</v>
      </c>
      <c r="H2416">
        <v>10286263</v>
      </c>
      <c r="I2416" t="str">
        <f>Master_Data!$A2416 &amp; "-" &amp; Master_Data!$C2416</f>
        <v>PRT-2019</v>
      </c>
      <c r="J2416">
        <f t="shared" si="444"/>
        <v>0</v>
      </c>
      <c r="K2416">
        <f t="shared" si="445"/>
        <v>0.69999999999999929</v>
      </c>
      <c r="L2416">
        <f t="shared" si="446"/>
        <v>-0.45614535699999958</v>
      </c>
      <c r="M2416">
        <f t="shared" si="447"/>
        <v>46427899.999946713</v>
      </c>
      <c r="N2416">
        <f t="shared" si="448"/>
        <v>0</v>
      </c>
      <c r="O2416">
        <f t="shared" si="449"/>
        <v>2.1338943494798253</v>
      </c>
      <c r="P2416" t="str">
        <f>IFERROR(VLOOKUP(A2416,Ref_Data!$A:$B,2,0),"Unknown")</f>
        <v>High Income</v>
      </c>
      <c r="Q2416" t="str">
        <f>IFERROR(VLOOKUP(A2416,Ref_Data!$A:$C,3,0),"Unknown")</f>
        <v>Europe &amp; Central Asia</v>
      </c>
      <c r="R2416" t="str">
        <f t="shared" si="450"/>
        <v>Universal Access</v>
      </c>
      <c r="S2416">
        <f t="shared" si="451"/>
        <v>13.958622860585876</v>
      </c>
      <c r="T2416">
        <f t="shared" si="452"/>
        <v>-1.2621910438272899</v>
      </c>
      <c r="U2416">
        <f t="shared" si="453"/>
        <v>-0.16981847158158736</v>
      </c>
      <c r="V2416">
        <f t="shared" si="454"/>
        <v>0</v>
      </c>
      <c r="W2416">
        <f t="shared" si="455"/>
        <v>-0.52264117799999976</v>
      </c>
    </row>
    <row r="2417" spans="1:23" x14ac:dyDescent="0.2">
      <c r="A2417" t="s">
        <v>375</v>
      </c>
      <c r="B2417" t="s">
        <v>374</v>
      </c>
      <c r="C2417">
        <v>2020</v>
      </c>
      <c r="D2417">
        <v>100</v>
      </c>
      <c r="E2417">
        <v>31.3</v>
      </c>
      <c r="F2417">
        <v>3.9471768749999998</v>
      </c>
      <c r="G2417">
        <v>1957.3055019999999</v>
      </c>
      <c r="H2417">
        <v>10297081</v>
      </c>
      <c r="I2417" t="str">
        <f>Master_Data!$A2417 &amp; "-" &amp; Master_Data!$C2417</f>
        <v>PRT-2020</v>
      </c>
      <c r="J2417">
        <f t="shared" si="444"/>
        <v>0</v>
      </c>
      <c r="K2417">
        <f t="shared" si="445"/>
        <v>3.1000000000000014</v>
      </c>
      <c r="L2417">
        <f t="shared" si="446"/>
        <v>-0.56640594900000041</v>
      </c>
      <c r="M2417">
        <f t="shared" si="447"/>
        <v>40644400.003201872</v>
      </c>
      <c r="N2417">
        <f t="shared" si="448"/>
        <v>0</v>
      </c>
      <c r="O2417">
        <f t="shared" si="449"/>
        <v>2.0166381134507225</v>
      </c>
      <c r="P2417" t="str">
        <f>IFERROR(VLOOKUP(A2417,Ref_Data!$A:$B,2,0),"Unknown")</f>
        <v>High Income</v>
      </c>
      <c r="Q2417" t="str">
        <f>IFERROR(VLOOKUP(A2417,Ref_Data!$A:$C,3,0),"Unknown")</f>
        <v>Europe &amp; Central Asia</v>
      </c>
      <c r="R2417" t="str">
        <f t="shared" si="450"/>
        <v>Universal Access</v>
      </c>
      <c r="S2417">
        <f t="shared" si="451"/>
        <v>13.426165474335917</v>
      </c>
      <c r="T2417">
        <f t="shared" si="452"/>
        <v>0.76514656618473964</v>
      </c>
      <c r="U2417">
        <f t="shared" si="453"/>
        <v>-0.45357076130125806</v>
      </c>
      <c r="V2417">
        <f t="shared" si="454"/>
        <v>0</v>
      </c>
      <c r="W2417">
        <f t="shared" si="455"/>
        <v>-1.0890471270000002</v>
      </c>
    </row>
    <row r="2418" spans="1:23" x14ac:dyDescent="0.2">
      <c r="A2418" t="s">
        <v>375</v>
      </c>
      <c r="B2418" t="s">
        <v>374</v>
      </c>
      <c r="C2418">
        <v>2021</v>
      </c>
      <c r="D2418">
        <v>100</v>
      </c>
      <c r="E2418">
        <v>32.299999999999997</v>
      </c>
      <c r="F2418">
        <v>3.7601462520000002</v>
      </c>
      <c r="G2418">
        <v>1943.2926970000001</v>
      </c>
      <c r="H2418">
        <v>10361831</v>
      </c>
      <c r="I2418" t="str">
        <f>Master_Data!$A2418 &amp; "-" &amp; Master_Data!$C2418</f>
        <v>PRT-2021</v>
      </c>
      <c r="J2418">
        <f t="shared" si="444"/>
        <v>0</v>
      </c>
      <c r="K2418">
        <f t="shared" si="445"/>
        <v>0.99999999999999645</v>
      </c>
      <c r="L2418">
        <f t="shared" si="446"/>
        <v>-0.18703062299999962</v>
      </c>
      <c r="M2418">
        <f t="shared" si="447"/>
        <v>38961999.99850741</v>
      </c>
      <c r="N2418">
        <f t="shared" si="448"/>
        <v>0</v>
      </c>
      <c r="O2418">
        <f t="shared" si="449"/>
        <v>1.9349356161348246</v>
      </c>
      <c r="P2418" t="str">
        <f>IFERROR(VLOOKUP(A2418,Ref_Data!$A:$B,2,0),"Unknown")</f>
        <v>High Income</v>
      </c>
      <c r="Q2418" t="str">
        <f>IFERROR(VLOOKUP(A2418,Ref_Data!$A:$C,3,0),"Unknown")</f>
        <v>Europe &amp; Central Asia</v>
      </c>
      <c r="R2418" t="str">
        <f t="shared" si="450"/>
        <v>Universal Access</v>
      </c>
      <c r="S2418">
        <f t="shared" si="451"/>
        <v>12.87483148972656</v>
      </c>
      <c r="T2418">
        <f t="shared" si="452"/>
        <v>2.6966183574879388</v>
      </c>
      <c r="U2418">
        <f t="shared" si="453"/>
        <v>-0.82058808900418612</v>
      </c>
      <c r="V2418">
        <f t="shared" si="454"/>
        <v>0</v>
      </c>
      <c r="W2418">
        <f t="shared" si="455"/>
        <v>-1.2760777499999998</v>
      </c>
    </row>
    <row r="2419" spans="1:23" x14ac:dyDescent="0.2">
      <c r="A2419" t="s">
        <v>375</v>
      </c>
      <c r="B2419" t="s">
        <v>374</v>
      </c>
      <c r="C2419">
        <v>2022</v>
      </c>
      <c r="D2419">
        <v>100</v>
      </c>
      <c r="F2419">
        <v>3.8017191709999998</v>
      </c>
      <c r="G2419">
        <v>1949.864961</v>
      </c>
      <c r="H2419">
        <v>10434332</v>
      </c>
      <c r="I2419" t="str">
        <f>Master_Data!$A2419 &amp; "-" &amp; Master_Data!$C2419</f>
        <v>PRT-2022</v>
      </c>
      <c r="J2419">
        <f t="shared" si="444"/>
        <v>0</v>
      </c>
      <c r="K2419" t="str">
        <f t="shared" si="445"/>
        <v/>
      </c>
      <c r="L2419">
        <f t="shared" si="446"/>
        <v>4.1572918999999597E-2</v>
      </c>
      <c r="M2419">
        <f t="shared" si="447"/>
        <v>39668400.000978768</v>
      </c>
      <c r="N2419">
        <f t="shared" si="448"/>
        <v>0</v>
      </c>
      <c r="O2419">
        <f t="shared" si="449"/>
        <v>1.9497345954923284</v>
      </c>
      <c r="P2419" t="str">
        <f>IFERROR(VLOOKUP(A2419,Ref_Data!$A:$B,2,0),"Unknown")</f>
        <v>High Income</v>
      </c>
      <c r="Q2419" t="str">
        <f>IFERROR(VLOOKUP(A2419,Ref_Data!$A:$C,3,0),"Unknown")</f>
        <v>Europe &amp; Central Asia</v>
      </c>
      <c r="R2419" t="str">
        <f t="shared" si="450"/>
        <v>Universal Access</v>
      </c>
      <c r="S2419">
        <f t="shared" si="451"/>
        <v>12.585946336015652</v>
      </c>
      <c r="T2419" t="str">
        <f t="shared" si="452"/>
        <v/>
      </c>
      <c r="U2419">
        <f t="shared" si="453"/>
        <v>-0.74908188122593655</v>
      </c>
      <c r="V2419">
        <f t="shared" si="454"/>
        <v>0</v>
      </c>
      <c r="W2419">
        <f t="shared" si="455"/>
        <v>-1.2345048310000002</v>
      </c>
    </row>
    <row r="2420" spans="1:23" x14ac:dyDescent="0.2">
      <c r="A2420" t="s">
        <v>377</v>
      </c>
      <c r="B2420" t="s">
        <v>376</v>
      </c>
      <c r="C2420">
        <v>2010</v>
      </c>
      <c r="D2420">
        <v>97.4</v>
      </c>
      <c r="E2420">
        <v>63.6</v>
      </c>
      <c r="F2420">
        <v>0.91389447599999996</v>
      </c>
      <c r="G2420">
        <v>845.81345590000001</v>
      </c>
      <c r="H2420">
        <v>5737971</v>
      </c>
      <c r="I2420" t="str">
        <f>Master_Data!$A2420 &amp; "-" &amp; Master_Data!$C2420</f>
        <v>PRY-2010</v>
      </c>
      <c r="J2420" t="str">
        <f t="shared" si="444"/>
        <v/>
      </c>
      <c r="K2420" t="str">
        <f t="shared" si="445"/>
        <v/>
      </c>
      <c r="L2420" t="str">
        <f t="shared" si="446"/>
        <v/>
      </c>
      <c r="M2420">
        <f t="shared" si="447"/>
        <v>5243900.0003481954</v>
      </c>
      <c r="N2420">
        <f t="shared" si="448"/>
        <v>2.5999999999999943</v>
      </c>
      <c r="O2420">
        <f t="shared" si="449"/>
        <v>1.0804917675701402</v>
      </c>
      <c r="P2420" t="str">
        <f>IFERROR(VLOOKUP(A2420,Ref_Data!$A:$B,2,0),"Unknown")</f>
        <v>Upper Middle Income</v>
      </c>
      <c r="Q2420" t="str">
        <f>IFERROR(VLOOKUP(A2420,Ref_Data!$A:$C,3,0),"Unknown")</f>
        <v>Latin America &amp; Caribbean</v>
      </c>
      <c r="R2420" t="str">
        <f t="shared" si="450"/>
        <v>Universal Access</v>
      </c>
      <c r="S2420">
        <f t="shared" si="451"/>
        <v>17.775342560585955</v>
      </c>
      <c r="T2420">
        <f t="shared" si="452"/>
        <v>33.187335093262099</v>
      </c>
      <c r="U2420">
        <f t="shared" si="453"/>
        <v>-4.184164737991634</v>
      </c>
      <c r="V2420">
        <f t="shared" si="454"/>
        <v>0</v>
      </c>
      <c r="W2420">
        <f t="shared" si="455"/>
        <v>0</v>
      </c>
    </row>
    <row r="2421" spans="1:23" x14ac:dyDescent="0.2">
      <c r="A2421" t="s">
        <v>377</v>
      </c>
      <c r="B2421" t="s">
        <v>376</v>
      </c>
      <c r="C2421">
        <v>2011</v>
      </c>
      <c r="D2421">
        <v>98.2</v>
      </c>
      <c r="E2421">
        <v>62.5</v>
      </c>
      <c r="F2421">
        <v>0.93746356200000003</v>
      </c>
      <c r="G2421">
        <v>846.37806990000001</v>
      </c>
      <c r="H2421">
        <v>5814626</v>
      </c>
      <c r="I2421" t="str">
        <f>Master_Data!$A2421 &amp; "-" &amp; Master_Data!$C2421</f>
        <v>PRY-2011</v>
      </c>
      <c r="J2421">
        <f t="shared" si="444"/>
        <v>0.79999999999999716</v>
      </c>
      <c r="K2421">
        <f t="shared" si="445"/>
        <v>-1.1000000000000014</v>
      </c>
      <c r="L2421">
        <f t="shared" si="446"/>
        <v>2.3569086000000072E-2</v>
      </c>
      <c r="M2421">
        <f t="shared" si="447"/>
        <v>5451000.0016578119</v>
      </c>
      <c r="N2421">
        <f t="shared" si="448"/>
        <v>1.7999999999999972</v>
      </c>
      <c r="O2421">
        <f t="shared" si="449"/>
        <v>1.1076179727940751</v>
      </c>
      <c r="P2421" t="str">
        <f>IFERROR(VLOOKUP(A2421,Ref_Data!$A:$B,2,0),"Unknown")</f>
        <v>Upper Middle Income</v>
      </c>
      <c r="Q2421" t="str">
        <f>IFERROR(VLOOKUP(A2421,Ref_Data!$A:$C,3,0),"Unknown")</f>
        <v>Latin America &amp; Caribbean</v>
      </c>
      <c r="R2421" t="str">
        <f t="shared" si="450"/>
        <v>Universal Access</v>
      </c>
      <c r="S2421">
        <f t="shared" si="451"/>
        <v>17.784672569179691</v>
      </c>
      <c r="T2421">
        <f t="shared" si="452"/>
        <v>32.302629710358858</v>
      </c>
      <c r="U2421">
        <f t="shared" si="453"/>
        <v>-4.189069821774055</v>
      </c>
      <c r="V2421">
        <f t="shared" si="454"/>
        <v>0.79999999999999716</v>
      </c>
      <c r="W2421">
        <f t="shared" si="455"/>
        <v>2.3569086000000072E-2</v>
      </c>
    </row>
    <row r="2422" spans="1:23" x14ac:dyDescent="0.2">
      <c r="A2422" t="s">
        <v>377</v>
      </c>
      <c r="B2422" t="s">
        <v>376</v>
      </c>
      <c r="C2422">
        <v>2012</v>
      </c>
      <c r="D2422">
        <v>97.8</v>
      </c>
      <c r="E2422">
        <v>63.4</v>
      </c>
      <c r="F2422">
        <v>0.91780441899999998</v>
      </c>
      <c r="G2422">
        <v>838.72585189999995</v>
      </c>
      <c r="H2422">
        <v>5897008</v>
      </c>
      <c r="I2422" t="str">
        <f>Master_Data!$A2422 &amp; "-" &amp; Master_Data!$C2422</f>
        <v>PRY-2012</v>
      </c>
      <c r="J2422">
        <f t="shared" si="444"/>
        <v>-0.40000000000000568</v>
      </c>
      <c r="K2422">
        <f t="shared" si="445"/>
        <v>0.89999999999999858</v>
      </c>
      <c r="L2422">
        <f t="shared" si="446"/>
        <v>-1.9659143000000046E-2</v>
      </c>
      <c r="M2422">
        <f t="shared" si="447"/>
        <v>5412300.001278352</v>
      </c>
      <c r="N2422">
        <f t="shared" si="448"/>
        <v>2.2000000000000028</v>
      </c>
      <c r="O2422">
        <f t="shared" si="449"/>
        <v>1.0942841655838558</v>
      </c>
      <c r="P2422" t="str">
        <f>IFERROR(VLOOKUP(A2422,Ref_Data!$A:$B,2,0),"Unknown")</f>
        <v>Upper Middle Income</v>
      </c>
      <c r="Q2422" t="str">
        <f>IFERROR(VLOOKUP(A2422,Ref_Data!$A:$C,3,0),"Unknown")</f>
        <v>Latin America &amp; Caribbean</v>
      </c>
      <c r="R2422" t="str">
        <f t="shared" si="450"/>
        <v>Universal Access</v>
      </c>
      <c r="S2422">
        <f t="shared" si="451"/>
        <v>16.679195463984371</v>
      </c>
      <c r="T2422">
        <f t="shared" si="452"/>
        <v>33.29287054677512</v>
      </c>
      <c r="U2422">
        <f t="shared" si="453"/>
        <v>-4.4876996440962289</v>
      </c>
      <c r="V2422">
        <f t="shared" si="454"/>
        <v>0.39999999999999147</v>
      </c>
      <c r="W2422">
        <f t="shared" si="455"/>
        <v>3.9099430000000268E-3</v>
      </c>
    </row>
    <row r="2423" spans="1:23" x14ac:dyDescent="0.2">
      <c r="A2423" t="s">
        <v>377</v>
      </c>
      <c r="B2423" t="s">
        <v>376</v>
      </c>
      <c r="C2423">
        <v>2013</v>
      </c>
      <c r="D2423">
        <v>99</v>
      </c>
      <c r="E2423">
        <v>62.5</v>
      </c>
      <c r="F2423">
        <v>0.94292551000000002</v>
      </c>
      <c r="G2423">
        <v>834.86441230000003</v>
      </c>
      <c r="H2423">
        <v>5982445</v>
      </c>
      <c r="I2423" t="str">
        <f>Master_Data!$A2423 &amp; "-" &amp; Master_Data!$C2423</f>
        <v>PRY-2013</v>
      </c>
      <c r="J2423">
        <f t="shared" si="444"/>
        <v>1.2000000000000028</v>
      </c>
      <c r="K2423">
        <f t="shared" si="445"/>
        <v>-0.89999999999999858</v>
      </c>
      <c r="L2423">
        <f t="shared" si="446"/>
        <v>2.512109100000004E-2</v>
      </c>
      <c r="M2423">
        <f t="shared" si="447"/>
        <v>5641000.0026719505</v>
      </c>
      <c r="N2423">
        <f t="shared" si="448"/>
        <v>1</v>
      </c>
      <c r="O2423">
        <f t="shared" si="449"/>
        <v>1.1294355060629526</v>
      </c>
      <c r="P2423" t="str">
        <f>IFERROR(VLOOKUP(A2423,Ref_Data!$A:$B,2,0),"Unknown")</f>
        <v>Upper Middle Income</v>
      </c>
      <c r="Q2423" t="str">
        <f>IFERROR(VLOOKUP(A2423,Ref_Data!$A:$C,3,0),"Unknown")</f>
        <v>Latin America &amp; Caribbean</v>
      </c>
      <c r="R2423" t="str">
        <f t="shared" si="450"/>
        <v>Universal Access</v>
      </c>
      <c r="S2423">
        <f t="shared" si="451"/>
        <v>17.287461823359394</v>
      </c>
      <c r="T2423">
        <f t="shared" si="452"/>
        <v>32.198359916164648</v>
      </c>
      <c r="U2423">
        <f t="shared" si="453"/>
        <v>-4.0254449340000038</v>
      </c>
      <c r="V2423">
        <f t="shared" si="454"/>
        <v>1.5999999999999943</v>
      </c>
      <c r="W2423">
        <f t="shared" si="455"/>
        <v>2.9031034000000067E-2</v>
      </c>
    </row>
    <row r="2424" spans="1:23" x14ac:dyDescent="0.2">
      <c r="A2424" t="s">
        <v>377</v>
      </c>
      <c r="B2424" t="s">
        <v>376</v>
      </c>
      <c r="C2424">
        <v>2014</v>
      </c>
      <c r="D2424">
        <v>99</v>
      </c>
      <c r="E2424">
        <v>62.5</v>
      </c>
      <c r="F2424">
        <v>0.98024469000000003</v>
      </c>
      <c r="G2424">
        <v>859.86413149999998</v>
      </c>
      <c r="H2424">
        <v>6069811</v>
      </c>
      <c r="I2424" t="str">
        <f>Master_Data!$A2424 &amp; "-" &amp; Master_Data!$C2424</f>
        <v>PRY-2014</v>
      </c>
      <c r="J2424">
        <f t="shared" si="444"/>
        <v>0</v>
      </c>
      <c r="K2424">
        <f t="shared" si="445"/>
        <v>0</v>
      </c>
      <c r="L2424">
        <f t="shared" si="446"/>
        <v>3.7319180000000007E-2</v>
      </c>
      <c r="M2424">
        <f t="shared" si="447"/>
        <v>5949900.0020535905</v>
      </c>
      <c r="N2424">
        <f t="shared" si="448"/>
        <v>1</v>
      </c>
      <c r="O2424">
        <f t="shared" si="449"/>
        <v>1.1399995116554063</v>
      </c>
      <c r="P2424" t="str">
        <f>IFERROR(VLOOKUP(A2424,Ref_Data!$A:$B,2,0),"Unknown")</f>
        <v>Upper Middle Income</v>
      </c>
      <c r="Q2424" t="str">
        <f>IFERROR(VLOOKUP(A2424,Ref_Data!$A:$C,3,0),"Unknown")</f>
        <v>Latin America &amp; Caribbean</v>
      </c>
      <c r="R2424" t="str">
        <f t="shared" si="450"/>
        <v>Universal Access</v>
      </c>
      <c r="S2424">
        <f t="shared" si="451"/>
        <v>16.559097411132853</v>
      </c>
      <c r="T2424">
        <f t="shared" si="452"/>
        <v>32.388273394421702</v>
      </c>
      <c r="U2424">
        <f t="shared" si="453"/>
        <v>-3.8110422080836841</v>
      </c>
      <c r="V2424">
        <f t="shared" si="454"/>
        <v>1.5999999999999943</v>
      </c>
      <c r="W2424">
        <f t="shared" si="455"/>
        <v>6.6350214000000074E-2</v>
      </c>
    </row>
    <row r="2425" spans="1:23" x14ac:dyDescent="0.2">
      <c r="A2425" t="s">
        <v>377</v>
      </c>
      <c r="B2425" t="s">
        <v>376</v>
      </c>
      <c r="C2425">
        <v>2015</v>
      </c>
      <c r="D2425">
        <v>99.3</v>
      </c>
      <c r="E2425">
        <v>60.5</v>
      </c>
      <c r="F2425">
        <v>1.081488652</v>
      </c>
      <c r="G2425">
        <v>925.19341159999999</v>
      </c>
      <c r="H2425">
        <v>6159103</v>
      </c>
      <c r="I2425" t="str">
        <f>Master_Data!$A2425 &amp; "-" &amp; Master_Data!$C2425</f>
        <v>PRY-2015</v>
      </c>
      <c r="J2425">
        <f t="shared" si="444"/>
        <v>0.29999999999999716</v>
      </c>
      <c r="K2425">
        <f t="shared" si="445"/>
        <v>-2</v>
      </c>
      <c r="L2425">
        <f t="shared" si="446"/>
        <v>0.10124396199999997</v>
      </c>
      <c r="M2425">
        <f t="shared" si="447"/>
        <v>6661000.0009991564</v>
      </c>
      <c r="N2425">
        <f t="shared" si="448"/>
        <v>0.70000000000000284</v>
      </c>
      <c r="O2425">
        <f t="shared" si="449"/>
        <v>1.1689325047502315</v>
      </c>
      <c r="P2425" t="str">
        <f>IFERROR(VLOOKUP(A2425,Ref_Data!$A:$B,2,0),"Unknown")</f>
        <v>Upper Middle Income</v>
      </c>
      <c r="Q2425" t="str">
        <f>IFERROR(VLOOKUP(A2425,Ref_Data!$A:$C,3,0),"Unknown")</f>
        <v>Latin America &amp; Caribbean</v>
      </c>
      <c r="R2425" t="str">
        <f t="shared" si="450"/>
        <v>Universal Access</v>
      </c>
      <c r="S2425">
        <f t="shared" si="451"/>
        <v>16.284761441953108</v>
      </c>
      <c r="T2425">
        <f t="shared" si="452"/>
        <v>30.58484280850201</v>
      </c>
      <c r="U2425">
        <f t="shared" si="453"/>
        <v>-3.627952714004179</v>
      </c>
      <c r="V2425">
        <f t="shared" si="454"/>
        <v>1.8999999999999915</v>
      </c>
      <c r="W2425">
        <f t="shared" si="455"/>
        <v>0.16759417600000004</v>
      </c>
    </row>
    <row r="2426" spans="1:23" x14ac:dyDescent="0.2">
      <c r="A2426" t="s">
        <v>377</v>
      </c>
      <c r="B2426" t="s">
        <v>376</v>
      </c>
      <c r="C2426">
        <v>2016</v>
      </c>
      <c r="D2426">
        <v>98.4</v>
      </c>
      <c r="E2426">
        <v>62.5</v>
      </c>
      <c r="F2426">
        <v>1.202120104</v>
      </c>
      <c r="G2426">
        <v>1072.606284</v>
      </c>
      <c r="H2426">
        <v>6249126</v>
      </c>
      <c r="I2426" t="str">
        <f>Master_Data!$A2426 &amp; "-" &amp; Master_Data!$C2426</f>
        <v>PRY-2016</v>
      </c>
      <c r="J2426">
        <f t="shared" si="444"/>
        <v>-0.89999999999999147</v>
      </c>
      <c r="K2426">
        <f t="shared" si="445"/>
        <v>2</v>
      </c>
      <c r="L2426">
        <f t="shared" si="446"/>
        <v>0.12063145200000003</v>
      </c>
      <c r="M2426">
        <f t="shared" si="447"/>
        <v>7512199.9970291043</v>
      </c>
      <c r="N2426">
        <f t="shared" si="448"/>
        <v>1.5999999999999943</v>
      </c>
      <c r="O2426">
        <f t="shared" si="449"/>
        <v>1.1207468405993415</v>
      </c>
      <c r="P2426" t="str">
        <f>IFERROR(VLOOKUP(A2426,Ref_Data!$A:$B,2,0),"Unknown")</f>
        <v>Upper Middle Income</v>
      </c>
      <c r="Q2426" t="str">
        <f>IFERROR(VLOOKUP(A2426,Ref_Data!$A:$C,3,0),"Unknown")</f>
        <v>Latin America &amp; Caribbean</v>
      </c>
      <c r="R2426" t="str">
        <f t="shared" si="450"/>
        <v>Universal Access</v>
      </c>
      <c r="S2426">
        <f t="shared" si="451"/>
        <v>14.305248869453038</v>
      </c>
      <c r="T2426">
        <f t="shared" si="452"/>
        <v>32.793942474815275</v>
      </c>
      <c r="U2426">
        <f t="shared" si="453"/>
        <v>-3.4722516916694564</v>
      </c>
      <c r="V2426">
        <f t="shared" si="454"/>
        <v>1</v>
      </c>
      <c r="W2426">
        <f t="shared" si="455"/>
        <v>0.28822562800000007</v>
      </c>
    </row>
    <row r="2427" spans="1:23" x14ac:dyDescent="0.2">
      <c r="A2427" t="s">
        <v>377</v>
      </c>
      <c r="B2427" t="s">
        <v>376</v>
      </c>
      <c r="C2427">
        <v>2017</v>
      </c>
      <c r="D2427">
        <v>99.3</v>
      </c>
      <c r="E2427">
        <v>60.1</v>
      </c>
      <c r="F2427">
        <v>1.336055255</v>
      </c>
      <c r="G2427">
        <v>1116.339463</v>
      </c>
      <c r="H2427">
        <v>6338660</v>
      </c>
      <c r="I2427" t="str">
        <f>Master_Data!$A2427 &amp; "-" &amp; Master_Data!$C2427</f>
        <v>PRY-2017</v>
      </c>
      <c r="J2427">
        <f t="shared" si="444"/>
        <v>0.89999999999999147</v>
      </c>
      <c r="K2427">
        <f t="shared" si="445"/>
        <v>-2.3999999999999986</v>
      </c>
      <c r="L2427">
        <f t="shared" si="446"/>
        <v>0.13393515099999997</v>
      </c>
      <c r="M2427">
        <f t="shared" si="447"/>
        <v>8468800.0026583001</v>
      </c>
      <c r="N2427">
        <f t="shared" si="448"/>
        <v>0.70000000000000284</v>
      </c>
      <c r="O2427">
        <f t="shared" si="449"/>
        <v>1.1968180820281547</v>
      </c>
      <c r="P2427" t="str">
        <f>IFERROR(VLOOKUP(A2427,Ref_Data!$A:$B,2,0),"Unknown")</f>
        <v>Upper Middle Income</v>
      </c>
      <c r="Q2427" t="str">
        <f>IFERROR(VLOOKUP(A2427,Ref_Data!$A:$C,3,0),"Unknown")</f>
        <v>Latin America &amp; Caribbean</v>
      </c>
      <c r="R2427" t="str">
        <f t="shared" si="450"/>
        <v>Universal Access</v>
      </c>
      <c r="S2427">
        <f t="shared" si="451"/>
        <v>14.44609230992188</v>
      </c>
      <c r="T2427">
        <f t="shared" si="452"/>
        <v>30.558481128265054</v>
      </c>
      <c r="U2427">
        <f t="shared" si="453"/>
        <v>-3.3416958105732242</v>
      </c>
      <c r="V2427">
        <f t="shared" si="454"/>
        <v>1.8999999999999915</v>
      </c>
      <c r="W2427">
        <f t="shared" si="455"/>
        <v>0.42216077900000004</v>
      </c>
    </row>
    <row r="2428" spans="1:23" x14ac:dyDescent="0.2">
      <c r="A2428" t="s">
        <v>377</v>
      </c>
      <c r="B2428" t="s">
        <v>376</v>
      </c>
      <c r="C2428">
        <v>2018</v>
      </c>
      <c r="D2428">
        <v>99.6</v>
      </c>
      <c r="E2428">
        <v>59.2</v>
      </c>
      <c r="F2428">
        <v>1.3602583450000001</v>
      </c>
      <c r="G2428">
        <v>1130.4836780000001</v>
      </c>
      <c r="H2428">
        <v>6427382</v>
      </c>
      <c r="I2428" t="str">
        <f>Master_Data!$A2428 &amp; "-" &amp; Master_Data!$C2428</f>
        <v>PRY-2018</v>
      </c>
      <c r="J2428">
        <f t="shared" si="444"/>
        <v>0.29999999999999716</v>
      </c>
      <c r="K2428">
        <f t="shared" si="445"/>
        <v>-0.89999999999999858</v>
      </c>
      <c r="L2428">
        <f t="shared" si="446"/>
        <v>2.4203090000000094E-2</v>
      </c>
      <c r="M2428">
        <f t="shared" si="447"/>
        <v>8742900.0020027906</v>
      </c>
      <c r="N2428">
        <f t="shared" si="448"/>
        <v>0.40000000000000568</v>
      </c>
      <c r="O2428">
        <f t="shared" si="449"/>
        <v>1.2032534139780833</v>
      </c>
      <c r="P2428" t="str">
        <f>IFERROR(VLOOKUP(A2428,Ref_Data!$A:$B,2,0),"Unknown")</f>
        <v>Upper Middle Income</v>
      </c>
      <c r="Q2428" t="str">
        <f>IFERROR(VLOOKUP(A2428,Ref_Data!$A:$C,3,0),"Unknown")</f>
        <v>Latin America &amp; Caribbean</v>
      </c>
      <c r="R2428" t="str">
        <f t="shared" si="450"/>
        <v>Universal Access</v>
      </c>
      <c r="S2428">
        <f t="shared" si="451"/>
        <v>14.116199440312499</v>
      </c>
      <c r="T2428">
        <f t="shared" si="452"/>
        <v>29.636969829674701</v>
      </c>
      <c r="U2428">
        <f t="shared" si="453"/>
        <v>-3.3506106646276148</v>
      </c>
      <c r="V2428">
        <f t="shared" si="454"/>
        <v>2.1999999999999886</v>
      </c>
      <c r="W2428">
        <f t="shared" si="455"/>
        <v>0.44636386900000014</v>
      </c>
    </row>
    <row r="2429" spans="1:23" x14ac:dyDescent="0.2">
      <c r="A2429" t="s">
        <v>377</v>
      </c>
      <c r="B2429" t="s">
        <v>376</v>
      </c>
      <c r="C2429">
        <v>2019</v>
      </c>
      <c r="D2429">
        <v>99.7</v>
      </c>
      <c r="E2429">
        <v>60.1</v>
      </c>
      <c r="F2429">
        <v>1.3080159840000001</v>
      </c>
      <c r="G2429">
        <v>1105.562537</v>
      </c>
      <c r="H2429">
        <v>6515058</v>
      </c>
      <c r="I2429" t="str">
        <f>Master_Data!$A2429 &amp; "-" &amp; Master_Data!$C2429</f>
        <v>PRY-2019</v>
      </c>
      <c r="J2429">
        <f t="shared" si="444"/>
        <v>0.10000000000000853</v>
      </c>
      <c r="K2429">
        <f t="shared" si="445"/>
        <v>0.89999999999999858</v>
      </c>
      <c r="L2429">
        <f t="shared" si="446"/>
        <v>-5.2242361000000015E-2</v>
      </c>
      <c r="M2429">
        <f t="shared" si="447"/>
        <v>8521800.0006870721</v>
      </c>
      <c r="N2429">
        <f t="shared" si="448"/>
        <v>0.29999999999999716</v>
      </c>
      <c r="O2429">
        <f t="shared" si="449"/>
        <v>1.1831225645085333</v>
      </c>
      <c r="P2429" t="str">
        <f>IFERROR(VLOOKUP(A2429,Ref_Data!$A:$B,2,0),"Unknown")</f>
        <v>Upper Middle Income</v>
      </c>
      <c r="Q2429" t="str">
        <f>IFERROR(VLOOKUP(A2429,Ref_Data!$A:$C,3,0),"Unknown")</f>
        <v>Latin America &amp; Caribbean</v>
      </c>
      <c r="R2429" t="str">
        <f t="shared" si="450"/>
        <v>Universal Access</v>
      </c>
      <c r="S2429">
        <f t="shared" si="451"/>
        <v>13.658622860585879</v>
      </c>
      <c r="T2429">
        <f t="shared" si="452"/>
        <v>30.637808956172712</v>
      </c>
      <c r="U2429">
        <f t="shared" si="453"/>
        <v>-3.3753853115815877</v>
      </c>
      <c r="V2429">
        <f t="shared" si="454"/>
        <v>2.2999999999999972</v>
      </c>
      <c r="W2429">
        <f t="shared" si="455"/>
        <v>0.39412150800000012</v>
      </c>
    </row>
    <row r="2430" spans="1:23" x14ac:dyDescent="0.2">
      <c r="A2430" t="s">
        <v>377</v>
      </c>
      <c r="B2430" t="s">
        <v>376</v>
      </c>
      <c r="C2430">
        <v>2020</v>
      </c>
      <c r="D2430">
        <v>99.7</v>
      </c>
      <c r="E2430">
        <v>61.5</v>
      </c>
      <c r="F2430">
        <v>1.189462515</v>
      </c>
      <c r="G2430">
        <v>1056.54063</v>
      </c>
      <c r="H2430">
        <v>6603739</v>
      </c>
      <c r="I2430" t="str">
        <f>Master_Data!$A2430 &amp; "-" &amp; Master_Data!$C2430</f>
        <v>PRY-2020</v>
      </c>
      <c r="J2430">
        <f t="shared" si="444"/>
        <v>0</v>
      </c>
      <c r="K2430">
        <f t="shared" si="445"/>
        <v>1.3999999999999986</v>
      </c>
      <c r="L2430">
        <f t="shared" si="446"/>
        <v>-0.11855346900000008</v>
      </c>
      <c r="M2430">
        <f t="shared" si="447"/>
        <v>7854899.9993435852</v>
      </c>
      <c r="N2430">
        <f t="shared" si="448"/>
        <v>0.29999999999999716</v>
      </c>
      <c r="O2430">
        <f t="shared" si="449"/>
        <v>1.1258085881657007</v>
      </c>
      <c r="P2430" t="str">
        <f>IFERROR(VLOOKUP(A2430,Ref_Data!$A:$B,2,0),"Unknown")</f>
        <v>Upper Middle Income</v>
      </c>
      <c r="Q2430" t="str">
        <f>IFERROR(VLOOKUP(A2430,Ref_Data!$A:$C,3,0),"Unknown")</f>
        <v>Latin America &amp; Caribbean</v>
      </c>
      <c r="R2430" t="str">
        <f t="shared" si="450"/>
        <v>Universal Access</v>
      </c>
      <c r="S2430">
        <f t="shared" si="451"/>
        <v>13.12616547433592</v>
      </c>
      <c r="T2430">
        <f t="shared" si="452"/>
        <v>30.965146566184739</v>
      </c>
      <c r="U2430">
        <f t="shared" si="453"/>
        <v>-3.2112851213012581</v>
      </c>
      <c r="V2430">
        <f t="shared" si="454"/>
        <v>2.2999999999999972</v>
      </c>
      <c r="W2430">
        <f t="shared" si="455"/>
        <v>0.27556803900000004</v>
      </c>
    </row>
    <row r="2431" spans="1:23" x14ac:dyDescent="0.2">
      <c r="A2431" t="s">
        <v>377</v>
      </c>
      <c r="B2431" t="s">
        <v>376</v>
      </c>
      <c r="C2431">
        <v>2021</v>
      </c>
      <c r="D2431">
        <v>100</v>
      </c>
      <c r="E2431">
        <v>58.8</v>
      </c>
      <c r="F2431">
        <v>1.1934295029999999</v>
      </c>
      <c r="G2431">
        <v>1094.0659450000001</v>
      </c>
      <c r="H2431">
        <v>6684182</v>
      </c>
      <c r="I2431" t="str">
        <f>Master_Data!$A2431 &amp; "-" &amp; Master_Data!$C2431</f>
        <v>PRY-2021</v>
      </c>
      <c r="J2431">
        <f t="shared" si="444"/>
        <v>0.29999999999999716</v>
      </c>
      <c r="K2431">
        <f t="shared" si="445"/>
        <v>-2.7000000000000028</v>
      </c>
      <c r="L2431">
        <f t="shared" si="446"/>
        <v>3.9669879999999491E-3</v>
      </c>
      <c r="M2431">
        <f t="shared" si="447"/>
        <v>7977100.0022215452</v>
      </c>
      <c r="N2431">
        <f t="shared" si="448"/>
        <v>0</v>
      </c>
      <c r="O2431">
        <f t="shared" si="449"/>
        <v>1.0908204468424432</v>
      </c>
      <c r="P2431" t="str">
        <f>IFERROR(VLOOKUP(A2431,Ref_Data!$A:$B,2,0),"Unknown")</f>
        <v>Upper Middle Income</v>
      </c>
      <c r="Q2431" t="str">
        <f>IFERROR(VLOOKUP(A2431,Ref_Data!$A:$C,3,0),"Unknown")</f>
        <v>Latin America &amp; Caribbean</v>
      </c>
      <c r="R2431" t="str">
        <f t="shared" si="450"/>
        <v>Universal Access</v>
      </c>
      <c r="S2431">
        <f t="shared" si="451"/>
        <v>12.87483148972656</v>
      </c>
      <c r="T2431">
        <f t="shared" si="452"/>
        <v>29.196618357487939</v>
      </c>
      <c r="U2431">
        <f t="shared" si="453"/>
        <v>-3.3873048380041864</v>
      </c>
      <c r="V2431">
        <f t="shared" si="454"/>
        <v>2.5999999999999943</v>
      </c>
      <c r="W2431">
        <f t="shared" si="455"/>
        <v>0.27953502699999999</v>
      </c>
    </row>
    <row r="2432" spans="1:23" x14ac:dyDescent="0.2">
      <c r="A2432" t="s">
        <v>377</v>
      </c>
      <c r="B2432" t="s">
        <v>376</v>
      </c>
      <c r="C2432">
        <v>2022</v>
      </c>
      <c r="D2432">
        <v>100</v>
      </c>
      <c r="F2432">
        <v>1.1841051149999999</v>
      </c>
      <c r="G2432">
        <v>1044.985068</v>
      </c>
      <c r="H2432">
        <v>6760464</v>
      </c>
      <c r="I2432" t="str">
        <f>Master_Data!$A2432 &amp; "-" &amp; Master_Data!$C2432</f>
        <v>PRY-2022</v>
      </c>
      <c r="J2432">
        <f t="shared" si="444"/>
        <v>0</v>
      </c>
      <c r="K2432" t="str">
        <f t="shared" si="445"/>
        <v/>
      </c>
      <c r="L2432">
        <f t="shared" si="446"/>
        <v>-9.3243880000000168E-3</v>
      </c>
      <c r="M2432">
        <f t="shared" si="447"/>
        <v>8005100.0021733595</v>
      </c>
      <c r="N2432">
        <f t="shared" si="448"/>
        <v>0</v>
      </c>
      <c r="O2432">
        <f t="shared" si="449"/>
        <v>1.1331311338890824</v>
      </c>
      <c r="P2432" t="str">
        <f>IFERROR(VLOOKUP(A2432,Ref_Data!$A:$B,2,0),"Unknown")</f>
        <v>Upper Middle Income</v>
      </c>
      <c r="Q2432" t="str">
        <f>IFERROR(VLOOKUP(A2432,Ref_Data!$A:$C,3,0),"Unknown")</f>
        <v>Latin America &amp; Caribbean</v>
      </c>
      <c r="R2432" t="str">
        <f t="shared" si="450"/>
        <v>Universal Access</v>
      </c>
      <c r="S2432">
        <f t="shared" si="451"/>
        <v>12.585946336015652</v>
      </c>
      <c r="T2432" t="str">
        <f t="shared" si="452"/>
        <v/>
      </c>
      <c r="U2432">
        <f t="shared" si="453"/>
        <v>-3.3666959372259364</v>
      </c>
      <c r="V2432">
        <f t="shared" si="454"/>
        <v>2.5999999999999943</v>
      </c>
      <c r="W2432">
        <f t="shared" si="455"/>
        <v>0.27021063899999997</v>
      </c>
    </row>
    <row r="2433" spans="1:23" x14ac:dyDescent="0.2">
      <c r="A2433" t="s">
        <v>379</v>
      </c>
      <c r="B2433" t="s">
        <v>378</v>
      </c>
      <c r="C2433">
        <v>2010</v>
      </c>
      <c r="D2433">
        <v>99.9</v>
      </c>
      <c r="E2433">
        <v>14.1</v>
      </c>
      <c r="H2433">
        <v>3786161</v>
      </c>
      <c r="I2433" t="str">
        <f>Master_Data!$A2433 &amp; "-" &amp; Master_Data!$C2433</f>
        <v>PSE-2010</v>
      </c>
      <c r="J2433" t="str">
        <f t="shared" si="444"/>
        <v/>
      </c>
      <c r="K2433" t="str">
        <f t="shared" si="445"/>
        <v/>
      </c>
      <c r="L2433" t="str">
        <f t="shared" si="446"/>
        <v/>
      </c>
      <c r="M2433">
        <f t="shared" si="447"/>
        <v>0</v>
      </c>
      <c r="N2433">
        <f t="shared" si="448"/>
        <v>9.9999999999994316E-2</v>
      </c>
      <c r="O2433" t="str">
        <f t="shared" si="449"/>
        <v/>
      </c>
      <c r="P2433" t="str">
        <f>IFERROR(VLOOKUP(A2433,Ref_Data!$A:$B,2,0),"Unknown")</f>
        <v>Lower Middle Income</v>
      </c>
      <c r="Q2433" t="str">
        <f>IFERROR(VLOOKUP(A2433,Ref_Data!$A:$C,3,0),"Unknown")</f>
        <v>Middle East &amp; North Africa</v>
      </c>
      <c r="R2433" t="str">
        <f t="shared" si="450"/>
        <v>Universal Access</v>
      </c>
      <c r="S2433">
        <f t="shared" si="451"/>
        <v>20.275342560585955</v>
      </c>
      <c r="T2433">
        <f t="shared" si="452"/>
        <v>-16.312664906737901</v>
      </c>
      <c r="U2433" t="str">
        <f t="shared" si="453"/>
        <v/>
      </c>
      <c r="V2433">
        <f t="shared" si="454"/>
        <v>0</v>
      </c>
      <c r="W2433" t="str">
        <f t="shared" si="455"/>
        <v/>
      </c>
    </row>
    <row r="2434" spans="1:23" x14ac:dyDescent="0.2">
      <c r="A2434" t="s">
        <v>379</v>
      </c>
      <c r="B2434" t="s">
        <v>378</v>
      </c>
      <c r="C2434">
        <v>2011</v>
      </c>
      <c r="D2434">
        <v>99.7</v>
      </c>
      <c r="E2434">
        <v>15.4</v>
      </c>
      <c r="H2434">
        <v>3882986</v>
      </c>
      <c r="I2434" t="str">
        <f>Master_Data!$A2434 &amp; "-" &amp; Master_Data!$C2434</f>
        <v>PSE-2011</v>
      </c>
      <c r="J2434">
        <f t="shared" ref="J2434:J2497" si="456">IF(C2434=2010,"",IF(D2434="","",IFERROR(D2434-INDEX($D:$D,MATCH(A2434&amp;"-"&amp;(C2434-1),$I:$I,0)),"")))</f>
        <v>-0.20000000000000284</v>
      </c>
      <c r="K2434">
        <f t="shared" ref="K2434:K2497" si="457">IF(C2434=2010,"",IF(E2434="","",IFERROR(E2434-INDEX($E:$E,MATCH(A2434&amp;"-"&amp;(C2434-1),$I:$I,0)),"")))</f>
        <v>1.3000000000000007</v>
      </c>
      <c r="L2434" t="str">
        <f t="shared" ref="L2434:L2497" si="458">IF(C2434=2010,"",IF(F2434="","",IFERROR(F2434-INDEX($F:$F,MATCH(A2434&amp;"-"&amp;(C2434-1),$I:$I,0)),"" )))</f>
        <v/>
      </c>
      <c r="M2434">
        <f t="shared" ref="M2434:M2497" si="459">IFERROR(F2434*H2434,"")</f>
        <v>0</v>
      </c>
      <c r="N2434">
        <f t="shared" ref="N2434:N2497" si="460">IF(D2434="","",100-D2434)</f>
        <v>0.29999999999999716</v>
      </c>
      <c r="O2434" t="str">
        <f t="shared" ref="O2434:O2497" si="461">IFERROR(F2434/G2434*1000,"")</f>
        <v/>
      </c>
      <c r="P2434" t="str">
        <f>IFERROR(VLOOKUP(A2434,Ref_Data!$A:$B,2,0),"Unknown")</f>
        <v>Lower Middle Income</v>
      </c>
      <c r="Q2434" t="str">
        <f>IFERROR(VLOOKUP(A2434,Ref_Data!$A:$C,3,0),"Unknown")</f>
        <v>Middle East &amp; North Africa</v>
      </c>
      <c r="R2434" t="str">
        <f t="shared" ref="R2434:R2497" si="462">IF(D2434="","No Data",IF(D2434&gt;=95,"Universal Access",IF(D2434&gt;=80,"High Access",IF(D2434&gt;=50,"Moderate Access",IF(D2434&gt;=20,"Low Access","Critical")))))</f>
        <v>Universal Access</v>
      </c>
      <c r="S2434">
        <f t="shared" ref="S2434:S2497" si="463">IF(D2434="","",D2434-AVERAGEIF($C:$C,C2434,$D:$D))</f>
        <v>19.284672569179691</v>
      </c>
      <c r="T2434">
        <f t="shared" ref="T2434:T2497" si="464">IF(E2434="","",E2434-AVERAGEIF($C:$C,C2434,$E:$E))</f>
        <v>-14.797370289641142</v>
      </c>
      <c r="U2434" t="str">
        <f t="shared" ref="U2434:U2497" si="465">IF(F2434="","",F2434-AVERAGEIF($C:$C,C2434,$F:$F))</f>
        <v/>
      </c>
      <c r="V2434">
        <f t="shared" ref="V2434:V2497" si="466">IFERROR(IF(D2434="","",D2434-INDEX($D:$D,MATCH(A2434&amp;"-2010",$I:$I,0))),"")</f>
        <v>-0.20000000000000284</v>
      </c>
      <c r="W2434" t="str">
        <f t="shared" ref="W2434:W2497" si="467">IFERROR(IF(F2434="","",F2434-INDEX($F:$F,MATCH(A2434&amp;"-2010",$I:$I,0))),"")</f>
        <v/>
      </c>
    </row>
    <row r="2435" spans="1:23" x14ac:dyDescent="0.2">
      <c r="A2435" t="s">
        <v>379</v>
      </c>
      <c r="B2435" t="s">
        <v>378</v>
      </c>
      <c r="C2435">
        <v>2012</v>
      </c>
      <c r="D2435">
        <v>99.8</v>
      </c>
      <c r="E2435">
        <v>12.2</v>
      </c>
      <c r="H2435">
        <v>3979998</v>
      </c>
      <c r="I2435" t="str">
        <f>Master_Data!$A2435 &amp; "-" &amp; Master_Data!$C2435</f>
        <v>PSE-2012</v>
      </c>
      <c r="J2435">
        <f t="shared" si="456"/>
        <v>9.9999999999994316E-2</v>
      </c>
      <c r="K2435">
        <f t="shared" si="457"/>
        <v>-3.2000000000000011</v>
      </c>
      <c r="L2435" t="str">
        <f t="shared" si="458"/>
        <v/>
      </c>
      <c r="M2435">
        <f t="shared" si="459"/>
        <v>0</v>
      </c>
      <c r="N2435">
        <f t="shared" si="460"/>
        <v>0.20000000000000284</v>
      </c>
      <c r="O2435" t="str">
        <f t="shared" si="461"/>
        <v/>
      </c>
      <c r="P2435" t="str">
        <f>IFERROR(VLOOKUP(A2435,Ref_Data!$A:$B,2,0),"Unknown")</f>
        <v>Lower Middle Income</v>
      </c>
      <c r="Q2435" t="str">
        <f>IFERROR(VLOOKUP(A2435,Ref_Data!$A:$C,3,0),"Unknown")</f>
        <v>Middle East &amp; North Africa</v>
      </c>
      <c r="R2435" t="str">
        <f t="shared" si="462"/>
        <v>Universal Access</v>
      </c>
      <c r="S2435">
        <f t="shared" si="463"/>
        <v>18.679195463984371</v>
      </c>
      <c r="T2435">
        <f t="shared" si="464"/>
        <v>-17.907129453224883</v>
      </c>
      <c r="U2435" t="str">
        <f t="shared" si="465"/>
        <v/>
      </c>
      <c r="V2435">
        <f t="shared" si="466"/>
        <v>-0.10000000000000853</v>
      </c>
      <c r="W2435" t="str">
        <f t="shared" si="467"/>
        <v/>
      </c>
    </row>
    <row r="2436" spans="1:23" x14ac:dyDescent="0.2">
      <c r="A2436" t="s">
        <v>379</v>
      </c>
      <c r="B2436" t="s">
        <v>378</v>
      </c>
      <c r="C2436">
        <v>2013</v>
      </c>
      <c r="D2436">
        <v>99.9</v>
      </c>
      <c r="E2436">
        <v>11.7</v>
      </c>
      <c r="H2436">
        <v>4076708</v>
      </c>
      <c r="I2436" t="str">
        <f>Master_Data!$A2436 &amp; "-" &amp; Master_Data!$C2436</f>
        <v>PSE-2013</v>
      </c>
      <c r="J2436">
        <f t="shared" si="456"/>
        <v>0.10000000000000853</v>
      </c>
      <c r="K2436">
        <f t="shared" si="457"/>
        <v>-0.5</v>
      </c>
      <c r="L2436" t="str">
        <f t="shared" si="458"/>
        <v/>
      </c>
      <c r="M2436">
        <f t="shared" si="459"/>
        <v>0</v>
      </c>
      <c r="N2436">
        <f t="shared" si="460"/>
        <v>9.9999999999994316E-2</v>
      </c>
      <c r="O2436" t="str">
        <f t="shared" si="461"/>
        <v/>
      </c>
      <c r="P2436" t="str">
        <f>IFERROR(VLOOKUP(A2436,Ref_Data!$A:$B,2,0),"Unknown")</f>
        <v>Lower Middle Income</v>
      </c>
      <c r="Q2436" t="str">
        <f>IFERROR(VLOOKUP(A2436,Ref_Data!$A:$C,3,0),"Unknown")</f>
        <v>Middle East &amp; North Africa</v>
      </c>
      <c r="R2436" t="str">
        <f t="shared" si="462"/>
        <v>Universal Access</v>
      </c>
      <c r="S2436">
        <f t="shared" si="463"/>
        <v>18.187461823359399</v>
      </c>
      <c r="T2436">
        <f t="shared" si="464"/>
        <v>-18.601640083835349</v>
      </c>
      <c r="U2436" t="str">
        <f t="shared" si="465"/>
        <v/>
      </c>
      <c r="V2436">
        <f t="shared" si="466"/>
        <v>0</v>
      </c>
      <c r="W2436" t="str">
        <f t="shared" si="467"/>
        <v/>
      </c>
    </row>
    <row r="2437" spans="1:23" x14ac:dyDescent="0.2">
      <c r="A2437" t="s">
        <v>379</v>
      </c>
      <c r="B2437" t="s">
        <v>378</v>
      </c>
      <c r="C2437">
        <v>2014</v>
      </c>
      <c r="D2437">
        <v>99.9</v>
      </c>
      <c r="E2437">
        <v>10.8</v>
      </c>
      <c r="H2437">
        <v>4173398</v>
      </c>
      <c r="I2437" t="str">
        <f>Master_Data!$A2437 &amp; "-" &amp; Master_Data!$C2437</f>
        <v>PSE-2014</v>
      </c>
      <c r="J2437">
        <f t="shared" si="456"/>
        <v>0</v>
      </c>
      <c r="K2437">
        <f t="shared" si="457"/>
        <v>-0.89999999999999858</v>
      </c>
      <c r="L2437" t="str">
        <f t="shared" si="458"/>
        <v/>
      </c>
      <c r="M2437">
        <f t="shared" si="459"/>
        <v>0</v>
      </c>
      <c r="N2437">
        <f t="shared" si="460"/>
        <v>9.9999999999994316E-2</v>
      </c>
      <c r="O2437" t="str">
        <f t="shared" si="461"/>
        <v/>
      </c>
      <c r="P2437" t="str">
        <f>IFERROR(VLOOKUP(A2437,Ref_Data!$A:$B,2,0),"Unknown")</f>
        <v>Lower Middle Income</v>
      </c>
      <c r="Q2437" t="str">
        <f>IFERROR(VLOOKUP(A2437,Ref_Data!$A:$C,3,0),"Unknown")</f>
        <v>Middle East &amp; North Africa</v>
      </c>
      <c r="R2437" t="str">
        <f t="shared" si="462"/>
        <v>Universal Access</v>
      </c>
      <c r="S2437">
        <f t="shared" si="463"/>
        <v>17.459097411132859</v>
      </c>
      <c r="T2437">
        <f t="shared" si="464"/>
        <v>-19.311726605578301</v>
      </c>
      <c r="U2437" t="str">
        <f t="shared" si="465"/>
        <v/>
      </c>
      <c r="V2437">
        <f t="shared" si="466"/>
        <v>0</v>
      </c>
      <c r="W2437" t="str">
        <f t="shared" si="467"/>
        <v/>
      </c>
    </row>
    <row r="2438" spans="1:23" x14ac:dyDescent="0.2">
      <c r="A2438" t="s">
        <v>379</v>
      </c>
      <c r="B2438" t="s">
        <v>378</v>
      </c>
      <c r="C2438">
        <v>2015</v>
      </c>
      <c r="D2438">
        <v>99.9</v>
      </c>
      <c r="E2438">
        <v>11</v>
      </c>
      <c r="H2438">
        <v>4270092</v>
      </c>
      <c r="I2438" t="str">
        <f>Master_Data!$A2438 &amp; "-" &amp; Master_Data!$C2438</f>
        <v>PSE-2015</v>
      </c>
      <c r="J2438">
        <f t="shared" si="456"/>
        <v>0</v>
      </c>
      <c r="K2438">
        <f t="shared" si="457"/>
        <v>0.19999999999999929</v>
      </c>
      <c r="L2438" t="str">
        <f t="shared" si="458"/>
        <v/>
      </c>
      <c r="M2438">
        <f t="shared" si="459"/>
        <v>0</v>
      </c>
      <c r="N2438">
        <f t="shared" si="460"/>
        <v>9.9999999999994316E-2</v>
      </c>
      <c r="O2438" t="str">
        <f t="shared" si="461"/>
        <v/>
      </c>
      <c r="P2438" t="str">
        <f>IFERROR(VLOOKUP(A2438,Ref_Data!$A:$B,2,0),"Unknown")</f>
        <v>Lower Middle Income</v>
      </c>
      <c r="Q2438" t="str">
        <f>IFERROR(VLOOKUP(A2438,Ref_Data!$A:$C,3,0),"Unknown")</f>
        <v>Middle East &amp; North Africa</v>
      </c>
      <c r="R2438" t="str">
        <f t="shared" si="462"/>
        <v>Universal Access</v>
      </c>
      <c r="S2438">
        <f t="shared" si="463"/>
        <v>16.884761441953117</v>
      </c>
      <c r="T2438">
        <f t="shared" si="464"/>
        <v>-18.91515719149799</v>
      </c>
      <c r="U2438" t="str">
        <f t="shared" si="465"/>
        <v/>
      </c>
      <c r="V2438">
        <f t="shared" si="466"/>
        <v>0</v>
      </c>
      <c r="W2438" t="str">
        <f t="shared" si="467"/>
        <v/>
      </c>
    </row>
    <row r="2439" spans="1:23" x14ac:dyDescent="0.2">
      <c r="A2439" t="s">
        <v>379</v>
      </c>
      <c r="B2439" t="s">
        <v>378</v>
      </c>
      <c r="C2439">
        <v>2016</v>
      </c>
      <c r="D2439">
        <v>100</v>
      </c>
      <c r="E2439">
        <v>12.3</v>
      </c>
      <c r="H2439">
        <v>4367088</v>
      </c>
      <c r="I2439" t="str">
        <f>Master_Data!$A2439 &amp; "-" &amp; Master_Data!$C2439</f>
        <v>PSE-2016</v>
      </c>
      <c r="J2439">
        <f t="shared" si="456"/>
        <v>9.9999999999994316E-2</v>
      </c>
      <c r="K2439">
        <f t="shared" si="457"/>
        <v>1.3000000000000007</v>
      </c>
      <c r="L2439" t="str">
        <f t="shared" si="458"/>
        <v/>
      </c>
      <c r="M2439">
        <f t="shared" si="459"/>
        <v>0</v>
      </c>
      <c r="N2439">
        <f t="shared" si="460"/>
        <v>0</v>
      </c>
      <c r="O2439" t="str">
        <f t="shared" si="461"/>
        <v/>
      </c>
      <c r="P2439" t="str">
        <f>IFERROR(VLOOKUP(A2439,Ref_Data!$A:$B,2,0),"Unknown")</f>
        <v>Lower Middle Income</v>
      </c>
      <c r="Q2439" t="str">
        <f>IFERROR(VLOOKUP(A2439,Ref_Data!$A:$C,3,0),"Unknown")</f>
        <v>Middle East &amp; North Africa</v>
      </c>
      <c r="R2439" t="str">
        <f t="shared" si="462"/>
        <v>Universal Access</v>
      </c>
      <c r="S2439">
        <f t="shared" si="463"/>
        <v>15.905248869453033</v>
      </c>
      <c r="T2439">
        <f t="shared" si="464"/>
        <v>-17.406057525184725</v>
      </c>
      <c r="U2439" t="str">
        <f t="shared" si="465"/>
        <v/>
      </c>
      <c r="V2439">
        <f t="shared" si="466"/>
        <v>9.9999999999994316E-2</v>
      </c>
      <c r="W2439" t="str">
        <f t="shared" si="467"/>
        <v/>
      </c>
    </row>
    <row r="2440" spans="1:23" x14ac:dyDescent="0.2">
      <c r="A2440" t="s">
        <v>379</v>
      </c>
      <c r="B2440" t="s">
        <v>378</v>
      </c>
      <c r="C2440">
        <v>2017</v>
      </c>
      <c r="D2440">
        <v>99.9</v>
      </c>
      <c r="E2440">
        <v>10.5</v>
      </c>
      <c r="H2440">
        <v>4454805</v>
      </c>
      <c r="I2440" t="str">
        <f>Master_Data!$A2440 &amp; "-" &amp; Master_Data!$C2440</f>
        <v>PSE-2017</v>
      </c>
      <c r="J2440">
        <f t="shared" si="456"/>
        <v>-9.9999999999994316E-2</v>
      </c>
      <c r="K2440">
        <f t="shared" si="457"/>
        <v>-1.8000000000000007</v>
      </c>
      <c r="L2440" t="str">
        <f t="shared" si="458"/>
        <v/>
      </c>
      <c r="M2440">
        <f t="shared" si="459"/>
        <v>0</v>
      </c>
      <c r="N2440">
        <f t="shared" si="460"/>
        <v>9.9999999999994316E-2</v>
      </c>
      <c r="O2440" t="str">
        <f t="shared" si="461"/>
        <v/>
      </c>
      <c r="P2440" t="str">
        <f>IFERROR(VLOOKUP(A2440,Ref_Data!$A:$B,2,0),"Unknown")</f>
        <v>Lower Middle Income</v>
      </c>
      <c r="Q2440" t="str">
        <f>IFERROR(VLOOKUP(A2440,Ref_Data!$A:$C,3,0),"Unknown")</f>
        <v>Middle East &amp; North Africa</v>
      </c>
      <c r="R2440" t="str">
        <f t="shared" si="462"/>
        <v>Universal Access</v>
      </c>
      <c r="S2440">
        <f t="shared" si="463"/>
        <v>15.046092309921889</v>
      </c>
      <c r="T2440">
        <f t="shared" si="464"/>
        <v>-19.041518871734947</v>
      </c>
      <c r="U2440" t="str">
        <f t="shared" si="465"/>
        <v/>
      </c>
      <c r="V2440">
        <f t="shared" si="466"/>
        <v>0</v>
      </c>
      <c r="W2440" t="str">
        <f t="shared" si="467"/>
        <v/>
      </c>
    </row>
    <row r="2441" spans="1:23" x14ac:dyDescent="0.2">
      <c r="A2441" t="s">
        <v>379</v>
      </c>
      <c r="B2441" t="s">
        <v>378</v>
      </c>
      <c r="C2441">
        <v>2018</v>
      </c>
      <c r="D2441">
        <v>100</v>
      </c>
      <c r="E2441">
        <v>12.7</v>
      </c>
      <c r="H2441">
        <v>4569087</v>
      </c>
      <c r="I2441" t="str">
        <f>Master_Data!$A2441 &amp; "-" &amp; Master_Data!$C2441</f>
        <v>PSE-2018</v>
      </c>
      <c r="J2441">
        <f t="shared" si="456"/>
        <v>9.9999999999994316E-2</v>
      </c>
      <c r="K2441">
        <f t="shared" si="457"/>
        <v>2.1999999999999993</v>
      </c>
      <c r="L2441" t="str">
        <f t="shared" si="458"/>
        <v/>
      </c>
      <c r="M2441">
        <f t="shared" si="459"/>
        <v>0</v>
      </c>
      <c r="N2441">
        <f t="shared" si="460"/>
        <v>0</v>
      </c>
      <c r="O2441" t="str">
        <f t="shared" si="461"/>
        <v/>
      </c>
      <c r="P2441" t="str">
        <f>IFERROR(VLOOKUP(A2441,Ref_Data!$A:$B,2,0),"Unknown")</f>
        <v>Lower Middle Income</v>
      </c>
      <c r="Q2441" t="str">
        <f>IFERROR(VLOOKUP(A2441,Ref_Data!$A:$C,3,0),"Unknown")</f>
        <v>Middle East &amp; North Africa</v>
      </c>
      <c r="R2441" t="str">
        <f t="shared" si="462"/>
        <v>Universal Access</v>
      </c>
      <c r="S2441">
        <f t="shared" si="463"/>
        <v>14.516199440312505</v>
      </c>
      <c r="T2441">
        <f t="shared" si="464"/>
        <v>-16.863030170325302</v>
      </c>
      <c r="U2441" t="str">
        <f t="shared" si="465"/>
        <v/>
      </c>
      <c r="V2441">
        <f t="shared" si="466"/>
        <v>9.9999999999994316E-2</v>
      </c>
      <c r="W2441" t="str">
        <f t="shared" si="467"/>
        <v/>
      </c>
    </row>
    <row r="2442" spans="1:23" x14ac:dyDescent="0.2">
      <c r="A2442" t="s">
        <v>379</v>
      </c>
      <c r="B2442" t="s">
        <v>378</v>
      </c>
      <c r="C2442">
        <v>2019</v>
      </c>
      <c r="D2442">
        <v>100</v>
      </c>
      <c r="E2442">
        <v>13.9</v>
      </c>
      <c r="H2442">
        <v>4685306</v>
      </c>
      <c r="I2442" t="str">
        <f>Master_Data!$A2442 &amp; "-" &amp; Master_Data!$C2442</f>
        <v>PSE-2019</v>
      </c>
      <c r="J2442">
        <f t="shared" si="456"/>
        <v>0</v>
      </c>
      <c r="K2442">
        <f t="shared" si="457"/>
        <v>1.2000000000000011</v>
      </c>
      <c r="L2442" t="str">
        <f t="shared" si="458"/>
        <v/>
      </c>
      <c r="M2442">
        <f t="shared" si="459"/>
        <v>0</v>
      </c>
      <c r="N2442">
        <f t="shared" si="460"/>
        <v>0</v>
      </c>
      <c r="O2442" t="str">
        <f t="shared" si="461"/>
        <v/>
      </c>
      <c r="P2442" t="str">
        <f>IFERROR(VLOOKUP(A2442,Ref_Data!$A:$B,2,0),"Unknown")</f>
        <v>Lower Middle Income</v>
      </c>
      <c r="Q2442" t="str">
        <f>IFERROR(VLOOKUP(A2442,Ref_Data!$A:$C,3,0),"Unknown")</f>
        <v>Middle East &amp; North Africa</v>
      </c>
      <c r="R2442" t="str">
        <f t="shared" si="462"/>
        <v>Universal Access</v>
      </c>
      <c r="S2442">
        <f t="shared" si="463"/>
        <v>13.958622860585876</v>
      </c>
      <c r="T2442">
        <f t="shared" si="464"/>
        <v>-15.562191043827289</v>
      </c>
      <c r="U2442" t="str">
        <f t="shared" si="465"/>
        <v/>
      </c>
      <c r="V2442">
        <f t="shared" si="466"/>
        <v>9.9999999999994316E-2</v>
      </c>
      <c r="W2442" t="str">
        <f t="shared" si="467"/>
        <v/>
      </c>
    </row>
    <row r="2443" spans="1:23" x14ac:dyDescent="0.2">
      <c r="A2443" t="s">
        <v>379</v>
      </c>
      <c r="B2443" t="s">
        <v>378</v>
      </c>
      <c r="C2443">
        <v>2020</v>
      </c>
      <c r="D2443">
        <v>100</v>
      </c>
      <c r="E2443">
        <v>15</v>
      </c>
      <c r="H2443">
        <v>4803269</v>
      </c>
      <c r="I2443" t="str">
        <f>Master_Data!$A2443 &amp; "-" &amp; Master_Data!$C2443</f>
        <v>PSE-2020</v>
      </c>
      <c r="J2443">
        <f t="shared" si="456"/>
        <v>0</v>
      </c>
      <c r="K2443">
        <f t="shared" si="457"/>
        <v>1.0999999999999996</v>
      </c>
      <c r="L2443" t="str">
        <f t="shared" si="458"/>
        <v/>
      </c>
      <c r="M2443">
        <f t="shared" si="459"/>
        <v>0</v>
      </c>
      <c r="N2443">
        <f t="shared" si="460"/>
        <v>0</v>
      </c>
      <c r="O2443" t="str">
        <f t="shared" si="461"/>
        <v/>
      </c>
      <c r="P2443" t="str">
        <f>IFERROR(VLOOKUP(A2443,Ref_Data!$A:$B,2,0),"Unknown")</f>
        <v>Lower Middle Income</v>
      </c>
      <c r="Q2443" t="str">
        <f>IFERROR(VLOOKUP(A2443,Ref_Data!$A:$C,3,0),"Unknown")</f>
        <v>Middle East &amp; North Africa</v>
      </c>
      <c r="R2443" t="str">
        <f t="shared" si="462"/>
        <v>Universal Access</v>
      </c>
      <c r="S2443">
        <f t="shared" si="463"/>
        <v>13.426165474335917</v>
      </c>
      <c r="T2443">
        <f t="shared" si="464"/>
        <v>-15.534853433815261</v>
      </c>
      <c r="U2443" t="str">
        <f t="shared" si="465"/>
        <v/>
      </c>
      <c r="V2443">
        <f t="shared" si="466"/>
        <v>9.9999999999994316E-2</v>
      </c>
      <c r="W2443" t="str">
        <f t="shared" si="467"/>
        <v/>
      </c>
    </row>
    <row r="2444" spans="1:23" x14ac:dyDescent="0.2">
      <c r="A2444" t="s">
        <v>379</v>
      </c>
      <c r="B2444" t="s">
        <v>378</v>
      </c>
      <c r="C2444">
        <v>2021</v>
      </c>
      <c r="D2444">
        <v>100</v>
      </c>
      <c r="E2444">
        <v>15.4</v>
      </c>
      <c r="H2444">
        <v>4922749</v>
      </c>
      <c r="I2444" t="str">
        <f>Master_Data!$A2444 &amp; "-" &amp; Master_Data!$C2444</f>
        <v>PSE-2021</v>
      </c>
      <c r="J2444">
        <f t="shared" si="456"/>
        <v>0</v>
      </c>
      <c r="K2444">
        <f t="shared" si="457"/>
        <v>0.40000000000000036</v>
      </c>
      <c r="L2444" t="str">
        <f t="shared" si="458"/>
        <v/>
      </c>
      <c r="M2444">
        <f t="shared" si="459"/>
        <v>0</v>
      </c>
      <c r="N2444">
        <f t="shared" si="460"/>
        <v>0</v>
      </c>
      <c r="O2444" t="str">
        <f t="shared" si="461"/>
        <v/>
      </c>
      <c r="P2444" t="str">
        <f>IFERROR(VLOOKUP(A2444,Ref_Data!$A:$B,2,0),"Unknown")</f>
        <v>Lower Middle Income</v>
      </c>
      <c r="Q2444" t="str">
        <f>IFERROR(VLOOKUP(A2444,Ref_Data!$A:$C,3,0),"Unknown")</f>
        <v>Middle East &amp; North Africa</v>
      </c>
      <c r="R2444" t="str">
        <f t="shared" si="462"/>
        <v>Universal Access</v>
      </c>
      <c r="S2444">
        <f t="shared" si="463"/>
        <v>12.87483148972656</v>
      </c>
      <c r="T2444">
        <f t="shared" si="464"/>
        <v>-14.203381642512058</v>
      </c>
      <c r="U2444" t="str">
        <f t="shared" si="465"/>
        <v/>
      </c>
      <c r="V2444">
        <f t="shared" si="466"/>
        <v>9.9999999999994316E-2</v>
      </c>
      <c r="W2444" t="str">
        <f t="shared" si="467"/>
        <v/>
      </c>
    </row>
    <row r="2445" spans="1:23" x14ac:dyDescent="0.2">
      <c r="A2445" t="s">
        <v>379</v>
      </c>
      <c r="B2445" t="s">
        <v>378</v>
      </c>
      <c r="C2445">
        <v>2022</v>
      </c>
      <c r="D2445">
        <v>100</v>
      </c>
      <c r="E2445">
        <v>15.4</v>
      </c>
      <c r="H2445">
        <v>5043612</v>
      </c>
      <c r="I2445" t="str">
        <f>Master_Data!$A2445 &amp; "-" &amp; Master_Data!$C2445</f>
        <v>PSE-2022</v>
      </c>
      <c r="J2445">
        <f t="shared" si="456"/>
        <v>0</v>
      </c>
      <c r="K2445">
        <f t="shared" si="457"/>
        <v>0</v>
      </c>
      <c r="L2445" t="str">
        <f t="shared" si="458"/>
        <v/>
      </c>
      <c r="M2445">
        <f t="shared" si="459"/>
        <v>0</v>
      </c>
      <c r="N2445">
        <f t="shared" si="460"/>
        <v>0</v>
      </c>
      <c r="O2445" t="str">
        <f t="shared" si="461"/>
        <v/>
      </c>
      <c r="P2445" t="str">
        <f>IFERROR(VLOOKUP(A2445,Ref_Data!$A:$B,2,0),"Unknown")</f>
        <v>Lower Middle Income</v>
      </c>
      <c r="Q2445" t="str">
        <f>IFERROR(VLOOKUP(A2445,Ref_Data!$A:$C,3,0),"Unknown")</f>
        <v>Middle East &amp; North Africa</v>
      </c>
      <c r="R2445" t="str">
        <f t="shared" si="462"/>
        <v>Universal Access</v>
      </c>
      <c r="S2445">
        <f t="shared" si="463"/>
        <v>12.585946336015652</v>
      </c>
      <c r="T2445">
        <f t="shared" si="464"/>
        <v>-15.021739130434794</v>
      </c>
      <c r="U2445" t="str">
        <f t="shared" si="465"/>
        <v/>
      </c>
      <c r="V2445">
        <f t="shared" si="466"/>
        <v>9.9999999999994316E-2</v>
      </c>
      <c r="W2445" t="str">
        <f t="shared" si="467"/>
        <v/>
      </c>
    </row>
    <row r="2446" spans="1:23" x14ac:dyDescent="0.2">
      <c r="A2446" t="s">
        <v>381</v>
      </c>
      <c r="B2446" t="s">
        <v>380</v>
      </c>
      <c r="C2446">
        <v>2010</v>
      </c>
      <c r="D2446">
        <v>71.796125270000005</v>
      </c>
      <c r="E2446">
        <v>29.678532610000001</v>
      </c>
      <c r="F2446">
        <v>2.0840840759999999</v>
      </c>
      <c r="H2446">
        <v>2289399</v>
      </c>
      <c r="I2446" t="str">
        <f>Master_Data!$A2446 &amp; "-" &amp; Master_Data!$C2446</f>
        <v>PSS-2010</v>
      </c>
      <c r="J2446" t="str">
        <f t="shared" si="456"/>
        <v/>
      </c>
      <c r="K2446" t="str">
        <f t="shared" si="457"/>
        <v/>
      </c>
      <c r="L2446" t="str">
        <f t="shared" si="458"/>
        <v/>
      </c>
      <c r="M2446">
        <f t="shared" si="459"/>
        <v>4771299.9995103236</v>
      </c>
      <c r="N2446">
        <f t="shared" si="460"/>
        <v>28.203874729999995</v>
      </c>
      <c r="O2446" t="str">
        <f t="shared" si="461"/>
        <v/>
      </c>
      <c r="P2446" t="str">
        <f>IFERROR(VLOOKUP(A2446,Ref_Data!$A:$B,2,0),"Unknown")</f>
        <v>Unknown</v>
      </c>
      <c r="Q2446" t="str">
        <f>IFERROR(VLOOKUP(A2446,Ref_Data!$A:$C,3,0),"Unknown")</f>
        <v>Unknown</v>
      </c>
      <c r="R2446" t="str">
        <f t="shared" si="462"/>
        <v>Moderate Access</v>
      </c>
      <c r="S2446">
        <f t="shared" si="463"/>
        <v>-7.8285321694140464</v>
      </c>
      <c r="T2446">
        <f t="shared" si="464"/>
        <v>-0.7341322967379007</v>
      </c>
      <c r="U2446">
        <f t="shared" si="465"/>
        <v>-3.0139751379916344</v>
      </c>
      <c r="V2446">
        <f t="shared" si="466"/>
        <v>0</v>
      </c>
      <c r="W2446">
        <f t="shared" si="467"/>
        <v>0</v>
      </c>
    </row>
    <row r="2447" spans="1:23" x14ac:dyDescent="0.2">
      <c r="A2447" t="s">
        <v>381</v>
      </c>
      <c r="B2447" t="s">
        <v>380</v>
      </c>
      <c r="C2447">
        <v>2011</v>
      </c>
      <c r="D2447">
        <v>72.804458229999995</v>
      </c>
      <c r="E2447">
        <v>31.402894740000001</v>
      </c>
      <c r="F2447">
        <v>1.9874195299999999</v>
      </c>
      <c r="H2447">
        <v>2320899</v>
      </c>
      <c r="I2447" t="str">
        <f>Master_Data!$A2447 &amp; "-" &amp; Master_Data!$C2447</f>
        <v>PSS-2011</v>
      </c>
      <c r="J2447">
        <f t="shared" si="456"/>
        <v>1.00833295999999</v>
      </c>
      <c r="K2447">
        <f t="shared" si="457"/>
        <v>1.7243621299999994</v>
      </c>
      <c r="L2447">
        <f t="shared" si="458"/>
        <v>-9.6664545999999962E-2</v>
      </c>
      <c r="M2447">
        <f t="shared" si="459"/>
        <v>4612599.9997574696</v>
      </c>
      <c r="N2447">
        <f t="shared" si="460"/>
        <v>27.195541770000005</v>
      </c>
      <c r="O2447" t="str">
        <f t="shared" si="461"/>
        <v/>
      </c>
      <c r="P2447" t="str">
        <f>IFERROR(VLOOKUP(A2447,Ref_Data!$A:$B,2,0),"Unknown")</f>
        <v>Unknown</v>
      </c>
      <c r="Q2447" t="str">
        <f>IFERROR(VLOOKUP(A2447,Ref_Data!$A:$C,3,0),"Unknown")</f>
        <v>Unknown</v>
      </c>
      <c r="R2447" t="str">
        <f t="shared" si="462"/>
        <v>Moderate Access</v>
      </c>
      <c r="S2447">
        <f t="shared" si="463"/>
        <v>-7.6108692008203178</v>
      </c>
      <c r="T2447">
        <f t="shared" si="464"/>
        <v>1.2055244503588582</v>
      </c>
      <c r="U2447">
        <f t="shared" si="465"/>
        <v>-3.1391138537740555</v>
      </c>
      <c r="V2447">
        <f t="shared" si="466"/>
        <v>1.00833295999999</v>
      </c>
      <c r="W2447">
        <f t="shared" si="467"/>
        <v>-9.6664545999999962E-2</v>
      </c>
    </row>
    <row r="2448" spans="1:23" x14ac:dyDescent="0.2">
      <c r="A2448" t="s">
        <v>381</v>
      </c>
      <c r="B2448" t="s">
        <v>380</v>
      </c>
      <c r="C2448">
        <v>2012</v>
      </c>
      <c r="D2448">
        <v>73.831646050000003</v>
      </c>
      <c r="E2448">
        <v>31.203713530000002</v>
      </c>
      <c r="F2448">
        <v>2.4537782680000002</v>
      </c>
      <c r="H2448">
        <v>2351924</v>
      </c>
      <c r="I2448" t="str">
        <f>Master_Data!$A2448 &amp; "-" &amp; Master_Data!$C2448</f>
        <v>PSS-2012</v>
      </c>
      <c r="J2448">
        <f t="shared" si="456"/>
        <v>1.0271878200000089</v>
      </c>
      <c r="K2448">
        <f t="shared" si="457"/>
        <v>-0.199181209999999</v>
      </c>
      <c r="L2448">
        <f t="shared" si="458"/>
        <v>0.46635873800000027</v>
      </c>
      <c r="M2448">
        <f t="shared" si="459"/>
        <v>5771099.9991876325</v>
      </c>
      <c r="N2448">
        <f t="shared" si="460"/>
        <v>26.168353949999997</v>
      </c>
      <c r="O2448" t="str">
        <f t="shared" si="461"/>
        <v/>
      </c>
      <c r="P2448" t="str">
        <f>IFERROR(VLOOKUP(A2448,Ref_Data!$A:$B,2,0),"Unknown")</f>
        <v>Unknown</v>
      </c>
      <c r="Q2448" t="str">
        <f>IFERROR(VLOOKUP(A2448,Ref_Data!$A:$C,3,0),"Unknown")</f>
        <v>Unknown</v>
      </c>
      <c r="R2448" t="str">
        <f t="shared" si="462"/>
        <v>Moderate Access</v>
      </c>
      <c r="S2448">
        <f t="shared" si="463"/>
        <v>-7.2891584860156229</v>
      </c>
      <c r="T2448">
        <f t="shared" si="464"/>
        <v>1.0965840767751196</v>
      </c>
      <c r="U2448">
        <f t="shared" si="465"/>
        <v>-2.951725795096229</v>
      </c>
      <c r="V2448">
        <f t="shared" si="466"/>
        <v>2.0355207799999988</v>
      </c>
      <c r="W2448">
        <f t="shared" si="467"/>
        <v>0.36969419200000031</v>
      </c>
    </row>
    <row r="2449" spans="1:23" x14ac:dyDescent="0.2">
      <c r="A2449" t="s">
        <v>381</v>
      </c>
      <c r="B2449" t="s">
        <v>380</v>
      </c>
      <c r="C2449">
        <v>2013</v>
      </c>
      <c r="D2449">
        <v>72.661798430000005</v>
      </c>
      <c r="E2449">
        <v>31.086453200000001</v>
      </c>
      <c r="F2449">
        <v>1.7625772630000001</v>
      </c>
      <c r="H2449">
        <v>2382931</v>
      </c>
      <c r="I2449" t="str">
        <f>Master_Data!$A2449 &amp; "-" &amp; Master_Data!$C2449</f>
        <v>PSS-2013</v>
      </c>
      <c r="J2449">
        <f t="shared" si="456"/>
        <v>-1.1698476199999988</v>
      </c>
      <c r="K2449">
        <f t="shared" si="457"/>
        <v>-0.11726033000000058</v>
      </c>
      <c r="L2449">
        <f t="shared" si="458"/>
        <v>-0.69120100500000015</v>
      </c>
      <c r="M2449">
        <f t="shared" si="459"/>
        <v>4200099.9998978535</v>
      </c>
      <c r="N2449">
        <f t="shared" si="460"/>
        <v>27.338201569999995</v>
      </c>
      <c r="O2449" t="str">
        <f t="shared" si="461"/>
        <v/>
      </c>
      <c r="P2449" t="str">
        <f>IFERROR(VLOOKUP(A2449,Ref_Data!$A:$B,2,0),"Unknown")</f>
        <v>Unknown</v>
      </c>
      <c r="Q2449" t="str">
        <f>IFERROR(VLOOKUP(A2449,Ref_Data!$A:$C,3,0),"Unknown")</f>
        <v>Unknown</v>
      </c>
      <c r="R2449" t="str">
        <f t="shared" si="462"/>
        <v>Moderate Access</v>
      </c>
      <c r="S2449">
        <f t="shared" si="463"/>
        <v>-9.0507397466406019</v>
      </c>
      <c r="T2449">
        <f t="shared" si="464"/>
        <v>0.78481311616465277</v>
      </c>
      <c r="U2449">
        <f t="shared" si="465"/>
        <v>-3.2057931810000042</v>
      </c>
      <c r="V2449">
        <f t="shared" si="466"/>
        <v>0.86567316000000005</v>
      </c>
      <c r="W2449">
        <f t="shared" si="467"/>
        <v>-0.32150681299999984</v>
      </c>
    </row>
    <row r="2450" spans="1:23" x14ac:dyDescent="0.2">
      <c r="A2450" t="s">
        <v>381</v>
      </c>
      <c r="B2450" t="s">
        <v>380</v>
      </c>
      <c r="C2450">
        <v>2014</v>
      </c>
      <c r="D2450">
        <v>76.575403109999996</v>
      </c>
      <c r="E2450">
        <v>31.22149533</v>
      </c>
      <c r="F2450">
        <v>1.5974151089999999</v>
      </c>
      <c r="H2450">
        <v>2414338</v>
      </c>
      <c r="I2450" t="str">
        <f>Master_Data!$A2450 &amp; "-" &amp; Master_Data!$C2450</f>
        <v>PSS-2014</v>
      </c>
      <c r="J2450">
        <f t="shared" si="456"/>
        <v>3.9136046799999917</v>
      </c>
      <c r="K2450">
        <f t="shared" si="457"/>
        <v>0.13504212999999865</v>
      </c>
      <c r="L2450">
        <f t="shared" si="458"/>
        <v>-0.16516215400000012</v>
      </c>
      <c r="M2450">
        <f t="shared" si="459"/>
        <v>3856699.9994328418</v>
      </c>
      <c r="N2450">
        <f t="shared" si="460"/>
        <v>23.424596890000004</v>
      </c>
      <c r="O2450" t="str">
        <f t="shared" si="461"/>
        <v/>
      </c>
      <c r="P2450" t="str">
        <f>IFERROR(VLOOKUP(A2450,Ref_Data!$A:$B,2,0),"Unknown")</f>
        <v>Unknown</v>
      </c>
      <c r="Q2450" t="str">
        <f>IFERROR(VLOOKUP(A2450,Ref_Data!$A:$C,3,0),"Unknown")</f>
        <v>Unknown</v>
      </c>
      <c r="R2450" t="str">
        <f t="shared" si="462"/>
        <v>Moderate Access</v>
      </c>
      <c r="S2450">
        <f t="shared" si="463"/>
        <v>-5.8654994788671502</v>
      </c>
      <c r="T2450">
        <f t="shared" si="464"/>
        <v>1.1097687244216985</v>
      </c>
      <c r="U2450">
        <f t="shared" si="465"/>
        <v>-3.1938717890836843</v>
      </c>
      <c r="V2450">
        <f t="shared" si="466"/>
        <v>4.7792778399999918</v>
      </c>
      <c r="W2450">
        <f t="shared" si="467"/>
        <v>-0.48666896699999995</v>
      </c>
    </row>
    <row r="2451" spans="1:23" x14ac:dyDescent="0.2">
      <c r="A2451" t="s">
        <v>381</v>
      </c>
      <c r="B2451" t="s">
        <v>380</v>
      </c>
      <c r="C2451">
        <v>2015</v>
      </c>
      <c r="D2451">
        <v>78.547789499999993</v>
      </c>
      <c r="E2451">
        <v>31.332175929999998</v>
      </c>
      <c r="F2451">
        <v>1.5664420400000001</v>
      </c>
      <c r="H2451">
        <v>2445989</v>
      </c>
      <c r="I2451" t="str">
        <f>Master_Data!$A2451 &amp; "-" &amp; Master_Data!$C2451</f>
        <v>PSS-2015</v>
      </c>
      <c r="J2451">
        <f t="shared" si="456"/>
        <v>1.9723863899999969</v>
      </c>
      <c r="K2451">
        <f t="shared" si="457"/>
        <v>0.11068059999999846</v>
      </c>
      <c r="L2451">
        <f t="shared" si="458"/>
        <v>-3.0973068999999853E-2</v>
      </c>
      <c r="M2451">
        <f t="shared" si="459"/>
        <v>3831499.9989775601</v>
      </c>
      <c r="N2451">
        <f t="shared" si="460"/>
        <v>21.452210500000007</v>
      </c>
      <c r="O2451" t="str">
        <f t="shared" si="461"/>
        <v/>
      </c>
      <c r="P2451" t="str">
        <f>IFERROR(VLOOKUP(A2451,Ref_Data!$A:$B,2,0),"Unknown")</f>
        <v>Unknown</v>
      </c>
      <c r="Q2451" t="str">
        <f>IFERROR(VLOOKUP(A2451,Ref_Data!$A:$C,3,0),"Unknown")</f>
        <v>Unknown</v>
      </c>
      <c r="R2451" t="str">
        <f t="shared" si="462"/>
        <v>Moderate Access</v>
      </c>
      <c r="S2451">
        <f t="shared" si="463"/>
        <v>-4.4674490580468955</v>
      </c>
      <c r="T2451">
        <f t="shared" si="464"/>
        <v>1.4170187385020085</v>
      </c>
      <c r="U2451">
        <f t="shared" si="465"/>
        <v>-3.1429993260041789</v>
      </c>
      <c r="V2451">
        <f t="shared" si="466"/>
        <v>6.7516642299999887</v>
      </c>
      <c r="W2451">
        <f t="shared" si="467"/>
        <v>-0.51764203599999981</v>
      </c>
    </row>
    <row r="2452" spans="1:23" x14ac:dyDescent="0.2">
      <c r="A2452" t="s">
        <v>381</v>
      </c>
      <c r="B2452" t="s">
        <v>380</v>
      </c>
      <c r="C2452">
        <v>2016</v>
      </c>
      <c r="D2452">
        <v>79.908342259999998</v>
      </c>
      <c r="E2452">
        <v>28.85048544</v>
      </c>
      <c r="F2452">
        <v>1.530353209</v>
      </c>
      <c r="H2452">
        <v>2477794</v>
      </c>
      <c r="I2452" t="str">
        <f>Master_Data!$A2452 &amp; "-" &amp; Master_Data!$C2452</f>
        <v>PSS-2016</v>
      </c>
      <c r="J2452">
        <f t="shared" si="456"/>
        <v>1.3605527600000045</v>
      </c>
      <c r="K2452">
        <f t="shared" si="457"/>
        <v>-2.4816904899999983</v>
      </c>
      <c r="L2452">
        <f t="shared" si="458"/>
        <v>-3.6088831000000043E-2</v>
      </c>
      <c r="M2452">
        <f t="shared" si="459"/>
        <v>3791899.9991409462</v>
      </c>
      <c r="N2452">
        <f t="shared" si="460"/>
        <v>20.091657740000002</v>
      </c>
      <c r="O2452" t="str">
        <f t="shared" si="461"/>
        <v/>
      </c>
      <c r="P2452" t="str">
        <f>IFERROR(VLOOKUP(A2452,Ref_Data!$A:$B,2,0),"Unknown")</f>
        <v>Unknown</v>
      </c>
      <c r="Q2452" t="str">
        <f>IFERROR(VLOOKUP(A2452,Ref_Data!$A:$C,3,0),"Unknown")</f>
        <v>Unknown</v>
      </c>
      <c r="R2452" t="str">
        <f t="shared" si="462"/>
        <v>Moderate Access</v>
      </c>
      <c r="S2452">
        <f t="shared" si="463"/>
        <v>-4.1864088705469698</v>
      </c>
      <c r="T2452">
        <f t="shared" si="464"/>
        <v>-0.85557208518472549</v>
      </c>
      <c r="U2452">
        <f t="shared" si="465"/>
        <v>-3.1440185866694561</v>
      </c>
      <c r="V2452">
        <f t="shared" si="466"/>
        <v>8.1122169899999932</v>
      </c>
      <c r="W2452">
        <f t="shared" si="467"/>
        <v>-0.55373086699999985</v>
      </c>
    </row>
    <row r="2453" spans="1:23" x14ac:dyDescent="0.2">
      <c r="A2453" t="s">
        <v>381</v>
      </c>
      <c r="B2453" t="s">
        <v>380</v>
      </c>
      <c r="C2453">
        <v>2017</v>
      </c>
      <c r="D2453">
        <v>82.104173470000006</v>
      </c>
      <c r="E2453">
        <v>28.98914027</v>
      </c>
      <c r="F2453">
        <v>1.4884866489999999</v>
      </c>
      <c r="H2453">
        <v>2509999</v>
      </c>
      <c r="I2453" t="str">
        <f>Master_Data!$A2453 &amp; "-" &amp; Master_Data!$C2453</f>
        <v>PSS-2017</v>
      </c>
      <c r="J2453">
        <f t="shared" si="456"/>
        <v>2.1958312100000086</v>
      </c>
      <c r="K2453">
        <f t="shared" si="457"/>
        <v>0.13865483000000012</v>
      </c>
      <c r="L2453">
        <f t="shared" si="458"/>
        <v>-4.1866560000000108E-2</v>
      </c>
      <c r="M2453">
        <f t="shared" si="459"/>
        <v>3736100.000503351</v>
      </c>
      <c r="N2453">
        <f t="shared" si="460"/>
        <v>17.895826529999994</v>
      </c>
      <c r="O2453" t="str">
        <f t="shared" si="461"/>
        <v/>
      </c>
      <c r="P2453" t="str">
        <f>IFERROR(VLOOKUP(A2453,Ref_Data!$A:$B,2,0),"Unknown")</f>
        <v>Unknown</v>
      </c>
      <c r="Q2453" t="str">
        <f>IFERROR(VLOOKUP(A2453,Ref_Data!$A:$C,3,0),"Unknown")</f>
        <v>Unknown</v>
      </c>
      <c r="R2453" t="str">
        <f t="shared" si="462"/>
        <v>High Access</v>
      </c>
      <c r="S2453">
        <f t="shared" si="463"/>
        <v>-2.7497342200781105</v>
      </c>
      <c r="T2453">
        <f t="shared" si="464"/>
        <v>-0.55237860173494724</v>
      </c>
      <c r="U2453">
        <f t="shared" si="465"/>
        <v>-3.189264416573224</v>
      </c>
      <c r="V2453">
        <f t="shared" si="466"/>
        <v>10.308048200000002</v>
      </c>
      <c r="W2453">
        <f t="shared" si="467"/>
        <v>-0.59559742699999996</v>
      </c>
    </row>
    <row r="2454" spans="1:23" x14ac:dyDescent="0.2">
      <c r="A2454" t="s">
        <v>381</v>
      </c>
      <c r="B2454" t="s">
        <v>380</v>
      </c>
      <c r="C2454">
        <v>2018</v>
      </c>
      <c r="D2454">
        <v>82.697827309999994</v>
      </c>
      <c r="E2454">
        <v>27.35374449</v>
      </c>
      <c r="F2454">
        <v>1.576587652</v>
      </c>
      <c r="H2454">
        <v>2542009</v>
      </c>
      <c r="I2454" t="str">
        <f>Master_Data!$A2454 &amp; "-" &amp; Master_Data!$C2454</f>
        <v>PSS-2018</v>
      </c>
      <c r="J2454">
        <f t="shared" si="456"/>
        <v>0.59365383999998755</v>
      </c>
      <c r="K2454">
        <f t="shared" si="457"/>
        <v>-1.6353957799999996</v>
      </c>
      <c r="L2454">
        <f t="shared" si="458"/>
        <v>8.8101003000000011E-2</v>
      </c>
      <c r="M2454">
        <f t="shared" si="459"/>
        <v>4007700.000672868</v>
      </c>
      <c r="N2454">
        <f t="shared" si="460"/>
        <v>17.302172690000006</v>
      </c>
      <c r="O2454" t="str">
        <f t="shared" si="461"/>
        <v/>
      </c>
      <c r="P2454" t="str">
        <f>IFERROR(VLOOKUP(A2454,Ref_Data!$A:$B,2,0),"Unknown")</f>
        <v>Unknown</v>
      </c>
      <c r="Q2454" t="str">
        <f>IFERROR(VLOOKUP(A2454,Ref_Data!$A:$C,3,0),"Unknown")</f>
        <v>Unknown</v>
      </c>
      <c r="R2454" t="str">
        <f t="shared" si="462"/>
        <v>High Access</v>
      </c>
      <c r="S2454">
        <f t="shared" si="463"/>
        <v>-2.7859732496875012</v>
      </c>
      <c r="T2454">
        <f t="shared" si="464"/>
        <v>-2.2092856803253014</v>
      </c>
      <c r="U2454">
        <f t="shared" si="465"/>
        <v>-3.1342813576276152</v>
      </c>
      <c r="V2454">
        <f t="shared" si="466"/>
        <v>10.901702039999989</v>
      </c>
      <c r="W2454">
        <f t="shared" si="467"/>
        <v>-0.50749642399999995</v>
      </c>
    </row>
    <row r="2455" spans="1:23" x14ac:dyDescent="0.2">
      <c r="A2455" t="s">
        <v>381</v>
      </c>
      <c r="B2455" t="s">
        <v>380</v>
      </c>
      <c r="C2455">
        <v>2019</v>
      </c>
      <c r="D2455">
        <v>84.34343509</v>
      </c>
      <c r="E2455">
        <v>27.388984879999999</v>
      </c>
      <c r="F2455">
        <v>1.573196255</v>
      </c>
      <c r="H2455">
        <v>2568656</v>
      </c>
      <c r="I2455" t="str">
        <f>Master_Data!$A2455 &amp; "-" &amp; Master_Data!$C2455</f>
        <v>PSS-2019</v>
      </c>
      <c r="J2455">
        <f t="shared" si="456"/>
        <v>1.645607780000006</v>
      </c>
      <c r="K2455">
        <f t="shared" si="457"/>
        <v>3.5240389999998456E-2</v>
      </c>
      <c r="L2455">
        <f t="shared" si="458"/>
        <v>-3.3913969999999072E-3</v>
      </c>
      <c r="M2455">
        <f t="shared" si="459"/>
        <v>4040999.9995832802</v>
      </c>
      <c r="N2455">
        <f t="shared" si="460"/>
        <v>15.65656491</v>
      </c>
      <c r="O2455" t="str">
        <f t="shared" si="461"/>
        <v/>
      </c>
      <c r="P2455" t="str">
        <f>IFERROR(VLOOKUP(A2455,Ref_Data!$A:$B,2,0),"Unknown")</f>
        <v>Unknown</v>
      </c>
      <c r="Q2455" t="str">
        <f>IFERROR(VLOOKUP(A2455,Ref_Data!$A:$C,3,0),"Unknown")</f>
        <v>Unknown</v>
      </c>
      <c r="R2455" t="str">
        <f t="shared" si="462"/>
        <v>High Access</v>
      </c>
      <c r="S2455">
        <f t="shared" si="463"/>
        <v>-1.6979420494141237</v>
      </c>
      <c r="T2455">
        <f t="shared" si="464"/>
        <v>-2.0732061638272903</v>
      </c>
      <c r="U2455">
        <f t="shared" si="465"/>
        <v>-3.1102050405815875</v>
      </c>
      <c r="V2455">
        <f t="shared" si="466"/>
        <v>12.547309819999995</v>
      </c>
      <c r="W2455">
        <f t="shared" si="467"/>
        <v>-0.51088782099999985</v>
      </c>
    </row>
    <row r="2456" spans="1:23" x14ac:dyDescent="0.2">
      <c r="A2456" t="s">
        <v>381</v>
      </c>
      <c r="B2456" t="s">
        <v>380</v>
      </c>
      <c r="C2456">
        <v>2020</v>
      </c>
      <c r="D2456">
        <v>86.193981129999997</v>
      </c>
      <c r="E2456">
        <v>29.425845410000001</v>
      </c>
      <c r="F2456">
        <v>1.342157762</v>
      </c>
      <c r="H2456">
        <v>2595522</v>
      </c>
      <c r="I2456" t="str">
        <f>Master_Data!$A2456 &amp; "-" &amp; Master_Data!$C2456</f>
        <v>PSS-2020</v>
      </c>
      <c r="J2456">
        <f t="shared" si="456"/>
        <v>1.8505460399999976</v>
      </c>
      <c r="K2456">
        <f t="shared" si="457"/>
        <v>2.036860530000002</v>
      </c>
      <c r="L2456">
        <f t="shared" si="458"/>
        <v>-0.23103849300000001</v>
      </c>
      <c r="M2456">
        <f t="shared" si="459"/>
        <v>3483599.9987417641</v>
      </c>
      <c r="N2456">
        <f t="shared" si="460"/>
        <v>13.806018870000003</v>
      </c>
      <c r="O2456" t="str">
        <f t="shared" si="461"/>
        <v/>
      </c>
      <c r="P2456" t="str">
        <f>IFERROR(VLOOKUP(A2456,Ref_Data!$A:$B,2,0),"Unknown")</f>
        <v>Unknown</v>
      </c>
      <c r="Q2456" t="str">
        <f>IFERROR(VLOOKUP(A2456,Ref_Data!$A:$C,3,0),"Unknown")</f>
        <v>Unknown</v>
      </c>
      <c r="R2456" t="str">
        <f t="shared" si="462"/>
        <v>High Access</v>
      </c>
      <c r="S2456">
        <f t="shared" si="463"/>
        <v>-0.37985339566408527</v>
      </c>
      <c r="T2456">
        <f t="shared" si="464"/>
        <v>-1.1090080238152602</v>
      </c>
      <c r="U2456">
        <f t="shared" si="465"/>
        <v>-3.0585898743012576</v>
      </c>
      <c r="V2456">
        <f t="shared" si="466"/>
        <v>14.397855859999993</v>
      </c>
      <c r="W2456">
        <f t="shared" si="467"/>
        <v>-0.74192631399999986</v>
      </c>
    </row>
    <row r="2457" spans="1:23" x14ac:dyDescent="0.2">
      <c r="A2457" t="s">
        <v>381</v>
      </c>
      <c r="B2457" t="s">
        <v>380</v>
      </c>
      <c r="C2457">
        <v>2021</v>
      </c>
      <c r="D2457">
        <v>85.670817819999996</v>
      </c>
      <c r="F2457">
        <v>1.495338209</v>
      </c>
      <c r="H2457">
        <v>2625493</v>
      </c>
      <c r="I2457" t="str">
        <f>Master_Data!$A2457 &amp; "-" &amp; Master_Data!$C2457</f>
        <v>PSS-2021</v>
      </c>
      <c r="J2457">
        <f t="shared" si="456"/>
        <v>-0.52316331000000105</v>
      </c>
      <c r="K2457" t="str">
        <f t="shared" si="457"/>
        <v/>
      </c>
      <c r="L2457">
        <f t="shared" si="458"/>
        <v>0.153180447</v>
      </c>
      <c r="M2457">
        <f t="shared" si="459"/>
        <v>3926000.0003620372</v>
      </c>
      <c r="N2457">
        <f t="shared" si="460"/>
        <v>14.329182180000004</v>
      </c>
      <c r="O2457" t="str">
        <f t="shared" si="461"/>
        <v/>
      </c>
      <c r="P2457" t="str">
        <f>IFERROR(VLOOKUP(A2457,Ref_Data!$A:$B,2,0),"Unknown")</f>
        <v>Unknown</v>
      </c>
      <c r="Q2457" t="str">
        <f>IFERROR(VLOOKUP(A2457,Ref_Data!$A:$C,3,0),"Unknown")</f>
        <v>Unknown</v>
      </c>
      <c r="R2457" t="str">
        <f t="shared" si="462"/>
        <v>High Access</v>
      </c>
      <c r="S2457">
        <f t="shared" si="463"/>
        <v>-1.4543506902734435</v>
      </c>
      <c r="T2457" t="str">
        <f t="shared" si="464"/>
        <v/>
      </c>
      <c r="U2457">
        <f t="shared" si="465"/>
        <v>-3.0853961320041865</v>
      </c>
      <c r="V2457">
        <f t="shared" si="466"/>
        <v>13.874692549999992</v>
      </c>
      <c r="W2457">
        <f t="shared" si="467"/>
        <v>-0.58874586699999987</v>
      </c>
    </row>
    <row r="2458" spans="1:23" x14ac:dyDescent="0.2">
      <c r="A2458" t="s">
        <v>381</v>
      </c>
      <c r="B2458" t="s">
        <v>380</v>
      </c>
      <c r="C2458">
        <v>2022</v>
      </c>
      <c r="D2458">
        <v>85.792388509999995</v>
      </c>
      <c r="F2458">
        <v>1.4955296380000001</v>
      </c>
      <c r="H2458">
        <v>2656049</v>
      </c>
      <c r="I2458" t="str">
        <f>Master_Data!$A2458 &amp; "-" &amp; Master_Data!$C2458</f>
        <v>PSS-2022</v>
      </c>
      <c r="J2458">
        <f t="shared" si="456"/>
        <v>0.12157068999999865</v>
      </c>
      <c r="K2458" t="str">
        <f t="shared" si="457"/>
        <v/>
      </c>
      <c r="L2458">
        <f t="shared" si="458"/>
        <v>1.9142900000002072E-4</v>
      </c>
      <c r="M2458">
        <f t="shared" si="459"/>
        <v>3972199.9994802619</v>
      </c>
      <c r="N2458">
        <f t="shared" si="460"/>
        <v>14.207611490000005</v>
      </c>
      <c r="O2458" t="str">
        <f t="shared" si="461"/>
        <v/>
      </c>
      <c r="P2458" t="str">
        <f>IFERROR(VLOOKUP(A2458,Ref_Data!$A:$B,2,0),"Unknown")</f>
        <v>Unknown</v>
      </c>
      <c r="Q2458" t="str">
        <f>IFERROR(VLOOKUP(A2458,Ref_Data!$A:$C,3,0),"Unknown")</f>
        <v>Unknown</v>
      </c>
      <c r="R2458" t="str">
        <f t="shared" si="462"/>
        <v>High Access</v>
      </c>
      <c r="S2458">
        <f t="shared" si="463"/>
        <v>-1.6216651539843525</v>
      </c>
      <c r="T2458" t="str">
        <f t="shared" si="464"/>
        <v/>
      </c>
      <c r="U2458">
        <f t="shared" si="465"/>
        <v>-3.0552714142259365</v>
      </c>
      <c r="V2458">
        <f t="shared" si="466"/>
        <v>13.99626323999999</v>
      </c>
      <c r="W2458">
        <f t="shared" si="467"/>
        <v>-0.58855443799999985</v>
      </c>
    </row>
    <row r="2459" spans="1:23" x14ac:dyDescent="0.2">
      <c r="A2459" t="s">
        <v>383</v>
      </c>
      <c r="B2459" t="s">
        <v>382</v>
      </c>
      <c r="C2459">
        <v>2010</v>
      </c>
      <c r="D2459">
        <v>99.880152409999994</v>
      </c>
      <c r="E2459">
        <v>9.8170711239999999</v>
      </c>
      <c r="F2459">
        <v>11.485394510000001</v>
      </c>
      <c r="G2459">
        <v>4824.3449350000001</v>
      </c>
      <c r="H2459">
        <v>1076208648</v>
      </c>
      <c r="I2459" t="str">
        <f>Master_Data!$A2459 &amp; "-" &amp; Master_Data!$C2459</f>
        <v>PST-2010</v>
      </c>
      <c r="J2459" t="str">
        <f t="shared" si="456"/>
        <v/>
      </c>
      <c r="K2459" t="str">
        <f t="shared" si="457"/>
        <v/>
      </c>
      <c r="L2459" t="str">
        <f t="shared" si="458"/>
        <v/>
      </c>
      <c r="M2459">
        <f t="shared" si="459"/>
        <v>12360680897.353724</v>
      </c>
      <c r="N2459">
        <f t="shared" si="460"/>
        <v>0.11984759000000622</v>
      </c>
      <c r="O2459">
        <f t="shared" si="461"/>
        <v>2.3807158618934867</v>
      </c>
      <c r="P2459" t="str">
        <f>IFERROR(VLOOKUP(A2459,Ref_Data!$A:$B,2,0),"Unknown")</f>
        <v>Unknown</v>
      </c>
      <c r="Q2459" t="str">
        <f>IFERROR(VLOOKUP(A2459,Ref_Data!$A:$C,3,0),"Unknown")</f>
        <v>Unknown</v>
      </c>
      <c r="R2459" t="str">
        <f t="shared" si="462"/>
        <v>Universal Access</v>
      </c>
      <c r="S2459">
        <f t="shared" si="463"/>
        <v>20.255494970585943</v>
      </c>
      <c r="T2459">
        <f t="shared" si="464"/>
        <v>-20.5955937827379</v>
      </c>
      <c r="U2459">
        <f t="shared" si="465"/>
        <v>6.3873352960083665</v>
      </c>
      <c r="V2459">
        <f t="shared" si="466"/>
        <v>0</v>
      </c>
      <c r="W2459">
        <f t="shared" si="467"/>
        <v>0</v>
      </c>
    </row>
    <row r="2460" spans="1:23" x14ac:dyDescent="0.2">
      <c r="A2460" t="s">
        <v>383</v>
      </c>
      <c r="B2460" t="s">
        <v>382</v>
      </c>
      <c r="C2460">
        <v>2011</v>
      </c>
      <c r="D2460">
        <v>99.892758610000001</v>
      </c>
      <c r="E2460">
        <v>10.337405349999999</v>
      </c>
      <c r="F2460">
        <v>11.233818080000001</v>
      </c>
      <c r="G2460">
        <v>4695.2764749999997</v>
      </c>
      <c r="H2460">
        <v>1079468050</v>
      </c>
      <c r="I2460" t="str">
        <f>Master_Data!$A2460 &amp; "-" &amp; Master_Data!$C2460</f>
        <v>PST-2011</v>
      </c>
      <c r="J2460">
        <f t="shared" si="456"/>
        <v>1.2606200000007561E-2</v>
      </c>
      <c r="K2460">
        <f t="shared" si="457"/>
        <v>0.52033422599999923</v>
      </c>
      <c r="L2460">
        <f t="shared" si="458"/>
        <v>-0.25157643000000007</v>
      </c>
      <c r="M2460">
        <f t="shared" si="459"/>
        <v>12126547696.872345</v>
      </c>
      <c r="N2460">
        <f t="shared" si="460"/>
        <v>0.10724138999999866</v>
      </c>
      <c r="O2460">
        <f t="shared" si="461"/>
        <v>2.3925786138078271</v>
      </c>
      <c r="P2460" t="str">
        <f>IFERROR(VLOOKUP(A2460,Ref_Data!$A:$B,2,0),"Unknown")</f>
        <v>Unknown</v>
      </c>
      <c r="Q2460" t="str">
        <f>IFERROR(VLOOKUP(A2460,Ref_Data!$A:$C,3,0),"Unknown")</f>
        <v>Unknown</v>
      </c>
      <c r="R2460" t="str">
        <f t="shared" si="462"/>
        <v>Universal Access</v>
      </c>
      <c r="S2460">
        <f t="shared" si="463"/>
        <v>19.477431179179689</v>
      </c>
      <c r="T2460">
        <f t="shared" si="464"/>
        <v>-19.859964939641145</v>
      </c>
      <c r="U2460">
        <f t="shared" si="465"/>
        <v>6.1072846962259453</v>
      </c>
      <c r="V2460">
        <f t="shared" si="466"/>
        <v>1.2606200000007561E-2</v>
      </c>
      <c r="W2460">
        <f t="shared" si="467"/>
        <v>-0.25157643000000007</v>
      </c>
    </row>
    <row r="2461" spans="1:23" x14ac:dyDescent="0.2">
      <c r="A2461" t="s">
        <v>383</v>
      </c>
      <c r="B2461" t="s">
        <v>382</v>
      </c>
      <c r="C2461">
        <v>2012</v>
      </c>
      <c r="D2461">
        <v>99.902946529999994</v>
      </c>
      <c r="E2461">
        <v>10.85574035</v>
      </c>
      <c r="F2461">
        <v>10.973075789999999</v>
      </c>
      <c r="G2461">
        <v>4621.5969009999999</v>
      </c>
      <c r="H2461">
        <v>1084193277</v>
      </c>
      <c r="I2461" t="str">
        <f>Master_Data!$A2461 &amp; "-" &amp; Master_Data!$C2461</f>
        <v>PST-2012</v>
      </c>
      <c r="J2461">
        <f t="shared" si="456"/>
        <v>1.0187919999992801E-2</v>
      </c>
      <c r="K2461">
        <f t="shared" si="457"/>
        <v>0.51833500000000043</v>
      </c>
      <c r="L2461">
        <f t="shared" si="458"/>
        <v>-0.26074229000000138</v>
      </c>
      <c r="M2461">
        <f t="shared" si="459"/>
        <v>11896934999.529463</v>
      </c>
      <c r="N2461">
        <f t="shared" si="460"/>
        <v>9.7053470000005859E-2</v>
      </c>
      <c r="O2461">
        <f t="shared" si="461"/>
        <v>2.3743039527367036</v>
      </c>
      <c r="P2461" t="str">
        <f>IFERROR(VLOOKUP(A2461,Ref_Data!$A:$B,2,0),"Unknown")</f>
        <v>Unknown</v>
      </c>
      <c r="Q2461" t="str">
        <f>IFERROR(VLOOKUP(A2461,Ref_Data!$A:$C,3,0),"Unknown")</f>
        <v>Unknown</v>
      </c>
      <c r="R2461" t="str">
        <f t="shared" si="462"/>
        <v>Universal Access</v>
      </c>
      <c r="S2461">
        <f t="shared" si="463"/>
        <v>18.782141993984368</v>
      </c>
      <c r="T2461">
        <f t="shared" si="464"/>
        <v>-19.251389103224881</v>
      </c>
      <c r="U2461">
        <f t="shared" si="465"/>
        <v>5.5675717269037701</v>
      </c>
      <c r="V2461">
        <f t="shared" si="466"/>
        <v>2.2794120000000362E-2</v>
      </c>
      <c r="W2461">
        <f t="shared" si="467"/>
        <v>-0.51231872000000145</v>
      </c>
    </row>
    <row r="2462" spans="1:23" x14ac:dyDescent="0.2">
      <c r="A2462" t="s">
        <v>383</v>
      </c>
      <c r="B2462" t="s">
        <v>382</v>
      </c>
      <c r="C2462">
        <v>2013</v>
      </c>
      <c r="D2462">
        <v>99.918883730000005</v>
      </c>
      <c r="E2462">
        <v>11.33577139</v>
      </c>
      <c r="F2462">
        <v>10.98727046</v>
      </c>
      <c r="G2462">
        <v>4628.4455779999998</v>
      </c>
      <c r="H2462">
        <v>1088424167</v>
      </c>
      <c r="I2462" t="str">
        <f>Master_Data!$A2462 &amp; "-" &amp; Master_Data!$C2462</f>
        <v>PST-2013</v>
      </c>
      <c r="J2462">
        <f t="shared" si="456"/>
        <v>1.5937200000010421E-2</v>
      </c>
      <c r="K2462">
        <f t="shared" si="457"/>
        <v>0.48003104000000008</v>
      </c>
      <c r="L2462">
        <f t="shared" si="458"/>
        <v>1.4194670000000187E-2</v>
      </c>
      <c r="M2462">
        <f t="shared" si="459"/>
        <v>11958810698.029207</v>
      </c>
      <c r="N2462">
        <f t="shared" si="460"/>
        <v>8.1116269999995438E-2</v>
      </c>
      <c r="O2462">
        <f t="shared" si="461"/>
        <v>2.3738575456574158</v>
      </c>
      <c r="P2462" t="str">
        <f>IFERROR(VLOOKUP(A2462,Ref_Data!$A:$B,2,0),"Unknown")</f>
        <v>Unknown</v>
      </c>
      <c r="Q2462" t="str">
        <f>IFERROR(VLOOKUP(A2462,Ref_Data!$A:$C,3,0),"Unknown")</f>
        <v>Unknown</v>
      </c>
      <c r="R2462" t="str">
        <f t="shared" si="462"/>
        <v>Universal Access</v>
      </c>
      <c r="S2462">
        <f t="shared" si="463"/>
        <v>18.206345553359398</v>
      </c>
      <c r="T2462">
        <f t="shared" si="464"/>
        <v>-18.965868693835347</v>
      </c>
      <c r="U2462">
        <f t="shared" si="465"/>
        <v>6.0189000159999955</v>
      </c>
      <c r="V2462">
        <f t="shared" si="466"/>
        <v>3.8731320000010783E-2</v>
      </c>
      <c r="W2462">
        <f t="shared" si="467"/>
        <v>-0.49812405000000126</v>
      </c>
    </row>
    <row r="2463" spans="1:23" x14ac:dyDescent="0.2">
      <c r="A2463" t="s">
        <v>383</v>
      </c>
      <c r="B2463" t="s">
        <v>382</v>
      </c>
      <c r="C2463">
        <v>2014</v>
      </c>
      <c r="D2463">
        <v>99.932055669999997</v>
      </c>
      <c r="E2463">
        <v>11.668784909999999</v>
      </c>
      <c r="F2463">
        <v>10.70154114</v>
      </c>
      <c r="G2463">
        <v>4559.6271109999998</v>
      </c>
      <c r="H2463">
        <v>1093025476</v>
      </c>
      <c r="I2463" t="str">
        <f>Master_Data!$A2463 &amp; "-" &amp; Master_Data!$C2463</f>
        <v>PST-2014</v>
      </c>
      <c r="J2463">
        <f t="shared" si="456"/>
        <v>1.3171939999992333E-2</v>
      </c>
      <c r="K2463">
        <f t="shared" si="457"/>
        <v>0.33301351999999973</v>
      </c>
      <c r="L2463">
        <f t="shared" si="458"/>
        <v>-0.28572931999999973</v>
      </c>
      <c r="M2463">
        <f t="shared" si="459"/>
        <v>11697057098.482082</v>
      </c>
      <c r="N2463">
        <f t="shared" si="460"/>
        <v>6.7944330000003106E-2</v>
      </c>
      <c r="O2463">
        <f t="shared" si="461"/>
        <v>2.3470211224472211</v>
      </c>
      <c r="P2463" t="str">
        <f>IFERROR(VLOOKUP(A2463,Ref_Data!$A:$B,2,0),"Unknown")</f>
        <v>Unknown</v>
      </c>
      <c r="Q2463" t="str">
        <f>IFERROR(VLOOKUP(A2463,Ref_Data!$A:$C,3,0),"Unknown")</f>
        <v>Unknown</v>
      </c>
      <c r="R2463" t="str">
        <f t="shared" si="462"/>
        <v>Universal Access</v>
      </c>
      <c r="S2463">
        <f t="shared" si="463"/>
        <v>17.49115308113285</v>
      </c>
      <c r="T2463">
        <f t="shared" si="464"/>
        <v>-18.442941695578302</v>
      </c>
      <c r="U2463">
        <f t="shared" si="465"/>
        <v>5.9102542419163155</v>
      </c>
      <c r="V2463">
        <f t="shared" si="466"/>
        <v>5.1903260000003115E-2</v>
      </c>
      <c r="W2463">
        <f t="shared" si="467"/>
        <v>-0.78385337000000099</v>
      </c>
    </row>
    <row r="2464" spans="1:23" x14ac:dyDescent="0.2">
      <c r="A2464" t="s">
        <v>383</v>
      </c>
      <c r="B2464" t="s">
        <v>382</v>
      </c>
      <c r="C2464">
        <v>2015</v>
      </c>
      <c r="D2464">
        <v>99.944734190000005</v>
      </c>
      <c r="E2464">
        <v>11.84256042</v>
      </c>
      <c r="F2464">
        <v>10.520917069999999</v>
      </c>
      <c r="G2464">
        <v>4519.4672469999996</v>
      </c>
      <c r="H2464">
        <v>1097890139</v>
      </c>
      <c r="I2464" t="str">
        <f>Master_Data!$A2464 &amp; "-" &amp; Master_Data!$C2464</f>
        <v>PST-2015</v>
      </c>
      <c r="J2464">
        <f t="shared" si="456"/>
        <v>1.2678520000008575E-2</v>
      </c>
      <c r="K2464">
        <f t="shared" si="457"/>
        <v>0.17377551000000047</v>
      </c>
      <c r="L2464">
        <f t="shared" si="458"/>
        <v>-0.18062407000000036</v>
      </c>
      <c r="M2464">
        <f t="shared" si="459"/>
        <v>11550811104.389772</v>
      </c>
      <c r="N2464">
        <f t="shared" si="460"/>
        <v>5.5265809999994531E-2</v>
      </c>
      <c r="O2464">
        <f t="shared" si="461"/>
        <v>2.3279109007779031</v>
      </c>
      <c r="P2464" t="str">
        <f>IFERROR(VLOOKUP(A2464,Ref_Data!$A:$B,2,0),"Unknown")</f>
        <v>Unknown</v>
      </c>
      <c r="Q2464" t="str">
        <f>IFERROR(VLOOKUP(A2464,Ref_Data!$A:$C,3,0),"Unknown")</f>
        <v>Unknown</v>
      </c>
      <c r="R2464" t="str">
        <f t="shared" si="462"/>
        <v>Universal Access</v>
      </c>
      <c r="S2464">
        <f t="shared" si="463"/>
        <v>16.929495631953117</v>
      </c>
      <c r="T2464">
        <f t="shared" si="464"/>
        <v>-18.072596771497992</v>
      </c>
      <c r="U2464">
        <f t="shared" si="465"/>
        <v>5.8114757039958205</v>
      </c>
      <c r="V2464">
        <f t="shared" si="466"/>
        <v>6.458178000001169E-2</v>
      </c>
      <c r="W2464">
        <f t="shared" si="467"/>
        <v>-0.96447744000000135</v>
      </c>
    </row>
    <row r="2465" spans="1:23" x14ac:dyDescent="0.2">
      <c r="A2465" t="s">
        <v>383</v>
      </c>
      <c r="B2465" t="s">
        <v>382</v>
      </c>
      <c r="C2465">
        <v>2016</v>
      </c>
      <c r="D2465">
        <v>99.957781670000003</v>
      </c>
      <c r="E2465">
        <v>12.06220716</v>
      </c>
      <c r="F2465">
        <v>10.36026642</v>
      </c>
      <c r="G2465">
        <v>4495.119412</v>
      </c>
      <c r="H2465">
        <v>1102966925</v>
      </c>
      <c r="I2465" t="str">
        <f>Master_Data!$A2465 &amp; "-" &amp; Master_Data!$C2465</f>
        <v>PST-2016</v>
      </c>
      <c r="J2465">
        <f t="shared" si="456"/>
        <v>1.3047479999997336E-2</v>
      </c>
      <c r="K2465">
        <f t="shared" si="457"/>
        <v>0.21964673999999995</v>
      </c>
      <c r="L2465">
        <f t="shared" si="458"/>
        <v>-0.16065064999999912</v>
      </c>
      <c r="M2465">
        <f t="shared" si="459"/>
        <v>11427031195.448158</v>
      </c>
      <c r="N2465">
        <f t="shared" si="460"/>
        <v>4.2218329999997195E-2</v>
      </c>
      <c r="O2465">
        <f t="shared" si="461"/>
        <v>2.3047811349221616</v>
      </c>
      <c r="P2465" t="str">
        <f>IFERROR(VLOOKUP(A2465,Ref_Data!$A:$B,2,0),"Unknown")</f>
        <v>Unknown</v>
      </c>
      <c r="Q2465" t="str">
        <f>IFERROR(VLOOKUP(A2465,Ref_Data!$A:$C,3,0),"Unknown")</f>
        <v>Unknown</v>
      </c>
      <c r="R2465" t="str">
        <f t="shared" si="462"/>
        <v>Universal Access</v>
      </c>
      <c r="S2465">
        <f t="shared" si="463"/>
        <v>15.863030539453035</v>
      </c>
      <c r="T2465">
        <f t="shared" si="464"/>
        <v>-17.643850365184726</v>
      </c>
      <c r="U2465">
        <f t="shared" si="465"/>
        <v>5.6858946243305439</v>
      </c>
      <c r="V2465">
        <f t="shared" si="466"/>
        <v>7.7629260000009026E-2</v>
      </c>
      <c r="W2465">
        <f t="shared" si="467"/>
        <v>-1.1251280900000005</v>
      </c>
    </row>
    <row r="2466" spans="1:23" x14ac:dyDescent="0.2">
      <c r="A2466" t="s">
        <v>383</v>
      </c>
      <c r="B2466" t="s">
        <v>382</v>
      </c>
      <c r="C2466">
        <v>2017</v>
      </c>
      <c r="D2466">
        <v>99.971122579999999</v>
      </c>
      <c r="E2466">
        <v>12.484638139999999</v>
      </c>
      <c r="F2466">
        <v>10.2569374</v>
      </c>
      <c r="G2466">
        <v>4502.9355990000004</v>
      </c>
      <c r="H2466">
        <v>1107161559</v>
      </c>
      <c r="I2466" t="str">
        <f>Master_Data!$A2466 &amp; "-" &amp; Master_Data!$C2466</f>
        <v>PST-2017</v>
      </c>
      <c r="J2466">
        <f t="shared" si="456"/>
        <v>1.3340909999996597E-2</v>
      </c>
      <c r="K2466">
        <f t="shared" si="457"/>
        <v>0.42243097999999968</v>
      </c>
      <c r="L2466">
        <f t="shared" si="458"/>
        <v>-0.10332902000000033</v>
      </c>
      <c r="M2466">
        <f t="shared" si="459"/>
        <v>11356086802.349407</v>
      </c>
      <c r="N2466">
        <f t="shared" si="460"/>
        <v>2.8877420000000598E-2</v>
      </c>
      <c r="O2466">
        <f t="shared" si="461"/>
        <v>2.2778334654126149</v>
      </c>
      <c r="P2466" t="str">
        <f>IFERROR(VLOOKUP(A2466,Ref_Data!$A:$B,2,0),"Unknown")</f>
        <v>Unknown</v>
      </c>
      <c r="Q2466" t="str">
        <f>IFERROR(VLOOKUP(A2466,Ref_Data!$A:$C,3,0),"Unknown")</f>
        <v>Unknown</v>
      </c>
      <c r="R2466" t="str">
        <f t="shared" si="462"/>
        <v>Universal Access</v>
      </c>
      <c r="S2466">
        <f t="shared" si="463"/>
        <v>15.117214889921883</v>
      </c>
      <c r="T2466">
        <f t="shared" si="464"/>
        <v>-17.05688073173495</v>
      </c>
      <c r="U2466">
        <f t="shared" si="465"/>
        <v>5.579186334426776</v>
      </c>
      <c r="V2466">
        <f t="shared" si="466"/>
        <v>9.0970170000005623E-2</v>
      </c>
      <c r="W2466">
        <f t="shared" si="467"/>
        <v>-1.2284571100000008</v>
      </c>
    </row>
    <row r="2467" spans="1:23" x14ac:dyDescent="0.2">
      <c r="A2467" t="s">
        <v>383</v>
      </c>
      <c r="B2467" t="s">
        <v>382</v>
      </c>
      <c r="C2467">
        <v>2018</v>
      </c>
      <c r="D2467">
        <v>99.982164440000005</v>
      </c>
      <c r="E2467">
        <v>12.857617879999999</v>
      </c>
      <c r="F2467">
        <v>10.288412989999999</v>
      </c>
      <c r="G2467">
        <v>4530.9338660000003</v>
      </c>
      <c r="H2467">
        <v>1111377470</v>
      </c>
      <c r="I2467" t="str">
        <f>Master_Data!$A2467 &amp; "-" &amp; Master_Data!$C2467</f>
        <v>PST-2018</v>
      </c>
      <c r="J2467">
        <f t="shared" si="456"/>
        <v>1.1041860000005954E-2</v>
      </c>
      <c r="K2467">
        <f t="shared" si="457"/>
        <v>0.37297973999999989</v>
      </c>
      <c r="L2467">
        <f t="shared" si="458"/>
        <v>3.1475589999999443E-2</v>
      </c>
      <c r="M2467">
        <f t="shared" si="459"/>
        <v>11434310399.141335</v>
      </c>
      <c r="N2467">
        <f t="shared" si="460"/>
        <v>1.7835559999994643E-2</v>
      </c>
      <c r="O2467">
        <f t="shared" si="461"/>
        <v>2.2707047364350115</v>
      </c>
      <c r="P2467" t="str">
        <f>IFERROR(VLOOKUP(A2467,Ref_Data!$A:$B,2,0),"Unknown")</f>
        <v>Unknown</v>
      </c>
      <c r="Q2467" t="str">
        <f>IFERROR(VLOOKUP(A2467,Ref_Data!$A:$C,3,0),"Unknown")</f>
        <v>Unknown</v>
      </c>
      <c r="R2467" t="str">
        <f t="shared" si="462"/>
        <v>Universal Access</v>
      </c>
      <c r="S2467">
        <f t="shared" si="463"/>
        <v>14.49836388031251</v>
      </c>
      <c r="T2467">
        <f t="shared" si="464"/>
        <v>-16.705412290325302</v>
      </c>
      <c r="U2467">
        <f t="shared" si="465"/>
        <v>5.5775439803723845</v>
      </c>
      <c r="V2467">
        <f t="shared" si="466"/>
        <v>0.10201203000001158</v>
      </c>
      <c r="W2467">
        <f t="shared" si="467"/>
        <v>-1.1969815200000014</v>
      </c>
    </row>
    <row r="2468" spans="1:23" x14ac:dyDescent="0.2">
      <c r="A2468" t="s">
        <v>383</v>
      </c>
      <c r="B2468" t="s">
        <v>382</v>
      </c>
      <c r="C2468">
        <v>2019</v>
      </c>
      <c r="D2468">
        <v>99.993242480000006</v>
      </c>
      <c r="E2468">
        <v>13.2726557</v>
      </c>
      <c r="F2468">
        <v>9.9327375100000008</v>
      </c>
      <c r="G2468">
        <v>4476.8260200000004</v>
      </c>
      <c r="H2468">
        <v>1114898817</v>
      </c>
      <c r="I2468" t="str">
        <f>Master_Data!$A2468 &amp; "-" &amp; Master_Data!$C2468</f>
        <v>PST-2019</v>
      </c>
      <c r="J2468">
        <f t="shared" si="456"/>
        <v>1.107804000000101E-2</v>
      </c>
      <c r="K2468">
        <f t="shared" si="457"/>
        <v>0.41503782000000022</v>
      </c>
      <c r="L2468">
        <f t="shared" si="458"/>
        <v>-0.3556754799999986</v>
      </c>
      <c r="M2468">
        <f t="shared" si="459"/>
        <v>11073997299.470526</v>
      </c>
      <c r="N2468">
        <f t="shared" si="460"/>
        <v>6.7575199999936331E-3</v>
      </c>
      <c r="O2468">
        <f t="shared" si="461"/>
        <v>2.2187008084803796</v>
      </c>
      <c r="P2468" t="str">
        <f>IFERROR(VLOOKUP(A2468,Ref_Data!$A:$B,2,0),"Unknown")</f>
        <v>Unknown</v>
      </c>
      <c r="Q2468" t="str">
        <f>IFERROR(VLOOKUP(A2468,Ref_Data!$A:$C,3,0),"Unknown")</f>
        <v>Unknown</v>
      </c>
      <c r="R2468" t="str">
        <f t="shared" si="462"/>
        <v>Universal Access</v>
      </c>
      <c r="S2468">
        <f t="shared" si="463"/>
        <v>13.951865340585883</v>
      </c>
      <c r="T2468">
        <f t="shared" si="464"/>
        <v>-16.189535343827288</v>
      </c>
      <c r="U2468">
        <f t="shared" si="465"/>
        <v>5.2493362144184132</v>
      </c>
      <c r="V2468">
        <f t="shared" si="466"/>
        <v>0.11309007000001259</v>
      </c>
      <c r="W2468">
        <f t="shared" si="467"/>
        <v>-1.552657</v>
      </c>
    </row>
    <row r="2469" spans="1:23" x14ac:dyDescent="0.2">
      <c r="A2469" t="s">
        <v>383</v>
      </c>
      <c r="B2469" t="s">
        <v>382</v>
      </c>
      <c r="C2469">
        <v>2020</v>
      </c>
      <c r="D2469">
        <v>99.997240090000005</v>
      </c>
      <c r="E2469">
        <v>14.42785484</v>
      </c>
      <c r="F2469">
        <v>9.0253414739999993</v>
      </c>
      <c r="G2469">
        <v>4159.2066169999998</v>
      </c>
      <c r="H2469">
        <v>1117007476</v>
      </c>
      <c r="I2469" t="str">
        <f>Master_Data!$A2469 &amp; "-" &amp; Master_Data!$C2469</f>
        <v>PST-2020</v>
      </c>
      <c r="J2469">
        <f t="shared" si="456"/>
        <v>3.9976099999989856E-3</v>
      </c>
      <c r="K2469">
        <f t="shared" si="457"/>
        <v>1.1551991400000006</v>
      </c>
      <c r="L2469">
        <f t="shared" si="458"/>
        <v>-0.90739603600000152</v>
      </c>
      <c r="M2469">
        <f t="shared" si="459"/>
        <v>10081373899.910858</v>
      </c>
      <c r="N2469">
        <f t="shared" si="460"/>
        <v>2.7599099999946475E-3</v>
      </c>
      <c r="O2469">
        <f t="shared" si="461"/>
        <v>2.1699670887016191</v>
      </c>
      <c r="P2469" t="str">
        <f>IFERROR(VLOOKUP(A2469,Ref_Data!$A:$B,2,0),"Unknown")</f>
        <v>Unknown</v>
      </c>
      <c r="Q2469" t="str">
        <f>IFERROR(VLOOKUP(A2469,Ref_Data!$A:$C,3,0),"Unknown")</f>
        <v>Unknown</v>
      </c>
      <c r="R2469" t="str">
        <f t="shared" si="462"/>
        <v>Universal Access</v>
      </c>
      <c r="S2469">
        <f t="shared" si="463"/>
        <v>13.423405564335923</v>
      </c>
      <c r="T2469">
        <f t="shared" si="464"/>
        <v>-16.106998593815263</v>
      </c>
      <c r="U2469">
        <f t="shared" si="465"/>
        <v>4.6245938376987414</v>
      </c>
      <c r="V2469">
        <f t="shared" si="466"/>
        <v>0.11708768000001157</v>
      </c>
      <c r="W2469">
        <f t="shared" si="467"/>
        <v>-2.4600530360000015</v>
      </c>
    </row>
    <row r="2470" spans="1:23" x14ac:dyDescent="0.2">
      <c r="A2470" t="s">
        <v>383</v>
      </c>
      <c r="B2470" t="s">
        <v>382</v>
      </c>
      <c r="C2470">
        <v>2021</v>
      </c>
      <c r="D2470">
        <v>99.998834430000002</v>
      </c>
      <c r="F2470">
        <v>9.4739755579999994</v>
      </c>
      <c r="G2470">
        <v>4355.5371880000002</v>
      </c>
      <c r="H2470">
        <v>1116582773</v>
      </c>
      <c r="I2470" t="str">
        <f>Master_Data!$A2470 &amp; "-" &amp; Master_Data!$C2470</f>
        <v>PST-2021</v>
      </c>
      <c r="J2470">
        <f t="shared" si="456"/>
        <v>1.5943399999969188E-3</v>
      </c>
      <c r="K2470" t="str">
        <f t="shared" si="457"/>
        <v/>
      </c>
      <c r="L2470">
        <f t="shared" si="458"/>
        <v>0.44863408400000004</v>
      </c>
      <c r="M2470">
        <f t="shared" si="459"/>
        <v>10578477899.885862</v>
      </c>
      <c r="N2470">
        <f t="shared" si="460"/>
        <v>1.1655699999977287E-3</v>
      </c>
      <c r="O2470">
        <f t="shared" si="461"/>
        <v>2.1751566222650744</v>
      </c>
      <c r="P2470" t="str">
        <f>IFERROR(VLOOKUP(A2470,Ref_Data!$A:$B,2,0),"Unknown")</f>
        <v>Unknown</v>
      </c>
      <c r="Q2470" t="str">
        <f>IFERROR(VLOOKUP(A2470,Ref_Data!$A:$C,3,0),"Unknown")</f>
        <v>Unknown</v>
      </c>
      <c r="R2470" t="str">
        <f t="shared" si="462"/>
        <v>Universal Access</v>
      </c>
      <c r="S2470">
        <f t="shared" si="463"/>
        <v>12.873665919726562</v>
      </c>
      <c r="T2470" t="str">
        <f t="shared" si="464"/>
        <v/>
      </c>
      <c r="U2470">
        <f t="shared" si="465"/>
        <v>4.893241216995813</v>
      </c>
      <c r="V2470">
        <f t="shared" si="466"/>
        <v>0.11868202000000849</v>
      </c>
      <c r="W2470">
        <f t="shared" si="467"/>
        <v>-2.0114189520000014</v>
      </c>
    </row>
    <row r="2471" spans="1:23" x14ac:dyDescent="0.2">
      <c r="A2471" t="s">
        <v>383</v>
      </c>
      <c r="B2471" t="s">
        <v>382</v>
      </c>
      <c r="C2471">
        <v>2022</v>
      </c>
      <c r="D2471">
        <v>100</v>
      </c>
      <c r="F2471">
        <v>9.3471344809999994</v>
      </c>
      <c r="G2471">
        <v>4271.1216379999996</v>
      </c>
      <c r="H2471">
        <v>1117394729</v>
      </c>
      <c r="I2471" t="str">
        <f>Master_Data!$A2471 &amp; "-" &amp; Master_Data!$C2471</f>
        <v>PST-2022</v>
      </c>
      <c r="J2471">
        <f t="shared" si="456"/>
        <v>1.1655699999977287E-3</v>
      </c>
      <c r="K2471" t="str">
        <f t="shared" si="457"/>
        <v/>
      </c>
      <c r="L2471">
        <f t="shared" si="458"/>
        <v>-0.12684107699999991</v>
      </c>
      <c r="M2471">
        <f t="shared" si="459"/>
        <v>10444438800.323549</v>
      </c>
      <c r="N2471">
        <f t="shared" si="460"/>
        <v>0</v>
      </c>
      <c r="O2471">
        <f t="shared" si="461"/>
        <v>2.1884496095449295</v>
      </c>
      <c r="P2471" t="str">
        <f>IFERROR(VLOOKUP(A2471,Ref_Data!$A:$B,2,0),"Unknown")</f>
        <v>Unknown</v>
      </c>
      <c r="Q2471" t="str">
        <f>IFERROR(VLOOKUP(A2471,Ref_Data!$A:$C,3,0),"Unknown")</f>
        <v>Unknown</v>
      </c>
      <c r="R2471" t="str">
        <f t="shared" si="462"/>
        <v>Universal Access</v>
      </c>
      <c r="S2471">
        <f t="shared" si="463"/>
        <v>12.585946336015652</v>
      </c>
      <c r="T2471" t="str">
        <f t="shared" si="464"/>
        <v/>
      </c>
      <c r="U2471">
        <f t="shared" si="465"/>
        <v>4.7963334287740631</v>
      </c>
      <c r="V2471">
        <f t="shared" si="466"/>
        <v>0.11984759000000622</v>
      </c>
      <c r="W2471">
        <f t="shared" si="467"/>
        <v>-2.1382600290000013</v>
      </c>
    </row>
    <row r="2472" spans="1:23" x14ac:dyDescent="0.2">
      <c r="A2472" t="s">
        <v>385</v>
      </c>
      <c r="B2472" t="s">
        <v>384</v>
      </c>
      <c r="C2472">
        <v>2010</v>
      </c>
      <c r="D2472">
        <v>100</v>
      </c>
      <c r="E2472">
        <v>7.5</v>
      </c>
      <c r="F2472">
        <v>3.6576982779999998</v>
      </c>
      <c r="H2472">
        <v>270580</v>
      </c>
      <c r="I2472" t="str">
        <f>Master_Data!$A2472 &amp; "-" &amp; Master_Data!$C2472</f>
        <v>PYF-2010</v>
      </c>
      <c r="J2472" t="str">
        <f t="shared" si="456"/>
        <v/>
      </c>
      <c r="K2472" t="str">
        <f t="shared" si="457"/>
        <v/>
      </c>
      <c r="L2472" t="str">
        <f t="shared" si="458"/>
        <v/>
      </c>
      <c r="M2472">
        <f t="shared" si="459"/>
        <v>989700.00006123993</v>
      </c>
      <c r="N2472">
        <f t="shared" si="460"/>
        <v>0</v>
      </c>
      <c r="O2472" t="str">
        <f t="shared" si="461"/>
        <v/>
      </c>
      <c r="P2472" t="str">
        <f>IFERROR(VLOOKUP(A2472,Ref_Data!$A:$B,2,0),"Unknown")</f>
        <v>High Income</v>
      </c>
      <c r="Q2472" t="str">
        <f>IFERROR(VLOOKUP(A2472,Ref_Data!$A:$C,3,0),"Unknown")</f>
        <v>East Asia &amp; Pacific</v>
      </c>
      <c r="R2472" t="str">
        <f t="shared" si="462"/>
        <v>Universal Access</v>
      </c>
      <c r="S2472">
        <f t="shared" si="463"/>
        <v>20.375342560585949</v>
      </c>
      <c r="T2472">
        <f t="shared" si="464"/>
        <v>-22.912664906737902</v>
      </c>
      <c r="U2472">
        <f t="shared" si="465"/>
        <v>-1.4403609359916345</v>
      </c>
      <c r="V2472">
        <f t="shared" si="466"/>
        <v>0</v>
      </c>
      <c r="W2472">
        <f t="shared" si="467"/>
        <v>0</v>
      </c>
    </row>
    <row r="2473" spans="1:23" x14ac:dyDescent="0.2">
      <c r="A2473" t="s">
        <v>385</v>
      </c>
      <c r="B2473" t="s">
        <v>384</v>
      </c>
      <c r="C2473">
        <v>2011</v>
      </c>
      <c r="D2473">
        <v>100</v>
      </c>
      <c r="E2473">
        <v>6.9</v>
      </c>
      <c r="F2473">
        <v>3.522285235</v>
      </c>
      <c r="H2473">
        <v>271727</v>
      </c>
      <c r="I2473" t="str">
        <f>Master_Data!$A2473 &amp; "-" &amp; Master_Data!$C2473</f>
        <v>PYF-2011</v>
      </c>
      <c r="J2473">
        <f t="shared" si="456"/>
        <v>0</v>
      </c>
      <c r="K2473">
        <f t="shared" si="457"/>
        <v>-0.59999999999999964</v>
      </c>
      <c r="L2473">
        <f t="shared" si="458"/>
        <v>-0.13541304299999979</v>
      </c>
      <c r="M2473">
        <f t="shared" si="459"/>
        <v>957100.00005084497</v>
      </c>
      <c r="N2473">
        <f t="shared" si="460"/>
        <v>0</v>
      </c>
      <c r="O2473" t="str">
        <f t="shared" si="461"/>
        <v/>
      </c>
      <c r="P2473" t="str">
        <f>IFERROR(VLOOKUP(A2473,Ref_Data!$A:$B,2,0),"Unknown")</f>
        <v>High Income</v>
      </c>
      <c r="Q2473" t="str">
        <f>IFERROR(VLOOKUP(A2473,Ref_Data!$A:$C,3,0),"Unknown")</f>
        <v>East Asia &amp; Pacific</v>
      </c>
      <c r="R2473" t="str">
        <f t="shared" si="462"/>
        <v>Universal Access</v>
      </c>
      <c r="S2473">
        <f t="shared" si="463"/>
        <v>19.584672569179688</v>
      </c>
      <c r="T2473">
        <f t="shared" si="464"/>
        <v>-23.297370289641144</v>
      </c>
      <c r="U2473">
        <f t="shared" si="465"/>
        <v>-1.6042481487740554</v>
      </c>
      <c r="V2473">
        <f t="shared" si="466"/>
        <v>0</v>
      </c>
      <c r="W2473">
        <f t="shared" si="467"/>
        <v>-0.13541304299999979</v>
      </c>
    </row>
    <row r="2474" spans="1:23" x14ac:dyDescent="0.2">
      <c r="A2474" t="s">
        <v>385</v>
      </c>
      <c r="B2474" t="s">
        <v>384</v>
      </c>
      <c r="C2474">
        <v>2012</v>
      </c>
      <c r="D2474">
        <v>100</v>
      </c>
      <c r="E2474">
        <v>6.6</v>
      </c>
      <c r="F2474">
        <v>3.3857714109999999</v>
      </c>
      <c r="H2474">
        <v>273084</v>
      </c>
      <c r="I2474" t="str">
        <f>Master_Data!$A2474 &amp; "-" &amp; Master_Data!$C2474</f>
        <v>PYF-2012</v>
      </c>
      <c r="J2474">
        <f t="shared" si="456"/>
        <v>0</v>
      </c>
      <c r="K2474">
        <f t="shared" si="457"/>
        <v>-0.30000000000000071</v>
      </c>
      <c r="L2474">
        <f t="shared" si="458"/>
        <v>-0.13651382400000012</v>
      </c>
      <c r="M2474">
        <f t="shared" si="459"/>
        <v>924600.00000152399</v>
      </c>
      <c r="N2474">
        <f t="shared" si="460"/>
        <v>0</v>
      </c>
      <c r="O2474" t="str">
        <f t="shared" si="461"/>
        <v/>
      </c>
      <c r="P2474" t="str">
        <f>IFERROR(VLOOKUP(A2474,Ref_Data!$A:$B,2,0),"Unknown")</f>
        <v>High Income</v>
      </c>
      <c r="Q2474" t="str">
        <f>IFERROR(VLOOKUP(A2474,Ref_Data!$A:$C,3,0),"Unknown")</f>
        <v>East Asia &amp; Pacific</v>
      </c>
      <c r="R2474" t="str">
        <f t="shared" si="462"/>
        <v>Universal Access</v>
      </c>
      <c r="S2474">
        <f t="shared" si="463"/>
        <v>18.879195463984374</v>
      </c>
      <c r="T2474">
        <f t="shared" si="464"/>
        <v>-23.507129453224884</v>
      </c>
      <c r="U2474">
        <f t="shared" si="465"/>
        <v>-2.0197326520962293</v>
      </c>
      <c r="V2474">
        <f t="shared" si="466"/>
        <v>0</v>
      </c>
      <c r="W2474">
        <f t="shared" si="467"/>
        <v>-0.27192686699999991</v>
      </c>
    </row>
    <row r="2475" spans="1:23" x14ac:dyDescent="0.2">
      <c r="A2475" t="s">
        <v>385</v>
      </c>
      <c r="B2475" t="s">
        <v>384</v>
      </c>
      <c r="C2475">
        <v>2013</v>
      </c>
      <c r="D2475">
        <v>100</v>
      </c>
      <c r="E2475">
        <v>6.5</v>
      </c>
      <c r="F2475">
        <v>3.617396115</v>
      </c>
      <c r="H2475">
        <v>274728</v>
      </c>
      <c r="I2475" t="str">
        <f>Master_Data!$A2475 &amp; "-" &amp; Master_Data!$C2475</f>
        <v>PYF-2013</v>
      </c>
      <c r="J2475">
        <f t="shared" si="456"/>
        <v>0</v>
      </c>
      <c r="K2475">
        <f t="shared" si="457"/>
        <v>-9.9999999999999645E-2</v>
      </c>
      <c r="L2475">
        <f t="shared" si="458"/>
        <v>0.23162470400000013</v>
      </c>
      <c r="M2475">
        <f t="shared" si="459"/>
        <v>993799.99988172005</v>
      </c>
      <c r="N2475">
        <f t="shared" si="460"/>
        <v>0</v>
      </c>
      <c r="O2475" t="str">
        <f t="shared" si="461"/>
        <v/>
      </c>
      <c r="P2475" t="str">
        <f>IFERROR(VLOOKUP(A2475,Ref_Data!$A:$B,2,0),"Unknown")</f>
        <v>High Income</v>
      </c>
      <c r="Q2475" t="str">
        <f>IFERROR(VLOOKUP(A2475,Ref_Data!$A:$C,3,0),"Unknown")</f>
        <v>East Asia &amp; Pacific</v>
      </c>
      <c r="R2475" t="str">
        <f t="shared" si="462"/>
        <v>Universal Access</v>
      </c>
      <c r="S2475">
        <f t="shared" si="463"/>
        <v>18.287461823359394</v>
      </c>
      <c r="T2475">
        <f t="shared" si="464"/>
        <v>-23.801640083835348</v>
      </c>
      <c r="U2475">
        <f t="shared" si="465"/>
        <v>-1.350974329000004</v>
      </c>
      <c r="V2475">
        <f t="shared" si="466"/>
        <v>0</v>
      </c>
      <c r="W2475">
        <f t="shared" si="467"/>
        <v>-4.030216299999978E-2</v>
      </c>
    </row>
    <row r="2476" spans="1:23" x14ac:dyDescent="0.2">
      <c r="A2476" t="s">
        <v>385</v>
      </c>
      <c r="B2476" t="s">
        <v>384</v>
      </c>
      <c r="C2476">
        <v>2014</v>
      </c>
      <c r="D2476">
        <v>100</v>
      </c>
      <c r="E2476">
        <v>7.4</v>
      </c>
      <c r="F2476">
        <v>3.5584162789999998</v>
      </c>
      <c r="H2476">
        <v>276387</v>
      </c>
      <c r="I2476" t="str">
        <f>Master_Data!$A2476 &amp; "-" &amp; Master_Data!$C2476</f>
        <v>PYF-2014</v>
      </c>
      <c r="J2476">
        <f t="shared" si="456"/>
        <v>0</v>
      </c>
      <c r="K2476">
        <f t="shared" si="457"/>
        <v>0.90000000000000036</v>
      </c>
      <c r="L2476">
        <f t="shared" si="458"/>
        <v>-5.897983600000023E-2</v>
      </c>
      <c r="M2476">
        <f t="shared" si="459"/>
        <v>983500.00010397297</v>
      </c>
      <c r="N2476">
        <f t="shared" si="460"/>
        <v>0</v>
      </c>
      <c r="O2476" t="str">
        <f t="shared" si="461"/>
        <v/>
      </c>
      <c r="P2476" t="str">
        <f>IFERROR(VLOOKUP(A2476,Ref_Data!$A:$B,2,0),"Unknown")</f>
        <v>High Income</v>
      </c>
      <c r="Q2476" t="str">
        <f>IFERROR(VLOOKUP(A2476,Ref_Data!$A:$C,3,0),"Unknown")</f>
        <v>East Asia &amp; Pacific</v>
      </c>
      <c r="R2476" t="str">
        <f t="shared" si="462"/>
        <v>Universal Access</v>
      </c>
      <c r="S2476">
        <f t="shared" si="463"/>
        <v>17.559097411132853</v>
      </c>
      <c r="T2476">
        <f t="shared" si="464"/>
        <v>-22.711726605578299</v>
      </c>
      <c r="U2476">
        <f t="shared" si="465"/>
        <v>-1.2328706190836844</v>
      </c>
      <c r="V2476">
        <f t="shared" si="466"/>
        <v>0</v>
      </c>
      <c r="W2476">
        <f t="shared" si="467"/>
        <v>-9.928199900000001E-2</v>
      </c>
    </row>
    <row r="2477" spans="1:23" x14ac:dyDescent="0.2">
      <c r="A2477" t="s">
        <v>385</v>
      </c>
      <c r="B2477" t="s">
        <v>384</v>
      </c>
      <c r="C2477">
        <v>2015</v>
      </c>
      <c r="D2477">
        <v>100</v>
      </c>
      <c r="E2477">
        <v>7.8</v>
      </c>
      <c r="F2477">
        <v>3.619730374</v>
      </c>
      <c r="H2477">
        <v>277866</v>
      </c>
      <c r="I2477" t="str">
        <f>Master_Data!$A2477 &amp; "-" &amp; Master_Data!$C2477</f>
        <v>PYF-2015</v>
      </c>
      <c r="J2477">
        <f t="shared" si="456"/>
        <v>0</v>
      </c>
      <c r="K2477">
        <f t="shared" si="457"/>
        <v>0.39999999999999947</v>
      </c>
      <c r="L2477">
        <f t="shared" si="458"/>
        <v>6.1314095000000179E-2</v>
      </c>
      <c r="M2477">
        <f t="shared" si="459"/>
        <v>1005800.000101884</v>
      </c>
      <c r="N2477">
        <f t="shared" si="460"/>
        <v>0</v>
      </c>
      <c r="O2477" t="str">
        <f t="shared" si="461"/>
        <v/>
      </c>
      <c r="P2477" t="str">
        <f>IFERROR(VLOOKUP(A2477,Ref_Data!$A:$B,2,0),"Unknown")</f>
        <v>High Income</v>
      </c>
      <c r="Q2477" t="str">
        <f>IFERROR(VLOOKUP(A2477,Ref_Data!$A:$C,3,0),"Unknown")</f>
        <v>East Asia &amp; Pacific</v>
      </c>
      <c r="R2477" t="str">
        <f t="shared" si="462"/>
        <v>Universal Access</v>
      </c>
      <c r="S2477">
        <f t="shared" si="463"/>
        <v>16.984761441953111</v>
      </c>
      <c r="T2477">
        <f t="shared" si="464"/>
        <v>-22.115157191497989</v>
      </c>
      <c r="U2477">
        <f t="shared" si="465"/>
        <v>-1.089710992004179</v>
      </c>
      <c r="V2477">
        <f t="shared" si="466"/>
        <v>0</v>
      </c>
      <c r="W2477">
        <f t="shared" si="467"/>
        <v>-3.796790399999983E-2</v>
      </c>
    </row>
    <row r="2478" spans="1:23" x14ac:dyDescent="0.2">
      <c r="A2478" t="s">
        <v>385</v>
      </c>
      <c r="B2478" t="s">
        <v>384</v>
      </c>
      <c r="C2478">
        <v>2016</v>
      </c>
      <c r="D2478">
        <v>100</v>
      </c>
      <c r="E2478">
        <v>8.1</v>
      </c>
      <c r="F2478">
        <v>3.6102414949999999</v>
      </c>
      <c r="H2478">
        <v>279178</v>
      </c>
      <c r="I2478" t="str">
        <f>Master_Data!$A2478 &amp; "-" &amp; Master_Data!$C2478</f>
        <v>PYF-2016</v>
      </c>
      <c r="J2478">
        <f t="shared" si="456"/>
        <v>0</v>
      </c>
      <c r="K2478">
        <f t="shared" si="457"/>
        <v>0.29999999999999982</v>
      </c>
      <c r="L2478">
        <f t="shared" si="458"/>
        <v>-9.4888790000000611E-3</v>
      </c>
      <c r="M2478">
        <f t="shared" si="459"/>
        <v>1007900.00009111</v>
      </c>
      <c r="N2478">
        <f t="shared" si="460"/>
        <v>0</v>
      </c>
      <c r="O2478" t="str">
        <f t="shared" si="461"/>
        <v/>
      </c>
      <c r="P2478" t="str">
        <f>IFERROR(VLOOKUP(A2478,Ref_Data!$A:$B,2,0),"Unknown")</f>
        <v>High Income</v>
      </c>
      <c r="Q2478" t="str">
        <f>IFERROR(VLOOKUP(A2478,Ref_Data!$A:$C,3,0),"Unknown")</f>
        <v>East Asia &amp; Pacific</v>
      </c>
      <c r="R2478" t="str">
        <f t="shared" si="462"/>
        <v>Universal Access</v>
      </c>
      <c r="S2478">
        <f t="shared" si="463"/>
        <v>15.905248869453033</v>
      </c>
      <c r="T2478">
        <f t="shared" si="464"/>
        <v>-21.606057525184724</v>
      </c>
      <c r="U2478">
        <f t="shared" si="465"/>
        <v>-1.0641303006694565</v>
      </c>
      <c r="V2478">
        <f t="shared" si="466"/>
        <v>0</v>
      </c>
      <c r="W2478">
        <f t="shared" si="467"/>
        <v>-4.7456782999999891E-2</v>
      </c>
    </row>
    <row r="2479" spans="1:23" x14ac:dyDescent="0.2">
      <c r="A2479" t="s">
        <v>385</v>
      </c>
      <c r="B2479" t="s">
        <v>384</v>
      </c>
      <c r="C2479">
        <v>2017</v>
      </c>
      <c r="D2479">
        <v>100</v>
      </c>
      <c r="E2479">
        <v>8.1</v>
      </c>
      <c r="F2479">
        <v>3.1447371710000001</v>
      </c>
      <c r="H2479">
        <v>280087</v>
      </c>
      <c r="I2479" t="str">
        <f>Master_Data!$A2479 &amp; "-" &amp; Master_Data!$C2479</f>
        <v>PYF-2017</v>
      </c>
      <c r="J2479">
        <f t="shared" si="456"/>
        <v>0</v>
      </c>
      <c r="K2479">
        <f t="shared" si="457"/>
        <v>0</v>
      </c>
      <c r="L2479">
        <f t="shared" si="458"/>
        <v>-0.46550432399999986</v>
      </c>
      <c r="M2479">
        <f t="shared" si="459"/>
        <v>880800.00001387706</v>
      </c>
      <c r="N2479">
        <f t="shared" si="460"/>
        <v>0</v>
      </c>
      <c r="O2479" t="str">
        <f t="shared" si="461"/>
        <v/>
      </c>
      <c r="P2479" t="str">
        <f>IFERROR(VLOOKUP(A2479,Ref_Data!$A:$B,2,0),"Unknown")</f>
        <v>High Income</v>
      </c>
      <c r="Q2479" t="str">
        <f>IFERROR(VLOOKUP(A2479,Ref_Data!$A:$C,3,0),"Unknown")</f>
        <v>East Asia &amp; Pacific</v>
      </c>
      <c r="R2479" t="str">
        <f t="shared" si="462"/>
        <v>Universal Access</v>
      </c>
      <c r="S2479">
        <f t="shared" si="463"/>
        <v>15.146092309921883</v>
      </c>
      <c r="T2479">
        <f t="shared" si="464"/>
        <v>-21.441518871734949</v>
      </c>
      <c r="U2479">
        <f t="shared" si="465"/>
        <v>-1.5330138945732239</v>
      </c>
      <c r="V2479">
        <f t="shared" si="466"/>
        <v>0</v>
      </c>
      <c r="W2479">
        <f t="shared" si="467"/>
        <v>-0.51296110699999975</v>
      </c>
    </row>
    <row r="2480" spans="1:23" x14ac:dyDescent="0.2">
      <c r="A2480" t="s">
        <v>385</v>
      </c>
      <c r="B2480" t="s">
        <v>384</v>
      </c>
      <c r="C2480">
        <v>2018</v>
      </c>
      <c r="D2480">
        <v>100</v>
      </c>
      <c r="E2480">
        <v>7.7</v>
      </c>
      <c r="F2480">
        <v>2.797920054</v>
      </c>
      <c r="H2480">
        <v>279815</v>
      </c>
      <c r="I2480" t="str">
        <f>Master_Data!$A2480 &amp; "-" &amp; Master_Data!$C2480</f>
        <v>PYF-2018</v>
      </c>
      <c r="J2480">
        <f t="shared" si="456"/>
        <v>0</v>
      </c>
      <c r="K2480">
        <f t="shared" si="457"/>
        <v>-0.39999999999999947</v>
      </c>
      <c r="L2480">
        <f t="shared" si="458"/>
        <v>-0.34681711700000006</v>
      </c>
      <c r="M2480">
        <f t="shared" si="459"/>
        <v>782899.99991001002</v>
      </c>
      <c r="N2480">
        <f t="shared" si="460"/>
        <v>0</v>
      </c>
      <c r="O2480" t="str">
        <f t="shared" si="461"/>
        <v/>
      </c>
      <c r="P2480" t="str">
        <f>IFERROR(VLOOKUP(A2480,Ref_Data!$A:$B,2,0),"Unknown")</f>
        <v>High Income</v>
      </c>
      <c r="Q2480" t="str">
        <f>IFERROR(VLOOKUP(A2480,Ref_Data!$A:$C,3,0),"Unknown")</f>
        <v>East Asia &amp; Pacific</v>
      </c>
      <c r="R2480" t="str">
        <f t="shared" si="462"/>
        <v>Universal Access</v>
      </c>
      <c r="S2480">
        <f t="shared" si="463"/>
        <v>14.516199440312505</v>
      </c>
      <c r="T2480">
        <f t="shared" si="464"/>
        <v>-21.863030170325302</v>
      </c>
      <c r="U2480">
        <f t="shared" si="465"/>
        <v>-1.9129489556276149</v>
      </c>
      <c r="V2480">
        <f t="shared" si="466"/>
        <v>0</v>
      </c>
      <c r="W2480">
        <f t="shared" si="467"/>
        <v>-0.85977822399999981</v>
      </c>
    </row>
    <row r="2481" spans="1:23" x14ac:dyDescent="0.2">
      <c r="A2481" t="s">
        <v>385</v>
      </c>
      <c r="B2481" t="s">
        <v>384</v>
      </c>
      <c r="C2481">
        <v>2019</v>
      </c>
      <c r="D2481">
        <v>100</v>
      </c>
      <c r="E2481">
        <v>7.7</v>
      </c>
      <c r="F2481">
        <v>2.8132772350000002</v>
      </c>
      <c r="H2481">
        <v>279034</v>
      </c>
      <c r="I2481" t="str">
        <f>Master_Data!$A2481 &amp; "-" &amp; Master_Data!$C2481</f>
        <v>PYF-2019</v>
      </c>
      <c r="J2481">
        <f t="shared" si="456"/>
        <v>0</v>
      </c>
      <c r="K2481">
        <f t="shared" si="457"/>
        <v>0</v>
      </c>
      <c r="L2481">
        <f t="shared" si="458"/>
        <v>1.5357181000000164E-2</v>
      </c>
      <c r="M2481">
        <f t="shared" si="459"/>
        <v>784999.99999099004</v>
      </c>
      <c r="N2481">
        <f t="shared" si="460"/>
        <v>0</v>
      </c>
      <c r="O2481" t="str">
        <f t="shared" si="461"/>
        <v/>
      </c>
      <c r="P2481" t="str">
        <f>IFERROR(VLOOKUP(A2481,Ref_Data!$A:$B,2,0),"Unknown")</f>
        <v>High Income</v>
      </c>
      <c r="Q2481" t="str">
        <f>IFERROR(VLOOKUP(A2481,Ref_Data!$A:$C,3,0),"Unknown")</f>
        <v>East Asia &amp; Pacific</v>
      </c>
      <c r="R2481" t="str">
        <f t="shared" si="462"/>
        <v>Universal Access</v>
      </c>
      <c r="S2481">
        <f t="shared" si="463"/>
        <v>13.958622860585876</v>
      </c>
      <c r="T2481">
        <f t="shared" si="464"/>
        <v>-21.76219104382729</v>
      </c>
      <c r="U2481">
        <f t="shared" si="465"/>
        <v>-1.8701240605815874</v>
      </c>
      <c r="V2481">
        <f t="shared" si="466"/>
        <v>0</v>
      </c>
      <c r="W2481">
        <f t="shared" si="467"/>
        <v>-0.84442104299999965</v>
      </c>
    </row>
    <row r="2482" spans="1:23" x14ac:dyDescent="0.2">
      <c r="A2482" t="s">
        <v>385</v>
      </c>
      <c r="B2482" t="s">
        <v>384</v>
      </c>
      <c r="C2482">
        <v>2020</v>
      </c>
      <c r="D2482">
        <v>100</v>
      </c>
      <c r="E2482">
        <v>8.1999999999999993</v>
      </c>
      <c r="F2482">
        <v>2.5608057049999999</v>
      </c>
      <c r="H2482">
        <v>279209</v>
      </c>
      <c r="I2482" t="str">
        <f>Master_Data!$A2482 &amp; "-" &amp; Master_Data!$C2482</f>
        <v>PYF-2020</v>
      </c>
      <c r="J2482">
        <f t="shared" si="456"/>
        <v>0</v>
      </c>
      <c r="K2482">
        <f t="shared" si="457"/>
        <v>0.49999999999999911</v>
      </c>
      <c r="L2482">
        <f t="shared" si="458"/>
        <v>-0.25247153000000022</v>
      </c>
      <c r="M2482">
        <f t="shared" si="459"/>
        <v>715000.00008734502</v>
      </c>
      <c r="N2482">
        <f t="shared" si="460"/>
        <v>0</v>
      </c>
      <c r="O2482" t="str">
        <f t="shared" si="461"/>
        <v/>
      </c>
      <c r="P2482" t="str">
        <f>IFERROR(VLOOKUP(A2482,Ref_Data!$A:$B,2,0),"Unknown")</f>
        <v>High Income</v>
      </c>
      <c r="Q2482" t="str">
        <f>IFERROR(VLOOKUP(A2482,Ref_Data!$A:$C,3,0),"Unknown")</f>
        <v>East Asia &amp; Pacific</v>
      </c>
      <c r="R2482" t="str">
        <f t="shared" si="462"/>
        <v>Universal Access</v>
      </c>
      <c r="S2482">
        <f t="shared" si="463"/>
        <v>13.426165474335917</v>
      </c>
      <c r="T2482">
        <f t="shared" si="464"/>
        <v>-22.334853433815262</v>
      </c>
      <c r="U2482">
        <f t="shared" si="465"/>
        <v>-1.8399419313012579</v>
      </c>
      <c r="V2482">
        <f t="shared" si="466"/>
        <v>0</v>
      </c>
      <c r="W2482">
        <f t="shared" si="467"/>
        <v>-1.0968925729999999</v>
      </c>
    </row>
    <row r="2483" spans="1:23" x14ac:dyDescent="0.2">
      <c r="A2483" t="s">
        <v>385</v>
      </c>
      <c r="B2483" t="s">
        <v>384</v>
      </c>
      <c r="C2483">
        <v>2021</v>
      </c>
      <c r="D2483">
        <v>100</v>
      </c>
      <c r="E2483">
        <v>7.4</v>
      </c>
      <c r="F2483">
        <v>2.2874135070000001</v>
      </c>
      <c r="H2483">
        <v>279792</v>
      </c>
      <c r="I2483" t="str">
        <f>Master_Data!$A2483 &amp; "-" &amp; Master_Data!$C2483</f>
        <v>PYF-2021</v>
      </c>
      <c r="J2483">
        <f t="shared" si="456"/>
        <v>0</v>
      </c>
      <c r="K2483">
        <f t="shared" si="457"/>
        <v>-0.79999999999999893</v>
      </c>
      <c r="L2483">
        <f t="shared" si="458"/>
        <v>-0.27339219799999981</v>
      </c>
      <c r="M2483">
        <f t="shared" si="459"/>
        <v>639999.99995054398</v>
      </c>
      <c r="N2483">
        <f t="shared" si="460"/>
        <v>0</v>
      </c>
      <c r="O2483" t="str">
        <f t="shared" si="461"/>
        <v/>
      </c>
      <c r="P2483" t="str">
        <f>IFERROR(VLOOKUP(A2483,Ref_Data!$A:$B,2,0),"Unknown")</f>
        <v>High Income</v>
      </c>
      <c r="Q2483" t="str">
        <f>IFERROR(VLOOKUP(A2483,Ref_Data!$A:$C,3,0),"Unknown")</f>
        <v>East Asia &amp; Pacific</v>
      </c>
      <c r="R2483" t="str">
        <f t="shared" si="462"/>
        <v>Universal Access</v>
      </c>
      <c r="S2483">
        <f t="shared" si="463"/>
        <v>12.87483148972656</v>
      </c>
      <c r="T2483">
        <f t="shared" si="464"/>
        <v>-22.203381642512056</v>
      </c>
      <c r="U2483">
        <f t="shared" si="465"/>
        <v>-2.2933208340041862</v>
      </c>
      <c r="V2483">
        <f t="shared" si="466"/>
        <v>0</v>
      </c>
      <c r="W2483">
        <f t="shared" si="467"/>
        <v>-1.3702847709999997</v>
      </c>
    </row>
    <row r="2484" spans="1:23" x14ac:dyDescent="0.2">
      <c r="A2484" t="s">
        <v>385</v>
      </c>
      <c r="B2484" t="s">
        <v>384</v>
      </c>
      <c r="C2484">
        <v>2022</v>
      </c>
      <c r="D2484">
        <v>100</v>
      </c>
      <c r="E2484">
        <v>7</v>
      </c>
      <c r="F2484">
        <v>3.3019709110000002</v>
      </c>
      <c r="H2484">
        <v>280378</v>
      </c>
      <c r="I2484" t="str">
        <f>Master_Data!$A2484 &amp; "-" &amp; Master_Data!$C2484</f>
        <v>PYF-2022</v>
      </c>
      <c r="J2484">
        <f t="shared" si="456"/>
        <v>0</v>
      </c>
      <c r="K2484">
        <f t="shared" si="457"/>
        <v>-0.40000000000000036</v>
      </c>
      <c r="L2484">
        <f t="shared" si="458"/>
        <v>1.0145574040000001</v>
      </c>
      <c r="M2484">
        <f t="shared" si="459"/>
        <v>925800.00008435803</v>
      </c>
      <c r="N2484">
        <f t="shared" si="460"/>
        <v>0</v>
      </c>
      <c r="O2484" t="str">
        <f t="shared" si="461"/>
        <v/>
      </c>
      <c r="P2484" t="str">
        <f>IFERROR(VLOOKUP(A2484,Ref_Data!$A:$B,2,0),"Unknown")</f>
        <v>High Income</v>
      </c>
      <c r="Q2484" t="str">
        <f>IFERROR(VLOOKUP(A2484,Ref_Data!$A:$C,3,0),"Unknown")</f>
        <v>East Asia &amp; Pacific</v>
      </c>
      <c r="R2484" t="str">
        <f t="shared" si="462"/>
        <v>Universal Access</v>
      </c>
      <c r="S2484">
        <f t="shared" si="463"/>
        <v>12.585946336015652</v>
      </c>
      <c r="T2484">
        <f t="shared" si="464"/>
        <v>-23.421739130434794</v>
      </c>
      <c r="U2484">
        <f t="shared" si="465"/>
        <v>-1.2488301412259362</v>
      </c>
      <c r="V2484">
        <f t="shared" si="466"/>
        <v>0</v>
      </c>
      <c r="W2484">
        <f t="shared" si="467"/>
        <v>-0.35572736699999963</v>
      </c>
    </row>
    <row r="2485" spans="1:23" x14ac:dyDescent="0.2">
      <c r="A2485" t="s">
        <v>387</v>
      </c>
      <c r="B2485" t="s">
        <v>386</v>
      </c>
      <c r="C2485">
        <v>2010</v>
      </c>
      <c r="D2485">
        <v>100</v>
      </c>
      <c r="E2485">
        <v>0.1</v>
      </c>
      <c r="F2485">
        <v>44.663020029999998</v>
      </c>
      <c r="G2485">
        <v>16779.92167</v>
      </c>
      <c r="H2485">
        <v>1616832</v>
      </c>
      <c r="I2485" t="str">
        <f>Master_Data!$A2485 &amp; "-" &amp; Master_Data!$C2485</f>
        <v>QAT-2010</v>
      </c>
      <c r="J2485" t="str">
        <f t="shared" si="456"/>
        <v/>
      </c>
      <c r="K2485" t="str">
        <f t="shared" si="457"/>
        <v/>
      </c>
      <c r="L2485" t="str">
        <f t="shared" si="458"/>
        <v/>
      </c>
      <c r="M2485">
        <f t="shared" si="459"/>
        <v>72212600.001144961</v>
      </c>
      <c r="N2485">
        <f t="shared" si="460"/>
        <v>0</v>
      </c>
      <c r="O2485">
        <f t="shared" si="461"/>
        <v>2.6616941907333707</v>
      </c>
      <c r="P2485" t="str">
        <f>IFERROR(VLOOKUP(A2485,Ref_Data!$A:$B,2,0),"Unknown")</f>
        <v>High Income</v>
      </c>
      <c r="Q2485" t="str">
        <f>IFERROR(VLOOKUP(A2485,Ref_Data!$A:$C,3,0),"Unknown")</f>
        <v>Middle East &amp; North Africa</v>
      </c>
      <c r="R2485" t="str">
        <f t="shared" si="462"/>
        <v>Universal Access</v>
      </c>
      <c r="S2485">
        <f t="shared" si="463"/>
        <v>20.375342560585949</v>
      </c>
      <c r="T2485">
        <f t="shared" si="464"/>
        <v>-30.312664906737901</v>
      </c>
      <c r="U2485">
        <f t="shared" si="465"/>
        <v>39.564960816008366</v>
      </c>
      <c r="V2485">
        <f t="shared" si="466"/>
        <v>0</v>
      </c>
      <c r="W2485">
        <f t="shared" si="467"/>
        <v>0</v>
      </c>
    </row>
    <row r="2486" spans="1:23" x14ac:dyDescent="0.2">
      <c r="A2486" t="s">
        <v>387</v>
      </c>
      <c r="B2486" t="s">
        <v>386</v>
      </c>
      <c r="C2486">
        <v>2011</v>
      </c>
      <c r="D2486">
        <v>100</v>
      </c>
      <c r="E2486">
        <v>0.1</v>
      </c>
      <c r="F2486">
        <v>51.198114680000003</v>
      </c>
      <c r="G2486">
        <v>16473.42697</v>
      </c>
      <c r="H2486">
        <v>1624761</v>
      </c>
      <c r="I2486" t="str">
        <f>Master_Data!$A2486 &amp; "-" &amp; Master_Data!$C2486</f>
        <v>QAT-2011</v>
      </c>
      <c r="J2486">
        <f t="shared" si="456"/>
        <v>0</v>
      </c>
      <c r="K2486">
        <f t="shared" si="457"/>
        <v>0</v>
      </c>
      <c r="L2486">
        <f t="shared" si="458"/>
        <v>6.5350946500000049</v>
      </c>
      <c r="M2486">
        <f t="shared" si="459"/>
        <v>83184700.005591482</v>
      </c>
      <c r="N2486">
        <f t="shared" si="460"/>
        <v>0</v>
      </c>
      <c r="O2486">
        <f t="shared" si="461"/>
        <v>3.1079213070381555</v>
      </c>
      <c r="P2486" t="str">
        <f>IFERROR(VLOOKUP(A2486,Ref_Data!$A:$B,2,0),"Unknown")</f>
        <v>High Income</v>
      </c>
      <c r="Q2486" t="str">
        <f>IFERROR(VLOOKUP(A2486,Ref_Data!$A:$C,3,0),"Unknown")</f>
        <v>Middle East &amp; North Africa</v>
      </c>
      <c r="R2486" t="str">
        <f t="shared" si="462"/>
        <v>Universal Access</v>
      </c>
      <c r="S2486">
        <f t="shared" si="463"/>
        <v>19.584672569179688</v>
      </c>
      <c r="T2486">
        <f t="shared" si="464"/>
        <v>-30.097370289641141</v>
      </c>
      <c r="U2486">
        <f t="shared" si="465"/>
        <v>46.071581296225951</v>
      </c>
      <c r="V2486">
        <f t="shared" si="466"/>
        <v>0</v>
      </c>
      <c r="W2486">
        <f t="shared" si="467"/>
        <v>6.5350946500000049</v>
      </c>
    </row>
    <row r="2487" spans="1:23" x14ac:dyDescent="0.2">
      <c r="A2487" t="s">
        <v>387</v>
      </c>
      <c r="B2487" t="s">
        <v>386</v>
      </c>
      <c r="C2487">
        <v>2012</v>
      </c>
      <c r="D2487">
        <v>100</v>
      </c>
      <c r="E2487">
        <v>0</v>
      </c>
      <c r="F2487">
        <v>53.599258730000003</v>
      </c>
      <c r="G2487">
        <v>21456.066930000001</v>
      </c>
      <c r="H2487">
        <v>1722438</v>
      </c>
      <c r="I2487" t="str">
        <f>Master_Data!$A2487 &amp; "-" &amp; Master_Data!$C2487</f>
        <v>QAT-2012</v>
      </c>
      <c r="J2487">
        <f t="shared" si="456"/>
        <v>0</v>
      </c>
      <c r="K2487">
        <f t="shared" si="457"/>
        <v>-0.1</v>
      </c>
      <c r="L2487">
        <f t="shared" si="458"/>
        <v>2.4011440499999992</v>
      </c>
      <c r="M2487">
        <f t="shared" si="459"/>
        <v>92321400.008383751</v>
      </c>
      <c r="N2487">
        <f t="shared" si="460"/>
        <v>0</v>
      </c>
      <c r="O2487">
        <f t="shared" si="461"/>
        <v>2.4980933786637847</v>
      </c>
      <c r="P2487" t="str">
        <f>IFERROR(VLOOKUP(A2487,Ref_Data!$A:$B,2,0),"Unknown")</f>
        <v>High Income</v>
      </c>
      <c r="Q2487" t="str">
        <f>IFERROR(VLOOKUP(A2487,Ref_Data!$A:$C,3,0),"Unknown")</f>
        <v>Middle East &amp; North Africa</v>
      </c>
      <c r="R2487" t="str">
        <f t="shared" si="462"/>
        <v>Universal Access</v>
      </c>
      <c r="S2487">
        <f t="shared" si="463"/>
        <v>18.879195463984374</v>
      </c>
      <c r="T2487">
        <f t="shared" si="464"/>
        <v>-30.107129453224882</v>
      </c>
      <c r="U2487">
        <f t="shared" si="465"/>
        <v>48.193754666903772</v>
      </c>
      <c r="V2487">
        <f t="shared" si="466"/>
        <v>0</v>
      </c>
      <c r="W2487">
        <f t="shared" si="467"/>
        <v>8.9362387000000041</v>
      </c>
    </row>
    <row r="2488" spans="1:23" x14ac:dyDescent="0.2">
      <c r="A2488" t="s">
        <v>387</v>
      </c>
      <c r="B2488" t="s">
        <v>386</v>
      </c>
      <c r="C2488">
        <v>2013</v>
      </c>
      <c r="D2488">
        <v>100</v>
      </c>
      <c r="E2488">
        <v>0</v>
      </c>
      <c r="F2488">
        <v>53.293683139999999</v>
      </c>
      <c r="G2488">
        <v>20642.142319999999</v>
      </c>
      <c r="H2488">
        <v>1916426</v>
      </c>
      <c r="I2488" t="str">
        <f>Master_Data!$A2488 &amp; "-" &amp; Master_Data!$C2488</f>
        <v>QAT-2013</v>
      </c>
      <c r="J2488">
        <f t="shared" si="456"/>
        <v>0</v>
      </c>
      <c r="K2488">
        <f t="shared" si="457"/>
        <v>0</v>
      </c>
      <c r="L2488">
        <f t="shared" si="458"/>
        <v>-0.30557559000000367</v>
      </c>
      <c r="M2488">
        <f t="shared" si="459"/>
        <v>102133400.00525764</v>
      </c>
      <c r="N2488">
        <f t="shared" si="460"/>
        <v>0</v>
      </c>
      <c r="O2488">
        <f t="shared" si="461"/>
        <v>2.5817903158415971</v>
      </c>
      <c r="P2488" t="str">
        <f>IFERROR(VLOOKUP(A2488,Ref_Data!$A:$B,2,0),"Unknown")</f>
        <v>High Income</v>
      </c>
      <c r="Q2488" t="str">
        <f>IFERROR(VLOOKUP(A2488,Ref_Data!$A:$C,3,0),"Unknown")</f>
        <v>Middle East &amp; North Africa</v>
      </c>
      <c r="R2488" t="str">
        <f t="shared" si="462"/>
        <v>Universal Access</v>
      </c>
      <c r="S2488">
        <f t="shared" si="463"/>
        <v>18.287461823359394</v>
      </c>
      <c r="T2488">
        <f t="shared" si="464"/>
        <v>-30.301640083835348</v>
      </c>
      <c r="U2488">
        <f t="shared" si="465"/>
        <v>48.325312695999997</v>
      </c>
      <c r="V2488">
        <f t="shared" si="466"/>
        <v>0</v>
      </c>
      <c r="W2488">
        <f t="shared" si="467"/>
        <v>8.6306631100000004</v>
      </c>
    </row>
    <row r="2489" spans="1:23" x14ac:dyDescent="0.2">
      <c r="A2489" t="s">
        <v>387</v>
      </c>
      <c r="B2489" t="s">
        <v>386</v>
      </c>
      <c r="C2489">
        <v>2014</v>
      </c>
      <c r="D2489">
        <v>100</v>
      </c>
      <c r="E2489">
        <v>0</v>
      </c>
      <c r="F2489">
        <v>51.476685199999999</v>
      </c>
      <c r="G2489">
        <v>17814.543109999999</v>
      </c>
      <c r="H2489">
        <v>2151745</v>
      </c>
      <c r="I2489" t="str">
        <f>Master_Data!$A2489 &amp; "-" &amp; Master_Data!$C2489</f>
        <v>QAT-2014</v>
      </c>
      <c r="J2489">
        <f t="shared" si="456"/>
        <v>0</v>
      </c>
      <c r="K2489">
        <f t="shared" si="457"/>
        <v>0</v>
      </c>
      <c r="L2489">
        <f t="shared" si="458"/>
        <v>-1.8169979400000003</v>
      </c>
      <c r="M2489">
        <f t="shared" si="459"/>
        <v>110764699.995674</v>
      </c>
      <c r="N2489">
        <f t="shared" si="460"/>
        <v>0</v>
      </c>
      <c r="O2489">
        <f t="shared" si="461"/>
        <v>2.8895877307739721</v>
      </c>
      <c r="P2489" t="str">
        <f>IFERROR(VLOOKUP(A2489,Ref_Data!$A:$B,2,0),"Unknown")</f>
        <v>High Income</v>
      </c>
      <c r="Q2489" t="str">
        <f>IFERROR(VLOOKUP(A2489,Ref_Data!$A:$C,3,0),"Unknown")</f>
        <v>Middle East &amp; North Africa</v>
      </c>
      <c r="R2489" t="str">
        <f t="shared" si="462"/>
        <v>Universal Access</v>
      </c>
      <c r="S2489">
        <f t="shared" si="463"/>
        <v>17.559097411132853</v>
      </c>
      <c r="T2489">
        <f t="shared" si="464"/>
        <v>-30.111726605578301</v>
      </c>
      <c r="U2489">
        <f t="shared" si="465"/>
        <v>46.685398301916315</v>
      </c>
      <c r="V2489">
        <f t="shared" si="466"/>
        <v>0</v>
      </c>
      <c r="W2489">
        <f t="shared" si="467"/>
        <v>6.8136651700000002</v>
      </c>
    </row>
    <row r="2490" spans="1:23" x14ac:dyDescent="0.2">
      <c r="A2490" t="s">
        <v>387</v>
      </c>
      <c r="B2490" t="s">
        <v>386</v>
      </c>
      <c r="C2490">
        <v>2015</v>
      </c>
      <c r="D2490">
        <v>100</v>
      </c>
      <c r="E2490">
        <v>0</v>
      </c>
      <c r="F2490">
        <v>48.659128359999997</v>
      </c>
      <c r="G2490">
        <v>16427.756539999998</v>
      </c>
      <c r="H2490">
        <v>2344557</v>
      </c>
      <c r="I2490" t="str">
        <f>Master_Data!$A2490 &amp; "-" &amp; Master_Data!$C2490</f>
        <v>QAT-2015</v>
      </c>
      <c r="J2490">
        <f t="shared" si="456"/>
        <v>0</v>
      </c>
      <c r="K2490">
        <f t="shared" si="457"/>
        <v>0</v>
      </c>
      <c r="L2490">
        <f t="shared" si="458"/>
        <v>-2.8175568400000017</v>
      </c>
      <c r="M2490">
        <f t="shared" si="459"/>
        <v>114084100.01033652</v>
      </c>
      <c r="N2490">
        <f t="shared" si="460"/>
        <v>0</v>
      </c>
      <c r="O2490">
        <f t="shared" si="461"/>
        <v>2.9620069083395366</v>
      </c>
      <c r="P2490" t="str">
        <f>IFERROR(VLOOKUP(A2490,Ref_Data!$A:$B,2,0),"Unknown")</f>
        <v>High Income</v>
      </c>
      <c r="Q2490" t="str">
        <f>IFERROR(VLOOKUP(A2490,Ref_Data!$A:$C,3,0),"Unknown")</f>
        <v>Middle East &amp; North Africa</v>
      </c>
      <c r="R2490" t="str">
        <f t="shared" si="462"/>
        <v>Universal Access</v>
      </c>
      <c r="S2490">
        <f t="shared" si="463"/>
        <v>16.984761441953111</v>
      </c>
      <c r="T2490">
        <f t="shared" si="464"/>
        <v>-29.91515719149799</v>
      </c>
      <c r="U2490">
        <f t="shared" si="465"/>
        <v>43.949686993995819</v>
      </c>
      <c r="V2490">
        <f t="shared" si="466"/>
        <v>0</v>
      </c>
      <c r="W2490">
        <f t="shared" si="467"/>
        <v>3.9961083299999984</v>
      </c>
    </row>
    <row r="2491" spans="1:23" x14ac:dyDescent="0.2">
      <c r="A2491" t="s">
        <v>387</v>
      </c>
      <c r="B2491" t="s">
        <v>386</v>
      </c>
      <c r="C2491">
        <v>2016</v>
      </c>
      <c r="D2491">
        <v>100</v>
      </c>
      <c r="E2491">
        <v>0.1</v>
      </c>
      <c r="F2491">
        <v>46.043357729999997</v>
      </c>
      <c r="G2491">
        <v>15178.85621</v>
      </c>
      <c r="H2491">
        <v>2477113</v>
      </c>
      <c r="I2491" t="str">
        <f>Master_Data!$A2491 &amp; "-" &amp; Master_Data!$C2491</f>
        <v>QAT-2016</v>
      </c>
      <c r="J2491">
        <f t="shared" si="456"/>
        <v>0</v>
      </c>
      <c r="K2491">
        <f t="shared" si="457"/>
        <v>0.1</v>
      </c>
      <c r="L2491">
        <f t="shared" si="458"/>
        <v>-2.6157706300000001</v>
      </c>
      <c r="M2491">
        <f t="shared" si="459"/>
        <v>114054599.99663348</v>
      </c>
      <c r="N2491">
        <f t="shared" si="460"/>
        <v>0</v>
      </c>
      <c r="O2491">
        <f t="shared" si="461"/>
        <v>3.0333878319280814</v>
      </c>
      <c r="P2491" t="str">
        <f>IFERROR(VLOOKUP(A2491,Ref_Data!$A:$B,2,0),"Unknown")</f>
        <v>High Income</v>
      </c>
      <c r="Q2491" t="str">
        <f>IFERROR(VLOOKUP(A2491,Ref_Data!$A:$C,3,0),"Unknown")</f>
        <v>Middle East &amp; North Africa</v>
      </c>
      <c r="R2491" t="str">
        <f t="shared" si="462"/>
        <v>Universal Access</v>
      </c>
      <c r="S2491">
        <f t="shared" si="463"/>
        <v>15.905248869453033</v>
      </c>
      <c r="T2491">
        <f t="shared" si="464"/>
        <v>-29.606057525184724</v>
      </c>
      <c r="U2491">
        <f t="shared" si="465"/>
        <v>41.368985934330539</v>
      </c>
      <c r="V2491">
        <f t="shared" si="466"/>
        <v>0</v>
      </c>
      <c r="W2491">
        <f t="shared" si="467"/>
        <v>1.3803376999999983</v>
      </c>
    </row>
    <row r="2492" spans="1:23" x14ac:dyDescent="0.2">
      <c r="A2492" t="s">
        <v>387</v>
      </c>
      <c r="B2492" t="s">
        <v>386</v>
      </c>
      <c r="C2492">
        <v>2017</v>
      </c>
      <c r="D2492">
        <v>100</v>
      </c>
      <c r="E2492">
        <v>0.1</v>
      </c>
      <c r="F2492">
        <v>44.820804299999999</v>
      </c>
      <c r="G2492">
        <v>16718.23705</v>
      </c>
      <c r="H2492">
        <v>2545820</v>
      </c>
      <c r="I2492" t="str">
        <f>Master_Data!$A2492 &amp; "-" &amp; Master_Data!$C2492</f>
        <v>QAT-2017</v>
      </c>
      <c r="J2492">
        <f t="shared" si="456"/>
        <v>0</v>
      </c>
      <c r="K2492">
        <f t="shared" si="457"/>
        <v>0</v>
      </c>
      <c r="L2492">
        <f t="shared" si="458"/>
        <v>-1.2225534299999978</v>
      </c>
      <c r="M2492">
        <f t="shared" si="459"/>
        <v>114105700.00302599</v>
      </c>
      <c r="N2492">
        <f t="shared" si="460"/>
        <v>0</v>
      </c>
      <c r="O2492">
        <f t="shared" si="461"/>
        <v>2.6809527922084344</v>
      </c>
      <c r="P2492" t="str">
        <f>IFERROR(VLOOKUP(A2492,Ref_Data!$A:$B,2,0),"Unknown")</f>
        <v>High Income</v>
      </c>
      <c r="Q2492" t="str">
        <f>IFERROR(VLOOKUP(A2492,Ref_Data!$A:$C,3,0),"Unknown")</f>
        <v>Middle East &amp; North Africa</v>
      </c>
      <c r="R2492" t="str">
        <f t="shared" si="462"/>
        <v>Universal Access</v>
      </c>
      <c r="S2492">
        <f t="shared" si="463"/>
        <v>15.146092309921883</v>
      </c>
      <c r="T2492">
        <f t="shared" si="464"/>
        <v>-29.441518871734946</v>
      </c>
      <c r="U2492">
        <f t="shared" si="465"/>
        <v>40.143053234426773</v>
      </c>
      <c r="V2492">
        <f t="shared" si="466"/>
        <v>0</v>
      </c>
      <c r="W2492">
        <f t="shared" si="467"/>
        <v>0.1577842700000005</v>
      </c>
    </row>
    <row r="2493" spans="1:23" x14ac:dyDescent="0.2">
      <c r="A2493" t="s">
        <v>387</v>
      </c>
      <c r="B2493" t="s">
        <v>386</v>
      </c>
      <c r="C2493">
        <v>2018</v>
      </c>
      <c r="D2493">
        <v>100</v>
      </c>
      <c r="E2493">
        <v>0</v>
      </c>
      <c r="F2493">
        <v>44.520899870000001</v>
      </c>
      <c r="G2493">
        <v>16139.770829999999</v>
      </c>
      <c r="H2493">
        <v>2580734</v>
      </c>
      <c r="I2493" t="str">
        <f>Master_Data!$A2493 &amp; "-" &amp; Master_Data!$C2493</f>
        <v>QAT-2018</v>
      </c>
      <c r="J2493">
        <f t="shared" si="456"/>
        <v>0</v>
      </c>
      <c r="K2493">
        <f t="shared" si="457"/>
        <v>-0.1</v>
      </c>
      <c r="L2493">
        <f t="shared" si="458"/>
        <v>-0.299904429999998</v>
      </c>
      <c r="M2493">
        <f t="shared" si="459"/>
        <v>114896600.00510459</v>
      </c>
      <c r="N2493">
        <f t="shared" si="460"/>
        <v>0</v>
      </c>
      <c r="O2493">
        <f t="shared" si="461"/>
        <v>2.7584592333396842</v>
      </c>
      <c r="P2493" t="str">
        <f>IFERROR(VLOOKUP(A2493,Ref_Data!$A:$B,2,0),"Unknown")</f>
        <v>High Income</v>
      </c>
      <c r="Q2493" t="str">
        <f>IFERROR(VLOOKUP(A2493,Ref_Data!$A:$C,3,0),"Unknown")</f>
        <v>Middle East &amp; North Africa</v>
      </c>
      <c r="R2493" t="str">
        <f t="shared" si="462"/>
        <v>Universal Access</v>
      </c>
      <c r="S2493">
        <f t="shared" si="463"/>
        <v>14.516199440312505</v>
      </c>
      <c r="T2493">
        <f t="shared" si="464"/>
        <v>-29.563030170325302</v>
      </c>
      <c r="U2493">
        <f t="shared" si="465"/>
        <v>39.810030860372386</v>
      </c>
      <c r="V2493">
        <f t="shared" si="466"/>
        <v>0</v>
      </c>
      <c r="W2493">
        <f t="shared" si="467"/>
        <v>-0.1421201599999975</v>
      </c>
    </row>
    <row r="2494" spans="1:23" x14ac:dyDescent="0.2">
      <c r="A2494" t="s">
        <v>387</v>
      </c>
      <c r="B2494" t="s">
        <v>386</v>
      </c>
      <c r="C2494">
        <v>2019</v>
      </c>
      <c r="D2494">
        <v>100</v>
      </c>
      <c r="E2494">
        <v>0.1</v>
      </c>
      <c r="F2494">
        <v>44.592192160000003</v>
      </c>
      <c r="G2494">
        <v>15760.7369</v>
      </c>
      <c r="H2494">
        <v>2638657</v>
      </c>
      <c r="I2494" t="str">
        <f>Master_Data!$A2494 &amp; "-" &amp; Master_Data!$C2494</f>
        <v>QAT-2019</v>
      </c>
      <c r="J2494">
        <f t="shared" si="456"/>
        <v>0</v>
      </c>
      <c r="K2494">
        <f t="shared" si="457"/>
        <v>0.1</v>
      </c>
      <c r="L2494">
        <f t="shared" si="458"/>
        <v>7.1292290000002367E-2</v>
      </c>
      <c r="M2494">
        <f t="shared" si="459"/>
        <v>117663499.98832913</v>
      </c>
      <c r="N2494">
        <f t="shared" si="460"/>
        <v>0</v>
      </c>
      <c r="O2494">
        <f t="shared" si="461"/>
        <v>2.8293215249345356</v>
      </c>
      <c r="P2494" t="str">
        <f>IFERROR(VLOOKUP(A2494,Ref_Data!$A:$B,2,0),"Unknown")</f>
        <v>High Income</v>
      </c>
      <c r="Q2494" t="str">
        <f>IFERROR(VLOOKUP(A2494,Ref_Data!$A:$C,3,0),"Unknown")</f>
        <v>Middle East &amp; North Africa</v>
      </c>
      <c r="R2494" t="str">
        <f t="shared" si="462"/>
        <v>Universal Access</v>
      </c>
      <c r="S2494">
        <f t="shared" si="463"/>
        <v>13.958622860585876</v>
      </c>
      <c r="T2494">
        <f t="shared" si="464"/>
        <v>-29.362191043827288</v>
      </c>
      <c r="U2494">
        <f t="shared" si="465"/>
        <v>39.908790864418414</v>
      </c>
      <c r="V2494">
        <f t="shared" si="466"/>
        <v>0</v>
      </c>
      <c r="W2494">
        <f t="shared" si="467"/>
        <v>-7.082786999999513E-2</v>
      </c>
    </row>
    <row r="2495" spans="1:23" x14ac:dyDescent="0.2">
      <c r="A2495" t="s">
        <v>387</v>
      </c>
      <c r="B2495" t="s">
        <v>386</v>
      </c>
      <c r="C2495">
        <v>2020</v>
      </c>
      <c r="D2495">
        <v>100</v>
      </c>
      <c r="E2495">
        <v>0</v>
      </c>
      <c r="F2495">
        <v>41.278092639999997</v>
      </c>
      <c r="G2495">
        <v>14869.250110000001</v>
      </c>
      <c r="H2495">
        <v>2794148</v>
      </c>
      <c r="I2495" t="str">
        <f>Master_Data!$A2495 &amp; "-" &amp; Master_Data!$C2495</f>
        <v>QAT-2020</v>
      </c>
      <c r="J2495">
        <f t="shared" si="456"/>
        <v>0</v>
      </c>
      <c r="K2495">
        <f t="shared" si="457"/>
        <v>-0.1</v>
      </c>
      <c r="L2495">
        <f t="shared" si="458"/>
        <v>-3.3140995200000063</v>
      </c>
      <c r="M2495">
        <f t="shared" si="459"/>
        <v>115337099.99387071</v>
      </c>
      <c r="N2495">
        <f t="shared" si="460"/>
        <v>0</v>
      </c>
      <c r="O2495">
        <f t="shared" si="461"/>
        <v>2.7760709070485867</v>
      </c>
      <c r="P2495" t="str">
        <f>IFERROR(VLOOKUP(A2495,Ref_Data!$A:$B,2,0),"Unknown")</f>
        <v>High Income</v>
      </c>
      <c r="Q2495" t="str">
        <f>IFERROR(VLOOKUP(A2495,Ref_Data!$A:$C,3,0),"Unknown")</f>
        <v>Middle East &amp; North Africa</v>
      </c>
      <c r="R2495" t="str">
        <f t="shared" si="462"/>
        <v>Universal Access</v>
      </c>
      <c r="S2495">
        <f t="shared" si="463"/>
        <v>13.426165474335917</v>
      </c>
      <c r="T2495">
        <f t="shared" si="464"/>
        <v>-30.534853433815261</v>
      </c>
      <c r="U2495">
        <f t="shared" si="465"/>
        <v>36.877345003698736</v>
      </c>
      <c r="V2495">
        <f t="shared" si="466"/>
        <v>0</v>
      </c>
      <c r="W2495">
        <f t="shared" si="467"/>
        <v>-3.3849273900000014</v>
      </c>
    </row>
    <row r="2496" spans="1:23" x14ac:dyDescent="0.2">
      <c r="A2496" t="s">
        <v>387</v>
      </c>
      <c r="B2496" t="s">
        <v>386</v>
      </c>
      <c r="C2496">
        <v>2021</v>
      </c>
      <c r="D2496">
        <v>100</v>
      </c>
      <c r="E2496">
        <v>0</v>
      </c>
      <c r="F2496">
        <v>47.283974270000002</v>
      </c>
      <c r="G2496">
        <v>17100.750609999999</v>
      </c>
      <c r="H2496">
        <v>2504910</v>
      </c>
      <c r="I2496" t="str">
        <f>Master_Data!$A2496 &amp; "-" &amp; Master_Data!$C2496</f>
        <v>QAT-2021</v>
      </c>
      <c r="J2496">
        <f t="shared" si="456"/>
        <v>0</v>
      </c>
      <c r="K2496">
        <f t="shared" si="457"/>
        <v>0</v>
      </c>
      <c r="L2496">
        <f t="shared" si="458"/>
        <v>6.0058816300000046</v>
      </c>
      <c r="M2496">
        <f t="shared" si="459"/>
        <v>118442099.9886657</v>
      </c>
      <c r="N2496">
        <f t="shared" si="460"/>
        <v>0</v>
      </c>
      <c r="O2496">
        <f t="shared" si="461"/>
        <v>2.7650233225639682</v>
      </c>
      <c r="P2496" t="str">
        <f>IFERROR(VLOOKUP(A2496,Ref_Data!$A:$B,2,0),"Unknown")</f>
        <v>High Income</v>
      </c>
      <c r="Q2496" t="str">
        <f>IFERROR(VLOOKUP(A2496,Ref_Data!$A:$C,3,0),"Unknown")</f>
        <v>Middle East &amp; North Africa</v>
      </c>
      <c r="R2496" t="str">
        <f t="shared" si="462"/>
        <v>Universal Access</v>
      </c>
      <c r="S2496">
        <f t="shared" si="463"/>
        <v>12.87483148972656</v>
      </c>
      <c r="T2496">
        <f t="shared" si="464"/>
        <v>-29.603381642512058</v>
      </c>
      <c r="U2496">
        <f t="shared" si="465"/>
        <v>42.703239928995814</v>
      </c>
      <c r="V2496">
        <f t="shared" si="466"/>
        <v>0</v>
      </c>
      <c r="W2496">
        <f t="shared" si="467"/>
        <v>2.6209542400000032</v>
      </c>
    </row>
    <row r="2497" spans="1:23" x14ac:dyDescent="0.2">
      <c r="A2497" t="s">
        <v>387</v>
      </c>
      <c r="B2497" t="s">
        <v>386</v>
      </c>
      <c r="C2497">
        <v>2022</v>
      </c>
      <c r="D2497">
        <v>100</v>
      </c>
      <c r="F2497">
        <v>45.19595399</v>
      </c>
      <c r="G2497">
        <v>16683.66361</v>
      </c>
      <c r="H2497">
        <v>2657333</v>
      </c>
      <c r="I2497" t="str">
        <f>Master_Data!$A2497 &amp; "-" &amp; Master_Data!$C2497</f>
        <v>QAT-2022</v>
      </c>
      <c r="J2497">
        <f t="shared" si="456"/>
        <v>0</v>
      </c>
      <c r="K2497" t="str">
        <f t="shared" si="457"/>
        <v/>
      </c>
      <c r="L2497">
        <f t="shared" si="458"/>
        <v>-2.0880202800000021</v>
      </c>
      <c r="M2497">
        <f t="shared" si="459"/>
        <v>120100700.00410867</v>
      </c>
      <c r="N2497">
        <f t="shared" si="460"/>
        <v>0</v>
      </c>
      <c r="O2497">
        <f t="shared" si="461"/>
        <v>2.7089945617765907</v>
      </c>
      <c r="P2497" t="str">
        <f>IFERROR(VLOOKUP(A2497,Ref_Data!$A:$B,2,0),"Unknown")</f>
        <v>High Income</v>
      </c>
      <c r="Q2497" t="str">
        <f>IFERROR(VLOOKUP(A2497,Ref_Data!$A:$C,3,0),"Unknown")</f>
        <v>Middle East &amp; North Africa</v>
      </c>
      <c r="R2497" t="str">
        <f t="shared" si="462"/>
        <v>Universal Access</v>
      </c>
      <c r="S2497">
        <f t="shared" si="463"/>
        <v>12.585946336015652</v>
      </c>
      <c r="T2497" t="str">
        <f t="shared" si="464"/>
        <v/>
      </c>
      <c r="U2497">
        <f t="shared" si="465"/>
        <v>40.645152937774064</v>
      </c>
      <c r="V2497">
        <f t="shared" si="466"/>
        <v>0</v>
      </c>
      <c r="W2497">
        <f t="shared" si="467"/>
        <v>0.53293396000000115</v>
      </c>
    </row>
    <row r="2498" spans="1:23" x14ac:dyDescent="0.2">
      <c r="A2498" t="s">
        <v>389</v>
      </c>
      <c r="B2498" t="s">
        <v>388</v>
      </c>
      <c r="C2498">
        <v>2010</v>
      </c>
      <c r="D2498">
        <v>97.1</v>
      </c>
      <c r="E2498">
        <v>24.1</v>
      </c>
      <c r="F2498">
        <v>4.116418779</v>
      </c>
      <c r="G2498">
        <v>1724.6984869999999</v>
      </c>
      <c r="H2498">
        <v>20246871</v>
      </c>
      <c r="I2498" t="str">
        <f>Master_Data!$A2498 &amp; "-" &amp; Master_Data!$C2498</f>
        <v>ROU-2010</v>
      </c>
      <c r="J2498" t="str">
        <f t="shared" ref="J2498:J2561" si="468">IF(C2498=2010,"",IF(D2498="","",IFERROR(D2498-INDEX($D:$D,MATCH(A2498&amp;"-"&amp;(C2498-1),$I:$I,0)),"")))</f>
        <v/>
      </c>
      <c r="K2498" t="str">
        <f t="shared" ref="K2498:K2561" si="469">IF(C2498=2010,"",IF(E2498="","",IFERROR(E2498-INDEX($E:$E,MATCH(A2498&amp;"-"&amp;(C2498-1),$I:$I,0)),"")))</f>
        <v/>
      </c>
      <c r="L2498" t="str">
        <f t="shared" ref="L2498:L2561" si="470">IF(C2498=2010,"",IF(F2498="","",IFERROR(F2498-INDEX($F:$F,MATCH(A2498&amp;"-"&amp;(C2498-1),$I:$I,0)),"" )))</f>
        <v/>
      </c>
      <c r="M2498">
        <f t="shared" ref="M2498:M2561" si="471">IFERROR(F2498*H2498,"")</f>
        <v>83344600.000390515</v>
      </c>
      <c r="N2498">
        <f t="shared" ref="N2498:N2561" si="472">IF(D2498="","",100-D2498)</f>
        <v>2.9000000000000057</v>
      </c>
      <c r="O2498">
        <f t="shared" ref="O2498:O2561" si="473">IFERROR(F2498/G2498*1000,"")</f>
        <v>2.3867469067942659</v>
      </c>
      <c r="P2498" t="str">
        <f>IFERROR(VLOOKUP(A2498,Ref_Data!$A:$B,2,0),"Unknown")</f>
        <v>High Income</v>
      </c>
      <c r="Q2498" t="str">
        <f>IFERROR(VLOOKUP(A2498,Ref_Data!$A:$C,3,0),"Unknown")</f>
        <v>Europe &amp; Central Asia</v>
      </c>
      <c r="R2498" t="str">
        <f t="shared" ref="R2498:R2561" si="474">IF(D2498="","No Data",IF(D2498&gt;=95,"Universal Access",IF(D2498&gt;=80,"High Access",IF(D2498&gt;=50,"Moderate Access",IF(D2498&gt;=20,"Low Access","Critical")))))</f>
        <v>Universal Access</v>
      </c>
      <c r="S2498">
        <f t="shared" ref="S2498:S2561" si="475">IF(D2498="","",D2498-AVERAGEIF($C:$C,C2498,$D:$D))</f>
        <v>17.475342560585943</v>
      </c>
      <c r="T2498">
        <f t="shared" ref="T2498:T2561" si="476">IF(E2498="","",E2498-AVERAGEIF($C:$C,C2498,$E:$E))</f>
        <v>-6.3126649067379006</v>
      </c>
      <c r="U2498">
        <f t="shared" ref="U2498:U2561" si="477">IF(F2498="","",F2498-AVERAGEIF($C:$C,C2498,$F:$F))</f>
        <v>-0.98164043499163434</v>
      </c>
      <c r="V2498">
        <f t="shared" ref="V2498:V2561" si="478">IFERROR(IF(D2498="","",D2498-INDEX($D:$D,MATCH(A2498&amp;"-2010",$I:$I,0))),"")</f>
        <v>0</v>
      </c>
      <c r="W2498">
        <f t="shared" ref="W2498:W2561" si="479">IFERROR(IF(F2498="","",F2498-INDEX($F:$F,MATCH(A2498&amp;"-2010",$I:$I,0))),"")</f>
        <v>0</v>
      </c>
    </row>
    <row r="2499" spans="1:23" x14ac:dyDescent="0.2">
      <c r="A2499" t="s">
        <v>389</v>
      </c>
      <c r="B2499" t="s">
        <v>388</v>
      </c>
      <c r="C2499">
        <v>2011</v>
      </c>
      <c r="D2499">
        <v>97.4</v>
      </c>
      <c r="E2499">
        <v>21.1</v>
      </c>
      <c r="F2499">
        <v>4.458060562</v>
      </c>
      <c r="G2499">
        <v>1771.7035860000001</v>
      </c>
      <c r="H2499">
        <v>20147528</v>
      </c>
      <c r="I2499" t="str">
        <f>Master_Data!$A2499 &amp; "-" &amp; Master_Data!$C2499</f>
        <v>ROU-2011</v>
      </c>
      <c r="J2499">
        <f t="shared" si="468"/>
        <v>0.30000000000001137</v>
      </c>
      <c r="K2499">
        <f t="shared" si="469"/>
        <v>-3</v>
      </c>
      <c r="L2499">
        <f t="shared" si="470"/>
        <v>0.34164178300000003</v>
      </c>
      <c r="M2499">
        <f t="shared" si="471"/>
        <v>89818899.998590738</v>
      </c>
      <c r="N2499">
        <f t="shared" si="472"/>
        <v>2.5999999999999943</v>
      </c>
      <c r="O2499">
        <f t="shared" si="473"/>
        <v>2.5162564422331082</v>
      </c>
      <c r="P2499" t="str">
        <f>IFERROR(VLOOKUP(A2499,Ref_Data!$A:$B,2,0),"Unknown")</f>
        <v>High Income</v>
      </c>
      <c r="Q2499" t="str">
        <f>IFERROR(VLOOKUP(A2499,Ref_Data!$A:$C,3,0),"Unknown")</f>
        <v>Europe &amp; Central Asia</v>
      </c>
      <c r="R2499" t="str">
        <f t="shared" si="474"/>
        <v>Universal Access</v>
      </c>
      <c r="S2499">
        <f t="shared" si="475"/>
        <v>16.984672569179693</v>
      </c>
      <c r="T2499">
        <f t="shared" si="476"/>
        <v>-9.097370289641141</v>
      </c>
      <c r="U2499">
        <f t="shared" si="477"/>
        <v>-0.66847282177405543</v>
      </c>
      <c r="V2499">
        <f t="shared" si="478"/>
        <v>0.30000000000001137</v>
      </c>
      <c r="W2499">
        <f t="shared" si="479"/>
        <v>0.34164178300000003</v>
      </c>
    </row>
    <row r="2500" spans="1:23" x14ac:dyDescent="0.2">
      <c r="A2500" t="s">
        <v>389</v>
      </c>
      <c r="B2500" t="s">
        <v>388</v>
      </c>
      <c r="C2500">
        <v>2012</v>
      </c>
      <c r="D2500">
        <v>97.8</v>
      </c>
      <c r="E2500">
        <v>21.5</v>
      </c>
      <c r="F2500">
        <v>4.369012219</v>
      </c>
      <c r="G2500">
        <v>1736.5762050000001</v>
      </c>
      <c r="H2500">
        <v>20058035</v>
      </c>
      <c r="I2500" t="str">
        <f>Master_Data!$A2500 &amp; "-" &amp; Master_Data!$C2500</f>
        <v>ROU-2012</v>
      </c>
      <c r="J2500">
        <f t="shared" si="468"/>
        <v>0.39999999999999147</v>
      </c>
      <c r="K2500">
        <f t="shared" si="469"/>
        <v>0.39999999999999858</v>
      </c>
      <c r="L2500">
        <f t="shared" si="470"/>
        <v>-8.9048342999999974E-2</v>
      </c>
      <c r="M2500">
        <f t="shared" si="471"/>
        <v>87633800.004129663</v>
      </c>
      <c r="N2500">
        <f t="shared" si="472"/>
        <v>2.2000000000000028</v>
      </c>
      <c r="O2500">
        <f t="shared" si="473"/>
        <v>2.5158770495764102</v>
      </c>
      <c r="P2500" t="str">
        <f>IFERROR(VLOOKUP(A2500,Ref_Data!$A:$B,2,0),"Unknown")</f>
        <v>High Income</v>
      </c>
      <c r="Q2500" t="str">
        <f>IFERROR(VLOOKUP(A2500,Ref_Data!$A:$C,3,0),"Unknown")</f>
        <v>Europe &amp; Central Asia</v>
      </c>
      <c r="R2500" t="str">
        <f t="shared" si="474"/>
        <v>Universal Access</v>
      </c>
      <c r="S2500">
        <f t="shared" si="475"/>
        <v>16.679195463984371</v>
      </c>
      <c r="T2500">
        <f t="shared" si="476"/>
        <v>-8.6071294532248821</v>
      </c>
      <c r="U2500">
        <f t="shared" si="477"/>
        <v>-1.0364918440962292</v>
      </c>
      <c r="V2500">
        <f t="shared" si="478"/>
        <v>0.70000000000000284</v>
      </c>
      <c r="W2500">
        <f t="shared" si="479"/>
        <v>0.25259344000000006</v>
      </c>
    </row>
    <row r="2501" spans="1:23" x14ac:dyDescent="0.2">
      <c r="A2501" t="s">
        <v>389</v>
      </c>
      <c r="B2501" t="s">
        <v>388</v>
      </c>
      <c r="C2501">
        <v>2013</v>
      </c>
      <c r="D2501">
        <v>98.1</v>
      </c>
      <c r="E2501">
        <v>23.1</v>
      </c>
      <c r="F2501">
        <v>3.9798049340000001</v>
      </c>
      <c r="G2501">
        <v>1590.1938130000001</v>
      </c>
      <c r="H2501">
        <v>19983693</v>
      </c>
      <c r="I2501" t="str">
        <f>Master_Data!$A2501 &amp; "-" &amp; Master_Data!$C2501</f>
        <v>ROU-2013</v>
      </c>
      <c r="J2501">
        <f t="shared" si="468"/>
        <v>0.29999999999999716</v>
      </c>
      <c r="K2501">
        <f t="shared" si="469"/>
        <v>1.6000000000000014</v>
      </c>
      <c r="L2501">
        <f t="shared" si="470"/>
        <v>-0.3892072849999999</v>
      </c>
      <c r="M2501">
        <f t="shared" si="471"/>
        <v>79531200.000941262</v>
      </c>
      <c r="N2501">
        <f t="shared" si="472"/>
        <v>1.9000000000000057</v>
      </c>
      <c r="O2501">
        <f t="shared" si="473"/>
        <v>2.5027169024710574</v>
      </c>
      <c r="P2501" t="str">
        <f>IFERROR(VLOOKUP(A2501,Ref_Data!$A:$B,2,0),"Unknown")</f>
        <v>High Income</v>
      </c>
      <c r="Q2501" t="str">
        <f>IFERROR(VLOOKUP(A2501,Ref_Data!$A:$C,3,0),"Unknown")</f>
        <v>Europe &amp; Central Asia</v>
      </c>
      <c r="R2501" t="str">
        <f t="shared" si="474"/>
        <v>Universal Access</v>
      </c>
      <c r="S2501">
        <f t="shared" si="475"/>
        <v>16.387461823359388</v>
      </c>
      <c r="T2501">
        <f t="shared" si="476"/>
        <v>-7.2016400838353469</v>
      </c>
      <c r="U2501">
        <f t="shared" si="477"/>
        <v>-0.98856551000000392</v>
      </c>
      <c r="V2501">
        <f t="shared" si="478"/>
        <v>1</v>
      </c>
      <c r="W2501">
        <f t="shared" si="479"/>
        <v>-0.13661384499999984</v>
      </c>
    </row>
    <row r="2502" spans="1:23" x14ac:dyDescent="0.2">
      <c r="A2502" t="s">
        <v>389</v>
      </c>
      <c r="B2502" t="s">
        <v>388</v>
      </c>
      <c r="C2502">
        <v>2014</v>
      </c>
      <c r="D2502">
        <v>98.4</v>
      </c>
      <c r="E2502">
        <v>24.3</v>
      </c>
      <c r="F2502">
        <v>3.967566594</v>
      </c>
      <c r="G2502">
        <v>1579.406598</v>
      </c>
      <c r="H2502">
        <v>19908979</v>
      </c>
      <c r="I2502" t="str">
        <f>Master_Data!$A2502 &amp; "-" &amp; Master_Data!$C2502</f>
        <v>ROU-2014</v>
      </c>
      <c r="J2502">
        <f t="shared" si="468"/>
        <v>0.30000000000001137</v>
      </c>
      <c r="K2502">
        <f t="shared" si="469"/>
        <v>1.1999999999999993</v>
      </c>
      <c r="L2502">
        <f t="shared" si="470"/>
        <v>-1.2238340000000125E-2</v>
      </c>
      <c r="M2502">
        <f t="shared" si="471"/>
        <v>78990200.001047522</v>
      </c>
      <c r="N2502">
        <f t="shared" si="472"/>
        <v>1.5999999999999943</v>
      </c>
      <c r="O2502">
        <f t="shared" si="473"/>
        <v>2.5120615546523126</v>
      </c>
      <c r="P2502" t="str">
        <f>IFERROR(VLOOKUP(A2502,Ref_Data!$A:$B,2,0),"Unknown")</f>
        <v>High Income</v>
      </c>
      <c r="Q2502" t="str">
        <f>IFERROR(VLOOKUP(A2502,Ref_Data!$A:$C,3,0),"Unknown")</f>
        <v>Europe &amp; Central Asia</v>
      </c>
      <c r="R2502" t="str">
        <f t="shared" si="474"/>
        <v>Universal Access</v>
      </c>
      <c r="S2502">
        <f t="shared" si="475"/>
        <v>15.959097411132859</v>
      </c>
      <c r="T2502">
        <f t="shared" si="476"/>
        <v>-5.8117266055783006</v>
      </c>
      <c r="U2502">
        <f t="shared" si="477"/>
        <v>-0.82372030408368424</v>
      </c>
      <c r="V2502">
        <f t="shared" si="478"/>
        <v>1.3000000000000114</v>
      </c>
      <c r="W2502">
        <f t="shared" si="479"/>
        <v>-0.14885218499999997</v>
      </c>
    </row>
    <row r="2503" spans="1:23" x14ac:dyDescent="0.2">
      <c r="A2503" t="s">
        <v>389</v>
      </c>
      <c r="B2503" t="s">
        <v>388</v>
      </c>
      <c r="C2503">
        <v>2015</v>
      </c>
      <c r="D2503">
        <v>98.8</v>
      </c>
      <c r="E2503">
        <v>23.7</v>
      </c>
      <c r="F2503">
        <v>4.0525613739999997</v>
      </c>
      <c r="G2503">
        <v>1598.6917980000001</v>
      </c>
      <c r="H2503">
        <v>19815616</v>
      </c>
      <c r="I2503" t="str">
        <f>Master_Data!$A2503 &amp; "-" &amp; Master_Data!$C2503</f>
        <v>ROU-2015</v>
      </c>
      <c r="J2503">
        <f t="shared" si="468"/>
        <v>0.39999999999999147</v>
      </c>
      <c r="K2503">
        <f t="shared" si="469"/>
        <v>-0.60000000000000142</v>
      </c>
      <c r="L2503">
        <f t="shared" si="470"/>
        <v>8.4994779999999714E-2</v>
      </c>
      <c r="M2503">
        <f t="shared" si="471"/>
        <v>80304000.003616378</v>
      </c>
      <c r="N2503">
        <f t="shared" si="472"/>
        <v>1.2000000000000028</v>
      </c>
      <c r="O2503">
        <f t="shared" si="473"/>
        <v>2.5349234787279489</v>
      </c>
      <c r="P2503" t="str">
        <f>IFERROR(VLOOKUP(A2503,Ref_Data!$A:$B,2,0),"Unknown")</f>
        <v>High Income</v>
      </c>
      <c r="Q2503" t="str">
        <f>IFERROR(VLOOKUP(A2503,Ref_Data!$A:$C,3,0),"Unknown")</f>
        <v>Europe &amp; Central Asia</v>
      </c>
      <c r="R2503" t="str">
        <f t="shared" si="474"/>
        <v>Universal Access</v>
      </c>
      <c r="S2503">
        <f t="shared" si="475"/>
        <v>15.784761441953108</v>
      </c>
      <c r="T2503">
        <f t="shared" si="476"/>
        <v>-6.2151571914979904</v>
      </c>
      <c r="U2503">
        <f t="shared" si="477"/>
        <v>-0.65687999200417924</v>
      </c>
      <c r="V2503">
        <f t="shared" si="478"/>
        <v>1.7000000000000028</v>
      </c>
      <c r="W2503">
        <f t="shared" si="479"/>
        <v>-6.3857405000000256E-2</v>
      </c>
    </row>
    <row r="2504" spans="1:23" x14ac:dyDescent="0.2">
      <c r="A2504" t="s">
        <v>389</v>
      </c>
      <c r="B2504" t="s">
        <v>388</v>
      </c>
      <c r="C2504">
        <v>2016</v>
      </c>
      <c r="D2504">
        <v>99.1</v>
      </c>
      <c r="E2504">
        <v>24.4</v>
      </c>
      <c r="F2504">
        <v>3.9947941020000002</v>
      </c>
      <c r="G2504">
        <v>1604.6233500000001</v>
      </c>
      <c r="H2504">
        <v>19702267</v>
      </c>
      <c r="I2504" t="str">
        <f>Master_Data!$A2504 &amp; "-" &amp; Master_Data!$C2504</f>
        <v>ROU-2016</v>
      </c>
      <c r="J2504">
        <f t="shared" si="468"/>
        <v>0.29999999999999716</v>
      </c>
      <c r="K2504">
        <f t="shared" si="469"/>
        <v>0.69999999999999929</v>
      </c>
      <c r="L2504">
        <f t="shared" si="470"/>
        <v>-5.7767271999999537E-2</v>
      </c>
      <c r="M2504">
        <f t="shared" si="471"/>
        <v>78706500.007629231</v>
      </c>
      <c r="N2504">
        <f t="shared" si="472"/>
        <v>0.90000000000000568</v>
      </c>
      <c r="O2504">
        <f t="shared" si="473"/>
        <v>2.4895525183526717</v>
      </c>
      <c r="P2504" t="str">
        <f>IFERROR(VLOOKUP(A2504,Ref_Data!$A:$B,2,0),"Unknown")</f>
        <v>High Income</v>
      </c>
      <c r="Q2504" t="str">
        <f>IFERROR(VLOOKUP(A2504,Ref_Data!$A:$C,3,0),"Unknown")</f>
        <v>Europe &amp; Central Asia</v>
      </c>
      <c r="R2504" t="str">
        <f t="shared" si="474"/>
        <v>Universal Access</v>
      </c>
      <c r="S2504">
        <f t="shared" si="475"/>
        <v>15.005248869453027</v>
      </c>
      <c r="T2504">
        <f t="shared" si="476"/>
        <v>-5.3060575251847268</v>
      </c>
      <c r="U2504">
        <f t="shared" si="477"/>
        <v>-0.6795776936694562</v>
      </c>
      <c r="V2504">
        <f t="shared" si="478"/>
        <v>2</v>
      </c>
      <c r="W2504">
        <f t="shared" si="479"/>
        <v>-0.12162467699999979</v>
      </c>
    </row>
    <row r="2505" spans="1:23" x14ac:dyDescent="0.2">
      <c r="A2505" t="s">
        <v>389</v>
      </c>
      <c r="B2505" t="s">
        <v>388</v>
      </c>
      <c r="C2505">
        <v>2017</v>
      </c>
      <c r="D2505">
        <v>100</v>
      </c>
      <c r="E2505">
        <v>23.4</v>
      </c>
      <c r="F2505">
        <v>4.1757869259999998</v>
      </c>
      <c r="G2505">
        <v>1693.373642</v>
      </c>
      <c r="H2505">
        <v>19588715</v>
      </c>
      <c r="I2505" t="str">
        <f>Master_Data!$A2505 &amp; "-" &amp; Master_Data!$C2505</f>
        <v>ROU-2017</v>
      </c>
      <c r="J2505">
        <f t="shared" si="468"/>
        <v>0.90000000000000568</v>
      </c>
      <c r="K2505">
        <f t="shared" si="469"/>
        <v>-1</v>
      </c>
      <c r="L2505">
        <f t="shared" si="470"/>
        <v>0.18099282399999961</v>
      </c>
      <c r="M2505">
        <f t="shared" si="471"/>
        <v>81798299.994140089</v>
      </c>
      <c r="N2505">
        <f t="shared" si="472"/>
        <v>0</v>
      </c>
      <c r="O2505">
        <f t="shared" si="473"/>
        <v>2.4659572007203829</v>
      </c>
      <c r="P2505" t="str">
        <f>IFERROR(VLOOKUP(A2505,Ref_Data!$A:$B,2,0),"Unknown")</f>
        <v>High Income</v>
      </c>
      <c r="Q2505" t="str">
        <f>IFERROR(VLOOKUP(A2505,Ref_Data!$A:$C,3,0),"Unknown")</f>
        <v>Europe &amp; Central Asia</v>
      </c>
      <c r="R2505" t="str">
        <f t="shared" si="474"/>
        <v>Universal Access</v>
      </c>
      <c r="S2505">
        <f t="shared" si="475"/>
        <v>15.146092309921883</v>
      </c>
      <c r="T2505">
        <f t="shared" si="476"/>
        <v>-6.1415188717349487</v>
      </c>
      <c r="U2505">
        <f t="shared" si="477"/>
        <v>-0.50196413957322417</v>
      </c>
      <c r="V2505">
        <f t="shared" si="478"/>
        <v>2.9000000000000057</v>
      </c>
      <c r="W2505">
        <f t="shared" si="479"/>
        <v>5.9368146999999816E-2</v>
      </c>
    </row>
    <row r="2506" spans="1:23" x14ac:dyDescent="0.2">
      <c r="A2506" t="s">
        <v>389</v>
      </c>
      <c r="B2506" t="s">
        <v>388</v>
      </c>
      <c r="C2506">
        <v>2018</v>
      </c>
      <c r="D2506">
        <v>99.8</v>
      </c>
      <c r="E2506">
        <v>23</v>
      </c>
      <c r="F2506">
        <v>4.2621971790000002</v>
      </c>
      <c r="G2506">
        <v>1717.1174799999999</v>
      </c>
      <c r="H2506">
        <v>19473970</v>
      </c>
      <c r="I2506" t="str">
        <f>Master_Data!$A2506 &amp; "-" &amp; Master_Data!$C2506</f>
        <v>ROU-2018</v>
      </c>
      <c r="J2506">
        <f t="shared" si="468"/>
        <v>-0.20000000000000284</v>
      </c>
      <c r="K2506">
        <f t="shared" si="469"/>
        <v>-0.39999999999999858</v>
      </c>
      <c r="L2506">
        <f t="shared" si="470"/>
        <v>8.6410253000000381E-2</v>
      </c>
      <c r="M2506">
        <f t="shared" si="471"/>
        <v>83001899.997930631</v>
      </c>
      <c r="N2506">
        <f t="shared" si="472"/>
        <v>0.20000000000000284</v>
      </c>
      <c r="O2506">
        <f t="shared" si="473"/>
        <v>2.4821814632042534</v>
      </c>
      <c r="P2506" t="str">
        <f>IFERROR(VLOOKUP(A2506,Ref_Data!$A:$B,2,0),"Unknown")</f>
        <v>High Income</v>
      </c>
      <c r="Q2506" t="str">
        <f>IFERROR(VLOOKUP(A2506,Ref_Data!$A:$C,3,0),"Unknown")</f>
        <v>Europe &amp; Central Asia</v>
      </c>
      <c r="R2506" t="str">
        <f t="shared" si="474"/>
        <v>Universal Access</v>
      </c>
      <c r="S2506">
        <f t="shared" si="475"/>
        <v>14.316199440312502</v>
      </c>
      <c r="T2506">
        <f t="shared" si="476"/>
        <v>-6.5630301703253018</v>
      </c>
      <c r="U2506">
        <f t="shared" si="477"/>
        <v>-0.44867183062761473</v>
      </c>
      <c r="V2506">
        <f t="shared" si="478"/>
        <v>2.7000000000000028</v>
      </c>
      <c r="W2506">
        <f t="shared" si="479"/>
        <v>0.1457784000000002</v>
      </c>
    </row>
    <row r="2507" spans="1:23" x14ac:dyDescent="0.2">
      <c r="A2507" t="s">
        <v>389</v>
      </c>
      <c r="B2507" t="s">
        <v>388</v>
      </c>
      <c r="C2507">
        <v>2019</v>
      </c>
      <c r="D2507">
        <v>100</v>
      </c>
      <c r="E2507">
        <v>23.5</v>
      </c>
      <c r="F2507">
        <v>4.1892254080000004</v>
      </c>
      <c r="G2507">
        <v>1705.2577759999999</v>
      </c>
      <c r="H2507">
        <v>19371648</v>
      </c>
      <c r="I2507" t="str">
        <f>Master_Data!$A2507 &amp; "-" &amp; Master_Data!$C2507</f>
        <v>ROU-2019</v>
      </c>
      <c r="J2507">
        <f t="shared" si="468"/>
        <v>0.20000000000000284</v>
      </c>
      <c r="K2507">
        <f t="shared" si="469"/>
        <v>0.5</v>
      </c>
      <c r="L2507">
        <f t="shared" si="470"/>
        <v>-7.2971770999999741E-2</v>
      </c>
      <c r="M2507">
        <f t="shared" si="471"/>
        <v>81152199.996432394</v>
      </c>
      <c r="N2507">
        <f t="shared" si="472"/>
        <v>0</v>
      </c>
      <c r="O2507">
        <f t="shared" si="473"/>
        <v>2.4566522826986366</v>
      </c>
      <c r="P2507" t="str">
        <f>IFERROR(VLOOKUP(A2507,Ref_Data!$A:$B,2,0),"Unknown")</f>
        <v>High Income</v>
      </c>
      <c r="Q2507" t="str">
        <f>IFERROR(VLOOKUP(A2507,Ref_Data!$A:$C,3,0),"Unknown")</f>
        <v>Europe &amp; Central Asia</v>
      </c>
      <c r="R2507" t="str">
        <f t="shared" si="474"/>
        <v>Universal Access</v>
      </c>
      <c r="S2507">
        <f t="shared" si="475"/>
        <v>13.958622860585876</v>
      </c>
      <c r="T2507">
        <f t="shared" si="476"/>
        <v>-5.9621910438272891</v>
      </c>
      <c r="U2507">
        <f t="shared" si="477"/>
        <v>-0.49417588758158715</v>
      </c>
      <c r="V2507">
        <f t="shared" si="478"/>
        <v>2.9000000000000057</v>
      </c>
      <c r="W2507">
        <f t="shared" si="479"/>
        <v>7.2806629000000456E-2</v>
      </c>
    </row>
    <row r="2508" spans="1:23" x14ac:dyDescent="0.2">
      <c r="A2508" t="s">
        <v>389</v>
      </c>
      <c r="B2508" t="s">
        <v>388</v>
      </c>
      <c r="C2508">
        <v>2020</v>
      </c>
      <c r="D2508">
        <v>100</v>
      </c>
      <c r="E2508">
        <v>24.1</v>
      </c>
      <c r="F2508">
        <v>3.9294117649999998</v>
      </c>
      <c r="G2508">
        <v>1669.6382289999999</v>
      </c>
      <c r="H2508">
        <v>19265250</v>
      </c>
      <c r="I2508" t="str">
        <f>Master_Data!$A2508 &amp; "-" &amp; Master_Data!$C2508</f>
        <v>ROU-2020</v>
      </c>
      <c r="J2508">
        <f t="shared" si="468"/>
        <v>0</v>
      </c>
      <c r="K2508">
        <f t="shared" si="469"/>
        <v>0.60000000000000142</v>
      </c>
      <c r="L2508">
        <f t="shared" si="470"/>
        <v>-0.25981364300000065</v>
      </c>
      <c r="M2508">
        <f t="shared" si="471"/>
        <v>75701100.005666241</v>
      </c>
      <c r="N2508">
        <f t="shared" si="472"/>
        <v>0</v>
      </c>
      <c r="O2508">
        <f t="shared" si="473"/>
        <v>2.3534510031873497</v>
      </c>
      <c r="P2508" t="str">
        <f>IFERROR(VLOOKUP(A2508,Ref_Data!$A:$B,2,0),"Unknown")</f>
        <v>High Income</v>
      </c>
      <c r="Q2508" t="str">
        <f>IFERROR(VLOOKUP(A2508,Ref_Data!$A:$C,3,0),"Unknown")</f>
        <v>Europe &amp; Central Asia</v>
      </c>
      <c r="R2508" t="str">
        <f t="shared" si="474"/>
        <v>Universal Access</v>
      </c>
      <c r="S2508">
        <f t="shared" si="475"/>
        <v>13.426165474335917</v>
      </c>
      <c r="T2508">
        <f t="shared" si="476"/>
        <v>-6.4348534338152596</v>
      </c>
      <c r="U2508">
        <f t="shared" si="477"/>
        <v>-0.47133587130125809</v>
      </c>
      <c r="V2508">
        <f t="shared" si="478"/>
        <v>2.9000000000000057</v>
      </c>
      <c r="W2508">
        <f t="shared" si="479"/>
        <v>-0.18700701400000019</v>
      </c>
    </row>
    <row r="2509" spans="1:23" x14ac:dyDescent="0.2">
      <c r="A2509" t="s">
        <v>389</v>
      </c>
      <c r="B2509" t="s">
        <v>388</v>
      </c>
      <c r="C2509">
        <v>2021</v>
      </c>
      <c r="D2509">
        <v>100</v>
      </c>
      <c r="E2509">
        <v>23.6</v>
      </c>
      <c r="F2509">
        <v>4.2226885709999999</v>
      </c>
      <c r="G2509">
        <v>1787.095642</v>
      </c>
      <c r="H2509">
        <v>19122059</v>
      </c>
      <c r="I2509" t="str">
        <f>Master_Data!$A2509 &amp; "-" &amp; Master_Data!$C2509</f>
        <v>ROU-2021</v>
      </c>
      <c r="J2509">
        <f t="shared" si="468"/>
        <v>0</v>
      </c>
      <c r="K2509">
        <f t="shared" si="469"/>
        <v>-0.5</v>
      </c>
      <c r="L2509">
        <f t="shared" si="470"/>
        <v>0.29327680600000017</v>
      </c>
      <c r="M2509">
        <f t="shared" si="471"/>
        <v>80746499.993287683</v>
      </c>
      <c r="N2509">
        <f t="shared" si="472"/>
        <v>0</v>
      </c>
      <c r="O2509">
        <f t="shared" si="473"/>
        <v>2.3628777731639725</v>
      </c>
      <c r="P2509" t="str">
        <f>IFERROR(VLOOKUP(A2509,Ref_Data!$A:$B,2,0),"Unknown")</f>
        <v>High Income</v>
      </c>
      <c r="Q2509" t="str">
        <f>IFERROR(VLOOKUP(A2509,Ref_Data!$A:$C,3,0),"Unknown")</f>
        <v>Europe &amp; Central Asia</v>
      </c>
      <c r="R2509" t="str">
        <f t="shared" si="474"/>
        <v>Universal Access</v>
      </c>
      <c r="S2509">
        <f t="shared" si="475"/>
        <v>12.87483148972656</v>
      </c>
      <c r="T2509">
        <f t="shared" si="476"/>
        <v>-6.003381642512057</v>
      </c>
      <c r="U2509">
        <f t="shared" si="477"/>
        <v>-0.35804577000418636</v>
      </c>
      <c r="V2509">
        <f t="shared" si="478"/>
        <v>2.9000000000000057</v>
      </c>
      <c r="W2509">
        <f t="shared" si="479"/>
        <v>0.10626979199999997</v>
      </c>
    </row>
    <row r="2510" spans="1:23" x14ac:dyDescent="0.2">
      <c r="A2510" t="s">
        <v>389</v>
      </c>
      <c r="B2510" t="s">
        <v>388</v>
      </c>
      <c r="C2510">
        <v>2022</v>
      </c>
      <c r="D2510">
        <v>100</v>
      </c>
      <c r="F2510">
        <v>3.9727795920000002</v>
      </c>
      <c r="G2510">
        <v>1655.23819</v>
      </c>
      <c r="H2510">
        <v>19048502</v>
      </c>
      <c r="I2510" t="str">
        <f>Master_Data!$A2510 &amp; "-" &amp; Master_Data!$C2510</f>
        <v>ROU-2022</v>
      </c>
      <c r="J2510">
        <f t="shared" si="468"/>
        <v>0</v>
      </c>
      <c r="K2510" t="str">
        <f t="shared" si="469"/>
        <v/>
      </c>
      <c r="L2510">
        <f t="shared" si="470"/>
        <v>-0.24990897899999975</v>
      </c>
      <c r="M2510">
        <f t="shared" si="471"/>
        <v>75675500.003771186</v>
      </c>
      <c r="N2510">
        <f t="shared" si="472"/>
        <v>0</v>
      </c>
      <c r="O2510">
        <f t="shared" si="473"/>
        <v>2.4001256230077681</v>
      </c>
      <c r="P2510" t="str">
        <f>IFERROR(VLOOKUP(A2510,Ref_Data!$A:$B,2,0),"Unknown")</f>
        <v>High Income</v>
      </c>
      <c r="Q2510" t="str">
        <f>IFERROR(VLOOKUP(A2510,Ref_Data!$A:$C,3,0),"Unknown")</f>
        <v>Europe &amp; Central Asia</v>
      </c>
      <c r="R2510" t="str">
        <f t="shared" si="474"/>
        <v>Universal Access</v>
      </c>
      <c r="S2510">
        <f t="shared" si="475"/>
        <v>12.585946336015652</v>
      </c>
      <c r="T2510" t="str">
        <f t="shared" si="476"/>
        <v/>
      </c>
      <c r="U2510">
        <f t="shared" si="477"/>
        <v>-0.57802146022593615</v>
      </c>
      <c r="V2510">
        <f t="shared" si="478"/>
        <v>2.9000000000000057</v>
      </c>
      <c r="W2510">
        <f t="shared" si="479"/>
        <v>-0.14363918699999978</v>
      </c>
    </row>
    <row r="2511" spans="1:23" x14ac:dyDescent="0.2">
      <c r="A2511" t="s">
        <v>391</v>
      </c>
      <c r="B2511" t="s">
        <v>390</v>
      </c>
      <c r="C2511">
        <v>2010</v>
      </c>
      <c r="D2511">
        <v>99.3</v>
      </c>
      <c r="E2511">
        <v>3.3</v>
      </c>
      <c r="F2511">
        <v>12.22893459</v>
      </c>
      <c r="G2511">
        <v>4853.3675300000004</v>
      </c>
      <c r="H2511">
        <v>142849468</v>
      </c>
      <c r="I2511" t="str">
        <f>Master_Data!$A2511 &amp; "-" &amp; Master_Data!$C2511</f>
        <v>RUS-2010</v>
      </c>
      <c r="J2511" t="str">
        <f t="shared" si="468"/>
        <v/>
      </c>
      <c r="K2511" t="str">
        <f t="shared" si="469"/>
        <v/>
      </c>
      <c r="L2511" t="str">
        <f t="shared" si="470"/>
        <v/>
      </c>
      <c r="M2511">
        <f t="shared" si="471"/>
        <v>1746896800.388298</v>
      </c>
      <c r="N2511">
        <f t="shared" si="472"/>
        <v>0.70000000000000284</v>
      </c>
      <c r="O2511">
        <f t="shared" si="473"/>
        <v>2.5196803074173939</v>
      </c>
      <c r="P2511" t="str">
        <f>IFERROR(VLOOKUP(A2511,Ref_Data!$A:$B,2,0),"Unknown")</f>
        <v>Upper Middle Income</v>
      </c>
      <c r="Q2511" t="str">
        <f>IFERROR(VLOOKUP(A2511,Ref_Data!$A:$C,3,0),"Unknown")</f>
        <v>Europe &amp; Central Asia</v>
      </c>
      <c r="R2511" t="str">
        <f t="shared" si="474"/>
        <v>Universal Access</v>
      </c>
      <c r="S2511">
        <f t="shared" si="475"/>
        <v>19.675342560585946</v>
      </c>
      <c r="T2511">
        <f t="shared" si="476"/>
        <v>-27.112664906737901</v>
      </c>
      <c r="U2511">
        <f t="shared" si="477"/>
        <v>7.1308753760083654</v>
      </c>
      <c r="V2511">
        <f t="shared" si="478"/>
        <v>0</v>
      </c>
      <c r="W2511">
        <f t="shared" si="479"/>
        <v>0</v>
      </c>
    </row>
    <row r="2512" spans="1:23" x14ac:dyDescent="0.2">
      <c r="A2512" t="s">
        <v>391</v>
      </c>
      <c r="B2512" t="s">
        <v>390</v>
      </c>
      <c r="C2512">
        <v>2011</v>
      </c>
      <c r="D2512">
        <v>99.2</v>
      </c>
      <c r="E2512">
        <v>3.2</v>
      </c>
      <c r="F2512">
        <v>12.81384023</v>
      </c>
      <c r="G2512">
        <v>5004.2343929999997</v>
      </c>
      <c r="H2512">
        <v>143018195</v>
      </c>
      <c r="I2512" t="str">
        <f>Master_Data!$A2512 &amp; "-" &amp; Master_Data!$C2512</f>
        <v>RUS-2011</v>
      </c>
      <c r="J2512">
        <f t="shared" si="468"/>
        <v>-9.9999999999994316E-2</v>
      </c>
      <c r="K2512">
        <f t="shared" si="469"/>
        <v>-9.9999999999999645E-2</v>
      </c>
      <c r="L2512">
        <f t="shared" si="470"/>
        <v>0.58490564000000056</v>
      </c>
      <c r="M2512">
        <f t="shared" si="471"/>
        <v>1832612300.7129848</v>
      </c>
      <c r="N2512">
        <f t="shared" si="472"/>
        <v>0.79999999999999716</v>
      </c>
      <c r="O2512">
        <f t="shared" si="473"/>
        <v>2.5605995290556729</v>
      </c>
      <c r="P2512" t="str">
        <f>IFERROR(VLOOKUP(A2512,Ref_Data!$A:$B,2,0),"Unknown")</f>
        <v>Upper Middle Income</v>
      </c>
      <c r="Q2512" t="str">
        <f>IFERROR(VLOOKUP(A2512,Ref_Data!$A:$C,3,0),"Unknown")</f>
        <v>Europe &amp; Central Asia</v>
      </c>
      <c r="R2512" t="str">
        <f t="shared" si="474"/>
        <v>Universal Access</v>
      </c>
      <c r="S2512">
        <f t="shared" si="475"/>
        <v>18.784672569179691</v>
      </c>
      <c r="T2512">
        <f t="shared" si="476"/>
        <v>-26.997370289641143</v>
      </c>
      <c r="U2512">
        <f t="shared" si="477"/>
        <v>7.6873068462259448</v>
      </c>
      <c r="V2512">
        <f t="shared" si="478"/>
        <v>-9.9999999999994316E-2</v>
      </c>
      <c r="W2512">
        <f t="shared" si="479"/>
        <v>0.58490564000000056</v>
      </c>
    </row>
    <row r="2513" spans="1:23" x14ac:dyDescent="0.2">
      <c r="A2513" t="s">
        <v>391</v>
      </c>
      <c r="B2513" t="s">
        <v>390</v>
      </c>
      <c r="C2513">
        <v>2012</v>
      </c>
      <c r="D2513">
        <v>100</v>
      </c>
      <c r="E2513">
        <v>3.2</v>
      </c>
      <c r="F2513">
        <v>12.692298170000001</v>
      </c>
      <c r="G2513">
        <v>5056.0832339999997</v>
      </c>
      <c r="H2513">
        <v>143378447</v>
      </c>
      <c r="I2513" t="str">
        <f>Master_Data!$A2513 &amp; "-" &amp; Master_Data!$C2513</f>
        <v>RUS-2012</v>
      </c>
      <c r="J2513">
        <f t="shared" si="468"/>
        <v>0.79999999999999716</v>
      </c>
      <c r="K2513">
        <f t="shared" si="469"/>
        <v>0</v>
      </c>
      <c r="L2513">
        <f t="shared" si="470"/>
        <v>-0.12154205999999945</v>
      </c>
      <c r="M2513">
        <f t="shared" si="471"/>
        <v>1819802000.4755421</v>
      </c>
      <c r="N2513">
        <f t="shared" si="472"/>
        <v>0</v>
      </c>
      <c r="O2513">
        <f t="shared" si="473"/>
        <v>2.5103024579678039</v>
      </c>
      <c r="P2513" t="str">
        <f>IFERROR(VLOOKUP(A2513,Ref_Data!$A:$B,2,0),"Unknown")</f>
        <v>Upper Middle Income</v>
      </c>
      <c r="Q2513" t="str">
        <f>IFERROR(VLOOKUP(A2513,Ref_Data!$A:$C,3,0),"Unknown")</f>
        <v>Europe &amp; Central Asia</v>
      </c>
      <c r="R2513" t="str">
        <f t="shared" si="474"/>
        <v>Universal Access</v>
      </c>
      <c r="S2513">
        <f t="shared" si="475"/>
        <v>18.879195463984374</v>
      </c>
      <c r="T2513">
        <f t="shared" si="476"/>
        <v>-26.907129453224883</v>
      </c>
      <c r="U2513">
        <f t="shared" si="477"/>
        <v>7.2867941069037716</v>
      </c>
      <c r="V2513">
        <f t="shared" si="478"/>
        <v>0.70000000000000284</v>
      </c>
      <c r="W2513">
        <f t="shared" si="479"/>
        <v>0.46336358000000111</v>
      </c>
    </row>
    <row r="2514" spans="1:23" x14ac:dyDescent="0.2">
      <c r="A2514" t="s">
        <v>391</v>
      </c>
      <c r="B2514" t="s">
        <v>390</v>
      </c>
      <c r="C2514">
        <v>2013</v>
      </c>
      <c r="D2514">
        <v>100</v>
      </c>
      <c r="E2514">
        <v>3.6</v>
      </c>
      <c r="F2514">
        <v>12.268275600000001</v>
      </c>
      <c r="G2514">
        <v>4896.9502979999997</v>
      </c>
      <c r="H2514">
        <v>143805638</v>
      </c>
      <c r="I2514" t="str">
        <f>Master_Data!$A2514 &amp; "-" &amp; Master_Data!$C2514</f>
        <v>RUS-2013</v>
      </c>
      <c r="J2514">
        <f t="shared" si="468"/>
        <v>0</v>
      </c>
      <c r="K2514">
        <f t="shared" si="469"/>
        <v>0.39999999999999991</v>
      </c>
      <c r="L2514">
        <f t="shared" si="470"/>
        <v>-0.42402256999999999</v>
      </c>
      <c r="M2514">
        <f t="shared" si="471"/>
        <v>1764247199.8178329</v>
      </c>
      <c r="N2514">
        <f t="shared" si="472"/>
        <v>0</v>
      </c>
      <c r="O2514">
        <f t="shared" si="473"/>
        <v>2.5052889764902413</v>
      </c>
      <c r="P2514" t="str">
        <f>IFERROR(VLOOKUP(A2514,Ref_Data!$A:$B,2,0),"Unknown")</f>
        <v>Upper Middle Income</v>
      </c>
      <c r="Q2514" t="str">
        <f>IFERROR(VLOOKUP(A2514,Ref_Data!$A:$C,3,0),"Unknown")</f>
        <v>Europe &amp; Central Asia</v>
      </c>
      <c r="R2514" t="str">
        <f t="shared" si="474"/>
        <v>Universal Access</v>
      </c>
      <c r="S2514">
        <f t="shared" si="475"/>
        <v>18.287461823359394</v>
      </c>
      <c r="T2514">
        <f t="shared" si="476"/>
        <v>-26.701640083835347</v>
      </c>
      <c r="U2514">
        <f t="shared" si="477"/>
        <v>7.2999051559999968</v>
      </c>
      <c r="V2514">
        <f t="shared" si="478"/>
        <v>0.70000000000000284</v>
      </c>
      <c r="W2514">
        <f t="shared" si="479"/>
        <v>3.934101000000112E-2</v>
      </c>
    </row>
    <row r="2515" spans="1:23" x14ac:dyDescent="0.2">
      <c r="A2515" t="s">
        <v>391</v>
      </c>
      <c r="B2515" t="s">
        <v>390</v>
      </c>
      <c r="C2515">
        <v>2014</v>
      </c>
      <c r="D2515">
        <v>100</v>
      </c>
      <c r="E2515">
        <v>3.3</v>
      </c>
      <c r="F2515">
        <v>12.134169419999999</v>
      </c>
      <c r="G2515">
        <v>4894.4255210000001</v>
      </c>
      <c r="H2515">
        <v>144237223</v>
      </c>
      <c r="I2515" t="str">
        <f>Master_Data!$A2515 &amp; "-" &amp; Master_Data!$C2515</f>
        <v>RUS-2014</v>
      </c>
      <c r="J2515">
        <f t="shared" si="468"/>
        <v>0</v>
      </c>
      <c r="K2515">
        <f t="shared" si="469"/>
        <v>-0.30000000000000027</v>
      </c>
      <c r="L2515">
        <f t="shared" si="470"/>
        <v>-0.13410618000000163</v>
      </c>
      <c r="M2515">
        <f t="shared" si="471"/>
        <v>1750198900.5523205</v>
      </c>
      <c r="N2515">
        <f t="shared" si="472"/>
        <v>0</v>
      </c>
      <c r="O2515">
        <f t="shared" si="473"/>
        <v>2.4791815439702138</v>
      </c>
      <c r="P2515" t="str">
        <f>IFERROR(VLOOKUP(A2515,Ref_Data!$A:$B,2,0),"Unknown")</f>
        <v>Upper Middle Income</v>
      </c>
      <c r="Q2515" t="str">
        <f>IFERROR(VLOOKUP(A2515,Ref_Data!$A:$C,3,0),"Unknown")</f>
        <v>Europe &amp; Central Asia</v>
      </c>
      <c r="R2515" t="str">
        <f t="shared" si="474"/>
        <v>Universal Access</v>
      </c>
      <c r="S2515">
        <f t="shared" si="475"/>
        <v>17.559097411132853</v>
      </c>
      <c r="T2515">
        <f t="shared" si="476"/>
        <v>-26.811726605578301</v>
      </c>
      <c r="U2515">
        <f t="shared" si="477"/>
        <v>7.342882521916315</v>
      </c>
      <c r="V2515">
        <f t="shared" si="478"/>
        <v>0.70000000000000284</v>
      </c>
      <c r="W2515">
        <f t="shared" si="479"/>
        <v>-9.4765170000000509E-2</v>
      </c>
    </row>
    <row r="2516" spans="1:23" x14ac:dyDescent="0.2">
      <c r="A2516" t="s">
        <v>391</v>
      </c>
      <c r="B2516" t="s">
        <v>390</v>
      </c>
      <c r="C2516">
        <v>2015</v>
      </c>
      <c r="D2516">
        <v>95.5</v>
      </c>
      <c r="E2516">
        <v>3.2</v>
      </c>
      <c r="F2516">
        <v>12.148127779999999</v>
      </c>
      <c r="G2516">
        <v>4785.1957249999996</v>
      </c>
      <c r="H2516">
        <v>144640716</v>
      </c>
      <c r="I2516" t="str">
        <f>Master_Data!$A2516 &amp; "-" &amp; Master_Data!$C2516</f>
        <v>RUS-2015</v>
      </c>
      <c r="J2516">
        <f t="shared" si="468"/>
        <v>-4.5</v>
      </c>
      <c r="K2516">
        <f t="shared" si="469"/>
        <v>-9.9999999999999645E-2</v>
      </c>
      <c r="L2516">
        <f t="shared" si="470"/>
        <v>1.395836000000017E-2</v>
      </c>
      <c r="M2516">
        <f t="shared" si="471"/>
        <v>1757113900.1586905</v>
      </c>
      <c r="N2516">
        <f t="shared" si="472"/>
        <v>4.5</v>
      </c>
      <c r="O2516">
        <f t="shared" si="473"/>
        <v>2.53868984220076</v>
      </c>
      <c r="P2516" t="str">
        <f>IFERROR(VLOOKUP(A2516,Ref_Data!$A:$B,2,0),"Unknown")</f>
        <v>Upper Middle Income</v>
      </c>
      <c r="Q2516" t="str">
        <f>IFERROR(VLOOKUP(A2516,Ref_Data!$A:$C,3,0),"Unknown")</f>
        <v>Europe &amp; Central Asia</v>
      </c>
      <c r="R2516" t="str">
        <f t="shared" si="474"/>
        <v>Universal Access</v>
      </c>
      <c r="S2516">
        <f t="shared" si="475"/>
        <v>12.484761441953111</v>
      </c>
      <c r="T2516">
        <f t="shared" si="476"/>
        <v>-26.71515719149799</v>
      </c>
      <c r="U2516">
        <f t="shared" si="477"/>
        <v>7.4386864139958204</v>
      </c>
      <c r="V2516">
        <f t="shared" si="478"/>
        <v>-3.7999999999999972</v>
      </c>
      <c r="W2516">
        <f t="shared" si="479"/>
        <v>-8.080681000000034E-2</v>
      </c>
    </row>
    <row r="2517" spans="1:23" x14ac:dyDescent="0.2">
      <c r="A2517" t="s">
        <v>391</v>
      </c>
      <c r="B2517" t="s">
        <v>390</v>
      </c>
      <c r="C2517">
        <v>2016</v>
      </c>
      <c r="D2517">
        <v>99.4</v>
      </c>
      <c r="E2517">
        <v>3.4</v>
      </c>
      <c r="F2517">
        <v>11.961746700000001</v>
      </c>
      <c r="G2517">
        <v>4917.5408390000002</v>
      </c>
      <c r="H2517">
        <v>145015460</v>
      </c>
      <c r="I2517" t="str">
        <f>Master_Data!$A2517 &amp; "-" &amp; Master_Data!$C2517</f>
        <v>RUS-2016</v>
      </c>
      <c r="J2517">
        <f t="shared" si="468"/>
        <v>3.9000000000000057</v>
      </c>
      <c r="K2517">
        <f t="shared" si="469"/>
        <v>0.19999999999999973</v>
      </c>
      <c r="L2517">
        <f t="shared" si="470"/>
        <v>-0.18638107999999853</v>
      </c>
      <c r="M2517">
        <f t="shared" si="471"/>
        <v>1734638200.1039822</v>
      </c>
      <c r="N2517">
        <f t="shared" si="472"/>
        <v>0.59999999999999432</v>
      </c>
      <c r="O2517">
        <f t="shared" si="473"/>
        <v>2.4324651470372873</v>
      </c>
      <c r="P2517" t="str">
        <f>IFERROR(VLOOKUP(A2517,Ref_Data!$A:$B,2,0),"Unknown")</f>
        <v>Upper Middle Income</v>
      </c>
      <c r="Q2517" t="str">
        <f>IFERROR(VLOOKUP(A2517,Ref_Data!$A:$C,3,0),"Unknown")</f>
        <v>Europe &amp; Central Asia</v>
      </c>
      <c r="R2517" t="str">
        <f t="shared" si="474"/>
        <v>Universal Access</v>
      </c>
      <c r="S2517">
        <f t="shared" si="475"/>
        <v>15.305248869453038</v>
      </c>
      <c r="T2517">
        <f t="shared" si="476"/>
        <v>-26.306057525184727</v>
      </c>
      <c r="U2517">
        <f t="shared" si="477"/>
        <v>7.2873749043305445</v>
      </c>
      <c r="V2517">
        <f t="shared" si="478"/>
        <v>0.10000000000000853</v>
      </c>
      <c r="W2517">
        <f t="shared" si="479"/>
        <v>-0.26718788999999887</v>
      </c>
    </row>
    <row r="2518" spans="1:23" x14ac:dyDescent="0.2">
      <c r="A2518" t="s">
        <v>391</v>
      </c>
      <c r="B2518" t="s">
        <v>390</v>
      </c>
      <c r="C2518">
        <v>2017</v>
      </c>
      <c r="D2518">
        <v>100</v>
      </c>
      <c r="E2518">
        <v>3.2</v>
      </c>
      <c r="F2518">
        <v>12.135732239999999</v>
      </c>
      <c r="G2518">
        <v>4999.0799079999997</v>
      </c>
      <c r="H2518">
        <v>145293260</v>
      </c>
      <c r="I2518" t="str">
        <f>Master_Data!$A2518 &amp; "-" &amp; Master_Data!$C2518</f>
        <v>RUS-2017</v>
      </c>
      <c r="J2518">
        <f t="shared" si="468"/>
        <v>0.59999999999999432</v>
      </c>
      <c r="K2518">
        <f t="shared" si="469"/>
        <v>-0.19999999999999973</v>
      </c>
      <c r="L2518">
        <f t="shared" si="470"/>
        <v>0.17398553999999855</v>
      </c>
      <c r="M2518">
        <f t="shared" si="471"/>
        <v>1763240099.6367023</v>
      </c>
      <c r="N2518">
        <f t="shared" si="472"/>
        <v>0</v>
      </c>
      <c r="O2518">
        <f t="shared" si="473"/>
        <v>2.4275931698109594</v>
      </c>
      <c r="P2518" t="str">
        <f>IFERROR(VLOOKUP(A2518,Ref_Data!$A:$B,2,0),"Unknown")</f>
        <v>Upper Middle Income</v>
      </c>
      <c r="Q2518" t="str">
        <f>IFERROR(VLOOKUP(A2518,Ref_Data!$A:$C,3,0),"Unknown")</f>
        <v>Europe &amp; Central Asia</v>
      </c>
      <c r="R2518" t="str">
        <f t="shared" si="474"/>
        <v>Universal Access</v>
      </c>
      <c r="S2518">
        <f t="shared" si="475"/>
        <v>15.146092309921883</v>
      </c>
      <c r="T2518">
        <f t="shared" si="476"/>
        <v>-26.341518871734948</v>
      </c>
      <c r="U2518">
        <f t="shared" si="477"/>
        <v>7.4579811744267754</v>
      </c>
      <c r="V2518">
        <f t="shared" si="478"/>
        <v>0.70000000000000284</v>
      </c>
      <c r="W2518">
        <f t="shared" si="479"/>
        <v>-9.3202350000000322E-2</v>
      </c>
    </row>
    <row r="2519" spans="1:23" x14ac:dyDescent="0.2">
      <c r="A2519" t="s">
        <v>391</v>
      </c>
      <c r="B2519" t="s">
        <v>390</v>
      </c>
      <c r="C2519">
        <v>2018</v>
      </c>
      <c r="D2519">
        <v>100</v>
      </c>
      <c r="E2519">
        <v>3.2</v>
      </c>
      <c r="F2519">
        <v>12.59392471</v>
      </c>
      <c r="G2519">
        <v>5259.9083760000003</v>
      </c>
      <c r="H2519">
        <v>145398106</v>
      </c>
      <c r="I2519" t="str">
        <f>Master_Data!$A2519 &amp; "-" &amp; Master_Data!$C2519</f>
        <v>RUS-2018</v>
      </c>
      <c r="J2519">
        <f t="shared" si="468"/>
        <v>0</v>
      </c>
      <c r="K2519">
        <f t="shared" si="469"/>
        <v>0</v>
      </c>
      <c r="L2519">
        <f t="shared" si="470"/>
        <v>0.45819247000000018</v>
      </c>
      <c r="M2519">
        <f t="shared" si="471"/>
        <v>1831132799.9405992</v>
      </c>
      <c r="N2519">
        <f t="shared" si="472"/>
        <v>0</v>
      </c>
      <c r="O2519">
        <f t="shared" si="473"/>
        <v>2.3943239710151176</v>
      </c>
      <c r="P2519" t="str">
        <f>IFERROR(VLOOKUP(A2519,Ref_Data!$A:$B,2,0),"Unknown")</f>
        <v>Upper Middle Income</v>
      </c>
      <c r="Q2519" t="str">
        <f>IFERROR(VLOOKUP(A2519,Ref_Data!$A:$C,3,0),"Unknown")</f>
        <v>Europe &amp; Central Asia</v>
      </c>
      <c r="R2519" t="str">
        <f t="shared" si="474"/>
        <v>Universal Access</v>
      </c>
      <c r="S2519">
        <f t="shared" si="475"/>
        <v>14.516199440312505</v>
      </c>
      <c r="T2519">
        <f t="shared" si="476"/>
        <v>-26.363030170325302</v>
      </c>
      <c r="U2519">
        <f t="shared" si="477"/>
        <v>7.8830557003723847</v>
      </c>
      <c r="V2519">
        <f t="shared" si="478"/>
        <v>0.70000000000000284</v>
      </c>
      <c r="W2519">
        <f t="shared" si="479"/>
        <v>0.36499011999999986</v>
      </c>
    </row>
    <row r="2520" spans="1:23" x14ac:dyDescent="0.2">
      <c r="A2520" t="s">
        <v>391</v>
      </c>
      <c r="B2520" t="s">
        <v>390</v>
      </c>
      <c r="C2520">
        <v>2019</v>
      </c>
      <c r="D2520">
        <v>99.8</v>
      </c>
      <c r="E2520">
        <v>3.2</v>
      </c>
      <c r="F2520">
        <v>12.77387392</v>
      </c>
      <c r="G2520">
        <v>5065.148209</v>
      </c>
      <c r="H2520">
        <v>145453291</v>
      </c>
      <c r="I2520" t="str">
        <f>Master_Data!$A2520 &amp; "-" &amp; Master_Data!$C2520</f>
        <v>RUS-2019</v>
      </c>
      <c r="J2520">
        <f t="shared" si="468"/>
        <v>-0.20000000000000284</v>
      </c>
      <c r="K2520">
        <f t="shared" si="469"/>
        <v>0</v>
      </c>
      <c r="L2520">
        <f t="shared" si="470"/>
        <v>0.17994921000000019</v>
      </c>
      <c r="M2520">
        <f t="shared" si="471"/>
        <v>1858002000.4830706</v>
      </c>
      <c r="N2520">
        <f t="shared" si="472"/>
        <v>0.20000000000000284</v>
      </c>
      <c r="O2520">
        <f t="shared" si="473"/>
        <v>2.5219151331648626</v>
      </c>
      <c r="P2520" t="str">
        <f>IFERROR(VLOOKUP(A2520,Ref_Data!$A:$B,2,0),"Unknown")</f>
        <v>Upper Middle Income</v>
      </c>
      <c r="Q2520" t="str">
        <f>IFERROR(VLOOKUP(A2520,Ref_Data!$A:$C,3,0),"Unknown")</f>
        <v>Europe &amp; Central Asia</v>
      </c>
      <c r="R2520" t="str">
        <f t="shared" si="474"/>
        <v>Universal Access</v>
      </c>
      <c r="S2520">
        <f t="shared" si="475"/>
        <v>13.758622860585874</v>
      </c>
      <c r="T2520">
        <f t="shared" si="476"/>
        <v>-26.26219104382729</v>
      </c>
      <c r="U2520">
        <f t="shared" si="477"/>
        <v>8.0904726244184122</v>
      </c>
      <c r="V2520">
        <f t="shared" si="478"/>
        <v>0.5</v>
      </c>
      <c r="W2520">
        <f t="shared" si="479"/>
        <v>0.54493933000000006</v>
      </c>
    </row>
    <row r="2521" spans="1:23" x14ac:dyDescent="0.2">
      <c r="A2521" t="s">
        <v>391</v>
      </c>
      <c r="B2521" t="s">
        <v>390</v>
      </c>
      <c r="C2521">
        <v>2020</v>
      </c>
      <c r="D2521">
        <v>99.9</v>
      </c>
      <c r="E2521">
        <v>3.7</v>
      </c>
      <c r="F2521">
        <v>12.284053030000001</v>
      </c>
      <c r="G2521">
        <v>5044.8536690000001</v>
      </c>
      <c r="H2521">
        <v>145245148</v>
      </c>
      <c r="I2521" t="str">
        <f>Master_Data!$A2521 &amp; "-" &amp; Master_Data!$C2521</f>
        <v>RUS-2020</v>
      </c>
      <c r="J2521">
        <f t="shared" si="468"/>
        <v>0.10000000000000853</v>
      </c>
      <c r="K2521">
        <f t="shared" si="469"/>
        <v>0.5</v>
      </c>
      <c r="L2521">
        <f t="shared" si="470"/>
        <v>-0.48982088999999895</v>
      </c>
      <c r="M2521">
        <f t="shared" si="471"/>
        <v>1784199100.3821986</v>
      </c>
      <c r="N2521">
        <f t="shared" si="472"/>
        <v>9.9999999999994316E-2</v>
      </c>
      <c r="O2521">
        <f t="shared" si="473"/>
        <v>2.4349671637621491</v>
      </c>
      <c r="P2521" t="str">
        <f>IFERROR(VLOOKUP(A2521,Ref_Data!$A:$B,2,0),"Unknown")</f>
        <v>Upper Middle Income</v>
      </c>
      <c r="Q2521" t="str">
        <f>IFERROR(VLOOKUP(A2521,Ref_Data!$A:$C,3,0),"Unknown")</f>
        <v>Europe &amp; Central Asia</v>
      </c>
      <c r="R2521" t="str">
        <f t="shared" si="474"/>
        <v>Universal Access</v>
      </c>
      <c r="S2521">
        <f t="shared" si="475"/>
        <v>13.326165474335923</v>
      </c>
      <c r="T2521">
        <f t="shared" si="476"/>
        <v>-26.834853433815262</v>
      </c>
      <c r="U2521">
        <f t="shared" si="477"/>
        <v>7.8833053936987429</v>
      </c>
      <c r="V2521">
        <f t="shared" si="478"/>
        <v>0.60000000000000853</v>
      </c>
      <c r="W2521">
        <f t="shared" si="479"/>
        <v>5.5118440000001101E-2</v>
      </c>
    </row>
    <row r="2522" spans="1:23" x14ac:dyDescent="0.2">
      <c r="A2522" t="s">
        <v>391</v>
      </c>
      <c r="B2522" t="s">
        <v>390</v>
      </c>
      <c r="C2522">
        <v>2021</v>
      </c>
      <c r="D2522">
        <v>100</v>
      </c>
      <c r="E2522">
        <v>3.5</v>
      </c>
      <c r="F2522">
        <v>13.392075739999999</v>
      </c>
      <c r="G2522">
        <v>5681.3924800000004</v>
      </c>
      <c r="H2522">
        <v>144746762</v>
      </c>
      <c r="I2522" t="str">
        <f>Master_Data!$A2522 &amp; "-" &amp; Master_Data!$C2522</f>
        <v>RUS-2021</v>
      </c>
      <c r="J2522">
        <f t="shared" si="468"/>
        <v>9.9999999999994316E-2</v>
      </c>
      <c r="K2522">
        <f t="shared" si="469"/>
        <v>-0.20000000000000018</v>
      </c>
      <c r="L2522">
        <f t="shared" si="470"/>
        <v>1.1080227099999984</v>
      </c>
      <c r="M2522">
        <f t="shared" si="471"/>
        <v>1938459599.8237538</v>
      </c>
      <c r="N2522">
        <f t="shared" si="472"/>
        <v>0</v>
      </c>
      <c r="O2522">
        <f t="shared" si="473"/>
        <v>2.3571819386081208</v>
      </c>
      <c r="P2522" t="str">
        <f>IFERROR(VLOOKUP(A2522,Ref_Data!$A:$B,2,0),"Unknown")</f>
        <v>Upper Middle Income</v>
      </c>
      <c r="Q2522" t="str">
        <f>IFERROR(VLOOKUP(A2522,Ref_Data!$A:$C,3,0),"Unknown")</f>
        <v>Europe &amp; Central Asia</v>
      </c>
      <c r="R2522" t="str">
        <f t="shared" si="474"/>
        <v>Universal Access</v>
      </c>
      <c r="S2522">
        <f t="shared" si="475"/>
        <v>12.87483148972656</v>
      </c>
      <c r="T2522">
        <f t="shared" si="476"/>
        <v>-26.103381642512058</v>
      </c>
      <c r="U2522">
        <f t="shared" si="477"/>
        <v>8.8113413989958129</v>
      </c>
      <c r="V2522">
        <f t="shared" si="478"/>
        <v>0.70000000000000284</v>
      </c>
      <c r="W2522">
        <f t="shared" si="479"/>
        <v>1.1631411499999995</v>
      </c>
    </row>
    <row r="2523" spans="1:23" x14ac:dyDescent="0.2">
      <c r="A2523" t="s">
        <v>391</v>
      </c>
      <c r="B2523" t="s">
        <v>390</v>
      </c>
      <c r="C2523">
        <v>2022</v>
      </c>
      <c r="D2523">
        <v>100</v>
      </c>
      <c r="F2523">
        <v>13.14138384</v>
      </c>
      <c r="G2523">
        <v>5601.0843510000004</v>
      </c>
      <c r="H2523">
        <v>144236933</v>
      </c>
      <c r="I2523" t="str">
        <f>Master_Data!$A2523 &amp; "-" &amp; Master_Data!$C2523</f>
        <v>RUS-2022</v>
      </c>
      <c r="J2523">
        <f t="shared" si="468"/>
        <v>0</v>
      </c>
      <c r="K2523" t="str">
        <f t="shared" si="469"/>
        <v/>
      </c>
      <c r="L2523">
        <f t="shared" si="470"/>
        <v>-0.25069189999999963</v>
      </c>
      <c r="M2523">
        <f t="shared" si="471"/>
        <v>1895472900.4573627</v>
      </c>
      <c r="N2523">
        <f t="shared" si="472"/>
        <v>0</v>
      </c>
      <c r="O2523">
        <f t="shared" si="473"/>
        <v>2.3462213772327454</v>
      </c>
      <c r="P2523" t="str">
        <f>IFERROR(VLOOKUP(A2523,Ref_Data!$A:$B,2,0),"Unknown")</f>
        <v>Upper Middle Income</v>
      </c>
      <c r="Q2523" t="str">
        <f>IFERROR(VLOOKUP(A2523,Ref_Data!$A:$C,3,0),"Unknown")</f>
        <v>Europe &amp; Central Asia</v>
      </c>
      <c r="R2523" t="str">
        <f t="shared" si="474"/>
        <v>Universal Access</v>
      </c>
      <c r="S2523">
        <f t="shared" si="475"/>
        <v>12.585946336015652</v>
      </c>
      <c r="T2523" t="str">
        <f t="shared" si="476"/>
        <v/>
      </c>
      <c r="U2523">
        <f t="shared" si="477"/>
        <v>8.5905827877740641</v>
      </c>
      <c r="V2523">
        <f t="shared" si="478"/>
        <v>0.70000000000000284</v>
      </c>
      <c r="W2523">
        <f t="shared" si="479"/>
        <v>0.91244924999999988</v>
      </c>
    </row>
    <row r="2524" spans="1:23" x14ac:dyDescent="0.2">
      <c r="A2524" t="s">
        <v>393</v>
      </c>
      <c r="B2524" t="s">
        <v>392</v>
      </c>
      <c r="C2524">
        <v>2010</v>
      </c>
      <c r="D2524">
        <v>9.6999999999999993</v>
      </c>
      <c r="E2524">
        <v>90.5</v>
      </c>
      <c r="F2524">
        <v>7.0869517000000007E-2</v>
      </c>
      <c r="G2524">
        <v>349.05698740000003</v>
      </c>
      <c r="H2524">
        <v>10317553</v>
      </c>
      <c r="I2524" t="str">
        <f>Master_Data!$A2524 &amp; "-" &amp; Master_Data!$C2524</f>
        <v>RWA-2010</v>
      </c>
      <c r="J2524" t="str">
        <f t="shared" si="468"/>
        <v/>
      </c>
      <c r="K2524" t="str">
        <f t="shared" si="469"/>
        <v/>
      </c>
      <c r="L2524" t="str">
        <f t="shared" si="470"/>
        <v/>
      </c>
      <c r="M2524">
        <f t="shared" si="471"/>
        <v>731199.99773190112</v>
      </c>
      <c r="N2524">
        <f t="shared" si="472"/>
        <v>90.3</v>
      </c>
      <c r="O2524">
        <f t="shared" si="473"/>
        <v>0.20303136610408964</v>
      </c>
      <c r="P2524" t="str">
        <f>IFERROR(VLOOKUP(A2524,Ref_Data!$A:$B,2,0),"Unknown")</f>
        <v>Low Income</v>
      </c>
      <c r="Q2524" t="str">
        <f>IFERROR(VLOOKUP(A2524,Ref_Data!$A:$C,3,0),"Unknown")</f>
        <v>Sub-Saharan Africa</v>
      </c>
      <c r="R2524" t="str">
        <f t="shared" si="474"/>
        <v>Critical</v>
      </c>
      <c r="S2524">
        <f t="shared" si="475"/>
        <v>-69.924657439414048</v>
      </c>
      <c r="T2524">
        <f t="shared" si="476"/>
        <v>60.087335093262098</v>
      </c>
      <c r="U2524">
        <f t="shared" si="477"/>
        <v>-5.0271896969916341</v>
      </c>
      <c r="V2524">
        <f t="shared" si="478"/>
        <v>0</v>
      </c>
      <c r="W2524">
        <f t="shared" si="479"/>
        <v>0</v>
      </c>
    </row>
    <row r="2525" spans="1:23" x14ac:dyDescent="0.2">
      <c r="A2525" t="s">
        <v>393</v>
      </c>
      <c r="B2525" t="s">
        <v>392</v>
      </c>
      <c r="C2525">
        <v>2011</v>
      </c>
      <c r="D2525">
        <v>10.8</v>
      </c>
      <c r="E2525">
        <v>89.7</v>
      </c>
      <c r="F2525">
        <v>7.2046456999999994E-2</v>
      </c>
      <c r="G2525">
        <v>350.44416289999998</v>
      </c>
      <c r="H2525">
        <v>10573733</v>
      </c>
      <c r="I2525" t="str">
        <f>Master_Data!$A2525 &amp; "-" &amp; Master_Data!$C2525</f>
        <v>RWA-2011</v>
      </c>
      <c r="J2525">
        <f t="shared" si="468"/>
        <v>1.1000000000000014</v>
      </c>
      <c r="K2525">
        <f t="shared" si="469"/>
        <v>-0.79999999999999716</v>
      </c>
      <c r="L2525">
        <f t="shared" si="470"/>
        <v>1.1769399999999874E-3</v>
      </c>
      <c r="M2525">
        <f t="shared" si="471"/>
        <v>761799.99991398095</v>
      </c>
      <c r="N2525">
        <f t="shared" si="472"/>
        <v>89.2</v>
      </c>
      <c r="O2525">
        <f t="shared" si="473"/>
        <v>0.20558612363179413</v>
      </c>
      <c r="P2525" t="str">
        <f>IFERROR(VLOOKUP(A2525,Ref_Data!$A:$B,2,0),"Unknown")</f>
        <v>Low Income</v>
      </c>
      <c r="Q2525" t="str">
        <f>IFERROR(VLOOKUP(A2525,Ref_Data!$A:$C,3,0),"Unknown")</f>
        <v>Sub-Saharan Africa</v>
      </c>
      <c r="R2525" t="str">
        <f t="shared" si="474"/>
        <v>Critical</v>
      </c>
      <c r="S2525">
        <f t="shared" si="475"/>
        <v>-69.615327430820315</v>
      </c>
      <c r="T2525">
        <f t="shared" si="476"/>
        <v>59.50262971035886</v>
      </c>
      <c r="U2525">
        <f t="shared" si="477"/>
        <v>-5.0544869267740555</v>
      </c>
      <c r="V2525">
        <f t="shared" si="478"/>
        <v>1.1000000000000014</v>
      </c>
      <c r="W2525">
        <f t="shared" si="479"/>
        <v>1.1769399999999874E-3</v>
      </c>
    </row>
    <row r="2526" spans="1:23" x14ac:dyDescent="0.2">
      <c r="A2526" t="s">
        <v>393</v>
      </c>
      <c r="B2526" t="s">
        <v>392</v>
      </c>
      <c r="C2526">
        <v>2012</v>
      </c>
      <c r="D2526">
        <v>17.5</v>
      </c>
      <c r="E2526">
        <v>88.8</v>
      </c>
      <c r="F2526">
        <v>7.8227861999999995E-2</v>
      </c>
      <c r="G2526">
        <v>354.16560920000001</v>
      </c>
      <c r="H2526">
        <v>10829901</v>
      </c>
      <c r="I2526" t="str">
        <f>Master_Data!$A2526 &amp; "-" &amp; Master_Data!$C2526</f>
        <v>RWA-2012</v>
      </c>
      <c r="J2526">
        <f t="shared" si="468"/>
        <v>6.6999999999999993</v>
      </c>
      <c r="K2526">
        <f t="shared" si="469"/>
        <v>-0.90000000000000568</v>
      </c>
      <c r="L2526">
        <f t="shared" si="470"/>
        <v>6.1814050000000009E-3</v>
      </c>
      <c r="M2526">
        <f t="shared" si="471"/>
        <v>847200.00090166193</v>
      </c>
      <c r="N2526">
        <f t="shared" si="472"/>
        <v>82.5</v>
      </c>
      <c r="O2526">
        <f t="shared" si="473"/>
        <v>0.22087932867537155</v>
      </c>
      <c r="P2526" t="str">
        <f>IFERROR(VLOOKUP(A2526,Ref_Data!$A:$B,2,0),"Unknown")</f>
        <v>Low Income</v>
      </c>
      <c r="Q2526" t="str">
        <f>IFERROR(VLOOKUP(A2526,Ref_Data!$A:$C,3,0),"Unknown")</f>
        <v>Sub-Saharan Africa</v>
      </c>
      <c r="R2526" t="str">
        <f t="shared" si="474"/>
        <v>Critical</v>
      </c>
      <c r="S2526">
        <f t="shared" si="475"/>
        <v>-63.620804536015626</v>
      </c>
      <c r="T2526">
        <f t="shared" si="476"/>
        <v>58.692870546775112</v>
      </c>
      <c r="U2526">
        <f t="shared" si="477"/>
        <v>-5.3272762010962289</v>
      </c>
      <c r="V2526">
        <f t="shared" si="478"/>
        <v>7.8000000000000007</v>
      </c>
      <c r="W2526">
        <f t="shared" si="479"/>
        <v>7.3583449999999884E-3</v>
      </c>
    </row>
    <row r="2527" spans="1:23" x14ac:dyDescent="0.2">
      <c r="A2527" t="s">
        <v>393</v>
      </c>
      <c r="B2527" t="s">
        <v>392</v>
      </c>
      <c r="C2527">
        <v>2013</v>
      </c>
      <c r="D2527">
        <v>15.2</v>
      </c>
      <c r="E2527">
        <v>88.5</v>
      </c>
      <c r="F2527">
        <v>8.5014972999999994E-2</v>
      </c>
      <c r="G2527">
        <v>354.8861776</v>
      </c>
      <c r="H2527">
        <v>11093340</v>
      </c>
      <c r="I2527" t="str">
        <f>Master_Data!$A2527 &amp; "-" &amp; Master_Data!$C2527</f>
        <v>RWA-2013</v>
      </c>
      <c r="J2527">
        <f t="shared" si="468"/>
        <v>-2.3000000000000007</v>
      </c>
      <c r="K2527">
        <f t="shared" si="469"/>
        <v>-0.29999999999999716</v>
      </c>
      <c r="L2527">
        <f t="shared" si="470"/>
        <v>6.7871109999999985E-3</v>
      </c>
      <c r="M2527">
        <f t="shared" si="471"/>
        <v>943100.0005798199</v>
      </c>
      <c r="N2527">
        <f t="shared" si="472"/>
        <v>84.8</v>
      </c>
      <c r="O2527">
        <f t="shared" si="473"/>
        <v>0.23955560505324114</v>
      </c>
      <c r="P2527" t="str">
        <f>IFERROR(VLOOKUP(A2527,Ref_Data!$A:$B,2,0),"Unknown")</f>
        <v>Low Income</v>
      </c>
      <c r="Q2527" t="str">
        <f>IFERROR(VLOOKUP(A2527,Ref_Data!$A:$C,3,0),"Unknown")</f>
        <v>Sub-Saharan Africa</v>
      </c>
      <c r="R2527" t="str">
        <f t="shared" si="474"/>
        <v>Critical</v>
      </c>
      <c r="S2527">
        <f t="shared" si="475"/>
        <v>-66.512538176640604</v>
      </c>
      <c r="T2527">
        <f t="shared" si="476"/>
        <v>58.198359916164648</v>
      </c>
      <c r="U2527">
        <f t="shared" si="477"/>
        <v>-4.8833554710000042</v>
      </c>
      <c r="V2527">
        <f t="shared" si="478"/>
        <v>5.5</v>
      </c>
      <c r="W2527">
        <f t="shared" si="479"/>
        <v>1.4145455999999987E-2</v>
      </c>
    </row>
    <row r="2528" spans="1:23" x14ac:dyDescent="0.2">
      <c r="A2528" t="s">
        <v>393</v>
      </c>
      <c r="B2528" t="s">
        <v>392</v>
      </c>
      <c r="C2528">
        <v>2014</v>
      </c>
      <c r="D2528">
        <v>19.8</v>
      </c>
      <c r="E2528">
        <v>88</v>
      </c>
      <c r="F2528">
        <v>8.4401276999999997E-2</v>
      </c>
      <c r="G2528">
        <v>352.15864119999998</v>
      </c>
      <c r="H2528">
        <v>11364757</v>
      </c>
      <c r="I2528" t="str">
        <f>Master_Data!$A2528 &amp; "-" &amp; Master_Data!$C2528</f>
        <v>RWA-2014</v>
      </c>
      <c r="J2528">
        <f t="shared" si="468"/>
        <v>4.6000000000000014</v>
      </c>
      <c r="K2528">
        <f t="shared" si="469"/>
        <v>-0.5</v>
      </c>
      <c r="L2528">
        <f t="shared" si="470"/>
        <v>-6.1369599999999691E-4</v>
      </c>
      <c r="M2528">
        <f t="shared" si="471"/>
        <v>959200.00359468895</v>
      </c>
      <c r="N2528">
        <f t="shared" si="472"/>
        <v>80.2</v>
      </c>
      <c r="O2528">
        <f t="shared" si="473"/>
        <v>0.2396683401332933</v>
      </c>
      <c r="P2528" t="str">
        <f>IFERROR(VLOOKUP(A2528,Ref_Data!$A:$B,2,0),"Unknown")</f>
        <v>Low Income</v>
      </c>
      <c r="Q2528" t="str">
        <f>IFERROR(VLOOKUP(A2528,Ref_Data!$A:$C,3,0),"Unknown")</f>
        <v>Sub-Saharan Africa</v>
      </c>
      <c r="R2528" t="str">
        <f t="shared" si="474"/>
        <v>Critical</v>
      </c>
      <c r="S2528">
        <f t="shared" si="475"/>
        <v>-62.640902588867149</v>
      </c>
      <c r="T2528">
        <f t="shared" si="476"/>
        <v>57.888273394421702</v>
      </c>
      <c r="U2528">
        <f t="shared" si="477"/>
        <v>-4.7068856210836838</v>
      </c>
      <c r="V2528">
        <f t="shared" si="478"/>
        <v>10.100000000000001</v>
      </c>
      <c r="W2528">
        <f t="shared" si="479"/>
        <v>1.353175999999999E-2</v>
      </c>
    </row>
    <row r="2529" spans="1:23" x14ac:dyDescent="0.2">
      <c r="A2529" t="s">
        <v>393</v>
      </c>
      <c r="B2529" t="s">
        <v>392</v>
      </c>
      <c r="C2529">
        <v>2015</v>
      </c>
      <c r="D2529">
        <v>22.8</v>
      </c>
      <c r="E2529">
        <v>86.3</v>
      </c>
      <c r="F2529">
        <v>9.5120095000000002E-2</v>
      </c>
      <c r="G2529">
        <v>350.16917319999999</v>
      </c>
      <c r="H2529">
        <v>11640022</v>
      </c>
      <c r="I2529" t="str">
        <f>Master_Data!$A2529 &amp; "-" &amp; Master_Data!$C2529</f>
        <v>RWA-2015</v>
      </c>
      <c r="J2529">
        <f t="shared" si="468"/>
        <v>3</v>
      </c>
      <c r="K2529">
        <f t="shared" si="469"/>
        <v>-1.7000000000000028</v>
      </c>
      <c r="L2529">
        <f t="shared" si="470"/>
        <v>1.0718818000000005E-2</v>
      </c>
      <c r="M2529">
        <f t="shared" si="471"/>
        <v>1107199.9984420901</v>
      </c>
      <c r="N2529">
        <f t="shared" si="472"/>
        <v>77.2</v>
      </c>
      <c r="O2529">
        <f t="shared" si="473"/>
        <v>0.27164040206837947</v>
      </c>
      <c r="P2529" t="str">
        <f>IFERROR(VLOOKUP(A2529,Ref_Data!$A:$B,2,0),"Unknown")</f>
        <v>Low Income</v>
      </c>
      <c r="Q2529" t="str">
        <f>IFERROR(VLOOKUP(A2529,Ref_Data!$A:$C,3,0),"Unknown")</f>
        <v>Sub-Saharan Africa</v>
      </c>
      <c r="R2529" t="str">
        <f t="shared" si="474"/>
        <v>Low Access</v>
      </c>
      <c r="S2529">
        <f t="shared" si="475"/>
        <v>-60.215238558046892</v>
      </c>
      <c r="T2529">
        <f t="shared" si="476"/>
        <v>56.384842808502007</v>
      </c>
      <c r="U2529">
        <f t="shared" si="477"/>
        <v>-4.6143212710041785</v>
      </c>
      <c r="V2529">
        <f t="shared" si="478"/>
        <v>13.100000000000001</v>
      </c>
      <c r="W2529">
        <f t="shared" si="479"/>
        <v>2.4250577999999995E-2</v>
      </c>
    </row>
    <row r="2530" spans="1:23" x14ac:dyDescent="0.2">
      <c r="A2530" t="s">
        <v>393</v>
      </c>
      <c r="B2530" t="s">
        <v>392</v>
      </c>
      <c r="C2530">
        <v>2016</v>
      </c>
      <c r="D2530">
        <v>29.4</v>
      </c>
      <c r="E2530">
        <v>85.5</v>
      </c>
      <c r="F2530">
        <v>0.10156736399999999</v>
      </c>
      <c r="G2530">
        <v>347.74298429999999</v>
      </c>
      <c r="H2530">
        <v>11919183</v>
      </c>
      <c r="I2530" t="str">
        <f>Master_Data!$A2530 &amp; "-" &amp; Master_Data!$C2530</f>
        <v>RWA-2016</v>
      </c>
      <c r="J2530">
        <f t="shared" si="468"/>
        <v>6.5999999999999979</v>
      </c>
      <c r="K2530">
        <f t="shared" si="469"/>
        <v>-0.79999999999999716</v>
      </c>
      <c r="L2530">
        <f t="shared" si="470"/>
        <v>6.4472689999999916E-3</v>
      </c>
      <c r="M2530">
        <f t="shared" si="471"/>
        <v>1210599.9983436118</v>
      </c>
      <c r="N2530">
        <f t="shared" si="472"/>
        <v>70.599999999999994</v>
      </c>
      <c r="O2530">
        <f t="shared" si="473"/>
        <v>0.29207595432716826</v>
      </c>
      <c r="P2530" t="str">
        <f>IFERROR(VLOOKUP(A2530,Ref_Data!$A:$B,2,0),"Unknown")</f>
        <v>Low Income</v>
      </c>
      <c r="Q2530" t="str">
        <f>IFERROR(VLOOKUP(A2530,Ref_Data!$A:$C,3,0),"Unknown")</f>
        <v>Sub-Saharan Africa</v>
      </c>
      <c r="R2530" t="str">
        <f t="shared" si="474"/>
        <v>Low Access</v>
      </c>
      <c r="S2530">
        <f t="shared" si="475"/>
        <v>-54.694751130546969</v>
      </c>
      <c r="T2530">
        <f t="shared" si="476"/>
        <v>55.793942474815275</v>
      </c>
      <c r="U2530">
        <f t="shared" si="477"/>
        <v>-4.5728044316694563</v>
      </c>
      <c r="V2530">
        <f t="shared" si="478"/>
        <v>19.7</v>
      </c>
      <c r="W2530">
        <f t="shared" si="479"/>
        <v>3.0697846999999986E-2</v>
      </c>
    </row>
    <row r="2531" spans="1:23" x14ac:dyDescent="0.2">
      <c r="A2531" t="s">
        <v>393</v>
      </c>
      <c r="B2531" t="s">
        <v>392</v>
      </c>
      <c r="C2531">
        <v>2017</v>
      </c>
      <c r="D2531">
        <v>34.1</v>
      </c>
      <c r="E2531">
        <v>84.5</v>
      </c>
      <c r="F2531">
        <v>0.107481851</v>
      </c>
      <c r="G2531">
        <v>352.15796690000002</v>
      </c>
      <c r="H2531">
        <v>12202060</v>
      </c>
      <c r="I2531" t="str">
        <f>Master_Data!$A2531 &amp; "-" &amp; Master_Data!$C2531</f>
        <v>RWA-2017</v>
      </c>
      <c r="J2531">
        <f t="shared" si="468"/>
        <v>4.7000000000000028</v>
      </c>
      <c r="K2531">
        <f t="shared" si="469"/>
        <v>-1</v>
      </c>
      <c r="L2531">
        <f t="shared" si="470"/>
        <v>5.9144870000000099E-3</v>
      </c>
      <c r="M2531">
        <f t="shared" si="471"/>
        <v>1311499.9948130602</v>
      </c>
      <c r="N2531">
        <f t="shared" si="472"/>
        <v>65.900000000000006</v>
      </c>
      <c r="O2531">
        <f t="shared" si="473"/>
        <v>0.30520919900278992</v>
      </c>
      <c r="P2531" t="str">
        <f>IFERROR(VLOOKUP(A2531,Ref_Data!$A:$B,2,0),"Unknown")</f>
        <v>Low Income</v>
      </c>
      <c r="Q2531" t="str">
        <f>IFERROR(VLOOKUP(A2531,Ref_Data!$A:$C,3,0),"Unknown")</f>
        <v>Sub-Saharan Africa</v>
      </c>
      <c r="R2531" t="str">
        <f t="shared" si="474"/>
        <v>Low Access</v>
      </c>
      <c r="S2531">
        <f t="shared" si="475"/>
        <v>-50.753907690078115</v>
      </c>
      <c r="T2531">
        <f t="shared" si="476"/>
        <v>54.958481128265049</v>
      </c>
      <c r="U2531">
        <f t="shared" si="477"/>
        <v>-4.5702692145732238</v>
      </c>
      <c r="V2531">
        <f t="shared" si="478"/>
        <v>24.400000000000002</v>
      </c>
      <c r="W2531">
        <f t="shared" si="479"/>
        <v>3.6612333999999996E-2</v>
      </c>
    </row>
    <row r="2532" spans="1:23" x14ac:dyDescent="0.2">
      <c r="A2532" t="s">
        <v>393</v>
      </c>
      <c r="B2532" t="s">
        <v>392</v>
      </c>
      <c r="C2532">
        <v>2018</v>
      </c>
      <c r="D2532">
        <v>38</v>
      </c>
      <c r="E2532">
        <v>82.8</v>
      </c>
      <c r="F2532">
        <v>0.116840204</v>
      </c>
      <c r="G2532">
        <v>355.69842010000002</v>
      </c>
      <c r="H2532">
        <v>12487996</v>
      </c>
      <c r="I2532" t="str">
        <f>Master_Data!$A2532 &amp; "-" &amp; Master_Data!$C2532</f>
        <v>RWA-2018</v>
      </c>
      <c r="J2532">
        <f t="shared" si="468"/>
        <v>3.8999999999999986</v>
      </c>
      <c r="K2532">
        <f t="shared" si="469"/>
        <v>-1.7000000000000028</v>
      </c>
      <c r="L2532">
        <f t="shared" si="470"/>
        <v>9.3583529999999998E-3</v>
      </c>
      <c r="M2532">
        <f t="shared" si="471"/>
        <v>1459100.000191184</v>
      </c>
      <c r="N2532">
        <f t="shared" si="472"/>
        <v>62</v>
      </c>
      <c r="O2532">
        <f t="shared" si="473"/>
        <v>0.32848108790348823</v>
      </c>
      <c r="P2532" t="str">
        <f>IFERROR(VLOOKUP(A2532,Ref_Data!$A:$B,2,0),"Unknown")</f>
        <v>Low Income</v>
      </c>
      <c r="Q2532" t="str">
        <f>IFERROR(VLOOKUP(A2532,Ref_Data!$A:$C,3,0),"Unknown")</f>
        <v>Sub-Saharan Africa</v>
      </c>
      <c r="R2532" t="str">
        <f t="shared" si="474"/>
        <v>Low Access</v>
      </c>
      <c r="S2532">
        <f t="shared" si="475"/>
        <v>-47.483800559687495</v>
      </c>
      <c r="T2532">
        <f t="shared" si="476"/>
        <v>53.236969829674692</v>
      </c>
      <c r="U2532">
        <f t="shared" si="477"/>
        <v>-4.5940288056276151</v>
      </c>
      <c r="V2532">
        <f t="shared" si="478"/>
        <v>28.3</v>
      </c>
      <c r="W2532">
        <f t="shared" si="479"/>
        <v>4.5970686999999996E-2</v>
      </c>
    </row>
    <row r="2533" spans="1:23" x14ac:dyDescent="0.2">
      <c r="A2533" t="s">
        <v>393</v>
      </c>
      <c r="B2533" t="s">
        <v>392</v>
      </c>
      <c r="C2533">
        <v>2019</v>
      </c>
      <c r="D2533">
        <v>46.6</v>
      </c>
      <c r="E2533">
        <v>81.8</v>
      </c>
      <c r="F2533">
        <v>0.118588587</v>
      </c>
      <c r="G2533">
        <v>357.419085</v>
      </c>
      <c r="H2533">
        <v>12776103</v>
      </c>
      <c r="I2533" t="str">
        <f>Master_Data!$A2533 &amp; "-" &amp; Master_Data!$C2533</f>
        <v>RWA-2019</v>
      </c>
      <c r="J2533">
        <f t="shared" si="468"/>
        <v>8.6000000000000014</v>
      </c>
      <c r="K2533">
        <f t="shared" si="469"/>
        <v>-1</v>
      </c>
      <c r="L2533">
        <f t="shared" si="470"/>
        <v>1.7483829999999922E-3</v>
      </c>
      <c r="M2533">
        <f t="shared" si="471"/>
        <v>1515100.002136461</v>
      </c>
      <c r="N2533">
        <f t="shared" si="472"/>
        <v>53.4</v>
      </c>
      <c r="O2533">
        <f t="shared" si="473"/>
        <v>0.33179142350498714</v>
      </c>
      <c r="P2533" t="str">
        <f>IFERROR(VLOOKUP(A2533,Ref_Data!$A:$B,2,0),"Unknown")</f>
        <v>Low Income</v>
      </c>
      <c r="Q2533" t="str">
        <f>IFERROR(VLOOKUP(A2533,Ref_Data!$A:$C,3,0),"Unknown")</f>
        <v>Sub-Saharan Africa</v>
      </c>
      <c r="R2533" t="str">
        <f t="shared" si="474"/>
        <v>Low Access</v>
      </c>
      <c r="S2533">
        <f t="shared" si="475"/>
        <v>-39.441377139414122</v>
      </c>
      <c r="T2533">
        <f t="shared" si="476"/>
        <v>52.337808956172708</v>
      </c>
      <c r="U2533">
        <f t="shared" si="477"/>
        <v>-4.5648127085815879</v>
      </c>
      <c r="V2533">
        <f t="shared" si="478"/>
        <v>36.900000000000006</v>
      </c>
      <c r="W2533">
        <f t="shared" si="479"/>
        <v>4.7719069999999988E-2</v>
      </c>
    </row>
    <row r="2534" spans="1:23" x14ac:dyDescent="0.2">
      <c r="A2534" t="s">
        <v>393</v>
      </c>
      <c r="B2534" t="s">
        <v>392</v>
      </c>
      <c r="C2534">
        <v>2020</v>
      </c>
      <c r="D2534">
        <v>45.2</v>
      </c>
      <c r="E2534">
        <v>81.7</v>
      </c>
      <c r="F2534">
        <v>0.11138972599999999</v>
      </c>
      <c r="G2534">
        <v>358.13255700000002</v>
      </c>
      <c r="H2534">
        <v>13065837</v>
      </c>
      <c r="I2534" t="str">
        <f>Master_Data!$A2534 &amp; "-" &amp; Master_Data!$C2534</f>
        <v>RWA-2020</v>
      </c>
      <c r="J2534">
        <f t="shared" si="468"/>
        <v>-1.3999999999999986</v>
      </c>
      <c r="K2534">
        <f t="shared" si="469"/>
        <v>-9.9999999999994316E-2</v>
      </c>
      <c r="L2534">
        <f t="shared" si="470"/>
        <v>-7.1988610000000008E-3</v>
      </c>
      <c r="M2534">
        <f t="shared" si="471"/>
        <v>1455400.0033906619</v>
      </c>
      <c r="N2534">
        <f t="shared" si="472"/>
        <v>54.8</v>
      </c>
      <c r="O2534">
        <f t="shared" si="473"/>
        <v>0.31102932091147462</v>
      </c>
      <c r="P2534" t="str">
        <f>IFERROR(VLOOKUP(A2534,Ref_Data!$A:$B,2,0),"Unknown")</f>
        <v>Low Income</v>
      </c>
      <c r="Q2534" t="str">
        <f>IFERROR(VLOOKUP(A2534,Ref_Data!$A:$C,3,0),"Unknown")</f>
        <v>Sub-Saharan Africa</v>
      </c>
      <c r="R2534" t="str">
        <f t="shared" si="474"/>
        <v>Low Access</v>
      </c>
      <c r="S2534">
        <f t="shared" si="475"/>
        <v>-41.37383452566408</v>
      </c>
      <c r="T2534">
        <f t="shared" si="476"/>
        <v>51.165146566184745</v>
      </c>
      <c r="U2534">
        <f t="shared" si="477"/>
        <v>-4.2893579103012582</v>
      </c>
      <c r="V2534">
        <f t="shared" si="478"/>
        <v>35.5</v>
      </c>
      <c r="W2534">
        <f t="shared" si="479"/>
        <v>4.0520208999999988E-2</v>
      </c>
    </row>
    <row r="2535" spans="1:23" x14ac:dyDescent="0.2">
      <c r="A2535" t="s">
        <v>393</v>
      </c>
      <c r="B2535" t="s">
        <v>392</v>
      </c>
      <c r="C2535">
        <v>2021</v>
      </c>
      <c r="D2535">
        <v>48.7</v>
      </c>
      <c r="E2535">
        <v>79.400000000000006</v>
      </c>
      <c r="F2535">
        <v>0.127784858</v>
      </c>
      <c r="G2535">
        <v>365.5084799</v>
      </c>
      <c r="H2535">
        <v>13355260</v>
      </c>
      <c r="I2535" t="str">
        <f>Master_Data!$A2535 &amp; "-" &amp; Master_Data!$C2535</f>
        <v>RWA-2021</v>
      </c>
      <c r="J2535">
        <f t="shared" si="468"/>
        <v>3.5</v>
      </c>
      <c r="K2535">
        <f t="shared" si="469"/>
        <v>-2.2999999999999972</v>
      </c>
      <c r="L2535">
        <f t="shared" si="470"/>
        <v>1.6395132000000007E-2</v>
      </c>
      <c r="M2535">
        <f t="shared" si="471"/>
        <v>1706600.00265308</v>
      </c>
      <c r="N2535">
        <f t="shared" si="472"/>
        <v>51.3</v>
      </c>
      <c r="O2535">
        <f t="shared" si="473"/>
        <v>0.3496084633520975</v>
      </c>
      <c r="P2535" t="str">
        <f>IFERROR(VLOOKUP(A2535,Ref_Data!$A:$B,2,0),"Unknown")</f>
        <v>Low Income</v>
      </c>
      <c r="Q2535" t="str">
        <f>IFERROR(VLOOKUP(A2535,Ref_Data!$A:$C,3,0),"Unknown")</f>
        <v>Sub-Saharan Africa</v>
      </c>
      <c r="R2535" t="str">
        <f t="shared" si="474"/>
        <v>Low Access</v>
      </c>
      <c r="S2535">
        <f t="shared" si="475"/>
        <v>-38.425168510273437</v>
      </c>
      <c r="T2535">
        <f t="shared" si="476"/>
        <v>49.796618357487944</v>
      </c>
      <c r="U2535">
        <f t="shared" si="477"/>
        <v>-4.4529494830041862</v>
      </c>
      <c r="V2535">
        <f t="shared" si="478"/>
        <v>39</v>
      </c>
      <c r="W2535">
        <f t="shared" si="479"/>
        <v>5.6915340999999994E-2</v>
      </c>
    </row>
    <row r="2536" spans="1:23" x14ac:dyDescent="0.2">
      <c r="A2536" t="s">
        <v>393</v>
      </c>
      <c r="B2536" t="s">
        <v>392</v>
      </c>
      <c r="C2536">
        <v>2022</v>
      </c>
      <c r="D2536">
        <v>50.6</v>
      </c>
      <c r="E2536">
        <v>79.900000000000006</v>
      </c>
      <c r="F2536">
        <v>0.161247906</v>
      </c>
      <c r="G2536">
        <v>372.99140240000003</v>
      </c>
      <c r="H2536">
        <v>13651030</v>
      </c>
      <c r="I2536" t="str">
        <f>Master_Data!$A2536 &amp; "-" &amp; Master_Data!$C2536</f>
        <v>RWA-2022</v>
      </c>
      <c r="J2536">
        <f t="shared" si="468"/>
        <v>1.8999999999999986</v>
      </c>
      <c r="K2536">
        <f t="shared" si="469"/>
        <v>0.5</v>
      </c>
      <c r="L2536">
        <f t="shared" si="470"/>
        <v>3.3463047999999995E-2</v>
      </c>
      <c r="M2536">
        <f t="shared" si="471"/>
        <v>2201200.0022431798</v>
      </c>
      <c r="N2536">
        <f t="shared" si="472"/>
        <v>49.4</v>
      </c>
      <c r="O2536">
        <f t="shared" si="473"/>
        <v>0.43230998077289728</v>
      </c>
      <c r="P2536" t="str">
        <f>IFERROR(VLOOKUP(A2536,Ref_Data!$A:$B,2,0),"Unknown")</f>
        <v>Low Income</v>
      </c>
      <c r="Q2536" t="str">
        <f>IFERROR(VLOOKUP(A2536,Ref_Data!$A:$C,3,0),"Unknown")</f>
        <v>Sub-Saharan Africa</v>
      </c>
      <c r="R2536" t="str">
        <f t="shared" si="474"/>
        <v>Moderate Access</v>
      </c>
      <c r="S2536">
        <f t="shared" si="475"/>
        <v>-36.814053663984346</v>
      </c>
      <c r="T2536">
        <f t="shared" si="476"/>
        <v>49.478260869565212</v>
      </c>
      <c r="U2536">
        <f t="shared" si="477"/>
        <v>-4.3895531462259365</v>
      </c>
      <c r="V2536">
        <f t="shared" si="478"/>
        <v>40.900000000000006</v>
      </c>
      <c r="W2536">
        <f t="shared" si="479"/>
        <v>9.037838899999999E-2</v>
      </c>
    </row>
    <row r="2537" spans="1:23" x14ac:dyDescent="0.2">
      <c r="A2537" t="s">
        <v>395</v>
      </c>
      <c r="B2537" t="s">
        <v>394</v>
      </c>
      <c r="C2537">
        <v>2010</v>
      </c>
      <c r="D2537">
        <v>74.076573629999999</v>
      </c>
      <c r="E2537">
        <v>38.156663010000003</v>
      </c>
      <c r="F2537">
        <v>1.2533750509999999</v>
      </c>
      <c r="G2537">
        <v>492.48638419999997</v>
      </c>
      <c r="H2537">
        <v>1444967010</v>
      </c>
      <c r="I2537" t="str">
        <f>Master_Data!$A2537 &amp; "-" &amp; Master_Data!$C2537</f>
        <v>SAS-2010</v>
      </c>
      <c r="J2537" t="str">
        <f t="shared" si="468"/>
        <v/>
      </c>
      <c r="K2537" t="str">
        <f t="shared" si="469"/>
        <v/>
      </c>
      <c r="L2537" t="str">
        <f t="shared" si="470"/>
        <v/>
      </c>
      <c r="M2537">
        <f t="shared" si="471"/>
        <v>1811085599.8520675</v>
      </c>
      <c r="N2537">
        <f t="shared" si="472"/>
        <v>25.923426370000001</v>
      </c>
      <c r="O2537">
        <f t="shared" si="473"/>
        <v>2.5449943210836081</v>
      </c>
      <c r="P2537" t="str">
        <f>IFERROR(VLOOKUP(A2537,Ref_Data!$A:$B,2,0),"Unknown")</f>
        <v>Unknown</v>
      </c>
      <c r="Q2537" t="str">
        <f>IFERROR(VLOOKUP(A2537,Ref_Data!$A:$C,3,0),"Unknown")</f>
        <v>Unknown</v>
      </c>
      <c r="R2537" t="str">
        <f t="shared" si="474"/>
        <v>Moderate Access</v>
      </c>
      <c r="S2537">
        <f t="shared" si="475"/>
        <v>-5.5480838094140523</v>
      </c>
      <c r="T2537">
        <f t="shared" si="476"/>
        <v>7.7439981032621006</v>
      </c>
      <c r="U2537">
        <f t="shared" si="477"/>
        <v>-3.8446841629916344</v>
      </c>
      <c r="V2537">
        <f t="shared" si="478"/>
        <v>0</v>
      </c>
      <c r="W2537">
        <f t="shared" si="479"/>
        <v>0</v>
      </c>
    </row>
    <row r="2538" spans="1:23" x14ac:dyDescent="0.2">
      <c r="A2538" t="s">
        <v>395</v>
      </c>
      <c r="B2538" t="s">
        <v>394</v>
      </c>
      <c r="C2538">
        <v>2011</v>
      </c>
      <c r="D2538">
        <v>77.309165160000006</v>
      </c>
      <c r="E2538">
        <v>36.80927131</v>
      </c>
      <c r="F2538">
        <v>1.3210232630000001</v>
      </c>
      <c r="G2538">
        <v>506.2104473</v>
      </c>
      <c r="H2538">
        <v>1464372623</v>
      </c>
      <c r="I2538" t="str">
        <f>Master_Data!$A2538 &amp; "-" &amp; Master_Data!$C2538</f>
        <v>SAS-2011</v>
      </c>
      <c r="J2538">
        <f t="shared" si="468"/>
        <v>3.2325915300000077</v>
      </c>
      <c r="K2538">
        <f t="shared" si="469"/>
        <v>-1.3473917000000029</v>
      </c>
      <c r="L2538">
        <f t="shared" si="470"/>
        <v>6.7648212000000152E-2</v>
      </c>
      <c r="M2538">
        <f t="shared" si="471"/>
        <v>1934470300.6833289</v>
      </c>
      <c r="N2538">
        <f t="shared" si="472"/>
        <v>22.690834839999994</v>
      </c>
      <c r="O2538">
        <f t="shared" si="473"/>
        <v>2.6096325550885169</v>
      </c>
      <c r="P2538" t="str">
        <f>IFERROR(VLOOKUP(A2538,Ref_Data!$A:$B,2,0),"Unknown")</f>
        <v>Unknown</v>
      </c>
      <c r="Q2538" t="str">
        <f>IFERROR(VLOOKUP(A2538,Ref_Data!$A:$C,3,0),"Unknown")</f>
        <v>Unknown</v>
      </c>
      <c r="R2538" t="str">
        <f t="shared" si="474"/>
        <v>Moderate Access</v>
      </c>
      <c r="S2538">
        <f t="shared" si="475"/>
        <v>-3.106162270820306</v>
      </c>
      <c r="T2538">
        <f t="shared" si="476"/>
        <v>6.6119010203588573</v>
      </c>
      <c r="U2538">
        <f t="shared" si="477"/>
        <v>-3.8055101207740556</v>
      </c>
      <c r="V2538">
        <f t="shared" si="478"/>
        <v>3.2325915300000077</v>
      </c>
      <c r="W2538">
        <f t="shared" si="479"/>
        <v>6.7648212000000152E-2</v>
      </c>
    </row>
    <row r="2539" spans="1:23" x14ac:dyDescent="0.2">
      <c r="A2539" t="s">
        <v>395</v>
      </c>
      <c r="B2539" t="s">
        <v>394</v>
      </c>
      <c r="C2539">
        <v>2012</v>
      </c>
      <c r="D2539">
        <v>78.419544450000004</v>
      </c>
      <c r="E2539">
        <v>36.385188880000001</v>
      </c>
      <c r="F2539">
        <v>1.4234584109999999</v>
      </c>
      <c r="G2539">
        <v>528.9854689</v>
      </c>
      <c r="H2539">
        <v>1483553073</v>
      </c>
      <c r="I2539" t="str">
        <f>Master_Data!$A2539 &amp; "-" &amp; Master_Data!$C2539</f>
        <v>SAS-2012</v>
      </c>
      <c r="J2539">
        <f t="shared" si="468"/>
        <v>1.1103792899999974</v>
      </c>
      <c r="K2539">
        <f t="shared" si="469"/>
        <v>-0.42408242999999857</v>
      </c>
      <c r="L2539">
        <f t="shared" si="470"/>
        <v>0.10243514799999986</v>
      </c>
      <c r="M2539">
        <f t="shared" si="471"/>
        <v>2111776099.9267468</v>
      </c>
      <c r="N2539">
        <f t="shared" si="472"/>
        <v>21.580455549999996</v>
      </c>
      <c r="O2539">
        <f t="shared" si="473"/>
        <v>2.6909215747646407</v>
      </c>
      <c r="P2539" t="str">
        <f>IFERROR(VLOOKUP(A2539,Ref_Data!$A:$B,2,0),"Unknown")</f>
        <v>Unknown</v>
      </c>
      <c r="Q2539" t="str">
        <f>IFERROR(VLOOKUP(A2539,Ref_Data!$A:$C,3,0),"Unknown")</f>
        <v>Unknown</v>
      </c>
      <c r="R2539" t="str">
        <f t="shared" si="474"/>
        <v>Moderate Access</v>
      </c>
      <c r="S2539">
        <f t="shared" si="475"/>
        <v>-2.7012600860156226</v>
      </c>
      <c r="T2539">
        <f t="shared" si="476"/>
        <v>6.2780594267751191</v>
      </c>
      <c r="U2539">
        <f t="shared" si="477"/>
        <v>-3.9820456520962293</v>
      </c>
      <c r="V2539">
        <f t="shared" si="478"/>
        <v>4.342970820000005</v>
      </c>
      <c r="W2539">
        <f t="shared" si="479"/>
        <v>0.17008336000000002</v>
      </c>
    </row>
    <row r="2540" spans="1:23" x14ac:dyDescent="0.2">
      <c r="A2540" t="s">
        <v>395</v>
      </c>
      <c r="B2540" t="s">
        <v>394</v>
      </c>
      <c r="C2540">
        <v>2013</v>
      </c>
      <c r="D2540">
        <v>80.847453200000004</v>
      </c>
      <c r="E2540">
        <v>36.610755849999997</v>
      </c>
      <c r="F2540">
        <v>1.4441109999999999</v>
      </c>
      <c r="G2540">
        <v>535.21815409999999</v>
      </c>
      <c r="H2540">
        <v>1501661991</v>
      </c>
      <c r="I2540" t="str">
        <f>Master_Data!$A2540 &amp; "-" &amp; Master_Data!$C2540</f>
        <v>SAS-2013</v>
      </c>
      <c r="J2540">
        <f t="shared" si="468"/>
        <v>2.4279087500000003</v>
      </c>
      <c r="K2540">
        <f t="shared" si="469"/>
        <v>0.22556696999999559</v>
      </c>
      <c r="L2540">
        <f t="shared" si="470"/>
        <v>2.0652588999999999E-2</v>
      </c>
      <c r="M2540">
        <f t="shared" si="471"/>
        <v>2168566599.4850011</v>
      </c>
      <c r="N2540">
        <f t="shared" si="472"/>
        <v>19.152546799999996</v>
      </c>
      <c r="O2540">
        <f t="shared" si="473"/>
        <v>2.6981726776969204</v>
      </c>
      <c r="P2540" t="str">
        <f>IFERROR(VLOOKUP(A2540,Ref_Data!$A:$B,2,0),"Unknown")</f>
        <v>Unknown</v>
      </c>
      <c r="Q2540" t="str">
        <f>IFERROR(VLOOKUP(A2540,Ref_Data!$A:$C,3,0),"Unknown")</f>
        <v>Unknown</v>
      </c>
      <c r="R2540" t="str">
        <f t="shared" si="474"/>
        <v>High Access</v>
      </c>
      <c r="S2540">
        <f t="shared" si="475"/>
        <v>-0.86508497664060258</v>
      </c>
      <c r="T2540">
        <f t="shared" si="476"/>
        <v>6.3091157661646484</v>
      </c>
      <c r="U2540">
        <f t="shared" si="477"/>
        <v>-3.5242594440000041</v>
      </c>
      <c r="V2540">
        <f t="shared" si="478"/>
        <v>6.7708795700000053</v>
      </c>
      <c r="W2540">
        <f t="shared" si="479"/>
        <v>0.19073594900000002</v>
      </c>
    </row>
    <row r="2541" spans="1:23" x14ac:dyDescent="0.2">
      <c r="A2541" t="s">
        <v>395</v>
      </c>
      <c r="B2541" t="s">
        <v>394</v>
      </c>
      <c r="C2541">
        <v>2014</v>
      </c>
      <c r="D2541">
        <v>82.84802243</v>
      </c>
      <c r="E2541">
        <v>35.509652240000001</v>
      </c>
      <c r="F2541">
        <v>1.5415276360000001</v>
      </c>
      <c r="G2541">
        <v>565.04503130000001</v>
      </c>
      <c r="H2541">
        <v>1519839246</v>
      </c>
      <c r="I2541" t="str">
        <f>Master_Data!$A2541 &amp; "-" &amp; Master_Data!$C2541</f>
        <v>SAS-2014</v>
      </c>
      <c r="J2541">
        <f t="shared" si="468"/>
        <v>2.0005692299999964</v>
      </c>
      <c r="K2541">
        <f t="shared" si="469"/>
        <v>-1.1011036099999956</v>
      </c>
      <c r="L2541">
        <f t="shared" si="470"/>
        <v>9.7416636000000167E-2</v>
      </c>
      <c r="M2541">
        <f t="shared" si="471"/>
        <v>2342874199.9864025</v>
      </c>
      <c r="N2541">
        <f t="shared" si="472"/>
        <v>17.15197757</v>
      </c>
      <c r="O2541">
        <f t="shared" si="473"/>
        <v>2.7281500599224895</v>
      </c>
      <c r="P2541" t="str">
        <f>IFERROR(VLOOKUP(A2541,Ref_Data!$A:$B,2,0),"Unknown")</f>
        <v>Unknown</v>
      </c>
      <c r="Q2541" t="str">
        <f>IFERROR(VLOOKUP(A2541,Ref_Data!$A:$C,3,0),"Unknown")</f>
        <v>Unknown</v>
      </c>
      <c r="R2541" t="str">
        <f t="shared" si="474"/>
        <v>High Access</v>
      </c>
      <c r="S2541">
        <f t="shared" si="475"/>
        <v>0.40711984113285382</v>
      </c>
      <c r="T2541">
        <f t="shared" si="476"/>
        <v>5.3979256344216999</v>
      </c>
      <c r="U2541">
        <f t="shared" si="477"/>
        <v>-3.2497592620836842</v>
      </c>
      <c r="V2541">
        <f t="shared" si="478"/>
        <v>8.7714488000000017</v>
      </c>
      <c r="W2541">
        <f t="shared" si="479"/>
        <v>0.28815258500000018</v>
      </c>
    </row>
    <row r="2542" spans="1:23" x14ac:dyDescent="0.2">
      <c r="A2542" t="s">
        <v>395</v>
      </c>
      <c r="B2542" t="s">
        <v>394</v>
      </c>
      <c r="C2542">
        <v>2015</v>
      </c>
      <c r="D2542">
        <v>86.532778460000003</v>
      </c>
      <c r="E2542">
        <v>34.883416850000003</v>
      </c>
      <c r="F2542">
        <v>1.5569484760000001</v>
      </c>
      <c r="G2542">
        <v>577.23417800000004</v>
      </c>
      <c r="H2542">
        <v>1537370078</v>
      </c>
      <c r="I2542" t="str">
        <f>Master_Data!$A2542 &amp; "-" &amp; Master_Data!$C2542</f>
        <v>SAS-2015</v>
      </c>
      <c r="J2542">
        <f t="shared" si="468"/>
        <v>3.6847560300000026</v>
      </c>
      <c r="K2542">
        <f t="shared" si="469"/>
        <v>-0.62623538999999795</v>
      </c>
      <c r="L2542">
        <f t="shared" si="470"/>
        <v>1.5420839999999991E-2</v>
      </c>
      <c r="M2542">
        <f t="shared" si="471"/>
        <v>2393605999.9901013</v>
      </c>
      <c r="N2542">
        <f t="shared" si="472"/>
        <v>13.467221539999997</v>
      </c>
      <c r="O2542">
        <f t="shared" si="473"/>
        <v>2.697256218255323</v>
      </c>
      <c r="P2542" t="str">
        <f>IFERROR(VLOOKUP(A2542,Ref_Data!$A:$B,2,0),"Unknown")</f>
        <v>Unknown</v>
      </c>
      <c r="Q2542" t="str">
        <f>IFERROR(VLOOKUP(A2542,Ref_Data!$A:$C,3,0),"Unknown")</f>
        <v>Unknown</v>
      </c>
      <c r="R2542" t="str">
        <f t="shared" si="474"/>
        <v>High Access</v>
      </c>
      <c r="S2542">
        <f t="shared" si="475"/>
        <v>3.5175399019531142</v>
      </c>
      <c r="T2542">
        <f t="shared" si="476"/>
        <v>4.9682596585020136</v>
      </c>
      <c r="U2542">
        <f t="shared" si="477"/>
        <v>-3.1524928900041789</v>
      </c>
      <c r="V2542">
        <f t="shared" si="478"/>
        <v>12.456204830000004</v>
      </c>
      <c r="W2542">
        <f t="shared" si="479"/>
        <v>0.30357342500000017</v>
      </c>
    </row>
    <row r="2543" spans="1:23" x14ac:dyDescent="0.2">
      <c r="A2543" t="s">
        <v>395</v>
      </c>
      <c r="B2543" t="s">
        <v>394</v>
      </c>
      <c r="C2543">
        <v>2016</v>
      </c>
      <c r="D2543">
        <v>88.318448040000007</v>
      </c>
      <c r="E2543">
        <v>34.207477240000003</v>
      </c>
      <c r="F2543">
        <v>1.5711909580000001</v>
      </c>
      <c r="G2543">
        <v>584.64620730000001</v>
      </c>
      <c r="H2543">
        <v>1555111864</v>
      </c>
      <c r="I2543" t="str">
        <f>Master_Data!$A2543 &amp; "-" &amp; Master_Data!$C2543</f>
        <v>SAS-2016</v>
      </c>
      <c r="J2543">
        <f t="shared" si="468"/>
        <v>1.785669580000004</v>
      </c>
      <c r="K2543">
        <f t="shared" si="469"/>
        <v>-0.67593961000000036</v>
      </c>
      <c r="L2543">
        <f t="shared" si="470"/>
        <v>1.4242482000000001E-2</v>
      </c>
      <c r="M2543">
        <f t="shared" si="471"/>
        <v>2443377699.3953257</v>
      </c>
      <c r="N2543">
        <f t="shared" si="472"/>
        <v>11.681551959999993</v>
      </c>
      <c r="O2543">
        <f t="shared" si="473"/>
        <v>2.687421791814983</v>
      </c>
      <c r="P2543" t="str">
        <f>IFERROR(VLOOKUP(A2543,Ref_Data!$A:$B,2,0),"Unknown")</f>
        <v>Unknown</v>
      </c>
      <c r="Q2543" t="str">
        <f>IFERROR(VLOOKUP(A2543,Ref_Data!$A:$C,3,0),"Unknown")</f>
        <v>Unknown</v>
      </c>
      <c r="R2543" t="str">
        <f t="shared" si="474"/>
        <v>High Access</v>
      </c>
      <c r="S2543">
        <f t="shared" si="475"/>
        <v>4.2236969094530394</v>
      </c>
      <c r="T2543">
        <f t="shared" si="476"/>
        <v>4.5014197148152775</v>
      </c>
      <c r="U2543">
        <f t="shared" si="477"/>
        <v>-3.1031808376694565</v>
      </c>
      <c r="V2543">
        <f t="shared" si="478"/>
        <v>14.241874410000008</v>
      </c>
      <c r="W2543">
        <f t="shared" si="479"/>
        <v>0.31781590700000018</v>
      </c>
    </row>
    <row r="2544" spans="1:23" x14ac:dyDescent="0.2">
      <c r="A2544" t="s">
        <v>395</v>
      </c>
      <c r="B2544" t="s">
        <v>394</v>
      </c>
      <c r="C2544">
        <v>2017</v>
      </c>
      <c r="D2544">
        <v>91.39837283</v>
      </c>
      <c r="E2544">
        <v>33.588887470000003</v>
      </c>
      <c r="F2544">
        <v>1.641908846</v>
      </c>
      <c r="G2544">
        <v>603.30763200000001</v>
      </c>
      <c r="H2544">
        <v>1572520427</v>
      </c>
      <c r="I2544" t="str">
        <f>Master_Data!$A2544 &amp; "-" &amp; Master_Data!$C2544</f>
        <v>SAS-2017</v>
      </c>
      <c r="J2544">
        <f t="shared" si="468"/>
        <v>3.0799247899999926</v>
      </c>
      <c r="K2544">
        <f t="shared" si="469"/>
        <v>-0.61858976999999982</v>
      </c>
      <c r="L2544">
        <f t="shared" si="470"/>
        <v>7.0717887999999895E-2</v>
      </c>
      <c r="M2544">
        <f t="shared" si="471"/>
        <v>2581935199.606997</v>
      </c>
      <c r="N2544">
        <f t="shared" si="472"/>
        <v>8.6016271700000004</v>
      </c>
      <c r="O2544">
        <f t="shared" si="473"/>
        <v>2.7215118107440088</v>
      </c>
      <c r="P2544" t="str">
        <f>IFERROR(VLOOKUP(A2544,Ref_Data!$A:$B,2,0),"Unknown")</f>
        <v>Unknown</v>
      </c>
      <c r="Q2544" t="str">
        <f>IFERROR(VLOOKUP(A2544,Ref_Data!$A:$C,3,0),"Unknown")</f>
        <v>Unknown</v>
      </c>
      <c r="R2544" t="str">
        <f t="shared" si="474"/>
        <v>High Access</v>
      </c>
      <c r="S2544">
        <f t="shared" si="475"/>
        <v>6.5444651399218827</v>
      </c>
      <c r="T2544">
        <f t="shared" si="476"/>
        <v>4.0473685982650558</v>
      </c>
      <c r="U2544">
        <f t="shared" si="477"/>
        <v>-3.0358422195732242</v>
      </c>
      <c r="V2544">
        <f t="shared" si="478"/>
        <v>17.321799200000001</v>
      </c>
      <c r="W2544">
        <f t="shared" si="479"/>
        <v>0.38853379500000007</v>
      </c>
    </row>
    <row r="2545" spans="1:23" x14ac:dyDescent="0.2">
      <c r="A2545" t="s">
        <v>395</v>
      </c>
      <c r="B2545" t="s">
        <v>394</v>
      </c>
      <c r="C2545">
        <v>2018</v>
      </c>
      <c r="D2545">
        <v>94.819202410000003</v>
      </c>
      <c r="E2545">
        <v>33.883499819999997</v>
      </c>
      <c r="F2545">
        <v>1.700230804</v>
      </c>
      <c r="G2545">
        <v>620.96270179999999</v>
      </c>
      <c r="H2545">
        <v>1589164714</v>
      </c>
      <c r="I2545" t="str">
        <f>Master_Data!$A2545 &amp; "-" &amp; Master_Data!$C2545</f>
        <v>SAS-2018</v>
      </c>
      <c r="J2545">
        <f t="shared" si="468"/>
        <v>3.420829580000003</v>
      </c>
      <c r="K2545">
        <f t="shared" si="469"/>
        <v>0.29461234999999419</v>
      </c>
      <c r="L2545">
        <f t="shared" si="470"/>
        <v>5.8321958000000063E-2</v>
      </c>
      <c r="M2545">
        <f t="shared" si="471"/>
        <v>2701946799.3726501</v>
      </c>
      <c r="N2545">
        <f t="shared" si="472"/>
        <v>5.1807975899999974</v>
      </c>
      <c r="O2545">
        <f t="shared" si="473"/>
        <v>2.7380562456835151</v>
      </c>
      <c r="P2545" t="str">
        <f>IFERROR(VLOOKUP(A2545,Ref_Data!$A:$B,2,0),"Unknown")</f>
        <v>Unknown</v>
      </c>
      <c r="Q2545" t="str">
        <f>IFERROR(VLOOKUP(A2545,Ref_Data!$A:$C,3,0),"Unknown")</f>
        <v>Unknown</v>
      </c>
      <c r="R2545" t="str">
        <f t="shared" si="474"/>
        <v>High Access</v>
      </c>
      <c r="S2545">
        <f t="shared" si="475"/>
        <v>9.3354018503125076</v>
      </c>
      <c r="T2545">
        <f t="shared" si="476"/>
        <v>4.3204696496746955</v>
      </c>
      <c r="U2545">
        <f t="shared" si="477"/>
        <v>-3.0106382056276146</v>
      </c>
      <c r="V2545">
        <f t="shared" si="478"/>
        <v>20.742628780000004</v>
      </c>
      <c r="W2545">
        <f t="shared" si="479"/>
        <v>0.44685575300000013</v>
      </c>
    </row>
    <row r="2546" spans="1:23" x14ac:dyDescent="0.2">
      <c r="A2546" t="s">
        <v>395</v>
      </c>
      <c r="B2546" t="s">
        <v>394</v>
      </c>
      <c r="C2546">
        <v>2019</v>
      </c>
      <c r="D2546">
        <v>95.469895399999999</v>
      </c>
      <c r="E2546">
        <v>34.42935799</v>
      </c>
      <c r="F2546">
        <v>1.682783884</v>
      </c>
      <c r="G2546">
        <v>621.2960243</v>
      </c>
      <c r="H2546">
        <v>1605412986</v>
      </c>
      <c r="I2546" t="str">
        <f>Master_Data!$A2546 &amp; "-" &amp; Master_Data!$C2546</f>
        <v>SAS-2019</v>
      </c>
      <c r="J2546">
        <f t="shared" si="468"/>
        <v>0.65069298999999603</v>
      </c>
      <c r="K2546">
        <f t="shared" si="469"/>
        <v>0.54585817000000247</v>
      </c>
      <c r="L2546">
        <f t="shared" si="470"/>
        <v>-1.7446920000000032E-2</v>
      </c>
      <c r="M2546">
        <f t="shared" si="471"/>
        <v>2701563100.0051174</v>
      </c>
      <c r="N2546">
        <f t="shared" si="472"/>
        <v>4.5301046000000014</v>
      </c>
      <c r="O2546">
        <f t="shared" si="473"/>
        <v>2.7085057978536948</v>
      </c>
      <c r="P2546" t="str">
        <f>IFERROR(VLOOKUP(A2546,Ref_Data!$A:$B,2,0),"Unknown")</f>
        <v>Unknown</v>
      </c>
      <c r="Q2546" t="str">
        <f>IFERROR(VLOOKUP(A2546,Ref_Data!$A:$C,3,0),"Unknown")</f>
        <v>Unknown</v>
      </c>
      <c r="R2546" t="str">
        <f t="shared" si="474"/>
        <v>Universal Access</v>
      </c>
      <c r="S2546">
        <f t="shared" si="475"/>
        <v>9.4285182605858751</v>
      </c>
      <c r="T2546">
        <f t="shared" si="476"/>
        <v>4.9671669461727106</v>
      </c>
      <c r="U2546">
        <f t="shared" si="477"/>
        <v>-3.0006174115815876</v>
      </c>
      <c r="V2546">
        <f t="shared" si="478"/>
        <v>21.39332177</v>
      </c>
      <c r="W2546">
        <f t="shared" si="479"/>
        <v>0.4294088330000001</v>
      </c>
    </row>
    <row r="2547" spans="1:23" x14ac:dyDescent="0.2">
      <c r="A2547" t="s">
        <v>395</v>
      </c>
      <c r="B2547" t="s">
        <v>394</v>
      </c>
      <c r="C2547">
        <v>2020</v>
      </c>
      <c r="D2547">
        <v>96.401361739999999</v>
      </c>
      <c r="E2547">
        <v>36.886465909999998</v>
      </c>
      <c r="F2547">
        <v>1.5438989830000001</v>
      </c>
      <c r="G2547">
        <v>591.69883149999998</v>
      </c>
      <c r="H2547">
        <v>1621073417</v>
      </c>
      <c r="I2547" t="str">
        <f>Master_Data!$A2547 &amp; "-" &amp; Master_Data!$C2547</f>
        <v>SAS-2020</v>
      </c>
      <c r="J2547">
        <f t="shared" si="468"/>
        <v>0.93146634000000006</v>
      </c>
      <c r="K2547">
        <f t="shared" si="469"/>
        <v>2.4571079199999986</v>
      </c>
      <c r="L2547">
        <f t="shared" si="470"/>
        <v>-0.13888490099999995</v>
      </c>
      <c r="M2547">
        <f t="shared" si="471"/>
        <v>2502773599.8746352</v>
      </c>
      <c r="N2547">
        <f t="shared" si="472"/>
        <v>3.5986382600000013</v>
      </c>
      <c r="O2547">
        <f t="shared" si="473"/>
        <v>2.6092648841068398</v>
      </c>
      <c r="P2547" t="str">
        <f>IFERROR(VLOOKUP(A2547,Ref_Data!$A:$B,2,0),"Unknown")</f>
        <v>Unknown</v>
      </c>
      <c r="Q2547" t="str">
        <f>IFERROR(VLOOKUP(A2547,Ref_Data!$A:$C,3,0),"Unknown")</f>
        <v>Unknown</v>
      </c>
      <c r="R2547" t="str">
        <f t="shared" si="474"/>
        <v>Universal Access</v>
      </c>
      <c r="S2547">
        <f t="shared" si="475"/>
        <v>9.827527214335916</v>
      </c>
      <c r="T2547">
        <f t="shared" si="476"/>
        <v>6.3516124761847372</v>
      </c>
      <c r="U2547">
        <f t="shared" si="477"/>
        <v>-2.8568486533012578</v>
      </c>
      <c r="V2547">
        <f t="shared" si="478"/>
        <v>22.32478811</v>
      </c>
      <c r="W2547">
        <f t="shared" si="479"/>
        <v>0.29052393200000015</v>
      </c>
    </row>
    <row r="2548" spans="1:23" x14ac:dyDescent="0.2">
      <c r="A2548" t="s">
        <v>395</v>
      </c>
      <c r="B2548" t="s">
        <v>394</v>
      </c>
      <c r="C2548">
        <v>2021</v>
      </c>
      <c r="D2548">
        <v>99.369312910000005</v>
      </c>
      <c r="F2548">
        <v>1.6877631609999999</v>
      </c>
      <c r="G2548">
        <v>632.58621970000002</v>
      </c>
      <c r="H2548">
        <v>1634785356</v>
      </c>
      <c r="I2548" t="str">
        <f>Master_Data!$A2548 &amp; "-" &amp; Master_Data!$C2548</f>
        <v>SAS-2021</v>
      </c>
      <c r="J2548">
        <f t="shared" si="468"/>
        <v>2.9679511700000063</v>
      </c>
      <c r="K2548" t="str">
        <f t="shared" si="469"/>
        <v/>
      </c>
      <c r="L2548">
        <f t="shared" si="470"/>
        <v>0.14386417799999984</v>
      </c>
      <c r="M2548">
        <f t="shared" si="471"/>
        <v>2759130499.9990702</v>
      </c>
      <c r="N2548">
        <f t="shared" si="472"/>
        <v>0.63068708999999501</v>
      </c>
      <c r="O2548">
        <f t="shared" si="473"/>
        <v>2.6680365591909525</v>
      </c>
      <c r="P2548" t="str">
        <f>IFERROR(VLOOKUP(A2548,Ref_Data!$A:$B,2,0),"Unknown")</f>
        <v>Unknown</v>
      </c>
      <c r="Q2548" t="str">
        <f>IFERROR(VLOOKUP(A2548,Ref_Data!$A:$C,3,0),"Unknown")</f>
        <v>Unknown</v>
      </c>
      <c r="R2548" t="str">
        <f t="shared" si="474"/>
        <v>Universal Access</v>
      </c>
      <c r="S2548">
        <f t="shared" si="475"/>
        <v>12.244144399726565</v>
      </c>
      <c r="T2548" t="str">
        <f t="shared" si="476"/>
        <v/>
      </c>
      <c r="U2548">
        <f t="shared" si="477"/>
        <v>-2.8929711800041864</v>
      </c>
      <c r="V2548">
        <f t="shared" si="478"/>
        <v>25.292739280000006</v>
      </c>
      <c r="W2548">
        <f t="shared" si="479"/>
        <v>0.43438810999999999</v>
      </c>
    </row>
    <row r="2549" spans="1:23" x14ac:dyDescent="0.2">
      <c r="A2549" t="s">
        <v>395</v>
      </c>
      <c r="B2549" t="s">
        <v>394</v>
      </c>
      <c r="C2549">
        <v>2022</v>
      </c>
      <c r="D2549">
        <v>99.089511470000005</v>
      </c>
      <c r="F2549">
        <v>1.800411516</v>
      </c>
      <c r="G2549">
        <v>676.41681949999997</v>
      </c>
      <c r="H2549">
        <v>1648009565</v>
      </c>
      <c r="I2549" t="str">
        <f>Master_Data!$A2549 &amp; "-" &amp; Master_Data!$C2549</f>
        <v>SAS-2022</v>
      </c>
      <c r="J2549">
        <f t="shared" si="468"/>
        <v>-0.27980143999999996</v>
      </c>
      <c r="K2549" t="str">
        <f t="shared" si="469"/>
        <v/>
      </c>
      <c r="L2549">
        <f t="shared" si="470"/>
        <v>0.11264835500000014</v>
      </c>
      <c r="M2549">
        <f t="shared" si="471"/>
        <v>2967095399.3041506</v>
      </c>
      <c r="N2549">
        <f t="shared" si="472"/>
        <v>0.91048852999999497</v>
      </c>
      <c r="O2549">
        <f t="shared" si="473"/>
        <v>2.6616894555207025</v>
      </c>
      <c r="P2549" t="str">
        <f>IFERROR(VLOOKUP(A2549,Ref_Data!$A:$B,2,0),"Unknown")</f>
        <v>Unknown</v>
      </c>
      <c r="Q2549" t="str">
        <f>IFERROR(VLOOKUP(A2549,Ref_Data!$A:$C,3,0),"Unknown")</f>
        <v>Unknown</v>
      </c>
      <c r="R2549" t="str">
        <f t="shared" si="474"/>
        <v>Universal Access</v>
      </c>
      <c r="S2549">
        <f t="shared" si="475"/>
        <v>11.675457806015658</v>
      </c>
      <c r="T2549" t="str">
        <f t="shared" si="476"/>
        <v/>
      </c>
      <c r="U2549">
        <f t="shared" si="477"/>
        <v>-2.7503895362259363</v>
      </c>
      <c r="V2549">
        <f t="shared" si="478"/>
        <v>25.012937840000006</v>
      </c>
      <c r="W2549">
        <f t="shared" si="479"/>
        <v>0.54703646500000014</v>
      </c>
    </row>
    <row r="2550" spans="1:23" x14ac:dyDescent="0.2">
      <c r="A2550" t="s">
        <v>397</v>
      </c>
      <c r="B2550" t="s">
        <v>396</v>
      </c>
      <c r="C2550">
        <v>2010</v>
      </c>
      <c r="D2550">
        <v>100</v>
      </c>
      <c r="E2550">
        <v>0</v>
      </c>
      <c r="F2550">
        <v>20.30474233</v>
      </c>
      <c r="G2550">
        <v>7965.261219</v>
      </c>
      <c r="H2550">
        <v>23978487</v>
      </c>
      <c r="I2550" t="str">
        <f>Master_Data!$A2550 &amp; "-" &amp; Master_Data!$C2550</f>
        <v>SAU-2010</v>
      </c>
      <c r="J2550" t="str">
        <f t="shared" si="468"/>
        <v/>
      </c>
      <c r="K2550" t="str">
        <f t="shared" si="469"/>
        <v/>
      </c>
      <c r="L2550" t="str">
        <f t="shared" si="470"/>
        <v/>
      </c>
      <c r="M2550">
        <f t="shared" si="471"/>
        <v>486876999.99825472</v>
      </c>
      <c r="N2550">
        <f t="shared" si="472"/>
        <v>0</v>
      </c>
      <c r="O2550">
        <f t="shared" si="473"/>
        <v>2.5491621394118149</v>
      </c>
      <c r="P2550" t="str">
        <f>IFERROR(VLOOKUP(A2550,Ref_Data!$A:$B,2,0),"Unknown")</f>
        <v>High Income</v>
      </c>
      <c r="Q2550" t="str">
        <f>IFERROR(VLOOKUP(A2550,Ref_Data!$A:$C,3,0),"Unknown")</f>
        <v>Middle East &amp; North Africa</v>
      </c>
      <c r="R2550" t="str">
        <f t="shared" si="474"/>
        <v>Universal Access</v>
      </c>
      <c r="S2550">
        <f t="shared" si="475"/>
        <v>20.375342560585949</v>
      </c>
      <c r="T2550">
        <f t="shared" si="476"/>
        <v>-30.412664906737902</v>
      </c>
      <c r="U2550">
        <f t="shared" si="477"/>
        <v>15.206683116008366</v>
      </c>
      <c r="V2550">
        <f t="shared" si="478"/>
        <v>0</v>
      </c>
      <c r="W2550">
        <f t="shared" si="479"/>
        <v>0</v>
      </c>
    </row>
    <row r="2551" spans="1:23" x14ac:dyDescent="0.2">
      <c r="A2551" t="s">
        <v>397</v>
      </c>
      <c r="B2551" t="s">
        <v>396</v>
      </c>
      <c r="C2551">
        <v>2011</v>
      </c>
      <c r="D2551">
        <v>100</v>
      </c>
      <c r="E2551">
        <v>0</v>
      </c>
      <c r="F2551">
        <v>20.294025950000002</v>
      </c>
      <c r="G2551">
        <v>7979.3799660000004</v>
      </c>
      <c r="H2551">
        <v>25091867</v>
      </c>
      <c r="I2551" t="str">
        <f>Master_Data!$A2551 &amp; "-" &amp; Master_Data!$C2551</f>
        <v>SAU-2011</v>
      </c>
      <c r="J2551">
        <f t="shared" si="468"/>
        <v>0</v>
      </c>
      <c r="K2551">
        <f t="shared" si="469"/>
        <v>0</v>
      </c>
      <c r="L2551">
        <f t="shared" si="470"/>
        <v>-1.0716379999998082E-2</v>
      </c>
      <c r="M2551">
        <f t="shared" si="471"/>
        <v>509215000.03194869</v>
      </c>
      <c r="N2551">
        <f t="shared" si="472"/>
        <v>0</v>
      </c>
      <c r="O2551">
        <f t="shared" si="473"/>
        <v>2.5433086325594836</v>
      </c>
      <c r="P2551" t="str">
        <f>IFERROR(VLOOKUP(A2551,Ref_Data!$A:$B,2,0),"Unknown")</f>
        <v>High Income</v>
      </c>
      <c r="Q2551" t="str">
        <f>IFERROR(VLOOKUP(A2551,Ref_Data!$A:$C,3,0),"Unknown")</f>
        <v>Middle East &amp; North Africa</v>
      </c>
      <c r="R2551" t="str">
        <f t="shared" si="474"/>
        <v>Universal Access</v>
      </c>
      <c r="S2551">
        <f t="shared" si="475"/>
        <v>19.584672569179688</v>
      </c>
      <c r="T2551">
        <f t="shared" si="476"/>
        <v>-30.197370289641142</v>
      </c>
      <c r="U2551">
        <f t="shared" si="477"/>
        <v>15.167492566225945</v>
      </c>
      <c r="V2551">
        <f t="shared" si="478"/>
        <v>0</v>
      </c>
      <c r="W2551">
        <f t="shared" si="479"/>
        <v>-1.0716379999998082E-2</v>
      </c>
    </row>
    <row r="2552" spans="1:23" x14ac:dyDescent="0.2">
      <c r="A2552" t="s">
        <v>397</v>
      </c>
      <c r="B2552" t="s">
        <v>396</v>
      </c>
      <c r="C2552">
        <v>2012</v>
      </c>
      <c r="D2552">
        <v>100</v>
      </c>
      <c r="E2552">
        <v>0</v>
      </c>
      <c r="F2552">
        <v>20.610094570000001</v>
      </c>
      <c r="G2552">
        <v>7862.4235410000001</v>
      </c>
      <c r="H2552">
        <v>26168861</v>
      </c>
      <c r="I2552" t="str">
        <f>Master_Data!$A2552 &amp; "-" &amp; Master_Data!$C2552</f>
        <v>SAU-2012</v>
      </c>
      <c r="J2552">
        <f t="shared" si="468"/>
        <v>0</v>
      </c>
      <c r="K2552">
        <f t="shared" si="469"/>
        <v>0</v>
      </c>
      <c r="L2552">
        <f t="shared" si="470"/>
        <v>0.31606861999999936</v>
      </c>
      <c r="M2552">
        <f t="shared" si="471"/>
        <v>539342699.99918485</v>
      </c>
      <c r="N2552">
        <f t="shared" si="472"/>
        <v>0</v>
      </c>
      <c r="O2552">
        <f t="shared" si="473"/>
        <v>2.621341175850552</v>
      </c>
      <c r="P2552" t="str">
        <f>IFERROR(VLOOKUP(A2552,Ref_Data!$A:$B,2,0),"Unknown")</f>
        <v>High Income</v>
      </c>
      <c r="Q2552" t="str">
        <f>IFERROR(VLOOKUP(A2552,Ref_Data!$A:$C,3,0),"Unknown")</f>
        <v>Middle East &amp; North Africa</v>
      </c>
      <c r="R2552" t="str">
        <f t="shared" si="474"/>
        <v>Universal Access</v>
      </c>
      <c r="S2552">
        <f t="shared" si="475"/>
        <v>18.879195463984374</v>
      </c>
      <c r="T2552">
        <f t="shared" si="476"/>
        <v>-30.107129453224882</v>
      </c>
      <c r="U2552">
        <f t="shared" si="477"/>
        <v>15.204590506903772</v>
      </c>
      <c r="V2552">
        <f t="shared" si="478"/>
        <v>0</v>
      </c>
      <c r="W2552">
        <f t="shared" si="479"/>
        <v>0.30535224000000127</v>
      </c>
    </row>
    <row r="2553" spans="1:23" x14ac:dyDescent="0.2">
      <c r="A2553" t="s">
        <v>397</v>
      </c>
      <c r="B2553" t="s">
        <v>396</v>
      </c>
      <c r="C2553">
        <v>2013</v>
      </c>
      <c r="D2553">
        <v>100</v>
      </c>
      <c r="E2553">
        <v>0</v>
      </c>
      <c r="F2553">
        <v>19.808728670000001</v>
      </c>
      <c r="G2553">
        <v>7401.1713030000001</v>
      </c>
      <c r="H2553">
        <v>27624004</v>
      </c>
      <c r="I2553" t="str">
        <f>Master_Data!$A2553 &amp; "-" &amp; Master_Data!$C2553</f>
        <v>SAU-2013</v>
      </c>
      <c r="J2553">
        <f t="shared" si="468"/>
        <v>0</v>
      </c>
      <c r="K2553">
        <f t="shared" si="469"/>
        <v>0</v>
      </c>
      <c r="L2553">
        <f t="shared" si="470"/>
        <v>-0.80136590000000041</v>
      </c>
      <c r="M2553">
        <f t="shared" si="471"/>
        <v>547196400.01499474</v>
      </c>
      <c r="N2553">
        <f t="shared" si="472"/>
        <v>0</v>
      </c>
      <c r="O2553">
        <f t="shared" si="473"/>
        <v>2.676431588871711</v>
      </c>
      <c r="P2553" t="str">
        <f>IFERROR(VLOOKUP(A2553,Ref_Data!$A:$B,2,0),"Unknown")</f>
        <v>High Income</v>
      </c>
      <c r="Q2553" t="str">
        <f>IFERROR(VLOOKUP(A2553,Ref_Data!$A:$C,3,0),"Unknown")</f>
        <v>Middle East &amp; North Africa</v>
      </c>
      <c r="R2553" t="str">
        <f t="shared" si="474"/>
        <v>Universal Access</v>
      </c>
      <c r="S2553">
        <f t="shared" si="475"/>
        <v>18.287461823359394</v>
      </c>
      <c r="T2553">
        <f t="shared" si="476"/>
        <v>-30.301640083835348</v>
      </c>
      <c r="U2553">
        <f t="shared" si="477"/>
        <v>14.840358225999996</v>
      </c>
      <c r="V2553">
        <f t="shared" si="478"/>
        <v>0</v>
      </c>
      <c r="W2553">
        <f t="shared" si="479"/>
        <v>-0.49601365999999913</v>
      </c>
    </row>
    <row r="2554" spans="1:23" x14ac:dyDescent="0.2">
      <c r="A2554" t="s">
        <v>397</v>
      </c>
      <c r="B2554" t="s">
        <v>396</v>
      </c>
      <c r="C2554">
        <v>2014</v>
      </c>
      <c r="D2554">
        <v>100</v>
      </c>
      <c r="E2554">
        <v>0</v>
      </c>
      <c r="F2554">
        <v>20.697380679999998</v>
      </c>
      <c r="G2554">
        <v>7959.8135169999996</v>
      </c>
      <c r="H2554">
        <v>28309273</v>
      </c>
      <c r="I2554" t="str">
        <f>Master_Data!$A2554 &amp; "-" &amp; Master_Data!$C2554</f>
        <v>SAU-2014</v>
      </c>
      <c r="J2554">
        <f t="shared" si="468"/>
        <v>0</v>
      </c>
      <c r="K2554">
        <f t="shared" si="469"/>
        <v>0</v>
      </c>
      <c r="L2554">
        <f t="shared" si="470"/>
        <v>0.88865200999999772</v>
      </c>
      <c r="M2554">
        <f t="shared" si="471"/>
        <v>585927800.0550456</v>
      </c>
      <c r="N2554">
        <f t="shared" si="472"/>
        <v>0</v>
      </c>
      <c r="O2554">
        <f t="shared" si="473"/>
        <v>2.6002343692846592</v>
      </c>
      <c r="P2554" t="str">
        <f>IFERROR(VLOOKUP(A2554,Ref_Data!$A:$B,2,0),"Unknown")</f>
        <v>High Income</v>
      </c>
      <c r="Q2554" t="str">
        <f>IFERROR(VLOOKUP(A2554,Ref_Data!$A:$C,3,0),"Unknown")</f>
        <v>Middle East &amp; North Africa</v>
      </c>
      <c r="R2554" t="str">
        <f t="shared" si="474"/>
        <v>Universal Access</v>
      </c>
      <c r="S2554">
        <f t="shared" si="475"/>
        <v>17.559097411132853</v>
      </c>
      <c r="T2554">
        <f t="shared" si="476"/>
        <v>-30.111726605578301</v>
      </c>
      <c r="U2554">
        <f t="shared" si="477"/>
        <v>15.906093781916315</v>
      </c>
      <c r="V2554">
        <f t="shared" si="478"/>
        <v>0</v>
      </c>
      <c r="W2554">
        <f t="shared" si="479"/>
        <v>0.39263834999999858</v>
      </c>
    </row>
    <row r="2555" spans="1:23" x14ac:dyDescent="0.2">
      <c r="A2555" t="s">
        <v>397</v>
      </c>
      <c r="B2555" t="s">
        <v>396</v>
      </c>
      <c r="C2555">
        <v>2015</v>
      </c>
      <c r="D2555">
        <v>100</v>
      </c>
      <c r="E2555">
        <v>0</v>
      </c>
      <c r="F2555">
        <v>20.507125909999999</v>
      </c>
      <c r="G2555">
        <v>7786.9165169999997</v>
      </c>
      <c r="H2555">
        <v>29816382</v>
      </c>
      <c r="I2555" t="str">
        <f>Master_Data!$A2555 &amp; "-" &amp; Master_Data!$C2555</f>
        <v>SAU-2015</v>
      </c>
      <c r="J2555">
        <f t="shared" si="468"/>
        <v>0</v>
      </c>
      <c r="K2555">
        <f t="shared" si="469"/>
        <v>0</v>
      </c>
      <c r="L2555">
        <f t="shared" si="470"/>
        <v>-0.19025476999999924</v>
      </c>
      <c r="M2555">
        <f t="shared" si="471"/>
        <v>611448299.85465765</v>
      </c>
      <c r="N2555">
        <f t="shared" si="472"/>
        <v>0</v>
      </c>
      <c r="O2555">
        <f t="shared" si="473"/>
        <v>2.6335361198787588</v>
      </c>
      <c r="P2555" t="str">
        <f>IFERROR(VLOOKUP(A2555,Ref_Data!$A:$B,2,0),"Unknown")</f>
        <v>High Income</v>
      </c>
      <c r="Q2555" t="str">
        <f>IFERROR(VLOOKUP(A2555,Ref_Data!$A:$C,3,0),"Unknown")</f>
        <v>Middle East &amp; North Africa</v>
      </c>
      <c r="R2555" t="str">
        <f t="shared" si="474"/>
        <v>Universal Access</v>
      </c>
      <c r="S2555">
        <f t="shared" si="475"/>
        <v>16.984761441953111</v>
      </c>
      <c r="T2555">
        <f t="shared" si="476"/>
        <v>-29.91515719149799</v>
      </c>
      <c r="U2555">
        <f t="shared" si="477"/>
        <v>15.797684543995821</v>
      </c>
      <c r="V2555">
        <f t="shared" si="478"/>
        <v>0</v>
      </c>
      <c r="W2555">
        <f t="shared" si="479"/>
        <v>0.20238357999999934</v>
      </c>
    </row>
    <row r="2556" spans="1:23" x14ac:dyDescent="0.2">
      <c r="A2556" t="s">
        <v>397</v>
      </c>
      <c r="B2556" t="s">
        <v>396</v>
      </c>
      <c r="C2556">
        <v>2016</v>
      </c>
      <c r="D2556">
        <v>99.9</v>
      </c>
      <c r="E2556">
        <v>0</v>
      </c>
      <c r="F2556">
        <v>19.69070237</v>
      </c>
      <c r="G2556">
        <v>7521.5891160000001</v>
      </c>
      <c r="H2556">
        <v>30954198</v>
      </c>
      <c r="I2556" t="str">
        <f>Master_Data!$A2556 &amp; "-" &amp; Master_Data!$C2556</f>
        <v>SAU-2016</v>
      </c>
      <c r="J2556">
        <f t="shared" si="468"/>
        <v>-9.9999999999994316E-2</v>
      </c>
      <c r="K2556">
        <f t="shared" si="469"/>
        <v>0</v>
      </c>
      <c r="L2556">
        <f t="shared" si="470"/>
        <v>-0.81642353999999884</v>
      </c>
      <c r="M2556">
        <f t="shared" si="471"/>
        <v>609509899.92004931</v>
      </c>
      <c r="N2556">
        <f t="shared" si="472"/>
        <v>9.9999999999994316E-2</v>
      </c>
      <c r="O2556">
        <f t="shared" si="473"/>
        <v>2.6178912549362394</v>
      </c>
      <c r="P2556" t="str">
        <f>IFERROR(VLOOKUP(A2556,Ref_Data!$A:$B,2,0),"Unknown")</f>
        <v>High Income</v>
      </c>
      <c r="Q2556" t="str">
        <f>IFERROR(VLOOKUP(A2556,Ref_Data!$A:$C,3,0),"Unknown")</f>
        <v>Middle East &amp; North Africa</v>
      </c>
      <c r="R2556" t="str">
        <f t="shared" si="474"/>
        <v>Universal Access</v>
      </c>
      <c r="S2556">
        <f t="shared" si="475"/>
        <v>15.805248869453038</v>
      </c>
      <c r="T2556">
        <f t="shared" si="476"/>
        <v>-29.706057525184725</v>
      </c>
      <c r="U2556">
        <f t="shared" si="477"/>
        <v>15.016330574330544</v>
      </c>
      <c r="V2556">
        <f t="shared" si="478"/>
        <v>-9.9999999999994316E-2</v>
      </c>
      <c r="W2556">
        <f t="shared" si="479"/>
        <v>-0.6140399599999995</v>
      </c>
    </row>
    <row r="2557" spans="1:23" x14ac:dyDescent="0.2">
      <c r="A2557" t="s">
        <v>397</v>
      </c>
      <c r="B2557" t="s">
        <v>396</v>
      </c>
      <c r="C2557">
        <v>2017</v>
      </c>
      <c r="D2557">
        <v>100</v>
      </c>
      <c r="E2557">
        <v>0</v>
      </c>
      <c r="F2557">
        <v>19.476469179999999</v>
      </c>
      <c r="G2557">
        <v>7707.0563300000003</v>
      </c>
      <c r="H2557">
        <v>30977355</v>
      </c>
      <c r="I2557" t="str">
        <f>Master_Data!$A2557 &amp; "-" &amp; Master_Data!$C2557</f>
        <v>SAU-2017</v>
      </c>
      <c r="J2557">
        <f t="shared" si="468"/>
        <v>9.9999999999994316E-2</v>
      </c>
      <c r="K2557">
        <f t="shared" si="469"/>
        <v>0</v>
      </c>
      <c r="L2557">
        <f t="shared" si="470"/>
        <v>-0.21423319000000163</v>
      </c>
      <c r="M2557">
        <f t="shared" si="471"/>
        <v>603329499.93541884</v>
      </c>
      <c r="N2557">
        <f t="shared" si="472"/>
        <v>0</v>
      </c>
      <c r="O2557">
        <f t="shared" si="473"/>
        <v>2.5270957348770278</v>
      </c>
      <c r="P2557" t="str">
        <f>IFERROR(VLOOKUP(A2557,Ref_Data!$A:$B,2,0),"Unknown")</f>
        <v>High Income</v>
      </c>
      <c r="Q2557" t="str">
        <f>IFERROR(VLOOKUP(A2557,Ref_Data!$A:$C,3,0),"Unknown")</f>
        <v>Middle East &amp; North Africa</v>
      </c>
      <c r="R2557" t="str">
        <f t="shared" si="474"/>
        <v>Universal Access</v>
      </c>
      <c r="S2557">
        <f t="shared" si="475"/>
        <v>15.146092309921883</v>
      </c>
      <c r="T2557">
        <f t="shared" si="476"/>
        <v>-29.541518871734947</v>
      </c>
      <c r="U2557">
        <f t="shared" si="477"/>
        <v>14.798718114426775</v>
      </c>
      <c r="V2557">
        <f t="shared" si="478"/>
        <v>0</v>
      </c>
      <c r="W2557">
        <f t="shared" si="479"/>
        <v>-0.82827315000000112</v>
      </c>
    </row>
    <row r="2558" spans="1:23" x14ac:dyDescent="0.2">
      <c r="A2558" t="s">
        <v>397</v>
      </c>
      <c r="B2558" t="s">
        <v>396</v>
      </c>
      <c r="C2558">
        <v>2018</v>
      </c>
      <c r="D2558">
        <v>99.9</v>
      </c>
      <c r="E2558">
        <v>0</v>
      </c>
      <c r="F2558">
        <v>19.209084059999999</v>
      </c>
      <c r="G2558">
        <v>7650.6637250000003</v>
      </c>
      <c r="H2558">
        <v>30196281</v>
      </c>
      <c r="I2558" t="str">
        <f>Master_Data!$A2558 &amp; "-" &amp; Master_Data!$C2558</f>
        <v>SAU-2018</v>
      </c>
      <c r="J2558">
        <f t="shared" si="468"/>
        <v>-9.9999999999994316E-2</v>
      </c>
      <c r="K2558">
        <f t="shared" si="469"/>
        <v>0</v>
      </c>
      <c r="L2558">
        <f t="shared" si="470"/>
        <v>-0.26738512000000014</v>
      </c>
      <c r="M2558">
        <f t="shared" si="471"/>
        <v>580042900.02838087</v>
      </c>
      <c r="N2558">
        <f t="shared" si="472"/>
        <v>9.9999999999994316E-2</v>
      </c>
      <c r="O2558">
        <f t="shared" si="473"/>
        <v>2.510773542069384</v>
      </c>
      <c r="P2558" t="str">
        <f>IFERROR(VLOOKUP(A2558,Ref_Data!$A:$B,2,0),"Unknown")</f>
        <v>High Income</v>
      </c>
      <c r="Q2558" t="str">
        <f>IFERROR(VLOOKUP(A2558,Ref_Data!$A:$C,3,0),"Unknown")</f>
        <v>Middle East &amp; North Africa</v>
      </c>
      <c r="R2558" t="str">
        <f t="shared" si="474"/>
        <v>Universal Access</v>
      </c>
      <c r="S2558">
        <f t="shared" si="475"/>
        <v>14.416199440312511</v>
      </c>
      <c r="T2558">
        <f t="shared" si="476"/>
        <v>-29.563030170325302</v>
      </c>
      <c r="U2558">
        <f t="shared" si="477"/>
        <v>14.498215050372384</v>
      </c>
      <c r="V2558">
        <f t="shared" si="478"/>
        <v>-9.9999999999994316E-2</v>
      </c>
      <c r="W2558">
        <f t="shared" si="479"/>
        <v>-1.0956582700000013</v>
      </c>
    </row>
    <row r="2559" spans="1:23" x14ac:dyDescent="0.2">
      <c r="A2559" t="s">
        <v>397</v>
      </c>
      <c r="B2559" t="s">
        <v>396</v>
      </c>
      <c r="C2559">
        <v>2019</v>
      </c>
      <c r="D2559">
        <v>100</v>
      </c>
      <c r="E2559">
        <v>0</v>
      </c>
      <c r="F2559">
        <v>19.285945860000002</v>
      </c>
      <c r="G2559">
        <v>7668.2216589999998</v>
      </c>
      <c r="H2559">
        <v>30063799</v>
      </c>
      <c r="I2559" t="str">
        <f>Master_Data!$A2559 &amp; "-" &amp; Master_Data!$C2559</f>
        <v>SAU-2019</v>
      </c>
      <c r="J2559">
        <f t="shared" si="468"/>
        <v>9.9999999999994316E-2</v>
      </c>
      <c r="K2559">
        <f t="shared" si="469"/>
        <v>0</v>
      </c>
      <c r="L2559">
        <f t="shared" si="470"/>
        <v>7.68618000000032E-2</v>
      </c>
      <c r="M2559">
        <f t="shared" si="471"/>
        <v>579808799.85992217</v>
      </c>
      <c r="N2559">
        <f t="shared" si="472"/>
        <v>0</v>
      </c>
      <c r="O2559">
        <f t="shared" si="473"/>
        <v>2.5150480408145963</v>
      </c>
      <c r="P2559" t="str">
        <f>IFERROR(VLOOKUP(A2559,Ref_Data!$A:$B,2,0),"Unknown")</f>
        <v>High Income</v>
      </c>
      <c r="Q2559" t="str">
        <f>IFERROR(VLOOKUP(A2559,Ref_Data!$A:$C,3,0),"Unknown")</f>
        <v>Middle East &amp; North Africa</v>
      </c>
      <c r="R2559" t="str">
        <f t="shared" si="474"/>
        <v>Universal Access</v>
      </c>
      <c r="S2559">
        <f t="shared" si="475"/>
        <v>13.958622860585876</v>
      </c>
      <c r="T2559">
        <f t="shared" si="476"/>
        <v>-29.462191043827289</v>
      </c>
      <c r="U2559">
        <f t="shared" si="477"/>
        <v>14.602544564418414</v>
      </c>
      <c r="V2559">
        <f t="shared" si="478"/>
        <v>0</v>
      </c>
      <c r="W2559">
        <f t="shared" si="479"/>
        <v>-1.0187964699999981</v>
      </c>
    </row>
    <row r="2560" spans="1:23" x14ac:dyDescent="0.2">
      <c r="A2560" t="s">
        <v>397</v>
      </c>
      <c r="B2560" t="s">
        <v>396</v>
      </c>
      <c r="C2560">
        <v>2020</v>
      </c>
      <c r="D2560">
        <v>100</v>
      </c>
      <c r="E2560">
        <v>0.1</v>
      </c>
      <c r="F2560">
        <v>18.290288159999999</v>
      </c>
      <c r="G2560">
        <v>7170.8869489999997</v>
      </c>
      <c r="H2560">
        <v>31552510</v>
      </c>
      <c r="I2560" t="str">
        <f>Master_Data!$A2560 &amp; "-" &amp; Master_Data!$C2560</f>
        <v>SAU-2020</v>
      </c>
      <c r="J2560">
        <f t="shared" si="468"/>
        <v>0</v>
      </c>
      <c r="K2560">
        <f t="shared" si="469"/>
        <v>0.1</v>
      </c>
      <c r="L2560">
        <f t="shared" si="470"/>
        <v>-0.99565770000000242</v>
      </c>
      <c r="M2560">
        <f t="shared" si="471"/>
        <v>577104500.07128155</v>
      </c>
      <c r="N2560">
        <f t="shared" si="472"/>
        <v>0</v>
      </c>
      <c r="O2560">
        <f t="shared" si="473"/>
        <v>2.5506312245726632</v>
      </c>
      <c r="P2560" t="str">
        <f>IFERROR(VLOOKUP(A2560,Ref_Data!$A:$B,2,0),"Unknown")</f>
        <v>High Income</v>
      </c>
      <c r="Q2560" t="str">
        <f>IFERROR(VLOOKUP(A2560,Ref_Data!$A:$C,3,0),"Unknown")</f>
        <v>Middle East &amp; North Africa</v>
      </c>
      <c r="R2560" t="str">
        <f t="shared" si="474"/>
        <v>Universal Access</v>
      </c>
      <c r="S2560">
        <f t="shared" si="475"/>
        <v>13.426165474335917</v>
      </c>
      <c r="T2560">
        <f t="shared" si="476"/>
        <v>-30.43485343381526</v>
      </c>
      <c r="U2560">
        <f t="shared" si="477"/>
        <v>13.889540523698741</v>
      </c>
      <c r="V2560">
        <f t="shared" si="478"/>
        <v>0</v>
      </c>
      <c r="W2560">
        <f t="shared" si="479"/>
        <v>-2.0144541700000005</v>
      </c>
    </row>
    <row r="2561" spans="1:23" x14ac:dyDescent="0.2">
      <c r="A2561" t="s">
        <v>397</v>
      </c>
      <c r="B2561" t="s">
        <v>396</v>
      </c>
      <c r="C2561">
        <v>2021</v>
      </c>
      <c r="D2561">
        <v>100</v>
      </c>
      <c r="E2561">
        <v>0.1</v>
      </c>
      <c r="F2561">
        <v>19.17598933</v>
      </c>
      <c r="G2561">
        <v>7465.8757320000004</v>
      </c>
      <c r="H2561">
        <v>30784383</v>
      </c>
      <c r="I2561" t="str">
        <f>Master_Data!$A2561 &amp; "-" &amp; Master_Data!$C2561</f>
        <v>SAU-2021</v>
      </c>
      <c r="J2561">
        <f t="shared" si="468"/>
        <v>0</v>
      </c>
      <c r="K2561">
        <f t="shared" si="469"/>
        <v>0</v>
      </c>
      <c r="L2561">
        <f t="shared" si="470"/>
        <v>0.88570117000000081</v>
      </c>
      <c r="M2561">
        <f t="shared" si="471"/>
        <v>590320999.93863344</v>
      </c>
      <c r="N2561">
        <f t="shared" si="472"/>
        <v>0</v>
      </c>
      <c r="O2561">
        <f t="shared" si="473"/>
        <v>2.5684849330947848</v>
      </c>
      <c r="P2561" t="str">
        <f>IFERROR(VLOOKUP(A2561,Ref_Data!$A:$B,2,0),"Unknown")</f>
        <v>High Income</v>
      </c>
      <c r="Q2561" t="str">
        <f>IFERROR(VLOOKUP(A2561,Ref_Data!$A:$C,3,0),"Unknown")</f>
        <v>Middle East &amp; North Africa</v>
      </c>
      <c r="R2561" t="str">
        <f t="shared" si="474"/>
        <v>Universal Access</v>
      </c>
      <c r="S2561">
        <f t="shared" si="475"/>
        <v>12.87483148972656</v>
      </c>
      <c r="T2561">
        <f t="shared" si="476"/>
        <v>-29.503381642512057</v>
      </c>
      <c r="U2561">
        <f t="shared" si="477"/>
        <v>14.595254988995814</v>
      </c>
      <c r="V2561">
        <f t="shared" si="478"/>
        <v>0</v>
      </c>
      <c r="W2561">
        <f t="shared" si="479"/>
        <v>-1.1287529999999997</v>
      </c>
    </row>
    <row r="2562" spans="1:23" x14ac:dyDescent="0.2">
      <c r="A2562" t="s">
        <v>397</v>
      </c>
      <c r="B2562" t="s">
        <v>396</v>
      </c>
      <c r="C2562">
        <v>2022</v>
      </c>
      <c r="D2562">
        <v>100</v>
      </c>
      <c r="F2562">
        <v>19.2828743</v>
      </c>
      <c r="G2562">
        <v>7529.6010310000001</v>
      </c>
      <c r="H2562">
        <v>32175224</v>
      </c>
      <c r="I2562" t="str">
        <f>Master_Data!$A2562 &amp; "-" &amp; Master_Data!$C2562</f>
        <v>SAU-2022</v>
      </c>
      <c r="J2562">
        <f t="shared" ref="J2562:J2625" si="480">IF(C2562=2010,"",IF(D2562="","",IFERROR(D2562-INDEX($D:$D,MATCH(A2562&amp;"-"&amp;(C2562-1),$I:$I,0)),"")))</f>
        <v>0</v>
      </c>
      <c r="K2562" t="str">
        <f t="shared" ref="K2562:K2625" si="481">IF(C2562=2010,"",IF(E2562="","",IFERROR(E2562-INDEX($E:$E,MATCH(A2562&amp;"-"&amp;(C2562-1),$I:$I,0)),"")))</f>
        <v/>
      </c>
      <c r="L2562">
        <f t="shared" ref="L2562:L2625" si="482">IF(C2562=2010,"",IF(F2562="","",IFERROR(F2562-INDEX($F:$F,MATCH(A2562&amp;"-"&amp;(C2562-1),$I:$I,0)),"" )))</f>
        <v>0.10688496999999941</v>
      </c>
      <c r="M2562">
        <f t="shared" ref="M2562:M2625" si="483">IFERROR(F2562*H2562,"")</f>
        <v>620430799.96634316</v>
      </c>
      <c r="N2562">
        <f t="shared" ref="N2562:N2625" si="484">IF(D2562="","",100-D2562)</f>
        <v>0</v>
      </c>
      <c r="O2562">
        <f t="shared" ref="O2562:O2625" si="485">IFERROR(F2562/G2562*1000,"")</f>
        <v>2.5609423687404931</v>
      </c>
      <c r="P2562" t="str">
        <f>IFERROR(VLOOKUP(A2562,Ref_Data!$A:$B,2,0),"Unknown")</f>
        <v>High Income</v>
      </c>
      <c r="Q2562" t="str">
        <f>IFERROR(VLOOKUP(A2562,Ref_Data!$A:$C,3,0),"Unknown")</f>
        <v>Middle East &amp; North Africa</v>
      </c>
      <c r="R2562" t="str">
        <f t="shared" ref="R2562:R2625" si="486">IF(D2562="","No Data",IF(D2562&gt;=95,"Universal Access",IF(D2562&gt;=80,"High Access",IF(D2562&gt;=50,"Moderate Access",IF(D2562&gt;=20,"Low Access","Critical")))))</f>
        <v>Universal Access</v>
      </c>
      <c r="S2562">
        <f t="shared" ref="S2562:S2625" si="487">IF(D2562="","",D2562-AVERAGEIF($C:$C,C2562,$D:$D))</f>
        <v>12.585946336015652</v>
      </c>
      <c r="T2562" t="str">
        <f t="shared" ref="T2562:T2625" si="488">IF(E2562="","",E2562-AVERAGEIF($C:$C,C2562,$E:$E))</f>
        <v/>
      </c>
      <c r="U2562">
        <f t="shared" ref="U2562:U2625" si="489">IF(F2562="","",F2562-AVERAGEIF($C:$C,C2562,$F:$F))</f>
        <v>14.732073247774064</v>
      </c>
      <c r="V2562">
        <f t="shared" ref="V2562:V2625" si="490">IFERROR(IF(D2562="","",D2562-INDEX($D:$D,MATCH(A2562&amp;"-2010",$I:$I,0))),"")</f>
        <v>0</v>
      </c>
      <c r="W2562">
        <f t="shared" ref="W2562:W2625" si="491">IFERROR(IF(F2562="","",F2562-INDEX($F:$F,MATCH(A2562&amp;"-2010",$I:$I,0))),"")</f>
        <v>-1.0218680300000003</v>
      </c>
    </row>
    <row r="2563" spans="1:23" x14ac:dyDescent="0.2">
      <c r="A2563" t="s">
        <v>399</v>
      </c>
      <c r="B2563" t="s">
        <v>398</v>
      </c>
      <c r="C2563">
        <v>2010</v>
      </c>
      <c r="D2563">
        <v>36</v>
      </c>
      <c r="E2563">
        <v>61.3</v>
      </c>
      <c r="F2563">
        <v>0.47757128399999998</v>
      </c>
      <c r="G2563">
        <v>444.5913784</v>
      </c>
      <c r="H2563">
        <v>35414399</v>
      </c>
      <c r="I2563" t="str">
        <f>Master_Data!$A2563 &amp; "-" &amp; Master_Data!$C2563</f>
        <v>SDN-2010</v>
      </c>
      <c r="J2563" t="str">
        <f t="shared" si="480"/>
        <v/>
      </c>
      <c r="K2563" t="str">
        <f t="shared" si="481"/>
        <v/>
      </c>
      <c r="L2563" t="str">
        <f t="shared" si="482"/>
        <v/>
      </c>
      <c r="M2563">
        <f t="shared" si="483"/>
        <v>16912900.002518315</v>
      </c>
      <c r="N2563">
        <f t="shared" si="484"/>
        <v>64</v>
      </c>
      <c r="O2563">
        <f t="shared" si="485"/>
        <v>1.0741802635010342</v>
      </c>
      <c r="P2563" t="str">
        <f>IFERROR(VLOOKUP(A2563,Ref_Data!$A:$B,2,0),"Unknown")</f>
        <v>Low Income</v>
      </c>
      <c r="Q2563" t="str">
        <f>IFERROR(VLOOKUP(A2563,Ref_Data!$A:$C,3,0),"Unknown")</f>
        <v>Sub-Saharan Africa</v>
      </c>
      <c r="R2563" t="str">
        <f t="shared" si="486"/>
        <v>Low Access</v>
      </c>
      <c r="S2563">
        <f t="shared" si="487"/>
        <v>-43.624657439414051</v>
      </c>
      <c r="T2563">
        <f t="shared" si="488"/>
        <v>30.887335093262095</v>
      </c>
      <c r="U2563">
        <f t="shared" si="489"/>
        <v>-4.6204879299916346</v>
      </c>
      <c r="V2563">
        <f t="shared" si="490"/>
        <v>0</v>
      </c>
      <c r="W2563">
        <f t="shared" si="491"/>
        <v>0</v>
      </c>
    </row>
    <row r="2564" spans="1:23" x14ac:dyDescent="0.2">
      <c r="A2564" t="s">
        <v>399</v>
      </c>
      <c r="B2564" t="s">
        <v>398</v>
      </c>
      <c r="C2564">
        <v>2011</v>
      </c>
      <c r="D2564">
        <v>38.299999999999997</v>
      </c>
      <c r="E2564">
        <v>63.7</v>
      </c>
      <c r="F2564">
        <v>0.44933419600000002</v>
      </c>
      <c r="G2564">
        <v>467.42434509999998</v>
      </c>
      <c r="H2564">
        <v>36140806</v>
      </c>
      <c r="I2564" t="str">
        <f>Master_Data!$A2564 &amp; "-" &amp; Master_Data!$C2564</f>
        <v>SDN-2011</v>
      </c>
      <c r="J2564">
        <f t="shared" si="480"/>
        <v>2.2999999999999972</v>
      </c>
      <c r="K2564">
        <f t="shared" si="481"/>
        <v>2.4000000000000057</v>
      </c>
      <c r="L2564">
        <f t="shared" si="482"/>
        <v>-2.8237087999999966E-2</v>
      </c>
      <c r="M2564">
        <f t="shared" si="483"/>
        <v>16239300.006801976</v>
      </c>
      <c r="N2564">
        <f t="shared" si="484"/>
        <v>61.7</v>
      </c>
      <c r="O2564">
        <f t="shared" si="485"/>
        <v>0.96129823084818189</v>
      </c>
      <c r="P2564" t="str">
        <f>IFERROR(VLOOKUP(A2564,Ref_Data!$A:$B,2,0),"Unknown")</f>
        <v>Low Income</v>
      </c>
      <c r="Q2564" t="str">
        <f>IFERROR(VLOOKUP(A2564,Ref_Data!$A:$C,3,0),"Unknown")</f>
        <v>Sub-Saharan Africa</v>
      </c>
      <c r="R2564" t="str">
        <f t="shared" si="486"/>
        <v>Low Access</v>
      </c>
      <c r="S2564">
        <f t="shared" si="487"/>
        <v>-42.115327430820315</v>
      </c>
      <c r="T2564">
        <f t="shared" si="488"/>
        <v>33.50262971035886</v>
      </c>
      <c r="U2564">
        <f t="shared" si="489"/>
        <v>-4.6771991877740557</v>
      </c>
      <c r="V2564">
        <f t="shared" si="490"/>
        <v>2.2999999999999972</v>
      </c>
      <c r="W2564">
        <f t="shared" si="491"/>
        <v>-2.8237087999999966E-2</v>
      </c>
    </row>
    <row r="2565" spans="1:23" x14ac:dyDescent="0.2">
      <c r="A2565" t="s">
        <v>399</v>
      </c>
      <c r="B2565" t="s">
        <v>398</v>
      </c>
      <c r="C2565">
        <v>2012</v>
      </c>
      <c r="D2565">
        <v>40.700000000000003</v>
      </c>
      <c r="E2565">
        <v>63.7</v>
      </c>
      <c r="F2565">
        <v>0.474625992</v>
      </c>
      <c r="G2565">
        <v>390.66314110000002</v>
      </c>
      <c r="H2565">
        <v>36923178</v>
      </c>
      <c r="I2565" t="str">
        <f>Master_Data!$A2565 &amp; "-" &amp; Master_Data!$C2565</f>
        <v>SDN-2012</v>
      </c>
      <c r="J2565">
        <f t="shared" si="480"/>
        <v>2.4000000000000057</v>
      </c>
      <c r="K2565">
        <f t="shared" si="481"/>
        <v>0</v>
      </c>
      <c r="L2565">
        <f t="shared" si="482"/>
        <v>2.5291795999999978E-2</v>
      </c>
      <c r="M2565">
        <f t="shared" si="483"/>
        <v>17524699.986042574</v>
      </c>
      <c r="N2565">
        <f t="shared" si="484"/>
        <v>59.3</v>
      </c>
      <c r="O2565">
        <f t="shared" si="485"/>
        <v>1.2149239128717995</v>
      </c>
      <c r="P2565" t="str">
        <f>IFERROR(VLOOKUP(A2565,Ref_Data!$A:$B,2,0),"Unknown")</f>
        <v>Low Income</v>
      </c>
      <c r="Q2565" t="str">
        <f>IFERROR(VLOOKUP(A2565,Ref_Data!$A:$C,3,0),"Unknown")</f>
        <v>Sub-Saharan Africa</v>
      </c>
      <c r="R2565" t="str">
        <f t="shared" si="486"/>
        <v>Low Access</v>
      </c>
      <c r="S2565">
        <f t="shared" si="487"/>
        <v>-40.420804536015623</v>
      </c>
      <c r="T2565">
        <f t="shared" si="488"/>
        <v>33.592870546775117</v>
      </c>
      <c r="U2565">
        <f t="shared" si="489"/>
        <v>-4.9308780710962292</v>
      </c>
      <c r="V2565">
        <f t="shared" si="490"/>
        <v>4.7000000000000028</v>
      </c>
      <c r="W2565">
        <f t="shared" si="491"/>
        <v>-2.9452919999999883E-3</v>
      </c>
    </row>
    <row r="2566" spans="1:23" x14ac:dyDescent="0.2">
      <c r="A2566" t="s">
        <v>399</v>
      </c>
      <c r="B2566" t="s">
        <v>398</v>
      </c>
      <c r="C2566">
        <v>2013</v>
      </c>
      <c r="D2566">
        <v>43.1</v>
      </c>
      <c r="E2566">
        <v>64.3</v>
      </c>
      <c r="F2566">
        <v>0.46640476400000003</v>
      </c>
      <c r="G2566">
        <v>474.39791150000002</v>
      </c>
      <c r="H2566">
        <v>37785849</v>
      </c>
      <c r="I2566" t="str">
        <f>Master_Data!$A2566 &amp; "-" &amp; Master_Data!$C2566</f>
        <v>SDN-2013</v>
      </c>
      <c r="J2566">
        <f t="shared" si="480"/>
        <v>2.3999999999999986</v>
      </c>
      <c r="K2566">
        <f t="shared" si="481"/>
        <v>0.59999999999999432</v>
      </c>
      <c r="L2566">
        <f t="shared" si="482"/>
        <v>-8.2212279999999693E-3</v>
      </c>
      <c r="M2566">
        <f t="shared" si="483"/>
        <v>17623499.985384636</v>
      </c>
      <c r="N2566">
        <f t="shared" si="484"/>
        <v>56.9</v>
      </c>
      <c r="O2566">
        <f t="shared" si="485"/>
        <v>0.98315096397720958</v>
      </c>
      <c r="P2566" t="str">
        <f>IFERROR(VLOOKUP(A2566,Ref_Data!$A:$B,2,0),"Unknown")</f>
        <v>Low Income</v>
      </c>
      <c r="Q2566" t="str">
        <f>IFERROR(VLOOKUP(A2566,Ref_Data!$A:$C,3,0),"Unknown")</f>
        <v>Sub-Saharan Africa</v>
      </c>
      <c r="R2566" t="str">
        <f t="shared" si="486"/>
        <v>Low Access</v>
      </c>
      <c r="S2566">
        <f t="shared" si="487"/>
        <v>-38.612538176640605</v>
      </c>
      <c r="T2566">
        <f t="shared" si="488"/>
        <v>33.998359916164645</v>
      </c>
      <c r="U2566">
        <f t="shared" si="489"/>
        <v>-4.5019656800000041</v>
      </c>
      <c r="V2566">
        <f t="shared" si="490"/>
        <v>7.1000000000000014</v>
      </c>
      <c r="W2566">
        <f t="shared" si="491"/>
        <v>-1.1166519999999958E-2</v>
      </c>
    </row>
    <row r="2567" spans="1:23" x14ac:dyDescent="0.2">
      <c r="A2567" t="s">
        <v>399</v>
      </c>
      <c r="B2567" t="s">
        <v>398</v>
      </c>
      <c r="C2567">
        <v>2014</v>
      </c>
      <c r="D2567">
        <v>44.9</v>
      </c>
      <c r="E2567">
        <v>63.7</v>
      </c>
      <c r="F2567">
        <v>0.47692986999999998</v>
      </c>
      <c r="G2567">
        <v>475.66198580000002</v>
      </c>
      <c r="H2567">
        <v>38823318</v>
      </c>
      <c r="I2567" t="str">
        <f>Master_Data!$A2567 &amp; "-" &amp; Master_Data!$C2567</f>
        <v>SDN-2014</v>
      </c>
      <c r="J2567">
        <f t="shared" si="480"/>
        <v>1.7999999999999972</v>
      </c>
      <c r="K2567">
        <f t="shared" si="481"/>
        <v>-0.59999999999999432</v>
      </c>
      <c r="L2567">
        <f t="shared" si="482"/>
        <v>1.0525105999999951E-2</v>
      </c>
      <c r="M2567">
        <f t="shared" si="483"/>
        <v>18516000.006708659</v>
      </c>
      <c r="N2567">
        <f t="shared" si="484"/>
        <v>55.1</v>
      </c>
      <c r="O2567">
        <f t="shared" si="485"/>
        <v>1.0026655150881303</v>
      </c>
      <c r="P2567" t="str">
        <f>IFERROR(VLOOKUP(A2567,Ref_Data!$A:$B,2,0),"Unknown")</f>
        <v>Low Income</v>
      </c>
      <c r="Q2567" t="str">
        <f>IFERROR(VLOOKUP(A2567,Ref_Data!$A:$C,3,0),"Unknown")</f>
        <v>Sub-Saharan Africa</v>
      </c>
      <c r="R2567" t="str">
        <f t="shared" si="486"/>
        <v>Low Access</v>
      </c>
      <c r="S2567">
        <f t="shared" si="487"/>
        <v>-37.540902588867148</v>
      </c>
      <c r="T2567">
        <f t="shared" si="488"/>
        <v>33.588273394421705</v>
      </c>
      <c r="U2567">
        <f t="shared" si="489"/>
        <v>-4.314357028083684</v>
      </c>
      <c r="V2567">
        <f t="shared" si="490"/>
        <v>8.8999999999999986</v>
      </c>
      <c r="W2567">
        <f t="shared" si="491"/>
        <v>-6.4141400000000681E-4</v>
      </c>
    </row>
    <row r="2568" spans="1:23" x14ac:dyDescent="0.2">
      <c r="A2568" t="s">
        <v>399</v>
      </c>
      <c r="B2568" t="s">
        <v>398</v>
      </c>
      <c r="C2568">
        <v>2015</v>
      </c>
      <c r="D2568">
        <v>48</v>
      </c>
      <c r="E2568">
        <v>61.9</v>
      </c>
      <c r="F2568">
        <v>0.53862851899999997</v>
      </c>
      <c r="G2568">
        <v>463.36165920000002</v>
      </c>
      <c r="H2568">
        <v>40024431</v>
      </c>
      <c r="I2568" t="str">
        <f>Master_Data!$A2568 &amp; "-" &amp; Master_Data!$C2568</f>
        <v>SDN-2015</v>
      </c>
      <c r="J2568">
        <f t="shared" si="480"/>
        <v>3.1000000000000014</v>
      </c>
      <c r="K2568">
        <f t="shared" si="481"/>
        <v>-1.8000000000000043</v>
      </c>
      <c r="L2568">
        <f t="shared" si="482"/>
        <v>6.1698648999999994E-2</v>
      </c>
      <c r="M2568">
        <f t="shared" si="483"/>
        <v>21558299.99334769</v>
      </c>
      <c r="N2568">
        <f t="shared" si="484"/>
        <v>52</v>
      </c>
      <c r="O2568">
        <f t="shared" si="485"/>
        <v>1.1624365294486152</v>
      </c>
      <c r="P2568" t="str">
        <f>IFERROR(VLOOKUP(A2568,Ref_Data!$A:$B,2,0),"Unknown")</f>
        <v>Low Income</v>
      </c>
      <c r="Q2568" t="str">
        <f>IFERROR(VLOOKUP(A2568,Ref_Data!$A:$C,3,0),"Unknown")</f>
        <v>Sub-Saharan Africa</v>
      </c>
      <c r="R2568" t="str">
        <f t="shared" si="486"/>
        <v>Low Access</v>
      </c>
      <c r="S2568">
        <f t="shared" si="487"/>
        <v>-35.015238558046889</v>
      </c>
      <c r="T2568">
        <f t="shared" si="488"/>
        <v>31.984842808502009</v>
      </c>
      <c r="U2568">
        <f t="shared" si="489"/>
        <v>-4.1708128470041785</v>
      </c>
      <c r="V2568">
        <f t="shared" si="490"/>
        <v>12</v>
      </c>
      <c r="W2568">
        <f t="shared" si="491"/>
        <v>6.1057234999999987E-2</v>
      </c>
    </row>
    <row r="2569" spans="1:23" x14ac:dyDescent="0.2">
      <c r="A2569" t="s">
        <v>399</v>
      </c>
      <c r="B2569" t="s">
        <v>398</v>
      </c>
      <c r="C2569">
        <v>2016</v>
      </c>
      <c r="D2569">
        <v>50.5</v>
      </c>
      <c r="E2569">
        <v>58.9</v>
      </c>
      <c r="F2569">
        <v>0.58013482000000005</v>
      </c>
      <c r="G2569">
        <v>448.4566317</v>
      </c>
      <c r="H2569">
        <v>41259892</v>
      </c>
      <c r="I2569" t="str">
        <f>Master_Data!$A2569 &amp; "-" &amp; Master_Data!$C2569</f>
        <v>SDN-2016</v>
      </c>
      <c r="J2569">
        <f t="shared" si="480"/>
        <v>2.5</v>
      </c>
      <c r="K2569">
        <f t="shared" si="481"/>
        <v>-3</v>
      </c>
      <c r="L2569">
        <f t="shared" si="482"/>
        <v>4.1506301000000079E-2</v>
      </c>
      <c r="M2569">
        <f t="shared" si="483"/>
        <v>23936300.018639442</v>
      </c>
      <c r="N2569">
        <f t="shared" si="484"/>
        <v>49.5</v>
      </c>
      <c r="O2569">
        <f t="shared" si="485"/>
        <v>1.2936252448778316</v>
      </c>
      <c r="P2569" t="str">
        <f>IFERROR(VLOOKUP(A2569,Ref_Data!$A:$B,2,0),"Unknown")</f>
        <v>Low Income</v>
      </c>
      <c r="Q2569" t="str">
        <f>IFERROR(VLOOKUP(A2569,Ref_Data!$A:$C,3,0),"Unknown")</f>
        <v>Sub-Saharan Africa</v>
      </c>
      <c r="R2569" t="str">
        <f t="shared" si="486"/>
        <v>Moderate Access</v>
      </c>
      <c r="S2569">
        <f t="shared" si="487"/>
        <v>-33.594751130546967</v>
      </c>
      <c r="T2569">
        <f t="shared" si="488"/>
        <v>29.193942474815273</v>
      </c>
      <c r="U2569">
        <f t="shared" si="489"/>
        <v>-4.0942369756694568</v>
      </c>
      <c r="V2569">
        <f t="shared" si="490"/>
        <v>14.5</v>
      </c>
      <c r="W2569">
        <f t="shared" si="491"/>
        <v>0.10256353600000007</v>
      </c>
    </row>
    <row r="2570" spans="1:23" x14ac:dyDescent="0.2">
      <c r="A2570" t="s">
        <v>399</v>
      </c>
      <c r="B2570" t="s">
        <v>398</v>
      </c>
      <c r="C2570">
        <v>2017</v>
      </c>
      <c r="D2570">
        <v>53</v>
      </c>
      <c r="E2570">
        <v>59.4</v>
      </c>
      <c r="F2570">
        <v>0.55397599099999995</v>
      </c>
      <c r="G2570">
        <v>443.09359640000002</v>
      </c>
      <c r="H2570">
        <v>42714306</v>
      </c>
      <c r="I2570" t="str">
        <f>Master_Data!$A2570 &amp; "-" &amp; Master_Data!$C2570</f>
        <v>SDN-2017</v>
      </c>
      <c r="J2570">
        <f t="shared" si="480"/>
        <v>2.5</v>
      </c>
      <c r="K2570">
        <f t="shared" si="481"/>
        <v>0.5</v>
      </c>
      <c r="L2570">
        <f t="shared" si="482"/>
        <v>-2.6158829000000106E-2</v>
      </c>
      <c r="M2570">
        <f t="shared" si="483"/>
        <v>23662699.996227242</v>
      </c>
      <c r="N2570">
        <f t="shared" si="484"/>
        <v>47</v>
      </c>
      <c r="O2570">
        <f t="shared" si="485"/>
        <v>1.2502459875314955</v>
      </c>
      <c r="P2570" t="str">
        <f>IFERROR(VLOOKUP(A2570,Ref_Data!$A:$B,2,0),"Unknown")</f>
        <v>Low Income</v>
      </c>
      <c r="Q2570" t="str">
        <f>IFERROR(VLOOKUP(A2570,Ref_Data!$A:$C,3,0),"Unknown")</f>
        <v>Sub-Saharan Africa</v>
      </c>
      <c r="R2570" t="str">
        <f t="shared" si="486"/>
        <v>Moderate Access</v>
      </c>
      <c r="S2570">
        <f t="shared" si="487"/>
        <v>-31.853907690078117</v>
      </c>
      <c r="T2570">
        <f t="shared" si="488"/>
        <v>29.858481128265051</v>
      </c>
      <c r="U2570">
        <f t="shared" si="489"/>
        <v>-4.1237750745732242</v>
      </c>
      <c r="V2570">
        <f t="shared" si="490"/>
        <v>17</v>
      </c>
      <c r="W2570">
        <f t="shared" si="491"/>
        <v>7.6404706999999961E-2</v>
      </c>
    </row>
    <row r="2571" spans="1:23" x14ac:dyDescent="0.2">
      <c r="A2571" t="s">
        <v>399</v>
      </c>
      <c r="B2571" t="s">
        <v>398</v>
      </c>
      <c r="C2571">
        <v>2018</v>
      </c>
      <c r="D2571">
        <v>55.3</v>
      </c>
      <c r="E2571">
        <v>59.8</v>
      </c>
      <c r="F2571">
        <v>0.53463218099999998</v>
      </c>
      <c r="G2571">
        <v>435.14943570000003</v>
      </c>
      <c r="H2571">
        <v>44230596</v>
      </c>
      <c r="I2571" t="str">
        <f>Master_Data!$A2571 &amp; "-" &amp; Master_Data!$C2571</f>
        <v>SDN-2018</v>
      </c>
      <c r="J2571">
        <f t="shared" si="480"/>
        <v>2.2999999999999972</v>
      </c>
      <c r="K2571">
        <f t="shared" si="481"/>
        <v>0.39999999999999858</v>
      </c>
      <c r="L2571">
        <f t="shared" si="482"/>
        <v>-1.9343809999999961E-2</v>
      </c>
      <c r="M2571">
        <f t="shared" si="483"/>
        <v>23647100.006409876</v>
      </c>
      <c r="N2571">
        <f t="shared" si="484"/>
        <v>44.7</v>
      </c>
      <c r="O2571">
        <f t="shared" si="485"/>
        <v>1.2286174291826157</v>
      </c>
      <c r="P2571" t="str">
        <f>IFERROR(VLOOKUP(A2571,Ref_Data!$A:$B,2,0),"Unknown")</f>
        <v>Low Income</v>
      </c>
      <c r="Q2571" t="str">
        <f>IFERROR(VLOOKUP(A2571,Ref_Data!$A:$C,3,0),"Unknown")</f>
        <v>Sub-Saharan Africa</v>
      </c>
      <c r="R2571" t="str">
        <f t="shared" si="486"/>
        <v>Moderate Access</v>
      </c>
      <c r="S2571">
        <f t="shared" si="487"/>
        <v>-30.183800559687498</v>
      </c>
      <c r="T2571">
        <f t="shared" si="488"/>
        <v>30.236969829674695</v>
      </c>
      <c r="U2571">
        <f t="shared" si="489"/>
        <v>-4.1762368286276148</v>
      </c>
      <c r="V2571">
        <f t="shared" si="490"/>
        <v>19.299999999999997</v>
      </c>
      <c r="W2571">
        <f t="shared" si="491"/>
        <v>5.7060896999999999E-2</v>
      </c>
    </row>
    <row r="2572" spans="1:23" x14ac:dyDescent="0.2">
      <c r="A2572" t="s">
        <v>399</v>
      </c>
      <c r="B2572" t="s">
        <v>398</v>
      </c>
      <c r="C2572">
        <v>2019</v>
      </c>
      <c r="D2572">
        <v>57.6</v>
      </c>
      <c r="E2572">
        <v>59.4</v>
      </c>
      <c r="F2572">
        <v>0.51529616700000003</v>
      </c>
      <c r="G2572">
        <v>435.39759550000002</v>
      </c>
      <c r="H2572">
        <v>45548175</v>
      </c>
      <c r="I2572" t="str">
        <f>Master_Data!$A2572 &amp; "-" &amp; Master_Data!$C2572</f>
        <v>SDN-2019</v>
      </c>
      <c r="J2572">
        <f t="shared" si="480"/>
        <v>2.3000000000000043</v>
      </c>
      <c r="K2572">
        <f t="shared" si="481"/>
        <v>-0.39999999999999858</v>
      </c>
      <c r="L2572">
        <f t="shared" si="482"/>
        <v>-1.9336013999999957E-2</v>
      </c>
      <c r="M2572">
        <f t="shared" si="483"/>
        <v>23470799.991345227</v>
      </c>
      <c r="N2572">
        <f t="shared" si="484"/>
        <v>42.4</v>
      </c>
      <c r="O2572">
        <f t="shared" si="485"/>
        <v>1.1835071491569595</v>
      </c>
      <c r="P2572" t="str">
        <f>IFERROR(VLOOKUP(A2572,Ref_Data!$A:$B,2,0),"Unknown")</f>
        <v>Low Income</v>
      </c>
      <c r="Q2572" t="str">
        <f>IFERROR(VLOOKUP(A2572,Ref_Data!$A:$C,3,0),"Unknown")</f>
        <v>Sub-Saharan Africa</v>
      </c>
      <c r="R2572" t="str">
        <f t="shared" si="486"/>
        <v>Moderate Access</v>
      </c>
      <c r="S2572">
        <f t="shared" si="487"/>
        <v>-28.441377139414122</v>
      </c>
      <c r="T2572">
        <f t="shared" si="488"/>
        <v>29.937808956172709</v>
      </c>
      <c r="U2572">
        <f t="shared" si="489"/>
        <v>-4.1681051285815878</v>
      </c>
      <c r="V2572">
        <f t="shared" si="490"/>
        <v>21.6</v>
      </c>
      <c r="W2572">
        <f t="shared" si="491"/>
        <v>3.7724883000000042E-2</v>
      </c>
    </row>
    <row r="2573" spans="1:23" x14ac:dyDescent="0.2">
      <c r="A2573" t="s">
        <v>399</v>
      </c>
      <c r="B2573" t="s">
        <v>398</v>
      </c>
      <c r="C2573">
        <v>2020</v>
      </c>
      <c r="D2573">
        <v>59.7</v>
      </c>
      <c r="E2573">
        <v>62.6</v>
      </c>
      <c r="F2573">
        <v>0.46310870100000001</v>
      </c>
      <c r="G2573">
        <v>422.22104309999997</v>
      </c>
      <c r="H2573">
        <v>46789231</v>
      </c>
      <c r="I2573" t="str">
        <f>Master_Data!$A2573 &amp; "-" &amp; Master_Data!$C2573</f>
        <v>SDN-2020</v>
      </c>
      <c r="J2573">
        <f t="shared" si="480"/>
        <v>2.1000000000000014</v>
      </c>
      <c r="K2573">
        <f t="shared" si="481"/>
        <v>3.2000000000000028</v>
      </c>
      <c r="L2573">
        <f t="shared" si="482"/>
        <v>-5.2187466000000016E-2</v>
      </c>
      <c r="M2573">
        <f t="shared" si="483"/>
        <v>21668499.989198931</v>
      </c>
      <c r="N2573">
        <f t="shared" si="484"/>
        <v>40.299999999999997</v>
      </c>
      <c r="O2573">
        <f t="shared" si="485"/>
        <v>1.096839460202641</v>
      </c>
      <c r="P2573" t="str">
        <f>IFERROR(VLOOKUP(A2573,Ref_Data!$A:$B,2,0),"Unknown")</f>
        <v>Low Income</v>
      </c>
      <c r="Q2573" t="str">
        <f>IFERROR(VLOOKUP(A2573,Ref_Data!$A:$C,3,0),"Unknown")</f>
        <v>Sub-Saharan Africa</v>
      </c>
      <c r="R2573" t="str">
        <f t="shared" si="486"/>
        <v>Moderate Access</v>
      </c>
      <c r="S2573">
        <f t="shared" si="487"/>
        <v>-26.87383452566408</v>
      </c>
      <c r="T2573">
        <f t="shared" si="488"/>
        <v>32.065146566184737</v>
      </c>
      <c r="U2573">
        <f t="shared" si="489"/>
        <v>-3.937638935301258</v>
      </c>
      <c r="V2573">
        <f t="shared" si="490"/>
        <v>23.700000000000003</v>
      </c>
      <c r="W2573">
        <f t="shared" si="491"/>
        <v>-1.4462582999999973E-2</v>
      </c>
    </row>
    <row r="2574" spans="1:23" x14ac:dyDescent="0.2">
      <c r="A2574" t="s">
        <v>399</v>
      </c>
      <c r="B2574" t="s">
        <v>398</v>
      </c>
      <c r="C2574">
        <v>2021</v>
      </c>
      <c r="D2574">
        <v>61.8</v>
      </c>
      <c r="E2574">
        <v>61</v>
      </c>
      <c r="F2574">
        <v>0.49104868899999998</v>
      </c>
      <c r="G2574">
        <v>426.11403669999999</v>
      </c>
      <c r="H2574">
        <v>48066924</v>
      </c>
      <c r="I2574" t="str">
        <f>Master_Data!$A2574 &amp; "-" &amp; Master_Data!$C2574</f>
        <v>SDN-2021</v>
      </c>
      <c r="J2574">
        <f t="shared" si="480"/>
        <v>2.0999999999999943</v>
      </c>
      <c r="K2574">
        <f t="shared" si="481"/>
        <v>-1.6000000000000014</v>
      </c>
      <c r="L2574">
        <f t="shared" si="482"/>
        <v>2.7939987999999971E-2</v>
      </c>
      <c r="M2574">
        <f t="shared" si="483"/>
        <v>23603200.014462635</v>
      </c>
      <c r="N2574">
        <f t="shared" si="484"/>
        <v>38.200000000000003</v>
      </c>
      <c r="O2574">
        <f t="shared" si="485"/>
        <v>1.1523879682605163</v>
      </c>
      <c r="P2574" t="str">
        <f>IFERROR(VLOOKUP(A2574,Ref_Data!$A:$B,2,0),"Unknown")</f>
        <v>Low Income</v>
      </c>
      <c r="Q2574" t="str">
        <f>IFERROR(VLOOKUP(A2574,Ref_Data!$A:$C,3,0),"Unknown")</f>
        <v>Sub-Saharan Africa</v>
      </c>
      <c r="R2574" t="str">
        <f t="shared" si="486"/>
        <v>Moderate Access</v>
      </c>
      <c r="S2574">
        <f t="shared" si="487"/>
        <v>-25.325168510273443</v>
      </c>
      <c r="T2574">
        <f t="shared" si="488"/>
        <v>31.396618357487942</v>
      </c>
      <c r="U2574">
        <f t="shared" si="489"/>
        <v>-4.089685652004186</v>
      </c>
      <c r="V2574">
        <f t="shared" si="490"/>
        <v>25.799999999999997</v>
      </c>
      <c r="W2574">
        <f t="shared" si="491"/>
        <v>1.3477404999999998E-2</v>
      </c>
    </row>
    <row r="2575" spans="1:23" x14ac:dyDescent="0.2">
      <c r="A2575" t="s">
        <v>399</v>
      </c>
      <c r="B2575" t="s">
        <v>398</v>
      </c>
      <c r="C2575">
        <v>2022</v>
      </c>
      <c r="D2575">
        <v>63.2</v>
      </c>
      <c r="F2575">
        <v>0.434223311</v>
      </c>
      <c r="G2575">
        <v>411.78053820000002</v>
      </c>
      <c r="H2575">
        <v>49383346</v>
      </c>
      <c r="I2575" t="str">
        <f>Master_Data!$A2575 &amp; "-" &amp; Master_Data!$C2575</f>
        <v>SDN-2022</v>
      </c>
      <c r="J2575">
        <f t="shared" si="480"/>
        <v>1.4000000000000057</v>
      </c>
      <c r="K2575" t="str">
        <f t="shared" si="481"/>
        <v/>
      </c>
      <c r="L2575">
        <f t="shared" si="482"/>
        <v>-5.6825377999999982E-2</v>
      </c>
      <c r="M2575">
        <f t="shared" si="483"/>
        <v>21443400.008378606</v>
      </c>
      <c r="N2575">
        <f t="shared" si="484"/>
        <v>36.799999999999997</v>
      </c>
      <c r="O2575">
        <f t="shared" si="485"/>
        <v>1.0545017812111839</v>
      </c>
      <c r="P2575" t="str">
        <f>IFERROR(VLOOKUP(A2575,Ref_Data!$A:$B,2,0),"Unknown")</f>
        <v>Low Income</v>
      </c>
      <c r="Q2575" t="str">
        <f>IFERROR(VLOOKUP(A2575,Ref_Data!$A:$C,3,0),"Unknown")</f>
        <v>Sub-Saharan Africa</v>
      </c>
      <c r="R2575" t="str">
        <f t="shared" si="486"/>
        <v>Moderate Access</v>
      </c>
      <c r="S2575">
        <f t="shared" si="487"/>
        <v>-24.214053663984345</v>
      </c>
      <c r="T2575" t="str">
        <f t="shared" si="488"/>
        <v/>
      </c>
      <c r="U2575">
        <f t="shared" si="489"/>
        <v>-4.1165777412259361</v>
      </c>
      <c r="V2575">
        <f t="shared" si="490"/>
        <v>27.200000000000003</v>
      </c>
      <c r="W2575">
        <f t="shared" si="491"/>
        <v>-4.3347972999999984E-2</v>
      </c>
    </row>
    <row r="2576" spans="1:23" x14ac:dyDescent="0.2">
      <c r="A2576" t="s">
        <v>401</v>
      </c>
      <c r="B2576" t="s">
        <v>400</v>
      </c>
      <c r="C2576">
        <v>2010</v>
      </c>
      <c r="D2576">
        <v>56.5</v>
      </c>
      <c r="E2576">
        <v>49.5</v>
      </c>
      <c r="F2576">
        <v>0.55226528799999997</v>
      </c>
      <c r="G2576">
        <v>313.39678199999997</v>
      </c>
      <c r="H2576">
        <v>12635413</v>
      </c>
      <c r="I2576" t="str">
        <f>Master_Data!$A2576 &amp; "-" &amp; Master_Data!$C2576</f>
        <v>SEN-2010</v>
      </c>
      <c r="J2576" t="str">
        <f t="shared" si="480"/>
        <v/>
      </c>
      <c r="K2576" t="str">
        <f t="shared" si="481"/>
        <v/>
      </c>
      <c r="L2576" t="str">
        <f t="shared" si="482"/>
        <v/>
      </c>
      <c r="M2576">
        <f t="shared" si="483"/>
        <v>6978099.9994439436</v>
      </c>
      <c r="N2576">
        <f t="shared" si="484"/>
        <v>43.5</v>
      </c>
      <c r="O2576">
        <f t="shared" si="485"/>
        <v>1.7621919551171397</v>
      </c>
      <c r="P2576" t="str">
        <f>IFERROR(VLOOKUP(A2576,Ref_Data!$A:$B,2,0),"Unknown")</f>
        <v>Lower Middle Income</v>
      </c>
      <c r="Q2576" t="str">
        <f>IFERROR(VLOOKUP(A2576,Ref_Data!$A:$C,3,0),"Unknown")</f>
        <v>Sub-Saharan Africa</v>
      </c>
      <c r="R2576" t="str">
        <f t="shared" si="486"/>
        <v>Moderate Access</v>
      </c>
      <c r="S2576">
        <f t="shared" si="487"/>
        <v>-23.124657439414051</v>
      </c>
      <c r="T2576">
        <f t="shared" si="488"/>
        <v>19.087335093262098</v>
      </c>
      <c r="U2576">
        <f t="shared" si="489"/>
        <v>-4.5457939259916342</v>
      </c>
      <c r="V2576">
        <f t="shared" si="490"/>
        <v>0</v>
      </c>
      <c r="W2576">
        <f t="shared" si="491"/>
        <v>0</v>
      </c>
    </row>
    <row r="2577" spans="1:23" x14ac:dyDescent="0.2">
      <c r="A2577" t="s">
        <v>401</v>
      </c>
      <c r="B2577" t="s">
        <v>400</v>
      </c>
      <c r="C2577">
        <v>2011</v>
      </c>
      <c r="D2577">
        <v>56.5</v>
      </c>
      <c r="E2577">
        <v>48</v>
      </c>
      <c r="F2577">
        <v>0.57713245199999996</v>
      </c>
      <c r="G2577">
        <v>317.49118240000001</v>
      </c>
      <c r="H2577">
        <v>12958897</v>
      </c>
      <c r="I2577" t="str">
        <f>Master_Data!$A2577 &amp; "-" &amp; Master_Data!$C2577</f>
        <v>SEN-2011</v>
      </c>
      <c r="J2577">
        <f t="shared" si="480"/>
        <v>0</v>
      </c>
      <c r="K2577">
        <f t="shared" si="481"/>
        <v>-1.5</v>
      </c>
      <c r="L2577">
        <f t="shared" si="482"/>
        <v>2.4867163999999997E-2</v>
      </c>
      <c r="M2577">
        <f t="shared" si="483"/>
        <v>7479000.0008254433</v>
      </c>
      <c r="N2577">
        <f t="shared" si="484"/>
        <v>43.5</v>
      </c>
      <c r="O2577">
        <f t="shared" si="485"/>
        <v>1.8177904899194453</v>
      </c>
      <c r="P2577" t="str">
        <f>IFERROR(VLOOKUP(A2577,Ref_Data!$A:$B,2,0),"Unknown")</f>
        <v>Lower Middle Income</v>
      </c>
      <c r="Q2577" t="str">
        <f>IFERROR(VLOOKUP(A2577,Ref_Data!$A:$C,3,0),"Unknown")</f>
        <v>Sub-Saharan Africa</v>
      </c>
      <c r="R2577" t="str">
        <f t="shared" si="486"/>
        <v>Moderate Access</v>
      </c>
      <c r="S2577">
        <f t="shared" si="487"/>
        <v>-23.915327430820312</v>
      </c>
      <c r="T2577">
        <f t="shared" si="488"/>
        <v>17.802629710358858</v>
      </c>
      <c r="U2577">
        <f t="shared" si="489"/>
        <v>-4.5494009317740556</v>
      </c>
      <c r="V2577">
        <f t="shared" si="490"/>
        <v>0</v>
      </c>
      <c r="W2577">
        <f t="shared" si="491"/>
        <v>2.4867163999999997E-2</v>
      </c>
    </row>
    <row r="2578" spans="1:23" x14ac:dyDescent="0.2">
      <c r="A2578" t="s">
        <v>401</v>
      </c>
      <c r="B2578" t="s">
        <v>400</v>
      </c>
      <c r="C2578">
        <v>2012</v>
      </c>
      <c r="D2578">
        <v>56.5</v>
      </c>
      <c r="E2578">
        <v>49.6</v>
      </c>
      <c r="F2578">
        <v>0.55325515700000005</v>
      </c>
      <c r="G2578">
        <v>302.41862149999997</v>
      </c>
      <c r="H2578">
        <v>13310495</v>
      </c>
      <c r="I2578" t="str">
        <f>Master_Data!$A2578 &amp; "-" &amp; Master_Data!$C2578</f>
        <v>SEN-2012</v>
      </c>
      <c r="J2578">
        <f t="shared" si="480"/>
        <v>0</v>
      </c>
      <c r="K2578">
        <f t="shared" si="481"/>
        <v>1.6000000000000014</v>
      </c>
      <c r="L2578">
        <f t="shared" si="482"/>
        <v>-2.387729499999991E-2</v>
      </c>
      <c r="M2578">
        <f t="shared" si="483"/>
        <v>7364100.0009727161</v>
      </c>
      <c r="N2578">
        <f t="shared" si="484"/>
        <v>43.5</v>
      </c>
      <c r="O2578">
        <f t="shared" si="485"/>
        <v>1.8294348220220298</v>
      </c>
      <c r="P2578" t="str">
        <f>IFERROR(VLOOKUP(A2578,Ref_Data!$A:$B,2,0),"Unknown")</f>
        <v>Lower Middle Income</v>
      </c>
      <c r="Q2578" t="str">
        <f>IFERROR(VLOOKUP(A2578,Ref_Data!$A:$C,3,0),"Unknown")</f>
        <v>Sub-Saharan Africa</v>
      </c>
      <c r="R2578" t="str">
        <f t="shared" si="486"/>
        <v>Moderate Access</v>
      </c>
      <c r="S2578">
        <f t="shared" si="487"/>
        <v>-24.620804536015626</v>
      </c>
      <c r="T2578">
        <f t="shared" si="488"/>
        <v>19.492870546775119</v>
      </c>
      <c r="U2578">
        <f t="shared" si="489"/>
        <v>-4.8522489060962295</v>
      </c>
      <c r="V2578">
        <f t="shared" si="490"/>
        <v>0</v>
      </c>
      <c r="W2578">
        <f t="shared" si="491"/>
        <v>9.898690000000876E-4</v>
      </c>
    </row>
    <row r="2579" spans="1:23" x14ac:dyDescent="0.2">
      <c r="A2579" t="s">
        <v>401</v>
      </c>
      <c r="B2579" t="s">
        <v>400</v>
      </c>
      <c r="C2579">
        <v>2013</v>
      </c>
      <c r="D2579">
        <v>57</v>
      </c>
      <c r="E2579">
        <v>42.7</v>
      </c>
      <c r="F2579">
        <v>0.57187560000000004</v>
      </c>
      <c r="G2579">
        <v>271.0654672</v>
      </c>
      <c r="H2579">
        <v>13710849</v>
      </c>
      <c r="I2579" t="str">
        <f>Master_Data!$A2579 &amp; "-" &amp; Master_Data!$C2579</f>
        <v>SEN-2013</v>
      </c>
      <c r="J2579">
        <f t="shared" si="480"/>
        <v>0.5</v>
      </c>
      <c r="K2579">
        <f t="shared" si="481"/>
        <v>-6.8999999999999986</v>
      </c>
      <c r="L2579">
        <f t="shared" si="482"/>
        <v>1.8620442999999987E-2</v>
      </c>
      <c r="M2579">
        <f t="shared" si="483"/>
        <v>7840899.9983844003</v>
      </c>
      <c r="N2579">
        <f t="shared" si="484"/>
        <v>43</v>
      </c>
      <c r="O2579">
        <f t="shared" si="485"/>
        <v>2.1097324048955803</v>
      </c>
      <c r="P2579" t="str">
        <f>IFERROR(VLOOKUP(A2579,Ref_Data!$A:$B,2,0),"Unknown")</f>
        <v>Lower Middle Income</v>
      </c>
      <c r="Q2579" t="str">
        <f>IFERROR(VLOOKUP(A2579,Ref_Data!$A:$C,3,0),"Unknown")</f>
        <v>Sub-Saharan Africa</v>
      </c>
      <c r="R2579" t="str">
        <f t="shared" si="486"/>
        <v>Moderate Access</v>
      </c>
      <c r="S2579">
        <f t="shared" si="487"/>
        <v>-24.712538176640606</v>
      </c>
      <c r="T2579">
        <f t="shared" si="488"/>
        <v>12.398359916164654</v>
      </c>
      <c r="U2579">
        <f t="shared" si="489"/>
        <v>-4.3964948440000038</v>
      </c>
      <c r="V2579">
        <f t="shared" si="490"/>
        <v>0.5</v>
      </c>
      <c r="W2579">
        <f t="shared" si="491"/>
        <v>1.9610312000000074E-2</v>
      </c>
    </row>
    <row r="2580" spans="1:23" x14ac:dyDescent="0.2">
      <c r="A2580" t="s">
        <v>401</v>
      </c>
      <c r="B2580" t="s">
        <v>400</v>
      </c>
      <c r="C2580">
        <v>2014</v>
      </c>
      <c r="D2580">
        <v>61</v>
      </c>
      <c r="E2580">
        <v>42.5</v>
      </c>
      <c r="F2580">
        <v>0.59232896999999995</v>
      </c>
      <c r="G2580">
        <v>284.84598190000003</v>
      </c>
      <c r="H2580">
        <v>14152102</v>
      </c>
      <c r="I2580" t="str">
        <f>Master_Data!$A2580 &amp; "-" &amp; Master_Data!$C2580</f>
        <v>SEN-2014</v>
      </c>
      <c r="J2580">
        <f t="shared" si="480"/>
        <v>4</v>
      </c>
      <c r="K2580">
        <f t="shared" si="481"/>
        <v>-0.20000000000000284</v>
      </c>
      <c r="L2580">
        <f t="shared" si="482"/>
        <v>2.0453369999999915E-2</v>
      </c>
      <c r="M2580">
        <f t="shared" si="483"/>
        <v>8382700.0009949394</v>
      </c>
      <c r="N2580">
        <f t="shared" si="484"/>
        <v>39</v>
      </c>
      <c r="O2580">
        <f t="shared" si="485"/>
        <v>2.0794710392226881</v>
      </c>
      <c r="P2580" t="str">
        <f>IFERROR(VLOOKUP(A2580,Ref_Data!$A:$B,2,0),"Unknown")</f>
        <v>Lower Middle Income</v>
      </c>
      <c r="Q2580" t="str">
        <f>IFERROR(VLOOKUP(A2580,Ref_Data!$A:$C,3,0),"Unknown")</f>
        <v>Sub-Saharan Africa</v>
      </c>
      <c r="R2580" t="str">
        <f t="shared" si="486"/>
        <v>Moderate Access</v>
      </c>
      <c r="S2580">
        <f t="shared" si="487"/>
        <v>-21.440902588867147</v>
      </c>
      <c r="T2580">
        <f t="shared" si="488"/>
        <v>12.388273394421699</v>
      </c>
      <c r="U2580">
        <f t="shared" si="489"/>
        <v>-4.1989579280836846</v>
      </c>
      <c r="V2580">
        <f t="shared" si="490"/>
        <v>4.5</v>
      </c>
      <c r="W2580">
        <f t="shared" si="491"/>
        <v>4.0063681999999989E-2</v>
      </c>
    </row>
    <row r="2581" spans="1:23" x14ac:dyDescent="0.2">
      <c r="A2581" t="s">
        <v>401</v>
      </c>
      <c r="B2581" t="s">
        <v>400</v>
      </c>
      <c r="C2581">
        <v>2015</v>
      </c>
      <c r="D2581">
        <v>60.5</v>
      </c>
      <c r="E2581">
        <v>39.1</v>
      </c>
      <c r="F2581">
        <v>0.63168580200000002</v>
      </c>
      <c r="G2581">
        <v>296.77562130000001</v>
      </c>
      <c r="H2581">
        <v>14593331</v>
      </c>
      <c r="I2581" t="str">
        <f>Master_Data!$A2581 &amp; "-" &amp; Master_Data!$C2581</f>
        <v>SEN-2015</v>
      </c>
      <c r="J2581">
        <f t="shared" si="480"/>
        <v>-0.5</v>
      </c>
      <c r="K2581">
        <f t="shared" si="481"/>
        <v>-3.3999999999999986</v>
      </c>
      <c r="L2581">
        <f t="shared" si="482"/>
        <v>3.9356832000000064E-2</v>
      </c>
      <c r="M2581">
        <f t="shared" si="483"/>
        <v>9218399.9965864625</v>
      </c>
      <c r="N2581">
        <f t="shared" si="484"/>
        <v>39.5</v>
      </c>
      <c r="O2581">
        <f t="shared" si="485"/>
        <v>2.1284962667518132</v>
      </c>
      <c r="P2581" t="str">
        <f>IFERROR(VLOOKUP(A2581,Ref_Data!$A:$B,2,0),"Unknown")</f>
        <v>Lower Middle Income</v>
      </c>
      <c r="Q2581" t="str">
        <f>IFERROR(VLOOKUP(A2581,Ref_Data!$A:$C,3,0),"Unknown")</f>
        <v>Sub-Saharan Africa</v>
      </c>
      <c r="R2581" t="str">
        <f t="shared" si="486"/>
        <v>Moderate Access</v>
      </c>
      <c r="S2581">
        <f t="shared" si="487"/>
        <v>-22.515238558046889</v>
      </c>
      <c r="T2581">
        <f t="shared" si="488"/>
        <v>9.1848428085020117</v>
      </c>
      <c r="U2581">
        <f t="shared" si="489"/>
        <v>-4.0777555640041792</v>
      </c>
      <c r="V2581">
        <f t="shared" si="490"/>
        <v>4</v>
      </c>
      <c r="W2581">
        <f t="shared" si="491"/>
        <v>7.9420514000000053E-2</v>
      </c>
    </row>
    <row r="2582" spans="1:23" x14ac:dyDescent="0.2">
      <c r="A2582" t="s">
        <v>401</v>
      </c>
      <c r="B2582" t="s">
        <v>400</v>
      </c>
      <c r="C2582">
        <v>2016</v>
      </c>
      <c r="D2582">
        <v>64.5</v>
      </c>
      <c r="E2582">
        <v>36.700000000000003</v>
      </c>
      <c r="F2582">
        <v>0.68489711099999995</v>
      </c>
      <c r="G2582">
        <v>287.04202240000001</v>
      </c>
      <c r="H2582">
        <v>15034521</v>
      </c>
      <c r="I2582" t="str">
        <f>Master_Data!$A2582 &amp; "-" &amp; Master_Data!$C2582</f>
        <v>SEN-2016</v>
      </c>
      <c r="J2582">
        <f t="shared" si="480"/>
        <v>4</v>
      </c>
      <c r="K2582">
        <f t="shared" si="481"/>
        <v>-2.3999999999999986</v>
      </c>
      <c r="L2582">
        <f t="shared" si="482"/>
        <v>5.3211308999999929E-2</v>
      </c>
      <c r="M2582">
        <f t="shared" si="483"/>
        <v>10297099.99816883</v>
      </c>
      <c r="N2582">
        <f t="shared" si="484"/>
        <v>35.5</v>
      </c>
      <c r="O2582">
        <f t="shared" si="485"/>
        <v>2.3860517190949109</v>
      </c>
      <c r="P2582" t="str">
        <f>IFERROR(VLOOKUP(A2582,Ref_Data!$A:$B,2,0),"Unknown")</f>
        <v>Lower Middle Income</v>
      </c>
      <c r="Q2582" t="str">
        <f>IFERROR(VLOOKUP(A2582,Ref_Data!$A:$C,3,0),"Unknown")</f>
        <v>Sub-Saharan Africa</v>
      </c>
      <c r="R2582" t="str">
        <f t="shared" si="486"/>
        <v>Moderate Access</v>
      </c>
      <c r="S2582">
        <f t="shared" si="487"/>
        <v>-19.594751130546967</v>
      </c>
      <c r="T2582">
        <f t="shared" si="488"/>
        <v>6.9939424748152774</v>
      </c>
      <c r="U2582">
        <f t="shared" si="489"/>
        <v>-3.9894746846694566</v>
      </c>
      <c r="V2582">
        <f t="shared" si="490"/>
        <v>8</v>
      </c>
      <c r="W2582">
        <f t="shared" si="491"/>
        <v>0.13263182299999998</v>
      </c>
    </row>
    <row r="2583" spans="1:23" x14ac:dyDescent="0.2">
      <c r="A2583" t="s">
        <v>401</v>
      </c>
      <c r="B2583" t="s">
        <v>400</v>
      </c>
      <c r="C2583">
        <v>2017</v>
      </c>
      <c r="D2583">
        <v>61.7</v>
      </c>
      <c r="E2583">
        <v>36.799999999999997</v>
      </c>
      <c r="F2583">
        <v>0.65931493900000004</v>
      </c>
      <c r="G2583">
        <v>278.01967459999997</v>
      </c>
      <c r="H2583">
        <v>15475002</v>
      </c>
      <c r="I2583" t="str">
        <f>Master_Data!$A2583 &amp; "-" &amp; Master_Data!$C2583</f>
        <v>SEN-2017</v>
      </c>
      <c r="J2583">
        <f t="shared" si="480"/>
        <v>-2.7999999999999972</v>
      </c>
      <c r="K2583">
        <f t="shared" si="481"/>
        <v>9.9999999999994316E-2</v>
      </c>
      <c r="L2583">
        <f t="shared" si="482"/>
        <v>-2.5582171999999903E-2</v>
      </c>
      <c r="M2583">
        <f t="shared" si="483"/>
        <v>10202899.999654878</v>
      </c>
      <c r="N2583">
        <f t="shared" si="484"/>
        <v>38.299999999999997</v>
      </c>
      <c r="O2583">
        <f t="shared" si="485"/>
        <v>2.3714686377810765</v>
      </c>
      <c r="P2583" t="str">
        <f>IFERROR(VLOOKUP(A2583,Ref_Data!$A:$B,2,0),"Unknown")</f>
        <v>Lower Middle Income</v>
      </c>
      <c r="Q2583" t="str">
        <f>IFERROR(VLOOKUP(A2583,Ref_Data!$A:$C,3,0),"Unknown")</f>
        <v>Sub-Saharan Africa</v>
      </c>
      <c r="R2583" t="str">
        <f t="shared" si="486"/>
        <v>Moderate Access</v>
      </c>
      <c r="S2583">
        <f t="shared" si="487"/>
        <v>-23.153907690078114</v>
      </c>
      <c r="T2583">
        <f t="shared" si="488"/>
        <v>7.2584811282650499</v>
      </c>
      <c r="U2583">
        <f t="shared" si="489"/>
        <v>-4.0184361265732242</v>
      </c>
      <c r="V2583">
        <f t="shared" si="490"/>
        <v>5.2000000000000028</v>
      </c>
      <c r="W2583">
        <f t="shared" si="491"/>
        <v>0.10704965100000008</v>
      </c>
    </row>
    <row r="2584" spans="1:23" x14ac:dyDescent="0.2">
      <c r="A2584" t="s">
        <v>401</v>
      </c>
      <c r="B2584" t="s">
        <v>400</v>
      </c>
      <c r="C2584">
        <v>2018</v>
      </c>
      <c r="D2584">
        <v>66</v>
      </c>
      <c r="E2584">
        <v>34.200000000000003</v>
      </c>
      <c r="F2584">
        <v>0.67457358700000003</v>
      </c>
      <c r="G2584">
        <v>274.37903269999998</v>
      </c>
      <c r="H2584">
        <v>15914498</v>
      </c>
      <c r="I2584" t="str">
        <f>Master_Data!$A2584 &amp; "-" &amp; Master_Data!$C2584</f>
        <v>SEN-2018</v>
      </c>
      <c r="J2584">
        <f t="shared" si="480"/>
        <v>4.2999999999999972</v>
      </c>
      <c r="K2584">
        <f t="shared" si="481"/>
        <v>-2.5999999999999943</v>
      </c>
      <c r="L2584">
        <f t="shared" si="482"/>
        <v>1.5258647999999986E-2</v>
      </c>
      <c r="M2584">
        <f t="shared" si="483"/>
        <v>10735500.001164326</v>
      </c>
      <c r="N2584">
        <f t="shared" si="484"/>
        <v>34</v>
      </c>
      <c r="O2584">
        <f t="shared" si="485"/>
        <v>2.4585464142865612</v>
      </c>
      <c r="P2584" t="str">
        <f>IFERROR(VLOOKUP(A2584,Ref_Data!$A:$B,2,0),"Unknown")</f>
        <v>Lower Middle Income</v>
      </c>
      <c r="Q2584" t="str">
        <f>IFERROR(VLOOKUP(A2584,Ref_Data!$A:$C,3,0),"Unknown")</f>
        <v>Sub-Saharan Africa</v>
      </c>
      <c r="R2584" t="str">
        <f t="shared" si="486"/>
        <v>Moderate Access</v>
      </c>
      <c r="S2584">
        <f t="shared" si="487"/>
        <v>-19.483800559687495</v>
      </c>
      <c r="T2584">
        <f t="shared" si="488"/>
        <v>4.6369698296747011</v>
      </c>
      <c r="U2584">
        <f t="shared" si="489"/>
        <v>-4.0362954226276146</v>
      </c>
      <c r="V2584">
        <f t="shared" si="490"/>
        <v>9.5</v>
      </c>
      <c r="W2584">
        <f t="shared" si="491"/>
        <v>0.12230829900000006</v>
      </c>
    </row>
    <row r="2585" spans="1:23" x14ac:dyDescent="0.2">
      <c r="A2585" t="s">
        <v>401</v>
      </c>
      <c r="B2585" t="s">
        <v>400</v>
      </c>
      <c r="C2585">
        <v>2019</v>
      </c>
      <c r="D2585">
        <v>70.400000000000006</v>
      </c>
      <c r="E2585">
        <v>36.200000000000003</v>
      </c>
      <c r="F2585">
        <v>0.67442381200000001</v>
      </c>
      <c r="G2585">
        <v>298.55952509999997</v>
      </c>
      <c r="H2585">
        <v>16352922</v>
      </c>
      <c r="I2585" t="str">
        <f>Master_Data!$A2585 &amp; "-" &amp; Master_Data!$C2585</f>
        <v>SEN-2019</v>
      </c>
      <c r="J2585">
        <f t="shared" si="480"/>
        <v>4.4000000000000057</v>
      </c>
      <c r="K2585">
        <f t="shared" si="481"/>
        <v>2</v>
      </c>
      <c r="L2585">
        <f t="shared" si="482"/>
        <v>-1.4977500000001864E-4</v>
      </c>
      <c r="M2585">
        <f t="shared" si="483"/>
        <v>11028799.992578665</v>
      </c>
      <c r="N2585">
        <f t="shared" si="484"/>
        <v>29.599999999999994</v>
      </c>
      <c r="O2585">
        <f t="shared" si="485"/>
        <v>2.2589257930193569</v>
      </c>
      <c r="P2585" t="str">
        <f>IFERROR(VLOOKUP(A2585,Ref_Data!$A:$B,2,0),"Unknown")</f>
        <v>Lower Middle Income</v>
      </c>
      <c r="Q2585" t="str">
        <f>IFERROR(VLOOKUP(A2585,Ref_Data!$A:$C,3,0),"Unknown")</f>
        <v>Sub-Saharan Africa</v>
      </c>
      <c r="R2585" t="str">
        <f t="shared" si="486"/>
        <v>Moderate Access</v>
      </c>
      <c r="S2585">
        <f t="shared" si="487"/>
        <v>-15.641377139414118</v>
      </c>
      <c r="T2585">
        <f t="shared" si="488"/>
        <v>6.7378089561727137</v>
      </c>
      <c r="U2585">
        <f t="shared" si="489"/>
        <v>-4.0089774835815879</v>
      </c>
      <c r="V2585">
        <f t="shared" si="490"/>
        <v>13.900000000000006</v>
      </c>
      <c r="W2585">
        <f t="shared" si="491"/>
        <v>0.12215852400000005</v>
      </c>
    </row>
    <row r="2586" spans="1:23" x14ac:dyDescent="0.2">
      <c r="A2586" t="s">
        <v>401</v>
      </c>
      <c r="B2586" t="s">
        <v>400</v>
      </c>
      <c r="C2586">
        <v>2020</v>
      </c>
      <c r="D2586">
        <v>64.3</v>
      </c>
      <c r="E2586">
        <v>38.700000000000003</v>
      </c>
      <c r="F2586">
        <v>0.64415741999999998</v>
      </c>
      <c r="G2586">
        <v>280.60790329999998</v>
      </c>
      <c r="H2586">
        <v>16789219</v>
      </c>
      <c r="I2586" t="str">
        <f>Master_Data!$A2586 &amp; "-" &amp; Master_Data!$C2586</f>
        <v>SEN-2020</v>
      </c>
      <c r="J2586">
        <f t="shared" si="480"/>
        <v>-6.1000000000000085</v>
      </c>
      <c r="K2586">
        <f t="shared" si="481"/>
        <v>2.5</v>
      </c>
      <c r="L2586">
        <f t="shared" si="482"/>
        <v>-3.0266392000000031E-2</v>
      </c>
      <c r="M2586">
        <f t="shared" si="483"/>
        <v>10814899.994854979</v>
      </c>
      <c r="N2586">
        <f t="shared" si="484"/>
        <v>35.700000000000003</v>
      </c>
      <c r="O2586">
        <f t="shared" si="485"/>
        <v>2.2955783227221742</v>
      </c>
      <c r="P2586" t="str">
        <f>IFERROR(VLOOKUP(A2586,Ref_Data!$A:$B,2,0),"Unknown")</f>
        <v>Lower Middle Income</v>
      </c>
      <c r="Q2586" t="str">
        <f>IFERROR(VLOOKUP(A2586,Ref_Data!$A:$C,3,0),"Unknown")</f>
        <v>Sub-Saharan Africa</v>
      </c>
      <c r="R2586" t="str">
        <f t="shared" si="486"/>
        <v>Moderate Access</v>
      </c>
      <c r="S2586">
        <f t="shared" si="487"/>
        <v>-22.273834525664086</v>
      </c>
      <c r="T2586">
        <f t="shared" si="488"/>
        <v>8.1651465661847418</v>
      </c>
      <c r="U2586">
        <f t="shared" si="489"/>
        <v>-3.7565902163012579</v>
      </c>
      <c r="V2586">
        <f t="shared" si="490"/>
        <v>7.7999999999999972</v>
      </c>
      <c r="W2586">
        <f t="shared" si="491"/>
        <v>9.1892132000000015E-2</v>
      </c>
    </row>
    <row r="2587" spans="1:23" x14ac:dyDescent="0.2">
      <c r="A2587" t="s">
        <v>401</v>
      </c>
      <c r="B2587" t="s">
        <v>400</v>
      </c>
      <c r="C2587">
        <v>2021</v>
      </c>
      <c r="D2587">
        <v>68</v>
      </c>
      <c r="E2587">
        <v>35.4</v>
      </c>
      <c r="F2587">
        <v>0.76210448600000003</v>
      </c>
      <c r="G2587">
        <v>294.17342739999998</v>
      </c>
      <c r="H2587">
        <v>17220867</v>
      </c>
      <c r="I2587" t="str">
        <f>Master_Data!$A2587 &amp; "-" &amp; Master_Data!$C2587</f>
        <v>SEN-2021</v>
      </c>
      <c r="J2587">
        <f t="shared" si="480"/>
        <v>3.7000000000000028</v>
      </c>
      <c r="K2587">
        <f t="shared" si="481"/>
        <v>-3.3000000000000043</v>
      </c>
      <c r="L2587">
        <f t="shared" si="482"/>
        <v>0.11794706600000004</v>
      </c>
      <c r="M2587">
        <f t="shared" si="483"/>
        <v>13124099.993509362</v>
      </c>
      <c r="N2587">
        <f t="shared" si="484"/>
        <v>32</v>
      </c>
      <c r="O2587">
        <f t="shared" si="485"/>
        <v>2.5906639248001642</v>
      </c>
      <c r="P2587" t="str">
        <f>IFERROR(VLOOKUP(A2587,Ref_Data!$A:$B,2,0),"Unknown")</f>
        <v>Lower Middle Income</v>
      </c>
      <c r="Q2587" t="str">
        <f>IFERROR(VLOOKUP(A2587,Ref_Data!$A:$C,3,0),"Unknown")</f>
        <v>Sub-Saharan Africa</v>
      </c>
      <c r="R2587" t="str">
        <f t="shared" si="486"/>
        <v>Moderate Access</v>
      </c>
      <c r="S2587">
        <f t="shared" si="487"/>
        <v>-19.12516851027344</v>
      </c>
      <c r="T2587">
        <f t="shared" si="488"/>
        <v>5.7966183574879402</v>
      </c>
      <c r="U2587">
        <f t="shared" si="489"/>
        <v>-3.8186298550041862</v>
      </c>
      <c r="V2587">
        <f t="shared" si="490"/>
        <v>11.5</v>
      </c>
      <c r="W2587">
        <f t="shared" si="491"/>
        <v>0.20983919800000006</v>
      </c>
    </row>
    <row r="2588" spans="1:23" x14ac:dyDescent="0.2">
      <c r="A2588" t="s">
        <v>401</v>
      </c>
      <c r="B2588" t="s">
        <v>400</v>
      </c>
      <c r="C2588">
        <v>2022</v>
      </c>
      <c r="D2588">
        <v>67.900000000000006</v>
      </c>
      <c r="F2588">
        <v>0.82395984</v>
      </c>
      <c r="G2588">
        <v>315.96593280000002</v>
      </c>
      <c r="H2588">
        <v>17651103</v>
      </c>
      <c r="I2588" t="str">
        <f>Master_Data!$A2588 &amp; "-" &amp; Master_Data!$C2588</f>
        <v>SEN-2022</v>
      </c>
      <c r="J2588">
        <f t="shared" si="480"/>
        <v>-9.9999999999994316E-2</v>
      </c>
      <c r="K2588" t="str">
        <f t="shared" si="481"/>
        <v/>
      </c>
      <c r="L2588">
        <f t="shared" si="482"/>
        <v>6.1855353999999974E-2</v>
      </c>
      <c r="M2588">
        <f t="shared" si="483"/>
        <v>14543800.00370352</v>
      </c>
      <c r="N2588">
        <f t="shared" si="484"/>
        <v>32.099999999999994</v>
      </c>
      <c r="O2588">
        <f t="shared" si="485"/>
        <v>2.6077489832473479</v>
      </c>
      <c r="P2588" t="str">
        <f>IFERROR(VLOOKUP(A2588,Ref_Data!$A:$B,2,0),"Unknown")</f>
        <v>Lower Middle Income</v>
      </c>
      <c r="Q2588" t="str">
        <f>IFERROR(VLOOKUP(A2588,Ref_Data!$A:$C,3,0),"Unknown")</f>
        <v>Sub-Saharan Africa</v>
      </c>
      <c r="R2588" t="str">
        <f t="shared" si="486"/>
        <v>Moderate Access</v>
      </c>
      <c r="S2588">
        <f t="shared" si="487"/>
        <v>-19.514053663984342</v>
      </c>
      <c r="T2588" t="str">
        <f t="shared" si="488"/>
        <v/>
      </c>
      <c r="U2588">
        <f t="shared" si="489"/>
        <v>-3.7268412122259362</v>
      </c>
      <c r="V2588">
        <f t="shared" si="490"/>
        <v>11.400000000000006</v>
      </c>
      <c r="W2588">
        <f t="shared" si="491"/>
        <v>0.27169455200000003</v>
      </c>
    </row>
    <row r="2589" spans="1:23" x14ac:dyDescent="0.2">
      <c r="A2589" t="s">
        <v>403</v>
      </c>
      <c r="B2589" t="s">
        <v>402</v>
      </c>
      <c r="C2589">
        <v>2010</v>
      </c>
      <c r="D2589">
        <v>100</v>
      </c>
      <c r="E2589">
        <v>0.5</v>
      </c>
      <c r="F2589">
        <v>9.6294033250000002</v>
      </c>
      <c r="G2589">
        <v>4856.8491999999997</v>
      </c>
      <c r="H2589">
        <v>5076732</v>
      </c>
      <c r="I2589" t="str">
        <f>Master_Data!$A2589 &amp; "-" &amp; Master_Data!$C2589</f>
        <v>SGP-2010</v>
      </c>
      <c r="J2589" t="str">
        <f t="shared" si="480"/>
        <v/>
      </c>
      <c r="K2589" t="str">
        <f t="shared" si="481"/>
        <v/>
      </c>
      <c r="L2589" t="str">
        <f t="shared" si="482"/>
        <v/>
      </c>
      <c r="M2589">
        <f t="shared" si="483"/>
        <v>48885900.0009339</v>
      </c>
      <c r="N2589">
        <f t="shared" si="484"/>
        <v>0</v>
      </c>
      <c r="O2589">
        <f t="shared" si="485"/>
        <v>1.9826440822992819</v>
      </c>
      <c r="P2589" t="str">
        <f>IFERROR(VLOOKUP(A2589,Ref_Data!$A:$B,2,0),"Unknown")</f>
        <v>High Income</v>
      </c>
      <c r="Q2589" t="str">
        <f>IFERROR(VLOOKUP(A2589,Ref_Data!$A:$C,3,0),"Unknown")</f>
        <v>East Asia &amp; Pacific</v>
      </c>
      <c r="R2589" t="str">
        <f t="shared" si="486"/>
        <v>Universal Access</v>
      </c>
      <c r="S2589">
        <f t="shared" si="487"/>
        <v>20.375342560585949</v>
      </c>
      <c r="T2589">
        <f t="shared" si="488"/>
        <v>-29.912664906737902</v>
      </c>
      <c r="U2589">
        <f t="shared" si="489"/>
        <v>4.5313441110083659</v>
      </c>
      <c r="V2589">
        <f t="shared" si="490"/>
        <v>0</v>
      </c>
      <c r="W2589">
        <f t="shared" si="491"/>
        <v>0</v>
      </c>
    </row>
    <row r="2590" spans="1:23" x14ac:dyDescent="0.2">
      <c r="A2590" t="s">
        <v>403</v>
      </c>
      <c r="B2590" t="s">
        <v>402</v>
      </c>
      <c r="C2590">
        <v>2011</v>
      </c>
      <c r="D2590">
        <v>100</v>
      </c>
      <c r="E2590">
        <v>0.5</v>
      </c>
      <c r="F2590">
        <v>9.9035088529999999</v>
      </c>
      <c r="G2590">
        <v>4086.326071</v>
      </c>
      <c r="H2590">
        <v>5183688</v>
      </c>
      <c r="I2590" t="str">
        <f>Master_Data!$A2590 &amp; "-" &amp; Master_Data!$C2590</f>
        <v>SGP-2011</v>
      </c>
      <c r="J2590">
        <f t="shared" si="480"/>
        <v>0</v>
      </c>
      <c r="K2590">
        <f t="shared" si="481"/>
        <v>0</v>
      </c>
      <c r="L2590">
        <f t="shared" si="482"/>
        <v>0.27410552799999977</v>
      </c>
      <c r="M2590">
        <f t="shared" si="483"/>
        <v>51336699.999189861</v>
      </c>
      <c r="N2590">
        <f t="shared" si="484"/>
        <v>0</v>
      </c>
      <c r="O2590">
        <f t="shared" si="485"/>
        <v>2.4235728331333157</v>
      </c>
      <c r="P2590" t="str">
        <f>IFERROR(VLOOKUP(A2590,Ref_Data!$A:$B,2,0),"Unknown")</f>
        <v>High Income</v>
      </c>
      <c r="Q2590" t="str">
        <f>IFERROR(VLOOKUP(A2590,Ref_Data!$A:$C,3,0),"Unknown")</f>
        <v>East Asia &amp; Pacific</v>
      </c>
      <c r="R2590" t="str">
        <f t="shared" si="486"/>
        <v>Universal Access</v>
      </c>
      <c r="S2590">
        <f t="shared" si="487"/>
        <v>19.584672569179688</v>
      </c>
      <c r="T2590">
        <f t="shared" si="488"/>
        <v>-29.697370289641142</v>
      </c>
      <c r="U2590">
        <f t="shared" si="489"/>
        <v>4.7769754692259445</v>
      </c>
      <c r="V2590">
        <f t="shared" si="490"/>
        <v>0</v>
      </c>
      <c r="W2590">
        <f t="shared" si="491"/>
        <v>0.27410552799999977</v>
      </c>
    </row>
    <row r="2591" spans="1:23" x14ac:dyDescent="0.2">
      <c r="A2591" t="s">
        <v>403</v>
      </c>
      <c r="B2591" t="s">
        <v>402</v>
      </c>
      <c r="C2591">
        <v>2012</v>
      </c>
      <c r="D2591">
        <v>100</v>
      </c>
      <c r="E2591">
        <v>0.5</v>
      </c>
      <c r="F2591">
        <v>9.4403943049999999</v>
      </c>
      <c r="G2591">
        <v>4787.0230879999999</v>
      </c>
      <c r="H2591">
        <v>5312437</v>
      </c>
      <c r="I2591" t="str">
        <f>Master_Data!$A2591 &amp; "-" &amp; Master_Data!$C2591</f>
        <v>SGP-2012</v>
      </c>
      <c r="J2591">
        <f t="shared" si="480"/>
        <v>0</v>
      </c>
      <c r="K2591">
        <f t="shared" si="481"/>
        <v>0</v>
      </c>
      <c r="L2591">
        <f t="shared" si="482"/>
        <v>-0.46311454800000007</v>
      </c>
      <c r="M2591">
        <f t="shared" si="483"/>
        <v>50151500.000471286</v>
      </c>
      <c r="N2591">
        <f t="shared" si="484"/>
        <v>0</v>
      </c>
      <c r="O2591">
        <f t="shared" si="485"/>
        <v>1.9720803788611267</v>
      </c>
      <c r="P2591" t="str">
        <f>IFERROR(VLOOKUP(A2591,Ref_Data!$A:$B,2,0),"Unknown")</f>
        <v>High Income</v>
      </c>
      <c r="Q2591" t="str">
        <f>IFERROR(VLOOKUP(A2591,Ref_Data!$A:$C,3,0),"Unknown")</f>
        <v>East Asia &amp; Pacific</v>
      </c>
      <c r="R2591" t="str">
        <f t="shared" si="486"/>
        <v>Universal Access</v>
      </c>
      <c r="S2591">
        <f t="shared" si="487"/>
        <v>18.879195463984374</v>
      </c>
      <c r="T2591">
        <f t="shared" si="488"/>
        <v>-29.607129453224882</v>
      </c>
      <c r="U2591">
        <f t="shared" si="489"/>
        <v>4.0348902419037707</v>
      </c>
      <c r="V2591">
        <f t="shared" si="490"/>
        <v>0</v>
      </c>
      <c r="W2591">
        <f t="shared" si="491"/>
        <v>-0.18900902000000031</v>
      </c>
    </row>
    <row r="2592" spans="1:23" x14ac:dyDescent="0.2">
      <c r="A2592" t="s">
        <v>403</v>
      </c>
      <c r="B2592" t="s">
        <v>402</v>
      </c>
      <c r="C2592">
        <v>2013</v>
      </c>
      <c r="D2592">
        <v>100</v>
      </c>
      <c r="E2592">
        <v>0.6</v>
      </c>
      <c r="F2592">
        <v>9.7470496349999998</v>
      </c>
      <c r="G2592">
        <v>5273.7529219999997</v>
      </c>
      <c r="H2592">
        <v>5399162</v>
      </c>
      <c r="I2592" t="str">
        <f>Master_Data!$A2592 &amp; "-" &amp; Master_Data!$C2592</f>
        <v>SGP-2013</v>
      </c>
      <c r="J2592">
        <f t="shared" si="480"/>
        <v>0</v>
      </c>
      <c r="K2592">
        <f t="shared" si="481"/>
        <v>9.9999999999999978E-2</v>
      </c>
      <c r="L2592">
        <f t="shared" si="482"/>
        <v>0.30665532999999989</v>
      </c>
      <c r="M2592">
        <f t="shared" si="483"/>
        <v>52625900.001405872</v>
      </c>
      <c r="N2592">
        <f t="shared" si="484"/>
        <v>0</v>
      </c>
      <c r="O2592">
        <f t="shared" si="485"/>
        <v>1.8482188640918662</v>
      </c>
      <c r="P2592" t="str">
        <f>IFERROR(VLOOKUP(A2592,Ref_Data!$A:$B,2,0),"Unknown")</f>
        <v>High Income</v>
      </c>
      <c r="Q2592" t="str">
        <f>IFERROR(VLOOKUP(A2592,Ref_Data!$A:$C,3,0),"Unknown")</f>
        <v>East Asia &amp; Pacific</v>
      </c>
      <c r="R2592" t="str">
        <f t="shared" si="486"/>
        <v>Universal Access</v>
      </c>
      <c r="S2592">
        <f t="shared" si="487"/>
        <v>18.287461823359394</v>
      </c>
      <c r="T2592">
        <f t="shared" si="488"/>
        <v>-29.701640083835347</v>
      </c>
      <c r="U2592">
        <f t="shared" si="489"/>
        <v>4.7786791909999957</v>
      </c>
      <c r="V2592">
        <f t="shared" si="490"/>
        <v>0</v>
      </c>
      <c r="W2592">
        <f t="shared" si="491"/>
        <v>0.11764630999999959</v>
      </c>
    </row>
    <row r="2593" spans="1:23" x14ac:dyDescent="0.2">
      <c r="A2593" t="s">
        <v>403</v>
      </c>
      <c r="B2593" t="s">
        <v>402</v>
      </c>
      <c r="C2593">
        <v>2014</v>
      </c>
      <c r="D2593">
        <v>100</v>
      </c>
      <c r="E2593">
        <v>0.6</v>
      </c>
      <c r="F2593">
        <v>9.8474987039999995</v>
      </c>
      <c r="G2593">
        <v>4986.3277969999999</v>
      </c>
      <c r="H2593">
        <v>5469724</v>
      </c>
      <c r="I2593" t="str">
        <f>Master_Data!$A2593 &amp; "-" &amp; Master_Data!$C2593</f>
        <v>SGP-2014</v>
      </c>
      <c r="J2593">
        <f t="shared" si="480"/>
        <v>0</v>
      </c>
      <c r="K2593">
        <f t="shared" si="481"/>
        <v>0</v>
      </c>
      <c r="L2593">
        <f t="shared" si="482"/>
        <v>0.10044906899999972</v>
      </c>
      <c r="M2593">
        <f t="shared" si="483"/>
        <v>53863100.00123769</v>
      </c>
      <c r="N2593">
        <f t="shared" si="484"/>
        <v>0</v>
      </c>
      <c r="O2593">
        <f t="shared" si="485"/>
        <v>1.9748999875067776</v>
      </c>
      <c r="P2593" t="str">
        <f>IFERROR(VLOOKUP(A2593,Ref_Data!$A:$B,2,0),"Unknown")</f>
        <v>High Income</v>
      </c>
      <c r="Q2593" t="str">
        <f>IFERROR(VLOOKUP(A2593,Ref_Data!$A:$C,3,0),"Unknown")</f>
        <v>East Asia &amp; Pacific</v>
      </c>
      <c r="R2593" t="str">
        <f t="shared" si="486"/>
        <v>Universal Access</v>
      </c>
      <c r="S2593">
        <f t="shared" si="487"/>
        <v>17.559097411132853</v>
      </c>
      <c r="T2593">
        <f t="shared" si="488"/>
        <v>-29.5117266055783</v>
      </c>
      <c r="U2593">
        <f t="shared" si="489"/>
        <v>5.0562118059163152</v>
      </c>
      <c r="V2593">
        <f t="shared" si="490"/>
        <v>0</v>
      </c>
      <c r="W2593">
        <f t="shared" si="491"/>
        <v>0.21809537899999931</v>
      </c>
    </row>
    <row r="2594" spans="1:23" x14ac:dyDescent="0.2">
      <c r="A2594" t="s">
        <v>403</v>
      </c>
      <c r="B2594" t="s">
        <v>402</v>
      </c>
      <c r="C2594">
        <v>2015</v>
      </c>
      <c r="D2594">
        <v>100</v>
      </c>
      <c r="E2594">
        <v>0.7</v>
      </c>
      <c r="F2594">
        <v>9.9683071479999992</v>
      </c>
      <c r="G2594">
        <v>5242.6504329999998</v>
      </c>
      <c r="H2594">
        <v>5535002</v>
      </c>
      <c r="I2594" t="str">
        <f>Master_Data!$A2594 &amp; "-" &amp; Master_Data!$C2594</f>
        <v>SGP-2015</v>
      </c>
      <c r="J2594">
        <f t="shared" si="480"/>
        <v>0</v>
      </c>
      <c r="K2594">
        <f t="shared" si="481"/>
        <v>9.9999999999999978E-2</v>
      </c>
      <c r="L2594">
        <f t="shared" si="482"/>
        <v>0.12080844399999968</v>
      </c>
      <c r="M2594">
        <f t="shared" si="483"/>
        <v>55174600.000794291</v>
      </c>
      <c r="N2594">
        <f t="shared" si="484"/>
        <v>0</v>
      </c>
      <c r="O2594">
        <f t="shared" si="485"/>
        <v>1.9013869559668197</v>
      </c>
      <c r="P2594" t="str">
        <f>IFERROR(VLOOKUP(A2594,Ref_Data!$A:$B,2,0),"Unknown")</f>
        <v>High Income</v>
      </c>
      <c r="Q2594" t="str">
        <f>IFERROR(VLOOKUP(A2594,Ref_Data!$A:$C,3,0),"Unknown")</f>
        <v>East Asia &amp; Pacific</v>
      </c>
      <c r="R2594" t="str">
        <f t="shared" si="486"/>
        <v>Universal Access</v>
      </c>
      <c r="S2594">
        <f t="shared" si="487"/>
        <v>16.984761441953111</v>
      </c>
      <c r="T2594">
        <f t="shared" si="488"/>
        <v>-29.21515719149799</v>
      </c>
      <c r="U2594">
        <f t="shared" si="489"/>
        <v>5.2588657819958202</v>
      </c>
      <c r="V2594">
        <f t="shared" si="490"/>
        <v>0</v>
      </c>
      <c r="W2594">
        <f t="shared" si="491"/>
        <v>0.33890382299999899</v>
      </c>
    </row>
    <row r="2595" spans="1:23" x14ac:dyDescent="0.2">
      <c r="A2595" t="s">
        <v>403</v>
      </c>
      <c r="B2595" t="s">
        <v>402</v>
      </c>
      <c r="C2595">
        <v>2016</v>
      </c>
      <c r="D2595">
        <v>100</v>
      </c>
      <c r="E2595">
        <v>0.7</v>
      </c>
      <c r="F2595">
        <v>9.4470708900000009</v>
      </c>
      <c r="G2595">
        <v>5449.4198500000002</v>
      </c>
      <c r="H2595">
        <v>5607283</v>
      </c>
      <c r="I2595" t="str">
        <f>Master_Data!$A2595 &amp; "-" &amp; Master_Data!$C2595</f>
        <v>SGP-2016</v>
      </c>
      <c r="J2595">
        <f t="shared" si="480"/>
        <v>0</v>
      </c>
      <c r="K2595">
        <f t="shared" si="481"/>
        <v>0</v>
      </c>
      <c r="L2595">
        <f t="shared" si="482"/>
        <v>-0.52123625799999829</v>
      </c>
      <c r="M2595">
        <f t="shared" si="483"/>
        <v>52972400.001291879</v>
      </c>
      <c r="N2595">
        <f t="shared" si="484"/>
        <v>0</v>
      </c>
      <c r="O2595">
        <f t="shared" si="485"/>
        <v>1.7335920428300273</v>
      </c>
      <c r="P2595" t="str">
        <f>IFERROR(VLOOKUP(A2595,Ref_Data!$A:$B,2,0),"Unknown")</f>
        <v>High Income</v>
      </c>
      <c r="Q2595" t="str">
        <f>IFERROR(VLOOKUP(A2595,Ref_Data!$A:$C,3,0),"Unknown")</f>
        <v>East Asia &amp; Pacific</v>
      </c>
      <c r="R2595" t="str">
        <f t="shared" si="486"/>
        <v>Universal Access</v>
      </c>
      <c r="S2595">
        <f t="shared" si="487"/>
        <v>15.905248869453033</v>
      </c>
      <c r="T2595">
        <f t="shared" si="488"/>
        <v>-29.006057525184726</v>
      </c>
      <c r="U2595">
        <f t="shared" si="489"/>
        <v>4.7726990943305445</v>
      </c>
      <c r="V2595">
        <f t="shared" si="490"/>
        <v>0</v>
      </c>
      <c r="W2595">
        <f t="shared" si="491"/>
        <v>-0.18233243499999929</v>
      </c>
    </row>
    <row r="2596" spans="1:23" x14ac:dyDescent="0.2">
      <c r="A2596" t="s">
        <v>403</v>
      </c>
      <c r="B2596" t="s">
        <v>402</v>
      </c>
      <c r="C2596">
        <v>2017</v>
      </c>
      <c r="D2596">
        <v>100</v>
      </c>
      <c r="E2596">
        <v>0.7</v>
      </c>
      <c r="F2596">
        <v>10.13641046</v>
      </c>
      <c r="G2596">
        <v>5799.3952950000003</v>
      </c>
      <c r="H2596">
        <v>5612253</v>
      </c>
      <c r="I2596" t="str">
        <f>Master_Data!$A2596 &amp; "-" &amp; Master_Data!$C2596</f>
        <v>SGP-2017</v>
      </c>
      <c r="J2596">
        <f t="shared" si="480"/>
        <v>0</v>
      </c>
      <c r="K2596">
        <f t="shared" si="481"/>
        <v>0</v>
      </c>
      <c r="L2596">
        <f t="shared" si="482"/>
        <v>0.68933956999999957</v>
      </c>
      <c r="M2596">
        <f t="shared" si="483"/>
        <v>56888100.013366379</v>
      </c>
      <c r="N2596">
        <f t="shared" si="484"/>
        <v>0</v>
      </c>
      <c r="O2596">
        <f t="shared" si="485"/>
        <v>1.7478392046734934</v>
      </c>
      <c r="P2596" t="str">
        <f>IFERROR(VLOOKUP(A2596,Ref_Data!$A:$B,2,0),"Unknown")</f>
        <v>High Income</v>
      </c>
      <c r="Q2596" t="str">
        <f>IFERROR(VLOOKUP(A2596,Ref_Data!$A:$C,3,0),"Unknown")</f>
        <v>East Asia &amp; Pacific</v>
      </c>
      <c r="R2596" t="str">
        <f t="shared" si="486"/>
        <v>Universal Access</v>
      </c>
      <c r="S2596">
        <f t="shared" si="487"/>
        <v>15.146092309921883</v>
      </c>
      <c r="T2596">
        <f t="shared" si="488"/>
        <v>-28.841518871734948</v>
      </c>
      <c r="U2596">
        <f t="shared" si="489"/>
        <v>5.4586593944267765</v>
      </c>
      <c r="V2596">
        <f t="shared" si="490"/>
        <v>0</v>
      </c>
      <c r="W2596">
        <f t="shared" si="491"/>
        <v>0.50700713500000028</v>
      </c>
    </row>
    <row r="2597" spans="1:23" x14ac:dyDescent="0.2">
      <c r="A2597" t="s">
        <v>403</v>
      </c>
      <c r="B2597" t="s">
        <v>402</v>
      </c>
      <c r="C2597">
        <v>2018</v>
      </c>
      <c r="D2597">
        <v>100</v>
      </c>
      <c r="E2597">
        <v>0.8</v>
      </c>
      <c r="F2597">
        <v>9.6142605109999995</v>
      </c>
      <c r="G2597">
        <v>5692.6656469999998</v>
      </c>
      <c r="H2597">
        <v>5638676</v>
      </c>
      <c r="I2597" t="str">
        <f>Master_Data!$A2597 &amp; "-" &amp; Master_Data!$C2597</f>
        <v>SGP-2018</v>
      </c>
      <c r="J2597">
        <f t="shared" si="480"/>
        <v>0</v>
      </c>
      <c r="K2597">
        <f t="shared" si="481"/>
        <v>0.10000000000000009</v>
      </c>
      <c r="L2597">
        <f t="shared" si="482"/>
        <v>-0.522149949000001</v>
      </c>
      <c r="M2597">
        <f t="shared" si="483"/>
        <v>54211700.001123436</v>
      </c>
      <c r="N2597">
        <f t="shared" si="484"/>
        <v>0</v>
      </c>
      <c r="O2597">
        <f t="shared" si="485"/>
        <v>1.688885507629744</v>
      </c>
      <c r="P2597" t="str">
        <f>IFERROR(VLOOKUP(A2597,Ref_Data!$A:$B,2,0),"Unknown")</f>
        <v>High Income</v>
      </c>
      <c r="Q2597" t="str">
        <f>IFERROR(VLOOKUP(A2597,Ref_Data!$A:$C,3,0),"Unknown")</f>
        <v>East Asia &amp; Pacific</v>
      </c>
      <c r="R2597" t="str">
        <f t="shared" si="486"/>
        <v>Universal Access</v>
      </c>
      <c r="S2597">
        <f t="shared" si="487"/>
        <v>14.516199440312505</v>
      </c>
      <c r="T2597">
        <f t="shared" si="488"/>
        <v>-28.763030170325301</v>
      </c>
      <c r="U2597">
        <f t="shared" si="489"/>
        <v>4.9033915013723846</v>
      </c>
      <c r="V2597">
        <f t="shared" si="490"/>
        <v>0</v>
      </c>
      <c r="W2597">
        <f t="shared" si="491"/>
        <v>-1.5142814000000726E-2</v>
      </c>
    </row>
    <row r="2598" spans="1:23" x14ac:dyDescent="0.2">
      <c r="A2598" t="s">
        <v>403</v>
      </c>
      <c r="B2598" t="s">
        <v>402</v>
      </c>
      <c r="C2598">
        <v>2019</v>
      </c>
      <c r="D2598">
        <v>100</v>
      </c>
      <c r="E2598">
        <v>0.9</v>
      </c>
      <c r="F2598">
        <v>9.7987067400000001</v>
      </c>
      <c r="G2598">
        <v>5565.9151929999998</v>
      </c>
      <c r="H2598">
        <v>5703569</v>
      </c>
      <c r="I2598" t="str">
        <f>Master_Data!$A2598 &amp; "-" &amp; Master_Data!$C2598</f>
        <v>SGP-2019</v>
      </c>
      <c r="J2598">
        <f t="shared" si="480"/>
        <v>0</v>
      </c>
      <c r="K2598">
        <f t="shared" si="481"/>
        <v>9.9999999999999978E-2</v>
      </c>
      <c r="L2598">
        <f t="shared" si="482"/>
        <v>0.18444622900000063</v>
      </c>
      <c r="M2598">
        <f t="shared" si="483"/>
        <v>55887600.002355061</v>
      </c>
      <c r="N2598">
        <f t="shared" si="484"/>
        <v>0</v>
      </c>
      <c r="O2598">
        <f t="shared" si="485"/>
        <v>1.7604843768233105</v>
      </c>
      <c r="P2598" t="str">
        <f>IFERROR(VLOOKUP(A2598,Ref_Data!$A:$B,2,0),"Unknown")</f>
        <v>High Income</v>
      </c>
      <c r="Q2598" t="str">
        <f>IFERROR(VLOOKUP(A2598,Ref_Data!$A:$C,3,0),"Unknown")</f>
        <v>East Asia &amp; Pacific</v>
      </c>
      <c r="R2598" t="str">
        <f t="shared" si="486"/>
        <v>Universal Access</v>
      </c>
      <c r="S2598">
        <f t="shared" si="487"/>
        <v>13.958622860585876</v>
      </c>
      <c r="T2598">
        <f t="shared" si="488"/>
        <v>-28.562191043827291</v>
      </c>
      <c r="U2598">
        <f t="shared" si="489"/>
        <v>5.1153054444184125</v>
      </c>
      <c r="V2598">
        <f t="shared" si="490"/>
        <v>0</v>
      </c>
      <c r="W2598">
        <f t="shared" si="491"/>
        <v>0.1693034149999999</v>
      </c>
    </row>
    <row r="2599" spans="1:23" x14ac:dyDescent="0.2">
      <c r="A2599" t="s">
        <v>403</v>
      </c>
      <c r="B2599" t="s">
        <v>402</v>
      </c>
      <c r="C2599">
        <v>2020</v>
      </c>
      <c r="D2599">
        <v>100</v>
      </c>
      <c r="E2599">
        <v>0.9</v>
      </c>
      <c r="F2599">
        <v>9.4756645800000001</v>
      </c>
      <c r="G2599">
        <v>5538.1237160000001</v>
      </c>
      <c r="H2599">
        <v>5685807</v>
      </c>
      <c r="I2599" t="str">
        <f>Master_Data!$A2599 &amp; "-" &amp; Master_Data!$C2599</f>
        <v>SGP-2020</v>
      </c>
      <c r="J2599">
        <f t="shared" si="480"/>
        <v>0</v>
      </c>
      <c r="K2599">
        <f t="shared" si="481"/>
        <v>0</v>
      </c>
      <c r="L2599">
        <f t="shared" si="482"/>
        <v>-0.32304215999999997</v>
      </c>
      <c r="M2599">
        <f t="shared" si="483"/>
        <v>53876799.998616062</v>
      </c>
      <c r="N2599">
        <f t="shared" si="484"/>
        <v>0</v>
      </c>
      <c r="O2599">
        <f t="shared" si="485"/>
        <v>1.7109882454637457</v>
      </c>
      <c r="P2599" t="str">
        <f>IFERROR(VLOOKUP(A2599,Ref_Data!$A:$B,2,0),"Unknown")</f>
        <v>High Income</v>
      </c>
      <c r="Q2599" t="str">
        <f>IFERROR(VLOOKUP(A2599,Ref_Data!$A:$C,3,0),"Unknown")</f>
        <v>East Asia &amp; Pacific</v>
      </c>
      <c r="R2599" t="str">
        <f t="shared" si="486"/>
        <v>Universal Access</v>
      </c>
      <c r="S2599">
        <f t="shared" si="487"/>
        <v>13.426165474335917</v>
      </c>
      <c r="T2599">
        <f t="shared" si="488"/>
        <v>-29.634853433815262</v>
      </c>
      <c r="U2599">
        <f t="shared" si="489"/>
        <v>5.0749169436987422</v>
      </c>
      <c r="V2599">
        <f t="shared" si="490"/>
        <v>0</v>
      </c>
      <c r="W2599">
        <f t="shared" si="491"/>
        <v>-0.15373874500000007</v>
      </c>
    </row>
    <row r="2600" spans="1:23" x14ac:dyDescent="0.2">
      <c r="A2600" t="s">
        <v>403</v>
      </c>
      <c r="B2600" t="s">
        <v>402</v>
      </c>
      <c r="C2600">
        <v>2021</v>
      </c>
      <c r="D2600">
        <v>100</v>
      </c>
      <c r="E2600">
        <v>1.1000000000000001</v>
      </c>
      <c r="F2600">
        <v>10.216782930000001</v>
      </c>
      <c r="G2600">
        <v>5966.3276349999996</v>
      </c>
      <c r="H2600">
        <v>5453566</v>
      </c>
      <c r="I2600" t="str">
        <f>Master_Data!$A2600 &amp; "-" &amp; Master_Data!$C2600</f>
        <v>SGP-2021</v>
      </c>
      <c r="J2600">
        <f t="shared" si="480"/>
        <v>0</v>
      </c>
      <c r="K2600">
        <f t="shared" si="481"/>
        <v>0.20000000000000007</v>
      </c>
      <c r="L2600">
        <f t="shared" si="482"/>
        <v>0.7411183500000007</v>
      </c>
      <c r="M2600">
        <f t="shared" si="483"/>
        <v>55717900.016428381</v>
      </c>
      <c r="N2600">
        <f t="shared" si="484"/>
        <v>0</v>
      </c>
      <c r="O2600">
        <f t="shared" si="485"/>
        <v>1.7124072888766193</v>
      </c>
      <c r="P2600" t="str">
        <f>IFERROR(VLOOKUP(A2600,Ref_Data!$A:$B,2,0),"Unknown")</f>
        <v>High Income</v>
      </c>
      <c r="Q2600" t="str">
        <f>IFERROR(VLOOKUP(A2600,Ref_Data!$A:$C,3,0),"Unknown")</f>
        <v>East Asia &amp; Pacific</v>
      </c>
      <c r="R2600" t="str">
        <f t="shared" si="486"/>
        <v>Universal Access</v>
      </c>
      <c r="S2600">
        <f t="shared" si="487"/>
        <v>12.87483148972656</v>
      </c>
      <c r="T2600">
        <f t="shared" si="488"/>
        <v>-28.503381642512057</v>
      </c>
      <c r="U2600">
        <f t="shared" si="489"/>
        <v>5.6360485889958145</v>
      </c>
      <c r="V2600">
        <f t="shared" si="490"/>
        <v>0</v>
      </c>
      <c r="W2600">
        <f t="shared" si="491"/>
        <v>0.58737960500000064</v>
      </c>
    </row>
    <row r="2601" spans="1:23" x14ac:dyDescent="0.2">
      <c r="A2601" t="s">
        <v>403</v>
      </c>
      <c r="B2601" t="s">
        <v>402</v>
      </c>
      <c r="C2601">
        <v>2022</v>
      </c>
      <c r="D2601">
        <v>100</v>
      </c>
      <c r="F2601">
        <v>9.9958275840000006</v>
      </c>
      <c r="G2601">
        <v>5785.0436730000001</v>
      </c>
      <c r="H2601">
        <v>5637022</v>
      </c>
      <c r="I2601" t="str">
        <f>Master_Data!$A2601 &amp; "-" &amp; Master_Data!$C2601</f>
        <v>SGP-2022</v>
      </c>
      <c r="J2601">
        <f t="shared" si="480"/>
        <v>0</v>
      </c>
      <c r="K2601" t="str">
        <f t="shared" si="481"/>
        <v/>
      </c>
      <c r="L2601">
        <f t="shared" si="482"/>
        <v>-0.22095534600000022</v>
      </c>
      <c r="M2601">
        <f t="shared" si="483"/>
        <v>56346699.99921485</v>
      </c>
      <c r="N2601">
        <f t="shared" si="484"/>
        <v>0</v>
      </c>
      <c r="O2601">
        <f t="shared" si="485"/>
        <v>1.727874178487641</v>
      </c>
      <c r="P2601" t="str">
        <f>IFERROR(VLOOKUP(A2601,Ref_Data!$A:$B,2,0),"Unknown")</f>
        <v>High Income</v>
      </c>
      <c r="Q2601" t="str">
        <f>IFERROR(VLOOKUP(A2601,Ref_Data!$A:$C,3,0),"Unknown")</f>
        <v>East Asia &amp; Pacific</v>
      </c>
      <c r="R2601" t="str">
        <f t="shared" si="486"/>
        <v>Universal Access</v>
      </c>
      <c r="S2601">
        <f t="shared" si="487"/>
        <v>12.585946336015652</v>
      </c>
      <c r="T2601" t="str">
        <f t="shared" si="488"/>
        <v/>
      </c>
      <c r="U2601">
        <f t="shared" si="489"/>
        <v>5.4450265317740643</v>
      </c>
      <c r="V2601">
        <f t="shared" si="490"/>
        <v>0</v>
      </c>
      <c r="W2601">
        <f t="shared" si="491"/>
        <v>0.36642425900000042</v>
      </c>
    </row>
    <row r="2602" spans="1:23" x14ac:dyDescent="0.2">
      <c r="A2602" t="s">
        <v>405</v>
      </c>
      <c r="B2602" t="s">
        <v>404</v>
      </c>
      <c r="C2602">
        <v>2010</v>
      </c>
      <c r="D2602">
        <v>35.4</v>
      </c>
      <c r="E2602">
        <v>45.1</v>
      </c>
      <c r="F2602">
        <v>0.672648264</v>
      </c>
      <c r="H2602">
        <v>532968</v>
      </c>
      <c r="I2602" t="str">
        <f>Master_Data!$A2602 &amp; "-" &amp; Master_Data!$C2602</f>
        <v>SLB-2010</v>
      </c>
      <c r="J2602" t="str">
        <f t="shared" si="480"/>
        <v/>
      </c>
      <c r="K2602" t="str">
        <f t="shared" si="481"/>
        <v/>
      </c>
      <c r="L2602" t="str">
        <f t="shared" si="482"/>
        <v/>
      </c>
      <c r="M2602">
        <f t="shared" si="483"/>
        <v>358499.99996755202</v>
      </c>
      <c r="N2602">
        <f t="shared" si="484"/>
        <v>64.599999999999994</v>
      </c>
      <c r="O2602" t="str">
        <f t="shared" si="485"/>
        <v/>
      </c>
      <c r="P2602" t="str">
        <f>IFERROR(VLOOKUP(A2602,Ref_Data!$A:$B,2,0),"Unknown")</f>
        <v>Lower Middle Income</v>
      </c>
      <c r="Q2602" t="str">
        <f>IFERROR(VLOOKUP(A2602,Ref_Data!$A:$C,3,0),"Unknown")</f>
        <v>East Asia &amp; Pacific</v>
      </c>
      <c r="R2602" t="str">
        <f t="shared" si="486"/>
        <v>Low Access</v>
      </c>
      <c r="S2602">
        <f t="shared" si="487"/>
        <v>-44.224657439414052</v>
      </c>
      <c r="T2602">
        <f t="shared" si="488"/>
        <v>14.687335093262099</v>
      </c>
      <c r="U2602">
        <f t="shared" si="489"/>
        <v>-4.4254109499916341</v>
      </c>
      <c r="V2602">
        <f t="shared" si="490"/>
        <v>0</v>
      </c>
      <c r="W2602">
        <f t="shared" si="491"/>
        <v>0</v>
      </c>
    </row>
    <row r="2603" spans="1:23" x14ac:dyDescent="0.2">
      <c r="A2603" t="s">
        <v>405</v>
      </c>
      <c r="B2603" t="s">
        <v>404</v>
      </c>
      <c r="C2603">
        <v>2011</v>
      </c>
      <c r="D2603">
        <v>39.1</v>
      </c>
      <c r="E2603">
        <v>43.6</v>
      </c>
      <c r="F2603">
        <v>0.67420810399999997</v>
      </c>
      <c r="H2603">
        <v>552945</v>
      </c>
      <c r="I2603" t="str">
        <f>Master_Data!$A2603 &amp; "-" &amp; Master_Data!$C2603</f>
        <v>SLB-2011</v>
      </c>
      <c r="J2603">
        <f t="shared" si="480"/>
        <v>3.7000000000000028</v>
      </c>
      <c r="K2603">
        <f t="shared" si="481"/>
        <v>-1.5</v>
      </c>
      <c r="L2603">
        <f t="shared" si="482"/>
        <v>1.559839999999979E-3</v>
      </c>
      <c r="M2603">
        <f t="shared" si="483"/>
        <v>372800.00006627996</v>
      </c>
      <c r="N2603">
        <f t="shared" si="484"/>
        <v>60.9</v>
      </c>
      <c r="O2603" t="str">
        <f t="shared" si="485"/>
        <v/>
      </c>
      <c r="P2603" t="str">
        <f>IFERROR(VLOOKUP(A2603,Ref_Data!$A:$B,2,0),"Unknown")</f>
        <v>Lower Middle Income</v>
      </c>
      <c r="Q2603" t="str">
        <f>IFERROR(VLOOKUP(A2603,Ref_Data!$A:$C,3,0),"Unknown")</f>
        <v>East Asia &amp; Pacific</v>
      </c>
      <c r="R2603" t="str">
        <f t="shared" si="486"/>
        <v>Low Access</v>
      </c>
      <c r="S2603">
        <f t="shared" si="487"/>
        <v>-41.315327430820311</v>
      </c>
      <c r="T2603">
        <f t="shared" si="488"/>
        <v>13.402629710358859</v>
      </c>
      <c r="U2603">
        <f t="shared" si="489"/>
        <v>-4.4523252797740556</v>
      </c>
      <c r="V2603">
        <f t="shared" si="490"/>
        <v>3.7000000000000028</v>
      </c>
      <c r="W2603">
        <f t="shared" si="491"/>
        <v>1.559839999999979E-3</v>
      </c>
    </row>
    <row r="2604" spans="1:23" x14ac:dyDescent="0.2">
      <c r="A2604" t="s">
        <v>405</v>
      </c>
      <c r="B2604" t="s">
        <v>404</v>
      </c>
      <c r="C2604">
        <v>2012</v>
      </c>
      <c r="D2604">
        <v>42.9</v>
      </c>
      <c r="E2604">
        <v>43.8</v>
      </c>
      <c r="F2604">
        <v>0.64835444499999995</v>
      </c>
      <c r="H2604">
        <v>573606</v>
      </c>
      <c r="I2604" t="str">
        <f>Master_Data!$A2604 &amp; "-" &amp; Master_Data!$C2604</f>
        <v>SLB-2012</v>
      </c>
      <c r="J2604">
        <f t="shared" si="480"/>
        <v>3.7999999999999972</v>
      </c>
      <c r="K2604">
        <f t="shared" si="481"/>
        <v>0.19999999999999574</v>
      </c>
      <c r="L2604">
        <f t="shared" si="482"/>
        <v>-2.5853659000000029E-2</v>
      </c>
      <c r="M2604">
        <f t="shared" si="483"/>
        <v>371899.99977866997</v>
      </c>
      <c r="N2604">
        <f t="shared" si="484"/>
        <v>57.1</v>
      </c>
      <c r="O2604" t="str">
        <f t="shared" si="485"/>
        <v/>
      </c>
      <c r="P2604" t="str">
        <f>IFERROR(VLOOKUP(A2604,Ref_Data!$A:$B,2,0),"Unknown")</f>
        <v>Lower Middle Income</v>
      </c>
      <c r="Q2604" t="str">
        <f>IFERROR(VLOOKUP(A2604,Ref_Data!$A:$C,3,0),"Unknown")</f>
        <v>East Asia &amp; Pacific</v>
      </c>
      <c r="R2604" t="str">
        <f t="shared" si="486"/>
        <v>Low Access</v>
      </c>
      <c r="S2604">
        <f t="shared" si="487"/>
        <v>-38.220804536015628</v>
      </c>
      <c r="T2604">
        <f t="shared" si="488"/>
        <v>13.692870546775115</v>
      </c>
      <c r="U2604">
        <f t="shared" si="489"/>
        <v>-4.7571496180962294</v>
      </c>
      <c r="V2604">
        <f t="shared" si="490"/>
        <v>7.5</v>
      </c>
      <c r="W2604">
        <f t="shared" si="491"/>
        <v>-2.429381900000005E-2</v>
      </c>
    </row>
    <row r="2605" spans="1:23" x14ac:dyDescent="0.2">
      <c r="A2605" t="s">
        <v>405</v>
      </c>
      <c r="B2605" t="s">
        <v>404</v>
      </c>
      <c r="C2605">
        <v>2013</v>
      </c>
      <c r="D2605">
        <v>44.7</v>
      </c>
      <c r="E2605">
        <v>41.8</v>
      </c>
      <c r="F2605">
        <v>0.66073334500000003</v>
      </c>
      <c r="H2605">
        <v>594945</v>
      </c>
      <c r="I2605" t="str">
        <f>Master_Data!$A2605 &amp; "-" &amp; Master_Data!$C2605</f>
        <v>SLB-2013</v>
      </c>
      <c r="J2605">
        <f t="shared" si="480"/>
        <v>1.8000000000000043</v>
      </c>
      <c r="K2605">
        <f t="shared" si="481"/>
        <v>-2</v>
      </c>
      <c r="L2605">
        <f t="shared" si="482"/>
        <v>1.2378900000000082E-2</v>
      </c>
      <c r="M2605">
        <f t="shared" si="483"/>
        <v>393099.99994102499</v>
      </c>
      <c r="N2605">
        <f t="shared" si="484"/>
        <v>55.3</v>
      </c>
      <c r="O2605" t="str">
        <f t="shared" si="485"/>
        <v/>
      </c>
      <c r="P2605" t="str">
        <f>IFERROR(VLOOKUP(A2605,Ref_Data!$A:$B,2,0),"Unknown")</f>
        <v>Lower Middle Income</v>
      </c>
      <c r="Q2605" t="str">
        <f>IFERROR(VLOOKUP(A2605,Ref_Data!$A:$C,3,0),"Unknown")</f>
        <v>East Asia &amp; Pacific</v>
      </c>
      <c r="R2605" t="str">
        <f t="shared" si="486"/>
        <v>Low Access</v>
      </c>
      <c r="S2605">
        <f t="shared" si="487"/>
        <v>-37.012538176640604</v>
      </c>
      <c r="T2605">
        <f t="shared" si="488"/>
        <v>11.498359916164649</v>
      </c>
      <c r="U2605">
        <f t="shared" si="489"/>
        <v>-4.3076370990000044</v>
      </c>
      <c r="V2605">
        <f t="shared" si="490"/>
        <v>9.3000000000000043</v>
      </c>
      <c r="W2605">
        <f t="shared" si="491"/>
        <v>-1.1914918999999968E-2</v>
      </c>
    </row>
    <row r="2606" spans="1:23" x14ac:dyDescent="0.2">
      <c r="A2606" t="s">
        <v>405</v>
      </c>
      <c r="B2606" t="s">
        <v>404</v>
      </c>
      <c r="C2606">
        <v>2014</v>
      </c>
      <c r="D2606">
        <v>50.5</v>
      </c>
      <c r="E2606">
        <v>45.9</v>
      </c>
      <c r="F2606">
        <v>0.60705972399999997</v>
      </c>
      <c r="H2606">
        <v>616908</v>
      </c>
      <c r="I2606" t="str">
        <f>Master_Data!$A2606 &amp; "-" &amp; Master_Data!$C2606</f>
        <v>SLB-2014</v>
      </c>
      <c r="J2606">
        <f t="shared" si="480"/>
        <v>5.7999999999999972</v>
      </c>
      <c r="K2606">
        <f t="shared" si="481"/>
        <v>4.1000000000000014</v>
      </c>
      <c r="L2606">
        <f t="shared" si="482"/>
        <v>-5.367362100000006E-2</v>
      </c>
      <c r="M2606">
        <f t="shared" si="483"/>
        <v>374500.00021339196</v>
      </c>
      <c r="N2606">
        <f t="shared" si="484"/>
        <v>49.5</v>
      </c>
      <c r="O2606" t="str">
        <f t="shared" si="485"/>
        <v/>
      </c>
      <c r="P2606" t="str">
        <f>IFERROR(VLOOKUP(A2606,Ref_Data!$A:$B,2,0),"Unknown")</f>
        <v>Lower Middle Income</v>
      </c>
      <c r="Q2606" t="str">
        <f>IFERROR(VLOOKUP(A2606,Ref_Data!$A:$C,3,0),"Unknown")</f>
        <v>East Asia &amp; Pacific</v>
      </c>
      <c r="R2606" t="str">
        <f t="shared" si="486"/>
        <v>Moderate Access</v>
      </c>
      <c r="S2606">
        <f t="shared" si="487"/>
        <v>-31.940902588867147</v>
      </c>
      <c r="T2606">
        <f t="shared" si="488"/>
        <v>15.788273394421697</v>
      </c>
      <c r="U2606">
        <f t="shared" si="489"/>
        <v>-4.1842271740836843</v>
      </c>
      <c r="V2606">
        <f t="shared" si="490"/>
        <v>15.100000000000001</v>
      </c>
      <c r="W2606">
        <f t="shared" si="491"/>
        <v>-6.5588540000000028E-2</v>
      </c>
    </row>
    <row r="2607" spans="1:23" x14ac:dyDescent="0.2">
      <c r="A2607" t="s">
        <v>405</v>
      </c>
      <c r="B2607" t="s">
        <v>404</v>
      </c>
      <c r="C2607">
        <v>2015</v>
      </c>
      <c r="D2607">
        <v>55.1</v>
      </c>
      <c r="E2607">
        <v>48.6</v>
      </c>
      <c r="F2607">
        <v>0.52172689100000003</v>
      </c>
      <c r="H2607">
        <v>639415</v>
      </c>
      <c r="I2607" t="str">
        <f>Master_Data!$A2607 &amp; "-" &amp; Master_Data!$C2607</f>
        <v>SLB-2015</v>
      </c>
      <c r="J2607">
        <f t="shared" si="480"/>
        <v>4.6000000000000014</v>
      </c>
      <c r="K2607">
        <f t="shared" si="481"/>
        <v>2.7000000000000028</v>
      </c>
      <c r="L2607">
        <f t="shared" si="482"/>
        <v>-8.5332832999999941E-2</v>
      </c>
      <c r="M2607">
        <f t="shared" si="483"/>
        <v>333600.00000876503</v>
      </c>
      <c r="N2607">
        <f t="shared" si="484"/>
        <v>44.9</v>
      </c>
      <c r="O2607" t="str">
        <f t="shared" si="485"/>
        <v/>
      </c>
      <c r="P2607" t="str">
        <f>IFERROR(VLOOKUP(A2607,Ref_Data!$A:$B,2,0),"Unknown")</f>
        <v>Lower Middle Income</v>
      </c>
      <c r="Q2607" t="str">
        <f>IFERROR(VLOOKUP(A2607,Ref_Data!$A:$C,3,0),"Unknown")</f>
        <v>East Asia &amp; Pacific</v>
      </c>
      <c r="R2607" t="str">
        <f t="shared" si="486"/>
        <v>Moderate Access</v>
      </c>
      <c r="S2607">
        <f t="shared" si="487"/>
        <v>-27.915238558046887</v>
      </c>
      <c r="T2607">
        <f t="shared" si="488"/>
        <v>18.684842808502012</v>
      </c>
      <c r="U2607">
        <f t="shared" si="489"/>
        <v>-4.1877144750041788</v>
      </c>
      <c r="V2607">
        <f t="shared" si="490"/>
        <v>19.700000000000003</v>
      </c>
      <c r="W2607">
        <f t="shared" si="491"/>
        <v>-0.15092137299999997</v>
      </c>
    </row>
    <row r="2608" spans="1:23" x14ac:dyDescent="0.2">
      <c r="A2608" t="s">
        <v>405</v>
      </c>
      <c r="B2608" t="s">
        <v>404</v>
      </c>
      <c r="C2608">
        <v>2016</v>
      </c>
      <c r="D2608">
        <v>58.2</v>
      </c>
      <c r="E2608">
        <v>48.7</v>
      </c>
      <c r="F2608">
        <v>0.488542058</v>
      </c>
      <c r="H2608">
        <v>662379</v>
      </c>
      <c r="I2608" t="str">
        <f>Master_Data!$A2608 &amp; "-" &amp; Master_Data!$C2608</f>
        <v>SLB-2016</v>
      </c>
      <c r="J2608">
        <f t="shared" si="480"/>
        <v>3.1000000000000014</v>
      </c>
      <c r="K2608">
        <f t="shared" si="481"/>
        <v>0.10000000000000142</v>
      </c>
      <c r="L2608">
        <f t="shared" si="482"/>
        <v>-3.3184833000000025E-2</v>
      </c>
      <c r="M2608">
        <f t="shared" si="483"/>
        <v>323599.99983598199</v>
      </c>
      <c r="N2608">
        <f t="shared" si="484"/>
        <v>41.8</v>
      </c>
      <c r="O2608" t="str">
        <f t="shared" si="485"/>
        <v/>
      </c>
      <c r="P2608" t="str">
        <f>IFERROR(VLOOKUP(A2608,Ref_Data!$A:$B,2,0),"Unknown")</f>
        <v>Lower Middle Income</v>
      </c>
      <c r="Q2608" t="str">
        <f>IFERROR(VLOOKUP(A2608,Ref_Data!$A:$C,3,0),"Unknown")</f>
        <v>East Asia &amp; Pacific</v>
      </c>
      <c r="R2608" t="str">
        <f t="shared" si="486"/>
        <v>Moderate Access</v>
      </c>
      <c r="S2608">
        <f t="shared" si="487"/>
        <v>-25.894751130546965</v>
      </c>
      <c r="T2608">
        <f t="shared" si="488"/>
        <v>18.993942474815277</v>
      </c>
      <c r="U2608">
        <f t="shared" si="489"/>
        <v>-4.1858297376694562</v>
      </c>
      <c r="V2608">
        <f t="shared" si="490"/>
        <v>22.800000000000004</v>
      </c>
      <c r="W2608">
        <f t="shared" si="491"/>
        <v>-0.18410620599999999</v>
      </c>
    </row>
    <row r="2609" spans="1:23" x14ac:dyDescent="0.2">
      <c r="A2609" t="s">
        <v>405</v>
      </c>
      <c r="B2609" t="s">
        <v>404</v>
      </c>
      <c r="C2609">
        <v>2017</v>
      </c>
      <c r="D2609">
        <v>62.9</v>
      </c>
      <c r="E2609">
        <v>49</v>
      </c>
      <c r="F2609">
        <v>0.425713752</v>
      </c>
      <c r="H2609">
        <v>685672</v>
      </c>
      <c r="I2609" t="str">
        <f>Master_Data!$A2609 &amp; "-" &amp; Master_Data!$C2609</f>
        <v>SLB-2017</v>
      </c>
      <c r="J2609">
        <f t="shared" si="480"/>
        <v>4.6999999999999957</v>
      </c>
      <c r="K2609">
        <f t="shared" si="481"/>
        <v>0.29999999999999716</v>
      </c>
      <c r="L2609">
        <f t="shared" si="482"/>
        <v>-6.2828306E-2</v>
      </c>
      <c r="M2609">
        <f t="shared" si="483"/>
        <v>291899.99976134399</v>
      </c>
      <c r="N2609">
        <f t="shared" si="484"/>
        <v>37.1</v>
      </c>
      <c r="O2609" t="str">
        <f t="shared" si="485"/>
        <v/>
      </c>
      <c r="P2609" t="str">
        <f>IFERROR(VLOOKUP(A2609,Ref_Data!$A:$B,2,0),"Unknown")</f>
        <v>Lower Middle Income</v>
      </c>
      <c r="Q2609" t="str">
        <f>IFERROR(VLOOKUP(A2609,Ref_Data!$A:$C,3,0),"Unknown")</f>
        <v>East Asia &amp; Pacific</v>
      </c>
      <c r="R2609" t="str">
        <f t="shared" si="486"/>
        <v>Moderate Access</v>
      </c>
      <c r="S2609">
        <f t="shared" si="487"/>
        <v>-21.953907690078118</v>
      </c>
      <c r="T2609">
        <f t="shared" si="488"/>
        <v>19.458481128265053</v>
      </c>
      <c r="U2609">
        <f t="shared" si="489"/>
        <v>-4.2520373135732239</v>
      </c>
      <c r="V2609">
        <f t="shared" si="490"/>
        <v>27.5</v>
      </c>
      <c r="W2609">
        <f t="shared" si="491"/>
        <v>-0.24693451199999999</v>
      </c>
    </row>
    <row r="2610" spans="1:23" x14ac:dyDescent="0.2">
      <c r="A2610" t="s">
        <v>405</v>
      </c>
      <c r="B2610" t="s">
        <v>404</v>
      </c>
      <c r="C2610">
        <v>2018</v>
      </c>
      <c r="D2610">
        <v>65.8</v>
      </c>
      <c r="E2610">
        <v>48.6</v>
      </c>
      <c r="F2610">
        <v>0.45860885800000001</v>
      </c>
      <c r="H2610">
        <v>709101</v>
      </c>
      <c r="I2610" t="str">
        <f>Master_Data!$A2610 &amp; "-" &amp; Master_Data!$C2610</f>
        <v>SLB-2018</v>
      </c>
      <c r="J2610">
        <f t="shared" si="480"/>
        <v>2.8999999999999986</v>
      </c>
      <c r="K2610">
        <f t="shared" si="481"/>
        <v>-0.39999999999999858</v>
      </c>
      <c r="L2610">
        <f t="shared" si="482"/>
        <v>3.2895106000000007E-2</v>
      </c>
      <c r="M2610">
        <f t="shared" si="483"/>
        <v>325199.99981665803</v>
      </c>
      <c r="N2610">
        <f t="shared" si="484"/>
        <v>34.200000000000003</v>
      </c>
      <c r="O2610" t="str">
        <f t="shared" si="485"/>
        <v/>
      </c>
      <c r="P2610" t="str">
        <f>IFERROR(VLOOKUP(A2610,Ref_Data!$A:$B,2,0),"Unknown")</f>
        <v>Lower Middle Income</v>
      </c>
      <c r="Q2610" t="str">
        <f>IFERROR(VLOOKUP(A2610,Ref_Data!$A:$C,3,0),"Unknown")</f>
        <v>East Asia &amp; Pacific</v>
      </c>
      <c r="R2610" t="str">
        <f t="shared" si="486"/>
        <v>Moderate Access</v>
      </c>
      <c r="S2610">
        <f t="shared" si="487"/>
        <v>-19.683800559687498</v>
      </c>
      <c r="T2610">
        <f t="shared" si="488"/>
        <v>19.0369698296747</v>
      </c>
      <c r="U2610">
        <f t="shared" si="489"/>
        <v>-4.2522601516276151</v>
      </c>
      <c r="V2610">
        <f t="shared" si="490"/>
        <v>30.4</v>
      </c>
      <c r="W2610">
        <f t="shared" si="491"/>
        <v>-0.21403940599999999</v>
      </c>
    </row>
    <row r="2611" spans="1:23" x14ac:dyDescent="0.2">
      <c r="A2611" t="s">
        <v>405</v>
      </c>
      <c r="B2611" t="s">
        <v>404</v>
      </c>
      <c r="C2611">
        <v>2019</v>
      </c>
      <c r="D2611">
        <v>69.400000000000006</v>
      </c>
      <c r="E2611">
        <v>48.4</v>
      </c>
      <c r="F2611">
        <v>0.43851035599999999</v>
      </c>
      <c r="H2611">
        <v>728147</v>
      </c>
      <c r="I2611" t="str">
        <f>Master_Data!$A2611 &amp; "-" &amp; Master_Data!$C2611</f>
        <v>SLB-2019</v>
      </c>
      <c r="J2611">
        <f t="shared" si="480"/>
        <v>3.6000000000000085</v>
      </c>
      <c r="K2611">
        <f t="shared" si="481"/>
        <v>-0.20000000000000284</v>
      </c>
      <c r="L2611">
        <f t="shared" si="482"/>
        <v>-2.0098502000000018E-2</v>
      </c>
      <c r="M2611">
        <f t="shared" si="483"/>
        <v>319300.00019033201</v>
      </c>
      <c r="N2611">
        <f t="shared" si="484"/>
        <v>30.599999999999994</v>
      </c>
      <c r="O2611" t="str">
        <f t="shared" si="485"/>
        <v/>
      </c>
      <c r="P2611" t="str">
        <f>IFERROR(VLOOKUP(A2611,Ref_Data!$A:$B,2,0),"Unknown")</f>
        <v>Lower Middle Income</v>
      </c>
      <c r="Q2611" t="str">
        <f>IFERROR(VLOOKUP(A2611,Ref_Data!$A:$C,3,0),"Unknown")</f>
        <v>East Asia &amp; Pacific</v>
      </c>
      <c r="R2611" t="str">
        <f t="shared" si="486"/>
        <v>Moderate Access</v>
      </c>
      <c r="S2611">
        <f t="shared" si="487"/>
        <v>-16.641377139414118</v>
      </c>
      <c r="T2611">
        <f t="shared" si="488"/>
        <v>18.937808956172709</v>
      </c>
      <c r="U2611">
        <f t="shared" si="489"/>
        <v>-4.2448909395815875</v>
      </c>
      <c r="V2611">
        <f t="shared" si="490"/>
        <v>34.000000000000007</v>
      </c>
      <c r="W2611">
        <f t="shared" si="491"/>
        <v>-0.23413790800000001</v>
      </c>
    </row>
    <row r="2612" spans="1:23" x14ac:dyDescent="0.2">
      <c r="A2612" t="s">
        <v>405</v>
      </c>
      <c r="B2612" t="s">
        <v>404</v>
      </c>
      <c r="C2612">
        <v>2020</v>
      </c>
      <c r="D2612">
        <v>72.900000000000006</v>
      </c>
      <c r="E2612">
        <v>49</v>
      </c>
      <c r="F2612">
        <v>0.41329862499999998</v>
      </c>
      <c r="H2612">
        <v>744498</v>
      </c>
      <c r="I2612" t="str">
        <f>Master_Data!$A2612 &amp; "-" &amp; Master_Data!$C2612</f>
        <v>SLB-2020</v>
      </c>
      <c r="J2612">
        <f t="shared" si="480"/>
        <v>3.5</v>
      </c>
      <c r="K2612">
        <f t="shared" si="481"/>
        <v>0.60000000000000142</v>
      </c>
      <c r="L2612">
        <f t="shared" si="482"/>
        <v>-2.5211731000000015E-2</v>
      </c>
      <c r="M2612">
        <f t="shared" si="483"/>
        <v>307699.99971524999</v>
      </c>
      <c r="N2612">
        <f t="shared" si="484"/>
        <v>27.099999999999994</v>
      </c>
      <c r="O2612" t="str">
        <f t="shared" si="485"/>
        <v/>
      </c>
      <c r="P2612" t="str">
        <f>IFERROR(VLOOKUP(A2612,Ref_Data!$A:$B,2,0),"Unknown")</f>
        <v>Lower Middle Income</v>
      </c>
      <c r="Q2612" t="str">
        <f>IFERROR(VLOOKUP(A2612,Ref_Data!$A:$C,3,0),"Unknown")</f>
        <v>East Asia &amp; Pacific</v>
      </c>
      <c r="R2612" t="str">
        <f t="shared" si="486"/>
        <v>Moderate Access</v>
      </c>
      <c r="S2612">
        <f t="shared" si="487"/>
        <v>-13.673834525664077</v>
      </c>
      <c r="T2612">
        <f t="shared" si="488"/>
        <v>18.465146566184739</v>
      </c>
      <c r="U2612">
        <f t="shared" si="489"/>
        <v>-3.987449011301258</v>
      </c>
      <c r="V2612">
        <f t="shared" si="490"/>
        <v>37.500000000000007</v>
      </c>
      <c r="W2612">
        <f t="shared" si="491"/>
        <v>-0.25934963900000002</v>
      </c>
    </row>
    <row r="2613" spans="1:23" x14ac:dyDescent="0.2">
      <c r="A2613" t="s">
        <v>405</v>
      </c>
      <c r="B2613" t="s">
        <v>404</v>
      </c>
      <c r="C2613">
        <v>2021</v>
      </c>
      <c r="D2613">
        <v>76.3</v>
      </c>
      <c r="E2613">
        <v>49.1</v>
      </c>
      <c r="F2613">
        <v>0.43614467000000001</v>
      </c>
      <c r="H2613">
        <v>762591</v>
      </c>
      <c r="I2613" t="str">
        <f>Master_Data!$A2613 &amp; "-" &amp; Master_Data!$C2613</f>
        <v>SLB-2021</v>
      </c>
      <c r="J2613">
        <f t="shared" si="480"/>
        <v>3.3999999999999915</v>
      </c>
      <c r="K2613">
        <f t="shared" si="481"/>
        <v>0.10000000000000142</v>
      </c>
      <c r="L2613">
        <f t="shared" si="482"/>
        <v>2.2846045000000037E-2</v>
      </c>
      <c r="M2613">
        <f t="shared" si="483"/>
        <v>332600.00003997004</v>
      </c>
      <c r="N2613">
        <f t="shared" si="484"/>
        <v>23.700000000000003</v>
      </c>
      <c r="O2613" t="str">
        <f t="shared" si="485"/>
        <v/>
      </c>
      <c r="P2613" t="str">
        <f>IFERROR(VLOOKUP(A2613,Ref_Data!$A:$B,2,0),"Unknown")</f>
        <v>Lower Middle Income</v>
      </c>
      <c r="Q2613" t="str">
        <f>IFERROR(VLOOKUP(A2613,Ref_Data!$A:$C,3,0),"Unknown")</f>
        <v>East Asia &amp; Pacific</v>
      </c>
      <c r="R2613" t="str">
        <f t="shared" si="486"/>
        <v>Moderate Access</v>
      </c>
      <c r="S2613">
        <f t="shared" si="487"/>
        <v>-10.825168510273443</v>
      </c>
      <c r="T2613">
        <f t="shared" si="488"/>
        <v>19.496618357487943</v>
      </c>
      <c r="U2613">
        <f t="shared" si="489"/>
        <v>-4.1445896710041863</v>
      </c>
      <c r="V2613">
        <f t="shared" si="490"/>
        <v>40.9</v>
      </c>
      <c r="W2613">
        <f t="shared" si="491"/>
        <v>-0.23650359399999998</v>
      </c>
    </row>
    <row r="2614" spans="1:23" x14ac:dyDescent="0.2">
      <c r="A2614" t="s">
        <v>405</v>
      </c>
      <c r="B2614" t="s">
        <v>404</v>
      </c>
      <c r="C2614">
        <v>2022</v>
      </c>
      <c r="D2614">
        <v>76</v>
      </c>
      <c r="E2614">
        <v>50.1</v>
      </c>
      <c r="F2614">
        <v>0.38281015899999998</v>
      </c>
      <c r="H2614">
        <v>781066</v>
      </c>
      <c r="I2614" t="str">
        <f>Master_Data!$A2614 &amp; "-" &amp; Master_Data!$C2614</f>
        <v>SLB-2022</v>
      </c>
      <c r="J2614">
        <f t="shared" si="480"/>
        <v>-0.29999999999999716</v>
      </c>
      <c r="K2614">
        <f t="shared" si="481"/>
        <v>1</v>
      </c>
      <c r="L2614">
        <f t="shared" si="482"/>
        <v>-5.3334511000000029E-2</v>
      </c>
      <c r="M2614">
        <f t="shared" si="483"/>
        <v>298999.99964949401</v>
      </c>
      <c r="N2614">
        <f t="shared" si="484"/>
        <v>24</v>
      </c>
      <c r="O2614" t="str">
        <f t="shared" si="485"/>
        <v/>
      </c>
      <c r="P2614" t="str">
        <f>IFERROR(VLOOKUP(A2614,Ref_Data!$A:$B,2,0),"Unknown")</f>
        <v>Lower Middle Income</v>
      </c>
      <c r="Q2614" t="str">
        <f>IFERROR(VLOOKUP(A2614,Ref_Data!$A:$C,3,0),"Unknown")</f>
        <v>East Asia &amp; Pacific</v>
      </c>
      <c r="R2614" t="str">
        <f t="shared" si="486"/>
        <v>Moderate Access</v>
      </c>
      <c r="S2614">
        <f t="shared" si="487"/>
        <v>-11.414053663984348</v>
      </c>
      <c r="T2614">
        <f t="shared" si="488"/>
        <v>19.678260869565207</v>
      </c>
      <c r="U2614">
        <f t="shared" si="489"/>
        <v>-4.1679908932259364</v>
      </c>
      <c r="V2614">
        <f t="shared" si="490"/>
        <v>40.6</v>
      </c>
      <c r="W2614">
        <f t="shared" si="491"/>
        <v>-0.28983810500000001</v>
      </c>
    </row>
    <row r="2615" spans="1:23" x14ac:dyDescent="0.2">
      <c r="A2615" t="s">
        <v>407</v>
      </c>
      <c r="B2615" t="s">
        <v>406</v>
      </c>
      <c r="C2615">
        <v>2010</v>
      </c>
      <c r="D2615">
        <v>11.5</v>
      </c>
      <c r="E2615">
        <v>84.9</v>
      </c>
      <c r="F2615">
        <v>0.114146336</v>
      </c>
      <c r="H2615">
        <v>6222714</v>
      </c>
      <c r="I2615" t="str">
        <f>Master_Data!$A2615 &amp; "-" &amp; Master_Data!$C2615</f>
        <v>SLE-2010</v>
      </c>
      <c r="J2615" t="str">
        <f t="shared" si="480"/>
        <v/>
      </c>
      <c r="K2615" t="str">
        <f t="shared" si="481"/>
        <v/>
      </c>
      <c r="L2615" t="str">
        <f t="shared" si="482"/>
        <v/>
      </c>
      <c r="M2615">
        <f t="shared" si="483"/>
        <v>710300.00307590398</v>
      </c>
      <c r="N2615">
        <f t="shared" si="484"/>
        <v>88.5</v>
      </c>
      <c r="O2615" t="str">
        <f t="shared" si="485"/>
        <v/>
      </c>
      <c r="P2615" t="str">
        <f>IFERROR(VLOOKUP(A2615,Ref_Data!$A:$B,2,0),"Unknown")</f>
        <v>Low Income</v>
      </c>
      <c r="Q2615" t="str">
        <f>IFERROR(VLOOKUP(A2615,Ref_Data!$A:$C,3,0),"Unknown")</f>
        <v>Sub-Saharan Africa</v>
      </c>
      <c r="R2615" t="str">
        <f t="shared" si="486"/>
        <v>Critical</v>
      </c>
      <c r="S2615">
        <f t="shared" si="487"/>
        <v>-68.124657439414051</v>
      </c>
      <c r="T2615">
        <f t="shared" si="488"/>
        <v>54.487335093262104</v>
      </c>
      <c r="U2615">
        <f t="shared" si="489"/>
        <v>-4.9839128779916342</v>
      </c>
      <c r="V2615">
        <f t="shared" si="490"/>
        <v>0</v>
      </c>
      <c r="W2615">
        <f t="shared" si="491"/>
        <v>0</v>
      </c>
    </row>
    <row r="2616" spans="1:23" x14ac:dyDescent="0.2">
      <c r="A2616" t="s">
        <v>407</v>
      </c>
      <c r="B2616" t="s">
        <v>406</v>
      </c>
      <c r="C2616">
        <v>2011</v>
      </c>
      <c r="D2616">
        <v>14.2</v>
      </c>
      <c r="E2616">
        <v>81</v>
      </c>
      <c r="F2616">
        <v>0.13595833299999999</v>
      </c>
      <c r="H2616">
        <v>6387251</v>
      </c>
      <c r="I2616" t="str">
        <f>Master_Data!$A2616 &amp; "-" &amp; Master_Data!$C2616</f>
        <v>SLE-2011</v>
      </c>
      <c r="J2616">
        <f t="shared" si="480"/>
        <v>2.6999999999999993</v>
      </c>
      <c r="K2616">
        <f t="shared" si="481"/>
        <v>-3.9000000000000057</v>
      </c>
      <c r="L2616">
        <f t="shared" si="482"/>
        <v>2.1811996999999986E-2</v>
      </c>
      <c r="M2616">
        <f t="shared" si="483"/>
        <v>868399.99841258291</v>
      </c>
      <c r="N2616">
        <f t="shared" si="484"/>
        <v>85.8</v>
      </c>
      <c r="O2616" t="str">
        <f t="shared" si="485"/>
        <v/>
      </c>
      <c r="P2616" t="str">
        <f>IFERROR(VLOOKUP(A2616,Ref_Data!$A:$B,2,0),"Unknown")</f>
        <v>Low Income</v>
      </c>
      <c r="Q2616" t="str">
        <f>IFERROR(VLOOKUP(A2616,Ref_Data!$A:$C,3,0),"Unknown")</f>
        <v>Sub-Saharan Africa</v>
      </c>
      <c r="R2616" t="str">
        <f t="shared" si="486"/>
        <v>Critical</v>
      </c>
      <c r="S2616">
        <f t="shared" si="487"/>
        <v>-66.215327430820309</v>
      </c>
      <c r="T2616">
        <f t="shared" si="488"/>
        <v>50.802629710358858</v>
      </c>
      <c r="U2616">
        <f t="shared" si="489"/>
        <v>-4.9905750507740558</v>
      </c>
      <c r="V2616">
        <f t="shared" si="490"/>
        <v>2.6999999999999993</v>
      </c>
      <c r="W2616">
        <f t="shared" si="491"/>
        <v>2.1811996999999986E-2</v>
      </c>
    </row>
    <row r="2617" spans="1:23" x14ac:dyDescent="0.2">
      <c r="A2617" t="s">
        <v>407</v>
      </c>
      <c r="B2617" t="s">
        <v>406</v>
      </c>
      <c r="C2617">
        <v>2012</v>
      </c>
      <c r="D2617">
        <v>17.2</v>
      </c>
      <c r="E2617">
        <v>79.099999999999994</v>
      </c>
      <c r="F2617">
        <v>0.14873883399999999</v>
      </c>
      <c r="H2617">
        <v>6551080</v>
      </c>
      <c r="I2617" t="str">
        <f>Master_Data!$A2617 &amp; "-" &amp; Master_Data!$C2617</f>
        <v>SLE-2012</v>
      </c>
      <c r="J2617">
        <f t="shared" si="480"/>
        <v>3</v>
      </c>
      <c r="K2617">
        <f t="shared" si="481"/>
        <v>-1.9000000000000057</v>
      </c>
      <c r="L2617">
        <f t="shared" si="482"/>
        <v>1.2780501E-2</v>
      </c>
      <c r="M2617">
        <f t="shared" si="483"/>
        <v>974400.0006407199</v>
      </c>
      <c r="N2617">
        <f t="shared" si="484"/>
        <v>82.8</v>
      </c>
      <c r="O2617" t="str">
        <f t="shared" si="485"/>
        <v/>
      </c>
      <c r="P2617" t="str">
        <f>IFERROR(VLOOKUP(A2617,Ref_Data!$A:$B,2,0),"Unknown")</f>
        <v>Low Income</v>
      </c>
      <c r="Q2617" t="str">
        <f>IFERROR(VLOOKUP(A2617,Ref_Data!$A:$C,3,0),"Unknown")</f>
        <v>Sub-Saharan Africa</v>
      </c>
      <c r="R2617" t="str">
        <f t="shared" si="486"/>
        <v>Critical</v>
      </c>
      <c r="S2617">
        <f t="shared" si="487"/>
        <v>-63.920804536015623</v>
      </c>
      <c r="T2617">
        <f t="shared" si="488"/>
        <v>48.992870546775109</v>
      </c>
      <c r="U2617">
        <f t="shared" si="489"/>
        <v>-5.2567652290962297</v>
      </c>
      <c r="V2617">
        <f t="shared" si="490"/>
        <v>5.6999999999999993</v>
      </c>
      <c r="W2617">
        <f t="shared" si="491"/>
        <v>3.4592497999999985E-2</v>
      </c>
    </row>
    <row r="2618" spans="1:23" x14ac:dyDescent="0.2">
      <c r="A2618" t="s">
        <v>407</v>
      </c>
      <c r="B2618" t="s">
        <v>406</v>
      </c>
      <c r="C2618">
        <v>2013</v>
      </c>
      <c r="D2618">
        <v>13.5</v>
      </c>
      <c r="E2618">
        <v>74.599999999999994</v>
      </c>
      <c r="F2618">
        <v>0.167216484</v>
      </c>
      <c r="H2618">
        <v>6714051</v>
      </c>
      <c r="I2618" t="str">
        <f>Master_Data!$A2618 &amp; "-" &amp; Master_Data!$C2618</f>
        <v>SLE-2013</v>
      </c>
      <c r="J2618">
        <f t="shared" si="480"/>
        <v>-3.6999999999999993</v>
      </c>
      <c r="K2618">
        <f t="shared" si="481"/>
        <v>-4.5</v>
      </c>
      <c r="L2618">
        <f t="shared" si="482"/>
        <v>1.8477650000000012E-2</v>
      </c>
      <c r="M2618">
        <f t="shared" si="483"/>
        <v>1122700.001616684</v>
      </c>
      <c r="N2618">
        <f t="shared" si="484"/>
        <v>86.5</v>
      </c>
      <c r="O2618" t="str">
        <f t="shared" si="485"/>
        <v/>
      </c>
      <c r="P2618" t="str">
        <f>IFERROR(VLOOKUP(A2618,Ref_Data!$A:$B,2,0),"Unknown")</f>
        <v>Low Income</v>
      </c>
      <c r="Q2618" t="str">
        <f>IFERROR(VLOOKUP(A2618,Ref_Data!$A:$C,3,0),"Unknown")</f>
        <v>Sub-Saharan Africa</v>
      </c>
      <c r="R2618" t="str">
        <f t="shared" si="486"/>
        <v>Critical</v>
      </c>
      <c r="S2618">
        <f t="shared" si="487"/>
        <v>-68.212538176640606</v>
      </c>
      <c r="T2618">
        <f t="shared" si="488"/>
        <v>44.298359916164642</v>
      </c>
      <c r="U2618">
        <f t="shared" si="489"/>
        <v>-4.8011539600000042</v>
      </c>
      <c r="V2618">
        <f t="shared" si="490"/>
        <v>2</v>
      </c>
      <c r="W2618">
        <f t="shared" si="491"/>
        <v>5.3070147999999998E-2</v>
      </c>
    </row>
    <row r="2619" spans="1:23" x14ac:dyDescent="0.2">
      <c r="A2619" t="s">
        <v>407</v>
      </c>
      <c r="B2619" t="s">
        <v>406</v>
      </c>
      <c r="C2619">
        <v>2014</v>
      </c>
      <c r="D2619">
        <v>18.8</v>
      </c>
      <c r="E2619">
        <v>73</v>
      </c>
      <c r="F2619">
        <v>0.17552827500000001</v>
      </c>
      <c r="H2619">
        <v>6876385</v>
      </c>
      <c r="I2619" t="str">
        <f>Master_Data!$A2619 &amp; "-" &amp; Master_Data!$C2619</f>
        <v>SLE-2014</v>
      </c>
      <c r="J2619">
        <f t="shared" si="480"/>
        <v>5.3000000000000007</v>
      </c>
      <c r="K2619">
        <f t="shared" si="481"/>
        <v>-1.5999999999999943</v>
      </c>
      <c r="L2619">
        <f t="shared" si="482"/>
        <v>8.3117910000000128E-3</v>
      </c>
      <c r="M2619">
        <f t="shared" si="483"/>
        <v>1206999.997285875</v>
      </c>
      <c r="N2619">
        <f t="shared" si="484"/>
        <v>81.2</v>
      </c>
      <c r="O2619" t="str">
        <f t="shared" si="485"/>
        <v/>
      </c>
      <c r="P2619" t="str">
        <f>IFERROR(VLOOKUP(A2619,Ref_Data!$A:$B,2,0),"Unknown")</f>
        <v>Low Income</v>
      </c>
      <c r="Q2619" t="str">
        <f>IFERROR(VLOOKUP(A2619,Ref_Data!$A:$C,3,0),"Unknown")</f>
        <v>Sub-Saharan Africa</v>
      </c>
      <c r="R2619" t="str">
        <f t="shared" si="486"/>
        <v>Critical</v>
      </c>
      <c r="S2619">
        <f t="shared" si="487"/>
        <v>-63.640902588867149</v>
      </c>
      <c r="T2619">
        <f t="shared" si="488"/>
        <v>42.888273394421702</v>
      </c>
      <c r="U2619">
        <f t="shared" si="489"/>
        <v>-4.6157586230836838</v>
      </c>
      <c r="V2619">
        <f t="shared" si="490"/>
        <v>7.3000000000000007</v>
      </c>
      <c r="W2619">
        <f t="shared" si="491"/>
        <v>6.138193900000001E-2</v>
      </c>
    </row>
    <row r="2620" spans="1:23" x14ac:dyDescent="0.2">
      <c r="A2620" t="s">
        <v>407</v>
      </c>
      <c r="B2620" t="s">
        <v>406</v>
      </c>
      <c r="C2620">
        <v>2015</v>
      </c>
      <c r="D2620">
        <v>19.7</v>
      </c>
      <c r="E2620">
        <v>74</v>
      </c>
      <c r="F2620">
        <v>0.145275664</v>
      </c>
      <c r="H2620">
        <v>7037655</v>
      </c>
      <c r="I2620" t="str">
        <f>Master_Data!$A2620 &amp; "-" &amp; Master_Data!$C2620</f>
        <v>SLE-2015</v>
      </c>
      <c r="J2620">
        <f t="shared" si="480"/>
        <v>0.89999999999999858</v>
      </c>
      <c r="K2620">
        <f t="shared" si="481"/>
        <v>1</v>
      </c>
      <c r="L2620">
        <f t="shared" si="482"/>
        <v>-3.0252611000000013E-2</v>
      </c>
      <c r="M2620">
        <f t="shared" si="483"/>
        <v>1022400.00312792</v>
      </c>
      <c r="N2620">
        <f t="shared" si="484"/>
        <v>80.3</v>
      </c>
      <c r="O2620" t="str">
        <f t="shared" si="485"/>
        <v/>
      </c>
      <c r="P2620" t="str">
        <f>IFERROR(VLOOKUP(A2620,Ref_Data!$A:$B,2,0),"Unknown")</f>
        <v>Low Income</v>
      </c>
      <c r="Q2620" t="str">
        <f>IFERROR(VLOOKUP(A2620,Ref_Data!$A:$C,3,0),"Unknown")</f>
        <v>Sub-Saharan Africa</v>
      </c>
      <c r="R2620" t="str">
        <f t="shared" si="486"/>
        <v>Critical</v>
      </c>
      <c r="S2620">
        <f t="shared" si="487"/>
        <v>-63.315238558046886</v>
      </c>
      <c r="T2620">
        <f t="shared" si="488"/>
        <v>44.08484280850201</v>
      </c>
      <c r="U2620">
        <f t="shared" si="489"/>
        <v>-4.5641657020041793</v>
      </c>
      <c r="V2620">
        <f t="shared" si="490"/>
        <v>8.1999999999999993</v>
      </c>
      <c r="W2620">
        <f t="shared" si="491"/>
        <v>3.1129327999999998E-2</v>
      </c>
    </row>
    <row r="2621" spans="1:23" x14ac:dyDescent="0.2">
      <c r="A2621" t="s">
        <v>407</v>
      </c>
      <c r="B2621" t="s">
        <v>406</v>
      </c>
      <c r="C2621">
        <v>2016</v>
      </c>
      <c r="D2621">
        <v>20.3</v>
      </c>
      <c r="E2621">
        <v>73.599999999999994</v>
      </c>
      <c r="F2621">
        <v>0.14693293599999999</v>
      </c>
      <c r="H2621">
        <v>7205328</v>
      </c>
      <c r="I2621" t="str">
        <f>Master_Data!$A2621 &amp; "-" &amp; Master_Data!$C2621</f>
        <v>SLE-2016</v>
      </c>
      <c r="J2621">
        <f t="shared" si="480"/>
        <v>0.60000000000000142</v>
      </c>
      <c r="K2621">
        <f t="shared" si="481"/>
        <v>-0.40000000000000568</v>
      </c>
      <c r="L2621">
        <f t="shared" si="482"/>
        <v>1.6572719999999874E-3</v>
      </c>
      <c r="M2621">
        <f t="shared" si="483"/>
        <v>1058699.9978830079</v>
      </c>
      <c r="N2621">
        <f t="shared" si="484"/>
        <v>79.7</v>
      </c>
      <c r="O2621" t="str">
        <f t="shared" si="485"/>
        <v/>
      </c>
      <c r="P2621" t="str">
        <f>IFERROR(VLOOKUP(A2621,Ref_Data!$A:$B,2,0),"Unknown")</f>
        <v>Low Income</v>
      </c>
      <c r="Q2621" t="str">
        <f>IFERROR(VLOOKUP(A2621,Ref_Data!$A:$C,3,0),"Unknown")</f>
        <v>Sub-Saharan Africa</v>
      </c>
      <c r="R2621" t="str">
        <f t="shared" si="486"/>
        <v>Low Access</v>
      </c>
      <c r="S2621">
        <f t="shared" si="487"/>
        <v>-63.79475113054697</v>
      </c>
      <c r="T2621">
        <f t="shared" si="488"/>
        <v>43.893942474815269</v>
      </c>
      <c r="U2621">
        <f t="shared" si="489"/>
        <v>-4.5274388596694566</v>
      </c>
      <c r="V2621">
        <f t="shared" si="490"/>
        <v>8.8000000000000007</v>
      </c>
      <c r="W2621">
        <f t="shared" si="491"/>
        <v>3.2786599999999985E-2</v>
      </c>
    </row>
    <row r="2622" spans="1:23" x14ac:dyDescent="0.2">
      <c r="A2622" t="s">
        <v>407</v>
      </c>
      <c r="B2622" t="s">
        <v>406</v>
      </c>
      <c r="C2622">
        <v>2017</v>
      </c>
      <c r="D2622">
        <v>23.4</v>
      </c>
      <c r="E2622">
        <v>74.599999999999994</v>
      </c>
      <c r="F2622">
        <v>0.14155816199999999</v>
      </c>
      <c r="H2622">
        <v>7379299</v>
      </c>
      <c r="I2622" t="str">
        <f>Master_Data!$A2622 &amp; "-" &amp; Master_Data!$C2622</f>
        <v>SLE-2017</v>
      </c>
      <c r="J2622">
        <f t="shared" si="480"/>
        <v>3.0999999999999979</v>
      </c>
      <c r="K2622">
        <f t="shared" si="481"/>
        <v>1</v>
      </c>
      <c r="L2622">
        <f t="shared" si="482"/>
        <v>-5.3747739999999988E-3</v>
      </c>
      <c r="M2622">
        <f t="shared" si="483"/>
        <v>1044600.003288438</v>
      </c>
      <c r="N2622">
        <f t="shared" si="484"/>
        <v>76.599999999999994</v>
      </c>
      <c r="O2622" t="str">
        <f t="shared" si="485"/>
        <v/>
      </c>
      <c r="P2622" t="str">
        <f>IFERROR(VLOOKUP(A2622,Ref_Data!$A:$B,2,0),"Unknown")</f>
        <v>Low Income</v>
      </c>
      <c r="Q2622" t="str">
        <f>IFERROR(VLOOKUP(A2622,Ref_Data!$A:$C,3,0),"Unknown")</f>
        <v>Sub-Saharan Africa</v>
      </c>
      <c r="R2622" t="str">
        <f t="shared" si="486"/>
        <v>Low Access</v>
      </c>
      <c r="S2622">
        <f t="shared" si="487"/>
        <v>-61.453907690078118</v>
      </c>
      <c r="T2622">
        <f t="shared" si="488"/>
        <v>45.058481128265043</v>
      </c>
      <c r="U2622">
        <f t="shared" si="489"/>
        <v>-4.536192903573224</v>
      </c>
      <c r="V2622">
        <f t="shared" si="490"/>
        <v>11.899999999999999</v>
      </c>
      <c r="W2622">
        <f t="shared" si="491"/>
        <v>2.7411825999999986E-2</v>
      </c>
    </row>
    <row r="2623" spans="1:23" x14ac:dyDescent="0.2">
      <c r="A2623" t="s">
        <v>407</v>
      </c>
      <c r="B2623" t="s">
        <v>406</v>
      </c>
      <c r="C2623">
        <v>2018</v>
      </c>
      <c r="D2623">
        <v>26.1</v>
      </c>
      <c r="E2623">
        <v>75.900000000000006</v>
      </c>
      <c r="F2623">
        <v>0.160273996</v>
      </c>
      <c r="H2623">
        <v>7554563</v>
      </c>
      <c r="I2623" t="str">
        <f>Master_Data!$A2623 &amp; "-" &amp; Master_Data!$C2623</f>
        <v>SLE-2018</v>
      </c>
      <c r="J2623">
        <f t="shared" si="480"/>
        <v>2.7000000000000028</v>
      </c>
      <c r="K2623">
        <f t="shared" si="481"/>
        <v>1.3000000000000114</v>
      </c>
      <c r="L2623">
        <f t="shared" si="482"/>
        <v>1.8715834000000015E-2</v>
      </c>
      <c r="M2623">
        <f t="shared" si="483"/>
        <v>1210800.0000437479</v>
      </c>
      <c r="N2623">
        <f t="shared" si="484"/>
        <v>73.900000000000006</v>
      </c>
      <c r="O2623" t="str">
        <f t="shared" si="485"/>
        <v/>
      </c>
      <c r="P2623" t="str">
        <f>IFERROR(VLOOKUP(A2623,Ref_Data!$A:$B,2,0),"Unknown")</f>
        <v>Low Income</v>
      </c>
      <c r="Q2623" t="str">
        <f>IFERROR(VLOOKUP(A2623,Ref_Data!$A:$C,3,0),"Unknown")</f>
        <v>Sub-Saharan Africa</v>
      </c>
      <c r="R2623" t="str">
        <f t="shared" si="486"/>
        <v>Low Access</v>
      </c>
      <c r="S2623">
        <f t="shared" si="487"/>
        <v>-59.383800559687494</v>
      </c>
      <c r="T2623">
        <f t="shared" si="488"/>
        <v>46.3369698296747</v>
      </c>
      <c r="U2623">
        <f t="shared" si="489"/>
        <v>-4.550595013627615</v>
      </c>
      <c r="V2623">
        <f t="shared" si="490"/>
        <v>14.600000000000001</v>
      </c>
      <c r="W2623">
        <f t="shared" si="491"/>
        <v>4.6127660000000001E-2</v>
      </c>
    </row>
    <row r="2624" spans="1:23" x14ac:dyDescent="0.2">
      <c r="A2624" t="s">
        <v>407</v>
      </c>
      <c r="B2624" t="s">
        <v>406</v>
      </c>
      <c r="C2624">
        <v>2019</v>
      </c>
      <c r="D2624">
        <v>22.7</v>
      </c>
      <c r="E2624">
        <v>75.400000000000006</v>
      </c>
      <c r="F2624">
        <v>0.156143482</v>
      </c>
      <c r="H2624">
        <v>7731991</v>
      </c>
      <c r="I2624" t="str">
        <f>Master_Data!$A2624 &amp; "-" &amp; Master_Data!$C2624</f>
        <v>SLE-2019</v>
      </c>
      <c r="J2624">
        <f t="shared" si="480"/>
        <v>-3.4000000000000021</v>
      </c>
      <c r="K2624">
        <f t="shared" si="481"/>
        <v>-0.5</v>
      </c>
      <c r="L2624">
        <f t="shared" si="482"/>
        <v>-4.1305140000000018E-3</v>
      </c>
      <c r="M2624">
        <f t="shared" si="483"/>
        <v>1207299.997532662</v>
      </c>
      <c r="N2624">
        <f t="shared" si="484"/>
        <v>77.3</v>
      </c>
      <c r="O2624" t="str">
        <f t="shared" si="485"/>
        <v/>
      </c>
      <c r="P2624" t="str">
        <f>IFERROR(VLOOKUP(A2624,Ref_Data!$A:$B,2,0),"Unknown")</f>
        <v>Low Income</v>
      </c>
      <c r="Q2624" t="str">
        <f>IFERROR(VLOOKUP(A2624,Ref_Data!$A:$C,3,0),"Unknown")</f>
        <v>Sub-Saharan Africa</v>
      </c>
      <c r="R2624" t="str">
        <f t="shared" si="486"/>
        <v>Low Access</v>
      </c>
      <c r="S2624">
        <f t="shared" si="487"/>
        <v>-63.341377139414121</v>
      </c>
      <c r="T2624">
        <f t="shared" si="488"/>
        <v>45.937808956172717</v>
      </c>
      <c r="U2624">
        <f t="shared" si="489"/>
        <v>-4.5272578135815875</v>
      </c>
      <c r="V2624">
        <f t="shared" si="490"/>
        <v>11.2</v>
      </c>
      <c r="W2624">
        <f t="shared" si="491"/>
        <v>4.1997145999999999E-2</v>
      </c>
    </row>
    <row r="2625" spans="1:23" x14ac:dyDescent="0.2">
      <c r="A2625" t="s">
        <v>407</v>
      </c>
      <c r="B2625" t="s">
        <v>406</v>
      </c>
      <c r="C2625">
        <v>2020</v>
      </c>
      <c r="D2625">
        <v>26.3</v>
      </c>
      <c r="E2625">
        <v>75.099999999999994</v>
      </c>
      <c r="F2625">
        <v>0.15553756399999999</v>
      </c>
      <c r="H2625">
        <v>7912558</v>
      </c>
      <c r="I2625" t="str">
        <f>Master_Data!$A2625 &amp; "-" &amp; Master_Data!$C2625</f>
        <v>SLE-2020</v>
      </c>
      <c r="J2625">
        <f t="shared" si="480"/>
        <v>3.6000000000000014</v>
      </c>
      <c r="K2625">
        <f t="shared" si="481"/>
        <v>-0.30000000000001137</v>
      </c>
      <c r="L2625">
        <f t="shared" si="482"/>
        <v>-6.0591800000001084E-4</v>
      </c>
      <c r="M2625">
        <f t="shared" si="483"/>
        <v>1230699.996328712</v>
      </c>
      <c r="N2625">
        <f t="shared" si="484"/>
        <v>73.7</v>
      </c>
      <c r="O2625" t="str">
        <f t="shared" si="485"/>
        <v/>
      </c>
      <c r="P2625" t="str">
        <f>IFERROR(VLOOKUP(A2625,Ref_Data!$A:$B,2,0),"Unknown")</f>
        <v>Low Income</v>
      </c>
      <c r="Q2625" t="str">
        <f>IFERROR(VLOOKUP(A2625,Ref_Data!$A:$C,3,0),"Unknown")</f>
        <v>Sub-Saharan Africa</v>
      </c>
      <c r="R2625" t="str">
        <f t="shared" si="486"/>
        <v>Low Access</v>
      </c>
      <c r="S2625">
        <f t="shared" si="487"/>
        <v>-60.273834525664086</v>
      </c>
      <c r="T2625">
        <f t="shared" si="488"/>
        <v>44.565146566184737</v>
      </c>
      <c r="U2625">
        <f t="shared" si="489"/>
        <v>-4.2452100723012576</v>
      </c>
      <c r="V2625">
        <f t="shared" si="490"/>
        <v>14.8</v>
      </c>
      <c r="W2625">
        <f t="shared" si="491"/>
        <v>4.1391227999999988E-2</v>
      </c>
    </row>
    <row r="2626" spans="1:23" x14ac:dyDescent="0.2">
      <c r="A2626" t="s">
        <v>407</v>
      </c>
      <c r="B2626" t="s">
        <v>406</v>
      </c>
      <c r="C2626">
        <v>2021</v>
      </c>
      <c r="D2626">
        <v>27.5</v>
      </c>
      <c r="E2626">
        <v>71.099999999999994</v>
      </c>
      <c r="F2626">
        <v>0.18189899900000001</v>
      </c>
      <c r="H2626">
        <v>8094602</v>
      </c>
      <c r="I2626" t="str">
        <f>Master_Data!$A2626 &amp; "-" &amp; Master_Data!$C2626</f>
        <v>SLE-2021</v>
      </c>
      <c r="J2626">
        <f t="shared" ref="J2626:J2689" si="492">IF(C2626=2010,"",IF(D2626="","",IFERROR(D2626-INDEX($D:$D,MATCH(A2626&amp;"-"&amp;(C2626-1),$I:$I,0)),"")))</f>
        <v>1.1999999999999993</v>
      </c>
      <c r="K2626">
        <f t="shared" ref="K2626:K2689" si="493">IF(C2626=2010,"",IF(E2626="","",IFERROR(E2626-INDEX($E:$E,MATCH(A2626&amp;"-"&amp;(C2626-1),$I:$I,0)),"")))</f>
        <v>-4</v>
      </c>
      <c r="L2626">
        <f t="shared" ref="L2626:L2689" si="494">IF(C2626=2010,"",IF(F2626="","",IFERROR(F2626-INDEX($F:$F,MATCH(A2626&amp;"-"&amp;(C2626-1),$I:$I,0)),"" )))</f>
        <v>2.6361435000000016E-2</v>
      </c>
      <c r="M2626">
        <f t="shared" ref="M2626:M2689" si="495">IFERROR(F2626*H2626,"")</f>
        <v>1472400.0011033982</v>
      </c>
      <c r="N2626">
        <f t="shared" ref="N2626:N2689" si="496">IF(D2626="","",100-D2626)</f>
        <v>72.5</v>
      </c>
      <c r="O2626" t="str">
        <f t="shared" ref="O2626:O2689" si="497">IFERROR(F2626/G2626*1000,"")</f>
        <v/>
      </c>
      <c r="P2626" t="str">
        <f>IFERROR(VLOOKUP(A2626,Ref_Data!$A:$B,2,0),"Unknown")</f>
        <v>Low Income</v>
      </c>
      <c r="Q2626" t="str">
        <f>IFERROR(VLOOKUP(A2626,Ref_Data!$A:$C,3,0),"Unknown")</f>
        <v>Sub-Saharan Africa</v>
      </c>
      <c r="R2626" t="str">
        <f t="shared" ref="R2626:R2689" si="498">IF(D2626="","No Data",IF(D2626&gt;=95,"Universal Access",IF(D2626&gt;=80,"High Access",IF(D2626&gt;=50,"Moderate Access",IF(D2626&gt;=20,"Low Access","Critical")))))</f>
        <v>Low Access</v>
      </c>
      <c r="S2626">
        <f t="shared" ref="S2626:S2689" si="499">IF(D2626="","",D2626-AVERAGEIF($C:$C,C2626,$D:$D))</f>
        <v>-59.62516851027344</v>
      </c>
      <c r="T2626">
        <f t="shared" ref="T2626:T2689" si="500">IF(E2626="","",E2626-AVERAGEIF($C:$C,C2626,$E:$E))</f>
        <v>41.496618357487932</v>
      </c>
      <c r="U2626">
        <f t="shared" ref="U2626:U2689" si="501">IF(F2626="","",F2626-AVERAGEIF($C:$C,C2626,$F:$F))</f>
        <v>-4.3988353420041859</v>
      </c>
      <c r="V2626">
        <f t="shared" ref="V2626:V2689" si="502">IFERROR(IF(D2626="","",D2626-INDEX($D:$D,MATCH(A2626&amp;"-2010",$I:$I,0))),"")</f>
        <v>16</v>
      </c>
      <c r="W2626">
        <f t="shared" ref="W2626:W2689" si="503">IFERROR(IF(F2626="","",F2626-INDEX($F:$F,MATCH(A2626&amp;"-2010",$I:$I,0))),"")</f>
        <v>6.7752663000000005E-2</v>
      </c>
    </row>
    <row r="2627" spans="1:23" x14ac:dyDescent="0.2">
      <c r="A2627" t="s">
        <v>407</v>
      </c>
      <c r="B2627" t="s">
        <v>406</v>
      </c>
      <c r="C2627">
        <v>2022</v>
      </c>
      <c r="D2627">
        <v>29.4</v>
      </c>
      <c r="E2627">
        <v>71.599999999999994</v>
      </c>
      <c r="F2627">
        <v>0.17721809899999999</v>
      </c>
      <c r="H2627">
        <v>8276807</v>
      </c>
      <c r="I2627" t="str">
        <f>Master_Data!$A2627 &amp; "-" &amp; Master_Data!$C2627</f>
        <v>SLE-2022</v>
      </c>
      <c r="J2627">
        <f t="shared" si="492"/>
        <v>1.8999999999999986</v>
      </c>
      <c r="K2627">
        <f t="shared" si="493"/>
        <v>0.5</v>
      </c>
      <c r="L2627">
        <f t="shared" si="494"/>
        <v>-4.6809000000000156E-3</v>
      </c>
      <c r="M2627">
        <f t="shared" si="495"/>
        <v>1466800.0023298929</v>
      </c>
      <c r="N2627">
        <f t="shared" si="496"/>
        <v>70.599999999999994</v>
      </c>
      <c r="O2627" t="str">
        <f t="shared" si="497"/>
        <v/>
      </c>
      <c r="P2627" t="str">
        <f>IFERROR(VLOOKUP(A2627,Ref_Data!$A:$B,2,0),"Unknown")</f>
        <v>Low Income</v>
      </c>
      <c r="Q2627" t="str">
        <f>IFERROR(VLOOKUP(A2627,Ref_Data!$A:$C,3,0),"Unknown")</f>
        <v>Sub-Saharan Africa</v>
      </c>
      <c r="R2627" t="str">
        <f t="shared" si="498"/>
        <v>Low Access</v>
      </c>
      <c r="S2627">
        <f t="shared" si="499"/>
        <v>-58.014053663984349</v>
      </c>
      <c r="T2627">
        <f t="shared" si="500"/>
        <v>41.1782608695652</v>
      </c>
      <c r="U2627">
        <f t="shared" si="501"/>
        <v>-4.3735829532259363</v>
      </c>
      <c r="V2627">
        <f t="shared" si="502"/>
        <v>17.899999999999999</v>
      </c>
      <c r="W2627">
        <f t="shared" si="503"/>
        <v>6.3071762999999989E-2</v>
      </c>
    </row>
    <row r="2628" spans="1:23" x14ac:dyDescent="0.2">
      <c r="A2628" t="s">
        <v>409</v>
      </c>
      <c r="B2628" t="s">
        <v>408</v>
      </c>
      <c r="C2628">
        <v>2010</v>
      </c>
      <c r="D2628">
        <v>91.6</v>
      </c>
      <c r="E2628">
        <v>32.6</v>
      </c>
      <c r="F2628">
        <v>1.108177993</v>
      </c>
      <c r="G2628">
        <v>697.0369273</v>
      </c>
      <c r="H2628">
        <v>6068249</v>
      </c>
      <c r="I2628" t="str">
        <f>Master_Data!$A2628 &amp; "-" &amp; Master_Data!$C2628</f>
        <v>SLV-2010</v>
      </c>
      <c r="J2628" t="str">
        <f t="shared" si="492"/>
        <v/>
      </c>
      <c r="K2628" t="str">
        <f t="shared" si="493"/>
        <v/>
      </c>
      <c r="L2628" t="str">
        <f t="shared" si="494"/>
        <v/>
      </c>
      <c r="M2628">
        <f t="shared" si="495"/>
        <v>6724699.9978442565</v>
      </c>
      <c r="N2628">
        <f t="shared" si="496"/>
        <v>8.4000000000000057</v>
      </c>
      <c r="O2628">
        <f t="shared" si="497"/>
        <v>1.5898411541732389</v>
      </c>
      <c r="P2628" t="str">
        <f>IFERROR(VLOOKUP(A2628,Ref_Data!$A:$B,2,0),"Unknown")</f>
        <v>Lower Middle Income</v>
      </c>
      <c r="Q2628" t="str">
        <f>IFERROR(VLOOKUP(A2628,Ref_Data!$A:$C,3,0),"Unknown")</f>
        <v>Latin America &amp; Caribbean</v>
      </c>
      <c r="R2628" t="str">
        <f t="shared" si="498"/>
        <v>High Access</v>
      </c>
      <c r="S2628">
        <f t="shared" si="499"/>
        <v>11.975342560585943</v>
      </c>
      <c r="T2628">
        <f t="shared" si="500"/>
        <v>2.1873350932620994</v>
      </c>
      <c r="U2628">
        <f t="shared" si="501"/>
        <v>-3.9898812209916343</v>
      </c>
      <c r="V2628">
        <f t="shared" si="502"/>
        <v>0</v>
      </c>
      <c r="W2628">
        <f t="shared" si="503"/>
        <v>0</v>
      </c>
    </row>
    <row r="2629" spans="1:23" x14ac:dyDescent="0.2">
      <c r="A2629" t="s">
        <v>409</v>
      </c>
      <c r="B2629" t="s">
        <v>408</v>
      </c>
      <c r="C2629">
        <v>2011</v>
      </c>
      <c r="D2629">
        <v>92.6</v>
      </c>
      <c r="E2629">
        <v>29.5</v>
      </c>
      <c r="F2629">
        <v>1.153227182</v>
      </c>
      <c r="G2629">
        <v>692.505313</v>
      </c>
      <c r="H2629">
        <v>6090127</v>
      </c>
      <c r="I2629" t="str">
        <f>Master_Data!$A2629 &amp; "-" &amp; Master_Data!$C2629</f>
        <v>SLV-2011</v>
      </c>
      <c r="J2629">
        <f t="shared" si="492"/>
        <v>1</v>
      </c>
      <c r="K2629">
        <f t="shared" si="493"/>
        <v>-3.1000000000000014</v>
      </c>
      <c r="L2629">
        <f t="shared" si="494"/>
        <v>4.5049188999999989E-2</v>
      </c>
      <c r="M2629">
        <f t="shared" si="495"/>
        <v>7023299.9982321141</v>
      </c>
      <c r="N2629">
        <f t="shared" si="496"/>
        <v>7.4000000000000057</v>
      </c>
      <c r="O2629">
        <f t="shared" si="497"/>
        <v>1.6652972336112604</v>
      </c>
      <c r="P2629" t="str">
        <f>IFERROR(VLOOKUP(A2629,Ref_Data!$A:$B,2,0),"Unknown")</f>
        <v>Lower Middle Income</v>
      </c>
      <c r="Q2629" t="str">
        <f>IFERROR(VLOOKUP(A2629,Ref_Data!$A:$C,3,0),"Unknown")</f>
        <v>Latin America &amp; Caribbean</v>
      </c>
      <c r="R2629" t="str">
        <f t="shared" si="498"/>
        <v>High Access</v>
      </c>
      <c r="S2629">
        <f t="shared" si="499"/>
        <v>12.184672569179682</v>
      </c>
      <c r="T2629">
        <f t="shared" si="500"/>
        <v>-0.69737028964114245</v>
      </c>
      <c r="U2629">
        <f t="shared" si="501"/>
        <v>-3.9733062017740552</v>
      </c>
      <c r="V2629">
        <f t="shared" si="502"/>
        <v>1</v>
      </c>
      <c r="W2629">
        <f t="shared" si="503"/>
        <v>4.5049188999999989E-2</v>
      </c>
    </row>
    <row r="2630" spans="1:23" x14ac:dyDescent="0.2">
      <c r="A2630" t="s">
        <v>409</v>
      </c>
      <c r="B2630" t="s">
        <v>408</v>
      </c>
      <c r="C2630">
        <v>2012</v>
      </c>
      <c r="D2630">
        <v>93.7</v>
      </c>
      <c r="E2630">
        <v>30.3</v>
      </c>
      <c r="F2630">
        <v>1.144541808</v>
      </c>
      <c r="G2630">
        <v>701.45740460000002</v>
      </c>
      <c r="H2630">
        <v>6113975</v>
      </c>
      <c r="I2630" t="str">
        <f>Master_Data!$A2630 &amp; "-" &amp; Master_Data!$C2630</f>
        <v>SLV-2012</v>
      </c>
      <c r="J2630">
        <f t="shared" si="492"/>
        <v>1.1000000000000085</v>
      </c>
      <c r="K2630">
        <f t="shared" si="493"/>
        <v>0.80000000000000071</v>
      </c>
      <c r="L2630">
        <f t="shared" si="494"/>
        <v>-8.6853739999999124E-3</v>
      </c>
      <c r="M2630">
        <f t="shared" si="495"/>
        <v>6997700.0005668001</v>
      </c>
      <c r="N2630">
        <f t="shared" si="496"/>
        <v>6.2999999999999972</v>
      </c>
      <c r="O2630">
        <f t="shared" si="497"/>
        <v>1.6316625934723221</v>
      </c>
      <c r="P2630" t="str">
        <f>IFERROR(VLOOKUP(A2630,Ref_Data!$A:$B,2,0),"Unknown")</f>
        <v>Lower Middle Income</v>
      </c>
      <c r="Q2630" t="str">
        <f>IFERROR(VLOOKUP(A2630,Ref_Data!$A:$C,3,0),"Unknown")</f>
        <v>Latin America &amp; Caribbean</v>
      </c>
      <c r="R2630" t="str">
        <f t="shared" si="498"/>
        <v>High Access</v>
      </c>
      <c r="S2630">
        <f t="shared" si="499"/>
        <v>12.579195463984377</v>
      </c>
      <c r="T2630">
        <f t="shared" si="500"/>
        <v>0.19287054677511861</v>
      </c>
      <c r="U2630">
        <f t="shared" si="501"/>
        <v>-4.2609622550962296</v>
      </c>
      <c r="V2630">
        <f t="shared" si="502"/>
        <v>2.1000000000000085</v>
      </c>
      <c r="W2630">
        <f t="shared" si="503"/>
        <v>3.6363815000000077E-2</v>
      </c>
    </row>
    <row r="2631" spans="1:23" x14ac:dyDescent="0.2">
      <c r="A2631" t="s">
        <v>409</v>
      </c>
      <c r="B2631" t="s">
        <v>408</v>
      </c>
      <c r="C2631">
        <v>2013</v>
      </c>
      <c r="D2631">
        <v>95</v>
      </c>
      <c r="E2631">
        <v>27.5</v>
      </c>
      <c r="F2631">
        <v>1.0808232630000001</v>
      </c>
      <c r="G2631">
        <v>660.09415019999994</v>
      </c>
      <c r="H2631">
        <v>6138839</v>
      </c>
      <c r="I2631" t="str">
        <f>Master_Data!$A2631 &amp; "-" &amp; Master_Data!$C2631</f>
        <v>SLV-2013</v>
      </c>
      <c r="J2631">
        <f t="shared" si="492"/>
        <v>1.2999999999999972</v>
      </c>
      <c r="K2631">
        <f t="shared" si="493"/>
        <v>-2.8000000000000007</v>
      </c>
      <c r="L2631">
        <f t="shared" si="494"/>
        <v>-6.371854499999996E-2</v>
      </c>
      <c r="M2631">
        <f t="shared" si="495"/>
        <v>6634999.9990116572</v>
      </c>
      <c r="N2631">
        <f t="shared" si="496"/>
        <v>5</v>
      </c>
      <c r="O2631">
        <f t="shared" si="497"/>
        <v>1.6373774296780614</v>
      </c>
      <c r="P2631" t="str">
        <f>IFERROR(VLOOKUP(A2631,Ref_Data!$A:$B,2,0),"Unknown")</f>
        <v>Lower Middle Income</v>
      </c>
      <c r="Q2631" t="str">
        <f>IFERROR(VLOOKUP(A2631,Ref_Data!$A:$C,3,0),"Unknown")</f>
        <v>Latin America &amp; Caribbean</v>
      </c>
      <c r="R2631" t="str">
        <f t="shared" si="498"/>
        <v>Universal Access</v>
      </c>
      <c r="S2631">
        <f t="shared" si="499"/>
        <v>13.287461823359394</v>
      </c>
      <c r="T2631">
        <f t="shared" si="500"/>
        <v>-2.8016400838353483</v>
      </c>
      <c r="U2631">
        <f t="shared" si="501"/>
        <v>-3.887547181000004</v>
      </c>
      <c r="V2631">
        <f t="shared" si="502"/>
        <v>3.4000000000000057</v>
      </c>
      <c r="W2631">
        <f t="shared" si="503"/>
        <v>-2.7354729999999883E-2</v>
      </c>
    </row>
    <row r="2632" spans="1:23" x14ac:dyDescent="0.2">
      <c r="A2632" t="s">
        <v>409</v>
      </c>
      <c r="B2632" t="s">
        <v>408</v>
      </c>
      <c r="C2632">
        <v>2014</v>
      </c>
      <c r="D2632">
        <v>95.1</v>
      </c>
      <c r="E2632">
        <v>24</v>
      </c>
      <c r="F2632">
        <v>1.105719578</v>
      </c>
      <c r="G2632">
        <v>649.04317570000001</v>
      </c>
      <c r="H2632">
        <v>6162955</v>
      </c>
      <c r="I2632" t="str">
        <f>Master_Data!$A2632 &amp; "-" &amp; Master_Data!$C2632</f>
        <v>SLV-2014</v>
      </c>
      <c r="J2632">
        <f t="shared" si="492"/>
        <v>9.9999999999994316E-2</v>
      </c>
      <c r="K2632">
        <f t="shared" si="493"/>
        <v>-3.5</v>
      </c>
      <c r="L2632">
        <f t="shared" si="494"/>
        <v>2.4896314999999891E-2</v>
      </c>
      <c r="M2632">
        <f t="shared" si="495"/>
        <v>6814500.00183299</v>
      </c>
      <c r="N2632">
        <f t="shared" si="496"/>
        <v>4.9000000000000057</v>
      </c>
      <c r="O2632">
        <f t="shared" si="497"/>
        <v>1.7036148277924186</v>
      </c>
      <c r="P2632" t="str">
        <f>IFERROR(VLOOKUP(A2632,Ref_Data!$A:$B,2,0),"Unknown")</f>
        <v>Lower Middle Income</v>
      </c>
      <c r="Q2632" t="str">
        <f>IFERROR(VLOOKUP(A2632,Ref_Data!$A:$C,3,0),"Unknown")</f>
        <v>Latin America &amp; Caribbean</v>
      </c>
      <c r="R2632" t="str">
        <f t="shared" si="498"/>
        <v>Universal Access</v>
      </c>
      <c r="S2632">
        <f t="shared" si="499"/>
        <v>12.659097411132848</v>
      </c>
      <c r="T2632">
        <f t="shared" si="500"/>
        <v>-6.1117266055783013</v>
      </c>
      <c r="U2632">
        <f t="shared" si="501"/>
        <v>-3.6855673200836843</v>
      </c>
      <c r="V2632">
        <f t="shared" si="502"/>
        <v>3.5</v>
      </c>
      <c r="W2632">
        <f t="shared" si="503"/>
        <v>-2.4584149999999916E-3</v>
      </c>
    </row>
    <row r="2633" spans="1:23" x14ac:dyDescent="0.2">
      <c r="A2633" t="s">
        <v>409</v>
      </c>
      <c r="B2633" t="s">
        <v>408</v>
      </c>
      <c r="C2633">
        <v>2015</v>
      </c>
      <c r="D2633">
        <v>95.4</v>
      </c>
      <c r="E2633">
        <v>21</v>
      </c>
      <c r="F2633">
        <v>1.174851334</v>
      </c>
      <c r="G2633">
        <v>674.35399670000004</v>
      </c>
      <c r="H2633">
        <v>6183676</v>
      </c>
      <c r="I2633" t="str">
        <f>Master_Data!$A2633 &amp; "-" &amp; Master_Data!$C2633</f>
        <v>SLV-2015</v>
      </c>
      <c r="J2633">
        <f t="shared" si="492"/>
        <v>0.30000000000001137</v>
      </c>
      <c r="K2633">
        <f t="shared" si="493"/>
        <v>-3</v>
      </c>
      <c r="L2633">
        <f t="shared" si="494"/>
        <v>6.9131755999999989E-2</v>
      </c>
      <c r="M2633">
        <f t="shared" si="495"/>
        <v>7264899.9976237835</v>
      </c>
      <c r="N2633">
        <f t="shared" si="496"/>
        <v>4.5999999999999943</v>
      </c>
      <c r="O2633">
        <f t="shared" si="497"/>
        <v>1.7421878416220855</v>
      </c>
      <c r="P2633" t="str">
        <f>IFERROR(VLOOKUP(A2633,Ref_Data!$A:$B,2,0),"Unknown")</f>
        <v>Lower Middle Income</v>
      </c>
      <c r="Q2633" t="str">
        <f>IFERROR(VLOOKUP(A2633,Ref_Data!$A:$C,3,0),"Unknown")</f>
        <v>Latin America &amp; Caribbean</v>
      </c>
      <c r="R2633" t="str">
        <f t="shared" si="498"/>
        <v>Universal Access</v>
      </c>
      <c r="S2633">
        <f t="shared" si="499"/>
        <v>12.384761441953117</v>
      </c>
      <c r="T2633">
        <f t="shared" si="500"/>
        <v>-8.9151571914979897</v>
      </c>
      <c r="U2633">
        <f t="shared" si="501"/>
        <v>-3.534590032004179</v>
      </c>
      <c r="V2633">
        <f t="shared" si="502"/>
        <v>3.8000000000000114</v>
      </c>
      <c r="W2633">
        <f t="shared" si="503"/>
        <v>6.6673340999999997E-2</v>
      </c>
    </row>
    <row r="2634" spans="1:23" x14ac:dyDescent="0.2">
      <c r="A2634" t="s">
        <v>409</v>
      </c>
      <c r="B2634" t="s">
        <v>408</v>
      </c>
      <c r="C2634">
        <v>2016</v>
      </c>
      <c r="D2634">
        <v>96</v>
      </c>
      <c r="E2634">
        <v>20.7</v>
      </c>
      <c r="F2634">
        <v>1.181831377</v>
      </c>
      <c r="G2634">
        <v>686.99780499999997</v>
      </c>
      <c r="H2634">
        <v>6200800</v>
      </c>
      <c r="I2634" t="str">
        <f>Master_Data!$A2634 &amp; "-" &amp; Master_Data!$C2634</f>
        <v>SLV-2016</v>
      </c>
      <c r="J2634">
        <f t="shared" si="492"/>
        <v>0.59999999999999432</v>
      </c>
      <c r="K2634">
        <f t="shared" si="493"/>
        <v>-0.30000000000000071</v>
      </c>
      <c r="L2634">
        <f t="shared" si="494"/>
        <v>6.9800429999999913E-3</v>
      </c>
      <c r="M2634">
        <f t="shared" si="495"/>
        <v>7328300.0025015995</v>
      </c>
      <c r="N2634">
        <f t="shared" si="496"/>
        <v>4</v>
      </c>
      <c r="O2634">
        <f t="shared" si="497"/>
        <v>1.7202840655364249</v>
      </c>
      <c r="P2634" t="str">
        <f>IFERROR(VLOOKUP(A2634,Ref_Data!$A:$B,2,0),"Unknown")</f>
        <v>Lower Middle Income</v>
      </c>
      <c r="Q2634" t="str">
        <f>IFERROR(VLOOKUP(A2634,Ref_Data!$A:$C,3,0),"Unknown")</f>
        <v>Latin America &amp; Caribbean</v>
      </c>
      <c r="R2634" t="str">
        <f t="shared" si="498"/>
        <v>Universal Access</v>
      </c>
      <c r="S2634">
        <f t="shared" si="499"/>
        <v>11.905248869453033</v>
      </c>
      <c r="T2634">
        <f t="shared" si="500"/>
        <v>-9.0060575251847261</v>
      </c>
      <c r="U2634">
        <f t="shared" si="501"/>
        <v>-3.4925404186694564</v>
      </c>
      <c r="V2634">
        <f t="shared" si="502"/>
        <v>4.4000000000000057</v>
      </c>
      <c r="W2634">
        <f t="shared" si="503"/>
        <v>7.3653383999999988E-2</v>
      </c>
    </row>
    <row r="2635" spans="1:23" x14ac:dyDescent="0.2">
      <c r="A2635" t="s">
        <v>409</v>
      </c>
      <c r="B2635" t="s">
        <v>408</v>
      </c>
      <c r="C2635">
        <v>2017</v>
      </c>
      <c r="D2635">
        <v>96.8</v>
      </c>
      <c r="E2635">
        <v>25</v>
      </c>
      <c r="F2635">
        <v>1.067363769</v>
      </c>
      <c r="G2635">
        <v>674.66544160000001</v>
      </c>
      <c r="H2635">
        <v>6213533</v>
      </c>
      <c r="I2635" t="str">
        <f>Master_Data!$A2635 &amp; "-" &amp; Master_Data!$C2635</f>
        <v>SLV-2017</v>
      </c>
      <c r="J2635">
        <f t="shared" si="492"/>
        <v>0.79999999999999716</v>
      </c>
      <c r="K2635">
        <f t="shared" si="493"/>
        <v>4.3000000000000007</v>
      </c>
      <c r="L2635">
        <f t="shared" si="494"/>
        <v>-0.114467608</v>
      </c>
      <c r="M2635">
        <f t="shared" si="495"/>
        <v>6632100.0016858764</v>
      </c>
      <c r="N2635">
        <f t="shared" si="496"/>
        <v>3.2000000000000028</v>
      </c>
      <c r="O2635">
        <f t="shared" si="497"/>
        <v>1.5820637951585277</v>
      </c>
      <c r="P2635" t="str">
        <f>IFERROR(VLOOKUP(A2635,Ref_Data!$A:$B,2,0),"Unknown")</f>
        <v>Lower Middle Income</v>
      </c>
      <c r="Q2635" t="str">
        <f>IFERROR(VLOOKUP(A2635,Ref_Data!$A:$C,3,0),"Unknown")</f>
        <v>Latin America &amp; Caribbean</v>
      </c>
      <c r="R2635" t="str">
        <f t="shared" si="498"/>
        <v>Universal Access</v>
      </c>
      <c r="S2635">
        <f t="shared" si="499"/>
        <v>11.94609230992188</v>
      </c>
      <c r="T2635">
        <f t="shared" si="500"/>
        <v>-4.5415188717349473</v>
      </c>
      <c r="U2635">
        <f t="shared" si="501"/>
        <v>-3.610387296573224</v>
      </c>
      <c r="V2635">
        <f t="shared" si="502"/>
        <v>5.2000000000000028</v>
      </c>
      <c r="W2635">
        <f t="shared" si="503"/>
        <v>-4.081422400000001E-2</v>
      </c>
    </row>
    <row r="2636" spans="1:23" x14ac:dyDescent="0.2">
      <c r="A2636" t="s">
        <v>409</v>
      </c>
      <c r="B2636" t="s">
        <v>408</v>
      </c>
      <c r="C2636">
        <v>2018</v>
      </c>
      <c r="D2636">
        <v>97</v>
      </c>
      <c r="E2636">
        <v>23.2</v>
      </c>
      <c r="F2636">
        <v>1.1418682280000001</v>
      </c>
      <c r="G2636">
        <v>694.56775519999997</v>
      </c>
      <c r="H2636">
        <v>6219807</v>
      </c>
      <c r="I2636" t="str">
        <f>Master_Data!$A2636 &amp; "-" &amp; Master_Data!$C2636</f>
        <v>SLV-2018</v>
      </c>
      <c r="J2636">
        <f t="shared" si="492"/>
        <v>0.20000000000000284</v>
      </c>
      <c r="K2636">
        <f t="shared" si="493"/>
        <v>-1.8000000000000007</v>
      </c>
      <c r="L2636">
        <f t="shared" si="494"/>
        <v>7.4504459000000134E-2</v>
      </c>
      <c r="M2636">
        <f t="shared" si="495"/>
        <v>7102199.9975919966</v>
      </c>
      <c r="N2636">
        <f t="shared" si="496"/>
        <v>3</v>
      </c>
      <c r="O2636">
        <f t="shared" si="497"/>
        <v>1.6439983276666803</v>
      </c>
      <c r="P2636" t="str">
        <f>IFERROR(VLOOKUP(A2636,Ref_Data!$A:$B,2,0),"Unknown")</f>
        <v>Lower Middle Income</v>
      </c>
      <c r="Q2636" t="str">
        <f>IFERROR(VLOOKUP(A2636,Ref_Data!$A:$C,3,0),"Unknown")</f>
        <v>Latin America &amp; Caribbean</v>
      </c>
      <c r="R2636" t="str">
        <f t="shared" si="498"/>
        <v>Universal Access</v>
      </c>
      <c r="S2636">
        <f t="shared" si="499"/>
        <v>11.516199440312505</v>
      </c>
      <c r="T2636">
        <f t="shared" si="500"/>
        <v>-6.3630301703253025</v>
      </c>
      <c r="U2636">
        <f t="shared" si="501"/>
        <v>-3.569000781627615</v>
      </c>
      <c r="V2636">
        <f t="shared" si="502"/>
        <v>5.4000000000000057</v>
      </c>
      <c r="W2636">
        <f t="shared" si="503"/>
        <v>3.3690235000000124E-2</v>
      </c>
    </row>
    <row r="2637" spans="1:23" x14ac:dyDescent="0.2">
      <c r="A2637" t="s">
        <v>409</v>
      </c>
      <c r="B2637" t="s">
        <v>408</v>
      </c>
      <c r="C2637">
        <v>2019</v>
      </c>
      <c r="D2637">
        <v>97.4</v>
      </c>
      <c r="E2637">
        <v>19.399999999999999</v>
      </c>
      <c r="F2637">
        <v>1.302858517</v>
      </c>
      <c r="G2637">
        <v>734.80320840000002</v>
      </c>
      <c r="H2637">
        <v>6222318</v>
      </c>
      <c r="I2637" t="str">
        <f>Master_Data!$A2637 &amp; "-" &amp; Master_Data!$C2637</f>
        <v>SLV-2019</v>
      </c>
      <c r="J2637">
        <f t="shared" si="492"/>
        <v>0.40000000000000568</v>
      </c>
      <c r="K2637">
        <f t="shared" si="493"/>
        <v>-3.8000000000000007</v>
      </c>
      <c r="L2637">
        <f t="shared" si="494"/>
        <v>0.1609902889999999</v>
      </c>
      <c r="M2637">
        <f t="shared" si="495"/>
        <v>8106800.0017824061</v>
      </c>
      <c r="N2637">
        <f t="shared" si="496"/>
        <v>2.5999999999999943</v>
      </c>
      <c r="O2637">
        <f t="shared" si="497"/>
        <v>1.7730713504053883</v>
      </c>
      <c r="P2637" t="str">
        <f>IFERROR(VLOOKUP(A2637,Ref_Data!$A:$B,2,0),"Unknown")</f>
        <v>Lower Middle Income</v>
      </c>
      <c r="Q2637" t="str">
        <f>IFERROR(VLOOKUP(A2637,Ref_Data!$A:$C,3,0),"Unknown")</f>
        <v>Latin America &amp; Caribbean</v>
      </c>
      <c r="R2637" t="str">
        <f t="shared" si="498"/>
        <v>Universal Access</v>
      </c>
      <c r="S2637">
        <f t="shared" si="499"/>
        <v>11.358622860585882</v>
      </c>
      <c r="T2637">
        <f t="shared" si="500"/>
        <v>-10.062191043827291</v>
      </c>
      <c r="U2637">
        <f t="shared" si="501"/>
        <v>-3.3805427785815878</v>
      </c>
      <c r="V2637">
        <f t="shared" si="502"/>
        <v>5.8000000000000114</v>
      </c>
      <c r="W2637">
        <f t="shared" si="503"/>
        <v>0.19468052400000002</v>
      </c>
    </row>
    <row r="2638" spans="1:23" x14ac:dyDescent="0.2">
      <c r="A2638" t="s">
        <v>409</v>
      </c>
      <c r="B2638" t="s">
        <v>408</v>
      </c>
      <c r="C2638">
        <v>2020</v>
      </c>
      <c r="D2638">
        <v>99.7</v>
      </c>
      <c r="E2638">
        <v>23.7</v>
      </c>
      <c r="F2638">
        <v>1.0671770599999999</v>
      </c>
      <c r="G2638">
        <v>669.91072499999996</v>
      </c>
      <c r="H2638">
        <v>6234673</v>
      </c>
      <c r="I2638" t="str">
        <f>Master_Data!$A2638 &amp; "-" &amp; Master_Data!$C2638</f>
        <v>SLV-2020</v>
      </c>
      <c r="J2638">
        <f t="shared" si="492"/>
        <v>2.2999999999999972</v>
      </c>
      <c r="K2638">
        <f t="shared" si="493"/>
        <v>4.3000000000000007</v>
      </c>
      <c r="L2638">
        <f t="shared" si="494"/>
        <v>-0.23568145700000009</v>
      </c>
      <c r="M2638">
        <f t="shared" si="495"/>
        <v>6653500.0022013793</v>
      </c>
      <c r="N2638">
        <f t="shared" si="496"/>
        <v>0.29999999999999716</v>
      </c>
      <c r="O2638">
        <f t="shared" si="497"/>
        <v>1.5930138452403491</v>
      </c>
      <c r="P2638" t="str">
        <f>IFERROR(VLOOKUP(A2638,Ref_Data!$A:$B,2,0),"Unknown")</f>
        <v>Lower Middle Income</v>
      </c>
      <c r="Q2638" t="str">
        <f>IFERROR(VLOOKUP(A2638,Ref_Data!$A:$C,3,0),"Unknown")</f>
        <v>Latin America &amp; Caribbean</v>
      </c>
      <c r="R2638" t="str">
        <f t="shared" si="498"/>
        <v>Universal Access</v>
      </c>
      <c r="S2638">
        <f t="shared" si="499"/>
        <v>13.12616547433592</v>
      </c>
      <c r="T2638">
        <f t="shared" si="500"/>
        <v>-6.8348534338152618</v>
      </c>
      <c r="U2638">
        <f t="shared" si="501"/>
        <v>-3.3335705763012582</v>
      </c>
      <c r="V2638">
        <f t="shared" si="502"/>
        <v>8.1000000000000085</v>
      </c>
      <c r="W2638">
        <f t="shared" si="503"/>
        <v>-4.1000933000000073E-2</v>
      </c>
    </row>
    <row r="2639" spans="1:23" x14ac:dyDescent="0.2">
      <c r="A2639" t="s">
        <v>409</v>
      </c>
      <c r="B2639" t="s">
        <v>408</v>
      </c>
      <c r="C2639">
        <v>2021</v>
      </c>
      <c r="D2639">
        <v>97.9</v>
      </c>
      <c r="E2639">
        <v>21.9</v>
      </c>
      <c r="F2639">
        <v>1.2040061500000001</v>
      </c>
      <c r="G2639">
        <v>722.14839689999997</v>
      </c>
      <c r="H2639">
        <v>6255782</v>
      </c>
      <c r="I2639" t="str">
        <f>Master_Data!$A2639 &amp; "-" &amp; Master_Data!$C2639</f>
        <v>SLV-2021</v>
      </c>
      <c r="J2639">
        <f t="shared" si="492"/>
        <v>-1.7999999999999972</v>
      </c>
      <c r="K2639">
        <f t="shared" si="493"/>
        <v>-1.8000000000000007</v>
      </c>
      <c r="L2639">
        <f t="shared" si="494"/>
        <v>0.13682909000000021</v>
      </c>
      <c r="M2639">
        <f t="shared" si="495"/>
        <v>7532000.0010593003</v>
      </c>
      <c r="N2639">
        <f t="shared" si="496"/>
        <v>2.0999999999999943</v>
      </c>
      <c r="O2639">
        <f t="shared" si="497"/>
        <v>1.6672558648173883</v>
      </c>
      <c r="P2639" t="str">
        <f>IFERROR(VLOOKUP(A2639,Ref_Data!$A:$B,2,0),"Unknown")</f>
        <v>Lower Middle Income</v>
      </c>
      <c r="Q2639" t="str">
        <f>IFERROR(VLOOKUP(A2639,Ref_Data!$A:$C,3,0),"Unknown")</f>
        <v>Latin America &amp; Caribbean</v>
      </c>
      <c r="R2639" t="str">
        <f t="shared" si="498"/>
        <v>Universal Access</v>
      </c>
      <c r="S2639">
        <f t="shared" si="499"/>
        <v>10.774831489726566</v>
      </c>
      <c r="T2639">
        <f t="shared" si="500"/>
        <v>-7.7033816425120598</v>
      </c>
      <c r="U2639">
        <f t="shared" si="501"/>
        <v>-3.3767281910041862</v>
      </c>
      <c r="V2639">
        <f t="shared" si="502"/>
        <v>6.3000000000000114</v>
      </c>
      <c r="W2639">
        <f t="shared" si="503"/>
        <v>9.5828157000000136E-2</v>
      </c>
    </row>
    <row r="2640" spans="1:23" x14ac:dyDescent="0.2">
      <c r="A2640" t="s">
        <v>409</v>
      </c>
      <c r="B2640" t="s">
        <v>408</v>
      </c>
      <c r="C2640">
        <v>2022</v>
      </c>
      <c r="D2640">
        <v>100</v>
      </c>
      <c r="F2640">
        <v>1.3479888520000001</v>
      </c>
      <c r="G2640">
        <v>768.68342949999999</v>
      </c>
      <c r="H2640">
        <v>6280319</v>
      </c>
      <c r="I2640" t="str">
        <f>Master_Data!$A2640 &amp; "-" &amp; Master_Data!$C2640</f>
        <v>SLV-2022</v>
      </c>
      <c r="J2640">
        <f t="shared" si="492"/>
        <v>2.0999999999999943</v>
      </c>
      <c r="K2640" t="str">
        <f t="shared" si="493"/>
        <v/>
      </c>
      <c r="L2640">
        <f t="shared" si="494"/>
        <v>0.14398270199999996</v>
      </c>
      <c r="M2640">
        <f t="shared" si="495"/>
        <v>8465799.9990037885</v>
      </c>
      <c r="N2640">
        <f t="shared" si="496"/>
        <v>0</v>
      </c>
      <c r="O2640">
        <f t="shared" si="497"/>
        <v>1.7536332907251775</v>
      </c>
      <c r="P2640" t="str">
        <f>IFERROR(VLOOKUP(A2640,Ref_Data!$A:$B,2,0),"Unknown")</f>
        <v>Lower Middle Income</v>
      </c>
      <c r="Q2640" t="str">
        <f>IFERROR(VLOOKUP(A2640,Ref_Data!$A:$C,3,0),"Unknown")</f>
        <v>Latin America &amp; Caribbean</v>
      </c>
      <c r="R2640" t="str">
        <f t="shared" si="498"/>
        <v>Universal Access</v>
      </c>
      <c r="S2640">
        <f t="shared" si="499"/>
        <v>12.585946336015652</v>
      </c>
      <c r="T2640" t="str">
        <f t="shared" si="500"/>
        <v/>
      </c>
      <c r="U2640">
        <f t="shared" si="501"/>
        <v>-3.202812200225936</v>
      </c>
      <c r="V2640">
        <f t="shared" si="502"/>
        <v>8.4000000000000057</v>
      </c>
      <c r="W2640">
        <f t="shared" si="503"/>
        <v>0.2398108590000001</v>
      </c>
    </row>
    <row r="2641" spans="1:23" x14ac:dyDescent="0.2">
      <c r="A2641" t="s">
        <v>411</v>
      </c>
      <c r="B2641" t="s">
        <v>410</v>
      </c>
      <c r="C2641">
        <v>2010</v>
      </c>
      <c r="D2641">
        <v>100</v>
      </c>
      <c r="H2641">
        <v>33270</v>
      </c>
      <c r="I2641" t="str">
        <f>Master_Data!$A2641 &amp; "-" &amp; Master_Data!$C2641</f>
        <v>SMR-2010</v>
      </c>
      <c r="J2641" t="str">
        <f t="shared" si="492"/>
        <v/>
      </c>
      <c r="K2641" t="str">
        <f t="shared" si="493"/>
        <v/>
      </c>
      <c r="L2641" t="str">
        <f t="shared" si="494"/>
        <v/>
      </c>
      <c r="M2641">
        <f t="shared" si="495"/>
        <v>0</v>
      </c>
      <c r="N2641">
        <f t="shared" si="496"/>
        <v>0</v>
      </c>
      <c r="O2641" t="str">
        <f t="shared" si="497"/>
        <v/>
      </c>
      <c r="P2641" t="str">
        <f>IFERROR(VLOOKUP(A2641,Ref_Data!$A:$B,2,0),"Unknown")</f>
        <v>High Income</v>
      </c>
      <c r="Q2641" t="str">
        <f>IFERROR(VLOOKUP(A2641,Ref_Data!$A:$C,3,0),"Unknown")</f>
        <v>Europe &amp; Central Asia</v>
      </c>
      <c r="R2641" t="str">
        <f t="shared" si="498"/>
        <v>Universal Access</v>
      </c>
      <c r="S2641">
        <f t="shared" si="499"/>
        <v>20.375342560585949</v>
      </c>
      <c r="T2641" t="str">
        <f t="shared" si="500"/>
        <v/>
      </c>
      <c r="U2641" t="str">
        <f t="shared" si="501"/>
        <v/>
      </c>
      <c r="V2641">
        <f t="shared" si="502"/>
        <v>0</v>
      </c>
      <c r="W2641" t="str">
        <f t="shared" si="503"/>
        <v/>
      </c>
    </row>
    <row r="2642" spans="1:23" x14ac:dyDescent="0.2">
      <c r="A2642" t="s">
        <v>411</v>
      </c>
      <c r="B2642" t="s">
        <v>410</v>
      </c>
      <c r="C2642">
        <v>2011</v>
      </c>
      <c r="D2642">
        <v>100</v>
      </c>
      <c r="H2642">
        <v>32620</v>
      </c>
      <c r="I2642" t="str">
        <f>Master_Data!$A2642 &amp; "-" &amp; Master_Data!$C2642</f>
        <v>SMR-2011</v>
      </c>
      <c r="J2642">
        <f t="shared" si="492"/>
        <v>0</v>
      </c>
      <c r="K2642" t="str">
        <f t="shared" si="493"/>
        <v/>
      </c>
      <c r="L2642" t="str">
        <f t="shared" si="494"/>
        <v/>
      </c>
      <c r="M2642">
        <f t="shared" si="495"/>
        <v>0</v>
      </c>
      <c r="N2642">
        <f t="shared" si="496"/>
        <v>0</v>
      </c>
      <c r="O2642" t="str">
        <f t="shared" si="497"/>
        <v/>
      </c>
      <c r="P2642" t="str">
        <f>IFERROR(VLOOKUP(A2642,Ref_Data!$A:$B,2,0),"Unknown")</f>
        <v>High Income</v>
      </c>
      <c r="Q2642" t="str">
        <f>IFERROR(VLOOKUP(A2642,Ref_Data!$A:$C,3,0),"Unknown")</f>
        <v>Europe &amp; Central Asia</v>
      </c>
      <c r="R2642" t="str">
        <f t="shared" si="498"/>
        <v>Universal Access</v>
      </c>
      <c r="S2642">
        <f t="shared" si="499"/>
        <v>19.584672569179688</v>
      </c>
      <c r="T2642" t="str">
        <f t="shared" si="500"/>
        <v/>
      </c>
      <c r="U2642" t="str">
        <f t="shared" si="501"/>
        <v/>
      </c>
      <c r="V2642">
        <f t="shared" si="502"/>
        <v>0</v>
      </c>
      <c r="W2642" t="str">
        <f t="shared" si="503"/>
        <v/>
      </c>
    </row>
    <row r="2643" spans="1:23" x14ac:dyDescent="0.2">
      <c r="A2643" t="s">
        <v>411</v>
      </c>
      <c r="B2643" t="s">
        <v>410</v>
      </c>
      <c r="C2643">
        <v>2012</v>
      </c>
      <c r="D2643">
        <v>100</v>
      </c>
      <c r="H2643">
        <v>33469</v>
      </c>
      <c r="I2643" t="str">
        <f>Master_Data!$A2643 &amp; "-" &amp; Master_Data!$C2643</f>
        <v>SMR-2012</v>
      </c>
      <c r="J2643">
        <f t="shared" si="492"/>
        <v>0</v>
      </c>
      <c r="K2643" t="str">
        <f t="shared" si="493"/>
        <v/>
      </c>
      <c r="L2643" t="str">
        <f t="shared" si="494"/>
        <v/>
      </c>
      <c r="M2643">
        <f t="shared" si="495"/>
        <v>0</v>
      </c>
      <c r="N2643">
        <f t="shared" si="496"/>
        <v>0</v>
      </c>
      <c r="O2643" t="str">
        <f t="shared" si="497"/>
        <v/>
      </c>
      <c r="P2643" t="str">
        <f>IFERROR(VLOOKUP(A2643,Ref_Data!$A:$B,2,0),"Unknown")</f>
        <v>High Income</v>
      </c>
      <c r="Q2643" t="str">
        <f>IFERROR(VLOOKUP(A2643,Ref_Data!$A:$C,3,0),"Unknown")</f>
        <v>Europe &amp; Central Asia</v>
      </c>
      <c r="R2643" t="str">
        <f t="shared" si="498"/>
        <v>Universal Access</v>
      </c>
      <c r="S2643">
        <f t="shared" si="499"/>
        <v>18.879195463984374</v>
      </c>
      <c r="T2643" t="str">
        <f t="shared" si="500"/>
        <v/>
      </c>
      <c r="U2643" t="str">
        <f t="shared" si="501"/>
        <v/>
      </c>
      <c r="V2643">
        <f t="shared" si="502"/>
        <v>0</v>
      </c>
      <c r="W2643" t="str">
        <f t="shared" si="503"/>
        <v/>
      </c>
    </row>
    <row r="2644" spans="1:23" x14ac:dyDescent="0.2">
      <c r="A2644" t="s">
        <v>411</v>
      </c>
      <c r="B2644" t="s">
        <v>410</v>
      </c>
      <c r="C2644">
        <v>2013</v>
      </c>
      <c r="D2644">
        <v>100</v>
      </c>
      <c r="H2644">
        <v>33041</v>
      </c>
      <c r="I2644" t="str">
        <f>Master_Data!$A2644 &amp; "-" &amp; Master_Data!$C2644</f>
        <v>SMR-2013</v>
      </c>
      <c r="J2644">
        <f t="shared" si="492"/>
        <v>0</v>
      </c>
      <c r="K2644" t="str">
        <f t="shared" si="493"/>
        <v/>
      </c>
      <c r="L2644" t="str">
        <f t="shared" si="494"/>
        <v/>
      </c>
      <c r="M2644">
        <f t="shared" si="495"/>
        <v>0</v>
      </c>
      <c r="N2644">
        <f t="shared" si="496"/>
        <v>0</v>
      </c>
      <c r="O2644" t="str">
        <f t="shared" si="497"/>
        <v/>
      </c>
      <c r="P2644" t="str">
        <f>IFERROR(VLOOKUP(A2644,Ref_Data!$A:$B,2,0),"Unknown")</f>
        <v>High Income</v>
      </c>
      <c r="Q2644" t="str">
        <f>IFERROR(VLOOKUP(A2644,Ref_Data!$A:$C,3,0),"Unknown")</f>
        <v>Europe &amp; Central Asia</v>
      </c>
      <c r="R2644" t="str">
        <f t="shared" si="498"/>
        <v>Universal Access</v>
      </c>
      <c r="S2644">
        <f t="shared" si="499"/>
        <v>18.287461823359394</v>
      </c>
      <c r="T2644" t="str">
        <f t="shared" si="500"/>
        <v/>
      </c>
      <c r="U2644" t="str">
        <f t="shared" si="501"/>
        <v/>
      </c>
      <c r="V2644">
        <f t="shared" si="502"/>
        <v>0</v>
      </c>
      <c r="W2644" t="str">
        <f t="shared" si="503"/>
        <v/>
      </c>
    </row>
    <row r="2645" spans="1:23" x14ac:dyDescent="0.2">
      <c r="A2645" t="s">
        <v>411</v>
      </c>
      <c r="B2645" t="s">
        <v>410</v>
      </c>
      <c r="C2645">
        <v>2014</v>
      </c>
      <c r="D2645">
        <v>100</v>
      </c>
      <c r="H2645">
        <v>32655</v>
      </c>
      <c r="I2645" t="str">
        <f>Master_Data!$A2645 &amp; "-" &amp; Master_Data!$C2645</f>
        <v>SMR-2014</v>
      </c>
      <c r="J2645">
        <f t="shared" si="492"/>
        <v>0</v>
      </c>
      <c r="K2645" t="str">
        <f t="shared" si="493"/>
        <v/>
      </c>
      <c r="L2645" t="str">
        <f t="shared" si="494"/>
        <v/>
      </c>
      <c r="M2645">
        <f t="shared" si="495"/>
        <v>0</v>
      </c>
      <c r="N2645">
        <f t="shared" si="496"/>
        <v>0</v>
      </c>
      <c r="O2645" t="str">
        <f t="shared" si="497"/>
        <v/>
      </c>
      <c r="P2645" t="str">
        <f>IFERROR(VLOOKUP(A2645,Ref_Data!$A:$B,2,0),"Unknown")</f>
        <v>High Income</v>
      </c>
      <c r="Q2645" t="str">
        <f>IFERROR(VLOOKUP(A2645,Ref_Data!$A:$C,3,0),"Unknown")</f>
        <v>Europe &amp; Central Asia</v>
      </c>
      <c r="R2645" t="str">
        <f t="shared" si="498"/>
        <v>Universal Access</v>
      </c>
      <c r="S2645">
        <f t="shared" si="499"/>
        <v>17.559097411132853</v>
      </c>
      <c r="T2645" t="str">
        <f t="shared" si="500"/>
        <v/>
      </c>
      <c r="U2645" t="str">
        <f t="shared" si="501"/>
        <v/>
      </c>
      <c r="V2645">
        <f t="shared" si="502"/>
        <v>0</v>
      </c>
      <c r="W2645" t="str">
        <f t="shared" si="503"/>
        <v/>
      </c>
    </row>
    <row r="2646" spans="1:23" x14ac:dyDescent="0.2">
      <c r="A2646" t="s">
        <v>411</v>
      </c>
      <c r="B2646" t="s">
        <v>410</v>
      </c>
      <c r="C2646">
        <v>2015</v>
      </c>
      <c r="D2646">
        <v>100</v>
      </c>
      <c r="H2646">
        <v>32897</v>
      </c>
      <c r="I2646" t="str">
        <f>Master_Data!$A2646 &amp; "-" &amp; Master_Data!$C2646</f>
        <v>SMR-2015</v>
      </c>
      <c r="J2646">
        <f t="shared" si="492"/>
        <v>0</v>
      </c>
      <c r="K2646" t="str">
        <f t="shared" si="493"/>
        <v/>
      </c>
      <c r="L2646" t="str">
        <f t="shared" si="494"/>
        <v/>
      </c>
      <c r="M2646">
        <f t="shared" si="495"/>
        <v>0</v>
      </c>
      <c r="N2646">
        <f t="shared" si="496"/>
        <v>0</v>
      </c>
      <c r="O2646" t="str">
        <f t="shared" si="497"/>
        <v/>
      </c>
      <c r="P2646" t="str">
        <f>IFERROR(VLOOKUP(A2646,Ref_Data!$A:$B,2,0),"Unknown")</f>
        <v>High Income</v>
      </c>
      <c r="Q2646" t="str">
        <f>IFERROR(VLOOKUP(A2646,Ref_Data!$A:$C,3,0),"Unknown")</f>
        <v>Europe &amp; Central Asia</v>
      </c>
      <c r="R2646" t="str">
        <f t="shared" si="498"/>
        <v>Universal Access</v>
      </c>
      <c r="S2646">
        <f t="shared" si="499"/>
        <v>16.984761441953111</v>
      </c>
      <c r="T2646" t="str">
        <f t="shared" si="500"/>
        <v/>
      </c>
      <c r="U2646" t="str">
        <f t="shared" si="501"/>
        <v/>
      </c>
      <c r="V2646">
        <f t="shared" si="502"/>
        <v>0</v>
      </c>
      <c r="W2646" t="str">
        <f t="shared" si="503"/>
        <v/>
      </c>
    </row>
    <row r="2647" spans="1:23" x14ac:dyDescent="0.2">
      <c r="A2647" t="s">
        <v>411</v>
      </c>
      <c r="B2647" t="s">
        <v>410</v>
      </c>
      <c r="C2647">
        <v>2016</v>
      </c>
      <c r="D2647">
        <v>100</v>
      </c>
      <c r="H2647">
        <v>33101</v>
      </c>
      <c r="I2647" t="str">
        <f>Master_Data!$A2647 &amp; "-" &amp; Master_Data!$C2647</f>
        <v>SMR-2016</v>
      </c>
      <c r="J2647">
        <f t="shared" si="492"/>
        <v>0</v>
      </c>
      <c r="K2647" t="str">
        <f t="shared" si="493"/>
        <v/>
      </c>
      <c r="L2647" t="str">
        <f t="shared" si="494"/>
        <v/>
      </c>
      <c r="M2647">
        <f t="shared" si="495"/>
        <v>0</v>
      </c>
      <c r="N2647">
        <f t="shared" si="496"/>
        <v>0</v>
      </c>
      <c r="O2647" t="str">
        <f t="shared" si="497"/>
        <v/>
      </c>
      <c r="P2647" t="str">
        <f>IFERROR(VLOOKUP(A2647,Ref_Data!$A:$B,2,0),"Unknown")</f>
        <v>High Income</v>
      </c>
      <c r="Q2647" t="str">
        <f>IFERROR(VLOOKUP(A2647,Ref_Data!$A:$C,3,0),"Unknown")</f>
        <v>Europe &amp; Central Asia</v>
      </c>
      <c r="R2647" t="str">
        <f t="shared" si="498"/>
        <v>Universal Access</v>
      </c>
      <c r="S2647">
        <f t="shared" si="499"/>
        <v>15.905248869453033</v>
      </c>
      <c r="T2647" t="str">
        <f t="shared" si="500"/>
        <v/>
      </c>
      <c r="U2647" t="str">
        <f t="shared" si="501"/>
        <v/>
      </c>
      <c r="V2647">
        <f t="shared" si="502"/>
        <v>0</v>
      </c>
      <c r="W2647" t="str">
        <f t="shared" si="503"/>
        <v/>
      </c>
    </row>
    <row r="2648" spans="1:23" x14ac:dyDescent="0.2">
      <c r="A2648" t="s">
        <v>411</v>
      </c>
      <c r="B2648" t="s">
        <v>410</v>
      </c>
      <c r="C2648">
        <v>2017</v>
      </c>
      <c r="D2648">
        <v>100</v>
      </c>
      <c r="H2648">
        <v>33825</v>
      </c>
      <c r="I2648" t="str">
        <f>Master_Data!$A2648 &amp; "-" &amp; Master_Data!$C2648</f>
        <v>SMR-2017</v>
      </c>
      <c r="J2648">
        <f t="shared" si="492"/>
        <v>0</v>
      </c>
      <c r="K2648" t="str">
        <f t="shared" si="493"/>
        <v/>
      </c>
      <c r="L2648" t="str">
        <f t="shared" si="494"/>
        <v/>
      </c>
      <c r="M2648">
        <f t="shared" si="495"/>
        <v>0</v>
      </c>
      <c r="N2648">
        <f t="shared" si="496"/>
        <v>0</v>
      </c>
      <c r="O2648" t="str">
        <f t="shared" si="497"/>
        <v/>
      </c>
      <c r="P2648" t="str">
        <f>IFERROR(VLOOKUP(A2648,Ref_Data!$A:$B,2,0),"Unknown")</f>
        <v>High Income</v>
      </c>
      <c r="Q2648" t="str">
        <f>IFERROR(VLOOKUP(A2648,Ref_Data!$A:$C,3,0),"Unknown")</f>
        <v>Europe &amp; Central Asia</v>
      </c>
      <c r="R2648" t="str">
        <f t="shared" si="498"/>
        <v>Universal Access</v>
      </c>
      <c r="S2648">
        <f t="shared" si="499"/>
        <v>15.146092309921883</v>
      </c>
      <c r="T2648" t="str">
        <f t="shared" si="500"/>
        <v/>
      </c>
      <c r="U2648" t="str">
        <f t="shared" si="501"/>
        <v/>
      </c>
      <c r="V2648">
        <f t="shared" si="502"/>
        <v>0</v>
      </c>
      <c r="W2648" t="str">
        <f t="shared" si="503"/>
        <v/>
      </c>
    </row>
    <row r="2649" spans="1:23" x14ac:dyDescent="0.2">
      <c r="A2649" t="s">
        <v>411</v>
      </c>
      <c r="B2649" t="s">
        <v>410</v>
      </c>
      <c r="C2649">
        <v>2018</v>
      </c>
      <c r="D2649">
        <v>100</v>
      </c>
      <c r="H2649">
        <v>34522</v>
      </c>
      <c r="I2649" t="str">
        <f>Master_Data!$A2649 &amp; "-" &amp; Master_Data!$C2649</f>
        <v>SMR-2018</v>
      </c>
      <c r="J2649">
        <f t="shared" si="492"/>
        <v>0</v>
      </c>
      <c r="K2649" t="str">
        <f t="shared" si="493"/>
        <v/>
      </c>
      <c r="L2649" t="str">
        <f t="shared" si="494"/>
        <v/>
      </c>
      <c r="M2649">
        <f t="shared" si="495"/>
        <v>0</v>
      </c>
      <c r="N2649">
        <f t="shared" si="496"/>
        <v>0</v>
      </c>
      <c r="O2649" t="str">
        <f t="shared" si="497"/>
        <v/>
      </c>
      <c r="P2649" t="str">
        <f>IFERROR(VLOOKUP(A2649,Ref_Data!$A:$B,2,0),"Unknown")</f>
        <v>High Income</v>
      </c>
      <c r="Q2649" t="str">
        <f>IFERROR(VLOOKUP(A2649,Ref_Data!$A:$C,3,0),"Unknown")</f>
        <v>Europe &amp; Central Asia</v>
      </c>
      <c r="R2649" t="str">
        <f t="shared" si="498"/>
        <v>Universal Access</v>
      </c>
      <c r="S2649">
        <f t="shared" si="499"/>
        <v>14.516199440312505</v>
      </c>
      <c r="T2649" t="str">
        <f t="shared" si="500"/>
        <v/>
      </c>
      <c r="U2649" t="str">
        <f t="shared" si="501"/>
        <v/>
      </c>
      <c r="V2649">
        <f t="shared" si="502"/>
        <v>0</v>
      </c>
      <c r="W2649" t="str">
        <f t="shared" si="503"/>
        <v/>
      </c>
    </row>
    <row r="2650" spans="1:23" x14ac:dyDescent="0.2">
      <c r="A2650" t="s">
        <v>411</v>
      </c>
      <c r="B2650" t="s">
        <v>410</v>
      </c>
      <c r="C2650">
        <v>2019</v>
      </c>
      <c r="D2650">
        <v>100</v>
      </c>
      <c r="H2650">
        <v>34663</v>
      </c>
      <c r="I2650" t="str">
        <f>Master_Data!$A2650 &amp; "-" &amp; Master_Data!$C2650</f>
        <v>SMR-2019</v>
      </c>
      <c r="J2650">
        <f t="shared" si="492"/>
        <v>0</v>
      </c>
      <c r="K2650" t="str">
        <f t="shared" si="493"/>
        <v/>
      </c>
      <c r="L2650" t="str">
        <f t="shared" si="494"/>
        <v/>
      </c>
      <c r="M2650">
        <f t="shared" si="495"/>
        <v>0</v>
      </c>
      <c r="N2650">
        <f t="shared" si="496"/>
        <v>0</v>
      </c>
      <c r="O2650" t="str">
        <f t="shared" si="497"/>
        <v/>
      </c>
      <c r="P2650" t="str">
        <f>IFERROR(VLOOKUP(A2650,Ref_Data!$A:$B,2,0),"Unknown")</f>
        <v>High Income</v>
      </c>
      <c r="Q2650" t="str">
        <f>IFERROR(VLOOKUP(A2650,Ref_Data!$A:$C,3,0),"Unknown")</f>
        <v>Europe &amp; Central Asia</v>
      </c>
      <c r="R2650" t="str">
        <f t="shared" si="498"/>
        <v>Universal Access</v>
      </c>
      <c r="S2650">
        <f t="shared" si="499"/>
        <v>13.958622860585876</v>
      </c>
      <c r="T2650" t="str">
        <f t="shared" si="500"/>
        <v/>
      </c>
      <c r="U2650" t="str">
        <f t="shared" si="501"/>
        <v/>
      </c>
      <c r="V2650">
        <f t="shared" si="502"/>
        <v>0</v>
      </c>
      <c r="W2650" t="str">
        <f t="shared" si="503"/>
        <v/>
      </c>
    </row>
    <row r="2651" spans="1:23" x14ac:dyDescent="0.2">
      <c r="A2651" t="s">
        <v>411</v>
      </c>
      <c r="B2651" t="s">
        <v>410</v>
      </c>
      <c r="C2651">
        <v>2020</v>
      </c>
      <c r="D2651">
        <v>100</v>
      </c>
      <c r="H2651">
        <v>34770</v>
      </c>
      <c r="I2651" t="str">
        <f>Master_Data!$A2651 &amp; "-" &amp; Master_Data!$C2651</f>
        <v>SMR-2020</v>
      </c>
      <c r="J2651">
        <f t="shared" si="492"/>
        <v>0</v>
      </c>
      <c r="K2651" t="str">
        <f t="shared" si="493"/>
        <v/>
      </c>
      <c r="L2651" t="str">
        <f t="shared" si="494"/>
        <v/>
      </c>
      <c r="M2651">
        <f t="shared" si="495"/>
        <v>0</v>
      </c>
      <c r="N2651">
        <f t="shared" si="496"/>
        <v>0</v>
      </c>
      <c r="O2651" t="str">
        <f t="shared" si="497"/>
        <v/>
      </c>
      <c r="P2651" t="str">
        <f>IFERROR(VLOOKUP(A2651,Ref_Data!$A:$B,2,0),"Unknown")</f>
        <v>High Income</v>
      </c>
      <c r="Q2651" t="str">
        <f>IFERROR(VLOOKUP(A2651,Ref_Data!$A:$C,3,0),"Unknown")</f>
        <v>Europe &amp; Central Asia</v>
      </c>
      <c r="R2651" t="str">
        <f t="shared" si="498"/>
        <v>Universal Access</v>
      </c>
      <c r="S2651">
        <f t="shared" si="499"/>
        <v>13.426165474335917</v>
      </c>
      <c r="T2651" t="str">
        <f t="shared" si="500"/>
        <v/>
      </c>
      <c r="U2651" t="str">
        <f t="shared" si="501"/>
        <v/>
      </c>
      <c r="V2651">
        <f t="shared" si="502"/>
        <v>0</v>
      </c>
      <c r="W2651" t="str">
        <f t="shared" si="503"/>
        <v/>
      </c>
    </row>
    <row r="2652" spans="1:23" x14ac:dyDescent="0.2">
      <c r="A2652" t="s">
        <v>411</v>
      </c>
      <c r="B2652" t="s">
        <v>410</v>
      </c>
      <c r="C2652">
        <v>2021</v>
      </c>
      <c r="D2652">
        <v>100</v>
      </c>
      <c r="H2652">
        <v>34252</v>
      </c>
      <c r="I2652" t="str">
        <f>Master_Data!$A2652 &amp; "-" &amp; Master_Data!$C2652</f>
        <v>SMR-2021</v>
      </c>
      <c r="J2652">
        <f t="shared" si="492"/>
        <v>0</v>
      </c>
      <c r="K2652" t="str">
        <f t="shared" si="493"/>
        <v/>
      </c>
      <c r="L2652" t="str">
        <f t="shared" si="494"/>
        <v/>
      </c>
      <c r="M2652">
        <f t="shared" si="495"/>
        <v>0</v>
      </c>
      <c r="N2652">
        <f t="shared" si="496"/>
        <v>0</v>
      </c>
      <c r="O2652" t="str">
        <f t="shared" si="497"/>
        <v/>
      </c>
      <c r="P2652" t="str">
        <f>IFERROR(VLOOKUP(A2652,Ref_Data!$A:$B,2,0),"Unknown")</f>
        <v>High Income</v>
      </c>
      <c r="Q2652" t="str">
        <f>IFERROR(VLOOKUP(A2652,Ref_Data!$A:$C,3,0),"Unknown")</f>
        <v>Europe &amp; Central Asia</v>
      </c>
      <c r="R2652" t="str">
        <f t="shared" si="498"/>
        <v>Universal Access</v>
      </c>
      <c r="S2652">
        <f t="shared" si="499"/>
        <v>12.87483148972656</v>
      </c>
      <c r="T2652" t="str">
        <f t="shared" si="500"/>
        <v/>
      </c>
      <c r="U2652" t="str">
        <f t="shared" si="501"/>
        <v/>
      </c>
      <c r="V2652">
        <f t="shared" si="502"/>
        <v>0</v>
      </c>
      <c r="W2652" t="str">
        <f t="shared" si="503"/>
        <v/>
      </c>
    </row>
    <row r="2653" spans="1:23" x14ac:dyDescent="0.2">
      <c r="A2653" t="s">
        <v>411</v>
      </c>
      <c r="B2653" t="s">
        <v>410</v>
      </c>
      <c r="C2653">
        <v>2022</v>
      </c>
      <c r="D2653">
        <v>100</v>
      </c>
      <c r="H2653">
        <v>33755</v>
      </c>
      <c r="I2653" t="str">
        <f>Master_Data!$A2653 &amp; "-" &amp; Master_Data!$C2653</f>
        <v>SMR-2022</v>
      </c>
      <c r="J2653">
        <f t="shared" si="492"/>
        <v>0</v>
      </c>
      <c r="K2653" t="str">
        <f t="shared" si="493"/>
        <v/>
      </c>
      <c r="L2653" t="str">
        <f t="shared" si="494"/>
        <v/>
      </c>
      <c r="M2653">
        <f t="shared" si="495"/>
        <v>0</v>
      </c>
      <c r="N2653">
        <f t="shared" si="496"/>
        <v>0</v>
      </c>
      <c r="O2653" t="str">
        <f t="shared" si="497"/>
        <v/>
      </c>
      <c r="P2653" t="str">
        <f>IFERROR(VLOOKUP(A2653,Ref_Data!$A:$B,2,0),"Unknown")</f>
        <v>High Income</v>
      </c>
      <c r="Q2653" t="str">
        <f>IFERROR(VLOOKUP(A2653,Ref_Data!$A:$C,3,0),"Unknown")</f>
        <v>Europe &amp; Central Asia</v>
      </c>
      <c r="R2653" t="str">
        <f t="shared" si="498"/>
        <v>Universal Access</v>
      </c>
      <c r="S2653">
        <f t="shared" si="499"/>
        <v>12.585946336015652</v>
      </c>
      <c r="T2653" t="str">
        <f t="shared" si="500"/>
        <v/>
      </c>
      <c r="U2653" t="str">
        <f t="shared" si="501"/>
        <v/>
      </c>
      <c r="V2653">
        <f t="shared" si="502"/>
        <v>0</v>
      </c>
      <c r="W2653" t="str">
        <f t="shared" si="503"/>
        <v/>
      </c>
    </row>
    <row r="2654" spans="1:23" x14ac:dyDescent="0.2">
      <c r="A2654" t="s">
        <v>413</v>
      </c>
      <c r="B2654" t="s">
        <v>412</v>
      </c>
      <c r="C2654">
        <v>2010</v>
      </c>
      <c r="D2654">
        <v>52.3</v>
      </c>
      <c r="E2654">
        <v>93.6</v>
      </c>
      <c r="F2654">
        <v>6.4305635E-2</v>
      </c>
      <c r="H2654">
        <v>12261756</v>
      </c>
      <c r="I2654" t="str">
        <f>Master_Data!$A2654 &amp; "-" &amp; Master_Data!$C2654</f>
        <v>SOM-2010</v>
      </c>
      <c r="J2654" t="str">
        <f t="shared" si="492"/>
        <v/>
      </c>
      <c r="K2654" t="str">
        <f t="shared" si="493"/>
        <v/>
      </c>
      <c r="L2654" t="str">
        <f t="shared" si="494"/>
        <v/>
      </c>
      <c r="M2654">
        <f t="shared" si="495"/>
        <v>788500.00579505996</v>
      </c>
      <c r="N2654">
        <f t="shared" si="496"/>
        <v>47.7</v>
      </c>
      <c r="O2654" t="str">
        <f t="shared" si="497"/>
        <v/>
      </c>
      <c r="P2654" t="str">
        <f>IFERROR(VLOOKUP(A2654,Ref_Data!$A:$B,2,0),"Unknown")</f>
        <v>Low Income</v>
      </c>
      <c r="Q2654" t="str">
        <f>IFERROR(VLOOKUP(A2654,Ref_Data!$A:$C,3,0),"Unknown")</f>
        <v>Sub-Saharan Africa</v>
      </c>
      <c r="R2654" t="str">
        <f t="shared" si="498"/>
        <v>Moderate Access</v>
      </c>
      <c r="S2654">
        <f t="shared" si="499"/>
        <v>-27.324657439414054</v>
      </c>
      <c r="T2654">
        <f t="shared" si="500"/>
        <v>63.187335093262092</v>
      </c>
      <c r="U2654">
        <f t="shared" si="501"/>
        <v>-5.0337535789916341</v>
      </c>
      <c r="V2654">
        <f t="shared" si="502"/>
        <v>0</v>
      </c>
      <c r="W2654">
        <f t="shared" si="503"/>
        <v>0</v>
      </c>
    </row>
    <row r="2655" spans="1:23" x14ac:dyDescent="0.2">
      <c r="A2655" t="s">
        <v>413</v>
      </c>
      <c r="B2655" t="s">
        <v>412</v>
      </c>
      <c r="C2655">
        <v>2011</v>
      </c>
      <c r="D2655">
        <v>52</v>
      </c>
      <c r="E2655">
        <v>93.7</v>
      </c>
      <c r="F2655">
        <v>6.3836007E-2</v>
      </c>
      <c r="H2655">
        <v>12348830</v>
      </c>
      <c r="I2655" t="str">
        <f>Master_Data!$A2655 &amp; "-" &amp; Master_Data!$C2655</f>
        <v>SOM-2011</v>
      </c>
      <c r="J2655">
        <f t="shared" si="492"/>
        <v>-0.29999999999999716</v>
      </c>
      <c r="K2655">
        <f t="shared" si="493"/>
        <v>0.10000000000000853</v>
      </c>
      <c r="L2655">
        <f t="shared" si="494"/>
        <v>-4.6962799999999971E-4</v>
      </c>
      <c r="M2655">
        <f t="shared" si="495"/>
        <v>788299.99832181004</v>
      </c>
      <c r="N2655">
        <f t="shared" si="496"/>
        <v>48</v>
      </c>
      <c r="O2655" t="str">
        <f t="shared" si="497"/>
        <v/>
      </c>
      <c r="P2655" t="str">
        <f>IFERROR(VLOOKUP(A2655,Ref_Data!$A:$B,2,0),"Unknown")</f>
        <v>Low Income</v>
      </c>
      <c r="Q2655" t="str">
        <f>IFERROR(VLOOKUP(A2655,Ref_Data!$A:$C,3,0),"Unknown")</f>
        <v>Sub-Saharan Africa</v>
      </c>
      <c r="R2655" t="str">
        <f t="shared" si="498"/>
        <v>Moderate Access</v>
      </c>
      <c r="S2655">
        <f t="shared" si="499"/>
        <v>-28.415327430820312</v>
      </c>
      <c r="T2655">
        <f t="shared" si="500"/>
        <v>63.50262971035886</v>
      </c>
      <c r="U2655">
        <f t="shared" si="501"/>
        <v>-5.0626973767740555</v>
      </c>
      <c r="V2655">
        <f t="shared" si="502"/>
        <v>-0.29999999999999716</v>
      </c>
      <c r="W2655">
        <f t="shared" si="503"/>
        <v>-4.6962799999999971E-4</v>
      </c>
    </row>
    <row r="2656" spans="1:23" x14ac:dyDescent="0.2">
      <c r="A2656" t="s">
        <v>413</v>
      </c>
      <c r="B2656" t="s">
        <v>412</v>
      </c>
      <c r="C2656">
        <v>2012</v>
      </c>
      <c r="D2656">
        <v>51.8</v>
      </c>
      <c r="E2656">
        <v>93.9</v>
      </c>
      <c r="F2656">
        <v>6.2458069999999997E-2</v>
      </c>
      <c r="H2656">
        <v>12461160</v>
      </c>
      <c r="I2656" t="str">
        <f>Master_Data!$A2656 &amp; "-" &amp; Master_Data!$C2656</f>
        <v>SOM-2012</v>
      </c>
      <c r="J2656">
        <f t="shared" si="492"/>
        <v>-0.20000000000000284</v>
      </c>
      <c r="K2656">
        <f t="shared" si="493"/>
        <v>0.20000000000000284</v>
      </c>
      <c r="L2656">
        <f t="shared" si="494"/>
        <v>-1.3779370000000027E-3</v>
      </c>
      <c r="M2656">
        <f t="shared" si="495"/>
        <v>778300.00356119999</v>
      </c>
      <c r="N2656">
        <f t="shared" si="496"/>
        <v>48.2</v>
      </c>
      <c r="O2656" t="str">
        <f t="shared" si="497"/>
        <v/>
      </c>
      <c r="P2656" t="str">
        <f>IFERROR(VLOOKUP(A2656,Ref_Data!$A:$B,2,0),"Unknown")</f>
        <v>Low Income</v>
      </c>
      <c r="Q2656" t="str">
        <f>IFERROR(VLOOKUP(A2656,Ref_Data!$A:$C,3,0),"Unknown")</f>
        <v>Sub-Saharan Africa</v>
      </c>
      <c r="R2656" t="str">
        <f t="shared" si="498"/>
        <v>Moderate Access</v>
      </c>
      <c r="S2656">
        <f t="shared" si="499"/>
        <v>-29.320804536015629</v>
      </c>
      <c r="T2656">
        <f t="shared" si="500"/>
        <v>63.79287054677512</v>
      </c>
      <c r="U2656">
        <f t="shared" si="501"/>
        <v>-5.3430459930962293</v>
      </c>
      <c r="V2656">
        <f t="shared" si="502"/>
        <v>-0.5</v>
      </c>
      <c r="W2656">
        <f t="shared" si="503"/>
        <v>-1.8475650000000024E-3</v>
      </c>
    </row>
    <row r="2657" spans="1:23" x14ac:dyDescent="0.2">
      <c r="A2657" t="s">
        <v>413</v>
      </c>
      <c r="B2657" t="s">
        <v>412</v>
      </c>
      <c r="C2657">
        <v>2013</v>
      </c>
      <c r="D2657">
        <v>51.5</v>
      </c>
      <c r="E2657">
        <v>94.4</v>
      </c>
      <c r="F2657">
        <v>6.0817769000000001E-2</v>
      </c>
      <c r="H2657">
        <v>12869594</v>
      </c>
      <c r="I2657" t="str">
        <f>Master_Data!$A2657 &amp; "-" &amp; Master_Data!$C2657</f>
        <v>SOM-2013</v>
      </c>
      <c r="J2657">
        <f t="shared" si="492"/>
        <v>-0.29999999999999716</v>
      </c>
      <c r="K2657">
        <f t="shared" si="493"/>
        <v>0.5</v>
      </c>
      <c r="L2657">
        <f t="shared" si="494"/>
        <v>-1.6403009999999968E-3</v>
      </c>
      <c r="M2657">
        <f t="shared" si="495"/>
        <v>782699.99501578603</v>
      </c>
      <c r="N2657">
        <f t="shared" si="496"/>
        <v>48.5</v>
      </c>
      <c r="O2657" t="str">
        <f t="shared" si="497"/>
        <v/>
      </c>
      <c r="P2657" t="str">
        <f>IFERROR(VLOOKUP(A2657,Ref_Data!$A:$B,2,0),"Unknown")</f>
        <v>Low Income</v>
      </c>
      <c r="Q2657" t="str">
        <f>IFERROR(VLOOKUP(A2657,Ref_Data!$A:$C,3,0),"Unknown")</f>
        <v>Sub-Saharan Africa</v>
      </c>
      <c r="R2657" t="str">
        <f t="shared" si="498"/>
        <v>Moderate Access</v>
      </c>
      <c r="S2657">
        <f t="shared" si="499"/>
        <v>-30.212538176640606</v>
      </c>
      <c r="T2657">
        <f t="shared" si="500"/>
        <v>64.098359916164654</v>
      </c>
      <c r="U2657">
        <f t="shared" si="501"/>
        <v>-4.9075526750000042</v>
      </c>
      <c r="V2657">
        <f t="shared" si="502"/>
        <v>-0.79999999999999716</v>
      </c>
      <c r="W2657">
        <f t="shared" si="503"/>
        <v>-3.4878659999999992E-3</v>
      </c>
    </row>
    <row r="2658" spans="1:23" x14ac:dyDescent="0.2">
      <c r="A2658" t="s">
        <v>413</v>
      </c>
      <c r="B2658" t="s">
        <v>412</v>
      </c>
      <c r="C2658">
        <v>2014</v>
      </c>
      <c r="D2658">
        <v>51.4</v>
      </c>
      <c r="E2658">
        <v>94.6</v>
      </c>
      <c r="F2658">
        <v>5.7963230999999997E-2</v>
      </c>
      <c r="H2658">
        <v>13339491</v>
      </c>
      <c r="I2658" t="str">
        <f>Master_Data!$A2658 &amp; "-" &amp; Master_Data!$C2658</f>
        <v>SOM-2014</v>
      </c>
      <c r="J2658">
        <f t="shared" si="492"/>
        <v>-0.10000000000000142</v>
      </c>
      <c r="K2658">
        <f t="shared" si="493"/>
        <v>0.19999999999998863</v>
      </c>
      <c r="L2658">
        <f t="shared" si="494"/>
        <v>-2.8545380000000037E-3</v>
      </c>
      <c r="M2658">
        <f t="shared" si="495"/>
        <v>773199.99825542094</v>
      </c>
      <c r="N2658">
        <f t="shared" si="496"/>
        <v>48.6</v>
      </c>
      <c r="O2658" t="str">
        <f t="shared" si="497"/>
        <v/>
      </c>
      <c r="P2658" t="str">
        <f>IFERROR(VLOOKUP(A2658,Ref_Data!$A:$B,2,0),"Unknown")</f>
        <v>Low Income</v>
      </c>
      <c r="Q2658" t="str">
        <f>IFERROR(VLOOKUP(A2658,Ref_Data!$A:$C,3,0),"Unknown")</f>
        <v>Sub-Saharan Africa</v>
      </c>
      <c r="R2658" t="str">
        <f t="shared" si="498"/>
        <v>Moderate Access</v>
      </c>
      <c r="S2658">
        <f t="shared" si="499"/>
        <v>-31.040902588867148</v>
      </c>
      <c r="T2658">
        <f t="shared" si="500"/>
        <v>64.488273394421697</v>
      </c>
      <c r="U2658">
        <f t="shared" si="501"/>
        <v>-4.7333236670836847</v>
      </c>
      <c r="V2658">
        <f t="shared" si="502"/>
        <v>-0.89999999999999858</v>
      </c>
      <c r="W2658">
        <f t="shared" si="503"/>
        <v>-6.3424040000000029E-3</v>
      </c>
    </row>
    <row r="2659" spans="1:23" x14ac:dyDescent="0.2">
      <c r="A2659" t="s">
        <v>413</v>
      </c>
      <c r="B2659" t="s">
        <v>412</v>
      </c>
      <c r="C2659">
        <v>2015</v>
      </c>
      <c r="D2659">
        <v>51.2</v>
      </c>
      <c r="E2659">
        <v>94.5</v>
      </c>
      <c r="F2659">
        <v>5.9571392000000001E-2</v>
      </c>
      <c r="H2659">
        <v>13806963</v>
      </c>
      <c r="I2659" t="str">
        <f>Master_Data!$A2659 &amp; "-" &amp; Master_Data!$C2659</f>
        <v>SOM-2015</v>
      </c>
      <c r="J2659">
        <f t="shared" si="492"/>
        <v>-0.19999999999999574</v>
      </c>
      <c r="K2659">
        <f t="shared" si="493"/>
        <v>-9.9999999999994316E-2</v>
      </c>
      <c r="L2659">
        <f t="shared" si="494"/>
        <v>1.6081610000000038E-3</v>
      </c>
      <c r="M2659">
        <f t="shared" si="495"/>
        <v>822500.00520249596</v>
      </c>
      <c r="N2659">
        <f t="shared" si="496"/>
        <v>48.8</v>
      </c>
      <c r="O2659" t="str">
        <f t="shared" si="497"/>
        <v/>
      </c>
      <c r="P2659" t="str">
        <f>IFERROR(VLOOKUP(A2659,Ref_Data!$A:$B,2,0),"Unknown")</f>
        <v>Low Income</v>
      </c>
      <c r="Q2659" t="str">
        <f>IFERROR(VLOOKUP(A2659,Ref_Data!$A:$C,3,0),"Unknown")</f>
        <v>Sub-Saharan Africa</v>
      </c>
      <c r="R2659" t="str">
        <f t="shared" si="498"/>
        <v>Moderate Access</v>
      </c>
      <c r="S2659">
        <f t="shared" si="499"/>
        <v>-31.815238558046886</v>
      </c>
      <c r="T2659">
        <f t="shared" si="500"/>
        <v>64.584842808502003</v>
      </c>
      <c r="U2659">
        <f t="shared" si="501"/>
        <v>-4.6498699740041793</v>
      </c>
      <c r="V2659">
        <f t="shared" si="502"/>
        <v>-1.0999999999999943</v>
      </c>
      <c r="W2659">
        <f t="shared" si="503"/>
        <v>-4.7342429999999991E-3</v>
      </c>
    </row>
    <row r="2660" spans="1:23" x14ac:dyDescent="0.2">
      <c r="A2660" t="s">
        <v>413</v>
      </c>
      <c r="B2660" t="s">
        <v>412</v>
      </c>
      <c r="C2660">
        <v>2016</v>
      </c>
      <c r="D2660">
        <v>51.1</v>
      </c>
      <c r="E2660">
        <v>94.8</v>
      </c>
      <c r="F2660">
        <v>5.8388401999999999E-2</v>
      </c>
      <c r="H2660">
        <v>14348740</v>
      </c>
      <c r="I2660" t="str">
        <f>Master_Data!$A2660 &amp; "-" &amp; Master_Data!$C2660</f>
        <v>SOM-2016</v>
      </c>
      <c r="J2660">
        <f t="shared" si="492"/>
        <v>-0.10000000000000142</v>
      </c>
      <c r="K2660">
        <f t="shared" si="493"/>
        <v>0.29999999999999716</v>
      </c>
      <c r="L2660">
        <f t="shared" si="494"/>
        <v>-1.1829900000000018E-3</v>
      </c>
      <c r="M2660">
        <f t="shared" si="495"/>
        <v>837799.99931347999</v>
      </c>
      <c r="N2660">
        <f t="shared" si="496"/>
        <v>48.9</v>
      </c>
      <c r="O2660" t="str">
        <f t="shared" si="497"/>
        <v/>
      </c>
      <c r="P2660" t="str">
        <f>IFERROR(VLOOKUP(A2660,Ref_Data!$A:$B,2,0),"Unknown")</f>
        <v>Low Income</v>
      </c>
      <c r="Q2660" t="str">
        <f>IFERROR(VLOOKUP(A2660,Ref_Data!$A:$C,3,0),"Unknown")</f>
        <v>Sub-Saharan Africa</v>
      </c>
      <c r="R2660" t="str">
        <f t="shared" si="498"/>
        <v>Moderate Access</v>
      </c>
      <c r="S2660">
        <f t="shared" si="499"/>
        <v>-32.994751130546966</v>
      </c>
      <c r="T2660">
        <f t="shared" si="500"/>
        <v>65.093942474815265</v>
      </c>
      <c r="U2660">
        <f t="shared" si="501"/>
        <v>-4.6159833936694561</v>
      </c>
      <c r="V2660">
        <f t="shared" si="502"/>
        <v>-1.1999999999999957</v>
      </c>
      <c r="W2660">
        <f t="shared" si="503"/>
        <v>-5.9172330000000009E-3</v>
      </c>
    </row>
    <row r="2661" spans="1:23" x14ac:dyDescent="0.2">
      <c r="A2661" t="s">
        <v>413</v>
      </c>
      <c r="B2661" t="s">
        <v>412</v>
      </c>
      <c r="C2661">
        <v>2017</v>
      </c>
      <c r="D2661">
        <v>52.1</v>
      </c>
      <c r="E2661">
        <v>94.9</v>
      </c>
      <c r="F2661">
        <v>5.6091762000000003E-2</v>
      </c>
      <c r="H2661">
        <v>14916629</v>
      </c>
      <c r="I2661" t="str">
        <f>Master_Data!$A2661 &amp; "-" &amp; Master_Data!$C2661</f>
        <v>SOM-2017</v>
      </c>
      <c r="J2661">
        <f t="shared" si="492"/>
        <v>1</v>
      </c>
      <c r="K2661">
        <f t="shared" si="493"/>
        <v>0.10000000000000853</v>
      </c>
      <c r="L2661">
        <f t="shared" si="494"/>
        <v>-2.2966399999999956E-3</v>
      </c>
      <c r="M2661">
        <f t="shared" si="495"/>
        <v>836700.0037102981</v>
      </c>
      <c r="N2661">
        <f t="shared" si="496"/>
        <v>47.9</v>
      </c>
      <c r="O2661" t="str">
        <f t="shared" si="497"/>
        <v/>
      </c>
      <c r="P2661" t="str">
        <f>IFERROR(VLOOKUP(A2661,Ref_Data!$A:$B,2,0),"Unknown")</f>
        <v>Low Income</v>
      </c>
      <c r="Q2661" t="str">
        <f>IFERROR(VLOOKUP(A2661,Ref_Data!$A:$C,3,0),"Unknown")</f>
        <v>Sub-Saharan Africa</v>
      </c>
      <c r="R2661" t="str">
        <f t="shared" si="498"/>
        <v>Moderate Access</v>
      </c>
      <c r="S2661">
        <f t="shared" si="499"/>
        <v>-32.753907690078115</v>
      </c>
      <c r="T2661">
        <f t="shared" si="500"/>
        <v>65.358481128265055</v>
      </c>
      <c r="U2661">
        <f t="shared" si="501"/>
        <v>-4.6216593035732236</v>
      </c>
      <c r="V2661">
        <f t="shared" si="502"/>
        <v>-0.19999999999999574</v>
      </c>
      <c r="W2661">
        <f t="shared" si="503"/>
        <v>-8.2138729999999965E-3</v>
      </c>
    </row>
    <row r="2662" spans="1:23" x14ac:dyDescent="0.2">
      <c r="A2662" t="s">
        <v>413</v>
      </c>
      <c r="B2662" t="s">
        <v>412</v>
      </c>
      <c r="C2662">
        <v>2018</v>
      </c>
      <c r="D2662">
        <v>50.7</v>
      </c>
      <c r="E2662">
        <v>94.9</v>
      </c>
      <c r="F2662">
        <v>5.5408556999999997E-2</v>
      </c>
      <c r="H2662">
        <v>15452487</v>
      </c>
      <c r="I2662" t="str">
        <f>Master_Data!$A2662 &amp; "-" &amp; Master_Data!$C2662</f>
        <v>SOM-2018</v>
      </c>
      <c r="J2662">
        <f t="shared" si="492"/>
        <v>-1.3999999999999986</v>
      </c>
      <c r="K2662">
        <f t="shared" si="493"/>
        <v>0</v>
      </c>
      <c r="L2662">
        <f t="shared" si="494"/>
        <v>-6.8320500000000617E-4</v>
      </c>
      <c r="M2662">
        <f t="shared" si="495"/>
        <v>856200.00673125894</v>
      </c>
      <c r="N2662">
        <f t="shared" si="496"/>
        <v>49.3</v>
      </c>
      <c r="O2662" t="str">
        <f t="shared" si="497"/>
        <v/>
      </c>
      <c r="P2662" t="str">
        <f>IFERROR(VLOOKUP(A2662,Ref_Data!$A:$B,2,0),"Unknown")</f>
        <v>Low Income</v>
      </c>
      <c r="Q2662" t="str">
        <f>IFERROR(VLOOKUP(A2662,Ref_Data!$A:$C,3,0),"Unknown")</f>
        <v>Sub-Saharan Africa</v>
      </c>
      <c r="R2662" t="str">
        <f t="shared" si="498"/>
        <v>Moderate Access</v>
      </c>
      <c r="S2662">
        <f t="shared" si="499"/>
        <v>-34.783800559687492</v>
      </c>
      <c r="T2662">
        <f t="shared" si="500"/>
        <v>65.3369698296747</v>
      </c>
      <c r="U2662">
        <f t="shared" si="501"/>
        <v>-4.6554604526276151</v>
      </c>
      <c r="V2662">
        <f t="shared" si="502"/>
        <v>-1.5999999999999943</v>
      </c>
      <c r="W2662">
        <f t="shared" si="503"/>
        <v>-8.8970780000000027E-3</v>
      </c>
    </row>
    <row r="2663" spans="1:23" x14ac:dyDescent="0.2">
      <c r="A2663" t="s">
        <v>413</v>
      </c>
      <c r="B2663" t="s">
        <v>412</v>
      </c>
      <c r="C2663">
        <v>2019</v>
      </c>
      <c r="D2663">
        <v>49.2</v>
      </c>
      <c r="E2663">
        <v>95</v>
      </c>
      <c r="F2663">
        <v>5.2804037999999998E-2</v>
      </c>
      <c r="H2663">
        <v>16030971</v>
      </c>
      <c r="I2663" t="str">
        <f>Master_Data!$A2663 &amp; "-" &amp; Master_Data!$C2663</f>
        <v>SOM-2019</v>
      </c>
      <c r="J2663">
        <f t="shared" si="492"/>
        <v>-1.5</v>
      </c>
      <c r="K2663">
        <f t="shared" si="493"/>
        <v>9.9999999999994316E-2</v>
      </c>
      <c r="L2663">
        <f t="shared" si="494"/>
        <v>-2.6045189999999996E-3</v>
      </c>
      <c r="M2663">
        <f t="shared" si="495"/>
        <v>846500.00186089799</v>
      </c>
      <c r="N2663">
        <f t="shared" si="496"/>
        <v>50.8</v>
      </c>
      <c r="O2663" t="str">
        <f t="shared" si="497"/>
        <v/>
      </c>
      <c r="P2663" t="str">
        <f>IFERROR(VLOOKUP(A2663,Ref_Data!$A:$B,2,0),"Unknown")</f>
        <v>Low Income</v>
      </c>
      <c r="Q2663" t="str">
        <f>IFERROR(VLOOKUP(A2663,Ref_Data!$A:$C,3,0),"Unknown")</f>
        <v>Sub-Saharan Africa</v>
      </c>
      <c r="R2663" t="str">
        <f t="shared" si="498"/>
        <v>Low Access</v>
      </c>
      <c r="S2663">
        <f t="shared" si="499"/>
        <v>-36.841377139414121</v>
      </c>
      <c r="T2663">
        <f t="shared" si="500"/>
        <v>65.537808956172711</v>
      </c>
      <c r="U2663">
        <f t="shared" si="501"/>
        <v>-4.6305972575815879</v>
      </c>
      <c r="V2663">
        <f t="shared" si="502"/>
        <v>-3.0999999999999943</v>
      </c>
      <c r="W2663">
        <f t="shared" si="503"/>
        <v>-1.1501597000000002E-2</v>
      </c>
    </row>
    <row r="2664" spans="1:23" x14ac:dyDescent="0.2">
      <c r="A2664" t="s">
        <v>413</v>
      </c>
      <c r="B2664" t="s">
        <v>412</v>
      </c>
      <c r="C2664">
        <v>2020</v>
      </c>
      <c r="D2664">
        <v>49.9</v>
      </c>
      <c r="E2664">
        <v>95.5</v>
      </c>
      <c r="F2664">
        <v>4.7420031000000001E-2</v>
      </c>
      <c r="H2664">
        <v>16651191</v>
      </c>
      <c r="I2664" t="str">
        <f>Master_Data!$A2664 &amp; "-" &amp; Master_Data!$C2664</f>
        <v>SOM-2020</v>
      </c>
      <c r="J2664">
        <f t="shared" si="492"/>
        <v>0.69999999999999574</v>
      </c>
      <c r="K2664">
        <f t="shared" si="493"/>
        <v>0.5</v>
      </c>
      <c r="L2664">
        <f t="shared" si="494"/>
        <v>-5.3840069999999962E-3</v>
      </c>
      <c r="M2664">
        <f t="shared" si="495"/>
        <v>789599.99340692104</v>
      </c>
      <c r="N2664">
        <f t="shared" si="496"/>
        <v>50.1</v>
      </c>
      <c r="O2664" t="str">
        <f t="shared" si="497"/>
        <v/>
      </c>
      <c r="P2664" t="str">
        <f>IFERROR(VLOOKUP(A2664,Ref_Data!$A:$B,2,0),"Unknown")</f>
        <v>Low Income</v>
      </c>
      <c r="Q2664" t="str">
        <f>IFERROR(VLOOKUP(A2664,Ref_Data!$A:$C,3,0),"Unknown")</f>
        <v>Sub-Saharan Africa</v>
      </c>
      <c r="R2664" t="str">
        <f t="shared" si="498"/>
        <v>Low Access</v>
      </c>
      <c r="S2664">
        <f t="shared" si="499"/>
        <v>-36.673834525664084</v>
      </c>
      <c r="T2664">
        <f t="shared" si="500"/>
        <v>64.965146566184742</v>
      </c>
      <c r="U2664">
        <f t="shared" si="501"/>
        <v>-4.3533276053012582</v>
      </c>
      <c r="V2664">
        <f t="shared" si="502"/>
        <v>-2.3999999999999986</v>
      </c>
      <c r="W2664">
        <f t="shared" si="503"/>
        <v>-1.6885603999999999E-2</v>
      </c>
    </row>
    <row r="2665" spans="1:23" x14ac:dyDescent="0.2">
      <c r="A2665" t="s">
        <v>413</v>
      </c>
      <c r="B2665" t="s">
        <v>412</v>
      </c>
      <c r="C2665">
        <v>2021</v>
      </c>
      <c r="D2665">
        <v>49.3</v>
      </c>
      <c r="E2665">
        <v>95.4</v>
      </c>
      <c r="F2665">
        <v>4.7315129999999997E-2</v>
      </c>
      <c r="H2665">
        <v>17271431</v>
      </c>
      <c r="I2665" t="str">
        <f>Master_Data!$A2665 &amp; "-" &amp; Master_Data!$C2665</f>
        <v>SOM-2021</v>
      </c>
      <c r="J2665">
        <f t="shared" si="492"/>
        <v>-0.60000000000000142</v>
      </c>
      <c r="K2665">
        <f t="shared" si="493"/>
        <v>-9.9999999999994316E-2</v>
      </c>
      <c r="L2665">
        <f t="shared" si="494"/>
        <v>-1.0490100000000446E-4</v>
      </c>
      <c r="M2665">
        <f t="shared" si="495"/>
        <v>817200.00305102998</v>
      </c>
      <c r="N2665">
        <f t="shared" si="496"/>
        <v>50.7</v>
      </c>
      <c r="O2665" t="str">
        <f t="shared" si="497"/>
        <v/>
      </c>
      <c r="P2665" t="str">
        <f>IFERROR(VLOOKUP(A2665,Ref_Data!$A:$B,2,0),"Unknown")</f>
        <v>Low Income</v>
      </c>
      <c r="Q2665" t="str">
        <f>IFERROR(VLOOKUP(A2665,Ref_Data!$A:$C,3,0),"Unknown")</f>
        <v>Sub-Saharan Africa</v>
      </c>
      <c r="R2665" t="str">
        <f t="shared" si="498"/>
        <v>Low Access</v>
      </c>
      <c r="S2665">
        <f t="shared" si="499"/>
        <v>-37.825168510273443</v>
      </c>
      <c r="T2665">
        <f t="shared" si="500"/>
        <v>65.796618357487944</v>
      </c>
      <c r="U2665">
        <f t="shared" si="501"/>
        <v>-4.533419211004186</v>
      </c>
      <c r="V2665">
        <f t="shared" si="502"/>
        <v>-3</v>
      </c>
      <c r="W2665">
        <f t="shared" si="503"/>
        <v>-1.6990505000000003E-2</v>
      </c>
    </row>
    <row r="2666" spans="1:23" x14ac:dyDescent="0.2">
      <c r="A2666" t="s">
        <v>413</v>
      </c>
      <c r="B2666" t="s">
        <v>412</v>
      </c>
      <c r="C2666">
        <v>2022</v>
      </c>
      <c r="D2666">
        <v>48.9</v>
      </c>
      <c r="E2666">
        <v>95.4</v>
      </c>
      <c r="F2666">
        <v>4.6787149E-2</v>
      </c>
      <c r="H2666">
        <v>17801897</v>
      </c>
      <c r="I2666" t="str">
        <f>Master_Data!$A2666 &amp; "-" &amp; Master_Data!$C2666</f>
        <v>SOM-2022</v>
      </c>
      <c r="J2666">
        <f t="shared" si="492"/>
        <v>-0.39999999999999858</v>
      </c>
      <c r="K2666">
        <f t="shared" si="493"/>
        <v>0</v>
      </c>
      <c r="L2666">
        <f t="shared" si="494"/>
        <v>-5.2798099999999681E-4</v>
      </c>
      <c r="M2666">
        <f t="shared" si="495"/>
        <v>832900.00742165302</v>
      </c>
      <c r="N2666">
        <f t="shared" si="496"/>
        <v>51.1</v>
      </c>
      <c r="O2666" t="str">
        <f t="shared" si="497"/>
        <v/>
      </c>
      <c r="P2666" t="str">
        <f>IFERROR(VLOOKUP(A2666,Ref_Data!$A:$B,2,0),"Unknown")</f>
        <v>Low Income</v>
      </c>
      <c r="Q2666" t="str">
        <f>IFERROR(VLOOKUP(A2666,Ref_Data!$A:$C,3,0),"Unknown")</f>
        <v>Sub-Saharan Africa</v>
      </c>
      <c r="R2666" t="str">
        <f t="shared" si="498"/>
        <v>Low Access</v>
      </c>
      <c r="S2666">
        <f t="shared" si="499"/>
        <v>-38.514053663984349</v>
      </c>
      <c r="T2666">
        <f t="shared" si="500"/>
        <v>64.978260869565219</v>
      </c>
      <c r="U2666">
        <f t="shared" si="501"/>
        <v>-4.5040139032259363</v>
      </c>
      <c r="V2666">
        <f t="shared" si="502"/>
        <v>-3.3999999999999986</v>
      </c>
      <c r="W2666">
        <f t="shared" si="503"/>
        <v>-1.7518486E-2</v>
      </c>
    </row>
    <row r="2667" spans="1:23" x14ac:dyDescent="0.2">
      <c r="A2667" t="s">
        <v>415</v>
      </c>
      <c r="B2667" t="s">
        <v>414</v>
      </c>
      <c r="C2667">
        <v>2010</v>
      </c>
      <c r="D2667">
        <v>99.7</v>
      </c>
      <c r="E2667">
        <v>20.5</v>
      </c>
      <c r="G2667">
        <v>2145.4914469999999</v>
      </c>
      <c r="H2667">
        <v>7291436</v>
      </c>
      <c r="I2667" t="str">
        <f>Master_Data!$A2667 &amp; "-" &amp; Master_Data!$C2667</f>
        <v>SRB-2010</v>
      </c>
      <c r="J2667" t="str">
        <f t="shared" si="492"/>
        <v/>
      </c>
      <c r="K2667" t="str">
        <f t="shared" si="493"/>
        <v/>
      </c>
      <c r="L2667" t="str">
        <f t="shared" si="494"/>
        <v/>
      </c>
      <c r="M2667">
        <f t="shared" si="495"/>
        <v>0</v>
      </c>
      <c r="N2667">
        <f t="shared" si="496"/>
        <v>0.29999999999999716</v>
      </c>
      <c r="O2667">
        <f t="shared" si="497"/>
        <v>0</v>
      </c>
      <c r="P2667" t="str">
        <f>IFERROR(VLOOKUP(A2667,Ref_Data!$A:$B,2,0),"Unknown")</f>
        <v>Upper Middle Income</v>
      </c>
      <c r="Q2667" t="str">
        <f>IFERROR(VLOOKUP(A2667,Ref_Data!$A:$C,3,0),"Unknown")</f>
        <v>Europe &amp; Central Asia</v>
      </c>
      <c r="R2667" t="str">
        <f t="shared" si="498"/>
        <v>Universal Access</v>
      </c>
      <c r="S2667">
        <f t="shared" si="499"/>
        <v>20.075342560585952</v>
      </c>
      <c r="T2667">
        <f t="shared" si="500"/>
        <v>-9.912664906737902</v>
      </c>
      <c r="U2667" t="str">
        <f t="shared" si="501"/>
        <v/>
      </c>
      <c r="V2667">
        <f t="shared" si="502"/>
        <v>0</v>
      </c>
      <c r="W2667" t="str">
        <f t="shared" si="503"/>
        <v/>
      </c>
    </row>
    <row r="2668" spans="1:23" x14ac:dyDescent="0.2">
      <c r="A2668" t="s">
        <v>415</v>
      </c>
      <c r="B2668" t="s">
        <v>414</v>
      </c>
      <c r="C2668">
        <v>2011</v>
      </c>
      <c r="D2668">
        <v>99.7</v>
      </c>
      <c r="E2668">
        <v>17.399999999999999</v>
      </c>
      <c r="G2668">
        <v>2241.3267820000001</v>
      </c>
      <c r="H2668">
        <v>7236519</v>
      </c>
      <c r="I2668" t="str">
        <f>Master_Data!$A2668 &amp; "-" &amp; Master_Data!$C2668</f>
        <v>SRB-2011</v>
      </c>
      <c r="J2668">
        <f t="shared" si="492"/>
        <v>0</v>
      </c>
      <c r="K2668">
        <f t="shared" si="493"/>
        <v>-3.1000000000000014</v>
      </c>
      <c r="L2668" t="str">
        <f t="shared" si="494"/>
        <v/>
      </c>
      <c r="M2668">
        <f t="shared" si="495"/>
        <v>0</v>
      </c>
      <c r="N2668">
        <f t="shared" si="496"/>
        <v>0.29999999999999716</v>
      </c>
      <c r="O2668">
        <f t="shared" si="497"/>
        <v>0</v>
      </c>
      <c r="P2668" t="str">
        <f>IFERROR(VLOOKUP(A2668,Ref_Data!$A:$B,2,0),"Unknown")</f>
        <v>Upper Middle Income</v>
      </c>
      <c r="Q2668" t="str">
        <f>IFERROR(VLOOKUP(A2668,Ref_Data!$A:$C,3,0),"Unknown")</f>
        <v>Europe &amp; Central Asia</v>
      </c>
      <c r="R2668" t="str">
        <f t="shared" si="498"/>
        <v>Universal Access</v>
      </c>
      <c r="S2668">
        <f t="shared" si="499"/>
        <v>19.284672569179691</v>
      </c>
      <c r="T2668">
        <f t="shared" si="500"/>
        <v>-12.797370289641144</v>
      </c>
      <c r="U2668" t="str">
        <f t="shared" si="501"/>
        <v/>
      </c>
      <c r="V2668">
        <f t="shared" si="502"/>
        <v>0</v>
      </c>
      <c r="W2668" t="str">
        <f t="shared" si="503"/>
        <v/>
      </c>
    </row>
    <row r="2669" spans="1:23" x14ac:dyDescent="0.2">
      <c r="A2669" t="s">
        <v>415</v>
      </c>
      <c r="B2669" t="s">
        <v>414</v>
      </c>
      <c r="C2669">
        <v>2012</v>
      </c>
      <c r="D2669">
        <v>99.8</v>
      </c>
      <c r="E2669">
        <v>19.5</v>
      </c>
      <c r="G2669">
        <v>2023.831359</v>
      </c>
      <c r="H2669">
        <v>7201497</v>
      </c>
      <c r="I2669" t="str">
        <f>Master_Data!$A2669 &amp; "-" &amp; Master_Data!$C2669</f>
        <v>SRB-2012</v>
      </c>
      <c r="J2669">
        <f t="shared" si="492"/>
        <v>9.9999999999994316E-2</v>
      </c>
      <c r="K2669">
        <f t="shared" si="493"/>
        <v>2.1000000000000014</v>
      </c>
      <c r="L2669" t="str">
        <f t="shared" si="494"/>
        <v/>
      </c>
      <c r="M2669">
        <f t="shared" si="495"/>
        <v>0</v>
      </c>
      <c r="N2669">
        <f t="shared" si="496"/>
        <v>0.20000000000000284</v>
      </c>
      <c r="O2669">
        <f t="shared" si="497"/>
        <v>0</v>
      </c>
      <c r="P2669" t="str">
        <f>IFERROR(VLOOKUP(A2669,Ref_Data!$A:$B,2,0),"Unknown")</f>
        <v>Upper Middle Income</v>
      </c>
      <c r="Q2669" t="str">
        <f>IFERROR(VLOOKUP(A2669,Ref_Data!$A:$C,3,0),"Unknown")</f>
        <v>Europe &amp; Central Asia</v>
      </c>
      <c r="R2669" t="str">
        <f t="shared" si="498"/>
        <v>Universal Access</v>
      </c>
      <c r="S2669">
        <f t="shared" si="499"/>
        <v>18.679195463984371</v>
      </c>
      <c r="T2669">
        <f t="shared" si="500"/>
        <v>-10.607129453224882</v>
      </c>
      <c r="U2669" t="str">
        <f t="shared" si="501"/>
        <v/>
      </c>
      <c r="V2669">
        <f t="shared" si="502"/>
        <v>9.9999999999994316E-2</v>
      </c>
      <c r="W2669" t="str">
        <f t="shared" si="503"/>
        <v/>
      </c>
    </row>
    <row r="2670" spans="1:23" x14ac:dyDescent="0.2">
      <c r="A2670" t="s">
        <v>415</v>
      </c>
      <c r="B2670" t="s">
        <v>414</v>
      </c>
      <c r="C2670">
        <v>2013</v>
      </c>
      <c r="D2670">
        <v>99.9</v>
      </c>
      <c r="E2670">
        <v>20</v>
      </c>
      <c r="G2670">
        <v>2082.014932</v>
      </c>
      <c r="H2670">
        <v>7166553</v>
      </c>
      <c r="I2670" t="str">
        <f>Master_Data!$A2670 &amp; "-" &amp; Master_Data!$C2670</f>
        <v>SRB-2013</v>
      </c>
      <c r="J2670">
        <f t="shared" si="492"/>
        <v>0.10000000000000853</v>
      </c>
      <c r="K2670">
        <f t="shared" si="493"/>
        <v>0.5</v>
      </c>
      <c r="L2670" t="str">
        <f t="shared" si="494"/>
        <v/>
      </c>
      <c r="M2670">
        <f t="shared" si="495"/>
        <v>0</v>
      </c>
      <c r="N2670">
        <f t="shared" si="496"/>
        <v>9.9999999999994316E-2</v>
      </c>
      <c r="O2670">
        <f t="shared" si="497"/>
        <v>0</v>
      </c>
      <c r="P2670" t="str">
        <f>IFERROR(VLOOKUP(A2670,Ref_Data!$A:$B,2,0),"Unknown")</f>
        <v>Upper Middle Income</v>
      </c>
      <c r="Q2670" t="str">
        <f>IFERROR(VLOOKUP(A2670,Ref_Data!$A:$C,3,0),"Unknown")</f>
        <v>Europe &amp; Central Asia</v>
      </c>
      <c r="R2670" t="str">
        <f t="shared" si="498"/>
        <v>Universal Access</v>
      </c>
      <c r="S2670">
        <f t="shared" si="499"/>
        <v>18.187461823359399</v>
      </c>
      <c r="T2670">
        <f t="shared" si="500"/>
        <v>-10.301640083835348</v>
      </c>
      <c r="U2670" t="str">
        <f t="shared" si="501"/>
        <v/>
      </c>
      <c r="V2670">
        <f t="shared" si="502"/>
        <v>0.20000000000000284</v>
      </c>
      <c r="W2670" t="str">
        <f t="shared" si="503"/>
        <v/>
      </c>
    </row>
    <row r="2671" spans="1:23" x14ac:dyDescent="0.2">
      <c r="A2671" t="s">
        <v>415</v>
      </c>
      <c r="B2671" t="s">
        <v>414</v>
      </c>
      <c r="C2671">
        <v>2014</v>
      </c>
      <c r="D2671">
        <v>99.7</v>
      </c>
      <c r="E2671">
        <v>23.2</v>
      </c>
      <c r="G2671">
        <v>1861.5968049999999</v>
      </c>
      <c r="H2671">
        <v>7131787</v>
      </c>
      <c r="I2671" t="str">
        <f>Master_Data!$A2671 &amp; "-" &amp; Master_Data!$C2671</f>
        <v>SRB-2014</v>
      </c>
      <c r="J2671">
        <f t="shared" si="492"/>
        <v>-0.20000000000000284</v>
      </c>
      <c r="K2671">
        <f t="shared" si="493"/>
        <v>3.1999999999999993</v>
      </c>
      <c r="L2671" t="str">
        <f t="shared" si="494"/>
        <v/>
      </c>
      <c r="M2671">
        <f t="shared" si="495"/>
        <v>0</v>
      </c>
      <c r="N2671">
        <f t="shared" si="496"/>
        <v>0.29999999999999716</v>
      </c>
      <c r="O2671">
        <f t="shared" si="497"/>
        <v>0</v>
      </c>
      <c r="P2671" t="str">
        <f>IFERROR(VLOOKUP(A2671,Ref_Data!$A:$B,2,0),"Unknown")</f>
        <v>Upper Middle Income</v>
      </c>
      <c r="Q2671" t="str">
        <f>IFERROR(VLOOKUP(A2671,Ref_Data!$A:$C,3,0),"Unknown")</f>
        <v>Europe &amp; Central Asia</v>
      </c>
      <c r="R2671" t="str">
        <f t="shared" si="498"/>
        <v>Universal Access</v>
      </c>
      <c r="S2671">
        <f t="shared" si="499"/>
        <v>17.259097411132856</v>
      </c>
      <c r="T2671">
        <f t="shared" si="500"/>
        <v>-6.911726605578302</v>
      </c>
      <c r="U2671" t="str">
        <f t="shared" si="501"/>
        <v/>
      </c>
      <c r="V2671">
        <f t="shared" si="502"/>
        <v>0</v>
      </c>
      <c r="W2671" t="str">
        <f t="shared" si="503"/>
        <v/>
      </c>
    </row>
    <row r="2672" spans="1:23" x14ac:dyDescent="0.2">
      <c r="A2672" t="s">
        <v>415</v>
      </c>
      <c r="B2672" t="s">
        <v>414</v>
      </c>
      <c r="C2672">
        <v>2015</v>
      </c>
      <c r="D2672">
        <v>99.9</v>
      </c>
      <c r="E2672">
        <v>21.2</v>
      </c>
      <c r="G2672">
        <v>2080.5906009999999</v>
      </c>
      <c r="H2672">
        <v>7095383</v>
      </c>
      <c r="I2672" t="str">
        <f>Master_Data!$A2672 &amp; "-" &amp; Master_Data!$C2672</f>
        <v>SRB-2015</v>
      </c>
      <c r="J2672">
        <f t="shared" si="492"/>
        <v>0.20000000000000284</v>
      </c>
      <c r="K2672">
        <f t="shared" si="493"/>
        <v>-2</v>
      </c>
      <c r="L2672" t="str">
        <f t="shared" si="494"/>
        <v/>
      </c>
      <c r="M2672">
        <f t="shared" si="495"/>
        <v>0</v>
      </c>
      <c r="N2672">
        <f t="shared" si="496"/>
        <v>9.9999999999994316E-2</v>
      </c>
      <c r="O2672">
        <f t="shared" si="497"/>
        <v>0</v>
      </c>
      <c r="P2672" t="str">
        <f>IFERROR(VLOOKUP(A2672,Ref_Data!$A:$B,2,0),"Unknown")</f>
        <v>Upper Middle Income</v>
      </c>
      <c r="Q2672" t="str">
        <f>IFERROR(VLOOKUP(A2672,Ref_Data!$A:$C,3,0),"Unknown")</f>
        <v>Europe &amp; Central Asia</v>
      </c>
      <c r="R2672" t="str">
        <f t="shared" si="498"/>
        <v>Universal Access</v>
      </c>
      <c r="S2672">
        <f t="shared" si="499"/>
        <v>16.884761441953117</v>
      </c>
      <c r="T2672">
        <f t="shared" si="500"/>
        <v>-8.7151571914979904</v>
      </c>
      <c r="U2672" t="str">
        <f t="shared" si="501"/>
        <v/>
      </c>
      <c r="V2672">
        <f t="shared" si="502"/>
        <v>0.20000000000000284</v>
      </c>
      <c r="W2672" t="str">
        <f t="shared" si="503"/>
        <v/>
      </c>
    </row>
    <row r="2673" spans="1:23" x14ac:dyDescent="0.2">
      <c r="A2673" t="s">
        <v>415</v>
      </c>
      <c r="B2673" t="s">
        <v>414</v>
      </c>
      <c r="C2673">
        <v>2016</v>
      </c>
      <c r="D2673">
        <v>99.9</v>
      </c>
      <c r="E2673">
        <v>20.9</v>
      </c>
      <c r="G2673">
        <v>2165.8388930000001</v>
      </c>
      <c r="H2673">
        <v>7058322</v>
      </c>
      <c r="I2673" t="str">
        <f>Master_Data!$A2673 &amp; "-" &amp; Master_Data!$C2673</f>
        <v>SRB-2016</v>
      </c>
      <c r="J2673">
        <f t="shared" si="492"/>
        <v>0</v>
      </c>
      <c r="K2673">
        <f t="shared" si="493"/>
        <v>-0.30000000000000071</v>
      </c>
      <c r="L2673" t="str">
        <f t="shared" si="494"/>
        <v/>
      </c>
      <c r="M2673">
        <f t="shared" si="495"/>
        <v>0</v>
      </c>
      <c r="N2673">
        <f t="shared" si="496"/>
        <v>9.9999999999994316E-2</v>
      </c>
      <c r="O2673">
        <f t="shared" si="497"/>
        <v>0</v>
      </c>
      <c r="P2673" t="str">
        <f>IFERROR(VLOOKUP(A2673,Ref_Data!$A:$B,2,0),"Unknown")</f>
        <v>Upper Middle Income</v>
      </c>
      <c r="Q2673" t="str">
        <f>IFERROR(VLOOKUP(A2673,Ref_Data!$A:$C,3,0),"Unknown")</f>
        <v>Europe &amp; Central Asia</v>
      </c>
      <c r="R2673" t="str">
        <f t="shared" si="498"/>
        <v>Universal Access</v>
      </c>
      <c r="S2673">
        <f t="shared" si="499"/>
        <v>15.805248869453038</v>
      </c>
      <c r="T2673">
        <f t="shared" si="500"/>
        <v>-8.8060575251847268</v>
      </c>
      <c r="U2673" t="str">
        <f t="shared" si="501"/>
        <v/>
      </c>
      <c r="V2673">
        <f t="shared" si="502"/>
        <v>0.20000000000000284</v>
      </c>
      <c r="W2673" t="str">
        <f t="shared" si="503"/>
        <v/>
      </c>
    </row>
    <row r="2674" spans="1:23" x14ac:dyDescent="0.2">
      <c r="A2674" t="s">
        <v>415</v>
      </c>
      <c r="B2674" t="s">
        <v>414</v>
      </c>
      <c r="C2674">
        <v>2017</v>
      </c>
      <c r="D2674">
        <v>100</v>
      </c>
      <c r="E2674">
        <v>20</v>
      </c>
      <c r="G2674">
        <v>2224.7851529999998</v>
      </c>
      <c r="H2674">
        <v>7020858</v>
      </c>
      <c r="I2674" t="str">
        <f>Master_Data!$A2674 &amp; "-" &amp; Master_Data!$C2674</f>
        <v>SRB-2017</v>
      </c>
      <c r="J2674">
        <f t="shared" si="492"/>
        <v>9.9999999999994316E-2</v>
      </c>
      <c r="K2674">
        <f t="shared" si="493"/>
        <v>-0.89999999999999858</v>
      </c>
      <c r="L2674" t="str">
        <f t="shared" si="494"/>
        <v/>
      </c>
      <c r="M2674">
        <f t="shared" si="495"/>
        <v>0</v>
      </c>
      <c r="N2674">
        <f t="shared" si="496"/>
        <v>0</v>
      </c>
      <c r="O2674">
        <f t="shared" si="497"/>
        <v>0</v>
      </c>
      <c r="P2674" t="str">
        <f>IFERROR(VLOOKUP(A2674,Ref_Data!$A:$B,2,0),"Unknown")</f>
        <v>Upper Middle Income</v>
      </c>
      <c r="Q2674" t="str">
        <f>IFERROR(VLOOKUP(A2674,Ref_Data!$A:$C,3,0),"Unknown")</f>
        <v>Europe &amp; Central Asia</v>
      </c>
      <c r="R2674" t="str">
        <f t="shared" si="498"/>
        <v>Universal Access</v>
      </c>
      <c r="S2674">
        <f t="shared" si="499"/>
        <v>15.146092309921883</v>
      </c>
      <c r="T2674">
        <f t="shared" si="500"/>
        <v>-9.5415188717349473</v>
      </c>
      <c r="U2674" t="str">
        <f t="shared" si="501"/>
        <v/>
      </c>
      <c r="V2674">
        <f t="shared" si="502"/>
        <v>0.29999999999999716</v>
      </c>
      <c r="W2674" t="str">
        <f t="shared" si="503"/>
        <v/>
      </c>
    </row>
    <row r="2675" spans="1:23" x14ac:dyDescent="0.2">
      <c r="A2675" t="s">
        <v>415</v>
      </c>
      <c r="B2675" t="s">
        <v>414</v>
      </c>
      <c r="C2675">
        <v>2018</v>
      </c>
      <c r="D2675">
        <v>100</v>
      </c>
      <c r="E2675">
        <v>21</v>
      </c>
      <c r="G2675">
        <v>2200.4041029999998</v>
      </c>
      <c r="H2675">
        <v>6982604</v>
      </c>
      <c r="I2675" t="str">
        <f>Master_Data!$A2675 &amp; "-" &amp; Master_Data!$C2675</f>
        <v>SRB-2018</v>
      </c>
      <c r="J2675">
        <f t="shared" si="492"/>
        <v>0</v>
      </c>
      <c r="K2675">
        <f t="shared" si="493"/>
        <v>1</v>
      </c>
      <c r="L2675" t="str">
        <f t="shared" si="494"/>
        <v/>
      </c>
      <c r="M2675">
        <f t="shared" si="495"/>
        <v>0</v>
      </c>
      <c r="N2675">
        <f t="shared" si="496"/>
        <v>0</v>
      </c>
      <c r="O2675">
        <f t="shared" si="497"/>
        <v>0</v>
      </c>
      <c r="P2675" t="str">
        <f>IFERROR(VLOOKUP(A2675,Ref_Data!$A:$B,2,0),"Unknown")</f>
        <v>Upper Middle Income</v>
      </c>
      <c r="Q2675" t="str">
        <f>IFERROR(VLOOKUP(A2675,Ref_Data!$A:$C,3,0),"Unknown")</f>
        <v>Europe &amp; Central Asia</v>
      </c>
      <c r="R2675" t="str">
        <f t="shared" si="498"/>
        <v>Universal Access</v>
      </c>
      <c r="S2675">
        <f t="shared" si="499"/>
        <v>14.516199440312505</v>
      </c>
      <c r="T2675">
        <f t="shared" si="500"/>
        <v>-8.5630301703253018</v>
      </c>
      <c r="U2675" t="str">
        <f t="shared" si="501"/>
        <v/>
      </c>
      <c r="V2675">
        <f t="shared" si="502"/>
        <v>0.29999999999999716</v>
      </c>
      <c r="W2675" t="str">
        <f t="shared" si="503"/>
        <v/>
      </c>
    </row>
    <row r="2676" spans="1:23" x14ac:dyDescent="0.2">
      <c r="A2676" t="s">
        <v>415</v>
      </c>
      <c r="B2676" t="s">
        <v>414</v>
      </c>
      <c r="C2676">
        <v>2019</v>
      </c>
      <c r="D2676">
        <v>99.8</v>
      </c>
      <c r="E2676">
        <v>21.4</v>
      </c>
      <c r="G2676">
        <v>2201.7201209999998</v>
      </c>
      <c r="H2676">
        <v>6945235</v>
      </c>
      <c r="I2676" t="str">
        <f>Master_Data!$A2676 &amp; "-" &amp; Master_Data!$C2676</f>
        <v>SRB-2019</v>
      </c>
      <c r="J2676">
        <f t="shared" si="492"/>
        <v>-0.20000000000000284</v>
      </c>
      <c r="K2676">
        <f t="shared" si="493"/>
        <v>0.39999999999999858</v>
      </c>
      <c r="L2676" t="str">
        <f t="shared" si="494"/>
        <v/>
      </c>
      <c r="M2676">
        <f t="shared" si="495"/>
        <v>0</v>
      </c>
      <c r="N2676">
        <f t="shared" si="496"/>
        <v>0.20000000000000284</v>
      </c>
      <c r="O2676">
        <f t="shared" si="497"/>
        <v>0</v>
      </c>
      <c r="P2676" t="str">
        <f>IFERROR(VLOOKUP(A2676,Ref_Data!$A:$B,2,0),"Unknown")</f>
        <v>Upper Middle Income</v>
      </c>
      <c r="Q2676" t="str">
        <f>IFERROR(VLOOKUP(A2676,Ref_Data!$A:$C,3,0),"Unknown")</f>
        <v>Europe &amp; Central Asia</v>
      </c>
      <c r="R2676" t="str">
        <f t="shared" si="498"/>
        <v>Universal Access</v>
      </c>
      <c r="S2676">
        <f t="shared" si="499"/>
        <v>13.758622860585874</v>
      </c>
      <c r="T2676">
        <f t="shared" si="500"/>
        <v>-8.0621910438272906</v>
      </c>
      <c r="U2676" t="str">
        <f t="shared" si="501"/>
        <v/>
      </c>
      <c r="V2676">
        <f t="shared" si="502"/>
        <v>9.9999999999994316E-2</v>
      </c>
      <c r="W2676" t="str">
        <f t="shared" si="503"/>
        <v/>
      </c>
    </row>
    <row r="2677" spans="1:23" x14ac:dyDescent="0.2">
      <c r="A2677" t="s">
        <v>415</v>
      </c>
      <c r="B2677" t="s">
        <v>414</v>
      </c>
      <c r="C2677">
        <v>2020</v>
      </c>
      <c r="D2677">
        <v>100</v>
      </c>
      <c r="E2677">
        <v>26</v>
      </c>
      <c r="G2677">
        <v>2291.6081869999998</v>
      </c>
      <c r="H2677">
        <v>6899126</v>
      </c>
      <c r="I2677" t="str">
        <f>Master_Data!$A2677 &amp; "-" &amp; Master_Data!$C2677</f>
        <v>SRB-2020</v>
      </c>
      <c r="J2677">
        <f t="shared" si="492"/>
        <v>0.20000000000000284</v>
      </c>
      <c r="K2677">
        <f t="shared" si="493"/>
        <v>4.6000000000000014</v>
      </c>
      <c r="L2677" t="str">
        <f t="shared" si="494"/>
        <v/>
      </c>
      <c r="M2677">
        <f t="shared" si="495"/>
        <v>0</v>
      </c>
      <c r="N2677">
        <f t="shared" si="496"/>
        <v>0</v>
      </c>
      <c r="O2677">
        <f t="shared" si="497"/>
        <v>0</v>
      </c>
      <c r="P2677" t="str">
        <f>IFERROR(VLOOKUP(A2677,Ref_Data!$A:$B,2,0),"Unknown")</f>
        <v>Upper Middle Income</v>
      </c>
      <c r="Q2677" t="str">
        <f>IFERROR(VLOOKUP(A2677,Ref_Data!$A:$C,3,0),"Unknown")</f>
        <v>Europe &amp; Central Asia</v>
      </c>
      <c r="R2677" t="str">
        <f t="shared" si="498"/>
        <v>Universal Access</v>
      </c>
      <c r="S2677">
        <f t="shared" si="499"/>
        <v>13.426165474335917</v>
      </c>
      <c r="T2677">
        <f t="shared" si="500"/>
        <v>-4.5348534338152611</v>
      </c>
      <c r="U2677" t="str">
        <f t="shared" si="501"/>
        <v/>
      </c>
      <c r="V2677">
        <f t="shared" si="502"/>
        <v>0.29999999999999716</v>
      </c>
      <c r="W2677" t="str">
        <f t="shared" si="503"/>
        <v/>
      </c>
    </row>
    <row r="2678" spans="1:23" x14ac:dyDescent="0.2">
      <c r="A2678" t="s">
        <v>415</v>
      </c>
      <c r="B2678" t="s">
        <v>414</v>
      </c>
      <c r="C2678">
        <v>2021</v>
      </c>
      <c r="D2678">
        <v>100</v>
      </c>
      <c r="E2678">
        <v>27.2</v>
      </c>
      <c r="G2678">
        <v>2355.2423079999999</v>
      </c>
      <c r="H2678">
        <v>6834326</v>
      </c>
      <c r="I2678" t="str">
        <f>Master_Data!$A2678 &amp; "-" &amp; Master_Data!$C2678</f>
        <v>SRB-2021</v>
      </c>
      <c r="J2678">
        <f t="shared" si="492"/>
        <v>0</v>
      </c>
      <c r="K2678">
        <f t="shared" si="493"/>
        <v>1.1999999999999993</v>
      </c>
      <c r="L2678" t="str">
        <f t="shared" si="494"/>
        <v/>
      </c>
      <c r="M2678">
        <f t="shared" si="495"/>
        <v>0</v>
      </c>
      <c r="N2678">
        <f t="shared" si="496"/>
        <v>0</v>
      </c>
      <c r="O2678">
        <f t="shared" si="497"/>
        <v>0</v>
      </c>
      <c r="P2678" t="str">
        <f>IFERROR(VLOOKUP(A2678,Ref_Data!$A:$B,2,0),"Unknown")</f>
        <v>Upper Middle Income</v>
      </c>
      <c r="Q2678" t="str">
        <f>IFERROR(VLOOKUP(A2678,Ref_Data!$A:$C,3,0),"Unknown")</f>
        <v>Europe &amp; Central Asia</v>
      </c>
      <c r="R2678" t="str">
        <f t="shared" si="498"/>
        <v>Universal Access</v>
      </c>
      <c r="S2678">
        <f t="shared" si="499"/>
        <v>12.87483148972656</v>
      </c>
      <c r="T2678">
        <f t="shared" si="500"/>
        <v>-2.4033816425120591</v>
      </c>
      <c r="U2678" t="str">
        <f t="shared" si="501"/>
        <v/>
      </c>
      <c r="V2678">
        <f t="shared" si="502"/>
        <v>0.29999999999999716</v>
      </c>
      <c r="W2678" t="str">
        <f t="shared" si="503"/>
        <v/>
      </c>
    </row>
    <row r="2679" spans="1:23" x14ac:dyDescent="0.2">
      <c r="A2679" t="s">
        <v>415</v>
      </c>
      <c r="B2679" t="s">
        <v>414</v>
      </c>
      <c r="C2679">
        <v>2022</v>
      </c>
      <c r="D2679">
        <v>100</v>
      </c>
      <c r="G2679">
        <v>2440.9165849999999</v>
      </c>
      <c r="H2679">
        <v>6664449</v>
      </c>
      <c r="I2679" t="str">
        <f>Master_Data!$A2679 &amp; "-" &amp; Master_Data!$C2679</f>
        <v>SRB-2022</v>
      </c>
      <c r="J2679">
        <f t="shared" si="492"/>
        <v>0</v>
      </c>
      <c r="K2679" t="str">
        <f t="shared" si="493"/>
        <v/>
      </c>
      <c r="L2679" t="str">
        <f t="shared" si="494"/>
        <v/>
      </c>
      <c r="M2679">
        <f t="shared" si="495"/>
        <v>0</v>
      </c>
      <c r="N2679">
        <f t="shared" si="496"/>
        <v>0</v>
      </c>
      <c r="O2679">
        <f t="shared" si="497"/>
        <v>0</v>
      </c>
      <c r="P2679" t="str">
        <f>IFERROR(VLOOKUP(A2679,Ref_Data!$A:$B,2,0),"Unknown")</f>
        <v>Upper Middle Income</v>
      </c>
      <c r="Q2679" t="str">
        <f>IFERROR(VLOOKUP(A2679,Ref_Data!$A:$C,3,0),"Unknown")</f>
        <v>Europe &amp; Central Asia</v>
      </c>
      <c r="R2679" t="str">
        <f t="shared" si="498"/>
        <v>Universal Access</v>
      </c>
      <c r="S2679">
        <f t="shared" si="499"/>
        <v>12.585946336015652</v>
      </c>
      <c r="T2679" t="str">
        <f t="shared" si="500"/>
        <v/>
      </c>
      <c r="U2679" t="str">
        <f t="shared" si="501"/>
        <v/>
      </c>
      <c r="V2679">
        <f t="shared" si="502"/>
        <v>0.29999999999999716</v>
      </c>
      <c r="W2679" t="str">
        <f t="shared" si="503"/>
        <v/>
      </c>
    </row>
    <row r="2680" spans="1:23" x14ac:dyDescent="0.2">
      <c r="A2680" t="s">
        <v>417</v>
      </c>
      <c r="B2680" t="s">
        <v>416</v>
      </c>
      <c r="C2680">
        <v>2010</v>
      </c>
      <c r="D2680">
        <v>34.21042533</v>
      </c>
      <c r="E2680">
        <v>68.335179490000002</v>
      </c>
      <c r="F2680">
        <v>0.924886706</v>
      </c>
      <c r="G2680">
        <v>530.33982900000001</v>
      </c>
      <c r="H2680">
        <v>804038373</v>
      </c>
      <c r="I2680" t="str">
        <f>Master_Data!$A2680 &amp; "-" &amp; Master_Data!$C2680</f>
        <v>SSA-2010</v>
      </c>
      <c r="J2680" t="str">
        <f t="shared" si="492"/>
        <v/>
      </c>
      <c r="K2680" t="str">
        <f t="shared" si="493"/>
        <v/>
      </c>
      <c r="L2680" t="str">
        <f t="shared" si="494"/>
        <v/>
      </c>
      <c r="M2680">
        <f t="shared" si="495"/>
        <v>743644402.30156934</v>
      </c>
      <c r="N2680">
        <f t="shared" si="496"/>
        <v>65.789574670000007</v>
      </c>
      <c r="O2680">
        <f t="shared" si="497"/>
        <v>1.7439510582185596</v>
      </c>
      <c r="P2680" t="str">
        <f>IFERROR(VLOOKUP(A2680,Ref_Data!$A:$B,2,0),"Unknown")</f>
        <v>Unknown</v>
      </c>
      <c r="Q2680" t="str">
        <f>IFERROR(VLOOKUP(A2680,Ref_Data!$A:$C,3,0),"Unknown")</f>
        <v>Unknown</v>
      </c>
      <c r="R2680" t="str">
        <f t="shared" si="498"/>
        <v>Low Access</v>
      </c>
      <c r="S2680">
        <f t="shared" si="499"/>
        <v>-45.414232109414051</v>
      </c>
      <c r="T2680">
        <f t="shared" si="500"/>
        <v>37.9225145832621</v>
      </c>
      <c r="U2680">
        <f t="shared" si="501"/>
        <v>-4.1731725079916346</v>
      </c>
      <c r="V2680">
        <f t="shared" si="502"/>
        <v>0</v>
      </c>
      <c r="W2680">
        <f t="shared" si="503"/>
        <v>0</v>
      </c>
    </row>
    <row r="2681" spans="1:23" x14ac:dyDescent="0.2">
      <c r="A2681" t="s">
        <v>417</v>
      </c>
      <c r="B2681" t="s">
        <v>416</v>
      </c>
      <c r="C2681">
        <v>2011</v>
      </c>
      <c r="D2681">
        <v>37.348581600000003</v>
      </c>
      <c r="E2681">
        <v>67.739636930000003</v>
      </c>
      <c r="F2681">
        <v>0.90388155000000003</v>
      </c>
      <c r="G2681">
        <v>545.36391990000004</v>
      </c>
      <c r="H2681">
        <v>826290715</v>
      </c>
      <c r="I2681" t="str">
        <f>Master_Data!$A2681 &amp; "-" &amp; Master_Data!$C2681</f>
        <v>SSA-2011</v>
      </c>
      <c r="J2681">
        <f t="shared" si="492"/>
        <v>3.1381562700000032</v>
      </c>
      <c r="K2681">
        <f t="shared" si="493"/>
        <v>-0.59554255999999839</v>
      </c>
      <c r="L2681">
        <f t="shared" si="494"/>
        <v>-2.1005155999999969E-2</v>
      </c>
      <c r="M2681">
        <f t="shared" si="495"/>
        <v>746868932.22480834</v>
      </c>
      <c r="N2681">
        <f t="shared" si="496"/>
        <v>62.651418399999997</v>
      </c>
      <c r="O2681">
        <f t="shared" si="497"/>
        <v>1.6573915453844821</v>
      </c>
      <c r="P2681" t="str">
        <f>IFERROR(VLOOKUP(A2681,Ref_Data!$A:$B,2,0),"Unknown")</f>
        <v>Unknown</v>
      </c>
      <c r="Q2681" t="str">
        <f>IFERROR(VLOOKUP(A2681,Ref_Data!$A:$C,3,0),"Unknown")</f>
        <v>Unknown</v>
      </c>
      <c r="R2681" t="str">
        <f t="shared" si="498"/>
        <v>Low Access</v>
      </c>
      <c r="S2681">
        <f t="shared" si="499"/>
        <v>-43.066745830820309</v>
      </c>
      <c r="T2681">
        <f t="shared" si="500"/>
        <v>37.542266640358861</v>
      </c>
      <c r="U2681">
        <f t="shared" si="501"/>
        <v>-4.2226518337740551</v>
      </c>
      <c r="V2681">
        <f t="shared" si="502"/>
        <v>3.1381562700000032</v>
      </c>
      <c r="W2681">
        <f t="shared" si="503"/>
        <v>-2.1005155999999969E-2</v>
      </c>
    </row>
    <row r="2682" spans="1:23" x14ac:dyDescent="0.2">
      <c r="A2682" t="s">
        <v>417</v>
      </c>
      <c r="B2682" t="s">
        <v>416</v>
      </c>
      <c r="C2682">
        <v>2012</v>
      </c>
      <c r="D2682">
        <v>37.647246780000003</v>
      </c>
      <c r="E2682">
        <v>66.674351239999993</v>
      </c>
      <c r="F2682">
        <v>0.90615821699999999</v>
      </c>
      <c r="G2682">
        <v>527.40664879999997</v>
      </c>
      <c r="H2682">
        <v>849083240</v>
      </c>
      <c r="I2682" t="str">
        <f>Master_Data!$A2682 &amp; "-" &amp; Master_Data!$C2682</f>
        <v>SSA-2012</v>
      </c>
      <c r="J2682">
        <f t="shared" si="492"/>
        <v>0.29866518000000042</v>
      </c>
      <c r="K2682">
        <f t="shared" si="493"/>
        <v>-1.0652856900000103</v>
      </c>
      <c r="L2682">
        <f t="shared" si="494"/>
        <v>2.2766669999999545E-3</v>
      </c>
      <c r="M2682">
        <f t="shared" si="495"/>
        <v>769403754.84298313</v>
      </c>
      <c r="N2682">
        <f t="shared" si="496"/>
        <v>62.352753219999997</v>
      </c>
      <c r="O2682">
        <f t="shared" si="497"/>
        <v>1.7181395400717216</v>
      </c>
      <c r="P2682" t="str">
        <f>IFERROR(VLOOKUP(A2682,Ref_Data!$A:$B,2,0),"Unknown")</f>
        <v>Unknown</v>
      </c>
      <c r="Q2682" t="str">
        <f>IFERROR(VLOOKUP(A2682,Ref_Data!$A:$C,3,0),"Unknown")</f>
        <v>Unknown</v>
      </c>
      <c r="R2682" t="str">
        <f t="shared" si="498"/>
        <v>Low Access</v>
      </c>
      <c r="S2682">
        <f t="shared" si="499"/>
        <v>-43.473557756015623</v>
      </c>
      <c r="T2682">
        <f t="shared" si="500"/>
        <v>36.567221786775107</v>
      </c>
      <c r="U2682">
        <f t="shared" si="501"/>
        <v>-4.4993458460962295</v>
      </c>
      <c r="V2682">
        <f t="shared" si="502"/>
        <v>3.4368214500000036</v>
      </c>
      <c r="W2682">
        <f t="shared" si="503"/>
        <v>-1.8728489000000015E-2</v>
      </c>
    </row>
    <row r="2683" spans="1:23" x14ac:dyDescent="0.2">
      <c r="A2683" t="s">
        <v>417</v>
      </c>
      <c r="B2683" t="s">
        <v>416</v>
      </c>
      <c r="C2683">
        <v>2013</v>
      </c>
      <c r="D2683">
        <v>38.8415745</v>
      </c>
      <c r="E2683">
        <v>65.563363670000001</v>
      </c>
      <c r="F2683">
        <v>0.92811142899999999</v>
      </c>
      <c r="G2683">
        <v>529.91970089999995</v>
      </c>
      <c r="H2683">
        <v>872704206</v>
      </c>
      <c r="I2683" t="str">
        <f>Master_Data!$A2683 &amp; "-" &amp; Master_Data!$C2683</f>
        <v>SSA-2013</v>
      </c>
      <c r="J2683">
        <f t="shared" si="492"/>
        <v>1.1943277199999969</v>
      </c>
      <c r="K2683">
        <f t="shared" si="493"/>
        <v>-1.1109875699999918</v>
      </c>
      <c r="L2683">
        <f t="shared" si="494"/>
        <v>2.1953212E-2</v>
      </c>
      <c r="M2683">
        <f t="shared" si="495"/>
        <v>809966747.72497034</v>
      </c>
      <c r="N2683">
        <f t="shared" si="496"/>
        <v>61.1584255</v>
      </c>
      <c r="O2683">
        <f t="shared" si="497"/>
        <v>1.7514189931488167</v>
      </c>
      <c r="P2683" t="str">
        <f>IFERROR(VLOOKUP(A2683,Ref_Data!$A:$B,2,0),"Unknown")</f>
        <v>Unknown</v>
      </c>
      <c r="Q2683" t="str">
        <f>IFERROR(VLOOKUP(A2683,Ref_Data!$A:$C,3,0),"Unknown")</f>
        <v>Unknown</v>
      </c>
      <c r="R2683" t="str">
        <f t="shared" si="498"/>
        <v>Low Access</v>
      </c>
      <c r="S2683">
        <f t="shared" si="499"/>
        <v>-42.870963676640606</v>
      </c>
      <c r="T2683">
        <f t="shared" si="500"/>
        <v>35.261723586164649</v>
      </c>
      <c r="U2683">
        <f t="shared" si="501"/>
        <v>-4.0402590150000037</v>
      </c>
      <c r="V2683">
        <f t="shared" si="502"/>
        <v>4.6311491700000005</v>
      </c>
      <c r="W2683">
        <f t="shared" si="503"/>
        <v>3.2247229999999849E-3</v>
      </c>
    </row>
    <row r="2684" spans="1:23" x14ac:dyDescent="0.2">
      <c r="A2684" t="s">
        <v>417</v>
      </c>
      <c r="B2684" t="s">
        <v>416</v>
      </c>
      <c r="C2684">
        <v>2014</v>
      </c>
      <c r="D2684">
        <v>39.605945869999999</v>
      </c>
      <c r="E2684">
        <v>65.366147960000006</v>
      </c>
      <c r="F2684">
        <v>0.938083208</v>
      </c>
      <c r="G2684">
        <v>533.77971649999995</v>
      </c>
      <c r="H2684">
        <v>896754068</v>
      </c>
      <c r="I2684" t="str">
        <f>Master_Data!$A2684 &amp; "-" &amp; Master_Data!$C2684</f>
        <v>SSA-2014</v>
      </c>
      <c r="J2684">
        <f t="shared" si="492"/>
        <v>0.76437136999999922</v>
      </c>
      <c r="K2684">
        <f t="shared" si="493"/>
        <v>-0.19721570999999471</v>
      </c>
      <c r="L2684">
        <f t="shared" si="494"/>
        <v>9.9717790000000139E-3</v>
      </c>
      <c r="M2684">
        <f t="shared" si="495"/>
        <v>841229932.8964901</v>
      </c>
      <c r="N2684">
        <f t="shared" si="496"/>
        <v>60.394054130000001</v>
      </c>
      <c r="O2684">
        <f t="shared" si="497"/>
        <v>1.7574350972926116</v>
      </c>
      <c r="P2684" t="str">
        <f>IFERROR(VLOOKUP(A2684,Ref_Data!$A:$B,2,0),"Unknown")</f>
        <v>Unknown</v>
      </c>
      <c r="Q2684" t="str">
        <f>IFERROR(VLOOKUP(A2684,Ref_Data!$A:$C,3,0),"Unknown")</f>
        <v>Unknown</v>
      </c>
      <c r="R2684" t="str">
        <f t="shared" si="498"/>
        <v>Low Access</v>
      </c>
      <c r="S2684">
        <f t="shared" si="499"/>
        <v>-42.834956718867147</v>
      </c>
      <c r="T2684">
        <f t="shared" si="500"/>
        <v>35.254421354421709</v>
      </c>
      <c r="U2684">
        <f t="shared" si="501"/>
        <v>-3.8532036900836841</v>
      </c>
      <c r="V2684">
        <f t="shared" si="502"/>
        <v>5.3955205399999997</v>
      </c>
      <c r="W2684">
        <f t="shared" si="503"/>
        <v>1.3196501999999999E-2</v>
      </c>
    </row>
    <row r="2685" spans="1:23" x14ac:dyDescent="0.2">
      <c r="A2685" t="s">
        <v>417</v>
      </c>
      <c r="B2685" t="s">
        <v>416</v>
      </c>
      <c r="C2685">
        <v>2015</v>
      </c>
      <c r="D2685">
        <v>40.343402660000002</v>
      </c>
      <c r="E2685">
        <v>65.76627757</v>
      </c>
      <c r="F2685">
        <v>0.89962546099999996</v>
      </c>
      <c r="G2685">
        <v>517.56044220000001</v>
      </c>
      <c r="H2685">
        <v>921290560</v>
      </c>
      <c r="I2685" t="str">
        <f>Master_Data!$A2685 &amp; "-" &amp; Master_Data!$C2685</f>
        <v>SSA-2015</v>
      </c>
      <c r="J2685">
        <f t="shared" si="492"/>
        <v>0.73745679000000308</v>
      </c>
      <c r="K2685">
        <f t="shared" si="493"/>
        <v>0.40012960999999336</v>
      </c>
      <c r="L2685">
        <f t="shared" si="494"/>
        <v>-3.8457747000000042E-2</v>
      </c>
      <c r="M2685">
        <f t="shared" si="495"/>
        <v>828816444.75494814</v>
      </c>
      <c r="N2685">
        <f t="shared" si="496"/>
        <v>59.656597339999998</v>
      </c>
      <c r="O2685">
        <f t="shared" si="497"/>
        <v>1.7382036717797673</v>
      </c>
      <c r="P2685" t="str">
        <f>IFERROR(VLOOKUP(A2685,Ref_Data!$A:$B,2,0),"Unknown")</f>
        <v>Unknown</v>
      </c>
      <c r="Q2685" t="str">
        <f>IFERROR(VLOOKUP(A2685,Ref_Data!$A:$C,3,0),"Unknown")</f>
        <v>Unknown</v>
      </c>
      <c r="R2685" t="str">
        <f t="shared" si="498"/>
        <v>Low Access</v>
      </c>
      <c r="S2685">
        <f t="shared" si="499"/>
        <v>-42.671835898046886</v>
      </c>
      <c r="T2685">
        <f t="shared" si="500"/>
        <v>35.85112037850201</v>
      </c>
      <c r="U2685">
        <f t="shared" si="501"/>
        <v>-3.8098159050041791</v>
      </c>
      <c r="V2685">
        <f t="shared" si="502"/>
        <v>6.1329773300000028</v>
      </c>
      <c r="W2685">
        <f t="shared" si="503"/>
        <v>-2.5261245000000043E-2</v>
      </c>
    </row>
    <row r="2686" spans="1:23" x14ac:dyDescent="0.2">
      <c r="A2686" t="s">
        <v>417</v>
      </c>
      <c r="B2686" t="s">
        <v>416</v>
      </c>
      <c r="C2686">
        <v>2016</v>
      </c>
      <c r="D2686">
        <v>43.929474229999997</v>
      </c>
      <c r="E2686">
        <v>65.762876640000002</v>
      </c>
      <c r="F2686">
        <v>0.88902513999999999</v>
      </c>
      <c r="G2686">
        <v>519.14330870000003</v>
      </c>
      <c r="H2686">
        <v>946011305</v>
      </c>
      <c r="I2686" t="str">
        <f>Master_Data!$A2686 &amp; "-" &amp; Master_Data!$C2686</f>
        <v>SSA-2016</v>
      </c>
      <c r="J2686">
        <f t="shared" si="492"/>
        <v>3.5860715699999943</v>
      </c>
      <c r="K2686">
        <f t="shared" si="493"/>
        <v>-3.4009299999979703E-3</v>
      </c>
      <c r="L2686">
        <f t="shared" si="494"/>
        <v>-1.0600320999999968E-2</v>
      </c>
      <c r="M2686">
        <f t="shared" si="495"/>
        <v>841027832.86920774</v>
      </c>
      <c r="N2686">
        <f t="shared" si="496"/>
        <v>56.070525770000003</v>
      </c>
      <c r="O2686">
        <f t="shared" si="497"/>
        <v>1.7124850211904501</v>
      </c>
      <c r="P2686" t="str">
        <f>IFERROR(VLOOKUP(A2686,Ref_Data!$A:$B,2,0),"Unknown")</f>
        <v>Unknown</v>
      </c>
      <c r="Q2686" t="str">
        <f>IFERROR(VLOOKUP(A2686,Ref_Data!$A:$C,3,0),"Unknown")</f>
        <v>Unknown</v>
      </c>
      <c r="R2686" t="str">
        <f t="shared" si="498"/>
        <v>Low Access</v>
      </c>
      <c r="S2686">
        <f t="shared" si="499"/>
        <v>-40.165276900546971</v>
      </c>
      <c r="T2686">
        <f t="shared" si="500"/>
        <v>36.056819114815276</v>
      </c>
      <c r="U2686">
        <f t="shared" si="501"/>
        <v>-3.7853466556694562</v>
      </c>
      <c r="V2686">
        <f t="shared" si="502"/>
        <v>9.7190488999999971</v>
      </c>
      <c r="W2686">
        <f t="shared" si="503"/>
        <v>-3.5861566000000011E-2</v>
      </c>
    </row>
    <row r="2687" spans="1:23" x14ac:dyDescent="0.2">
      <c r="A2687" t="s">
        <v>417</v>
      </c>
      <c r="B2687" t="s">
        <v>416</v>
      </c>
      <c r="C2687">
        <v>2017</v>
      </c>
      <c r="D2687">
        <v>43.696610630000002</v>
      </c>
      <c r="E2687">
        <v>65.557253430000003</v>
      </c>
      <c r="F2687">
        <v>0.87110763899999999</v>
      </c>
      <c r="G2687">
        <v>507.7718625</v>
      </c>
      <c r="H2687">
        <v>971179323</v>
      </c>
      <c r="I2687" t="str">
        <f>Master_Data!$A2687 &amp; "-" &amp; Master_Data!$C2687</f>
        <v>SSA-2017</v>
      </c>
      <c r="J2687">
        <f t="shared" si="492"/>
        <v>-0.23286359999999462</v>
      </c>
      <c r="K2687">
        <f t="shared" si="493"/>
        <v>-0.20562320999999883</v>
      </c>
      <c r="L2687">
        <f t="shared" si="494"/>
        <v>-1.7917501000000002E-2</v>
      </c>
      <c r="M2687">
        <f t="shared" si="495"/>
        <v>846001727.10414839</v>
      </c>
      <c r="N2687">
        <f t="shared" si="496"/>
        <v>56.303389369999998</v>
      </c>
      <c r="O2687">
        <f t="shared" si="497"/>
        <v>1.7155492521998499</v>
      </c>
      <c r="P2687" t="str">
        <f>IFERROR(VLOOKUP(A2687,Ref_Data!$A:$B,2,0),"Unknown")</f>
        <v>Unknown</v>
      </c>
      <c r="Q2687" t="str">
        <f>IFERROR(VLOOKUP(A2687,Ref_Data!$A:$C,3,0),"Unknown")</f>
        <v>Unknown</v>
      </c>
      <c r="R2687" t="str">
        <f t="shared" si="498"/>
        <v>Low Access</v>
      </c>
      <c r="S2687">
        <f t="shared" si="499"/>
        <v>-41.157297060078115</v>
      </c>
      <c r="T2687">
        <f t="shared" si="500"/>
        <v>36.015734558265052</v>
      </c>
      <c r="U2687">
        <f t="shared" si="501"/>
        <v>-3.8066434265732241</v>
      </c>
      <c r="V2687">
        <f t="shared" si="502"/>
        <v>9.4861853000000025</v>
      </c>
      <c r="W2687">
        <f t="shared" si="503"/>
        <v>-5.3779067000000014E-2</v>
      </c>
    </row>
    <row r="2688" spans="1:23" x14ac:dyDescent="0.2">
      <c r="A2688" t="s">
        <v>417</v>
      </c>
      <c r="B2688" t="s">
        <v>416</v>
      </c>
      <c r="C2688">
        <v>2018</v>
      </c>
      <c r="D2688">
        <v>46.594122210000002</v>
      </c>
      <c r="E2688">
        <v>65.450588969999998</v>
      </c>
      <c r="F2688">
        <v>0.86842418799999999</v>
      </c>
      <c r="G2688">
        <v>495.77951469999999</v>
      </c>
      <c r="H2688">
        <v>997236086</v>
      </c>
      <c r="I2688" t="str">
        <f>Master_Data!$A2688 &amp; "-" &amp; Master_Data!$C2688</f>
        <v>SSA-2018</v>
      </c>
      <c r="J2688">
        <f t="shared" si="492"/>
        <v>2.8975115799999998</v>
      </c>
      <c r="K2688">
        <f t="shared" si="493"/>
        <v>-0.10666446000000462</v>
      </c>
      <c r="L2688">
        <f t="shared" si="494"/>
        <v>-2.6834510000000034E-3</v>
      </c>
      <c r="M2688">
        <f t="shared" si="495"/>
        <v>866023938.2288481</v>
      </c>
      <c r="N2688">
        <f t="shared" si="496"/>
        <v>53.405877789999998</v>
      </c>
      <c r="O2688">
        <f t="shared" si="497"/>
        <v>1.7516338659645714</v>
      </c>
      <c r="P2688" t="str">
        <f>IFERROR(VLOOKUP(A2688,Ref_Data!$A:$B,2,0),"Unknown")</f>
        <v>Unknown</v>
      </c>
      <c r="Q2688" t="str">
        <f>IFERROR(VLOOKUP(A2688,Ref_Data!$A:$C,3,0),"Unknown")</f>
        <v>Unknown</v>
      </c>
      <c r="R2688" t="str">
        <f t="shared" si="498"/>
        <v>Low Access</v>
      </c>
      <c r="S2688">
        <f t="shared" si="499"/>
        <v>-38.889678349687493</v>
      </c>
      <c r="T2688">
        <f t="shared" si="500"/>
        <v>35.887558799674693</v>
      </c>
      <c r="U2688">
        <f t="shared" si="501"/>
        <v>-3.8424448216276148</v>
      </c>
      <c r="V2688">
        <f t="shared" si="502"/>
        <v>12.383696880000002</v>
      </c>
      <c r="W2688">
        <f t="shared" si="503"/>
        <v>-5.6462518000000017E-2</v>
      </c>
    </row>
    <row r="2689" spans="1:23" x14ac:dyDescent="0.2">
      <c r="A2689" t="s">
        <v>417</v>
      </c>
      <c r="B2689" t="s">
        <v>416</v>
      </c>
      <c r="C2689">
        <v>2019</v>
      </c>
      <c r="D2689">
        <v>47.101622399999997</v>
      </c>
      <c r="E2689">
        <v>66.056261689999999</v>
      </c>
      <c r="F2689">
        <v>0.86384438900000005</v>
      </c>
      <c r="G2689">
        <v>504.72060499999998</v>
      </c>
      <c r="H2689">
        <v>1023480610</v>
      </c>
      <c r="I2689" t="str">
        <f>Master_Data!$A2689 &amp; "-" &amp; Master_Data!$C2689</f>
        <v>SSA-2019</v>
      </c>
      <c r="J2689">
        <f t="shared" si="492"/>
        <v>0.50750018999999469</v>
      </c>
      <c r="K2689">
        <f t="shared" si="493"/>
        <v>0.60567272000000116</v>
      </c>
      <c r="L2689">
        <f t="shared" si="494"/>
        <v>-4.57979899999994E-3</v>
      </c>
      <c r="M2689">
        <f t="shared" si="495"/>
        <v>884127982.19879735</v>
      </c>
      <c r="N2689">
        <f t="shared" si="496"/>
        <v>52.898377600000003</v>
      </c>
      <c r="O2689">
        <f t="shared" si="497"/>
        <v>1.7115298651221107</v>
      </c>
      <c r="P2689" t="str">
        <f>IFERROR(VLOOKUP(A2689,Ref_Data!$A:$B,2,0),"Unknown")</f>
        <v>Unknown</v>
      </c>
      <c r="Q2689" t="str">
        <f>IFERROR(VLOOKUP(A2689,Ref_Data!$A:$C,3,0),"Unknown")</f>
        <v>Unknown</v>
      </c>
      <c r="R2689" t="str">
        <f t="shared" si="498"/>
        <v>Low Access</v>
      </c>
      <c r="S2689">
        <f t="shared" si="499"/>
        <v>-38.939754739414127</v>
      </c>
      <c r="T2689">
        <f t="shared" si="500"/>
        <v>36.59407064617271</v>
      </c>
      <c r="U2689">
        <f t="shared" si="501"/>
        <v>-3.8195569065815875</v>
      </c>
      <c r="V2689">
        <f t="shared" si="502"/>
        <v>12.891197069999997</v>
      </c>
      <c r="W2689">
        <f t="shared" si="503"/>
        <v>-6.1042316999999957E-2</v>
      </c>
    </row>
    <row r="2690" spans="1:23" x14ac:dyDescent="0.2">
      <c r="A2690" t="s">
        <v>417</v>
      </c>
      <c r="B2690" t="s">
        <v>416</v>
      </c>
      <c r="C2690">
        <v>2020</v>
      </c>
      <c r="D2690">
        <v>48.250851730000001</v>
      </c>
      <c r="E2690">
        <v>68.169313819999999</v>
      </c>
      <c r="F2690">
        <v>0.79991775200000004</v>
      </c>
      <c r="G2690">
        <v>489.2058715</v>
      </c>
      <c r="H2690">
        <v>1049999318</v>
      </c>
      <c r="I2690" t="str">
        <f>Master_Data!$A2690 &amp; "-" &amp; Master_Data!$C2690</f>
        <v>SSA-2020</v>
      </c>
      <c r="J2690">
        <f t="shared" ref="J2690:J2753" si="504">IF(C2690=2010,"",IF(D2690="","",IFERROR(D2690-INDEX($D:$D,MATCH(A2690&amp;"-"&amp;(C2690-1),$I:$I,0)),"")))</f>
        <v>1.1492293300000043</v>
      </c>
      <c r="K2690">
        <f t="shared" ref="K2690:K2753" si="505">IF(C2690=2010,"",IF(E2690="","",IFERROR(E2690-INDEX($E:$E,MATCH(A2690&amp;"-"&amp;(C2690-1),$I:$I,0)),"")))</f>
        <v>2.1130521299999998</v>
      </c>
      <c r="L2690">
        <f t="shared" ref="L2690:L2753" si="506">IF(C2690=2010,"",IF(F2690="","",IFERROR(F2690-INDEX($F:$F,MATCH(A2690&amp;"-"&amp;(C2690-1),$I:$I,0)),"" )))</f>
        <v>-6.3926637000000008E-2</v>
      </c>
      <c r="M2690">
        <f t="shared" ref="M2690:M2753" si="507">IFERROR(F2690*H2690,"")</f>
        <v>839913094.05609322</v>
      </c>
      <c r="N2690">
        <f t="shared" ref="N2690:N2753" si="508">IF(D2690="","",100-D2690)</f>
        <v>51.749148269999999</v>
      </c>
      <c r="O2690">
        <f t="shared" ref="O2690:O2753" si="509">IFERROR(F2690/G2690*1000,"")</f>
        <v>1.635135223433229</v>
      </c>
      <c r="P2690" t="str">
        <f>IFERROR(VLOOKUP(A2690,Ref_Data!$A:$B,2,0),"Unknown")</f>
        <v>Unknown</v>
      </c>
      <c r="Q2690" t="str">
        <f>IFERROR(VLOOKUP(A2690,Ref_Data!$A:$C,3,0),"Unknown")</f>
        <v>Unknown</v>
      </c>
      <c r="R2690" t="str">
        <f t="shared" ref="R2690:R2753" si="510">IF(D2690="","No Data",IF(D2690&gt;=95,"Universal Access",IF(D2690&gt;=80,"High Access",IF(D2690&gt;=50,"Moderate Access",IF(D2690&gt;=20,"Low Access","Critical")))))</f>
        <v>Low Access</v>
      </c>
      <c r="S2690">
        <f t="shared" ref="S2690:S2753" si="511">IF(D2690="","",D2690-AVERAGEIF($C:$C,C2690,$D:$D))</f>
        <v>-38.322982795664082</v>
      </c>
      <c r="T2690">
        <f t="shared" ref="T2690:T2753" si="512">IF(E2690="","",E2690-AVERAGEIF($C:$C,C2690,$E:$E))</f>
        <v>37.634460386184742</v>
      </c>
      <c r="U2690">
        <f t="shared" ref="U2690:U2753" si="513">IF(F2690="","",F2690-AVERAGEIF($C:$C,C2690,$F:$F))</f>
        <v>-3.6008298843012581</v>
      </c>
      <c r="V2690">
        <f t="shared" ref="V2690:V2753" si="514">IFERROR(IF(D2690="","",D2690-INDEX($D:$D,MATCH(A2690&amp;"-2010",$I:$I,0))),"")</f>
        <v>14.040426400000001</v>
      </c>
      <c r="W2690">
        <f t="shared" ref="W2690:W2753" si="515">IFERROR(IF(F2690="","",F2690-INDEX($F:$F,MATCH(A2690&amp;"-2010",$I:$I,0))),"")</f>
        <v>-0.12496895399999997</v>
      </c>
    </row>
    <row r="2691" spans="1:23" x14ac:dyDescent="0.2">
      <c r="A2691" t="s">
        <v>417</v>
      </c>
      <c r="B2691" t="s">
        <v>416</v>
      </c>
      <c r="C2691">
        <v>2021</v>
      </c>
      <c r="D2691">
        <v>50.250173230000001</v>
      </c>
      <c r="F2691">
        <v>0.81367346600000001</v>
      </c>
      <c r="G2691">
        <v>505.06477749999999</v>
      </c>
      <c r="H2691">
        <v>1076774079</v>
      </c>
      <c r="I2691" t="str">
        <f>Master_Data!$A2691 &amp; "-" &amp; Master_Data!$C2691</f>
        <v>SSA-2021</v>
      </c>
      <c r="J2691">
        <f t="shared" si="504"/>
        <v>1.9993215000000006</v>
      </c>
      <c r="K2691" t="str">
        <f t="shared" si="505"/>
        <v/>
      </c>
      <c r="L2691">
        <f t="shared" si="506"/>
        <v>1.3755713999999974E-2</v>
      </c>
      <c r="M2691">
        <f t="shared" si="507"/>
        <v>876142496.95888782</v>
      </c>
      <c r="N2691">
        <f t="shared" si="508"/>
        <v>49.749826769999999</v>
      </c>
      <c r="O2691">
        <f t="shared" si="509"/>
        <v>1.6110279359165964</v>
      </c>
      <c r="P2691" t="str">
        <f>IFERROR(VLOOKUP(A2691,Ref_Data!$A:$B,2,0),"Unknown")</f>
        <v>Unknown</v>
      </c>
      <c r="Q2691" t="str">
        <f>IFERROR(VLOOKUP(A2691,Ref_Data!$A:$C,3,0),"Unknown")</f>
        <v>Unknown</v>
      </c>
      <c r="R2691" t="str">
        <f t="shared" si="510"/>
        <v>Moderate Access</v>
      </c>
      <c r="S2691">
        <f t="shared" si="511"/>
        <v>-36.874995280273438</v>
      </c>
      <c r="T2691" t="str">
        <f t="shared" si="512"/>
        <v/>
      </c>
      <c r="U2691">
        <f t="shared" si="513"/>
        <v>-3.7670608750041863</v>
      </c>
      <c r="V2691">
        <f t="shared" si="514"/>
        <v>16.039747900000002</v>
      </c>
      <c r="W2691">
        <f t="shared" si="515"/>
        <v>-0.11121323999999999</v>
      </c>
    </row>
    <row r="2692" spans="1:23" x14ac:dyDescent="0.2">
      <c r="A2692" t="s">
        <v>417</v>
      </c>
      <c r="B2692" t="s">
        <v>416</v>
      </c>
      <c r="C2692">
        <v>2022</v>
      </c>
      <c r="D2692">
        <v>51.148993400000002</v>
      </c>
      <c r="F2692">
        <v>0.78592191700000003</v>
      </c>
      <c r="G2692">
        <v>493.30388779999998</v>
      </c>
      <c r="H2692">
        <v>1103704408</v>
      </c>
      <c r="I2692" t="str">
        <f>Master_Data!$A2692 &amp; "-" &amp; Master_Data!$C2692</f>
        <v>SSA-2022</v>
      </c>
      <c r="J2692">
        <f t="shared" si="504"/>
        <v>0.89882017000000047</v>
      </c>
      <c r="K2692" t="str">
        <f t="shared" si="505"/>
        <v/>
      </c>
      <c r="L2692">
        <f t="shared" si="506"/>
        <v>-2.7751548999999986E-2</v>
      </c>
      <c r="M2692">
        <f t="shared" si="507"/>
        <v>867425484.13671017</v>
      </c>
      <c r="N2692">
        <f t="shared" si="508"/>
        <v>48.851006599999998</v>
      </c>
      <c r="O2692">
        <f t="shared" si="509"/>
        <v>1.5931800588578295</v>
      </c>
      <c r="P2692" t="str">
        <f>IFERROR(VLOOKUP(A2692,Ref_Data!$A:$B,2,0),"Unknown")</f>
        <v>Unknown</v>
      </c>
      <c r="Q2692" t="str">
        <f>IFERROR(VLOOKUP(A2692,Ref_Data!$A:$C,3,0),"Unknown")</f>
        <v>Unknown</v>
      </c>
      <c r="R2692" t="str">
        <f t="shared" si="510"/>
        <v>Moderate Access</v>
      </c>
      <c r="S2692">
        <f t="shared" si="511"/>
        <v>-36.265060263984346</v>
      </c>
      <c r="T2692" t="str">
        <f t="shared" si="512"/>
        <v/>
      </c>
      <c r="U2692">
        <f t="shared" si="513"/>
        <v>-3.7648791352259363</v>
      </c>
      <c r="V2692">
        <f t="shared" si="514"/>
        <v>16.938568070000002</v>
      </c>
      <c r="W2692">
        <f t="shared" si="515"/>
        <v>-0.13896478899999998</v>
      </c>
    </row>
    <row r="2693" spans="1:23" x14ac:dyDescent="0.2">
      <c r="A2693" t="s">
        <v>419</v>
      </c>
      <c r="B2693" t="s">
        <v>418</v>
      </c>
      <c r="C2693">
        <v>2010</v>
      </c>
      <c r="D2693">
        <v>1.5</v>
      </c>
      <c r="H2693">
        <v>9745953</v>
      </c>
      <c r="I2693" t="str">
        <f>Master_Data!$A2693 &amp; "-" &amp; Master_Data!$C2693</f>
        <v>SSD-2010</v>
      </c>
      <c r="J2693" t="str">
        <f t="shared" si="504"/>
        <v/>
      </c>
      <c r="K2693" t="str">
        <f t="shared" si="505"/>
        <v/>
      </c>
      <c r="L2693" t="str">
        <f t="shared" si="506"/>
        <v/>
      </c>
      <c r="M2693">
        <f t="shared" si="507"/>
        <v>0</v>
      </c>
      <c r="N2693">
        <f t="shared" si="508"/>
        <v>98.5</v>
      </c>
      <c r="O2693" t="str">
        <f t="shared" si="509"/>
        <v/>
      </c>
      <c r="P2693" t="str">
        <f>IFERROR(VLOOKUP(A2693,Ref_Data!$A:$B,2,0),"Unknown")</f>
        <v>Low Income</v>
      </c>
      <c r="Q2693" t="str">
        <f>IFERROR(VLOOKUP(A2693,Ref_Data!$A:$C,3,0),"Unknown")</f>
        <v>Sub-Saharan Africa</v>
      </c>
      <c r="R2693" t="str">
        <f t="shared" si="510"/>
        <v>Critical</v>
      </c>
      <c r="S2693">
        <f t="shared" si="511"/>
        <v>-78.124657439414051</v>
      </c>
      <c r="T2693" t="str">
        <f t="shared" si="512"/>
        <v/>
      </c>
      <c r="U2693" t="str">
        <f t="shared" si="513"/>
        <v/>
      </c>
      <c r="V2693">
        <f t="shared" si="514"/>
        <v>0</v>
      </c>
      <c r="W2693" t="str">
        <f t="shared" si="515"/>
        <v/>
      </c>
    </row>
    <row r="2694" spans="1:23" x14ac:dyDescent="0.2">
      <c r="A2694" t="s">
        <v>419</v>
      </c>
      <c r="B2694" t="s">
        <v>418</v>
      </c>
      <c r="C2694">
        <v>2011</v>
      </c>
      <c r="D2694">
        <v>2.8</v>
      </c>
      <c r="H2694">
        <v>10288109</v>
      </c>
      <c r="I2694" t="str">
        <f>Master_Data!$A2694 &amp; "-" &amp; Master_Data!$C2694</f>
        <v>SSD-2011</v>
      </c>
      <c r="J2694">
        <f t="shared" si="504"/>
        <v>1.2999999999999998</v>
      </c>
      <c r="K2694" t="str">
        <f t="shared" si="505"/>
        <v/>
      </c>
      <c r="L2694" t="str">
        <f t="shared" si="506"/>
        <v/>
      </c>
      <c r="M2694">
        <f t="shared" si="507"/>
        <v>0</v>
      </c>
      <c r="N2694">
        <f t="shared" si="508"/>
        <v>97.2</v>
      </c>
      <c r="O2694" t="str">
        <f t="shared" si="509"/>
        <v/>
      </c>
      <c r="P2694" t="str">
        <f>IFERROR(VLOOKUP(A2694,Ref_Data!$A:$B,2,0),"Unknown")</f>
        <v>Low Income</v>
      </c>
      <c r="Q2694" t="str">
        <f>IFERROR(VLOOKUP(A2694,Ref_Data!$A:$C,3,0),"Unknown")</f>
        <v>Sub-Saharan Africa</v>
      </c>
      <c r="R2694" t="str">
        <f t="shared" si="510"/>
        <v>Critical</v>
      </c>
      <c r="S2694">
        <f t="shared" si="511"/>
        <v>-77.615327430820315</v>
      </c>
      <c r="T2694" t="str">
        <f t="shared" si="512"/>
        <v/>
      </c>
      <c r="U2694" t="str">
        <f t="shared" si="513"/>
        <v/>
      </c>
      <c r="V2694">
        <f t="shared" si="514"/>
        <v>1.2999999999999998</v>
      </c>
      <c r="W2694" t="str">
        <f t="shared" si="515"/>
        <v/>
      </c>
    </row>
    <row r="2695" spans="1:23" x14ac:dyDescent="0.2">
      <c r="A2695" t="s">
        <v>419</v>
      </c>
      <c r="B2695" t="s">
        <v>418</v>
      </c>
      <c r="C2695">
        <v>2012</v>
      </c>
      <c r="D2695">
        <v>3.3</v>
      </c>
      <c r="E2695">
        <v>30.6</v>
      </c>
      <c r="G2695">
        <v>59.274917299999998</v>
      </c>
      <c r="H2695">
        <v>10756240</v>
      </c>
      <c r="I2695" t="str">
        <f>Master_Data!$A2695 &amp; "-" &amp; Master_Data!$C2695</f>
        <v>SSD-2012</v>
      </c>
      <c r="J2695">
        <f t="shared" si="504"/>
        <v>0.5</v>
      </c>
      <c r="K2695">
        <f t="shared" si="505"/>
        <v>30.6</v>
      </c>
      <c r="L2695" t="str">
        <f t="shared" si="506"/>
        <v/>
      </c>
      <c r="M2695">
        <f t="shared" si="507"/>
        <v>0</v>
      </c>
      <c r="N2695">
        <f t="shared" si="508"/>
        <v>96.7</v>
      </c>
      <c r="O2695">
        <f t="shared" si="509"/>
        <v>0</v>
      </c>
      <c r="P2695" t="str">
        <f>IFERROR(VLOOKUP(A2695,Ref_Data!$A:$B,2,0),"Unknown")</f>
        <v>Low Income</v>
      </c>
      <c r="Q2695" t="str">
        <f>IFERROR(VLOOKUP(A2695,Ref_Data!$A:$C,3,0),"Unknown")</f>
        <v>Sub-Saharan Africa</v>
      </c>
      <c r="R2695" t="str">
        <f t="shared" si="510"/>
        <v>Critical</v>
      </c>
      <c r="S2695">
        <f t="shared" si="511"/>
        <v>-77.820804536015629</v>
      </c>
      <c r="T2695">
        <f t="shared" si="512"/>
        <v>0.49287054677511932</v>
      </c>
      <c r="U2695" t="str">
        <f t="shared" si="513"/>
        <v/>
      </c>
      <c r="V2695">
        <f t="shared" si="514"/>
        <v>1.7999999999999998</v>
      </c>
      <c r="W2695" t="str">
        <f t="shared" si="515"/>
        <v/>
      </c>
    </row>
    <row r="2696" spans="1:23" x14ac:dyDescent="0.2">
      <c r="A2696" t="s">
        <v>419</v>
      </c>
      <c r="B2696" t="s">
        <v>418</v>
      </c>
      <c r="C2696">
        <v>2013</v>
      </c>
      <c r="D2696">
        <v>3.8</v>
      </c>
      <c r="E2696">
        <v>30.1</v>
      </c>
      <c r="G2696">
        <v>60.548489050000001</v>
      </c>
      <c r="H2696">
        <v>11166275</v>
      </c>
      <c r="I2696" t="str">
        <f>Master_Data!$A2696 &amp; "-" &amp; Master_Data!$C2696</f>
        <v>SSD-2013</v>
      </c>
      <c r="J2696">
        <f t="shared" si="504"/>
        <v>0.5</v>
      </c>
      <c r="K2696">
        <f t="shared" si="505"/>
        <v>-0.5</v>
      </c>
      <c r="L2696" t="str">
        <f t="shared" si="506"/>
        <v/>
      </c>
      <c r="M2696">
        <f t="shared" si="507"/>
        <v>0</v>
      </c>
      <c r="N2696">
        <f t="shared" si="508"/>
        <v>96.2</v>
      </c>
      <c r="O2696">
        <f t="shared" si="509"/>
        <v>0</v>
      </c>
      <c r="P2696" t="str">
        <f>IFERROR(VLOOKUP(A2696,Ref_Data!$A:$B,2,0),"Unknown")</f>
        <v>Low Income</v>
      </c>
      <c r="Q2696" t="str">
        <f>IFERROR(VLOOKUP(A2696,Ref_Data!$A:$C,3,0),"Unknown")</f>
        <v>Sub-Saharan Africa</v>
      </c>
      <c r="R2696" t="str">
        <f t="shared" si="510"/>
        <v>Critical</v>
      </c>
      <c r="S2696">
        <f t="shared" si="511"/>
        <v>-77.912538176640609</v>
      </c>
      <c r="T2696">
        <f t="shared" si="512"/>
        <v>-0.20164008383534693</v>
      </c>
      <c r="U2696" t="str">
        <f t="shared" si="513"/>
        <v/>
      </c>
      <c r="V2696">
        <f t="shared" si="514"/>
        <v>2.2999999999999998</v>
      </c>
      <c r="W2696" t="str">
        <f t="shared" si="515"/>
        <v/>
      </c>
    </row>
    <row r="2697" spans="1:23" x14ac:dyDescent="0.2">
      <c r="A2697" t="s">
        <v>419</v>
      </c>
      <c r="B2697" t="s">
        <v>418</v>
      </c>
      <c r="C2697">
        <v>2014</v>
      </c>
      <c r="D2697">
        <v>4.3</v>
      </c>
      <c r="E2697">
        <v>29.4</v>
      </c>
      <c r="G2697">
        <v>62.14842522</v>
      </c>
      <c r="H2697">
        <v>11235073</v>
      </c>
      <c r="I2697" t="str">
        <f>Master_Data!$A2697 &amp; "-" &amp; Master_Data!$C2697</f>
        <v>SSD-2014</v>
      </c>
      <c r="J2697">
        <f t="shared" si="504"/>
        <v>0.5</v>
      </c>
      <c r="K2697">
        <f t="shared" si="505"/>
        <v>-0.70000000000000284</v>
      </c>
      <c r="L2697" t="str">
        <f t="shared" si="506"/>
        <v/>
      </c>
      <c r="M2697">
        <f t="shared" si="507"/>
        <v>0</v>
      </c>
      <c r="N2697">
        <f t="shared" si="508"/>
        <v>95.7</v>
      </c>
      <c r="O2697">
        <f t="shared" si="509"/>
        <v>0</v>
      </c>
      <c r="P2697" t="str">
        <f>IFERROR(VLOOKUP(A2697,Ref_Data!$A:$B,2,0),"Unknown")</f>
        <v>Low Income</v>
      </c>
      <c r="Q2697" t="str">
        <f>IFERROR(VLOOKUP(A2697,Ref_Data!$A:$C,3,0),"Unknown")</f>
        <v>Sub-Saharan Africa</v>
      </c>
      <c r="R2697" t="str">
        <f t="shared" si="510"/>
        <v>Critical</v>
      </c>
      <c r="S2697">
        <f t="shared" si="511"/>
        <v>-78.140902588867149</v>
      </c>
      <c r="T2697">
        <f t="shared" si="512"/>
        <v>-0.7117266055783027</v>
      </c>
      <c r="U2697" t="str">
        <f t="shared" si="513"/>
        <v/>
      </c>
      <c r="V2697">
        <f t="shared" si="514"/>
        <v>2.8</v>
      </c>
      <c r="W2697" t="str">
        <f t="shared" si="515"/>
        <v/>
      </c>
    </row>
    <row r="2698" spans="1:23" x14ac:dyDescent="0.2">
      <c r="A2698" t="s">
        <v>419</v>
      </c>
      <c r="B2698" t="s">
        <v>418</v>
      </c>
      <c r="C2698">
        <v>2015</v>
      </c>
      <c r="D2698">
        <v>4.8</v>
      </c>
      <c r="E2698">
        <v>27.5</v>
      </c>
      <c r="G2698">
        <v>76.391561780000004</v>
      </c>
      <c r="H2698">
        <v>11107561</v>
      </c>
      <c r="I2698" t="str">
        <f>Master_Data!$A2698 &amp; "-" &amp; Master_Data!$C2698</f>
        <v>SSD-2015</v>
      </c>
      <c r="J2698">
        <f t="shared" si="504"/>
        <v>0.5</v>
      </c>
      <c r="K2698">
        <f t="shared" si="505"/>
        <v>-1.8999999999999986</v>
      </c>
      <c r="L2698" t="str">
        <f t="shared" si="506"/>
        <v/>
      </c>
      <c r="M2698">
        <f t="shared" si="507"/>
        <v>0</v>
      </c>
      <c r="N2698">
        <f t="shared" si="508"/>
        <v>95.2</v>
      </c>
      <c r="O2698">
        <f t="shared" si="509"/>
        <v>0</v>
      </c>
      <c r="P2698" t="str">
        <f>IFERROR(VLOOKUP(A2698,Ref_Data!$A:$B,2,0),"Unknown")</f>
        <v>Low Income</v>
      </c>
      <c r="Q2698" t="str">
        <f>IFERROR(VLOOKUP(A2698,Ref_Data!$A:$C,3,0),"Unknown")</f>
        <v>Sub-Saharan Africa</v>
      </c>
      <c r="R2698" t="str">
        <f t="shared" si="510"/>
        <v>Critical</v>
      </c>
      <c r="S2698">
        <f t="shared" si="511"/>
        <v>-78.215238558046892</v>
      </c>
      <c r="T2698">
        <f t="shared" si="512"/>
        <v>-2.4151571914979897</v>
      </c>
      <c r="U2698" t="str">
        <f t="shared" si="513"/>
        <v/>
      </c>
      <c r="V2698">
        <f t="shared" si="514"/>
        <v>3.3</v>
      </c>
      <c r="W2698" t="str">
        <f t="shared" si="515"/>
        <v/>
      </c>
    </row>
    <row r="2699" spans="1:23" x14ac:dyDescent="0.2">
      <c r="A2699" t="s">
        <v>419</v>
      </c>
      <c r="B2699" t="s">
        <v>418</v>
      </c>
      <c r="C2699">
        <v>2016</v>
      </c>
      <c r="D2699">
        <v>5.3</v>
      </c>
      <c r="E2699">
        <v>28.7</v>
      </c>
      <c r="G2699">
        <v>70.832689369999997</v>
      </c>
      <c r="H2699">
        <v>10830102</v>
      </c>
      <c r="I2699" t="str">
        <f>Master_Data!$A2699 &amp; "-" &amp; Master_Data!$C2699</f>
        <v>SSD-2016</v>
      </c>
      <c r="J2699">
        <f t="shared" si="504"/>
        <v>0.5</v>
      </c>
      <c r="K2699">
        <f t="shared" si="505"/>
        <v>1.1999999999999993</v>
      </c>
      <c r="L2699" t="str">
        <f t="shared" si="506"/>
        <v/>
      </c>
      <c r="M2699">
        <f t="shared" si="507"/>
        <v>0</v>
      </c>
      <c r="N2699">
        <f t="shared" si="508"/>
        <v>94.7</v>
      </c>
      <c r="O2699">
        <f t="shared" si="509"/>
        <v>0</v>
      </c>
      <c r="P2699" t="str">
        <f>IFERROR(VLOOKUP(A2699,Ref_Data!$A:$B,2,0),"Unknown")</f>
        <v>Low Income</v>
      </c>
      <c r="Q2699" t="str">
        <f>IFERROR(VLOOKUP(A2699,Ref_Data!$A:$C,3,0),"Unknown")</f>
        <v>Sub-Saharan Africa</v>
      </c>
      <c r="R2699" t="str">
        <f t="shared" si="510"/>
        <v>Critical</v>
      </c>
      <c r="S2699">
        <f t="shared" si="511"/>
        <v>-78.79475113054697</v>
      </c>
      <c r="T2699">
        <f t="shared" si="512"/>
        <v>-1.0060575251847261</v>
      </c>
      <c r="U2699" t="str">
        <f t="shared" si="513"/>
        <v/>
      </c>
      <c r="V2699">
        <f t="shared" si="514"/>
        <v>3.8</v>
      </c>
      <c r="W2699" t="str">
        <f t="shared" si="515"/>
        <v/>
      </c>
    </row>
    <row r="2700" spans="1:23" x14ac:dyDescent="0.2">
      <c r="A2700" t="s">
        <v>419</v>
      </c>
      <c r="B2700" t="s">
        <v>418</v>
      </c>
      <c r="C2700">
        <v>2017</v>
      </c>
      <c r="D2700">
        <v>4.2</v>
      </c>
      <c r="E2700">
        <v>35.1</v>
      </c>
      <c r="G2700">
        <v>69.999724869999994</v>
      </c>
      <c r="H2700">
        <v>10259154</v>
      </c>
      <c r="I2700" t="str">
        <f>Master_Data!$A2700 &amp; "-" &amp; Master_Data!$C2700</f>
        <v>SSD-2017</v>
      </c>
      <c r="J2700">
        <f t="shared" si="504"/>
        <v>-1.0999999999999996</v>
      </c>
      <c r="K2700">
        <f t="shared" si="505"/>
        <v>6.4000000000000021</v>
      </c>
      <c r="L2700" t="str">
        <f t="shared" si="506"/>
        <v/>
      </c>
      <c r="M2700">
        <f t="shared" si="507"/>
        <v>0</v>
      </c>
      <c r="N2700">
        <f t="shared" si="508"/>
        <v>95.8</v>
      </c>
      <c r="O2700">
        <f t="shared" si="509"/>
        <v>0</v>
      </c>
      <c r="P2700" t="str">
        <f>IFERROR(VLOOKUP(A2700,Ref_Data!$A:$B,2,0),"Unknown")</f>
        <v>Low Income</v>
      </c>
      <c r="Q2700" t="str">
        <f>IFERROR(VLOOKUP(A2700,Ref_Data!$A:$C,3,0),"Unknown")</f>
        <v>Sub-Saharan Africa</v>
      </c>
      <c r="R2700" t="str">
        <f t="shared" si="510"/>
        <v>Critical</v>
      </c>
      <c r="S2700">
        <f t="shared" si="511"/>
        <v>-80.653907690078114</v>
      </c>
      <c r="T2700">
        <f t="shared" si="512"/>
        <v>5.5584811282650541</v>
      </c>
      <c r="U2700" t="str">
        <f t="shared" si="513"/>
        <v/>
      </c>
      <c r="V2700">
        <f t="shared" si="514"/>
        <v>2.7</v>
      </c>
      <c r="W2700" t="str">
        <f t="shared" si="515"/>
        <v/>
      </c>
    </row>
    <row r="2701" spans="1:23" x14ac:dyDescent="0.2">
      <c r="A2701" t="s">
        <v>419</v>
      </c>
      <c r="B2701" t="s">
        <v>418</v>
      </c>
      <c r="C2701">
        <v>2018</v>
      </c>
      <c r="D2701">
        <v>6.3</v>
      </c>
      <c r="E2701">
        <v>31.5</v>
      </c>
      <c r="G2701">
        <v>76.585168159999995</v>
      </c>
      <c r="H2701">
        <v>10122977</v>
      </c>
      <c r="I2701" t="str">
        <f>Master_Data!$A2701 &amp; "-" &amp; Master_Data!$C2701</f>
        <v>SSD-2018</v>
      </c>
      <c r="J2701">
        <f t="shared" si="504"/>
        <v>2.0999999999999996</v>
      </c>
      <c r="K2701">
        <f t="shared" si="505"/>
        <v>-3.6000000000000014</v>
      </c>
      <c r="L2701" t="str">
        <f t="shared" si="506"/>
        <v/>
      </c>
      <c r="M2701">
        <f t="shared" si="507"/>
        <v>0</v>
      </c>
      <c r="N2701">
        <f t="shared" si="508"/>
        <v>93.7</v>
      </c>
      <c r="O2701">
        <f t="shared" si="509"/>
        <v>0</v>
      </c>
      <c r="P2701" t="str">
        <f>IFERROR(VLOOKUP(A2701,Ref_Data!$A:$B,2,0),"Unknown")</f>
        <v>Low Income</v>
      </c>
      <c r="Q2701" t="str">
        <f>IFERROR(VLOOKUP(A2701,Ref_Data!$A:$C,3,0),"Unknown")</f>
        <v>Sub-Saharan Africa</v>
      </c>
      <c r="R2701" t="str">
        <f t="shared" si="510"/>
        <v>Critical</v>
      </c>
      <c r="S2701">
        <f t="shared" si="511"/>
        <v>-79.183800559687498</v>
      </c>
      <c r="T2701">
        <f t="shared" si="512"/>
        <v>1.9369698296746982</v>
      </c>
      <c r="U2701" t="str">
        <f t="shared" si="513"/>
        <v/>
      </c>
      <c r="V2701">
        <f t="shared" si="514"/>
        <v>4.8</v>
      </c>
      <c r="W2701" t="str">
        <f t="shared" si="515"/>
        <v/>
      </c>
    </row>
    <row r="2702" spans="1:23" x14ac:dyDescent="0.2">
      <c r="A2702" t="s">
        <v>419</v>
      </c>
      <c r="B2702" t="s">
        <v>418</v>
      </c>
      <c r="C2702">
        <v>2019</v>
      </c>
      <c r="D2702">
        <v>6.8</v>
      </c>
      <c r="E2702">
        <v>31.4</v>
      </c>
      <c r="G2702">
        <v>75.704691800000006</v>
      </c>
      <c r="H2702">
        <v>10423384</v>
      </c>
      <c r="I2702" t="str">
        <f>Master_Data!$A2702 &amp; "-" &amp; Master_Data!$C2702</f>
        <v>SSD-2019</v>
      </c>
      <c r="J2702">
        <f t="shared" si="504"/>
        <v>0.5</v>
      </c>
      <c r="K2702">
        <f t="shared" si="505"/>
        <v>-0.10000000000000142</v>
      </c>
      <c r="L2702" t="str">
        <f t="shared" si="506"/>
        <v/>
      </c>
      <c r="M2702">
        <f t="shared" si="507"/>
        <v>0</v>
      </c>
      <c r="N2702">
        <f t="shared" si="508"/>
        <v>93.2</v>
      </c>
      <c r="O2702">
        <f t="shared" si="509"/>
        <v>0</v>
      </c>
      <c r="P2702" t="str">
        <f>IFERROR(VLOOKUP(A2702,Ref_Data!$A:$B,2,0),"Unknown")</f>
        <v>Low Income</v>
      </c>
      <c r="Q2702" t="str">
        <f>IFERROR(VLOOKUP(A2702,Ref_Data!$A:$C,3,0),"Unknown")</f>
        <v>Sub-Saharan Africa</v>
      </c>
      <c r="R2702" t="str">
        <f t="shared" si="510"/>
        <v>Critical</v>
      </c>
      <c r="S2702">
        <f t="shared" si="511"/>
        <v>-79.241377139414126</v>
      </c>
      <c r="T2702">
        <f t="shared" si="512"/>
        <v>1.9378089561727094</v>
      </c>
      <c r="U2702" t="str">
        <f t="shared" si="513"/>
        <v/>
      </c>
      <c r="V2702">
        <f t="shared" si="514"/>
        <v>5.3</v>
      </c>
      <c r="W2702" t="str">
        <f t="shared" si="515"/>
        <v/>
      </c>
    </row>
    <row r="2703" spans="1:23" x14ac:dyDescent="0.2">
      <c r="A2703" t="s">
        <v>419</v>
      </c>
      <c r="B2703" t="s">
        <v>418</v>
      </c>
      <c r="C2703">
        <v>2020</v>
      </c>
      <c r="D2703">
        <v>7.3</v>
      </c>
      <c r="E2703">
        <v>32.799999999999997</v>
      </c>
      <c r="G2703">
        <v>72.108308739999998</v>
      </c>
      <c r="H2703">
        <v>10698467</v>
      </c>
      <c r="I2703" t="str">
        <f>Master_Data!$A2703 &amp; "-" &amp; Master_Data!$C2703</f>
        <v>SSD-2020</v>
      </c>
      <c r="J2703">
        <f t="shared" si="504"/>
        <v>0.5</v>
      </c>
      <c r="K2703">
        <f t="shared" si="505"/>
        <v>1.3999999999999986</v>
      </c>
      <c r="L2703" t="str">
        <f t="shared" si="506"/>
        <v/>
      </c>
      <c r="M2703">
        <f t="shared" si="507"/>
        <v>0</v>
      </c>
      <c r="N2703">
        <f t="shared" si="508"/>
        <v>92.7</v>
      </c>
      <c r="O2703">
        <f t="shared" si="509"/>
        <v>0</v>
      </c>
      <c r="P2703" t="str">
        <f>IFERROR(VLOOKUP(A2703,Ref_Data!$A:$B,2,0),"Unknown")</f>
        <v>Low Income</v>
      </c>
      <c r="Q2703" t="str">
        <f>IFERROR(VLOOKUP(A2703,Ref_Data!$A:$C,3,0),"Unknown")</f>
        <v>Sub-Saharan Africa</v>
      </c>
      <c r="R2703" t="str">
        <f t="shared" si="510"/>
        <v>Critical</v>
      </c>
      <c r="S2703">
        <f t="shared" si="511"/>
        <v>-79.273834525664086</v>
      </c>
      <c r="T2703">
        <f t="shared" si="512"/>
        <v>2.2651465661847361</v>
      </c>
      <c r="U2703" t="str">
        <f t="shared" si="513"/>
        <v/>
      </c>
      <c r="V2703">
        <f t="shared" si="514"/>
        <v>5.8</v>
      </c>
      <c r="W2703" t="str">
        <f t="shared" si="515"/>
        <v/>
      </c>
    </row>
    <row r="2704" spans="1:23" x14ac:dyDescent="0.2">
      <c r="A2704" t="s">
        <v>419</v>
      </c>
      <c r="B2704" t="s">
        <v>418</v>
      </c>
      <c r="C2704">
        <v>2021</v>
      </c>
      <c r="D2704">
        <v>7.7</v>
      </c>
      <c r="E2704">
        <v>32.4</v>
      </c>
      <c r="G2704">
        <v>72.694943640000005</v>
      </c>
      <c r="H2704">
        <v>10865780</v>
      </c>
      <c r="I2704" t="str">
        <f>Master_Data!$A2704 &amp; "-" &amp; Master_Data!$C2704</f>
        <v>SSD-2021</v>
      </c>
      <c r="J2704">
        <f t="shared" si="504"/>
        <v>0.40000000000000036</v>
      </c>
      <c r="K2704">
        <f t="shared" si="505"/>
        <v>-0.39999999999999858</v>
      </c>
      <c r="L2704" t="str">
        <f t="shared" si="506"/>
        <v/>
      </c>
      <c r="M2704">
        <f t="shared" si="507"/>
        <v>0</v>
      </c>
      <c r="N2704">
        <f t="shared" si="508"/>
        <v>92.3</v>
      </c>
      <c r="O2704">
        <f t="shared" si="509"/>
        <v>0</v>
      </c>
      <c r="P2704" t="str">
        <f>IFERROR(VLOOKUP(A2704,Ref_Data!$A:$B,2,0),"Unknown")</f>
        <v>Low Income</v>
      </c>
      <c r="Q2704" t="str">
        <f>IFERROR(VLOOKUP(A2704,Ref_Data!$A:$C,3,0),"Unknown")</f>
        <v>Sub-Saharan Africa</v>
      </c>
      <c r="R2704" t="str">
        <f t="shared" si="510"/>
        <v>Critical</v>
      </c>
      <c r="S2704">
        <f t="shared" si="511"/>
        <v>-79.425168510273437</v>
      </c>
      <c r="T2704">
        <f t="shared" si="512"/>
        <v>2.7966183574879402</v>
      </c>
      <c r="U2704" t="str">
        <f t="shared" si="513"/>
        <v/>
      </c>
      <c r="V2704">
        <f t="shared" si="514"/>
        <v>6.2</v>
      </c>
      <c r="W2704" t="str">
        <f t="shared" si="515"/>
        <v/>
      </c>
    </row>
    <row r="2705" spans="1:23" x14ac:dyDescent="0.2">
      <c r="A2705" t="s">
        <v>419</v>
      </c>
      <c r="B2705" t="s">
        <v>418</v>
      </c>
      <c r="C2705">
        <v>2022</v>
      </c>
      <c r="D2705">
        <v>8.4</v>
      </c>
      <c r="G2705">
        <v>69.043364609999998</v>
      </c>
      <c r="H2705">
        <v>11021177</v>
      </c>
      <c r="I2705" t="str">
        <f>Master_Data!$A2705 &amp; "-" &amp; Master_Data!$C2705</f>
        <v>SSD-2022</v>
      </c>
      <c r="J2705">
        <f t="shared" si="504"/>
        <v>0.70000000000000018</v>
      </c>
      <c r="K2705" t="str">
        <f t="shared" si="505"/>
        <v/>
      </c>
      <c r="L2705" t="str">
        <f t="shared" si="506"/>
        <v/>
      </c>
      <c r="M2705">
        <f t="shared" si="507"/>
        <v>0</v>
      </c>
      <c r="N2705">
        <f t="shared" si="508"/>
        <v>91.6</v>
      </c>
      <c r="O2705">
        <f t="shared" si="509"/>
        <v>0</v>
      </c>
      <c r="P2705" t="str">
        <f>IFERROR(VLOOKUP(A2705,Ref_Data!$A:$B,2,0),"Unknown")</f>
        <v>Low Income</v>
      </c>
      <c r="Q2705" t="str">
        <f>IFERROR(VLOOKUP(A2705,Ref_Data!$A:$C,3,0),"Unknown")</f>
        <v>Sub-Saharan Africa</v>
      </c>
      <c r="R2705" t="str">
        <f t="shared" si="510"/>
        <v>Critical</v>
      </c>
      <c r="S2705">
        <f t="shared" si="511"/>
        <v>-79.014053663984342</v>
      </c>
      <c r="T2705" t="str">
        <f t="shared" si="512"/>
        <v/>
      </c>
      <c r="U2705" t="str">
        <f t="shared" si="513"/>
        <v/>
      </c>
      <c r="V2705">
        <f t="shared" si="514"/>
        <v>6.9</v>
      </c>
      <c r="W2705" t="str">
        <f t="shared" si="515"/>
        <v/>
      </c>
    </row>
    <row r="2706" spans="1:23" x14ac:dyDescent="0.2">
      <c r="A2706" t="s">
        <v>421</v>
      </c>
      <c r="B2706" t="s">
        <v>420</v>
      </c>
      <c r="C2706">
        <v>2010</v>
      </c>
      <c r="D2706">
        <v>33.335247590000002</v>
      </c>
      <c r="E2706">
        <v>70.552252580000001</v>
      </c>
      <c r="F2706">
        <v>0.83897754499999999</v>
      </c>
      <c r="G2706">
        <v>511.93901190000003</v>
      </c>
      <c r="H2706">
        <v>894666657</v>
      </c>
      <c r="I2706" t="str">
        <f>Master_Data!$A2706 &amp; "-" &amp; Master_Data!$C2706</f>
        <v>SSF-2010</v>
      </c>
      <c r="J2706" t="str">
        <f t="shared" si="504"/>
        <v/>
      </c>
      <c r="K2706" t="str">
        <f t="shared" si="505"/>
        <v/>
      </c>
      <c r="L2706" t="str">
        <f t="shared" si="506"/>
        <v/>
      </c>
      <c r="M2706">
        <f t="shared" si="507"/>
        <v>750605235.483217</v>
      </c>
      <c r="N2706">
        <f t="shared" si="508"/>
        <v>66.664752410000006</v>
      </c>
      <c r="O2706">
        <f t="shared" si="509"/>
        <v>1.6388232299121643</v>
      </c>
      <c r="P2706" t="str">
        <f>IFERROR(VLOOKUP(A2706,Ref_Data!$A:$B,2,0),"Unknown")</f>
        <v>Unknown</v>
      </c>
      <c r="Q2706" t="str">
        <f>IFERROR(VLOOKUP(A2706,Ref_Data!$A:$C,3,0),"Unknown")</f>
        <v>Unknown</v>
      </c>
      <c r="R2706" t="str">
        <f t="shared" si="510"/>
        <v>Low Access</v>
      </c>
      <c r="S2706">
        <f t="shared" si="511"/>
        <v>-46.289409849414049</v>
      </c>
      <c r="T2706">
        <f t="shared" si="512"/>
        <v>40.139587673262099</v>
      </c>
      <c r="U2706">
        <f t="shared" si="513"/>
        <v>-4.2590816689916347</v>
      </c>
      <c r="V2706">
        <f t="shared" si="514"/>
        <v>0</v>
      </c>
      <c r="W2706">
        <f t="shared" si="515"/>
        <v>0</v>
      </c>
    </row>
    <row r="2707" spans="1:23" x14ac:dyDescent="0.2">
      <c r="A2707" t="s">
        <v>421</v>
      </c>
      <c r="B2707" t="s">
        <v>420</v>
      </c>
      <c r="C2707">
        <v>2011</v>
      </c>
      <c r="D2707">
        <v>35.90081971</v>
      </c>
      <c r="E2707">
        <v>69.954921479999996</v>
      </c>
      <c r="F2707">
        <v>0.82080626199999995</v>
      </c>
      <c r="G2707">
        <v>525.57518879999998</v>
      </c>
      <c r="H2707">
        <v>919528126</v>
      </c>
      <c r="I2707" t="str">
        <f>Master_Data!$A2707 &amp; "-" &amp; Master_Data!$C2707</f>
        <v>SSF-2011</v>
      </c>
      <c r="J2707">
        <f t="shared" si="504"/>
        <v>2.5655721199999988</v>
      </c>
      <c r="K2707">
        <f t="shared" si="505"/>
        <v>-0.59733110000000522</v>
      </c>
      <c r="L2707">
        <f t="shared" si="506"/>
        <v>-1.8171283000000038E-2</v>
      </c>
      <c r="M2707">
        <f t="shared" si="507"/>
        <v>754754443.90592492</v>
      </c>
      <c r="N2707">
        <f t="shared" si="508"/>
        <v>64.099180289999993</v>
      </c>
      <c r="O2707">
        <f t="shared" si="509"/>
        <v>1.5617294718079735</v>
      </c>
      <c r="P2707" t="str">
        <f>IFERROR(VLOOKUP(A2707,Ref_Data!$A:$B,2,0),"Unknown")</f>
        <v>Unknown</v>
      </c>
      <c r="Q2707" t="str">
        <f>IFERROR(VLOOKUP(A2707,Ref_Data!$A:$C,3,0),"Unknown")</f>
        <v>Unknown</v>
      </c>
      <c r="R2707" t="str">
        <f t="shared" si="510"/>
        <v>Low Access</v>
      </c>
      <c r="S2707">
        <f t="shared" si="511"/>
        <v>-44.514507720820312</v>
      </c>
      <c r="T2707">
        <f t="shared" si="512"/>
        <v>39.757551190358853</v>
      </c>
      <c r="U2707">
        <f t="shared" si="513"/>
        <v>-4.3057271217740558</v>
      </c>
      <c r="V2707">
        <f t="shared" si="514"/>
        <v>2.5655721199999988</v>
      </c>
      <c r="W2707">
        <f t="shared" si="515"/>
        <v>-1.8171283000000038E-2</v>
      </c>
    </row>
    <row r="2708" spans="1:23" x14ac:dyDescent="0.2">
      <c r="A2708" t="s">
        <v>421</v>
      </c>
      <c r="B2708" t="s">
        <v>420</v>
      </c>
      <c r="C2708">
        <v>2012</v>
      </c>
      <c r="D2708">
        <v>36.776277870000001</v>
      </c>
      <c r="E2708">
        <v>68.96843045</v>
      </c>
      <c r="F2708">
        <v>0.823718701</v>
      </c>
      <c r="G2708">
        <v>509.9244764</v>
      </c>
      <c r="H2708">
        <v>944970310</v>
      </c>
      <c r="I2708" t="str">
        <f>Master_Data!$A2708 &amp; "-" &amp; Master_Data!$C2708</f>
        <v>SSF-2012</v>
      </c>
      <c r="J2708">
        <f t="shared" si="504"/>
        <v>0.87545816000000087</v>
      </c>
      <c r="K2708">
        <f t="shared" si="505"/>
        <v>-0.98649102999999627</v>
      </c>
      <c r="L2708">
        <f t="shared" si="506"/>
        <v>2.9124390000000444E-3</v>
      </c>
      <c r="M2708">
        <f t="shared" si="507"/>
        <v>778389716.23676729</v>
      </c>
      <c r="N2708">
        <f t="shared" si="508"/>
        <v>63.223722129999999</v>
      </c>
      <c r="O2708">
        <f t="shared" si="509"/>
        <v>1.6153739212821203</v>
      </c>
      <c r="P2708" t="str">
        <f>IFERROR(VLOOKUP(A2708,Ref_Data!$A:$B,2,0),"Unknown")</f>
        <v>Unknown</v>
      </c>
      <c r="Q2708" t="str">
        <f>IFERROR(VLOOKUP(A2708,Ref_Data!$A:$C,3,0),"Unknown")</f>
        <v>Unknown</v>
      </c>
      <c r="R2708" t="str">
        <f t="shared" si="510"/>
        <v>Low Access</v>
      </c>
      <c r="S2708">
        <f t="shared" si="511"/>
        <v>-44.344526666015625</v>
      </c>
      <c r="T2708">
        <f t="shared" si="512"/>
        <v>38.861300996775114</v>
      </c>
      <c r="U2708">
        <f t="shared" si="513"/>
        <v>-4.5817853620962294</v>
      </c>
      <c r="V2708">
        <f t="shared" si="514"/>
        <v>3.4410302799999997</v>
      </c>
      <c r="W2708">
        <f t="shared" si="515"/>
        <v>-1.5258843999999994E-2</v>
      </c>
    </row>
    <row r="2709" spans="1:23" x14ac:dyDescent="0.2">
      <c r="A2709" t="s">
        <v>421</v>
      </c>
      <c r="B2709" t="s">
        <v>420</v>
      </c>
      <c r="C2709">
        <v>2013</v>
      </c>
      <c r="D2709">
        <v>38.032004200000003</v>
      </c>
      <c r="E2709">
        <v>67.851097100000004</v>
      </c>
      <c r="F2709">
        <v>0.84457377600000005</v>
      </c>
      <c r="G2709">
        <v>512.63410680000004</v>
      </c>
      <c r="H2709">
        <v>971232906</v>
      </c>
      <c r="I2709" t="str">
        <f>Master_Data!$A2709 &amp; "-" &amp; Master_Data!$C2709</f>
        <v>SSF-2013</v>
      </c>
      <c r="J2709">
        <f t="shared" si="504"/>
        <v>1.2557263300000017</v>
      </c>
      <c r="K2709">
        <f t="shared" si="505"/>
        <v>-1.1173333499999956</v>
      </c>
      <c r="L2709">
        <f t="shared" si="506"/>
        <v>2.0855075000000056E-2</v>
      </c>
      <c r="M2709">
        <f t="shared" si="507"/>
        <v>820277842.79587317</v>
      </c>
      <c r="N2709">
        <f t="shared" si="508"/>
        <v>61.967995799999997</v>
      </c>
      <c r="O2709">
        <f t="shared" si="509"/>
        <v>1.6475177222835538</v>
      </c>
      <c r="P2709" t="str">
        <f>IFERROR(VLOOKUP(A2709,Ref_Data!$A:$B,2,0),"Unknown")</f>
        <v>Unknown</v>
      </c>
      <c r="Q2709" t="str">
        <f>IFERROR(VLOOKUP(A2709,Ref_Data!$A:$C,3,0),"Unknown")</f>
        <v>Unknown</v>
      </c>
      <c r="R2709" t="str">
        <f t="shared" si="510"/>
        <v>Low Access</v>
      </c>
      <c r="S2709">
        <f t="shared" si="511"/>
        <v>-43.680533976640604</v>
      </c>
      <c r="T2709">
        <f t="shared" si="512"/>
        <v>37.549457016164652</v>
      </c>
      <c r="U2709">
        <f t="shared" si="513"/>
        <v>-4.1237966680000042</v>
      </c>
      <c r="V2709">
        <f t="shared" si="514"/>
        <v>4.6967566100000013</v>
      </c>
      <c r="W2709">
        <f t="shared" si="515"/>
        <v>5.5962310000000626E-3</v>
      </c>
    </row>
    <row r="2710" spans="1:23" x14ac:dyDescent="0.2">
      <c r="A2710" t="s">
        <v>421</v>
      </c>
      <c r="B2710" t="s">
        <v>420</v>
      </c>
      <c r="C2710">
        <v>2014</v>
      </c>
      <c r="D2710">
        <v>38.354476929999997</v>
      </c>
      <c r="E2710">
        <v>67.630370769999999</v>
      </c>
      <c r="F2710">
        <v>0.85537558599999997</v>
      </c>
      <c r="G2710">
        <v>516.52810569999997</v>
      </c>
      <c r="H2710">
        <v>997961037</v>
      </c>
      <c r="I2710" t="str">
        <f>Master_Data!$A2710 &amp; "-" &amp; Master_Data!$C2710</f>
        <v>SSF-2014</v>
      </c>
      <c r="J2710">
        <f t="shared" si="504"/>
        <v>0.3224727299999941</v>
      </c>
      <c r="K2710">
        <f t="shared" si="505"/>
        <v>-0.22072633000000508</v>
      </c>
      <c r="L2710">
        <f t="shared" si="506"/>
        <v>1.0801809999999912E-2</v>
      </c>
      <c r="M2710">
        <f t="shared" si="507"/>
        <v>853631506.82904267</v>
      </c>
      <c r="N2710">
        <f t="shared" si="508"/>
        <v>61.645523070000003</v>
      </c>
      <c r="O2710">
        <f t="shared" si="509"/>
        <v>1.6560097631876065</v>
      </c>
      <c r="P2710" t="str">
        <f>IFERROR(VLOOKUP(A2710,Ref_Data!$A:$B,2,0),"Unknown")</f>
        <v>Unknown</v>
      </c>
      <c r="Q2710" t="str">
        <f>IFERROR(VLOOKUP(A2710,Ref_Data!$A:$C,3,0),"Unknown")</f>
        <v>Unknown</v>
      </c>
      <c r="R2710" t="str">
        <f t="shared" si="510"/>
        <v>Low Access</v>
      </c>
      <c r="S2710">
        <f t="shared" si="511"/>
        <v>-44.086425658867149</v>
      </c>
      <c r="T2710">
        <f t="shared" si="512"/>
        <v>37.518644164421701</v>
      </c>
      <c r="U2710">
        <f t="shared" si="513"/>
        <v>-3.9359113120836842</v>
      </c>
      <c r="V2710">
        <f t="shared" si="514"/>
        <v>5.0192293399999954</v>
      </c>
      <c r="W2710">
        <f t="shared" si="515"/>
        <v>1.6398040999999974E-2</v>
      </c>
    </row>
    <row r="2711" spans="1:23" x14ac:dyDescent="0.2">
      <c r="A2711" t="s">
        <v>421</v>
      </c>
      <c r="B2711" t="s">
        <v>420</v>
      </c>
      <c r="C2711">
        <v>2015</v>
      </c>
      <c r="D2711">
        <v>39.19965002</v>
      </c>
      <c r="E2711">
        <v>68.025551579999998</v>
      </c>
      <c r="F2711">
        <v>0.821698661</v>
      </c>
      <c r="G2711">
        <v>502.12117740000002</v>
      </c>
      <c r="H2711">
        <v>1025251114</v>
      </c>
      <c r="I2711" t="str">
        <f>Master_Data!$A2711 &amp; "-" &amp; Master_Data!$C2711</f>
        <v>SSF-2015</v>
      </c>
      <c r="J2711">
        <f t="shared" si="504"/>
        <v>0.84517309000000296</v>
      </c>
      <c r="K2711">
        <f t="shared" si="505"/>
        <v>0.39518080999999938</v>
      </c>
      <c r="L2711">
        <f t="shared" si="506"/>
        <v>-3.3676924999999969E-2</v>
      </c>
      <c r="M2711">
        <f t="shared" si="507"/>
        <v>842447467.56255829</v>
      </c>
      <c r="N2711">
        <f t="shared" si="508"/>
        <v>60.80034998</v>
      </c>
      <c r="O2711">
        <f t="shared" si="509"/>
        <v>1.6364548997012687</v>
      </c>
      <c r="P2711" t="str">
        <f>IFERROR(VLOOKUP(A2711,Ref_Data!$A:$B,2,0),"Unknown")</f>
        <v>Unknown</v>
      </c>
      <c r="Q2711" t="str">
        <f>IFERROR(VLOOKUP(A2711,Ref_Data!$A:$C,3,0),"Unknown")</f>
        <v>Unknown</v>
      </c>
      <c r="R2711" t="str">
        <f t="shared" si="510"/>
        <v>Low Access</v>
      </c>
      <c r="S2711">
        <f t="shared" si="511"/>
        <v>-43.815588538046889</v>
      </c>
      <c r="T2711">
        <f t="shared" si="512"/>
        <v>38.110394388502009</v>
      </c>
      <c r="U2711">
        <f t="shared" si="513"/>
        <v>-3.8877427050041788</v>
      </c>
      <c r="V2711">
        <f t="shared" si="514"/>
        <v>5.8644024299999984</v>
      </c>
      <c r="W2711">
        <f t="shared" si="515"/>
        <v>-1.7278883999999994E-2</v>
      </c>
    </row>
    <row r="2712" spans="1:23" x14ac:dyDescent="0.2">
      <c r="A2712" t="s">
        <v>421</v>
      </c>
      <c r="B2712" t="s">
        <v>420</v>
      </c>
      <c r="C2712">
        <v>2016</v>
      </c>
      <c r="D2712">
        <v>43.830165139999998</v>
      </c>
      <c r="E2712">
        <v>67.962523820000001</v>
      </c>
      <c r="F2712">
        <v>0.81433392699999996</v>
      </c>
      <c r="G2712">
        <v>503.91736300000002</v>
      </c>
      <c r="H2712">
        <v>1052824144</v>
      </c>
      <c r="I2712" t="str">
        <f>Master_Data!$A2712 &amp; "-" &amp; Master_Data!$C2712</f>
        <v>SSF-2016</v>
      </c>
      <c r="J2712">
        <f t="shared" si="504"/>
        <v>4.6305151199999983</v>
      </c>
      <c r="K2712">
        <f t="shared" si="505"/>
        <v>-6.3027759999997102E-2</v>
      </c>
      <c r="L2712">
        <f t="shared" si="506"/>
        <v>-7.3647340000000394E-3</v>
      </c>
      <c r="M2712">
        <f t="shared" si="507"/>
        <v>857350419.62393343</v>
      </c>
      <c r="N2712">
        <f t="shared" si="508"/>
        <v>56.169834860000002</v>
      </c>
      <c r="O2712">
        <f t="shared" si="509"/>
        <v>1.616006882858688</v>
      </c>
      <c r="P2712" t="str">
        <f>IFERROR(VLOOKUP(A2712,Ref_Data!$A:$B,2,0),"Unknown")</f>
        <v>Unknown</v>
      </c>
      <c r="Q2712" t="str">
        <f>IFERROR(VLOOKUP(A2712,Ref_Data!$A:$C,3,0),"Unknown")</f>
        <v>Unknown</v>
      </c>
      <c r="R2712" t="str">
        <f t="shared" si="510"/>
        <v>Low Access</v>
      </c>
      <c r="S2712">
        <f t="shared" si="511"/>
        <v>-40.264585990546969</v>
      </c>
      <c r="T2712">
        <f t="shared" si="512"/>
        <v>38.256466294815276</v>
      </c>
      <c r="U2712">
        <f t="shared" si="513"/>
        <v>-3.8600378686694565</v>
      </c>
      <c r="V2712">
        <f t="shared" si="514"/>
        <v>10.494917549999997</v>
      </c>
      <c r="W2712">
        <f t="shared" si="515"/>
        <v>-2.4643618000000034E-2</v>
      </c>
    </row>
    <row r="2713" spans="1:23" x14ac:dyDescent="0.2">
      <c r="A2713" t="s">
        <v>421</v>
      </c>
      <c r="B2713" t="s">
        <v>420</v>
      </c>
      <c r="C2713">
        <v>2017</v>
      </c>
      <c r="D2713">
        <v>43.762819460000003</v>
      </c>
      <c r="E2713">
        <v>67.817554470000005</v>
      </c>
      <c r="F2713">
        <v>0.79770735500000001</v>
      </c>
      <c r="G2713">
        <v>493.63568170000002</v>
      </c>
      <c r="H2713">
        <v>1080941647</v>
      </c>
      <c r="I2713" t="str">
        <f>Master_Data!$A2713 &amp; "-" &amp; Master_Data!$C2713</f>
        <v>SSF-2017</v>
      </c>
      <c r="J2713">
        <f t="shared" si="504"/>
        <v>-6.7345679999995411E-2</v>
      </c>
      <c r="K2713">
        <f t="shared" si="505"/>
        <v>-0.14496934999999667</v>
      </c>
      <c r="L2713">
        <f t="shared" si="506"/>
        <v>-1.6626571999999951E-2</v>
      </c>
      <c r="M2713">
        <f t="shared" si="507"/>
        <v>862275102.13771367</v>
      </c>
      <c r="N2713">
        <f t="shared" si="508"/>
        <v>56.237180539999997</v>
      </c>
      <c r="O2713">
        <f t="shared" si="509"/>
        <v>1.6159839828693647</v>
      </c>
      <c r="P2713" t="str">
        <f>IFERROR(VLOOKUP(A2713,Ref_Data!$A:$B,2,0),"Unknown")</f>
        <v>Unknown</v>
      </c>
      <c r="Q2713" t="str">
        <f>IFERROR(VLOOKUP(A2713,Ref_Data!$A:$C,3,0),"Unknown")</f>
        <v>Unknown</v>
      </c>
      <c r="R2713" t="str">
        <f t="shared" si="510"/>
        <v>Low Access</v>
      </c>
      <c r="S2713">
        <f t="shared" si="511"/>
        <v>-41.091088230078114</v>
      </c>
      <c r="T2713">
        <f t="shared" si="512"/>
        <v>38.276035598265054</v>
      </c>
      <c r="U2713">
        <f t="shared" si="513"/>
        <v>-3.8800437105732239</v>
      </c>
      <c r="V2713">
        <f t="shared" si="514"/>
        <v>10.427571870000001</v>
      </c>
      <c r="W2713">
        <f t="shared" si="515"/>
        <v>-4.1270189999999984E-2</v>
      </c>
    </row>
    <row r="2714" spans="1:23" x14ac:dyDescent="0.2">
      <c r="A2714" t="s">
        <v>421</v>
      </c>
      <c r="B2714" t="s">
        <v>420</v>
      </c>
      <c r="C2714">
        <v>2018</v>
      </c>
      <c r="D2714">
        <v>46.416675239999996</v>
      </c>
      <c r="E2714">
        <v>67.66607132</v>
      </c>
      <c r="F2714">
        <v>0.79618918299999997</v>
      </c>
      <c r="G2714">
        <v>483.28269519999998</v>
      </c>
      <c r="H2714">
        <v>1109997000</v>
      </c>
      <c r="I2714" t="str">
        <f>Master_Data!$A2714 &amp; "-" &amp; Master_Data!$C2714</f>
        <v>SSF-2018</v>
      </c>
      <c r="J2714">
        <f t="shared" si="504"/>
        <v>2.6538557799999936</v>
      </c>
      <c r="K2714">
        <f t="shared" si="505"/>
        <v>-0.15148315000000423</v>
      </c>
      <c r="L2714">
        <f t="shared" si="506"/>
        <v>-1.5181720000000398E-3</v>
      </c>
      <c r="M2714">
        <f t="shared" si="507"/>
        <v>883767604.562451</v>
      </c>
      <c r="N2714">
        <f t="shared" si="508"/>
        <v>53.583324760000004</v>
      </c>
      <c r="O2714">
        <f t="shared" si="509"/>
        <v>1.6474605668852014</v>
      </c>
      <c r="P2714" t="str">
        <f>IFERROR(VLOOKUP(A2714,Ref_Data!$A:$B,2,0),"Unknown")</f>
        <v>Unknown</v>
      </c>
      <c r="Q2714" t="str">
        <f>IFERROR(VLOOKUP(A2714,Ref_Data!$A:$C,3,0),"Unknown")</f>
        <v>Unknown</v>
      </c>
      <c r="R2714" t="str">
        <f t="shared" si="510"/>
        <v>Low Access</v>
      </c>
      <c r="S2714">
        <f t="shared" si="511"/>
        <v>-39.067125319687499</v>
      </c>
      <c r="T2714">
        <f t="shared" si="512"/>
        <v>38.103041149674695</v>
      </c>
      <c r="U2714">
        <f t="shared" si="513"/>
        <v>-3.9146798266276148</v>
      </c>
      <c r="V2714">
        <f t="shared" si="514"/>
        <v>13.081427649999995</v>
      </c>
      <c r="W2714">
        <f t="shared" si="515"/>
        <v>-4.2788362000000024E-2</v>
      </c>
    </row>
    <row r="2715" spans="1:23" x14ac:dyDescent="0.2">
      <c r="A2715" t="s">
        <v>421</v>
      </c>
      <c r="B2715" t="s">
        <v>420</v>
      </c>
      <c r="C2715">
        <v>2019</v>
      </c>
      <c r="D2715">
        <v>47.197416820000001</v>
      </c>
      <c r="E2715">
        <v>68.169385020000007</v>
      </c>
      <c r="F2715">
        <v>0.79237067400000005</v>
      </c>
      <c r="G2715">
        <v>491.37423589999997</v>
      </c>
      <c r="H2715">
        <v>1139315618</v>
      </c>
      <c r="I2715" t="str">
        <f>Master_Data!$A2715 &amp; "-" &amp; Master_Data!$C2715</f>
        <v>SSF-2019</v>
      </c>
      <c r="J2715">
        <f t="shared" si="504"/>
        <v>0.78074158000000438</v>
      </c>
      <c r="K2715">
        <f t="shared" si="505"/>
        <v>0.50331370000000675</v>
      </c>
      <c r="L2715">
        <f t="shared" si="506"/>
        <v>-3.8185089999999144E-3</v>
      </c>
      <c r="M2715">
        <f t="shared" si="507"/>
        <v>902760284.13338661</v>
      </c>
      <c r="N2715">
        <f t="shared" si="508"/>
        <v>52.802583179999999</v>
      </c>
      <c r="O2715">
        <f t="shared" si="509"/>
        <v>1.6125604806053693</v>
      </c>
      <c r="P2715" t="str">
        <f>IFERROR(VLOOKUP(A2715,Ref_Data!$A:$B,2,0),"Unknown")</f>
        <v>Unknown</v>
      </c>
      <c r="Q2715" t="str">
        <f>IFERROR(VLOOKUP(A2715,Ref_Data!$A:$C,3,0),"Unknown")</f>
        <v>Unknown</v>
      </c>
      <c r="R2715" t="str">
        <f t="shared" si="510"/>
        <v>Low Access</v>
      </c>
      <c r="S2715">
        <f t="shared" si="511"/>
        <v>-38.843960319414123</v>
      </c>
      <c r="T2715">
        <f t="shared" si="512"/>
        <v>38.707193976172718</v>
      </c>
      <c r="U2715">
        <f t="shared" si="513"/>
        <v>-3.8910306215815877</v>
      </c>
      <c r="V2715">
        <f t="shared" si="514"/>
        <v>13.862169229999999</v>
      </c>
      <c r="W2715">
        <f t="shared" si="515"/>
        <v>-4.6606870999999939E-2</v>
      </c>
    </row>
    <row r="2716" spans="1:23" x14ac:dyDescent="0.2">
      <c r="A2716" t="s">
        <v>421</v>
      </c>
      <c r="B2716" t="s">
        <v>420</v>
      </c>
      <c r="C2716">
        <v>2020</v>
      </c>
      <c r="D2716">
        <v>48.545038949999999</v>
      </c>
      <c r="E2716">
        <v>70.270113390000006</v>
      </c>
      <c r="F2716">
        <v>0.73400443199999998</v>
      </c>
      <c r="G2716">
        <v>476.95929389999998</v>
      </c>
      <c r="H2716">
        <v>1169015451</v>
      </c>
      <c r="I2716" t="str">
        <f>Master_Data!$A2716 &amp; "-" &amp; Master_Data!$C2716</f>
        <v>SSF-2020</v>
      </c>
      <c r="J2716">
        <f t="shared" si="504"/>
        <v>1.3476221299999978</v>
      </c>
      <c r="K2716">
        <f t="shared" si="505"/>
        <v>2.1007283699999988</v>
      </c>
      <c r="L2716">
        <f t="shared" si="506"/>
        <v>-5.8366242000000068E-2</v>
      </c>
      <c r="M2716">
        <f t="shared" si="507"/>
        <v>858062522.11047876</v>
      </c>
      <c r="N2716">
        <f t="shared" si="508"/>
        <v>51.454961050000001</v>
      </c>
      <c r="O2716">
        <f t="shared" si="509"/>
        <v>1.5389246868389832</v>
      </c>
      <c r="P2716" t="str">
        <f>IFERROR(VLOOKUP(A2716,Ref_Data!$A:$B,2,0),"Unknown")</f>
        <v>Unknown</v>
      </c>
      <c r="Q2716" t="str">
        <f>IFERROR(VLOOKUP(A2716,Ref_Data!$A:$C,3,0),"Unknown")</f>
        <v>Unknown</v>
      </c>
      <c r="R2716" t="str">
        <f t="shared" si="510"/>
        <v>Low Access</v>
      </c>
      <c r="S2716">
        <f t="shared" si="511"/>
        <v>-38.028795575664084</v>
      </c>
      <c r="T2716">
        <f t="shared" si="512"/>
        <v>39.735259956184748</v>
      </c>
      <c r="U2716">
        <f t="shared" si="513"/>
        <v>-3.666743204301258</v>
      </c>
      <c r="V2716">
        <f t="shared" si="514"/>
        <v>15.209791359999997</v>
      </c>
      <c r="W2716">
        <f t="shared" si="515"/>
        <v>-0.10497311300000001</v>
      </c>
    </row>
    <row r="2717" spans="1:23" x14ac:dyDescent="0.2">
      <c r="A2717" t="s">
        <v>421</v>
      </c>
      <c r="B2717" t="s">
        <v>420</v>
      </c>
      <c r="C2717">
        <v>2021</v>
      </c>
      <c r="D2717">
        <v>50.65664486</v>
      </c>
      <c r="F2717">
        <v>0.74669568500000005</v>
      </c>
      <c r="G2717">
        <v>490.24344300000001</v>
      </c>
      <c r="H2717">
        <v>1199011925</v>
      </c>
      <c r="I2717" t="str">
        <f>Master_Data!$A2717 &amp; "-" &amp; Master_Data!$C2717</f>
        <v>SSF-2021</v>
      </c>
      <c r="J2717">
        <f t="shared" si="504"/>
        <v>2.1116059100000015</v>
      </c>
      <c r="K2717" t="str">
        <f t="shared" si="505"/>
        <v/>
      </c>
      <c r="L2717">
        <f t="shared" si="506"/>
        <v>1.2691253000000069E-2</v>
      </c>
      <c r="M2717">
        <f t="shared" si="507"/>
        <v>895297030.66104364</v>
      </c>
      <c r="N2717">
        <f t="shared" si="508"/>
        <v>49.34335514</v>
      </c>
      <c r="O2717">
        <f t="shared" si="509"/>
        <v>1.5231120286498152</v>
      </c>
      <c r="P2717" t="str">
        <f>IFERROR(VLOOKUP(A2717,Ref_Data!$A:$B,2,0),"Unknown")</f>
        <v>Unknown</v>
      </c>
      <c r="Q2717" t="str">
        <f>IFERROR(VLOOKUP(A2717,Ref_Data!$A:$C,3,0),"Unknown")</f>
        <v>Unknown</v>
      </c>
      <c r="R2717" t="str">
        <f t="shared" si="510"/>
        <v>Moderate Access</v>
      </c>
      <c r="S2717">
        <f t="shared" si="511"/>
        <v>-36.46852365027344</v>
      </c>
      <c r="T2717" t="str">
        <f t="shared" si="512"/>
        <v/>
      </c>
      <c r="U2717">
        <f t="shared" si="513"/>
        <v>-3.8340386560041861</v>
      </c>
      <c r="V2717">
        <f t="shared" si="514"/>
        <v>17.321397269999999</v>
      </c>
      <c r="W2717">
        <f t="shared" si="515"/>
        <v>-9.2281859999999938E-2</v>
      </c>
    </row>
    <row r="2718" spans="1:23" x14ac:dyDescent="0.2">
      <c r="A2718" t="s">
        <v>421</v>
      </c>
      <c r="B2718" t="s">
        <v>420</v>
      </c>
      <c r="C2718">
        <v>2022</v>
      </c>
      <c r="D2718">
        <v>51.587377580000002</v>
      </c>
      <c r="F2718">
        <v>0.720694536</v>
      </c>
      <c r="G2718">
        <v>480.24736919999998</v>
      </c>
      <c r="H2718">
        <v>1229208573</v>
      </c>
      <c r="I2718" t="str">
        <f>Master_Data!$A2718 &amp; "-" &amp; Master_Data!$C2718</f>
        <v>SSF-2022</v>
      </c>
      <c r="J2718">
        <f t="shared" si="504"/>
        <v>0.93073272000000173</v>
      </c>
      <c r="K2718" t="str">
        <f t="shared" si="505"/>
        <v/>
      </c>
      <c r="L2718">
        <f t="shared" si="506"/>
        <v>-2.6001149000000057E-2</v>
      </c>
      <c r="M2718">
        <f t="shared" si="507"/>
        <v>885883902.16545713</v>
      </c>
      <c r="N2718">
        <f t="shared" si="508"/>
        <v>48.412622419999998</v>
      </c>
      <c r="O2718">
        <f t="shared" si="509"/>
        <v>1.5006735741218924</v>
      </c>
      <c r="P2718" t="str">
        <f>IFERROR(VLOOKUP(A2718,Ref_Data!$A:$B,2,0),"Unknown")</f>
        <v>Unknown</v>
      </c>
      <c r="Q2718" t="str">
        <f>IFERROR(VLOOKUP(A2718,Ref_Data!$A:$C,3,0),"Unknown")</f>
        <v>Unknown</v>
      </c>
      <c r="R2718" t="str">
        <f t="shared" si="510"/>
        <v>Moderate Access</v>
      </c>
      <c r="S2718">
        <f t="shared" si="511"/>
        <v>-35.826676083984346</v>
      </c>
      <c r="T2718" t="str">
        <f t="shared" si="512"/>
        <v/>
      </c>
      <c r="U2718">
        <f t="shared" si="513"/>
        <v>-3.8301065162259365</v>
      </c>
      <c r="V2718">
        <f t="shared" si="514"/>
        <v>18.25212999</v>
      </c>
      <c r="W2718">
        <f t="shared" si="515"/>
        <v>-0.11828300899999999</v>
      </c>
    </row>
    <row r="2719" spans="1:23" x14ac:dyDescent="0.2">
      <c r="A2719" t="s">
        <v>423</v>
      </c>
      <c r="B2719" t="s">
        <v>422</v>
      </c>
      <c r="C2719">
        <v>2010</v>
      </c>
      <c r="D2719">
        <v>82.199729739999995</v>
      </c>
      <c r="E2719">
        <v>29.726569059999999</v>
      </c>
      <c r="F2719">
        <v>6.2589621790000001</v>
      </c>
      <c r="H2719">
        <v>17575200</v>
      </c>
      <c r="I2719" t="str">
        <f>Master_Data!$A2719 &amp; "-" &amp; Master_Data!$C2719</f>
        <v>SST-2010</v>
      </c>
      <c r="J2719" t="str">
        <f t="shared" si="504"/>
        <v/>
      </c>
      <c r="K2719" t="str">
        <f t="shared" si="505"/>
        <v/>
      </c>
      <c r="L2719" t="str">
        <f t="shared" si="506"/>
        <v/>
      </c>
      <c r="M2719">
        <f t="shared" si="507"/>
        <v>110002512.0883608</v>
      </c>
      <c r="N2719">
        <f t="shared" si="508"/>
        <v>17.800270260000005</v>
      </c>
      <c r="O2719" t="str">
        <f t="shared" si="509"/>
        <v/>
      </c>
      <c r="P2719" t="str">
        <f>IFERROR(VLOOKUP(A2719,Ref_Data!$A:$B,2,0),"Unknown")</f>
        <v>Unknown</v>
      </c>
      <c r="Q2719" t="str">
        <f>IFERROR(VLOOKUP(A2719,Ref_Data!$A:$C,3,0),"Unknown")</f>
        <v>Unknown</v>
      </c>
      <c r="R2719" t="str">
        <f t="shared" si="510"/>
        <v>High Access</v>
      </c>
      <c r="S2719">
        <f t="shared" si="511"/>
        <v>2.5750723005859442</v>
      </c>
      <c r="T2719">
        <f t="shared" si="512"/>
        <v>-0.6860958467379028</v>
      </c>
      <c r="U2719">
        <f t="shared" si="513"/>
        <v>1.1609029650083658</v>
      </c>
      <c r="V2719">
        <f t="shared" si="514"/>
        <v>0</v>
      </c>
      <c r="W2719">
        <f t="shared" si="515"/>
        <v>0</v>
      </c>
    </row>
    <row r="2720" spans="1:23" x14ac:dyDescent="0.2">
      <c r="A2720" t="s">
        <v>423</v>
      </c>
      <c r="B2720" t="s">
        <v>422</v>
      </c>
      <c r="C2720">
        <v>2011</v>
      </c>
      <c r="D2720">
        <v>83.906240710000006</v>
      </c>
      <c r="E2720">
        <v>30.24959827</v>
      </c>
      <c r="F2720">
        <v>6.1818030789999998</v>
      </c>
      <c r="H2720">
        <v>17748220</v>
      </c>
      <c r="I2720" t="str">
        <f>Master_Data!$A2720 &amp; "-" &amp; Master_Data!$C2720</f>
        <v>SST-2011</v>
      </c>
      <c r="J2720">
        <f t="shared" si="504"/>
        <v>1.7065109700000107</v>
      </c>
      <c r="K2720">
        <f t="shared" si="505"/>
        <v>0.52302921000000069</v>
      </c>
      <c r="L2720">
        <f t="shared" si="506"/>
        <v>-7.7159100000000258E-2</v>
      </c>
      <c r="M2720">
        <f t="shared" si="507"/>
        <v>109716001.04276937</v>
      </c>
      <c r="N2720">
        <f t="shared" si="508"/>
        <v>16.093759289999994</v>
      </c>
      <c r="O2720" t="str">
        <f t="shared" si="509"/>
        <v/>
      </c>
      <c r="P2720" t="str">
        <f>IFERROR(VLOOKUP(A2720,Ref_Data!$A:$B,2,0),"Unknown")</f>
        <v>Unknown</v>
      </c>
      <c r="Q2720" t="str">
        <f>IFERROR(VLOOKUP(A2720,Ref_Data!$A:$C,3,0),"Unknown")</f>
        <v>Unknown</v>
      </c>
      <c r="R2720" t="str">
        <f t="shared" si="510"/>
        <v>High Access</v>
      </c>
      <c r="S2720">
        <f t="shared" si="511"/>
        <v>3.4909132791796935</v>
      </c>
      <c r="T2720">
        <f t="shared" si="512"/>
        <v>5.2227980358857451E-2</v>
      </c>
      <c r="U2720">
        <f t="shared" si="513"/>
        <v>1.0552696952259444</v>
      </c>
      <c r="V2720">
        <f t="shared" si="514"/>
        <v>1.7065109700000107</v>
      </c>
      <c r="W2720">
        <f t="shared" si="515"/>
        <v>-7.7159100000000258E-2</v>
      </c>
    </row>
    <row r="2721" spans="1:23" x14ac:dyDescent="0.2">
      <c r="A2721" t="s">
        <v>423</v>
      </c>
      <c r="B2721" t="s">
        <v>422</v>
      </c>
      <c r="C2721">
        <v>2012</v>
      </c>
      <c r="D2721">
        <v>84.824331060000006</v>
      </c>
      <c r="E2721">
        <v>30.184601659999998</v>
      </c>
      <c r="F2721">
        <v>5.994905846</v>
      </c>
      <c r="H2721">
        <v>17926451</v>
      </c>
      <c r="I2721" t="str">
        <f>Master_Data!$A2721 &amp; "-" &amp; Master_Data!$C2721</f>
        <v>SST-2012</v>
      </c>
      <c r="J2721">
        <f t="shared" si="504"/>
        <v>0.91809034999999994</v>
      </c>
      <c r="K2721">
        <f t="shared" si="505"/>
        <v>-6.4996610000001453E-2</v>
      </c>
      <c r="L2721">
        <f t="shared" si="506"/>
        <v>-0.18689723299999983</v>
      </c>
      <c r="M2721">
        <f t="shared" si="507"/>
        <v>107467385.89793254</v>
      </c>
      <c r="N2721">
        <f t="shared" si="508"/>
        <v>15.175668939999994</v>
      </c>
      <c r="O2721" t="str">
        <f t="shared" si="509"/>
        <v/>
      </c>
      <c r="P2721" t="str">
        <f>IFERROR(VLOOKUP(A2721,Ref_Data!$A:$B,2,0),"Unknown")</f>
        <v>Unknown</v>
      </c>
      <c r="Q2721" t="str">
        <f>IFERROR(VLOOKUP(A2721,Ref_Data!$A:$C,3,0),"Unknown")</f>
        <v>Unknown</v>
      </c>
      <c r="R2721" t="str">
        <f t="shared" si="510"/>
        <v>High Access</v>
      </c>
      <c r="S2721">
        <f t="shared" si="511"/>
        <v>3.7035265239843795</v>
      </c>
      <c r="T2721">
        <f t="shared" si="512"/>
        <v>7.7472206775116348E-2</v>
      </c>
      <c r="U2721">
        <f t="shared" si="513"/>
        <v>0.58940178290377077</v>
      </c>
      <c r="V2721">
        <f t="shared" si="514"/>
        <v>2.6246013200000107</v>
      </c>
      <c r="W2721">
        <f t="shared" si="515"/>
        <v>-0.26405633300000009</v>
      </c>
    </row>
    <row r="2722" spans="1:23" x14ac:dyDescent="0.2">
      <c r="A2722" t="s">
        <v>423</v>
      </c>
      <c r="B2722" t="s">
        <v>422</v>
      </c>
      <c r="C2722">
        <v>2013</v>
      </c>
      <c r="D2722">
        <v>85.270480849999998</v>
      </c>
      <c r="E2722">
        <v>30.338785489999999</v>
      </c>
      <c r="F2722">
        <v>5.9358714580000003</v>
      </c>
      <c r="H2722">
        <v>18107202</v>
      </c>
      <c r="I2722" t="str">
        <f>Master_Data!$A2722 &amp; "-" &amp; Master_Data!$C2722</f>
        <v>SST-2013</v>
      </c>
      <c r="J2722">
        <f t="shared" si="504"/>
        <v>0.44614978999999266</v>
      </c>
      <c r="K2722">
        <f t="shared" si="505"/>
        <v>0.15418383000000091</v>
      </c>
      <c r="L2722">
        <f t="shared" si="506"/>
        <v>-5.9034387999999716E-2</v>
      </c>
      <c r="M2722">
        <f t="shared" si="507"/>
        <v>107482023.53604051</v>
      </c>
      <c r="N2722">
        <f t="shared" si="508"/>
        <v>14.729519150000002</v>
      </c>
      <c r="O2722" t="str">
        <f t="shared" si="509"/>
        <v/>
      </c>
      <c r="P2722" t="str">
        <f>IFERROR(VLOOKUP(A2722,Ref_Data!$A:$B,2,0),"Unknown")</f>
        <v>Unknown</v>
      </c>
      <c r="Q2722" t="str">
        <f>IFERROR(VLOOKUP(A2722,Ref_Data!$A:$C,3,0),"Unknown")</f>
        <v>Unknown</v>
      </c>
      <c r="R2722" t="str">
        <f t="shared" si="510"/>
        <v>High Access</v>
      </c>
      <c r="S2722">
        <f t="shared" si="511"/>
        <v>3.557942673359392</v>
      </c>
      <c r="T2722">
        <f t="shared" si="512"/>
        <v>3.7145406164651007E-2</v>
      </c>
      <c r="U2722">
        <f t="shared" si="513"/>
        <v>0.96750101399999622</v>
      </c>
      <c r="V2722">
        <f t="shared" si="514"/>
        <v>3.0707511100000033</v>
      </c>
      <c r="W2722">
        <f t="shared" si="515"/>
        <v>-0.3230907209999998</v>
      </c>
    </row>
    <row r="2723" spans="1:23" x14ac:dyDescent="0.2">
      <c r="A2723" t="s">
        <v>423</v>
      </c>
      <c r="B2723" t="s">
        <v>422</v>
      </c>
      <c r="C2723">
        <v>2014</v>
      </c>
      <c r="D2723">
        <v>86.773563780000003</v>
      </c>
      <c r="E2723">
        <v>30.199976620000001</v>
      </c>
      <c r="F2723">
        <v>5.8967939149999999</v>
      </c>
      <c r="H2723">
        <v>18292084</v>
      </c>
      <c r="I2723" t="str">
        <f>Master_Data!$A2723 &amp; "-" &amp; Master_Data!$C2723</f>
        <v>SST-2014</v>
      </c>
      <c r="J2723">
        <f t="shared" si="504"/>
        <v>1.503082930000005</v>
      </c>
      <c r="K2723">
        <f t="shared" si="505"/>
        <v>-0.13880886999999831</v>
      </c>
      <c r="L2723">
        <f t="shared" si="506"/>
        <v>-3.9077543000000325E-2</v>
      </c>
      <c r="M2723">
        <f t="shared" si="507"/>
        <v>107864649.62386885</v>
      </c>
      <c r="N2723">
        <f t="shared" si="508"/>
        <v>13.226436219999997</v>
      </c>
      <c r="O2723" t="str">
        <f t="shared" si="509"/>
        <v/>
      </c>
      <c r="P2723" t="str">
        <f>IFERROR(VLOOKUP(A2723,Ref_Data!$A:$B,2,0),"Unknown")</f>
        <v>Unknown</v>
      </c>
      <c r="Q2723" t="str">
        <f>IFERROR(VLOOKUP(A2723,Ref_Data!$A:$C,3,0),"Unknown")</f>
        <v>Unknown</v>
      </c>
      <c r="R2723" t="str">
        <f t="shared" si="510"/>
        <v>High Access</v>
      </c>
      <c r="S2723">
        <f t="shared" si="511"/>
        <v>4.332661191132857</v>
      </c>
      <c r="T2723">
        <f t="shared" si="512"/>
        <v>8.8250014421699774E-2</v>
      </c>
      <c r="U2723">
        <f t="shared" si="513"/>
        <v>1.1055070169163157</v>
      </c>
      <c r="V2723">
        <f t="shared" si="514"/>
        <v>4.5738340400000084</v>
      </c>
      <c r="W2723">
        <f t="shared" si="515"/>
        <v>-0.36216826400000013</v>
      </c>
    </row>
    <row r="2724" spans="1:23" x14ac:dyDescent="0.2">
      <c r="A2724" t="s">
        <v>423</v>
      </c>
      <c r="B2724" t="s">
        <v>422</v>
      </c>
      <c r="C2724">
        <v>2015</v>
      </c>
      <c r="D2724">
        <v>87.681392889999998</v>
      </c>
      <c r="E2724">
        <v>31.17551469</v>
      </c>
      <c r="F2724">
        <v>5.6299203980000003</v>
      </c>
      <c r="H2724">
        <v>18482578</v>
      </c>
      <c r="I2724" t="str">
        <f>Master_Data!$A2724 &amp; "-" &amp; Master_Data!$C2724</f>
        <v>SST-2015</v>
      </c>
      <c r="J2724">
        <f t="shared" si="504"/>
        <v>0.90782910999999444</v>
      </c>
      <c r="K2724">
        <f t="shared" si="505"/>
        <v>0.97553806999999892</v>
      </c>
      <c r="L2724">
        <f t="shared" si="506"/>
        <v>-0.26687351699999962</v>
      </c>
      <c r="M2724">
        <f t="shared" si="507"/>
        <v>104055442.88982604</v>
      </c>
      <c r="N2724">
        <f t="shared" si="508"/>
        <v>12.318607110000002</v>
      </c>
      <c r="O2724" t="str">
        <f t="shared" si="509"/>
        <v/>
      </c>
      <c r="P2724" t="str">
        <f>IFERROR(VLOOKUP(A2724,Ref_Data!$A:$B,2,0),"Unknown")</f>
        <v>Unknown</v>
      </c>
      <c r="Q2724" t="str">
        <f>IFERROR(VLOOKUP(A2724,Ref_Data!$A:$C,3,0),"Unknown")</f>
        <v>Unknown</v>
      </c>
      <c r="R2724" t="str">
        <f t="shared" si="510"/>
        <v>High Access</v>
      </c>
      <c r="S2724">
        <f t="shared" si="511"/>
        <v>4.6661543319531091</v>
      </c>
      <c r="T2724">
        <f t="shared" si="512"/>
        <v>1.2603574985020103</v>
      </c>
      <c r="U2724">
        <f t="shared" si="513"/>
        <v>0.92047903199582137</v>
      </c>
      <c r="V2724">
        <f t="shared" si="514"/>
        <v>5.4816631500000028</v>
      </c>
      <c r="W2724">
        <f t="shared" si="515"/>
        <v>-0.62904178099999974</v>
      </c>
    </row>
    <row r="2725" spans="1:23" x14ac:dyDescent="0.2">
      <c r="A2725" t="s">
        <v>423</v>
      </c>
      <c r="B2725" t="s">
        <v>422</v>
      </c>
      <c r="C2725">
        <v>2016</v>
      </c>
      <c r="D2725">
        <v>88.848671339999996</v>
      </c>
      <c r="E2725">
        <v>31.373494950000001</v>
      </c>
      <c r="F2725">
        <v>5.4597198149999997</v>
      </c>
      <c r="H2725">
        <v>18671045</v>
      </c>
      <c r="I2725" t="str">
        <f>Master_Data!$A2725 &amp; "-" &amp; Master_Data!$C2725</f>
        <v>SST-2016</v>
      </c>
      <c r="J2725">
        <f t="shared" si="504"/>
        <v>1.1672784499999977</v>
      </c>
      <c r="K2725">
        <f t="shared" si="505"/>
        <v>0.19798026000000135</v>
      </c>
      <c r="L2725">
        <f t="shared" si="506"/>
        <v>-0.17020058300000063</v>
      </c>
      <c r="M2725">
        <f t="shared" si="507"/>
        <v>101938674.35325667</v>
      </c>
      <c r="N2725">
        <f t="shared" si="508"/>
        <v>11.151328660000004</v>
      </c>
      <c r="O2725" t="str">
        <f t="shared" si="509"/>
        <v/>
      </c>
      <c r="P2725" t="str">
        <f>IFERROR(VLOOKUP(A2725,Ref_Data!$A:$B,2,0),"Unknown")</f>
        <v>Unknown</v>
      </c>
      <c r="Q2725" t="str">
        <f>IFERROR(VLOOKUP(A2725,Ref_Data!$A:$C,3,0),"Unknown")</f>
        <v>Unknown</v>
      </c>
      <c r="R2725" t="str">
        <f t="shared" si="510"/>
        <v>High Access</v>
      </c>
      <c r="S2725">
        <f t="shared" si="511"/>
        <v>4.7539202094530282</v>
      </c>
      <c r="T2725">
        <f t="shared" si="512"/>
        <v>1.6674374248152759</v>
      </c>
      <c r="U2725">
        <f t="shared" si="513"/>
        <v>0.78534801933054332</v>
      </c>
      <c r="V2725">
        <f t="shared" si="514"/>
        <v>6.6489416000000006</v>
      </c>
      <c r="W2725">
        <f t="shared" si="515"/>
        <v>-0.79924236400000037</v>
      </c>
    </row>
    <row r="2726" spans="1:23" x14ac:dyDescent="0.2">
      <c r="A2726" t="s">
        <v>423</v>
      </c>
      <c r="B2726" t="s">
        <v>422</v>
      </c>
      <c r="C2726">
        <v>2017</v>
      </c>
      <c r="D2726">
        <v>90.155027849999996</v>
      </c>
      <c r="E2726">
        <v>31.16773641</v>
      </c>
      <c r="F2726">
        <v>5.4165401720000004</v>
      </c>
      <c r="H2726">
        <v>18865506</v>
      </c>
      <c r="I2726" t="str">
        <f>Master_Data!$A2726 &amp; "-" &amp; Master_Data!$C2726</f>
        <v>SST-2017</v>
      </c>
      <c r="J2726">
        <f t="shared" si="504"/>
        <v>1.3063565100000005</v>
      </c>
      <c r="K2726">
        <f t="shared" si="505"/>
        <v>-0.20575854000000149</v>
      </c>
      <c r="L2726">
        <f t="shared" si="506"/>
        <v>-4.3179642999999324E-2</v>
      </c>
      <c r="M2726">
        <f t="shared" si="507"/>
        <v>102185771.11410704</v>
      </c>
      <c r="N2726">
        <f t="shared" si="508"/>
        <v>9.8449721500000038</v>
      </c>
      <c r="O2726" t="str">
        <f t="shared" si="509"/>
        <v/>
      </c>
      <c r="P2726" t="str">
        <f>IFERROR(VLOOKUP(A2726,Ref_Data!$A:$B,2,0),"Unknown")</f>
        <v>Unknown</v>
      </c>
      <c r="Q2726" t="str">
        <f>IFERROR(VLOOKUP(A2726,Ref_Data!$A:$C,3,0),"Unknown")</f>
        <v>Unknown</v>
      </c>
      <c r="R2726" t="str">
        <f t="shared" si="510"/>
        <v>High Access</v>
      </c>
      <c r="S2726">
        <f t="shared" si="511"/>
        <v>5.3011201599218793</v>
      </c>
      <c r="T2726">
        <f t="shared" si="512"/>
        <v>1.6262175382650526</v>
      </c>
      <c r="U2726">
        <f t="shared" si="513"/>
        <v>0.73878910642677642</v>
      </c>
      <c r="V2726">
        <f t="shared" si="514"/>
        <v>7.9552981100000011</v>
      </c>
      <c r="W2726">
        <f t="shared" si="515"/>
        <v>-0.8424220069999997</v>
      </c>
    </row>
    <row r="2727" spans="1:23" x14ac:dyDescent="0.2">
      <c r="A2727" t="s">
        <v>423</v>
      </c>
      <c r="B2727" t="s">
        <v>422</v>
      </c>
      <c r="C2727">
        <v>2018</v>
      </c>
      <c r="D2727">
        <v>90.964733539999997</v>
      </c>
      <c r="E2727">
        <v>32.282663489999997</v>
      </c>
      <c r="F2727">
        <v>5.4444171490000004</v>
      </c>
      <c r="H2727">
        <v>19084934</v>
      </c>
      <c r="I2727" t="str">
        <f>Master_Data!$A2727 &amp; "-" &amp; Master_Data!$C2727</f>
        <v>SST-2018</v>
      </c>
      <c r="J2727">
        <f t="shared" si="504"/>
        <v>0.80970569000000125</v>
      </c>
      <c r="K2727">
        <f t="shared" si="505"/>
        <v>1.1149270799999975</v>
      </c>
      <c r="L2727">
        <f t="shared" si="506"/>
        <v>2.7876977000000025E-2</v>
      </c>
      <c r="M2727">
        <f t="shared" si="507"/>
        <v>103906341.95713317</v>
      </c>
      <c r="N2727">
        <f t="shared" si="508"/>
        <v>9.0352664600000026</v>
      </c>
      <c r="O2727" t="str">
        <f t="shared" si="509"/>
        <v/>
      </c>
      <c r="P2727" t="str">
        <f>IFERROR(VLOOKUP(A2727,Ref_Data!$A:$B,2,0),"Unknown")</f>
        <v>Unknown</v>
      </c>
      <c r="Q2727" t="str">
        <f>IFERROR(VLOOKUP(A2727,Ref_Data!$A:$C,3,0),"Unknown")</f>
        <v>Unknown</v>
      </c>
      <c r="R2727" t="str">
        <f t="shared" si="510"/>
        <v>High Access</v>
      </c>
      <c r="S2727">
        <f t="shared" si="511"/>
        <v>5.4809329803125024</v>
      </c>
      <c r="T2727">
        <f t="shared" si="512"/>
        <v>2.7196333196746956</v>
      </c>
      <c r="U2727">
        <f t="shared" si="513"/>
        <v>0.7335481393723855</v>
      </c>
      <c r="V2727">
        <f t="shared" si="514"/>
        <v>8.7650038000000023</v>
      </c>
      <c r="W2727">
        <f t="shared" si="515"/>
        <v>-0.81454502999999967</v>
      </c>
    </row>
    <row r="2728" spans="1:23" x14ac:dyDescent="0.2">
      <c r="A2728" t="s">
        <v>423</v>
      </c>
      <c r="B2728" t="s">
        <v>422</v>
      </c>
      <c r="C2728">
        <v>2019</v>
      </c>
      <c r="D2728">
        <v>92.091922280000006</v>
      </c>
      <c r="E2728">
        <v>31.655992489999999</v>
      </c>
      <c r="F2728">
        <v>5.0483513000000002</v>
      </c>
      <c r="H2728">
        <v>19293697</v>
      </c>
      <c r="I2728" t="str">
        <f>Master_Data!$A2728 &amp; "-" &amp; Master_Data!$C2728</f>
        <v>SST-2019</v>
      </c>
      <c r="J2728">
        <f t="shared" si="504"/>
        <v>1.1271887400000082</v>
      </c>
      <c r="K2728">
        <f t="shared" si="505"/>
        <v>-0.6266709999999982</v>
      </c>
      <c r="L2728">
        <f t="shared" si="506"/>
        <v>-0.39606584900000019</v>
      </c>
      <c r="M2728">
        <f t="shared" si="507"/>
        <v>97401360.3317561</v>
      </c>
      <c r="N2728">
        <f t="shared" si="508"/>
        <v>7.9080777199999943</v>
      </c>
      <c r="O2728" t="str">
        <f t="shared" si="509"/>
        <v/>
      </c>
      <c r="P2728" t="str">
        <f>IFERROR(VLOOKUP(A2728,Ref_Data!$A:$B,2,0),"Unknown")</f>
        <v>Unknown</v>
      </c>
      <c r="Q2728" t="str">
        <f>IFERROR(VLOOKUP(A2728,Ref_Data!$A:$C,3,0),"Unknown")</f>
        <v>Unknown</v>
      </c>
      <c r="R2728" t="str">
        <f t="shared" si="510"/>
        <v>High Access</v>
      </c>
      <c r="S2728">
        <f t="shared" si="511"/>
        <v>6.0505451405858821</v>
      </c>
      <c r="T2728">
        <f t="shared" si="512"/>
        <v>2.19380144617271</v>
      </c>
      <c r="U2728">
        <f t="shared" si="513"/>
        <v>0.36495000441841263</v>
      </c>
      <c r="V2728">
        <f t="shared" si="514"/>
        <v>9.8921925400000106</v>
      </c>
      <c r="W2728">
        <f t="shared" si="515"/>
        <v>-1.2106108789999999</v>
      </c>
    </row>
    <row r="2729" spans="1:23" x14ac:dyDescent="0.2">
      <c r="A2729" t="s">
        <v>423</v>
      </c>
      <c r="B2729" t="s">
        <v>422</v>
      </c>
      <c r="C2729">
        <v>2020</v>
      </c>
      <c r="D2729">
        <v>93.119594579999998</v>
      </c>
      <c r="E2729">
        <v>34.260913950000003</v>
      </c>
      <c r="F2729">
        <v>4.6175023839999998</v>
      </c>
      <c r="H2729">
        <v>19472157</v>
      </c>
      <c r="I2729" t="str">
        <f>Master_Data!$A2729 &amp; "-" &amp; Master_Data!$C2729</f>
        <v>SST-2020</v>
      </c>
      <c r="J2729">
        <f t="shared" si="504"/>
        <v>1.0276722999999919</v>
      </c>
      <c r="K2729">
        <f t="shared" si="505"/>
        <v>2.6049214600000035</v>
      </c>
      <c r="L2729">
        <f t="shared" si="506"/>
        <v>-0.43084891600000041</v>
      </c>
      <c r="M2729">
        <f t="shared" si="507"/>
        <v>89912731.369122282</v>
      </c>
      <c r="N2729">
        <f t="shared" si="508"/>
        <v>6.8804054200000024</v>
      </c>
      <c r="O2729" t="str">
        <f t="shared" si="509"/>
        <v/>
      </c>
      <c r="P2729" t="str">
        <f>IFERROR(VLOOKUP(A2729,Ref_Data!$A:$B,2,0),"Unknown")</f>
        <v>Unknown</v>
      </c>
      <c r="Q2729" t="str">
        <f>IFERROR(VLOOKUP(A2729,Ref_Data!$A:$C,3,0),"Unknown")</f>
        <v>Unknown</v>
      </c>
      <c r="R2729" t="str">
        <f t="shared" si="510"/>
        <v>High Access</v>
      </c>
      <c r="S2729">
        <f t="shared" si="511"/>
        <v>6.5457600543359149</v>
      </c>
      <c r="T2729">
        <f t="shared" si="512"/>
        <v>3.7260605161847415</v>
      </c>
      <c r="U2729">
        <f t="shared" si="513"/>
        <v>0.21675474769874192</v>
      </c>
      <c r="V2729">
        <f t="shared" si="514"/>
        <v>10.919864840000002</v>
      </c>
      <c r="W2729">
        <f t="shared" si="515"/>
        <v>-1.6414597950000003</v>
      </c>
    </row>
    <row r="2730" spans="1:23" x14ac:dyDescent="0.2">
      <c r="A2730" t="s">
        <v>423</v>
      </c>
      <c r="B2730" t="s">
        <v>422</v>
      </c>
      <c r="C2730">
        <v>2021</v>
      </c>
      <c r="D2730">
        <v>93.74681794</v>
      </c>
      <c r="F2730">
        <v>4.6619614729999999</v>
      </c>
      <c r="H2730">
        <v>19646549</v>
      </c>
      <c r="I2730" t="str">
        <f>Master_Data!$A2730 &amp; "-" &amp; Master_Data!$C2730</f>
        <v>SST-2021</v>
      </c>
      <c r="J2730">
        <f t="shared" si="504"/>
        <v>0.62722336000000212</v>
      </c>
      <c r="K2730" t="str">
        <f t="shared" si="505"/>
        <v/>
      </c>
      <c r="L2730">
        <f t="shared" si="506"/>
        <v>4.4459089000000063E-2</v>
      </c>
      <c r="M2730">
        <f t="shared" si="507"/>
        <v>91591454.515406668</v>
      </c>
      <c r="N2730">
        <f t="shared" si="508"/>
        <v>6.2531820600000003</v>
      </c>
      <c r="O2730" t="str">
        <f t="shared" si="509"/>
        <v/>
      </c>
      <c r="P2730" t="str">
        <f>IFERROR(VLOOKUP(A2730,Ref_Data!$A:$B,2,0),"Unknown")</f>
        <v>Unknown</v>
      </c>
      <c r="Q2730" t="str">
        <f>IFERROR(VLOOKUP(A2730,Ref_Data!$A:$C,3,0),"Unknown")</f>
        <v>Unknown</v>
      </c>
      <c r="R2730" t="str">
        <f t="shared" si="510"/>
        <v>High Access</v>
      </c>
      <c r="S2730">
        <f t="shared" si="511"/>
        <v>6.6216494297265598</v>
      </c>
      <c r="T2730" t="str">
        <f t="shared" si="512"/>
        <v/>
      </c>
      <c r="U2730">
        <f t="shared" si="513"/>
        <v>8.1227131995813551E-2</v>
      </c>
      <c r="V2730">
        <f t="shared" si="514"/>
        <v>11.547088200000005</v>
      </c>
      <c r="W2730">
        <f t="shared" si="515"/>
        <v>-1.5970007060000002</v>
      </c>
    </row>
    <row r="2731" spans="1:23" x14ac:dyDescent="0.2">
      <c r="A2731" t="s">
        <v>423</v>
      </c>
      <c r="B2731" t="s">
        <v>422</v>
      </c>
      <c r="C2731">
        <v>2022</v>
      </c>
      <c r="D2731">
        <v>93.852223640000005</v>
      </c>
      <c r="F2731">
        <v>4.7676850320000002</v>
      </c>
      <c r="H2731">
        <v>19852364</v>
      </c>
      <c r="I2731" t="str">
        <f>Master_Data!$A2731 &amp; "-" &amp; Master_Data!$C2731</f>
        <v>SST-2022</v>
      </c>
      <c r="J2731">
        <f t="shared" si="504"/>
        <v>0.10540570000000571</v>
      </c>
      <c r="K2731" t="str">
        <f t="shared" si="505"/>
        <v/>
      </c>
      <c r="L2731">
        <f t="shared" si="506"/>
        <v>0.1057235590000003</v>
      </c>
      <c r="M2731">
        <f t="shared" si="507"/>
        <v>94649818.692615658</v>
      </c>
      <c r="N2731">
        <f t="shared" si="508"/>
        <v>6.1477763599999946</v>
      </c>
      <c r="O2731" t="str">
        <f t="shared" si="509"/>
        <v/>
      </c>
      <c r="P2731" t="str">
        <f>IFERROR(VLOOKUP(A2731,Ref_Data!$A:$B,2,0),"Unknown")</f>
        <v>Unknown</v>
      </c>
      <c r="Q2731" t="str">
        <f>IFERROR(VLOOKUP(A2731,Ref_Data!$A:$C,3,0),"Unknown")</f>
        <v>Unknown</v>
      </c>
      <c r="R2731" t="str">
        <f t="shared" si="510"/>
        <v>High Access</v>
      </c>
      <c r="S2731">
        <f t="shared" si="511"/>
        <v>6.4381699760156579</v>
      </c>
      <c r="T2731" t="str">
        <f t="shared" si="512"/>
        <v/>
      </c>
      <c r="U2731">
        <f t="shared" si="513"/>
        <v>0.21688397977406382</v>
      </c>
      <c r="V2731">
        <f t="shared" si="514"/>
        <v>11.65249390000001</v>
      </c>
      <c r="W2731">
        <f t="shared" si="515"/>
        <v>-1.4912771469999999</v>
      </c>
    </row>
    <row r="2732" spans="1:23" x14ac:dyDescent="0.2">
      <c r="A2732" t="s">
        <v>425</v>
      </c>
      <c r="B2732" t="s">
        <v>424</v>
      </c>
      <c r="C2732">
        <v>2010</v>
      </c>
      <c r="D2732">
        <v>61.4</v>
      </c>
      <c r="E2732">
        <v>38.200000000000003</v>
      </c>
      <c r="F2732">
        <v>0.67986050799999997</v>
      </c>
      <c r="H2732">
        <v>181802</v>
      </c>
      <c r="I2732" t="str">
        <f>Master_Data!$A2732 &amp; "-" &amp; Master_Data!$C2732</f>
        <v>STP-2010</v>
      </c>
      <c r="J2732" t="str">
        <f t="shared" si="504"/>
        <v/>
      </c>
      <c r="K2732" t="str">
        <f t="shared" si="505"/>
        <v/>
      </c>
      <c r="L2732" t="str">
        <f t="shared" si="506"/>
        <v/>
      </c>
      <c r="M2732">
        <f t="shared" si="507"/>
        <v>123600.000075416</v>
      </c>
      <c r="N2732">
        <f t="shared" si="508"/>
        <v>38.6</v>
      </c>
      <c r="O2732" t="str">
        <f t="shared" si="509"/>
        <v/>
      </c>
      <c r="P2732" t="str">
        <f>IFERROR(VLOOKUP(A2732,Ref_Data!$A:$B,2,0),"Unknown")</f>
        <v>Lower Middle Income</v>
      </c>
      <c r="Q2732" t="str">
        <f>IFERROR(VLOOKUP(A2732,Ref_Data!$A:$C,3,0),"Unknown")</f>
        <v>Sub-Saharan Africa</v>
      </c>
      <c r="R2732" t="str">
        <f t="shared" si="510"/>
        <v>Moderate Access</v>
      </c>
      <c r="S2732">
        <f t="shared" si="511"/>
        <v>-18.224657439414052</v>
      </c>
      <c r="T2732">
        <f t="shared" si="512"/>
        <v>7.7873350932621008</v>
      </c>
      <c r="U2732">
        <f t="shared" si="513"/>
        <v>-4.4181987059916343</v>
      </c>
      <c r="V2732">
        <f t="shared" si="514"/>
        <v>0</v>
      </c>
      <c r="W2732">
        <f t="shared" si="515"/>
        <v>0</v>
      </c>
    </row>
    <row r="2733" spans="1:23" x14ac:dyDescent="0.2">
      <c r="A2733" t="s">
        <v>425</v>
      </c>
      <c r="B2733" t="s">
        <v>424</v>
      </c>
      <c r="C2733">
        <v>2011</v>
      </c>
      <c r="D2733">
        <v>62.6</v>
      </c>
      <c r="E2733">
        <v>42.4</v>
      </c>
      <c r="F2733">
        <v>0.68570258900000003</v>
      </c>
      <c r="H2733">
        <v>185649</v>
      </c>
      <c r="I2733" t="str">
        <f>Master_Data!$A2733 &amp; "-" &amp; Master_Data!$C2733</f>
        <v>STP-2011</v>
      </c>
      <c r="J2733">
        <f t="shared" si="504"/>
        <v>1.2000000000000028</v>
      </c>
      <c r="K2733">
        <f t="shared" si="505"/>
        <v>4.1999999999999957</v>
      </c>
      <c r="L2733">
        <f t="shared" si="506"/>
        <v>5.8420810000000545E-3</v>
      </c>
      <c r="M2733">
        <f t="shared" si="507"/>
        <v>127299.99994526101</v>
      </c>
      <c r="N2733">
        <f t="shared" si="508"/>
        <v>37.4</v>
      </c>
      <c r="O2733" t="str">
        <f t="shared" si="509"/>
        <v/>
      </c>
      <c r="P2733" t="str">
        <f>IFERROR(VLOOKUP(A2733,Ref_Data!$A:$B,2,0),"Unknown")</f>
        <v>Lower Middle Income</v>
      </c>
      <c r="Q2733" t="str">
        <f>IFERROR(VLOOKUP(A2733,Ref_Data!$A:$C,3,0),"Unknown")</f>
        <v>Sub-Saharan Africa</v>
      </c>
      <c r="R2733" t="str">
        <f t="shared" si="510"/>
        <v>Moderate Access</v>
      </c>
      <c r="S2733">
        <f t="shared" si="511"/>
        <v>-17.815327430820311</v>
      </c>
      <c r="T2733">
        <f t="shared" si="512"/>
        <v>12.202629710358856</v>
      </c>
      <c r="U2733">
        <f t="shared" si="513"/>
        <v>-4.4408307947740555</v>
      </c>
      <c r="V2733">
        <f t="shared" si="514"/>
        <v>1.2000000000000028</v>
      </c>
      <c r="W2733">
        <f t="shared" si="515"/>
        <v>5.8420810000000545E-3</v>
      </c>
    </row>
    <row r="2734" spans="1:23" x14ac:dyDescent="0.2">
      <c r="A2734" t="s">
        <v>425</v>
      </c>
      <c r="B2734" t="s">
        <v>424</v>
      </c>
      <c r="C2734">
        <v>2012</v>
      </c>
      <c r="D2734">
        <v>57.9</v>
      </c>
      <c r="E2734">
        <v>40.1</v>
      </c>
      <c r="F2734">
        <v>0.70101721400000006</v>
      </c>
      <c r="H2734">
        <v>189439</v>
      </c>
      <c r="I2734" t="str">
        <f>Master_Data!$A2734 &amp; "-" &amp; Master_Data!$C2734</f>
        <v>STP-2012</v>
      </c>
      <c r="J2734">
        <f t="shared" si="504"/>
        <v>-4.7000000000000028</v>
      </c>
      <c r="K2734">
        <f t="shared" si="505"/>
        <v>-2.2999999999999972</v>
      </c>
      <c r="L2734">
        <f t="shared" si="506"/>
        <v>1.5314625000000026E-2</v>
      </c>
      <c r="M2734">
        <f t="shared" si="507"/>
        <v>132800.00000294601</v>
      </c>
      <c r="N2734">
        <f t="shared" si="508"/>
        <v>42.1</v>
      </c>
      <c r="O2734" t="str">
        <f t="shared" si="509"/>
        <v/>
      </c>
      <c r="P2734" t="str">
        <f>IFERROR(VLOOKUP(A2734,Ref_Data!$A:$B,2,0),"Unknown")</f>
        <v>Lower Middle Income</v>
      </c>
      <c r="Q2734" t="str">
        <f>IFERROR(VLOOKUP(A2734,Ref_Data!$A:$C,3,0),"Unknown")</f>
        <v>Sub-Saharan Africa</v>
      </c>
      <c r="R2734" t="str">
        <f t="shared" si="510"/>
        <v>Moderate Access</v>
      </c>
      <c r="S2734">
        <f t="shared" si="511"/>
        <v>-23.220804536015628</v>
      </c>
      <c r="T2734">
        <f t="shared" si="512"/>
        <v>9.9928705467751193</v>
      </c>
      <c r="U2734">
        <f t="shared" si="513"/>
        <v>-4.7044868490962291</v>
      </c>
      <c r="V2734">
        <f t="shared" si="514"/>
        <v>-3.5</v>
      </c>
      <c r="W2734">
        <f t="shared" si="515"/>
        <v>2.1156706000000081E-2</v>
      </c>
    </row>
    <row r="2735" spans="1:23" x14ac:dyDescent="0.2">
      <c r="A2735" t="s">
        <v>425</v>
      </c>
      <c r="B2735" t="s">
        <v>424</v>
      </c>
      <c r="C2735">
        <v>2013</v>
      </c>
      <c r="D2735">
        <v>65</v>
      </c>
      <c r="E2735">
        <v>42.8</v>
      </c>
      <c r="F2735">
        <v>0.69066208299999998</v>
      </c>
      <c r="H2735">
        <v>193148</v>
      </c>
      <c r="I2735" t="str">
        <f>Master_Data!$A2735 &amp; "-" &amp; Master_Data!$C2735</f>
        <v>STP-2013</v>
      </c>
      <c r="J2735">
        <f t="shared" si="504"/>
        <v>7.1000000000000014</v>
      </c>
      <c r="K2735">
        <f t="shared" si="505"/>
        <v>2.6999999999999957</v>
      </c>
      <c r="L2735">
        <f t="shared" si="506"/>
        <v>-1.0355131000000073E-2</v>
      </c>
      <c r="M2735">
        <f t="shared" si="507"/>
        <v>133400.00000728399</v>
      </c>
      <c r="N2735">
        <f t="shared" si="508"/>
        <v>35</v>
      </c>
      <c r="O2735" t="str">
        <f t="shared" si="509"/>
        <v/>
      </c>
      <c r="P2735" t="str">
        <f>IFERROR(VLOOKUP(A2735,Ref_Data!$A:$B,2,0),"Unknown")</f>
        <v>Lower Middle Income</v>
      </c>
      <c r="Q2735" t="str">
        <f>IFERROR(VLOOKUP(A2735,Ref_Data!$A:$C,3,0),"Unknown")</f>
        <v>Sub-Saharan Africa</v>
      </c>
      <c r="R2735" t="str">
        <f t="shared" si="510"/>
        <v>Moderate Access</v>
      </c>
      <c r="S2735">
        <f t="shared" si="511"/>
        <v>-16.712538176640606</v>
      </c>
      <c r="T2735">
        <f t="shared" si="512"/>
        <v>12.498359916164649</v>
      </c>
      <c r="U2735">
        <f t="shared" si="513"/>
        <v>-4.2777083610000037</v>
      </c>
      <c r="V2735">
        <f t="shared" si="514"/>
        <v>3.6000000000000014</v>
      </c>
      <c r="W2735">
        <f t="shared" si="515"/>
        <v>1.0801575000000008E-2</v>
      </c>
    </row>
    <row r="2736" spans="1:23" x14ac:dyDescent="0.2">
      <c r="A2736" t="s">
        <v>425</v>
      </c>
      <c r="B2736" t="s">
        <v>424</v>
      </c>
      <c r="C2736">
        <v>2014</v>
      </c>
      <c r="D2736">
        <v>68.599999999999994</v>
      </c>
      <c r="E2736">
        <v>38.4</v>
      </c>
      <c r="F2736">
        <v>0.66881133500000001</v>
      </c>
      <c r="H2736">
        <v>196767</v>
      </c>
      <c r="I2736" t="str">
        <f>Master_Data!$A2736 &amp; "-" &amp; Master_Data!$C2736</f>
        <v>STP-2014</v>
      </c>
      <c r="J2736">
        <f t="shared" si="504"/>
        <v>3.5999999999999943</v>
      </c>
      <c r="K2736">
        <f t="shared" si="505"/>
        <v>-4.3999999999999986</v>
      </c>
      <c r="L2736">
        <f t="shared" si="506"/>
        <v>-2.1850747999999975E-2</v>
      </c>
      <c r="M2736">
        <f t="shared" si="507"/>
        <v>131599.99995394499</v>
      </c>
      <c r="N2736">
        <f t="shared" si="508"/>
        <v>31.400000000000006</v>
      </c>
      <c r="O2736" t="str">
        <f t="shared" si="509"/>
        <v/>
      </c>
      <c r="P2736" t="str">
        <f>IFERROR(VLOOKUP(A2736,Ref_Data!$A:$B,2,0),"Unknown")</f>
        <v>Lower Middle Income</v>
      </c>
      <c r="Q2736" t="str">
        <f>IFERROR(VLOOKUP(A2736,Ref_Data!$A:$C,3,0),"Unknown")</f>
        <v>Sub-Saharan Africa</v>
      </c>
      <c r="R2736" t="str">
        <f t="shared" si="510"/>
        <v>Moderate Access</v>
      </c>
      <c r="S2736">
        <f t="shared" si="511"/>
        <v>-13.840902588867152</v>
      </c>
      <c r="T2736">
        <f t="shared" si="512"/>
        <v>8.2882733944216973</v>
      </c>
      <c r="U2736">
        <f t="shared" si="513"/>
        <v>-4.1224755630836842</v>
      </c>
      <c r="V2736">
        <f t="shared" si="514"/>
        <v>7.1999999999999957</v>
      </c>
      <c r="W2736">
        <f t="shared" si="515"/>
        <v>-1.1049172999999968E-2</v>
      </c>
    </row>
    <row r="2737" spans="1:23" x14ac:dyDescent="0.2">
      <c r="A2737" t="s">
        <v>425</v>
      </c>
      <c r="B2737" t="s">
        <v>424</v>
      </c>
      <c r="C2737">
        <v>2015</v>
      </c>
      <c r="D2737">
        <v>67.3</v>
      </c>
      <c r="E2737">
        <v>39.200000000000003</v>
      </c>
      <c r="F2737">
        <v>0.70247789500000002</v>
      </c>
      <c r="H2737">
        <v>200291</v>
      </c>
      <c r="I2737" t="str">
        <f>Master_Data!$A2737 &amp; "-" &amp; Master_Data!$C2737</f>
        <v>STP-2015</v>
      </c>
      <c r="J2737">
        <f t="shared" si="504"/>
        <v>-1.2999999999999972</v>
      </c>
      <c r="K2737">
        <f t="shared" si="505"/>
        <v>0.80000000000000426</v>
      </c>
      <c r="L2737">
        <f t="shared" si="506"/>
        <v>3.3666560000000012E-2</v>
      </c>
      <c r="M2737">
        <f t="shared" si="507"/>
        <v>140700.00006744501</v>
      </c>
      <c r="N2737">
        <f t="shared" si="508"/>
        <v>32.700000000000003</v>
      </c>
      <c r="O2737" t="str">
        <f t="shared" si="509"/>
        <v/>
      </c>
      <c r="P2737" t="str">
        <f>IFERROR(VLOOKUP(A2737,Ref_Data!$A:$B,2,0),"Unknown")</f>
        <v>Lower Middle Income</v>
      </c>
      <c r="Q2737" t="str">
        <f>IFERROR(VLOOKUP(A2737,Ref_Data!$A:$C,3,0),"Unknown")</f>
        <v>Sub-Saharan Africa</v>
      </c>
      <c r="R2737" t="str">
        <f t="shared" si="510"/>
        <v>Moderate Access</v>
      </c>
      <c r="S2737">
        <f t="shared" si="511"/>
        <v>-15.715238558046892</v>
      </c>
      <c r="T2737">
        <f t="shared" si="512"/>
        <v>9.2848428085020132</v>
      </c>
      <c r="U2737">
        <f t="shared" si="513"/>
        <v>-4.0069634710041786</v>
      </c>
      <c r="V2737">
        <f t="shared" si="514"/>
        <v>5.8999999999999986</v>
      </c>
      <c r="W2737">
        <f t="shared" si="515"/>
        <v>2.2617387000000044E-2</v>
      </c>
    </row>
    <row r="2738" spans="1:23" x14ac:dyDescent="0.2">
      <c r="A2738" t="s">
        <v>425</v>
      </c>
      <c r="B2738" t="s">
        <v>424</v>
      </c>
      <c r="C2738">
        <v>2016</v>
      </c>
      <c r="D2738">
        <v>69.400000000000006</v>
      </c>
      <c r="E2738">
        <v>38.1</v>
      </c>
      <c r="F2738">
        <v>0.71874278899999999</v>
      </c>
      <c r="H2738">
        <v>203689</v>
      </c>
      <c r="I2738" t="str">
        <f>Master_Data!$A2738 &amp; "-" &amp; Master_Data!$C2738</f>
        <v>STP-2016</v>
      </c>
      <c r="J2738">
        <f t="shared" si="504"/>
        <v>2.1000000000000085</v>
      </c>
      <c r="K2738">
        <f t="shared" si="505"/>
        <v>-1.1000000000000014</v>
      </c>
      <c r="L2738">
        <f t="shared" si="506"/>
        <v>1.6264893999999974E-2</v>
      </c>
      <c r="M2738">
        <f t="shared" si="507"/>
        <v>146399.999948621</v>
      </c>
      <c r="N2738">
        <f t="shared" si="508"/>
        <v>30.599999999999994</v>
      </c>
      <c r="O2738" t="str">
        <f t="shared" si="509"/>
        <v/>
      </c>
      <c r="P2738" t="str">
        <f>IFERROR(VLOOKUP(A2738,Ref_Data!$A:$B,2,0),"Unknown")</f>
        <v>Lower Middle Income</v>
      </c>
      <c r="Q2738" t="str">
        <f>IFERROR(VLOOKUP(A2738,Ref_Data!$A:$C,3,0),"Unknown")</f>
        <v>Sub-Saharan Africa</v>
      </c>
      <c r="R2738" t="str">
        <f t="shared" si="510"/>
        <v>Moderate Access</v>
      </c>
      <c r="S2738">
        <f t="shared" si="511"/>
        <v>-14.694751130546962</v>
      </c>
      <c r="T2738">
        <f t="shared" si="512"/>
        <v>8.393942474815276</v>
      </c>
      <c r="U2738">
        <f t="shared" si="513"/>
        <v>-3.9556290066694562</v>
      </c>
      <c r="V2738">
        <f t="shared" si="514"/>
        <v>8.0000000000000071</v>
      </c>
      <c r="W2738">
        <f t="shared" si="515"/>
        <v>3.8882281000000019E-2</v>
      </c>
    </row>
    <row r="2739" spans="1:23" x14ac:dyDescent="0.2">
      <c r="A2739" t="s">
        <v>425</v>
      </c>
      <c r="B2739" t="s">
        <v>424</v>
      </c>
      <c r="C2739">
        <v>2017</v>
      </c>
      <c r="D2739">
        <v>74.3</v>
      </c>
      <c r="E2739">
        <v>39.200000000000003</v>
      </c>
      <c r="F2739">
        <v>0.72039425999999995</v>
      </c>
      <c r="H2739">
        <v>206970</v>
      </c>
      <c r="I2739" t="str">
        <f>Master_Data!$A2739 &amp; "-" &amp; Master_Data!$C2739</f>
        <v>STP-2017</v>
      </c>
      <c r="J2739">
        <f t="shared" si="504"/>
        <v>4.8999999999999915</v>
      </c>
      <c r="K2739">
        <f t="shared" si="505"/>
        <v>1.1000000000000014</v>
      </c>
      <c r="L2739">
        <f t="shared" si="506"/>
        <v>1.6514709999999599E-3</v>
      </c>
      <c r="M2739">
        <f t="shared" si="507"/>
        <v>149099.9999922</v>
      </c>
      <c r="N2739">
        <f t="shared" si="508"/>
        <v>25.700000000000003</v>
      </c>
      <c r="O2739" t="str">
        <f t="shared" si="509"/>
        <v/>
      </c>
      <c r="P2739" t="str">
        <f>IFERROR(VLOOKUP(A2739,Ref_Data!$A:$B,2,0),"Unknown")</f>
        <v>Lower Middle Income</v>
      </c>
      <c r="Q2739" t="str">
        <f>IFERROR(VLOOKUP(A2739,Ref_Data!$A:$C,3,0),"Unknown")</f>
        <v>Sub-Saharan Africa</v>
      </c>
      <c r="R2739" t="str">
        <f t="shared" si="510"/>
        <v>Moderate Access</v>
      </c>
      <c r="S2739">
        <f t="shared" si="511"/>
        <v>-10.55390769007812</v>
      </c>
      <c r="T2739">
        <f t="shared" si="512"/>
        <v>9.6584811282650556</v>
      </c>
      <c r="U2739">
        <f t="shared" si="513"/>
        <v>-3.957356805573224</v>
      </c>
      <c r="V2739">
        <f t="shared" si="514"/>
        <v>12.899999999999999</v>
      </c>
      <c r="W2739">
        <f t="shared" si="515"/>
        <v>4.0533751999999978E-2</v>
      </c>
    </row>
    <row r="2740" spans="1:23" x14ac:dyDescent="0.2">
      <c r="A2740" t="s">
        <v>425</v>
      </c>
      <c r="B2740" t="s">
        <v>424</v>
      </c>
      <c r="C2740">
        <v>2018</v>
      </c>
      <c r="D2740">
        <v>71</v>
      </c>
      <c r="E2740">
        <v>40.6</v>
      </c>
      <c r="F2740">
        <v>0.72554439599999998</v>
      </c>
      <c r="H2740">
        <v>210187</v>
      </c>
      <c r="I2740" t="str">
        <f>Master_Data!$A2740 &amp; "-" &amp; Master_Data!$C2740</f>
        <v>STP-2018</v>
      </c>
      <c r="J2740">
        <f t="shared" si="504"/>
        <v>-3.2999999999999972</v>
      </c>
      <c r="K2740">
        <f t="shared" si="505"/>
        <v>1.3999999999999986</v>
      </c>
      <c r="L2740">
        <f t="shared" si="506"/>
        <v>5.1501360000000274E-3</v>
      </c>
      <c r="M2740">
        <f t="shared" si="507"/>
        <v>152499.99996205201</v>
      </c>
      <c r="N2740">
        <f t="shared" si="508"/>
        <v>29</v>
      </c>
      <c r="O2740" t="str">
        <f t="shared" si="509"/>
        <v/>
      </c>
      <c r="P2740" t="str">
        <f>IFERROR(VLOOKUP(A2740,Ref_Data!$A:$B,2,0),"Unknown")</f>
        <v>Lower Middle Income</v>
      </c>
      <c r="Q2740" t="str">
        <f>IFERROR(VLOOKUP(A2740,Ref_Data!$A:$C,3,0),"Unknown")</f>
        <v>Sub-Saharan Africa</v>
      </c>
      <c r="R2740" t="str">
        <f t="shared" si="510"/>
        <v>Moderate Access</v>
      </c>
      <c r="S2740">
        <f t="shared" si="511"/>
        <v>-14.483800559687495</v>
      </c>
      <c r="T2740">
        <f t="shared" si="512"/>
        <v>11.0369698296747</v>
      </c>
      <c r="U2740">
        <f t="shared" si="513"/>
        <v>-3.9853246136276148</v>
      </c>
      <c r="V2740">
        <f t="shared" si="514"/>
        <v>9.6000000000000014</v>
      </c>
      <c r="W2740">
        <f t="shared" si="515"/>
        <v>4.5683888000000006E-2</v>
      </c>
    </row>
    <row r="2741" spans="1:23" x14ac:dyDescent="0.2">
      <c r="A2741" t="s">
        <v>425</v>
      </c>
      <c r="B2741" t="s">
        <v>424</v>
      </c>
      <c r="C2741">
        <v>2019</v>
      </c>
      <c r="D2741">
        <v>75.099999999999994</v>
      </c>
      <c r="E2741">
        <v>38.6</v>
      </c>
      <c r="F2741">
        <v>0.74557621699999999</v>
      </c>
      <c r="H2741">
        <v>213392</v>
      </c>
      <c r="I2741" t="str">
        <f>Master_Data!$A2741 &amp; "-" &amp; Master_Data!$C2741</f>
        <v>STP-2019</v>
      </c>
      <c r="J2741">
        <f t="shared" si="504"/>
        <v>4.0999999999999943</v>
      </c>
      <c r="K2741">
        <f t="shared" si="505"/>
        <v>-2</v>
      </c>
      <c r="L2741">
        <f t="shared" si="506"/>
        <v>2.0031821000000005E-2</v>
      </c>
      <c r="M2741">
        <f t="shared" si="507"/>
        <v>159100.00009806399</v>
      </c>
      <c r="N2741">
        <f t="shared" si="508"/>
        <v>24.900000000000006</v>
      </c>
      <c r="O2741" t="str">
        <f t="shared" si="509"/>
        <v/>
      </c>
      <c r="P2741" t="str">
        <f>IFERROR(VLOOKUP(A2741,Ref_Data!$A:$B,2,0),"Unknown")</f>
        <v>Lower Middle Income</v>
      </c>
      <c r="Q2741" t="str">
        <f>IFERROR(VLOOKUP(A2741,Ref_Data!$A:$C,3,0),"Unknown")</f>
        <v>Sub-Saharan Africa</v>
      </c>
      <c r="R2741" t="str">
        <f t="shared" si="510"/>
        <v>Moderate Access</v>
      </c>
      <c r="S2741">
        <f t="shared" si="511"/>
        <v>-10.941377139414129</v>
      </c>
      <c r="T2741">
        <f t="shared" si="512"/>
        <v>9.1378089561727123</v>
      </c>
      <c r="U2741">
        <f t="shared" si="513"/>
        <v>-3.9378250785815876</v>
      </c>
      <c r="V2741">
        <f t="shared" si="514"/>
        <v>13.699999999999996</v>
      </c>
      <c r="W2741">
        <f t="shared" si="515"/>
        <v>6.5715709000000011E-2</v>
      </c>
    </row>
    <row r="2742" spans="1:23" x14ac:dyDescent="0.2">
      <c r="A2742" t="s">
        <v>425</v>
      </c>
      <c r="B2742" t="s">
        <v>424</v>
      </c>
      <c r="C2742">
        <v>2020</v>
      </c>
      <c r="D2742">
        <v>76.8</v>
      </c>
      <c r="E2742">
        <v>41.6</v>
      </c>
      <c r="F2742">
        <v>0.70871754799999997</v>
      </c>
      <c r="H2742">
        <v>217435</v>
      </c>
      <c r="I2742" t="str">
        <f>Master_Data!$A2742 &amp; "-" &amp; Master_Data!$C2742</f>
        <v>STP-2020</v>
      </c>
      <c r="J2742">
        <f t="shared" si="504"/>
        <v>1.7000000000000028</v>
      </c>
      <c r="K2742">
        <f t="shared" si="505"/>
        <v>3</v>
      </c>
      <c r="L2742">
        <f t="shared" si="506"/>
        <v>-3.6858669000000011E-2</v>
      </c>
      <c r="M2742">
        <f t="shared" si="507"/>
        <v>154100.00004938</v>
      </c>
      <c r="N2742">
        <f t="shared" si="508"/>
        <v>23.200000000000003</v>
      </c>
      <c r="O2742" t="str">
        <f t="shared" si="509"/>
        <v/>
      </c>
      <c r="P2742" t="str">
        <f>IFERROR(VLOOKUP(A2742,Ref_Data!$A:$B,2,0),"Unknown")</f>
        <v>Lower Middle Income</v>
      </c>
      <c r="Q2742" t="str">
        <f>IFERROR(VLOOKUP(A2742,Ref_Data!$A:$C,3,0),"Unknown")</f>
        <v>Sub-Saharan Africa</v>
      </c>
      <c r="R2742" t="str">
        <f t="shared" si="510"/>
        <v>Moderate Access</v>
      </c>
      <c r="S2742">
        <f t="shared" si="511"/>
        <v>-9.7738345256640855</v>
      </c>
      <c r="T2742">
        <f t="shared" si="512"/>
        <v>11.06514656618474</v>
      </c>
      <c r="U2742">
        <f t="shared" si="513"/>
        <v>-3.6920300883012578</v>
      </c>
      <c r="V2742">
        <f t="shared" si="514"/>
        <v>15.399999999999999</v>
      </c>
      <c r="W2742">
        <f t="shared" si="515"/>
        <v>2.885704E-2</v>
      </c>
    </row>
    <row r="2743" spans="1:23" x14ac:dyDescent="0.2">
      <c r="A2743" t="s">
        <v>425</v>
      </c>
      <c r="B2743" t="s">
        <v>424</v>
      </c>
      <c r="C2743">
        <v>2021</v>
      </c>
      <c r="D2743">
        <v>78.5</v>
      </c>
      <c r="E2743">
        <v>40.799999999999997</v>
      </c>
      <c r="F2743">
        <v>0.71318835300000005</v>
      </c>
      <c r="H2743">
        <v>221961</v>
      </c>
      <c r="I2743" t="str">
        <f>Master_Data!$A2743 &amp; "-" &amp; Master_Data!$C2743</f>
        <v>STP-2021</v>
      </c>
      <c r="J2743">
        <f t="shared" si="504"/>
        <v>1.7000000000000028</v>
      </c>
      <c r="K2743">
        <f t="shared" si="505"/>
        <v>-0.80000000000000426</v>
      </c>
      <c r="L2743">
        <f t="shared" si="506"/>
        <v>4.4708050000000776E-3</v>
      </c>
      <c r="M2743">
        <f t="shared" si="507"/>
        <v>158300.00002023301</v>
      </c>
      <c r="N2743">
        <f t="shared" si="508"/>
        <v>21.5</v>
      </c>
      <c r="O2743" t="str">
        <f t="shared" si="509"/>
        <v/>
      </c>
      <c r="P2743" t="str">
        <f>IFERROR(VLOOKUP(A2743,Ref_Data!$A:$B,2,0),"Unknown")</f>
        <v>Lower Middle Income</v>
      </c>
      <c r="Q2743" t="str">
        <f>IFERROR(VLOOKUP(A2743,Ref_Data!$A:$C,3,0),"Unknown")</f>
        <v>Sub-Saharan Africa</v>
      </c>
      <c r="R2743" t="str">
        <f t="shared" si="510"/>
        <v>Moderate Access</v>
      </c>
      <c r="S2743">
        <f t="shared" si="511"/>
        <v>-8.6251685102734399</v>
      </c>
      <c r="T2743">
        <f t="shared" si="512"/>
        <v>11.196618357487939</v>
      </c>
      <c r="U2743">
        <f t="shared" si="513"/>
        <v>-3.8675459880041863</v>
      </c>
      <c r="V2743">
        <f t="shared" si="514"/>
        <v>17.100000000000001</v>
      </c>
      <c r="W2743">
        <f t="shared" si="515"/>
        <v>3.3327845000000078E-2</v>
      </c>
    </row>
    <row r="2744" spans="1:23" x14ac:dyDescent="0.2">
      <c r="A2744" t="s">
        <v>425</v>
      </c>
      <c r="B2744" t="s">
        <v>424</v>
      </c>
      <c r="C2744">
        <v>2022</v>
      </c>
      <c r="D2744">
        <v>78</v>
      </c>
      <c r="E2744">
        <v>42.5</v>
      </c>
      <c r="F2744">
        <v>0.62393672300000003</v>
      </c>
      <c r="H2744">
        <v>226305</v>
      </c>
      <c r="I2744" t="str">
        <f>Master_Data!$A2744 &amp; "-" &amp; Master_Data!$C2744</f>
        <v>STP-2022</v>
      </c>
      <c r="J2744">
        <f t="shared" si="504"/>
        <v>-0.5</v>
      </c>
      <c r="K2744">
        <f t="shared" si="505"/>
        <v>1.7000000000000028</v>
      </c>
      <c r="L2744">
        <f t="shared" si="506"/>
        <v>-8.9251630000000026E-2</v>
      </c>
      <c r="M2744">
        <f t="shared" si="507"/>
        <v>141200.00009851501</v>
      </c>
      <c r="N2744">
        <f t="shared" si="508"/>
        <v>22</v>
      </c>
      <c r="O2744" t="str">
        <f t="shared" si="509"/>
        <v/>
      </c>
      <c r="P2744" t="str">
        <f>IFERROR(VLOOKUP(A2744,Ref_Data!$A:$B,2,0),"Unknown")</f>
        <v>Lower Middle Income</v>
      </c>
      <c r="Q2744" t="str">
        <f>IFERROR(VLOOKUP(A2744,Ref_Data!$A:$C,3,0),"Unknown")</f>
        <v>Sub-Saharan Africa</v>
      </c>
      <c r="R2744" t="str">
        <f t="shared" si="510"/>
        <v>Moderate Access</v>
      </c>
      <c r="S2744">
        <f t="shared" si="511"/>
        <v>-9.4140536639843475</v>
      </c>
      <c r="T2744">
        <f t="shared" si="512"/>
        <v>12.078260869565206</v>
      </c>
      <c r="U2744">
        <f t="shared" si="513"/>
        <v>-3.9268643292259364</v>
      </c>
      <c r="V2744">
        <f t="shared" si="514"/>
        <v>16.600000000000001</v>
      </c>
      <c r="W2744">
        <f t="shared" si="515"/>
        <v>-5.5923784999999948E-2</v>
      </c>
    </row>
    <row r="2745" spans="1:23" x14ac:dyDescent="0.2">
      <c r="A2745" t="s">
        <v>427</v>
      </c>
      <c r="B2745" t="s">
        <v>426</v>
      </c>
      <c r="C2745">
        <v>2010</v>
      </c>
      <c r="D2745">
        <v>91.2</v>
      </c>
      <c r="E2745">
        <v>22.1</v>
      </c>
      <c r="F2745">
        <v>3.1817181680000002</v>
      </c>
      <c r="G2745">
        <v>1351.3621410000001</v>
      </c>
      <c r="H2745">
        <v>549923</v>
      </c>
      <c r="I2745" t="str">
        <f>Master_Data!$A2745 &amp; "-" &amp; Master_Data!$C2745</f>
        <v>SUR-2010</v>
      </c>
      <c r="J2745" t="str">
        <f t="shared" si="504"/>
        <v/>
      </c>
      <c r="K2745" t="str">
        <f t="shared" si="505"/>
        <v/>
      </c>
      <c r="L2745" t="str">
        <f t="shared" si="506"/>
        <v/>
      </c>
      <c r="M2745">
        <f t="shared" si="507"/>
        <v>1749700.0001010641</v>
      </c>
      <c r="N2745">
        <f t="shared" si="508"/>
        <v>8.7999999999999972</v>
      </c>
      <c r="O2745">
        <f t="shared" si="509"/>
        <v>2.3544526455695638</v>
      </c>
      <c r="P2745" t="str">
        <f>IFERROR(VLOOKUP(A2745,Ref_Data!$A:$B,2,0),"Unknown")</f>
        <v>Upper Middle Income</v>
      </c>
      <c r="Q2745" t="str">
        <f>IFERROR(VLOOKUP(A2745,Ref_Data!$A:$C,3,0),"Unknown")</f>
        <v>Latin America &amp; Caribbean</v>
      </c>
      <c r="R2745" t="str">
        <f t="shared" si="510"/>
        <v>High Access</v>
      </c>
      <c r="S2745">
        <f t="shared" si="511"/>
        <v>11.575342560585952</v>
      </c>
      <c r="T2745">
        <f t="shared" si="512"/>
        <v>-8.3126649067379006</v>
      </c>
      <c r="U2745">
        <f t="shared" si="513"/>
        <v>-1.9163410459916341</v>
      </c>
      <c r="V2745">
        <f t="shared" si="514"/>
        <v>0</v>
      </c>
      <c r="W2745">
        <f t="shared" si="515"/>
        <v>0</v>
      </c>
    </row>
    <row r="2746" spans="1:23" x14ac:dyDescent="0.2">
      <c r="A2746" t="s">
        <v>427</v>
      </c>
      <c r="B2746" t="s">
        <v>426</v>
      </c>
      <c r="C2746">
        <v>2011</v>
      </c>
      <c r="D2746">
        <v>94.6</v>
      </c>
      <c r="E2746">
        <v>21.2</v>
      </c>
      <c r="F2746">
        <v>3.5173630020000002</v>
      </c>
      <c r="G2746">
        <v>1676.952219</v>
      </c>
      <c r="H2746">
        <v>556269</v>
      </c>
      <c r="I2746" t="str">
        <f>Master_Data!$A2746 &amp; "-" &amp; Master_Data!$C2746</f>
        <v>SUR-2011</v>
      </c>
      <c r="J2746">
        <f t="shared" si="504"/>
        <v>3.3999999999999915</v>
      </c>
      <c r="K2746">
        <f t="shared" si="505"/>
        <v>-0.90000000000000213</v>
      </c>
      <c r="L2746">
        <f t="shared" si="506"/>
        <v>0.335644834</v>
      </c>
      <c r="M2746">
        <f t="shared" si="507"/>
        <v>1956599.9997595381</v>
      </c>
      <c r="N2746">
        <f t="shared" si="508"/>
        <v>5.4000000000000057</v>
      </c>
      <c r="O2746">
        <f t="shared" si="509"/>
        <v>2.0974735965330447</v>
      </c>
      <c r="P2746" t="str">
        <f>IFERROR(VLOOKUP(A2746,Ref_Data!$A:$B,2,0),"Unknown")</f>
        <v>Upper Middle Income</v>
      </c>
      <c r="Q2746" t="str">
        <f>IFERROR(VLOOKUP(A2746,Ref_Data!$A:$C,3,0),"Unknown")</f>
        <v>Latin America &amp; Caribbean</v>
      </c>
      <c r="R2746" t="str">
        <f t="shared" si="510"/>
        <v>High Access</v>
      </c>
      <c r="S2746">
        <f t="shared" si="511"/>
        <v>14.184672569179682</v>
      </c>
      <c r="T2746">
        <f t="shared" si="512"/>
        <v>-8.9973702896411432</v>
      </c>
      <c r="U2746">
        <f t="shared" si="513"/>
        <v>-1.6091703817740552</v>
      </c>
      <c r="V2746">
        <f t="shared" si="514"/>
        <v>3.3999999999999915</v>
      </c>
      <c r="W2746">
        <f t="shared" si="515"/>
        <v>0.335644834</v>
      </c>
    </row>
    <row r="2747" spans="1:23" x14ac:dyDescent="0.2">
      <c r="A2747" t="s">
        <v>427</v>
      </c>
      <c r="B2747" t="s">
        <v>426</v>
      </c>
      <c r="C2747">
        <v>2012</v>
      </c>
      <c r="D2747">
        <v>94.6</v>
      </c>
      <c r="E2747">
        <v>15.8</v>
      </c>
      <c r="F2747">
        <v>4.3454614290000002</v>
      </c>
      <c r="G2747">
        <v>1411.638244</v>
      </c>
      <c r="H2747">
        <v>562633</v>
      </c>
      <c r="I2747" t="str">
        <f>Master_Data!$A2747 &amp; "-" &amp; Master_Data!$C2747</f>
        <v>SUR-2012</v>
      </c>
      <c r="J2747">
        <f t="shared" si="504"/>
        <v>0</v>
      </c>
      <c r="K2747">
        <f t="shared" si="505"/>
        <v>-5.3999999999999986</v>
      </c>
      <c r="L2747">
        <f t="shared" si="506"/>
        <v>0.82809842700000003</v>
      </c>
      <c r="M2747">
        <f t="shared" si="507"/>
        <v>2444900.0001825569</v>
      </c>
      <c r="N2747">
        <f t="shared" si="508"/>
        <v>5.4000000000000057</v>
      </c>
      <c r="O2747">
        <f t="shared" si="509"/>
        <v>3.0783109252458027</v>
      </c>
      <c r="P2747" t="str">
        <f>IFERROR(VLOOKUP(A2747,Ref_Data!$A:$B,2,0),"Unknown")</f>
        <v>Upper Middle Income</v>
      </c>
      <c r="Q2747" t="str">
        <f>IFERROR(VLOOKUP(A2747,Ref_Data!$A:$C,3,0),"Unknown")</f>
        <v>Latin America &amp; Caribbean</v>
      </c>
      <c r="R2747" t="str">
        <f t="shared" si="510"/>
        <v>High Access</v>
      </c>
      <c r="S2747">
        <f t="shared" si="511"/>
        <v>13.479195463984368</v>
      </c>
      <c r="T2747">
        <f t="shared" si="512"/>
        <v>-14.307129453224881</v>
      </c>
      <c r="U2747">
        <f t="shared" si="513"/>
        <v>-1.060042634096229</v>
      </c>
      <c r="V2747">
        <f t="shared" si="514"/>
        <v>3.3999999999999915</v>
      </c>
      <c r="W2747">
        <f t="shared" si="515"/>
        <v>1.163743261</v>
      </c>
    </row>
    <row r="2748" spans="1:23" x14ac:dyDescent="0.2">
      <c r="A2748" t="s">
        <v>427</v>
      </c>
      <c r="B2748" t="s">
        <v>426</v>
      </c>
      <c r="C2748">
        <v>2013</v>
      </c>
      <c r="D2748">
        <v>94.6</v>
      </c>
      <c r="E2748">
        <v>17.600000000000001</v>
      </c>
      <c r="F2748">
        <v>4.021475519</v>
      </c>
      <c r="G2748">
        <v>1713.8374679999999</v>
      </c>
      <c r="H2748">
        <v>569020</v>
      </c>
      <c r="I2748" t="str">
        <f>Master_Data!$A2748 &amp; "-" &amp; Master_Data!$C2748</f>
        <v>SUR-2013</v>
      </c>
      <c r="J2748">
        <f t="shared" si="504"/>
        <v>0</v>
      </c>
      <c r="K2748">
        <f t="shared" si="505"/>
        <v>1.8000000000000007</v>
      </c>
      <c r="L2748">
        <f t="shared" si="506"/>
        <v>-0.32398591000000021</v>
      </c>
      <c r="M2748">
        <f t="shared" si="507"/>
        <v>2288299.9998213798</v>
      </c>
      <c r="N2748">
        <f t="shared" si="508"/>
        <v>5.4000000000000057</v>
      </c>
      <c r="O2748">
        <f t="shared" si="509"/>
        <v>2.3464742684689632</v>
      </c>
      <c r="P2748" t="str">
        <f>IFERROR(VLOOKUP(A2748,Ref_Data!$A:$B,2,0),"Unknown")</f>
        <v>Upper Middle Income</v>
      </c>
      <c r="Q2748" t="str">
        <f>IFERROR(VLOOKUP(A2748,Ref_Data!$A:$C,3,0),"Unknown")</f>
        <v>Latin America &amp; Caribbean</v>
      </c>
      <c r="R2748" t="str">
        <f t="shared" si="510"/>
        <v>High Access</v>
      </c>
      <c r="S2748">
        <f t="shared" si="511"/>
        <v>12.887461823359388</v>
      </c>
      <c r="T2748">
        <f t="shared" si="512"/>
        <v>-12.701640083835347</v>
      </c>
      <c r="U2748">
        <f t="shared" si="513"/>
        <v>-0.94689492500000405</v>
      </c>
      <c r="V2748">
        <f t="shared" si="514"/>
        <v>3.3999999999999915</v>
      </c>
      <c r="W2748">
        <f t="shared" si="515"/>
        <v>0.83975735099999982</v>
      </c>
    </row>
    <row r="2749" spans="1:23" x14ac:dyDescent="0.2">
      <c r="A2749" t="s">
        <v>427</v>
      </c>
      <c r="B2749" t="s">
        <v>426</v>
      </c>
      <c r="C2749">
        <v>2014</v>
      </c>
      <c r="D2749">
        <v>94.6</v>
      </c>
      <c r="E2749">
        <v>12.8</v>
      </c>
      <c r="F2749">
        <v>4.5556534629999996</v>
      </c>
      <c r="G2749">
        <v>1785.9487690000001</v>
      </c>
      <c r="H2749">
        <v>575373</v>
      </c>
      <c r="I2749" t="str">
        <f>Master_Data!$A2749 &amp; "-" &amp; Master_Data!$C2749</f>
        <v>SUR-2014</v>
      </c>
      <c r="J2749">
        <f t="shared" si="504"/>
        <v>0</v>
      </c>
      <c r="K2749">
        <f t="shared" si="505"/>
        <v>-4.8000000000000007</v>
      </c>
      <c r="L2749">
        <f t="shared" si="506"/>
        <v>0.53417794399999963</v>
      </c>
      <c r="M2749">
        <f t="shared" si="507"/>
        <v>2621199.9999666987</v>
      </c>
      <c r="N2749">
        <f t="shared" si="508"/>
        <v>5.4000000000000057</v>
      </c>
      <c r="O2749">
        <f t="shared" si="509"/>
        <v>2.5508309880304298</v>
      </c>
      <c r="P2749" t="str">
        <f>IFERROR(VLOOKUP(A2749,Ref_Data!$A:$B,2,0),"Unknown")</f>
        <v>Upper Middle Income</v>
      </c>
      <c r="Q2749" t="str">
        <f>IFERROR(VLOOKUP(A2749,Ref_Data!$A:$C,3,0),"Unknown")</f>
        <v>Latin America &amp; Caribbean</v>
      </c>
      <c r="R2749" t="str">
        <f t="shared" si="510"/>
        <v>High Access</v>
      </c>
      <c r="S2749">
        <f t="shared" si="511"/>
        <v>12.159097411132848</v>
      </c>
      <c r="T2749">
        <f t="shared" si="512"/>
        <v>-17.311726605578301</v>
      </c>
      <c r="U2749">
        <f t="shared" si="513"/>
        <v>-0.23563343508368462</v>
      </c>
      <c r="V2749">
        <f t="shared" si="514"/>
        <v>3.3999999999999915</v>
      </c>
      <c r="W2749">
        <f t="shared" si="515"/>
        <v>1.3739352949999994</v>
      </c>
    </row>
    <row r="2750" spans="1:23" x14ac:dyDescent="0.2">
      <c r="A2750" t="s">
        <v>427</v>
      </c>
      <c r="B2750" t="s">
        <v>426</v>
      </c>
      <c r="C2750">
        <v>2015</v>
      </c>
      <c r="D2750">
        <v>95</v>
      </c>
      <c r="E2750">
        <v>11.6</v>
      </c>
      <c r="F2750">
        <v>4.6870245019999999</v>
      </c>
      <c r="G2750">
        <v>1577.311729</v>
      </c>
      <c r="H2750">
        <v>581627</v>
      </c>
      <c r="I2750" t="str">
        <f>Master_Data!$A2750 &amp; "-" &amp; Master_Data!$C2750</f>
        <v>SUR-2015</v>
      </c>
      <c r="J2750">
        <f t="shared" si="504"/>
        <v>0.40000000000000568</v>
      </c>
      <c r="K2750">
        <f t="shared" si="505"/>
        <v>-1.2000000000000011</v>
      </c>
      <c r="L2750">
        <f t="shared" si="506"/>
        <v>0.13137103900000024</v>
      </c>
      <c r="M2750">
        <f t="shared" si="507"/>
        <v>2726100.0000247541</v>
      </c>
      <c r="N2750">
        <f t="shared" si="508"/>
        <v>5</v>
      </c>
      <c r="O2750">
        <f t="shared" si="509"/>
        <v>2.9715270709180146</v>
      </c>
      <c r="P2750" t="str">
        <f>IFERROR(VLOOKUP(A2750,Ref_Data!$A:$B,2,0),"Unknown")</f>
        <v>Upper Middle Income</v>
      </c>
      <c r="Q2750" t="str">
        <f>IFERROR(VLOOKUP(A2750,Ref_Data!$A:$C,3,0),"Unknown")</f>
        <v>Latin America &amp; Caribbean</v>
      </c>
      <c r="R2750" t="str">
        <f t="shared" si="510"/>
        <v>Universal Access</v>
      </c>
      <c r="S2750">
        <f t="shared" si="511"/>
        <v>11.984761441953111</v>
      </c>
      <c r="T2750">
        <f t="shared" si="512"/>
        <v>-18.315157191497988</v>
      </c>
      <c r="U2750">
        <f t="shared" si="513"/>
        <v>-2.2416864004179082E-2</v>
      </c>
      <c r="V2750">
        <f t="shared" si="514"/>
        <v>3.7999999999999972</v>
      </c>
      <c r="W2750">
        <f t="shared" si="515"/>
        <v>1.5053063339999997</v>
      </c>
    </row>
    <row r="2751" spans="1:23" x14ac:dyDescent="0.2">
      <c r="A2751" t="s">
        <v>427</v>
      </c>
      <c r="B2751" t="s">
        <v>426</v>
      </c>
      <c r="C2751">
        <v>2016</v>
      </c>
      <c r="D2751">
        <v>95.8</v>
      </c>
      <c r="E2751">
        <v>11.1</v>
      </c>
      <c r="F2751">
        <v>5.0372858169999999</v>
      </c>
      <c r="G2751">
        <v>1728.650717</v>
      </c>
      <c r="H2751">
        <v>587757</v>
      </c>
      <c r="I2751" t="str">
        <f>Master_Data!$A2751 &amp; "-" &amp; Master_Data!$C2751</f>
        <v>SUR-2016</v>
      </c>
      <c r="J2751">
        <f t="shared" si="504"/>
        <v>0.79999999999999716</v>
      </c>
      <c r="K2751">
        <f t="shared" si="505"/>
        <v>-0.5</v>
      </c>
      <c r="L2751">
        <f t="shared" si="506"/>
        <v>0.35026131500000002</v>
      </c>
      <c r="M2751">
        <f t="shared" si="507"/>
        <v>2960699.9999424689</v>
      </c>
      <c r="N2751">
        <f t="shared" si="508"/>
        <v>4.2000000000000028</v>
      </c>
      <c r="O2751">
        <f t="shared" si="509"/>
        <v>2.913998627636007</v>
      </c>
      <c r="P2751" t="str">
        <f>IFERROR(VLOOKUP(A2751,Ref_Data!$A:$B,2,0),"Unknown")</f>
        <v>Upper Middle Income</v>
      </c>
      <c r="Q2751" t="str">
        <f>IFERROR(VLOOKUP(A2751,Ref_Data!$A:$C,3,0),"Unknown")</f>
        <v>Latin America &amp; Caribbean</v>
      </c>
      <c r="R2751" t="str">
        <f t="shared" si="510"/>
        <v>Universal Access</v>
      </c>
      <c r="S2751">
        <f t="shared" si="511"/>
        <v>11.70524886945303</v>
      </c>
      <c r="T2751">
        <f t="shared" si="512"/>
        <v>-18.606057525184724</v>
      </c>
      <c r="U2751">
        <f t="shared" si="513"/>
        <v>0.36291402133054351</v>
      </c>
      <c r="V2751">
        <f t="shared" si="514"/>
        <v>4.5999999999999943</v>
      </c>
      <c r="W2751">
        <f t="shared" si="515"/>
        <v>1.8555676489999997</v>
      </c>
    </row>
    <row r="2752" spans="1:23" x14ac:dyDescent="0.2">
      <c r="A2752" t="s">
        <v>427</v>
      </c>
      <c r="B2752" t="s">
        <v>426</v>
      </c>
      <c r="C2752">
        <v>2017</v>
      </c>
      <c r="D2752">
        <v>96.6</v>
      </c>
      <c r="E2752">
        <v>15.5</v>
      </c>
      <c r="F2752">
        <v>4.1272466659999996</v>
      </c>
      <c r="G2752">
        <v>1613.954643</v>
      </c>
      <c r="H2752">
        <v>593713</v>
      </c>
      <c r="I2752" t="str">
        <f>Master_Data!$A2752 &amp; "-" &amp; Master_Data!$C2752</f>
        <v>SUR-2017</v>
      </c>
      <c r="J2752">
        <f t="shared" si="504"/>
        <v>0.79999999999999716</v>
      </c>
      <c r="K2752">
        <f t="shared" si="505"/>
        <v>4.4000000000000004</v>
      </c>
      <c r="L2752">
        <f t="shared" si="506"/>
        <v>-0.91003915100000032</v>
      </c>
      <c r="M2752">
        <f t="shared" si="507"/>
        <v>2450399.9998108577</v>
      </c>
      <c r="N2752">
        <f t="shared" si="508"/>
        <v>3.4000000000000057</v>
      </c>
      <c r="O2752">
        <f t="shared" si="509"/>
        <v>2.5572259319061912</v>
      </c>
      <c r="P2752" t="str">
        <f>IFERROR(VLOOKUP(A2752,Ref_Data!$A:$B,2,0),"Unknown")</f>
        <v>Upper Middle Income</v>
      </c>
      <c r="Q2752" t="str">
        <f>IFERROR(VLOOKUP(A2752,Ref_Data!$A:$C,3,0),"Unknown")</f>
        <v>Latin America &amp; Caribbean</v>
      </c>
      <c r="R2752" t="str">
        <f t="shared" si="510"/>
        <v>Universal Access</v>
      </c>
      <c r="S2752">
        <f t="shared" si="511"/>
        <v>11.746092309921877</v>
      </c>
      <c r="T2752">
        <f t="shared" si="512"/>
        <v>-14.041518871734947</v>
      </c>
      <c r="U2752">
        <f t="shared" si="513"/>
        <v>-0.55050439957322439</v>
      </c>
      <c r="V2752">
        <f t="shared" si="514"/>
        <v>5.3999999999999915</v>
      </c>
      <c r="W2752">
        <f t="shared" si="515"/>
        <v>0.94552849799999938</v>
      </c>
    </row>
    <row r="2753" spans="1:23" x14ac:dyDescent="0.2">
      <c r="A2753" t="s">
        <v>427</v>
      </c>
      <c r="B2753" t="s">
        <v>426</v>
      </c>
      <c r="C2753">
        <v>2018</v>
      </c>
      <c r="D2753">
        <v>97.4</v>
      </c>
      <c r="E2753">
        <v>18.3</v>
      </c>
      <c r="F2753">
        <v>3.588245793</v>
      </c>
      <c r="G2753">
        <v>1523.9989929999999</v>
      </c>
      <c r="H2753">
        <v>599513</v>
      </c>
      <c r="I2753" t="str">
        <f>Master_Data!$A2753 &amp; "-" &amp; Master_Data!$C2753</f>
        <v>SUR-2018</v>
      </c>
      <c r="J2753">
        <f t="shared" si="504"/>
        <v>0.80000000000001137</v>
      </c>
      <c r="K2753">
        <f t="shared" si="505"/>
        <v>2.8000000000000007</v>
      </c>
      <c r="L2753">
        <f t="shared" si="506"/>
        <v>-0.53900087299999955</v>
      </c>
      <c r="M2753">
        <f t="shared" si="507"/>
        <v>2151200.0000988091</v>
      </c>
      <c r="N2753">
        <f t="shared" si="508"/>
        <v>2.5999999999999943</v>
      </c>
      <c r="O2753">
        <f t="shared" si="509"/>
        <v>2.3544935459153549</v>
      </c>
      <c r="P2753" t="str">
        <f>IFERROR(VLOOKUP(A2753,Ref_Data!$A:$B,2,0),"Unknown")</f>
        <v>Upper Middle Income</v>
      </c>
      <c r="Q2753" t="str">
        <f>IFERROR(VLOOKUP(A2753,Ref_Data!$A:$C,3,0),"Unknown")</f>
        <v>Latin America &amp; Caribbean</v>
      </c>
      <c r="R2753" t="str">
        <f t="shared" si="510"/>
        <v>Universal Access</v>
      </c>
      <c r="S2753">
        <f t="shared" si="511"/>
        <v>11.916199440312511</v>
      </c>
      <c r="T2753">
        <f t="shared" si="512"/>
        <v>-11.263030170325301</v>
      </c>
      <c r="U2753">
        <f t="shared" si="513"/>
        <v>-1.1226232166276149</v>
      </c>
      <c r="V2753">
        <f t="shared" si="514"/>
        <v>6.2000000000000028</v>
      </c>
      <c r="W2753">
        <f t="shared" si="515"/>
        <v>0.40652762499999984</v>
      </c>
    </row>
    <row r="2754" spans="1:23" x14ac:dyDescent="0.2">
      <c r="A2754" t="s">
        <v>427</v>
      </c>
      <c r="B2754" t="s">
        <v>426</v>
      </c>
      <c r="C2754">
        <v>2019</v>
      </c>
      <c r="D2754">
        <v>97.9</v>
      </c>
      <c r="E2754">
        <v>14.9</v>
      </c>
      <c r="F2754">
        <v>4.3932660690000001</v>
      </c>
      <c r="G2754">
        <v>1730.8370809999999</v>
      </c>
      <c r="H2754">
        <v>605768</v>
      </c>
      <c r="I2754" t="str">
        <f>Master_Data!$A2754 &amp; "-" &amp; Master_Data!$C2754</f>
        <v>SUR-2019</v>
      </c>
      <c r="J2754">
        <f t="shared" ref="J2754:J2817" si="516">IF(C2754=2010,"",IF(D2754="","",IFERROR(D2754-INDEX($D:$D,MATCH(A2754&amp;"-"&amp;(C2754-1),$I:$I,0)),"")))</f>
        <v>0.5</v>
      </c>
      <c r="K2754">
        <f t="shared" ref="K2754:K2817" si="517">IF(C2754=2010,"",IF(E2754="","",IFERROR(E2754-INDEX($E:$E,MATCH(A2754&amp;"-"&amp;(C2754-1),$I:$I,0)),"")))</f>
        <v>-3.4000000000000004</v>
      </c>
      <c r="L2754">
        <f t="shared" ref="L2754:L2817" si="518">IF(C2754=2010,"",IF(F2754="","",IFERROR(F2754-INDEX($F:$F,MATCH(A2754&amp;"-"&amp;(C2754-1),$I:$I,0)),"" )))</f>
        <v>0.80502027600000003</v>
      </c>
      <c r="M2754">
        <f t="shared" ref="M2754:M2817" si="519">IFERROR(F2754*H2754,"")</f>
        <v>2661300.0000859918</v>
      </c>
      <c r="N2754">
        <f t="shared" ref="N2754:N2817" si="520">IF(D2754="","",100-D2754)</f>
        <v>2.0999999999999943</v>
      </c>
      <c r="O2754">
        <f t="shared" ref="O2754:O2817" si="521">IFERROR(F2754/G2754*1000,"")</f>
        <v>2.5382320018599143</v>
      </c>
      <c r="P2754" t="str">
        <f>IFERROR(VLOOKUP(A2754,Ref_Data!$A:$B,2,0),"Unknown")</f>
        <v>Upper Middle Income</v>
      </c>
      <c r="Q2754" t="str">
        <f>IFERROR(VLOOKUP(A2754,Ref_Data!$A:$C,3,0),"Unknown")</f>
        <v>Latin America &amp; Caribbean</v>
      </c>
      <c r="R2754" t="str">
        <f t="shared" ref="R2754:R2817" si="522">IF(D2754="","No Data",IF(D2754&gt;=95,"Universal Access",IF(D2754&gt;=80,"High Access",IF(D2754&gt;=50,"Moderate Access",IF(D2754&gt;=20,"Low Access","Critical")))))</f>
        <v>Universal Access</v>
      </c>
      <c r="S2754">
        <f t="shared" ref="S2754:S2817" si="523">IF(D2754="","",D2754-AVERAGEIF($C:$C,C2754,$D:$D))</f>
        <v>11.858622860585882</v>
      </c>
      <c r="T2754">
        <f t="shared" ref="T2754:T2817" si="524">IF(E2754="","",E2754-AVERAGEIF($C:$C,C2754,$E:$E))</f>
        <v>-14.562191043827289</v>
      </c>
      <c r="U2754">
        <f t="shared" ref="U2754:U2817" si="525">IF(F2754="","",F2754-AVERAGEIF($C:$C,C2754,$F:$F))</f>
        <v>-0.29013522658158752</v>
      </c>
      <c r="V2754">
        <f t="shared" ref="V2754:V2817" si="526">IFERROR(IF(D2754="","",D2754-INDEX($D:$D,MATCH(A2754&amp;"-2010",$I:$I,0))),"")</f>
        <v>6.7000000000000028</v>
      </c>
      <c r="W2754">
        <f t="shared" ref="W2754:W2817" si="527">IFERROR(IF(F2754="","",F2754-INDEX($F:$F,MATCH(A2754&amp;"-2010",$I:$I,0))),"")</f>
        <v>1.2115479009999999</v>
      </c>
    </row>
    <row r="2755" spans="1:23" x14ac:dyDescent="0.2">
      <c r="A2755" t="s">
        <v>427</v>
      </c>
      <c r="B2755" t="s">
        <v>426</v>
      </c>
      <c r="C2755">
        <v>2020</v>
      </c>
      <c r="D2755">
        <v>98.4</v>
      </c>
      <c r="E2755">
        <v>14.6</v>
      </c>
      <c r="F2755">
        <v>4.2533524299999996</v>
      </c>
      <c r="G2755">
        <v>1688.413785</v>
      </c>
      <c r="H2755">
        <v>612317</v>
      </c>
      <c r="I2755" t="str">
        <f>Master_Data!$A2755 &amp; "-" &amp; Master_Data!$C2755</f>
        <v>SUR-2020</v>
      </c>
      <c r="J2755">
        <f t="shared" si="516"/>
        <v>0.5</v>
      </c>
      <c r="K2755">
        <f t="shared" si="517"/>
        <v>-0.30000000000000071</v>
      </c>
      <c r="L2755">
        <f t="shared" si="518"/>
        <v>-0.13991363900000042</v>
      </c>
      <c r="M2755">
        <f t="shared" si="519"/>
        <v>2604399.9998803097</v>
      </c>
      <c r="N2755">
        <f t="shared" si="520"/>
        <v>1.5999999999999943</v>
      </c>
      <c r="O2755">
        <f t="shared" si="521"/>
        <v>2.5191410232415272</v>
      </c>
      <c r="P2755" t="str">
        <f>IFERROR(VLOOKUP(A2755,Ref_Data!$A:$B,2,0),"Unknown")</f>
        <v>Upper Middle Income</v>
      </c>
      <c r="Q2755" t="str">
        <f>IFERROR(VLOOKUP(A2755,Ref_Data!$A:$C,3,0),"Unknown")</f>
        <v>Latin America &amp; Caribbean</v>
      </c>
      <c r="R2755" t="str">
        <f t="shared" si="522"/>
        <v>Universal Access</v>
      </c>
      <c r="S2755">
        <f t="shared" si="523"/>
        <v>11.826165474335923</v>
      </c>
      <c r="T2755">
        <f t="shared" si="524"/>
        <v>-15.934853433815261</v>
      </c>
      <c r="U2755">
        <f t="shared" si="525"/>
        <v>-0.14739520630125824</v>
      </c>
      <c r="V2755">
        <f t="shared" si="526"/>
        <v>7.2000000000000028</v>
      </c>
      <c r="W2755">
        <f t="shared" si="527"/>
        <v>1.0716342619999994</v>
      </c>
    </row>
    <row r="2756" spans="1:23" x14ac:dyDescent="0.2">
      <c r="A2756" t="s">
        <v>427</v>
      </c>
      <c r="B2756" t="s">
        <v>426</v>
      </c>
      <c r="C2756">
        <v>2021</v>
      </c>
      <c r="D2756">
        <v>98.8</v>
      </c>
      <c r="E2756">
        <v>14.5</v>
      </c>
      <c r="F2756">
        <v>4.4005787380000001</v>
      </c>
      <c r="G2756">
        <v>1698.9517410000001</v>
      </c>
      <c r="H2756">
        <v>617896</v>
      </c>
      <c r="I2756" t="str">
        <f>Master_Data!$A2756 &amp; "-" &amp; Master_Data!$C2756</f>
        <v>SUR-2021</v>
      </c>
      <c r="J2756">
        <f t="shared" si="516"/>
        <v>0.39999999999999147</v>
      </c>
      <c r="K2756">
        <f t="shared" si="517"/>
        <v>-9.9999999999999645E-2</v>
      </c>
      <c r="L2756">
        <f t="shared" si="518"/>
        <v>0.14722630800000047</v>
      </c>
      <c r="M2756">
        <f t="shared" si="519"/>
        <v>2719099.9998952481</v>
      </c>
      <c r="N2756">
        <f t="shared" si="520"/>
        <v>1.2000000000000028</v>
      </c>
      <c r="O2756">
        <f t="shared" si="521"/>
        <v>2.5901728882598087</v>
      </c>
      <c r="P2756" t="str">
        <f>IFERROR(VLOOKUP(A2756,Ref_Data!$A:$B,2,0),"Unknown")</f>
        <v>Upper Middle Income</v>
      </c>
      <c r="Q2756" t="str">
        <f>IFERROR(VLOOKUP(A2756,Ref_Data!$A:$C,3,0),"Unknown")</f>
        <v>Latin America &amp; Caribbean</v>
      </c>
      <c r="R2756" t="str">
        <f t="shared" si="522"/>
        <v>Universal Access</v>
      </c>
      <c r="S2756">
        <f t="shared" si="523"/>
        <v>11.674831489726557</v>
      </c>
      <c r="T2756">
        <f t="shared" si="524"/>
        <v>-15.103381642512058</v>
      </c>
      <c r="U2756">
        <f t="shared" si="525"/>
        <v>-0.1801556030041862</v>
      </c>
      <c r="V2756">
        <f t="shared" si="526"/>
        <v>7.5999999999999943</v>
      </c>
      <c r="W2756">
        <f t="shared" si="527"/>
        <v>1.2188605699999999</v>
      </c>
    </row>
    <row r="2757" spans="1:23" x14ac:dyDescent="0.2">
      <c r="A2757" t="s">
        <v>427</v>
      </c>
      <c r="B2757" t="s">
        <v>426</v>
      </c>
      <c r="C2757">
        <v>2022</v>
      </c>
      <c r="D2757">
        <v>99</v>
      </c>
      <c r="F2757">
        <v>4.5939752619999998</v>
      </c>
      <c r="G2757">
        <v>1738.823455</v>
      </c>
      <c r="H2757">
        <v>623164</v>
      </c>
      <c r="I2757" t="str">
        <f>Master_Data!$A2757 &amp; "-" &amp; Master_Data!$C2757</f>
        <v>SUR-2022</v>
      </c>
      <c r="J2757">
        <f t="shared" si="516"/>
        <v>0.20000000000000284</v>
      </c>
      <c r="K2757" t="str">
        <f t="shared" si="517"/>
        <v/>
      </c>
      <c r="L2757">
        <f t="shared" si="518"/>
        <v>0.19339652399999974</v>
      </c>
      <c r="M2757">
        <f t="shared" si="519"/>
        <v>2862800.000168968</v>
      </c>
      <c r="N2757">
        <f t="shared" si="520"/>
        <v>1</v>
      </c>
      <c r="O2757">
        <f t="shared" si="521"/>
        <v>2.6420021243617282</v>
      </c>
      <c r="P2757" t="str">
        <f>IFERROR(VLOOKUP(A2757,Ref_Data!$A:$B,2,0),"Unknown")</f>
        <v>Upper Middle Income</v>
      </c>
      <c r="Q2757" t="str">
        <f>IFERROR(VLOOKUP(A2757,Ref_Data!$A:$C,3,0),"Unknown")</f>
        <v>Latin America &amp; Caribbean</v>
      </c>
      <c r="R2757" t="str">
        <f t="shared" si="522"/>
        <v>Universal Access</v>
      </c>
      <c r="S2757">
        <f t="shared" si="523"/>
        <v>11.585946336015652</v>
      </c>
      <c r="T2757" t="str">
        <f t="shared" si="524"/>
        <v/>
      </c>
      <c r="U2757">
        <f t="shared" si="525"/>
        <v>4.3174209774063499E-2</v>
      </c>
      <c r="V2757">
        <f t="shared" si="526"/>
        <v>7.7999999999999972</v>
      </c>
      <c r="W2757">
        <f t="shared" si="527"/>
        <v>1.4122570939999997</v>
      </c>
    </row>
    <row r="2758" spans="1:23" x14ac:dyDescent="0.2">
      <c r="A2758" t="s">
        <v>429</v>
      </c>
      <c r="B2758" t="s">
        <v>428</v>
      </c>
      <c r="C2758">
        <v>2010</v>
      </c>
      <c r="D2758">
        <v>100</v>
      </c>
      <c r="E2758">
        <v>10.3</v>
      </c>
      <c r="F2758">
        <v>7.4027140859999996</v>
      </c>
      <c r="G2758">
        <v>3441.256476</v>
      </c>
      <c r="H2758">
        <v>5391428</v>
      </c>
      <c r="I2758" t="str">
        <f>Master_Data!$A2758 &amp; "-" &amp; Master_Data!$C2758</f>
        <v>SVK-2010</v>
      </c>
      <c r="J2758" t="str">
        <f t="shared" si="516"/>
        <v/>
      </c>
      <c r="K2758" t="str">
        <f t="shared" si="517"/>
        <v/>
      </c>
      <c r="L2758" t="str">
        <f t="shared" si="518"/>
        <v/>
      </c>
      <c r="M2758">
        <f t="shared" si="519"/>
        <v>39911199.999254808</v>
      </c>
      <c r="N2758">
        <f t="shared" si="520"/>
        <v>0</v>
      </c>
      <c r="O2758">
        <f t="shared" si="521"/>
        <v>2.1511660457824009</v>
      </c>
      <c r="P2758" t="str">
        <f>IFERROR(VLOOKUP(A2758,Ref_Data!$A:$B,2,0),"Unknown")</f>
        <v>High Income</v>
      </c>
      <c r="Q2758" t="str">
        <f>IFERROR(VLOOKUP(A2758,Ref_Data!$A:$C,3,0),"Unknown")</f>
        <v>Europe &amp; Central Asia</v>
      </c>
      <c r="R2758" t="str">
        <f t="shared" si="522"/>
        <v>Universal Access</v>
      </c>
      <c r="S2758">
        <f t="shared" si="523"/>
        <v>20.375342560585949</v>
      </c>
      <c r="T2758">
        <f t="shared" si="524"/>
        <v>-20.112664906737901</v>
      </c>
      <c r="U2758">
        <f t="shared" si="525"/>
        <v>2.3046548720083653</v>
      </c>
      <c r="V2758">
        <f t="shared" si="526"/>
        <v>0</v>
      </c>
      <c r="W2758">
        <f t="shared" si="527"/>
        <v>0</v>
      </c>
    </row>
    <row r="2759" spans="1:23" x14ac:dyDescent="0.2">
      <c r="A2759" t="s">
        <v>429</v>
      </c>
      <c r="B2759" t="s">
        <v>428</v>
      </c>
      <c r="C2759">
        <v>2011</v>
      </c>
      <c r="D2759">
        <v>100</v>
      </c>
      <c r="E2759">
        <v>10.4</v>
      </c>
      <c r="F2759">
        <v>7.0195636319999997</v>
      </c>
      <c r="G2759">
        <v>3339.0873889999998</v>
      </c>
      <c r="H2759">
        <v>5398384</v>
      </c>
      <c r="I2759" t="str">
        <f>Master_Data!$A2759 &amp; "-" &amp; Master_Data!$C2759</f>
        <v>SVK-2011</v>
      </c>
      <c r="J2759">
        <f t="shared" si="516"/>
        <v>0</v>
      </c>
      <c r="K2759">
        <f t="shared" si="517"/>
        <v>9.9999999999999645E-2</v>
      </c>
      <c r="L2759">
        <f t="shared" si="518"/>
        <v>-0.38315045399999992</v>
      </c>
      <c r="M2759">
        <f t="shared" si="519"/>
        <v>37894299.997970685</v>
      </c>
      <c r="N2759">
        <f t="shared" si="520"/>
        <v>0</v>
      </c>
      <c r="O2759">
        <f t="shared" si="521"/>
        <v>2.1022401675154243</v>
      </c>
      <c r="P2759" t="str">
        <f>IFERROR(VLOOKUP(A2759,Ref_Data!$A:$B,2,0),"Unknown")</f>
        <v>High Income</v>
      </c>
      <c r="Q2759" t="str">
        <f>IFERROR(VLOOKUP(A2759,Ref_Data!$A:$C,3,0),"Unknown")</f>
        <v>Europe &amp; Central Asia</v>
      </c>
      <c r="R2759" t="str">
        <f t="shared" si="522"/>
        <v>Universal Access</v>
      </c>
      <c r="S2759">
        <f t="shared" si="523"/>
        <v>19.584672569179688</v>
      </c>
      <c r="T2759">
        <f t="shared" si="524"/>
        <v>-19.797370289641144</v>
      </c>
      <c r="U2759">
        <f t="shared" si="525"/>
        <v>1.8930302482259442</v>
      </c>
      <c r="V2759">
        <f t="shared" si="526"/>
        <v>0</v>
      </c>
      <c r="W2759">
        <f t="shared" si="527"/>
        <v>-0.38315045399999992</v>
      </c>
    </row>
    <row r="2760" spans="1:23" x14ac:dyDescent="0.2">
      <c r="A2760" t="s">
        <v>429</v>
      </c>
      <c r="B2760" t="s">
        <v>428</v>
      </c>
      <c r="C2760">
        <v>2012</v>
      </c>
      <c r="D2760">
        <v>100</v>
      </c>
      <c r="E2760">
        <v>10.5</v>
      </c>
      <c r="F2760">
        <v>6.6769990789999998</v>
      </c>
      <c r="G2760">
        <v>3220.5055259999999</v>
      </c>
      <c r="H2760">
        <v>5407579</v>
      </c>
      <c r="I2760" t="str">
        <f>Master_Data!$A2760 &amp; "-" &amp; Master_Data!$C2760</f>
        <v>SVK-2012</v>
      </c>
      <c r="J2760">
        <f t="shared" si="516"/>
        <v>0</v>
      </c>
      <c r="K2760">
        <f t="shared" si="517"/>
        <v>9.9999999999999645E-2</v>
      </c>
      <c r="L2760">
        <f t="shared" si="518"/>
        <v>-0.34256455299999988</v>
      </c>
      <c r="M2760">
        <f t="shared" si="519"/>
        <v>36106400.002619743</v>
      </c>
      <c r="N2760">
        <f t="shared" si="520"/>
        <v>0</v>
      </c>
      <c r="O2760">
        <f t="shared" si="521"/>
        <v>2.0732767030190775</v>
      </c>
      <c r="P2760" t="str">
        <f>IFERROR(VLOOKUP(A2760,Ref_Data!$A:$B,2,0),"Unknown")</f>
        <v>High Income</v>
      </c>
      <c r="Q2760" t="str">
        <f>IFERROR(VLOOKUP(A2760,Ref_Data!$A:$C,3,0),"Unknown")</f>
        <v>Europe &amp; Central Asia</v>
      </c>
      <c r="R2760" t="str">
        <f t="shared" si="522"/>
        <v>Universal Access</v>
      </c>
      <c r="S2760">
        <f t="shared" si="523"/>
        <v>18.879195463984374</v>
      </c>
      <c r="T2760">
        <f t="shared" si="524"/>
        <v>-19.607129453224882</v>
      </c>
      <c r="U2760">
        <f t="shared" si="525"/>
        <v>1.2714950159037706</v>
      </c>
      <c r="V2760">
        <f t="shared" si="526"/>
        <v>0</v>
      </c>
      <c r="W2760">
        <f t="shared" si="527"/>
        <v>-0.7257150069999998</v>
      </c>
    </row>
    <row r="2761" spans="1:23" x14ac:dyDescent="0.2">
      <c r="A2761" t="s">
        <v>429</v>
      </c>
      <c r="B2761" t="s">
        <v>428</v>
      </c>
      <c r="C2761">
        <v>2013</v>
      </c>
      <c r="D2761">
        <v>100</v>
      </c>
      <c r="E2761">
        <v>10.7</v>
      </c>
      <c r="F2761">
        <v>6.7204246950000002</v>
      </c>
      <c r="G2761">
        <v>3260.4443970000002</v>
      </c>
      <c r="H2761">
        <v>5413393</v>
      </c>
      <c r="I2761" t="str">
        <f>Master_Data!$A2761 &amp; "-" &amp; Master_Data!$C2761</f>
        <v>SVK-2013</v>
      </c>
      <c r="J2761">
        <f t="shared" si="516"/>
        <v>0</v>
      </c>
      <c r="K2761">
        <f t="shared" si="517"/>
        <v>0.19999999999999929</v>
      </c>
      <c r="L2761">
        <f t="shared" si="518"/>
        <v>4.3425616000000389E-2</v>
      </c>
      <c r="M2761">
        <f t="shared" si="519"/>
        <v>36380300.000940137</v>
      </c>
      <c r="N2761">
        <f t="shared" si="520"/>
        <v>0</v>
      </c>
      <c r="O2761">
        <f t="shared" si="521"/>
        <v>2.0611989890652933</v>
      </c>
      <c r="P2761" t="str">
        <f>IFERROR(VLOOKUP(A2761,Ref_Data!$A:$B,2,0),"Unknown")</f>
        <v>High Income</v>
      </c>
      <c r="Q2761" t="str">
        <f>IFERROR(VLOOKUP(A2761,Ref_Data!$A:$C,3,0),"Unknown")</f>
        <v>Europe &amp; Central Asia</v>
      </c>
      <c r="R2761" t="str">
        <f t="shared" si="522"/>
        <v>Universal Access</v>
      </c>
      <c r="S2761">
        <f t="shared" si="523"/>
        <v>18.287461823359394</v>
      </c>
      <c r="T2761">
        <f t="shared" si="524"/>
        <v>-19.601640083835349</v>
      </c>
      <c r="U2761">
        <f t="shared" si="525"/>
        <v>1.7520542509999961</v>
      </c>
      <c r="V2761">
        <f t="shared" si="526"/>
        <v>0</v>
      </c>
      <c r="W2761">
        <f t="shared" si="527"/>
        <v>-0.68228939099999941</v>
      </c>
    </row>
    <row r="2762" spans="1:23" x14ac:dyDescent="0.2">
      <c r="A2762" t="s">
        <v>429</v>
      </c>
      <c r="B2762" t="s">
        <v>428</v>
      </c>
      <c r="C2762">
        <v>2014</v>
      </c>
      <c r="D2762">
        <v>100</v>
      </c>
      <c r="E2762">
        <v>12.2</v>
      </c>
      <c r="F2762">
        <v>6.2728181879999996</v>
      </c>
      <c r="G2762">
        <v>3013.3029390000002</v>
      </c>
      <c r="H2762">
        <v>5418649</v>
      </c>
      <c r="I2762" t="str">
        <f>Master_Data!$A2762 &amp; "-" &amp; Master_Data!$C2762</f>
        <v>SVK-2014</v>
      </c>
      <c r="J2762">
        <f t="shared" si="516"/>
        <v>0</v>
      </c>
      <c r="K2762">
        <f t="shared" si="517"/>
        <v>1.5</v>
      </c>
      <c r="L2762">
        <f t="shared" si="518"/>
        <v>-0.4476065070000006</v>
      </c>
      <c r="M2762">
        <f t="shared" si="519"/>
        <v>33990200.001588009</v>
      </c>
      <c r="N2762">
        <f t="shared" si="520"/>
        <v>0</v>
      </c>
      <c r="O2762">
        <f t="shared" si="521"/>
        <v>2.0817084491616726</v>
      </c>
      <c r="P2762" t="str">
        <f>IFERROR(VLOOKUP(A2762,Ref_Data!$A:$B,2,0),"Unknown")</f>
        <v>High Income</v>
      </c>
      <c r="Q2762" t="str">
        <f>IFERROR(VLOOKUP(A2762,Ref_Data!$A:$C,3,0),"Unknown")</f>
        <v>Europe &amp; Central Asia</v>
      </c>
      <c r="R2762" t="str">
        <f t="shared" si="522"/>
        <v>Universal Access</v>
      </c>
      <c r="S2762">
        <f t="shared" si="523"/>
        <v>17.559097411132853</v>
      </c>
      <c r="T2762">
        <f t="shared" si="524"/>
        <v>-17.911726605578302</v>
      </c>
      <c r="U2762">
        <f t="shared" si="525"/>
        <v>1.4815312899163153</v>
      </c>
      <c r="V2762">
        <f t="shared" si="526"/>
        <v>0</v>
      </c>
      <c r="W2762">
        <f t="shared" si="527"/>
        <v>-1.129895898</v>
      </c>
    </row>
    <row r="2763" spans="1:23" x14ac:dyDescent="0.2">
      <c r="A2763" t="s">
        <v>429</v>
      </c>
      <c r="B2763" t="s">
        <v>428</v>
      </c>
      <c r="C2763">
        <v>2015</v>
      </c>
      <c r="D2763">
        <v>100</v>
      </c>
      <c r="E2763">
        <v>13.4</v>
      </c>
      <c r="F2763">
        <v>6.365646527</v>
      </c>
      <c r="G2763">
        <v>3131.8628290000001</v>
      </c>
      <c r="H2763">
        <v>5423801</v>
      </c>
      <c r="I2763" t="str">
        <f>Master_Data!$A2763 &amp; "-" &amp; Master_Data!$C2763</f>
        <v>SVK-2015</v>
      </c>
      <c r="J2763">
        <f t="shared" si="516"/>
        <v>0</v>
      </c>
      <c r="K2763">
        <f t="shared" si="517"/>
        <v>1.2000000000000011</v>
      </c>
      <c r="L2763">
        <f t="shared" si="518"/>
        <v>9.2828339000000426E-2</v>
      </c>
      <c r="M2763">
        <f t="shared" si="519"/>
        <v>34525999.998789124</v>
      </c>
      <c r="N2763">
        <f t="shared" si="520"/>
        <v>0</v>
      </c>
      <c r="O2763">
        <f t="shared" si="521"/>
        <v>2.0325432097652065</v>
      </c>
      <c r="P2763" t="str">
        <f>IFERROR(VLOOKUP(A2763,Ref_Data!$A:$B,2,0),"Unknown")</f>
        <v>High Income</v>
      </c>
      <c r="Q2763" t="str">
        <f>IFERROR(VLOOKUP(A2763,Ref_Data!$A:$C,3,0),"Unknown")</f>
        <v>Europe &amp; Central Asia</v>
      </c>
      <c r="R2763" t="str">
        <f t="shared" si="522"/>
        <v>Universal Access</v>
      </c>
      <c r="S2763">
        <f t="shared" si="523"/>
        <v>16.984761441953111</v>
      </c>
      <c r="T2763">
        <f t="shared" si="524"/>
        <v>-16.515157191497991</v>
      </c>
      <c r="U2763">
        <f t="shared" si="525"/>
        <v>1.656205160995821</v>
      </c>
      <c r="V2763">
        <f t="shared" si="526"/>
        <v>0</v>
      </c>
      <c r="W2763">
        <f t="shared" si="527"/>
        <v>-1.0370675589999996</v>
      </c>
    </row>
    <row r="2764" spans="1:23" x14ac:dyDescent="0.2">
      <c r="A2764" t="s">
        <v>429</v>
      </c>
      <c r="B2764" t="s">
        <v>428</v>
      </c>
      <c r="C2764">
        <v>2016</v>
      </c>
      <c r="D2764">
        <v>100</v>
      </c>
      <c r="E2764">
        <v>13.1</v>
      </c>
      <c r="F2764">
        <v>6.5265914880000002</v>
      </c>
      <c r="G2764">
        <v>3159.5680470000002</v>
      </c>
      <c r="H2764">
        <v>5430798</v>
      </c>
      <c r="I2764" t="str">
        <f>Master_Data!$A2764 &amp; "-" &amp; Master_Data!$C2764</f>
        <v>SVK-2016</v>
      </c>
      <c r="J2764">
        <f t="shared" si="516"/>
        <v>0</v>
      </c>
      <c r="K2764">
        <f t="shared" si="517"/>
        <v>-0.30000000000000071</v>
      </c>
      <c r="L2764">
        <f t="shared" si="518"/>
        <v>0.16094496100000022</v>
      </c>
      <c r="M2764">
        <f t="shared" si="519"/>
        <v>35444599.999847427</v>
      </c>
      <c r="N2764">
        <f t="shared" si="520"/>
        <v>0</v>
      </c>
      <c r="O2764">
        <f t="shared" si="521"/>
        <v>2.0656594163866728</v>
      </c>
      <c r="P2764" t="str">
        <f>IFERROR(VLOOKUP(A2764,Ref_Data!$A:$B,2,0),"Unknown")</f>
        <v>High Income</v>
      </c>
      <c r="Q2764" t="str">
        <f>IFERROR(VLOOKUP(A2764,Ref_Data!$A:$C,3,0),"Unknown")</f>
        <v>Europe &amp; Central Asia</v>
      </c>
      <c r="R2764" t="str">
        <f t="shared" si="522"/>
        <v>Universal Access</v>
      </c>
      <c r="S2764">
        <f t="shared" si="523"/>
        <v>15.905248869453033</v>
      </c>
      <c r="T2764">
        <f t="shared" si="524"/>
        <v>-16.606057525184724</v>
      </c>
      <c r="U2764">
        <f t="shared" si="525"/>
        <v>1.8522196923305438</v>
      </c>
      <c r="V2764">
        <f t="shared" si="526"/>
        <v>0</v>
      </c>
      <c r="W2764">
        <f t="shared" si="527"/>
        <v>-0.87612259799999936</v>
      </c>
    </row>
    <row r="2765" spans="1:23" x14ac:dyDescent="0.2">
      <c r="A2765" t="s">
        <v>429</v>
      </c>
      <c r="B2765" t="s">
        <v>428</v>
      </c>
      <c r="C2765">
        <v>2017</v>
      </c>
      <c r="D2765">
        <v>100</v>
      </c>
      <c r="E2765">
        <v>12.4</v>
      </c>
      <c r="F2765">
        <v>6.9364204359999997</v>
      </c>
      <c r="G2765">
        <v>3316.8259699999999</v>
      </c>
      <c r="H2765">
        <v>5439232</v>
      </c>
      <c r="I2765" t="str">
        <f>Master_Data!$A2765 &amp; "-" &amp; Master_Data!$C2765</f>
        <v>SVK-2017</v>
      </c>
      <c r="J2765">
        <f t="shared" si="516"/>
        <v>0</v>
      </c>
      <c r="K2765">
        <f t="shared" si="517"/>
        <v>-0.69999999999999929</v>
      </c>
      <c r="L2765">
        <f t="shared" si="518"/>
        <v>0.40982894799999947</v>
      </c>
      <c r="M2765">
        <f t="shared" si="519"/>
        <v>37728800.000945151</v>
      </c>
      <c r="N2765">
        <f t="shared" si="520"/>
        <v>0</v>
      </c>
      <c r="O2765">
        <f t="shared" si="521"/>
        <v>2.0912825993098454</v>
      </c>
      <c r="P2765" t="str">
        <f>IFERROR(VLOOKUP(A2765,Ref_Data!$A:$B,2,0),"Unknown")</f>
        <v>High Income</v>
      </c>
      <c r="Q2765" t="str">
        <f>IFERROR(VLOOKUP(A2765,Ref_Data!$A:$C,3,0),"Unknown")</f>
        <v>Europe &amp; Central Asia</v>
      </c>
      <c r="R2765" t="str">
        <f t="shared" si="522"/>
        <v>Universal Access</v>
      </c>
      <c r="S2765">
        <f t="shared" si="523"/>
        <v>15.146092309921883</v>
      </c>
      <c r="T2765">
        <f t="shared" si="524"/>
        <v>-17.141518871734945</v>
      </c>
      <c r="U2765">
        <f t="shared" si="525"/>
        <v>2.2586693704267757</v>
      </c>
      <c r="V2765">
        <f t="shared" si="526"/>
        <v>0</v>
      </c>
      <c r="W2765">
        <f t="shared" si="527"/>
        <v>-0.46629364999999989</v>
      </c>
    </row>
    <row r="2766" spans="1:23" x14ac:dyDescent="0.2">
      <c r="A2766" t="s">
        <v>429</v>
      </c>
      <c r="B2766" t="s">
        <v>428</v>
      </c>
      <c r="C2766">
        <v>2018</v>
      </c>
      <c r="D2766">
        <v>100</v>
      </c>
      <c r="E2766">
        <v>12.4</v>
      </c>
      <c r="F2766">
        <v>6.837574042</v>
      </c>
      <c r="G2766">
        <v>3269.5725200000002</v>
      </c>
      <c r="H2766">
        <v>5446771</v>
      </c>
      <c r="I2766" t="str">
        <f>Master_Data!$A2766 &amp; "-" &amp; Master_Data!$C2766</f>
        <v>SVK-2018</v>
      </c>
      <c r="J2766">
        <f t="shared" si="516"/>
        <v>0</v>
      </c>
      <c r="K2766">
        <f t="shared" si="517"/>
        <v>0</v>
      </c>
      <c r="L2766">
        <f t="shared" si="518"/>
        <v>-9.8846393999999727E-2</v>
      </c>
      <c r="M2766">
        <f t="shared" si="519"/>
        <v>37242700.002318382</v>
      </c>
      <c r="N2766">
        <f t="shared" si="520"/>
        <v>0</v>
      </c>
      <c r="O2766">
        <f t="shared" si="521"/>
        <v>2.0912746238765183</v>
      </c>
      <c r="P2766" t="str">
        <f>IFERROR(VLOOKUP(A2766,Ref_Data!$A:$B,2,0),"Unknown")</f>
        <v>High Income</v>
      </c>
      <c r="Q2766" t="str">
        <f>IFERROR(VLOOKUP(A2766,Ref_Data!$A:$C,3,0),"Unknown")</f>
        <v>Europe &amp; Central Asia</v>
      </c>
      <c r="R2766" t="str">
        <f t="shared" si="522"/>
        <v>Universal Access</v>
      </c>
      <c r="S2766">
        <f t="shared" si="523"/>
        <v>14.516199440312505</v>
      </c>
      <c r="T2766">
        <f t="shared" si="524"/>
        <v>-17.1630301703253</v>
      </c>
      <c r="U2766">
        <f t="shared" si="525"/>
        <v>2.1267050323723851</v>
      </c>
      <c r="V2766">
        <f t="shared" si="526"/>
        <v>0</v>
      </c>
      <c r="W2766">
        <f t="shared" si="527"/>
        <v>-0.56514004399999962</v>
      </c>
    </row>
    <row r="2767" spans="1:23" x14ac:dyDescent="0.2">
      <c r="A2767" t="s">
        <v>429</v>
      </c>
      <c r="B2767" t="s">
        <v>428</v>
      </c>
      <c r="C2767">
        <v>2019</v>
      </c>
      <c r="D2767">
        <v>100</v>
      </c>
      <c r="E2767">
        <v>17.600000000000001</v>
      </c>
      <c r="F2767">
        <v>6.3818228589999997</v>
      </c>
      <c r="G2767">
        <v>3128.3633789999999</v>
      </c>
      <c r="H2767">
        <v>5454147</v>
      </c>
      <c r="I2767" t="str">
        <f>Master_Data!$A2767 &amp; "-" &amp; Master_Data!$C2767</f>
        <v>SVK-2019</v>
      </c>
      <c r="J2767">
        <f t="shared" si="516"/>
        <v>0</v>
      </c>
      <c r="K2767">
        <f t="shared" si="517"/>
        <v>5.2000000000000011</v>
      </c>
      <c r="L2767">
        <f t="shared" si="518"/>
        <v>-0.45575118300000028</v>
      </c>
      <c r="M2767">
        <f t="shared" si="519"/>
        <v>34807400.000946268</v>
      </c>
      <c r="N2767">
        <f t="shared" si="520"/>
        <v>0</v>
      </c>
      <c r="O2767">
        <f t="shared" si="521"/>
        <v>2.0399877142916778</v>
      </c>
      <c r="P2767" t="str">
        <f>IFERROR(VLOOKUP(A2767,Ref_Data!$A:$B,2,0),"Unknown")</f>
        <v>High Income</v>
      </c>
      <c r="Q2767" t="str">
        <f>IFERROR(VLOOKUP(A2767,Ref_Data!$A:$C,3,0),"Unknown")</f>
        <v>Europe &amp; Central Asia</v>
      </c>
      <c r="R2767" t="str">
        <f t="shared" si="522"/>
        <v>Universal Access</v>
      </c>
      <c r="S2767">
        <f t="shared" si="523"/>
        <v>13.958622860585876</v>
      </c>
      <c r="T2767">
        <f t="shared" si="524"/>
        <v>-11.862191043827288</v>
      </c>
      <c r="U2767">
        <f t="shared" si="525"/>
        <v>1.6984215634184121</v>
      </c>
      <c r="V2767">
        <f t="shared" si="526"/>
        <v>0</v>
      </c>
      <c r="W2767">
        <f t="shared" si="527"/>
        <v>-1.0208912269999999</v>
      </c>
    </row>
    <row r="2768" spans="1:23" x14ac:dyDescent="0.2">
      <c r="A2768" t="s">
        <v>429</v>
      </c>
      <c r="B2768" t="s">
        <v>428</v>
      </c>
      <c r="C2768">
        <v>2020</v>
      </c>
      <c r="D2768">
        <v>100</v>
      </c>
      <c r="E2768">
        <v>17.600000000000001</v>
      </c>
      <c r="F2768">
        <v>5.9800209830000002</v>
      </c>
      <c r="G2768">
        <v>3032.642695</v>
      </c>
      <c r="H2768">
        <v>5458827</v>
      </c>
      <c r="I2768" t="str">
        <f>Master_Data!$A2768 &amp; "-" &amp; Master_Data!$C2768</f>
        <v>SVK-2020</v>
      </c>
      <c r="J2768">
        <f t="shared" si="516"/>
        <v>0</v>
      </c>
      <c r="K2768">
        <f t="shared" si="517"/>
        <v>0</v>
      </c>
      <c r="L2768">
        <f t="shared" si="518"/>
        <v>-0.4018018759999995</v>
      </c>
      <c r="M2768">
        <f t="shared" si="519"/>
        <v>32643900.002566941</v>
      </c>
      <c r="N2768">
        <f t="shared" si="520"/>
        <v>0</v>
      </c>
      <c r="O2768">
        <f t="shared" si="521"/>
        <v>1.971884453404096</v>
      </c>
      <c r="P2768" t="str">
        <f>IFERROR(VLOOKUP(A2768,Ref_Data!$A:$B,2,0),"Unknown")</f>
        <v>High Income</v>
      </c>
      <c r="Q2768" t="str">
        <f>IFERROR(VLOOKUP(A2768,Ref_Data!$A:$C,3,0),"Unknown")</f>
        <v>Europe &amp; Central Asia</v>
      </c>
      <c r="R2768" t="str">
        <f t="shared" si="522"/>
        <v>Universal Access</v>
      </c>
      <c r="S2768">
        <f t="shared" si="523"/>
        <v>13.426165474335917</v>
      </c>
      <c r="T2768">
        <f t="shared" si="524"/>
        <v>-12.93485343381526</v>
      </c>
      <c r="U2768">
        <f t="shared" si="525"/>
        <v>1.5792733466987423</v>
      </c>
      <c r="V2768">
        <f t="shared" si="526"/>
        <v>0</v>
      </c>
      <c r="W2768">
        <f t="shared" si="527"/>
        <v>-1.4226931029999994</v>
      </c>
    </row>
    <row r="2769" spans="1:23" x14ac:dyDescent="0.2">
      <c r="A2769" t="s">
        <v>429</v>
      </c>
      <c r="B2769" t="s">
        <v>428</v>
      </c>
      <c r="C2769">
        <v>2021</v>
      </c>
      <c r="D2769">
        <v>100</v>
      </c>
      <c r="E2769">
        <v>17.899999999999999</v>
      </c>
      <c r="F2769">
        <v>6.7278572089999997</v>
      </c>
      <c r="G2769">
        <v>3305.899128</v>
      </c>
      <c r="H2769">
        <v>5447247</v>
      </c>
      <c r="I2769" t="str">
        <f>Master_Data!$A2769 &amp; "-" &amp; Master_Data!$C2769</f>
        <v>SVK-2021</v>
      </c>
      <c r="J2769">
        <f t="shared" si="516"/>
        <v>0</v>
      </c>
      <c r="K2769">
        <f t="shared" si="517"/>
        <v>0.29999999999999716</v>
      </c>
      <c r="L2769">
        <f t="shared" si="518"/>
        <v>0.74783622599999955</v>
      </c>
      <c r="M2769">
        <f t="shared" si="519"/>
        <v>36648299.998153619</v>
      </c>
      <c r="N2769">
        <f t="shared" si="520"/>
        <v>0</v>
      </c>
      <c r="O2769">
        <f t="shared" si="521"/>
        <v>2.0351066225877901</v>
      </c>
      <c r="P2769" t="str">
        <f>IFERROR(VLOOKUP(A2769,Ref_Data!$A:$B,2,0),"Unknown")</f>
        <v>High Income</v>
      </c>
      <c r="Q2769" t="str">
        <f>IFERROR(VLOOKUP(A2769,Ref_Data!$A:$C,3,0),"Unknown")</f>
        <v>Europe &amp; Central Asia</v>
      </c>
      <c r="R2769" t="str">
        <f t="shared" si="522"/>
        <v>Universal Access</v>
      </c>
      <c r="S2769">
        <f t="shared" si="523"/>
        <v>12.87483148972656</v>
      </c>
      <c r="T2769">
        <f t="shared" si="524"/>
        <v>-11.70338164251206</v>
      </c>
      <c r="U2769">
        <f t="shared" si="525"/>
        <v>2.1471228679958134</v>
      </c>
      <c r="V2769">
        <f t="shared" si="526"/>
        <v>0</v>
      </c>
      <c r="W2769">
        <f t="shared" si="527"/>
        <v>-0.67485687699999986</v>
      </c>
    </row>
    <row r="2770" spans="1:23" x14ac:dyDescent="0.2">
      <c r="A2770" t="s">
        <v>429</v>
      </c>
      <c r="B2770" t="s">
        <v>428</v>
      </c>
      <c r="C2770">
        <v>2022</v>
      </c>
      <c r="D2770">
        <v>100</v>
      </c>
      <c r="F2770">
        <v>6.1101280029999998</v>
      </c>
      <c r="G2770">
        <v>3089.1457460000001</v>
      </c>
      <c r="H2770">
        <v>5431752</v>
      </c>
      <c r="I2770" t="str">
        <f>Master_Data!$A2770 &amp; "-" &amp; Master_Data!$C2770</f>
        <v>SVK-2022</v>
      </c>
      <c r="J2770">
        <f t="shared" si="516"/>
        <v>0</v>
      </c>
      <c r="K2770" t="str">
        <f t="shared" si="517"/>
        <v/>
      </c>
      <c r="L2770">
        <f t="shared" si="518"/>
        <v>-0.61772920599999992</v>
      </c>
      <c r="M2770">
        <f t="shared" si="519"/>
        <v>33188700.000551254</v>
      </c>
      <c r="N2770">
        <f t="shared" si="520"/>
        <v>0</v>
      </c>
      <c r="O2770">
        <f t="shared" si="521"/>
        <v>1.9779345182763672</v>
      </c>
      <c r="P2770" t="str">
        <f>IFERROR(VLOOKUP(A2770,Ref_Data!$A:$B,2,0),"Unknown")</f>
        <v>High Income</v>
      </c>
      <c r="Q2770" t="str">
        <f>IFERROR(VLOOKUP(A2770,Ref_Data!$A:$C,3,0),"Unknown")</f>
        <v>Europe &amp; Central Asia</v>
      </c>
      <c r="R2770" t="str">
        <f t="shared" si="522"/>
        <v>Universal Access</v>
      </c>
      <c r="S2770">
        <f t="shared" si="523"/>
        <v>12.585946336015652</v>
      </c>
      <c r="T2770" t="str">
        <f t="shared" si="524"/>
        <v/>
      </c>
      <c r="U2770">
        <f t="shared" si="525"/>
        <v>1.5593269507740635</v>
      </c>
      <c r="V2770">
        <f t="shared" si="526"/>
        <v>0</v>
      </c>
      <c r="W2770">
        <f t="shared" si="527"/>
        <v>-1.2925860829999998</v>
      </c>
    </row>
    <row r="2771" spans="1:23" x14ac:dyDescent="0.2">
      <c r="A2771" t="s">
        <v>431</v>
      </c>
      <c r="B2771" t="s">
        <v>430</v>
      </c>
      <c r="C2771">
        <v>2010</v>
      </c>
      <c r="D2771">
        <v>100</v>
      </c>
      <c r="E2771">
        <v>20.100000000000001</v>
      </c>
      <c r="F2771">
        <v>8.3769122360000008</v>
      </c>
      <c r="G2771">
        <v>3589.6086949999999</v>
      </c>
      <c r="H2771">
        <v>2048583</v>
      </c>
      <c r="I2771" t="str">
        <f>Master_Data!$A2771 &amp; "-" &amp; Master_Data!$C2771</f>
        <v>SVN-2010</v>
      </c>
      <c r="J2771" t="str">
        <f t="shared" si="516"/>
        <v/>
      </c>
      <c r="K2771" t="str">
        <f t="shared" si="517"/>
        <v/>
      </c>
      <c r="L2771" t="str">
        <f t="shared" si="518"/>
        <v/>
      </c>
      <c r="M2771">
        <f t="shared" si="519"/>
        <v>17160799.99916159</v>
      </c>
      <c r="N2771">
        <f t="shared" si="520"/>
        <v>0</v>
      </c>
      <c r="O2771">
        <f t="shared" si="521"/>
        <v>2.3336561023122888</v>
      </c>
      <c r="P2771" t="str">
        <f>IFERROR(VLOOKUP(A2771,Ref_Data!$A:$B,2,0),"Unknown")</f>
        <v>High Income</v>
      </c>
      <c r="Q2771" t="str">
        <f>IFERROR(VLOOKUP(A2771,Ref_Data!$A:$C,3,0),"Unknown")</f>
        <v>Europe &amp; Central Asia</v>
      </c>
      <c r="R2771" t="str">
        <f t="shared" si="522"/>
        <v>Universal Access</v>
      </c>
      <c r="S2771">
        <f t="shared" si="523"/>
        <v>20.375342560585949</v>
      </c>
      <c r="T2771">
        <f t="shared" si="524"/>
        <v>-10.312664906737901</v>
      </c>
      <c r="U2771">
        <f t="shared" si="525"/>
        <v>3.2788530220083665</v>
      </c>
      <c r="V2771">
        <f t="shared" si="526"/>
        <v>0</v>
      </c>
      <c r="W2771">
        <f t="shared" si="527"/>
        <v>0</v>
      </c>
    </row>
    <row r="2772" spans="1:23" x14ac:dyDescent="0.2">
      <c r="A2772" t="s">
        <v>431</v>
      </c>
      <c r="B2772" t="s">
        <v>430</v>
      </c>
      <c r="C2772">
        <v>2011</v>
      </c>
      <c r="D2772">
        <v>100</v>
      </c>
      <c r="E2772">
        <v>19.100000000000001</v>
      </c>
      <c r="F2772">
        <v>7.8326983600000002</v>
      </c>
      <c r="G2772">
        <v>3580.6936489999998</v>
      </c>
      <c r="H2772">
        <v>2052843</v>
      </c>
      <c r="I2772" t="str">
        <f>Master_Data!$A2772 &amp; "-" &amp; Master_Data!$C2772</f>
        <v>SVN-2011</v>
      </c>
      <c r="J2772">
        <f t="shared" si="516"/>
        <v>0</v>
      </c>
      <c r="K2772">
        <f t="shared" si="517"/>
        <v>-1</v>
      </c>
      <c r="L2772">
        <f t="shared" si="518"/>
        <v>-0.5442138760000006</v>
      </c>
      <c r="M2772">
        <f t="shared" si="519"/>
        <v>16079299.999437481</v>
      </c>
      <c r="N2772">
        <f t="shared" si="520"/>
        <v>0</v>
      </c>
      <c r="O2772">
        <f t="shared" si="521"/>
        <v>2.187480730776139</v>
      </c>
      <c r="P2772" t="str">
        <f>IFERROR(VLOOKUP(A2772,Ref_Data!$A:$B,2,0),"Unknown")</f>
        <v>High Income</v>
      </c>
      <c r="Q2772" t="str">
        <f>IFERROR(VLOOKUP(A2772,Ref_Data!$A:$C,3,0),"Unknown")</f>
        <v>Europe &amp; Central Asia</v>
      </c>
      <c r="R2772" t="str">
        <f t="shared" si="522"/>
        <v>Universal Access</v>
      </c>
      <c r="S2772">
        <f t="shared" si="523"/>
        <v>19.584672569179688</v>
      </c>
      <c r="T2772">
        <f t="shared" si="524"/>
        <v>-11.097370289641141</v>
      </c>
      <c r="U2772">
        <f t="shared" si="525"/>
        <v>2.7061649762259448</v>
      </c>
      <c r="V2772">
        <f t="shared" si="526"/>
        <v>0</v>
      </c>
      <c r="W2772">
        <f t="shared" si="527"/>
        <v>-0.5442138760000006</v>
      </c>
    </row>
    <row r="2773" spans="1:23" x14ac:dyDescent="0.2">
      <c r="A2773" t="s">
        <v>431</v>
      </c>
      <c r="B2773" t="s">
        <v>430</v>
      </c>
      <c r="C2773">
        <v>2012</v>
      </c>
      <c r="D2773">
        <v>100</v>
      </c>
      <c r="E2773">
        <v>20.2</v>
      </c>
      <c r="F2773">
        <v>7.5429269200000002</v>
      </c>
      <c r="G2773">
        <v>3428.8978619999998</v>
      </c>
      <c r="H2773">
        <v>2057159</v>
      </c>
      <c r="I2773" t="str">
        <f>Master_Data!$A2773 &amp; "-" &amp; Master_Data!$C2773</f>
        <v>SVN-2012</v>
      </c>
      <c r="J2773">
        <f t="shared" si="516"/>
        <v>0</v>
      </c>
      <c r="K2773">
        <f t="shared" si="517"/>
        <v>1.0999999999999979</v>
      </c>
      <c r="L2773">
        <f t="shared" si="518"/>
        <v>-0.28977143999999999</v>
      </c>
      <c r="M2773">
        <f t="shared" si="519"/>
        <v>15516999.999820281</v>
      </c>
      <c r="N2773">
        <f t="shared" si="520"/>
        <v>0</v>
      </c>
      <c r="O2773">
        <f t="shared" si="521"/>
        <v>2.1998109082200479</v>
      </c>
      <c r="P2773" t="str">
        <f>IFERROR(VLOOKUP(A2773,Ref_Data!$A:$B,2,0),"Unknown")</f>
        <v>High Income</v>
      </c>
      <c r="Q2773" t="str">
        <f>IFERROR(VLOOKUP(A2773,Ref_Data!$A:$C,3,0),"Unknown")</f>
        <v>Europe &amp; Central Asia</v>
      </c>
      <c r="R2773" t="str">
        <f t="shared" si="522"/>
        <v>Universal Access</v>
      </c>
      <c r="S2773">
        <f t="shared" si="523"/>
        <v>18.879195463984374</v>
      </c>
      <c r="T2773">
        <f t="shared" si="524"/>
        <v>-9.9071294532248828</v>
      </c>
      <c r="U2773">
        <f t="shared" si="525"/>
        <v>2.137422856903771</v>
      </c>
      <c r="V2773">
        <f t="shared" si="526"/>
        <v>0</v>
      </c>
      <c r="W2773">
        <f t="shared" si="527"/>
        <v>-0.83398531600000059</v>
      </c>
    </row>
    <row r="2774" spans="1:23" x14ac:dyDescent="0.2">
      <c r="A2774" t="s">
        <v>431</v>
      </c>
      <c r="B2774" t="s">
        <v>430</v>
      </c>
      <c r="C2774">
        <v>2013</v>
      </c>
      <c r="D2774">
        <v>100</v>
      </c>
      <c r="E2774">
        <v>22.5</v>
      </c>
      <c r="F2774">
        <v>7.5297834469999998</v>
      </c>
      <c r="G2774">
        <v>3334.7590129999999</v>
      </c>
      <c r="H2774">
        <v>2059953</v>
      </c>
      <c r="I2774" t="str">
        <f>Master_Data!$A2774 &amp; "-" &amp; Master_Data!$C2774</f>
        <v>SVN-2013</v>
      </c>
      <c r="J2774">
        <f t="shared" si="516"/>
        <v>0</v>
      </c>
      <c r="K2774">
        <f t="shared" si="517"/>
        <v>2.3000000000000007</v>
      </c>
      <c r="L2774">
        <f t="shared" si="518"/>
        <v>-1.3143473000000405E-2</v>
      </c>
      <c r="M2774">
        <f t="shared" si="519"/>
        <v>15511000.00099799</v>
      </c>
      <c r="N2774">
        <f t="shared" si="520"/>
        <v>0</v>
      </c>
      <c r="O2774">
        <f t="shared" si="521"/>
        <v>2.2579692918278047</v>
      </c>
      <c r="P2774" t="str">
        <f>IFERROR(VLOOKUP(A2774,Ref_Data!$A:$B,2,0),"Unknown")</f>
        <v>High Income</v>
      </c>
      <c r="Q2774" t="str">
        <f>IFERROR(VLOOKUP(A2774,Ref_Data!$A:$C,3,0),"Unknown")</f>
        <v>Europe &amp; Central Asia</v>
      </c>
      <c r="R2774" t="str">
        <f t="shared" si="522"/>
        <v>Universal Access</v>
      </c>
      <c r="S2774">
        <f t="shared" si="523"/>
        <v>18.287461823359394</v>
      </c>
      <c r="T2774">
        <f t="shared" si="524"/>
        <v>-7.8016400838353483</v>
      </c>
      <c r="U2774">
        <f t="shared" si="525"/>
        <v>2.5614130029999957</v>
      </c>
      <c r="V2774">
        <f t="shared" si="526"/>
        <v>0</v>
      </c>
      <c r="W2774">
        <f t="shared" si="527"/>
        <v>-0.84712878900000099</v>
      </c>
    </row>
    <row r="2775" spans="1:23" x14ac:dyDescent="0.2">
      <c r="A2775" t="s">
        <v>431</v>
      </c>
      <c r="B2775" t="s">
        <v>430</v>
      </c>
      <c r="C2775">
        <v>2014</v>
      </c>
      <c r="D2775">
        <v>100</v>
      </c>
      <c r="E2775">
        <v>22.9</v>
      </c>
      <c r="F2775">
        <v>6.8506969030000002</v>
      </c>
      <c r="G2775">
        <v>3236.5902070000002</v>
      </c>
      <c r="H2775">
        <v>2061980</v>
      </c>
      <c r="I2775" t="str">
        <f>Master_Data!$A2775 &amp; "-" &amp; Master_Data!$C2775</f>
        <v>SVN-2014</v>
      </c>
      <c r="J2775">
        <f t="shared" si="516"/>
        <v>0</v>
      </c>
      <c r="K2775">
        <f t="shared" si="517"/>
        <v>0.39999999999999858</v>
      </c>
      <c r="L2775">
        <f t="shared" si="518"/>
        <v>-0.67908654399999957</v>
      </c>
      <c r="M2775">
        <f t="shared" si="519"/>
        <v>14126000.000047941</v>
      </c>
      <c r="N2775">
        <f t="shared" si="520"/>
        <v>0</v>
      </c>
      <c r="O2775">
        <f t="shared" si="521"/>
        <v>2.1166401876219978</v>
      </c>
      <c r="P2775" t="str">
        <f>IFERROR(VLOOKUP(A2775,Ref_Data!$A:$B,2,0),"Unknown")</f>
        <v>High Income</v>
      </c>
      <c r="Q2775" t="str">
        <f>IFERROR(VLOOKUP(A2775,Ref_Data!$A:$C,3,0),"Unknown")</f>
        <v>Europe &amp; Central Asia</v>
      </c>
      <c r="R2775" t="str">
        <f t="shared" si="522"/>
        <v>Universal Access</v>
      </c>
      <c r="S2775">
        <f t="shared" si="523"/>
        <v>17.559097411132853</v>
      </c>
      <c r="T2775">
        <f t="shared" si="524"/>
        <v>-7.2117266055783027</v>
      </c>
      <c r="U2775">
        <f t="shared" si="525"/>
        <v>2.059410004916316</v>
      </c>
      <c r="V2775">
        <f t="shared" si="526"/>
        <v>0</v>
      </c>
      <c r="W2775">
        <f t="shared" si="527"/>
        <v>-1.5262153330000006</v>
      </c>
    </row>
    <row r="2776" spans="1:23" x14ac:dyDescent="0.2">
      <c r="A2776" t="s">
        <v>431</v>
      </c>
      <c r="B2776" t="s">
        <v>430</v>
      </c>
      <c r="C2776">
        <v>2015</v>
      </c>
      <c r="D2776">
        <v>100</v>
      </c>
      <c r="E2776">
        <v>21.4</v>
      </c>
      <c r="F2776">
        <v>6.9273977469999997</v>
      </c>
      <c r="G2776">
        <v>3195.4751230000002</v>
      </c>
      <c r="H2776">
        <v>2063531</v>
      </c>
      <c r="I2776" t="str">
        <f>Master_Data!$A2776 &amp; "-" &amp; Master_Data!$C2776</f>
        <v>SVN-2015</v>
      </c>
      <c r="J2776">
        <f t="shared" si="516"/>
        <v>0</v>
      </c>
      <c r="K2776">
        <f t="shared" si="517"/>
        <v>-1.5</v>
      </c>
      <c r="L2776">
        <f t="shared" si="518"/>
        <v>7.6700843999999435E-2</v>
      </c>
      <c r="M2776">
        <f t="shared" si="519"/>
        <v>14294900.000264656</v>
      </c>
      <c r="N2776">
        <f t="shared" si="520"/>
        <v>0</v>
      </c>
      <c r="O2776">
        <f t="shared" si="521"/>
        <v>2.167877226500317</v>
      </c>
      <c r="P2776" t="str">
        <f>IFERROR(VLOOKUP(A2776,Ref_Data!$A:$B,2,0),"Unknown")</f>
        <v>High Income</v>
      </c>
      <c r="Q2776" t="str">
        <f>IFERROR(VLOOKUP(A2776,Ref_Data!$A:$C,3,0),"Unknown")</f>
        <v>Europe &amp; Central Asia</v>
      </c>
      <c r="R2776" t="str">
        <f t="shared" si="522"/>
        <v>Universal Access</v>
      </c>
      <c r="S2776">
        <f t="shared" si="523"/>
        <v>16.984761441953111</v>
      </c>
      <c r="T2776">
        <f t="shared" si="524"/>
        <v>-8.5151571914979911</v>
      </c>
      <c r="U2776">
        <f t="shared" si="525"/>
        <v>2.2179563809958207</v>
      </c>
      <c r="V2776">
        <f t="shared" si="526"/>
        <v>0</v>
      </c>
      <c r="W2776">
        <f t="shared" si="527"/>
        <v>-1.4495144890000011</v>
      </c>
    </row>
    <row r="2777" spans="1:23" x14ac:dyDescent="0.2">
      <c r="A2777" t="s">
        <v>431</v>
      </c>
      <c r="B2777" t="s">
        <v>430</v>
      </c>
      <c r="C2777">
        <v>2016</v>
      </c>
      <c r="D2777">
        <v>100</v>
      </c>
      <c r="E2777">
        <v>21</v>
      </c>
      <c r="F2777">
        <v>7.2728302859999996</v>
      </c>
      <c r="G2777">
        <v>3296.7350040000001</v>
      </c>
      <c r="H2777">
        <v>2065042</v>
      </c>
      <c r="I2777" t="str">
        <f>Master_Data!$A2777 &amp; "-" &amp; Master_Data!$C2777</f>
        <v>SVN-2016</v>
      </c>
      <c r="J2777">
        <f t="shared" si="516"/>
        <v>0</v>
      </c>
      <c r="K2777">
        <f t="shared" si="517"/>
        <v>-0.39999999999999858</v>
      </c>
      <c r="L2777">
        <f t="shared" si="518"/>
        <v>0.34543253899999993</v>
      </c>
      <c r="M2777">
        <f t="shared" si="519"/>
        <v>15018699.99946201</v>
      </c>
      <c r="N2777">
        <f t="shared" si="520"/>
        <v>0</v>
      </c>
      <c r="O2777">
        <f t="shared" si="521"/>
        <v>2.2060706356973543</v>
      </c>
      <c r="P2777" t="str">
        <f>IFERROR(VLOOKUP(A2777,Ref_Data!$A:$B,2,0),"Unknown")</f>
        <v>High Income</v>
      </c>
      <c r="Q2777" t="str">
        <f>IFERROR(VLOOKUP(A2777,Ref_Data!$A:$C,3,0),"Unknown")</f>
        <v>Europe &amp; Central Asia</v>
      </c>
      <c r="R2777" t="str">
        <f t="shared" si="522"/>
        <v>Universal Access</v>
      </c>
      <c r="S2777">
        <f t="shared" si="523"/>
        <v>15.905248869453033</v>
      </c>
      <c r="T2777">
        <f t="shared" si="524"/>
        <v>-8.7060575251847254</v>
      </c>
      <c r="U2777">
        <f t="shared" si="525"/>
        <v>2.5984584903305432</v>
      </c>
      <c r="V2777">
        <f t="shared" si="526"/>
        <v>0</v>
      </c>
      <c r="W2777">
        <f t="shared" si="527"/>
        <v>-1.1040819500000012</v>
      </c>
    </row>
    <row r="2778" spans="1:23" x14ac:dyDescent="0.2">
      <c r="A2778" t="s">
        <v>431</v>
      </c>
      <c r="B2778" t="s">
        <v>430</v>
      </c>
      <c r="C2778">
        <v>2017</v>
      </c>
      <c r="D2778">
        <v>100</v>
      </c>
      <c r="E2778">
        <v>19.7</v>
      </c>
      <c r="F2778">
        <v>7.4256625569999999</v>
      </c>
      <c r="G2778">
        <v>3390.662816</v>
      </c>
      <c r="H2778">
        <v>2066388</v>
      </c>
      <c r="I2778" t="str">
        <f>Master_Data!$A2778 &amp; "-" &amp; Master_Data!$C2778</f>
        <v>SVN-2017</v>
      </c>
      <c r="J2778">
        <f t="shared" si="516"/>
        <v>0</v>
      </c>
      <c r="K2778">
        <f t="shared" si="517"/>
        <v>-1.3000000000000007</v>
      </c>
      <c r="L2778">
        <f t="shared" si="518"/>
        <v>0.1528322710000003</v>
      </c>
      <c r="M2778">
        <f t="shared" si="519"/>
        <v>15344299.999834117</v>
      </c>
      <c r="N2778">
        <f t="shared" si="520"/>
        <v>0</v>
      </c>
      <c r="O2778">
        <f t="shared" si="521"/>
        <v>2.1900327340009973</v>
      </c>
      <c r="P2778" t="str">
        <f>IFERROR(VLOOKUP(A2778,Ref_Data!$A:$B,2,0),"Unknown")</f>
        <v>High Income</v>
      </c>
      <c r="Q2778" t="str">
        <f>IFERROR(VLOOKUP(A2778,Ref_Data!$A:$C,3,0),"Unknown")</f>
        <v>Europe &amp; Central Asia</v>
      </c>
      <c r="R2778" t="str">
        <f t="shared" si="522"/>
        <v>Universal Access</v>
      </c>
      <c r="S2778">
        <f t="shared" si="523"/>
        <v>15.146092309921883</v>
      </c>
      <c r="T2778">
        <f t="shared" si="524"/>
        <v>-9.841518871734948</v>
      </c>
      <c r="U2778">
        <f t="shared" si="525"/>
        <v>2.7479114914267759</v>
      </c>
      <c r="V2778">
        <f t="shared" si="526"/>
        <v>0</v>
      </c>
      <c r="W2778">
        <f t="shared" si="527"/>
        <v>-0.9512496790000009</v>
      </c>
    </row>
    <row r="2779" spans="1:23" x14ac:dyDescent="0.2">
      <c r="A2779" t="s">
        <v>431</v>
      </c>
      <c r="B2779" t="s">
        <v>430</v>
      </c>
      <c r="C2779">
        <v>2018</v>
      </c>
      <c r="D2779">
        <v>100</v>
      </c>
      <c r="E2779">
        <v>20.6</v>
      </c>
      <c r="F2779">
        <v>7.449753941</v>
      </c>
      <c r="G2779">
        <v>3341.0997149999998</v>
      </c>
      <c r="H2779">
        <v>2073894</v>
      </c>
      <c r="I2779" t="str">
        <f>Master_Data!$A2779 &amp; "-" &amp; Master_Data!$C2779</f>
        <v>SVN-2018</v>
      </c>
      <c r="J2779">
        <f t="shared" si="516"/>
        <v>0</v>
      </c>
      <c r="K2779">
        <f t="shared" si="517"/>
        <v>0.90000000000000213</v>
      </c>
      <c r="L2779">
        <f t="shared" si="518"/>
        <v>2.4091384000000104E-2</v>
      </c>
      <c r="M2779">
        <f t="shared" si="519"/>
        <v>15449999.999716254</v>
      </c>
      <c r="N2779">
        <f t="shared" si="520"/>
        <v>0</v>
      </c>
      <c r="O2779">
        <f t="shared" si="521"/>
        <v>2.2297310994802202</v>
      </c>
      <c r="P2779" t="str">
        <f>IFERROR(VLOOKUP(A2779,Ref_Data!$A:$B,2,0),"Unknown")</f>
        <v>High Income</v>
      </c>
      <c r="Q2779" t="str">
        <f>IFERROR(VLOOKUP(A2779,Ref_Data!$A:$C,3,0),"Unknown")</f>
        <v>Europe &amp; Central Asia</v>
      </c>
      <c r="R2779" t="str">
        <f t="shared" si="522"/>
        <v>Universal Access</v>
      </c>
      <c r="S2779">
        <f t="shared" si="523"/>
        <v>14.516199440312505</v>
      </c>
      <c r="T2779">
        <f t="shared" si="524"/>
        <v>-8.9630301703253004</v>
      </c>
      <c r="U2779">
        <f t="shared" si="525"/>
        <v>2.7388849313723851</v>
      </c>
      <c r="V2779">
        <f t="shared" si="526"/>
        <v>0</v>
      </c>
      <c r="W2779">
        <f t="shared" si="527"/>
        <v>-0.9271582950000008</v>
      </c>
    </row>
    <row r="2780" spans="1:23" x14ac:dyDescent="0.2">
      <c r="A2780" t="s">
        <v>431</v>
      </c>
      <c r="B2780" t="s">
        <v>430</v>
      </c>
      <c r="C2780">
        <v>2019</v>
      </c>
      <c r="D2780">
        <v>100</v>
      </c>
      <c r="E2780">
        <v>20.9</v>
      </c>
      <c r="F2780">
        <v>7.0993135839999999</v>
      </c>
      <c r="G2780">
        <v>3267.2967189999999</v>
      </c>
      <c r="H2780">
        <v>2088385</v>
      </c>
      <c r="I2780" t="str">
        <f>Master_Data!$A2780 &amp; "-" &amp; Master_Data!$C2780</f>
        <v>SVN-2019</v>
      </c>
      <c r="J2780">
        <f t="shared" si="516"/>
        <v>0</v>
      </c>
      <c r="K2780">
        <f t="shared" si="517"/>
        <v>0.29999999999999716</v>
      </c>
      <c r="L2780">
        <f t="shared" si="518"/>
        <v>-0.35044035700000009</v>
      </c>
      <c r="M2780">
        <f t="shared" si="519"/>
        <v>14826099.999121839</v>
      </c>
      <c r="N2780">
        <f t="shared" si="520"/>
        <v>0</v>
      </c>
      <c r="O2780">
        <f t="shared" si="521"/>
        <v>2.1728401778497912</v>
      </c>
      <c r="P2780" t="str">
        <f>IFERROR(VLOOKUP(A2780,Ref_Data!$A:$B,2,0),"Unknown")</f>
        <v>High Income</v>
      </c>
      <c r="Q2780" t="str">
        <f>IFERROR(VLOOKUP(A2780,Ref_Data!$A:$C,3,0),"Unknown")</f>
        <v>Europe &amp; Central Asia</v>
      </c>
      <c r="R2780" t="str">
        <f t="shared" si="522"/>
        <v>Universal Access</v>
      </c>
      <c r="S2780">
        <f t="shared" si="523"/>
        <v>13.958622860585876</v>
      </c>
      <c r="T2780">
        <f t="shared" si="524"/>
        <v>-8.5621910438272906</v>
      </c>
      <c r="U2780">
        <f t="shared" si="525"/>
        <v>2.4159122884184123</v>
      </c>
      <c r="V2780">
        <f t="shared" si="526"/>
        <v>0</v>
      </c>
      <c r="W2780">
        <f t="shared" si="527"/>
        <v>-1.2775986520000009</v>
      </c>
    </row>
    <row r="2781" spans="1:23" x14ac:dyDescent="0.2">
      <c r="A2781" t="s">
        <v>431</v>
      </c>
      <c r="B2781" t="s">
        <v>430</v>
      </c>
      <c r="C2781">
        <v>2020</v>
      </c>
      <c r="D2781">
        <v>100</v>
      </c>
      <c r="E2781">
        <v>22.7</v>
      </c>
      <c r="F2781">
        <v>6.4404859349999999</v>
      </c>
      <c r="G2781">
        <v>3068.8193959999999</v>
      </c>
      <c r="H2781">
        <v>2102419</v>
      </c>
      <c r="I2781" t="str">
        <f>Master_Data!$A2781 &amp; "-" &amp; Master_Data!$C2781</f>
        <v>SVN-2020</v>
      </c>
      <c r="J2781">
        <f t="shared" si="516"/>
        <v>0</v>
      </c>
      <c r="K2781">
        <f t="shared" si="517"/>
        <v>1.8000000000000007</v>
      </c>
      <c r="L2781">
        <f t="shared" si="518"/>
        <v>-0.65882764900000002</v>
      </c>
      <c r="M2781">
        <f t="shared" si="519"/>
        <v>13540599.998976765</v>
      </c>
      <c r="N2781">
        <f t="shared" si="520"/>
        <v>0</v>
      </c>
      <c r="O2781">
        <f t="shared" si="521"/>
        <v>2.0986852283958912</v>
      </c>
      <c r="P2781" t="str">
        <f>IFERROR(VLOOKUP(A2781,Ref_Data!$A:$B,2,0),"Unknown")</f>
        <v>High Income</v>
      </c>
      <c r="Q2781" t="str">
        <f>IFERROR(VLOOKUP(A2781,Ref_Data!$A:$C,3,0),"Unknown")</f>
        <v>Europe &amp; Central Asia</v>
      </c>
      <c r="R2781" t="str">
        <f t="shared" si="522"/>
        <v>Universal Access</v>
      </c>
      <c r="S2781">
        <f t="shared" si="523"/>
        <v>13.426165474335917</v>
      </c>
      <c r="T2781">
        <f t="shared" si="524"/>
        <v>-7.8348534338152618</v>
      </c>
      <c r="U2781">
        <f t="shared" si="525"/>
        <v>2.039738298698742</v>
      </c>
      <c r="V2781">
        <f t="shared" si="526"/>
        <v>0</v>
      </c>
      <c r="W2781">
        <f t="shared" si="527"/>
        <v>-1.9364263010000009</v>
      </c>
    </row>
    <row r="2782" spans="1:23" x14ac:dyDescent="0.2">
      <c r="A2782" t="s">
        <v>431</v>
      </c>
      <c r="B2782" t="s">
        <v>430</v>
      </c>
      <c r="C2782">
        <v>2021</v>
      </c>
      <c r="D2782">
        <v>100</v>
      </c>
      <c r="E2782">
        <v>23.4</v>
      </c>
      <c r="F2782">
        <v>6.5747536029999996</v>
      </c>
      <c r="G2782">
        <v>3144.0935159999999</v>
      </c>
      <c r="H2782">
        <v>2108079</v>
      </c>
      <c r="I2782" t="str">
        <f>Master_Data!$A2782 &amp; "-" &amp; Master_Data!$C2782</f>
        <v>SVN-2021</v>
      </c>
      <c r="J2782">
        <f t="shared" si="516"/>
        <v>0</v>
      </c>
      <c r="K2782">
        <f t="shared" si="517"/>
        <v>0.69999999999999929</v>
      </c>
      <c r="L2782">
        <f t="shared" si="518"/>
        <v>0.13426766799999967</v>
      </c>
      <c r="M2782">
        <f t="shared" si="519"/>
        <v>13860100.000658637</v>
      </c>
      <c r="N2782">
        <f t="shared" si="520"/>
        <v>0</v>
      </c>
      <c r="O2782">
        <f t="shared" si="521"/>
        <v>2.09114441715607</v>
      </c>
      <c r="P2782" t="str">
        <f>IFERROR(VLOOKUP(A2782,Ref_Data!$A:$B,2,0),"Unknown")</f>
        <v>High Income</v>
      </c>
      <c r="Q2782" t="str">
        <f>IFERROR(VLOOKUP(A2782,Ref_Data!$A:$C,3,0),"Unknown")</f>
        <v>Europe &amp; Central Asia</v>
      </c>
      <c r="R2782" t="str">
        <f t="shared" si="522"/>
        <v>Universal Access</v>
      </c>
      <c r="S2782">
        <f t="shared" si="523"/>
        <v>12.87483148972656</v>
      </c>
      <c r="T2782">
        <f t="shared" si="524"/>
        <v>-6.2033816425120598</v>
      </c>
      <c r="U2782">
        <f t="shared" si="525"/>
        <v>1.9940192619958133</v>
      </c>
      <c r="V2782">
        <f t="shared" si="526"/>
        <v>0</v>
      </c>
      <c r="W2782">
        <f t="shared" si="527"/>
        <v>-1.8021586330000012</v>
      </c>
    </row>
    <row r="2783" spans="1:23" x14ac:dyDescent="0.2">
      <c r="A2783" t="s">
        <v>431</v>
      </c>
      <c r="B2783" t="s">
        <v>430</v>
      </c>
      <c r="C2783">
        <v>2022</v>
      </c>
      <c r="D2783">
        <v>100</v>
      </c>
      <c r="F2783">
        <v>6.3394025589999998</v>
      </c>
      <c r="G2783">
        <v>3045.9445860000001</v>
      </c>
      <c r="H2783">
        <v>2112076</v>
      </c>
      <c r="I2783" t="str">
        <f>Master_Data!$A2783 &amp; "-" &amp; Master_Data!$C2783</f>
        <v>SVN-2022</v>
      </c>
      <c r="J2783">
        <f t="shared" si="516"/>
        <v>0</v>
      </c>
      <c r="K2783" t="str">
        <f t="shared" si="517"/>
        <v/>
      </c>
      <c r="L2783">
        <f t="shared" si="518"/>
        <v>-0.23535104399999973</v>
      </c>
      <c r="M2783">
        <f t="shared" si="519"/>
        <v>13389299.999202484</v>
      </c>
      <c r="N2783">
        <f t="shared" si="520"/>
        <v>0</v>
      </c>
      <c r="O2783">
        <f t="shared" si="521"/>
        <v>2.0812599769994633</v>
      </c>
      <c r="P2783" t="str">
        <f>IFERROR(VLOOKUP(A2783,Ref_Data!$A:$B,2,0),"Unknown")</f>
        <v>High Income</v>
      </c>
      <c r="Q2783" t="str">
        <f>IFERROR(VLOOKUP(A2783,Ref_Data!$A:$C,3,0),"Unknown")</f>
        <v>Europe &amp; Central Asia</v>
      </c>
      <c r="R2783" t="str">
        <f t="shared" si="522"/>
        <v>Universal Access</v>
      </c>
      <c r="S2783">
        <f t="shared" si="523"/>
        <v>12.585946336015652</v>
      </c>
      <c r="T2783" t="str">
        <f t="shared" si="524"/>
        <v/>
      </c>
      <c r="U2783">
        <f t="shared" si="525"/>
        <v>1.7886015067740635</v>
      </c>
      <c r="V2783">
        <f t="shared" si="526"/>
        <v>0</v>
      </c>
      <c r="W2783">
        <f t="shared" si="527"/>
        <v>-2.037509677000001</v>
      </c>
    </row>
    <row r="2784" spans="1:23" x14ac:dyDescent="0.2">
      <c r="A2784" t="s">
        <v>433</v>
      </c>
      <c r="B2784" t="s">
        <v>432</v>
      </c>
      <c r="C2784">
        <v>2010</v>
      </c>
      <c r="D2784">
        <v>100</v>
      </c>
      <c r="E2784">
        <v>44.7</v>
      </c>
      <c r="F2784">
        <v>5.6390263899999997</v>
      </c>
      <c r="G2784">
        <v>5443.323668</v>
      </c>
      <c r="H2784">
        <v>9378126</v>
      </c>
      <c r="I2784" t="str">
        <f>Master_Data!$A2784 &amp; "-" &amp; Master_Data!$C2784</f>
        <v>SWE-2010</v>
      </c>
      <c r="J2784" t="str">
        <f t="shared" si="516"/>
        <v/>
      </c>
      <c r="K2784" t="str">
        <f t="shared" si="517"/>
        <v/>
      </c>
      <c r="L2784" t="str">
        <f t="shared" si="518"/>
        <v/>
      </c>
      <c r="M2784">
        <f t="shared" si="519"/>
        <v>52883500.002745137</v>
      </c>
      <c r="N2784">
        <f t="shared" si="520"/>
        <v>0</v>
      </c>
      <c r="O2784">
        <f t="shared" si="521"/>
        <v>1.0359527990500526</v>
      </c>
      <c r="P2784" t="str">
        <f>IFERROR(VLOOKUP(A2784,Ref_Data!$A:$B,2,0),"Unknown")</f>
        <v>High Income</v>
      </c>
      <c r="Q2784" t="str">
        <f>IFERROR(VLOOKUP(A2784,Ref_Data!$A:$C,3,0),"Unknown")</f>
        <v>Europe &amp; Central Asia</v>
      </c>
      <c r="R2784" t="str">
        <f t="shared" si="522"/>
        <v>Universal Access</v>
      </c>
      <c r="S2784">
        <f t="shared" si="523"/>
        <v>20.375342560585949</v>
      </c>
      <c r="T2784">
        <f t="shared" si="524"/>
        <v>14.287335093262101</v>
      </c>
      <c r="U2784">
        <f t="shared" si="525"/>
        <v>0.54096717600836541</v>
      </c>
      <c r="V2784">
        <f t="shared" si="526"/>
        <v>0</v>
      </c>
      <c r="W2784">
        <f t="shared" si="527"/>
        <v>0</v>
      </c>
    </row>
    <row r="2785" spans="1:23" x14ac:dyDescent="0.2">
      <c r="A2785" t="s">
        <v>433</v>
      </c>
      <c r="B2785" t="s">
        <v>432</v>
      </c>
      <c r="C2785">
        <v>2011</v>
      </c>
      <c r="D2785">
        <v>100</v>
      </c>
      <c r="E2785">
        <v>45.4</v>
      </c>
      <c r="F2785">
        <v>5.1286916700000003</v>
      </c>
      <c r="G2785">
        <v>5281.400963</v>
      </c>
      <c r="H2785">
        <v>9449213</v>
      </c>
      <c r="I2785" t="str">
        <f>Master_Data!$A2785 &amp; "-" &amp; Master_Data!$C2785</f>
        <v>SWE-2011</v>
      </c>
      <c r="J2785">
        <f t="shared" si="516"/>
        <v>0</v>
      </c>
      <c r="K2785">
        <f t="shared" si="517"/>
        <v>0.69999999999999574</v>
      </c>
      <c r="L2785">
        <f t="shared" si="518"/>
        <v>-0.51033471999999946</v>
      </c>
      <c r="M2785">
        <f t="shared" si="519"/>
        <v>48462100.001155712</v>
      </c>
      <c r="N2785">
        <f t="shared" si="520"/>
        <v>0</v>
      </c>
      <c r="O2785">
        <f t="shared" si="521"/>
        <v>0.9710854574250587</v>
      </c>
      <c r="P2785" t="str">
        <f>IFERROR(VLOOKUP(A2785,Ref_Data!$A:$B,2,0),"Unknown")</f>
        <v>High Income</v>
      </c>
      <c r="Q2785" t="str">
        <f>IFERROR(VLOOKUP(A2785,Ref_Data!$A:$C,3,0),"Unknown")</f>
        <v>Europe &amp; Central Asia</v>
      </c>
      <c r="R2785" t="str">
        <f t="shared" si="522"/>
        <v>Universal Access</v>
      </c>
      <c r="S2785">
        <f t="shared" si="523"/>
        <v>19.584672569179688</v>
      </c>
      <c r="T2785">
        <f t="shared" si="524"/>
        <v>15.202629710358856</v>
      </c>
      <c r="U2785">
        <f t="shared" si="525"/>
        <v>2.1582862259448277E-3</v>
      </c>
      <c r="V2785">
        <f t="shared" si="526"/>
        <v>0</v>
      </c>
      <c r="W2785">
        <f t="shared" si="527"/>
        <v>-0.51033471999999946</v>
      </c>
    </row>
    <row r="2786" spans="1:23" x14ac:dyDescent="0.2">
      <c r="A2786" t="s">
        <v>433</v>
      </c>
      <c r="B2786" t="s">
        <v>432</v>
      </c>
      <c r="C2786">
        <v>2012</v>
      </c>
      <c r="D2786">
        <v>100</v>
      </c>
      <c r="E2786">
        <v>48.3</v>
      </c>
      <c r="F2786">
        <v>4.8037507509999999</v>
      </c>
      <c r="G2786">
        <v>5295.9280660000004</v>
      </c>
      <c r="H2786">
        <v>9519374</v>
      </c>
      <c r="I2786" t="str">
        <f>Master_Data!$A2786 &amp; "-" &amp; Master_Data!$C2786</f>
        <v>SWE-2012</v>
      </c>
      <c r="J2786">
        <f t="shared" si="516"/>
        <v>0</v>
      </c>
      <c r="K2786">
        <f t="shared" si="517"/>
        <v>2.8999999999999986</v>
      </c>
      <c r="L2786">
        <f t="shared" si="518"/>
        <v>-0.32494091900000033</v>
      </c>
      <c r="M2786">
        <f t="shared" si="519"/>
        <v>45728700.00154987</v>
      </c>
      <c r="N2786">
        <f t="shared" si="520"/>
        <v>0</v>
      </c>
      <c r="O2786">
        <f t="shared" si="521"/>
        <v>0.90706495464698778</v>
      </c>
      <c r="P2786" t="str">
        <f>IFERROR(VLOOKUP(A2786,Ref_Data!$A:$B,2,0),"Unknown")</f>
        <v>High Income</v>
      </c>
      <c r="Q2786" t="str">
        <f>IFERROR(VLOOKUP(A2786,Ref_Data!$A:$C,3,0),"Unknown")</f>
        <v>Europe &amp; Central Asia</v>
      </c>
      <c r="R2786" t="str">
        <f t="shared" si="522"/>
        <v>Universal Access</v>
      </c>
      <c r="S2786">
        <f t="shared" si="523"/>
        <v>18.879195463984374</v>
      </c>
      <c r="T2786">
        <f t="shared" si="524"/>
        <v>18.192870546775115</v>
      </c>
      <c r="U2786">
        <f t="shared" si="525"/>
        <v>-0.60175331209622929</v>
      </c>
      <c r="V2786">
        <f t="shared" si="526"/>
        <v>0</v>
      </c>
      <c r="W2786">
        <f t="shared" si="527"/>
        <v>-0.83527563899999979</v>
      </c>
    </row>
    <row r="2787" spans="1:23" x14ac:dyDescent="0.2">
      <c r="A2787" t="s">
        <v>433</v>
      </c>
      <c r="B2787" t="s">
        <v>432</v>
      </c>
      <c r="C2787">
        <v>2013</v>
      </c>
      <c r="D2787">
        <v>100</v>
      </c>
      <c r="E2787">
        <v>47.3</v>
      </c>
      <c r="F2787">
        <v>4.5798712740000003</v>
      </c>
      <c r="G2787">
        <v>5178.9349380000003</v>
      </c>
      <c r="H2787">
        <v>9600379</v>
      </c>
      <c r="I2787" t="str">
        <f>Master_Data!$A2787 &amp; "-" &amp; Master_Data!$C2787</f>
        <v>SWE-2013</v>
      </c>
      <c r="J2787">
        <f t="shared" si="516"/>
        <v>0</v>
      </c>
      <c r="K2787">
        <f t="shared" si="517"/>
        <v>-1</v>
      </c>
      <c r="L2787">
        <f t="shared" si="518"/>
        <v>-0.22387947699999966</v>
      </c>
      <c r="M2787">
        <f t="shared" si="519"/>
        <v>43968500.00161285</v>
      </c>
      <c r="N2787">
        <f t="shared" si="520"/>
        <v>0</v>
      </c>
      <c r="O2787">
        <f t="shared" si="521"/>
        <v>0.88432686041208575</v>
      </c>
      <c r="P2787" t="str">
        <f>IFERROR(VLOOKUP(A2787,Ref_Data!$A:$B,2,0),"Unknown")</f>
        <v>High Income</v>
      </c>
      <c r="Q2787" t="str">
        <f>IFERROR(VLOOKUP(A2787,Ref_Data!$A:$C,3,0),"Unknown")</f>
        <v>Europe &amp; Central Asia</v>
      </c>
      <c r="R2787" t="str">
        <f t="shared" si="522"/>
        <v>Universal Access</v>
      </c>
      <c r="S2787">
        <f t="shared" si="523"/>
        <v>18.287461823359394</v>
      </c>
      <c r="T2787">
        <f t="shared" si="524"/>
        <v>16.998359916164649</v>
      </c>
      <c r="U2787">
        <f t="shared" si="525"/>
        <v>-0.38849917000000378</v>
      </c>
      <c r="V2787">
        <f t="shared" si="526"/>
        <v>0</v>
      </c>
      <c r="W2787">
        <f t="shared" si="527"/>
        <v>-1.0591551159999995</v>
      </c>
    </row>
    <row r="2788" spans="1:23" x14ac:dyDescent="0.2">
      <c r="A2788" t="s">
        <v>433</v>
      </c>
      <c r="B2788" t="s">
        <v>432</v>
      </c>
      <c r="C2788">
        <v>2014</v>
      </c>
      <c r="D2788">
        <v>100</v>
      </c>
      <c r="E2788">
        <v>48.6</v>
      </c>
      <c r="F2788">
        <v>4.4119961510000003</v>
      </c>
      <c r="G2788">
        <v>4997.8799040000004</v>
      </c>
      <c r="H2788">
        <v>9696110</v>
      </c>
      <c r="I2788" t="str">
        <f>Master_Data!$A2788 &amp; "-" &amp; Master_Data!$C2788</f>
        <v>SWE-2014</v>
      </c>
      <c r="J2788">
        <f t="shared" si="516"/>
        <v>0</v>
      </c>
      <c r="K2788">
        <f t="shared" si="517"/>
        <v>1.3000000000000043</v>
      </c>
      <c r="L2788">
        <f t="shared" si="518"/>
        <v>-0.16787512299999996</v>
      </c>
      <c r="M2788">
        <f t="shared" si="519"/>
        <v>42779199.999672614</v>
      </c>
      <c r="N2788">
        <f t="shared" si="520"/>
        <v>0</v>
      </c>
      <c r="O2788">
        <f t="shared" si="521"/>
        <v>0.88277354313153988</v>
      </c>
      <c r="P2788" t="str">
        <f>IFERROR(VLOOKUP(A2788,Ref_Data!$A:$B,2,0),"Unknown")</f>
        <v>High Income</v>
      </c>
      <c r="Q2788" t="str">
        <f>IFERROR(VLOOKUP(A2788,Ref_Data!$A:$C,3,0),"Unknown")</f>
        <v>Europe &amp; Central Asia</v>
      </c>
      <c r="R2788" t="str">
        <f t="shared" si="522"/>
        <v>Universal Access</v>
      </c>
      <c r="S2788">
        <f t="shared" si="523"/>
        <v>17.559097411132853</v>
      </c>
      <c r="T2788">
        <f t="shared" si="524"/>
        <v>18.4882733944217</v>
      </c>
      <c r="U2788">
        <f t="shared" si="525"/>
        <v>-0.37929074708368393</v>
      </c>
      <c r="V2788">
        <f t="shared" si="526"/>
        <v>0</v>
      </c>
      <c r="W2788">
        <f t="shared" si="527"/>
        <v>-1.2270302389999994</v>
      </c>
    </row>
    <row r="2789" spans="1:23" x14ac:dyDescent="0.2">
      <c r="A2789" t="s">
        <v>433</v>
      </c>
      <c r="B2789" t="s">
        <v>432</v>
      </c>
      <c r="C2789">
        <v>2015</v>
      </c>
      <c r="D2789">
        <v>100</v>
      </c>
      <c r="E2789">
        <v>51.9</v>
      </c>
      <c r="F2789">
        <v>4.3780064999999997</v>
      </c>
      <c r="G2789">
        <v>4573.5890799999997</v>
      </c>
      <c r="H2789">
        <v>9799186</v>
      </c>
      <c r="I2789" t="str">
        <f>Master_Data!$A2789 &amp; "-" &amp; Master_Data!$C2789</f>
        <v>SWE-2015</v>
      </c>
      <c r="J2789">
        <f t="shared" si="516"/>
        <v>0</v>
      </c>
      <c r="K2789">
        <f t="shared" si="517"/>
        <v>3.2999999999999972</v>
      </c>
      <c r="L2789">
        <f t="shared" si="518"/>
        <v>-3.398965100000062E-2</v>
      </c>
      <c r="M2789">
        <f t="shared" si="519"/>
        <v>42900900.002708994</v>
      </c>
      <c r="N2789">
        <f t="shared" si="520"/>
        <v>0</v>
      </c>
      <c r="O2789">
        <f t="shared" si="521"/>
        <v>0.95723652112620483</v>
      </c>
      <c r="P2789" t="str">
        <f>IFERROR(VLOOKUP(A2789,Ref_Data!$A:$B,2,0),"Unknown")</f>
        <v>High Income</v>
      </c>
      <c r="Q2789" t="str">
        <f>IFERROR(VLOOKUP(A2789,Ref_Data!$A:$C,3,0),"Unknown")</f>
        <v>Europe &amp; Central Asia</v>
      </c>
      <c r="R2789" t="str">
        <f t="shared" si="522"/>
        <v>Universal Access</v>
      </c>
      <c r="S2789">
        <f t="shared" si="523"/>
        <v>16.984761441953111</v>
      </c>
      <c r="T2789">
        <f t="shared" si="524"/>
        <v>21.984842808502009</v>
      </c>
      <c r="U2789">
        <f t="shared" si="525"/>
        <v>-0.33143486600417926</v>
      </c>
      <c r="V2789">
        <f t="shared" si="526"/>
        <v>0</v>
      </c>
      <c r="W2789">
        <f t="shared" si="527"/>
        <v>-1.26101989</v>
      </c>
    </row>
    <row r="2790" spans="1:23" x14ac:dyDescent="0.2">
      <c r="A2790" t="s">
        <v>433</v>
      </c>
      <c r="B2790" t="s">
        <v>432</v>
      </c>
      <c r="C2790">
        <v>2016</v>
      </c>
      <c r="D2790">
        <v>100</v>
      </c>
      <c r="E2790">
        <v>50.9</v>
      </c>
      <c r="F2790">
        <v>4.2819344990000001</v>
      </c>
      <c r="G2790">
        <v>4858.8994050000001</v>
      </c>
      <c r="H2790">
        <v>9923085</v>
      </c>
      <c r="I2790" t="str">
        <f>Master_Data!$A2790 &amp; "-" &amp; Master_Data!$C2790</f>
        <v>SWE-2016</v>
      </c>
      <c r="J2790">
        <f t="shared" si="516"/>
        <v>0</v>
      </c>
      <c r="K2790">
        <f t="shared" si="517"/>
        <v>-1</v>
      </c>
      <c r="L2790">
        <f t="shared" si="518"/>
        <v>-9.6072000999999574E-2</v>
      </c>
      <c r="M2790">
        <f t="shared" si="519"/>
        <v>42489999.998009413</v>
      </c>
      <c r="N2790">
        <f t="shared" si="520"/>
        <v>0</v>
      </c>
      <c r="O2790">
        <f t="shared" si="521"/>
        <v>0.88125605041209953</v>
      </c>
      <c r="P2790" t="str">
        <f>IFERROR(VLOOKUP(A2790,Ref_Data!$A:$B,2,0),"Unknown")</f>
        <v>High Income</v>
      </c>
      <c r="Q2790" t="str">
        <f>IFERROR(VLOOKUP(A2790,Ref_Data!$A:$C,3,0),"Unknown")</f>
        <v>Europe &amp; Central Asia</v>
      </c>
      <c r="R2790" t="str">
        <f t="shared" si="522"/>
        <v>Universal Access</v>
      </c>
      <c r="S2790">
        <f t="shared" si="523"/>
        <v>15.905248869453033</v>
      </c>
      <c r="T2790">
        <f t="shared" si="524"/>
        <v>21.193942474815273</v>
      </c>
      <c r="U2790">
        <f t="shared" si="525"/>
        <v>-0.39243729666945626</v>
      </c>
      <c r="V2790">
        <f t="shared" si="526"/>
        <v>0</v>
      </c>
      <c r="W2790">
        <f t="shared" si="527"/>
        <v>-1.3570918909999996</v>
      </c>
    </row>
    <row r="2791" spans="1:23" x14ac:dyDescent="0.2">
      <c r="A2791" t="s">
        <v>433</v>
      </c>
      <c r="B2791" t="s">
        <v>432</v>
      </c>
      <c r="C2791">
        <v>2017</v>
      </c>
      <c r="D2791">
        <v>100</v>
      </c>
      <c r="E2791">
        <v>51.8</v>
      </c>
      <c r="F2791">
        <v>4.1596198260000001</v>
      </c>
      <c r="G2791">
        <v>4926.8111749999998</v>
      </c>
      <c r="H2791">
        <v>10057698</v>
      </c>
      <c r="I2791" t="str">
        <f>Master_Data!$A2791 &amp; "-" &amp; Master_Data!$C2791</f>
        <v>SWE-2017</v>
      </c>
      <c r="J2791">
        <f t="shared" si="516"/>
        <v>0</v>
      </c>
      <c r="K2791">
        <f t="shared" si="517"/>
        <v>0.89999999999999858</v>
      </c>
      <c r="L2791">
        <f t="shared" si="518"/>
        <v>-0.12231467299999998</v>
      </c>
      <c r="M2791">
        <f t="shared" si="519"/>
        <v>41836200.004720546</v>
      </c>
      <c r="N2791">
        <f t="shared" si="520"/>
        <v>0</v>
      </c>
      <c r="O2791">
        <f t="shared" si="521"/>
        <v>0.84428237215728097</v>
      </c>
      <c r="P2791" t="str">
        <f>IFERROR(VLOOKUP(A2791,Ref_Data!$A:$B,2,0),"Unknown")</f>
        <v>High Income</v>
      </c>
      <c r="Q2791" t="str">
        <f>IFERROR(VLOOKUP(A2791,Ref_Data!$A:$C,3,0),"Unknown")</f>
        <v>Europe &amp; Central Asia</v>
      </c>
      <c r="R2791" t="str">
        <f t="shared" si="522"/>
        <v>Universal Access</v>
      </c>
      <c r="S2791">
        <f t="shared" si="523"/>
        <v>15.146092309921883</v>
      </c>
      <c r="T2791">
        <f t="shared" si="524"/>
        <v>22.25848112826505</v>
      </c>
      <c r="U2791">
        <f t="shared" si="525"/>
        <v>-0.51813123957322382</v>
      </c>
      <c r="V2791">
        <f t="shared" si="526"/>
        <v>0</v>
      </c>
      <c r="W2791">
        <f t="shared" si="527"/>
        <v>-1.4794065639999996</v>
      </c>
    </row>
    <row r="2792" spans="1:23" x14ac:dyDescent="0.2">
      <c r="A2792" t="s">
        <v>433</v>
      </c>
      <c r="B2792" t="s">
        <v>432</v>
      </c>
      <c r="C2792">
        <v>2018</v>
      </c>
      <c r="D2792">
        <v>100</v>
      </c>
      <c r="E2792">
        <v>51.6</v>
      </c>
      <c r="F2792">
        <v>3.8965568679999998</v>
      </c>
      <c r="G2792">
        <v>4966.2611180000004</v>
      </c>
      <c r="H2792">
        <v>10175214</v>
      </c>
      <c r="I2792" t="str">
        <f>Master_Data!$A2792 &amp; "-" &amp; Master_Data!$C2792</f>
        <v>SWE-2018</v>
      </c>
      <c r="J2792">
        <f t="shared" si="516"/>
        <v>0</v>
      </c>
      <c r="K2792">
        <f t="shared" si="517"/>
        <v>-0.19999999999999574</v>
      </c>
      <c r="L2792">
        <f t="shared" si="518"/>
        <v>-0.26306295800000035</v>
      </c>
      <c r="M2792">
        <f t="shared" si="519"/>
        <v>39648299.99506975</v>
      </c>
      <c r="N2792">
        <f t="shared" si="520"/>
        <v>0</v>
      </c>
      <c r="O2792">
        <f t="shared" si="521"/>
        <v>0.78460571754414943</v>
      </c>
      <c r="P2792" t="str">
        <f>IFERROR(VLOOKUP(A2792,Ref_Data!$A:$B,2,0),"Unknown")</f>
        <v>High Income</v>
      </c>
      <c r="Q2792" t="str">
        <f>IFERROR(VLOOKUP(A2792,Ref_Data!$A:$C,3,0),"Unknown")</f>
        <v>Europe &amp; Central Asia</v>
      </c>
      <c r="R2792" t="str">
        <f t="shared" si="522"/>
        <v>Universal Access</v>
      </c>
      <c r="S2792">
        <f t="shared" si="523"/>
        <v>14.516199440312505</v>
      </c>
      <c r="T2792">
        <f t="shared" si="524"/>
        <v>22.0369698296747</v>
      </c>
      <c r="U2792">
        <f t="shared" si="525"/>
        <v>-0.81431214162761512</v>
      </c>
      <c r="V2792">
        <f t="shared" si="526"/>
        <v>0</v>
      </c>
      <c r="W2792">
        <f t="shared" si="527"/>
        <v>-1.7424695219999999</v>
      </c>
    </row>
    <row r="2793" spans="1:23" x14ac:dyDescent="0.2">
      <c r="A2793" t="s">
        <v>433</v>
      </c>
      <c r="B2793" t="s">
        <v>432</v>
      </c>
      <c r="C2793">
        <v>2019</v>
      </c>
      <c r="D2793">
        <v>100</v>
      </c>
      <c r="E2793">
        <v>52.9</v>
      </c>
      <c r="F2793">
        <v>3.8423518030000001</v>
      </c>
      <c r="G2793">
        <v>4781.8756830000002</v>
      </c>
      <c r="H2793">
        <v>10278887</v>
      </c>
      <c r="I2793" t="str">
        <f>Master_Data!$A2793 &amp; "-" &amp; Master_Data!$C2793</f>
        <v>SWE-2019</v>
      </c>
      <c r="J2793">
        <f t="shared" si="516"/>
        <v>0</v>
      </c>
      <c r="K2793">
        <f t="shared" si="517"/>
        <v>1.2999999999999972</v>
      </c>
      <c r="L2793">
        <f t="shared" si="518"/>
        <v>-5.4205064999999664E-2</v>
      </c>
      <c r="M2793">
        <f t="shared" si="519"/>
        <v>39495099.997283265</v>
      </c>
      <c r="N2793">
        <f t="shared" si="520"/>
        <v>0</v>
      </c>
      <c r="O2793">
        <f t="shared" si="521"/>
        <v>0.80352398466984565</v>
      </c>
      <c r="P2793" t="str">
        <f>IFERROR(VLOOKUP(A2793,Ref_Data!$A:$B,2,0),"Unknown")</f>
        <v>High Income</v>
      </c>
      <c r="Q2793" t="str">
        <f>IFERROR(VLOOKUP(A2793,Ref_Data!$A:$C,3,0),"Unknown")</f>
        <v>Europe &amp; Central Asia</v>
      </c>
      <c r="R2793" t="str">
        <f t="shared" si="522"/>
        <v>Universal Access</v>
      </c>
      <c r="S2793">
        <f t="shared" si="523"/>
        <v>13.958622860585876</v>
      </c>
      <c r="T2793">
        <f t="shared" si="524"/>
        <v>23.437808956172709</v>
      </c>
      <c r="U2793">
        <f t="shared" si="525"/>
        <v>-0.84104949258158745</v>
      </c>
      <c r="V2793">
        <f t="shared" si="526"/>
        <v>0</v>
      </c>
      <c r="W2793">
        <f t="shared" si="527"/>
        <v>-1.7966745869999996</v>
      </c>
    </row>
    <row r="2794" spans="1:23" x14ac:dyDescent="0.2">
      <c r="A2794" t="s">
        <v>433</v>
      </c>
      <c r="B2794" t="s">
        <v>432</v>
      </c>
      <c r="C2794">
        <v>2020</v>
      </c>
      <c r="D2794">
        <v>100</v>
      </c>
      <c r="E2794">
        <v>57.8</v>
      </c>
      <c r="F2794">
        <v>3.6740245420000002</v>
      </c>
      <c r="G2794">
        <v>4284.9980560000004</v>
      </c>
      <c r="H2794">
        <v>10353442</v>
      </c>
      <c r="I2794" t="str">
        <f>Master_Data!$A2794 &amp; "-" &amp; Master_Data!$C2794</f>
        <v>SWE-2020</v>
      </c>
      <c r="J2794">
        <f t="shared" si="516"/>
        <v>0</v>
      </c>
      <c r="K2794">
        <f t="shared" si="517"/>
        <v>4.8999999999999986</v>
      </c>
      <c r="L2794">
        <f t="shared" si="518"/>
        <v>-0.16832726099999995</v>
      </c>
      <c r="M2794">
        <f t="shared" si="519"/>
        <v>38038800.002173565</v>
      </c>
      <c r="N2794">
        <f t="shared" si="520"/>
        <v>0</v>
      </c>
      <c r="O2794">
        <f t="shared" si="521"/>
        <v>0.85741568467119977</v>
      </c>
      <c r="P2794" t="str">
        <f>IFERROR(VLOOKUP(A2794,Ref_Data!$A:$B,2,0),"Unknown")</f>
        <v>High Income</v>
      </c>
      <c r="Q2794" t="str">
        <f>IFERROR(VLOOKUP(A2794,Ref_Data!$A:$C,3,0),"Unknown")</f>
        <v>Europe &amp; Central Asia</v>
      </c>
      <c r="R2794" t="str">
        <f t="shared" si="522"/>
        <v>Universal Access</v>
      </c>
      <c r="S2794">
        <f t="shared" si="523"/>
        <v>13.426165474335917</v>
      </c>
      <c r="T2794">
        <f t="shared" si="524"/>
        <v>27.265146566184736</v>
      </c>
      <c r="U2794">
        <f t="shared" si="525"/>
        <v>-0.7267230943012577</v>
      </c>
      <c r="V2794">
        <f t="shared" si="526"/>
        <v>0</v>
      </c>
      <c r="W2794">
        <f t="shared" si="527"/>
        <v>-1.9650018479999996</v>
      </c>
    </row>
    <row r="2795" spans="1:23" x14ac:dyDescent="0.2">
      <c r="A2795" t="s">
        <v>433</v>
      </c>
      <c r="B2795" t="s">
        <v>432</v>
      </c>
      <c r="C2795">
        <v>2021</v>
      </c>
      <c r="D2795">
        <v>100</v>
      </c>
      <c r="E2795">
        <v>57.9</v>
      </c>
      <c r="F2795">
        <v>3.886255233</v>
      </c>
      <c r="G2795">
        <v>4558.7442069999997</v>
      </c>
      <c r="H2795">
        <v>10415811</v>
      </c>
      <c r="I2795" t="str">
        <f>Master_Data!$A2795 &amp; "-" &amp; Master_Data!$C2795</f>
        <v>SWE-2021</v>
      </c>
      <c r="J2795">
        <f t="shared" si="516"/>
        <v>0</v>
      </c>
      <c r="K2795">
        <f t="shared" si="517"/>
        <v>0.10000000000000142</v>
      </c>
      <c r="L2795">
        <f t="shared" si="518"/>
        <v>0.2122306909999998</v>
      </c>
      <c r="M2795">
        <f t="shared" si="519"/>
        <v>40478500.004688963</v>
      </c>
      <c r="N2795">
        <f t="shared" si="520"/>
        <v>0</v>
      </c>
      <c r="O2795">
        <f t="shared" si="521"/>
        <v>0.85248372282713603</v>
      </c>
      <c r="P2795" t="str">
        <f>IFERROR(VLOOKUP(A2795,Ref_Data!$A:$B,2,0),"Unknown")</f>
        <v>High Income</v>
      </c>
      <c r="Q2795" t="str">
        <f>IFERROR(VLOOKUP(A2795,Ref_Data!$A:$C,3,0),"Unknown")</f>
        <v>Europe &amp; Central Asia</v>
      </c>
      <c r="R2795" t="str">
        <f t="shared" si="522"/>
        <v>Universal Access</v>
      </c>
      <c r="S2795">
        <f t="shared" si="523"/>
        <v>12.87483148972656</v>
      </c>
      <c r="T2795">
        <f t="shared" si="524"/>
        <v>28.29661835748794</v>
      </c>
      <c r="U2795">
        <f t="shared" si="525"/>
        <v>-0.69447910800418633</v>
      </c>
      <c r="V2795">
        <f t="shared" si="526"/>
        <v>0</v>
      </c>
      <c r="W2795">
        <f t="shared" si="527"/>
        <v>-1.7527711569999997</v>
      </c>
    </row>
    <row r="2796" spans="1:23" x14ac:dyDescent="0.2">
      <c r="A2796" t="s">
        <v>433</v>
      </c>
      <c r="B2796" t="s">
        <v>432</v>
      </c>
      <c r="C2796">
        <v>2022</v>
      </c>
      <c r="D2796">
        <v>100</v>
      </c>
      <c r="F2796">
        <v>3.59996304</v>
      </c>
      <c r="G2796">
        <v>4323.6657210000003</v>
      </c>
      <c r="H2796">
        <v>10486941</v>
      </c>
      <c r="I2796" t="str">
        <f>Master_Data!$A2796 &amp; "-" &amp; Master_Data!$C2796</f>
        <v>SWE-2022</v>
      </c>
      <c r="J2796">
        <f t="shared" si="516"/>
        <v>0</v>
      </c>
      <c r="K2796" t="str">
        <f t="shared" si="517"/>
        <v/>
      </c>
      <c r="L2796">
        <f t="shared" si="518"/>
        <v>-0.28629219299999997</v>
      </c>
      <c r="M2796">
        <f t="shared" si="519"/>
        <v>37752600.00266064</v>
      </c>
      <c r="N2796">
        <f t="shared" si="520"/>
        <v>0</v>
      </c>
      <c r="O2796">
        <f t="shared" si="521"/>
        <v>0.83261826244221804</v>
      </c>
      <c r="P2796" t="str">
        <f>IFERROR(VLOOKUP(A2796,Ref_Data!$A:$B,2,0),"Unknown")</f>
        <v>High Income</v>
      </c>
      <c r="Q2796" t="str">
        <f>IFERROR(VLOOKUP(A2796,Ref_Data!$A:$C,3,0),"Unknown")</f>
        <v>Europe &amp; Central Asia</v>
      </c>
      <c r="R2796" t="str">
        <f t="shared" si="522"/>
        <v>Universal Access</v>
      </c>
      <c r="S2796">
        <f t="shared" si="523"/>
        <v>12.585946336015652</v>
      </c>
      <c r="T2796" t="str">
        <f t="shared" si="524"/>
        <v/>
      </c>
      <c r="U2796">
        <f t="shared" si="525"/>
        <v>-0.95083801222593634</v>
      </c>
      <c r="V2796">
        <f t="shared" si="526"/>
        <v>0</v>
      </c>
      <c r="W2796">
        <f t="shared" si="527"/>
        <v>-2.0390633499999997</v>
      </c>
    </row>
    <row r="2797" spans="1:23" x14ac:dyDescent="0.2">
      <c r="A2797" t="s">
        <v>435</v>
      </c>
      <c r="B2797" t="s">
        <v>434</v>
      </c>
      <c r="C2797">
        <v>2010</v>
      </c>
      <c r="D2797">
        <v>45.6</v>
      </c>
      <c r="E2797">
        <v>68.5</v>
      </c>
      <c r="F2797">
        <v>0.76966671200000003</v>
      </c>
      <c r="G2797">
        <v>835.94452390000004</v>
      </c>
      <c r="H2797">
        <v>1111650</v>
      </c>
      <c r="I2797" t="str">
        <f>Master_Data!$A2797 &amp; "-" &amp; Master_Data!$C2797</f>
        <v>SWZ-2010</v>
      </c>
      <c r="J2797" t="str">
        <f t="shared" si="516"/>
        <v/>
      </c>
      <c r="K2797" t="str">
        <f t="shared" si="517"/>
        <v/>
      </c>
      <c r="L2797" t="str">
        <f t="shared" si="518"/>
        <v/>
      </c>
      <c r="M2797">
        <f t="shared" si="519"/>
        <v>855600.00039479998</v>
      </c>
      <c r="N2797">
        <f t="shared" si="520"/>
        <v>54.4</v>
      </c>
      <c r="O2797">
        <f t="shared" si="521"/>
        <v>0.92071505942668452</v>
      </c>
      <c r="P2797" t="str">
        <f>IFERROR(VLOOKUP(A2797,Ref_Data!$A:$B,2,0),"Unknown")</f>
        <v>Lower Middle Income</v>
      </c>
      <c r="Q2797" t="str">
        <f>IFERROR(VLOOKUP(A2797,Ref_Data!$A:$C,3,0),"Unknown")</f>
        <v>Sub-Saharan Africa</v>
      </c>
      <c r="R2797" t="str">
        <f t="shared" si="522"/>
        <v>Low Access</v>
      </c>
      <c r="S2797">
        <f t="shared" si="523"/>
        <v>-34.02465743941405</v>
      </c>
      <c r="T2797">
        <f t="shared" si="524"/>
        <v>38.087335093262098</v>
      </c>
      <c r="U2797">
        <f t="shared" si="525"/>
        <v>-4.3283925019916341</v>
      </c>
      <c r="V2797">
        <f t="shared" si="526"/>
        <v>0</v>
      </c>
      <c r="W2797">
        <f t="shared" si="527"/>
        <v>0</v>
      </c>
    </row>
    <row r="2798" spans="1:23" x14ac:dyDescent="0.2">
      <c r="A2798" t="s">
        <v>435</v>
      </c>
      <c r="B2798" t="s">
        <v>434</v>
      </c>
      <c r="C2798">
        <v>2011</v>
      </c>
      <c r="D2798">
        <v>51.2</v>
      </c>
      <c r="E2798">
        <v>69.3</v>
      </c>
      <c r="F2798">
        <v>0.73302541600000004</v>
      </c>
      <c r="G2798">
        <v>1001.764219</v>
      </c>
      <c r="H2798">
        <v>1117833</v>
      </c>
      <c r="I2798" t="str">
        <f>Master_Data!$A2798 &amp; "-" &amp; Master_Data!$C2798</f>
        <v>SWZ-2011</v>
      </c>
      <c r="J2798">
        <f t="shared" si="516"/>
        <v>5.6000000000000014</v>
      </c>
      <c r="K2798">
        <f t="shared" si="517"/>
        <v>0.79999999999999716</v>
      </c>
      <c r="L2798">
        <f t="shared" si="518"/>
        <v>-3.664129599999999E-2</v>
      </c>
      <c r="M2798">
        <f t="shared" si="519"/>
        <v>819399.99984352803</v>
      </c>
      <c r="N2798">
        <f t="shared" si="520"/>
        <v>48.8</v>
      </c>
      <c r="O2798">
        <f t="shared" si="521"/>
        <v>0.73173447613424891</v>
      </c>
      <c r="P2798" t="str">
        <f>IFERROR(VLOOKUP(A2798,Ref_Data!$A:$B,2,0),"Unknown")</f>
        <v>Lower Middle Income</v>
      </c>
      <c r="Q2798" t="str">
        <f>IFERROR(VLOOKUP(A2798,Ref_Data!$A:$C,3,0),"Unknown")</f>
        <v>Sub-Saharan Africa</v>
      </c>
      <c r="R2798" t="str">
        <f t="shared" si="522"/>
        <v>Moderate Access</v>
      </c>
      <c r="S2798">
        <f t="shared" si="523"/>
        <v>-29.215327430820309</v>
      </c>
      <c r="T2798">
        <f t="shared" si="524"/>
        <v>39.102629710358855</v>
      </c>
      <c r="U2798">
        <f t="shared" si="525"/>
        <v>-4.3935079677740552</v>
      </c>
      <c r="V2798">
        <f t="shared" si="526"/>
        <v>5.6000000000000014</v>
      </c>
      <c r="W2798">
        <f t="shared" si="527"/>
        <v>-3.664129599999999E-2</v>
      </c>
    </row>
    <row r="2799" spans="1:23" x14ac:dyDescent="0.2">
      <c r="A2799" t="s">
        <v>435</v>
      </c>
      <c r="B2799" t="s">
        <v>434</v>
      </c>
      <c r="C2799">
        <v>2012</v>
      </c>
      <c r="D2799">
        <v>54.3</v>
      </c>
      <c r="E2799">
        <v>68.8</v>
      </c>
      <c r="F2799">
        <v>0.72161820399999999</v>
      </c>
      <c r="G2799">
        <v>995.75176339999996</v>
      </c>
      <c r="H2799">
        <v>1123863</v>
      </c>
      <c r="I2799" t="str">
        <f>Master_Data!$A2799 &amp; "-" &amp; Master_Data!$C2799</f>
        <v>SWZ-2012</v>
      </c>
      <c r="J2799">
        <f t="shared" si="516"/>
        <v>3.0999999999999943</v>
      </c>
      <c r="K2799">
        <f t="shared" si="517"/>
        <v>-0.5</v>
      </c>
      <c r="L2799">
        <f t="shared" si="518"/>
        <v>-1.1407212000000055E-2</v>
      </c>
      <c r="M2799">
        <f t="shared" si="519"/>
        <v>810999.99960205203</v>
      </c>
      <c r="N2799">
        <f t="shared" si="520"/>
        <v>45.7</v>
      </c>
      <c r="O2799">
        <f t="shared" si="521"/>
        <v>0.72469688784284014</v>
      </c>
      <c r="P2799" t="str">
        <f>IFERROR(VLOOKUP(A2799,Ref_Data!$A:$B,2,0),"Unknown")</f>
        <v>Lower Middle Income</v>
      </c>
      <c r="Q2799" t="str">
        <f>IFERROR(VLOOKUP(A2799,Ref_Data!$A:$C,3,0),"Unknown")</f>
        <v>Sub-Saharan Africa</v>
      </c>
      <c r="R2799" t="str">
        <f t="shared" si="522"/>
        <v>Moderate Access</v>
      </c>
      <c r="S2799">
        <f t="shared" si="523"/>
        <v>-26.820804536015629</v>
      </c>
      <c r="T2799">
        <f t="shared" si="524"/>
        <v>38.692870546775112</v>
      </c>
      <c r="U2799">
        <f t="shared" si="525"/>
        <v>-4.6838858590962289</v>
      </c>
      <c r="V2799">
        <f t="shared" si="526"/>
        <v>8.6999999999999957</v>
      </c>
      <c r="W2799">
        <f t="shared" si="527"/>
        <v>-4.8048508000000045E-2</v>
      </c>
    </row>
    <row r="2800" spans="1:23" x14ac:dyDescent="0.2">
      <c r="A2800" t="s">
        <v>435</v>
      </c>
      <c r="B2800" t="s">
        <v>434</v>
      </c>
      <c r="C2800">
        <v>2013</v>
      </c>
      <c r="D2800">
        <v>57.5</v>
      </c>
      <c r="E2800">
        <v>66.099999999999994</v>
      </c>
      <c r="F2800">
        <v>0.85195444200000003</v>
      </c>
      <c r="G2800">
        <v>1022.7767720000001</v>
      </c>
      <c r="H2800">
        <v>1129990</v>
      </c>
      <c r="I2800" t="str">
        <f>Master_Data!$A2800 &amp; "-" &amp; Master_Data!$C2800</f>
        <v>SWZ-2013</v>
      </c>
      <c r="J2800">
        <f t="shared" si="516"/>
        <v>3.2000000000000028</v>
      </c>
      <c r="K2800">
        <f t="shared" si="517"/>
        <v>-2.7000000000000028</v>
      </c>
      <c r="L2800">
        <f t="shared" si="518"/>
        <v>0.13033623800000005</v>
      </c>
      <c r="M2800">
        <f t="shared" si="519"/>
        <v>962699.99991558003</v>
      </c>
      <c r="N2800">
        <f t="shared" si="520"/>
        <v>42.5</v>
      </c>
      <c r="O2800">
        <f t="shared" si="521"/>
        <v>0.83298180533963084</v>
      </c>
      <c r="P2800" t="str">
        <f>IFERROR(VLOOKUP(A2800,Ref_Data!$A:$B,2,0),"Unknown")</f>
        <v>Lower Middle Income</v>
      </c>
      <c r="Q2800" t="str">
        <f>IFERROR(VLOOKUP(A2800,Ref_Data!$A:$C,3,0),"Unknown")</f>
        <v>Sub-Saharan Africa</v>
      </c>
      <c r="R2800" t="str">
        <f t="shared" si="522"/>
        <v>Moderate Access</v>
      </c>
      <c r="S2800">
        <f t="shared" si="523"/>
        <v>-24.212538176640606</v>
      </c>
      <c r="T2800">
        <f t="shared" si="524"/>
        <v>35.798359916164642</v>
      </c>
      <c r="U2800">
        <f t="shared" si="525"/>
        <v>-4.1164160020000038</v>
      </c>
      <c r="V2800">
        <f t="shared" si="526"/>
        <v>11.899999999999999</v>
      </c>
      <c r="W2800">
        <f t="shared" si="527"/>
        <v>8.2287730000000003E-2</v>
      </c>
    </row>
    <row r="2801" spans="1:23" x14ac:dyDescent="0.2">
      <c r="A2801" t="s">
        <v>435</v>
      </c>
      <c r="B2801" t="s">
        <v>434</v>
      </c>
      <c r="C2801">
        <v>2014</v>
      </c>
      <c r="D2801">
        <v>65</v>
      </c>
      <c r="E2801">
        <v>68.3</v>
      </c>
      <c r="F2801">
        <v>0.865001201</v>
      </c>
      <c r="G2801">
        <v>1005.348099</v>
      </c>
      <c r="H2801">
        <v>1136299</v>
      </c>
      <c r="I2801" t="str">
        <f>Master_Data!$A2801 &amp; "-" &amp; Master_Data!$C2801</f>
        <v>SWZ-2014</v>
      </c>
      <c r="J2801">
        <f t="shared" si="516"/>
        <v>7.5</v>
      </c>
      <c r="K2801">
        <f t="shared" si="517"/>
        <v>2.2000000000000028</v>
      </c>
      <c r="L2801">
        <f t="shared" si="518"/>
        <v>1.3046758999999963E-2</v>
      </c>
      <c r="M2801">
        <f t="shared" si="519"/>
        <v>982899.99969509896</v>
      </c>
      <c r="N2801">
        <f t="shared" si="520"/>
        <v>35</v>
      </c>
      <c r="O2801">
        <f t="shared" si="521"/>
        <v>0.86039969823427287</v>
      </c>
      <c r="P2801" t="str">
        <f>IFERROR(VLOOKUP(A2801,Ref_Data!$A:$B,2,0),"Unknown")</f>
        <v>Lower Middle Income</v>
      </c>
      <c r="Q2801" t="str">
        <f>IFERROR(VLOOKUP(A2801,Ref_Data!$A:$C,3,0),"Unknown")</f>
        <v>Sub-Saharan Africa</v>
      </c>
      <c r="R2801" t="str">
        <f t="shared" si="522"/>
        <v>Moderate Access</v>
      </c>
      <c r="S2801">
        <f t="shared" si="523"/>
        <v>-17.440902588867147</v>
      </c>
      <c r="T2801">
        <f t="shared" si="524"/>
        <v>38.188273394421699</v>
      </c>
      <c r="U2801">
        <f t="shared" si="525"/>
        <v>-3.9262856970836841</v>
      </c>
      <c r="V2801">
        <f t="shared" si="526"/>
        <v>19.399999999999999</v>
      </c>
      <c r="W2801">
        <f t="shared" si="527"/>
        <v>9.5334488999999967E-2</v>
      </c>
    </row>
    <row r="2802" spans="1:23" x14ac:dyDescent="0.2">
      <c r="A2802" t="s">
        <v>435</v>
      </c>
      <c r="B2802" t="s">
        <v>434</v>
      </c>
      <c r="C2802">
        <v>2015</v>
      </c>
      <c r="D2802">
        <v>64.099999999999994</v>
      </c>
      <c r="E2802">
        <v>68.8</v>
      </c>
      <c r="F2802">
        <v>0.85832065300000004</v>
      </c>
      <c r="G2802">
        <v>1046.307849</v>
      </c>
      <c r="H2802">
        <v>1142813</v>
      </c>
      <c r="I2802" t="str">
        <f>Master_Data!$A2802 &amp; "-" &amp; Master_Data!$C2802</f>
        <v>SWZ-2015</v>
      </c>
      <c r="J2802">
        <f t="shared" si="516"/>
        <v>-0.90000000000000568</v>
      </c>
      <c r="K2802">
        <f t="shared" si="517"/>
        <v>0.5</v>
      </c>
      <c r="L2802">
        <f t="shared" si="518"/>
        <v>-6.6805479999999529E-3</v>
      </c>
      <c r="M2802">
        <f t="shared" si="519"/>
        <v>980900.00041688909</v>
      </c>
      <c r="N2802">
        <f t="shared" si="520"/>
        <v>35.900000000000006</v>
      </c>
      <c r="O2802">
        <f t="shared" si="521"/>
        <v>0.82033280532142894</v>
      </c>
      <c r="P2802" t="str">
        <f>IFERROR(VLOOKUP(A2802,Ref_Data!$A:$B,2,0),"Unknown")</f>
        <v>Lower Middle Income</v>
      </c>
      <c r="Q2802" t="str">
        <f>IFERROR(VLOOKUP(A2802,Ref_Data!$A:$C,3,0),"Unknown")</f>
        <v>Sub-Saharan Africa</v>
      </c>
      <c r="R2802" t="str">
        <f t="shared" si="522"/>
        <v>Moderate Access</v>
      </c>
      <c r="S2802">
        <f t="shared" si="523"/>
        <v>-18.915238558046894</v>
      </c>
      <c r="T2802">
        <f t="shared" si="524"/>
        <v>38.884842808502007</v>
      </c>
      <c r="U2802">
        <f t="shared" si="525"/>
        <v>-3.8511207130041791</v>
      </c>
      <c r="V2802">
        <f t="shared" si="526"/>
        <v>18.499999999999993</v>
      </c>
      <c r="W2802">
        <f t="shared" si="527"/>
        <v>8.8653941000000014E-2</v>
      </c>
    </row>
    <row r="2803" spans="1:23" x14ac:dyDescent="0.2">
      <c r="A2803" t="s">
        <v>435</v>
      </c>
      <c r="B2803" t="s">
        <v>434</v>
      </c>
      <c r="C2803">
        <v>2016</v>
      </c>
      <c r="D2803">
        <v>63.4</v>
      </c>
      <c r="E2803">
        <v>64.3</v>
      </c>
      <c r="F2803">
        <v>0.91073825600000002</v>
      </c>
      <c r="G2803">
        <v>1035.3527369999999</v>
      </c>
      <c r="H2803">
        <v>1149507</v>
      </c>
      <c r="I2803" t="str">
        <f>Master_Data!$A2803 &amp; "-" &amp; Master_Data!$C2803</f>
        <v>SWZ-2016</v>
      </c>
      <c r="J2803">
        <f t="shared" si="516"/>
        <v>-0.69999999999999574</v>
      </c>
      <c r="K2803">
        <f t="shared" si="517"/>
        <v>-4.5</v>
      </c>
      <c r="L2803">
        <f t="shared" si="518"/>
        <v>5.2417602999999979E-2</v>
      </c>
      <c r="M2803">
        <f t="shared" si="519"/>
        <v>1046900.0004397921</v>
      </c>
      <c r="N2803">
        <f t="shared" si="520"/>
        <v>36.6</v>
      </c>
      <c r="O2803">
        <f t="shared" si="521"/>
        <v>0.87964055481122472</v>
      </c>
      <c r="P2803" t="str">
        <f>IFERROR(VLOOKUP(A2803,Ref_Data!$A:$B,2,0),"Unknown")</f>
        <v>Lower Middle Income</v>
      </c>
      <c r="Q2803" t="str">
        <f>IFERROR(VLOOKUP(A2803,Ref_Data!$A:$C,3,0),"Unknown")</f>
        <v>Sub-Saharan Africa</v>
      </c>
      <c r="R2803" t="str">
        <f t="shared" si="522"/>
        <v>Moderate Access</v>
      </c>
      <c r="S2803">
        <f t="shared" si="523"/>
        <v>-20.694751130546969</v>
      </c>
      <c r="T2803">
        <f t="shared" si="524"/>
        <v>34.593942474815272</v>
      </c>
      <c r="U2803">
        <f t="shared" si="525"/>
        <v>-3.7636335396694562</v>
      </c>
      <c r="V2803">
        <f t="shared" si="526"/>
        <v>17.799999999999997</v>
      </c>
      <c r="W2803">
        <f t="shared" si="527"/>
        <v>0.14107154399999999</v>
      </c>
    </row>
    <row r="2804" spans="1:23" x14ac:dyDescent="0.2">
      <c r="A2804" t="s">
        <v>435</v>
      </c>
      <c r="B2804" t="s">
        <v>434</v>
      </c>
      <c r="C2804">
        <v>2017</v>
      </c>
      <c r="D2804">
        <v>73.5</v>
      </c>
      <c r="E2804">
        <v>65.3</v>
      </c>
      <c r="F2804">
        <v>0.91677135499999995</v>
      </c>
      <c r="G2804">
        <v>996.71470480000005</v>
      </c>
      <c r="H2804">
        <v>1158195</v>
      </c>
      <c r="I2804" t="str">
        <f>Master_Data!$A2804 &amp; "-" &amp; Master_Data!$C2804</f>
        <v>SWZ-2017</v>
      </c>
      <c r="J2804">
        <f t="shared" si="516"/>
        <v>10.100000000000001</v>
      </c>
      <c r="K2804">
        <f t="shared" si="517"/>
        <v>1</v>
      </c>
      <c r="L2804">
        <f t="shared" si="518"/>
        <v>6.0330989999999307E-3</v>
      </c>
      <c r="M2804">
        <f t="shared" si="519"/>
        <v>1061799.9995042249</v>
      </c>
      <c r="N2804">
        <f t="shared" si="520"/>
        <v>26.5</v>
      </c>
      <c r="O2804">
        <f t="shared" si="521"/>
        <v>0.91979314701086756</v>
      </c>
      <c r="P2804" t="str">
        <f>IFERROR(VLOOKUP(A2804,Ref_Data!$A:$B,2,0),"Unknown")</f>
        <v>Lower Middle Income</v>
      </c>
      <c r="Q2804" t="str">
        <f>IFERROR(VLOOKUP(A2804,Ref_Data!$A:$C,3,0),"Unknown")</f>
        <v>Sub-Saharan Africa</v>
      </c>
      <c r="R2804" t="str">
        <f t="shared" si="522"/>
        <v>Moderate Access</v>
      </c>
      <c r="S2804">
        <f t="shared" si="523"/>
        <v>-11.353907690078117</v>
      </c>
      <c r="T2804">
        <f t="shared" si="524"/>
        <v>35.758481128265046</v>
      </c>
      <c r="U2804">
        <f t="shared" si="525"/>
        <v>-3.7609797105732241</v>
      </c>
      <c r="V2804">
        <f t="shared" si="526"/>
        <v>27.9</v>
      </c>
      <c r="W2804">
        <f t="shared" si="527"/>
        <v>0.14710464299999992</v>
      </c>
    </row>
    <row r="2805" spans="1:23" x14ac:dyDescent="0.2">
      <c r="A2805" t="s">
        <v>435</v>
      </c>
      <c r="B2805" t="s">
        <v>434</v>
      </c>
      <c r="C2805">
        <v>2018</v>
      </c>
      <c r="D2805">
        <v>74</v>
      </c>
      <c r="E2805">
        <v>65.7</v>
      </c>
      <c r="F2805">
        <v>0.90860950500000004</v>
      </c>
      <c r="G2805">
        <v>989.95275549999997</v>
      </c>
      <c r="H2805">
        <v>1168929</v>
      </c>
      <c r="I2805" t="str">
        <f>Master_Data!$A2805 &amp; "-" &amp; Master_Data!$C2805</f>
        <v>SWZ-2018</v>
      </c>
      <c r="J2805">
        <f t="shared" si="516"/>
        <v>0.5</v>
      </c>
      <c r="K2805">
        <f t="shared" si="517"/>
        <v>0.40000000000000568</v>
      </c>
      <c r="L2805">
        <f t="shared" si="518"/>
        <v>-8.161849999999915E-3</v>
      </c>
      <c r="M2805">
        <f t="shared" si="519"/>
        <v>1062100.0000701451</v>
      </c>
      <c r="N2805">
        <f t="shared" si="520"/>
        <v>26</v>
      </c>
      <c r="O2805">
        <f t="shared" si="521"/>
        <v>0.91783117926782731</v>
      </c>
      <c r="P2805" t="str">
        <f>IFERROR(VLOOKUP(A2805,Ref_Data!$A:$B,2,0),"Unknown")</f>
        <v>Lower Middle Income</v>
      </c>
      <c r="Q2805" t="str">
        <f>IFERROR(VLOOKUP(A2805,Ref_Data!$A:$C,3,0),"Unknown")</f>
        <v>Sub-Saharan Africa</v>
      </c>
      <c r="R2805" t="str">
        <f t="shared" si="522"/>
        <v>Moderate Access</v>
      </c>
      <c r="S2805">
        <f t="shared" si="523"/>
        <v>-11.483800559687495</v>
      </c>
      <c r="T2805">
        <f t="shared" si="524"/>
        <v>36.136969829674698</v>
      </c>
      <c r="U2805">
        <f t="shared" si="525"/>
        <v>-3.8022595046276146</v>
      </c>
      <c r="V2805">
        <f t="shared" si="526"/>
        <v>28.4</v>
      </c>
      <c r="W2805">
        <f t="shared" si="527"/>
        <v>0.13894279300000001</v>
      </c>
    </row>
    <row r="2806" spans="1:23" x14ac:dyDescent="0.2">
      <c r="A2806" t="s">
        <v>435</v>
      </c>
      <c r="B2806" t="s">
        <v>434</v>
      </c>
      <c r="C2806">
        <v>2019</v>
      </c>
      <c r="D2806">
        <v>77</v>
      </c>
      <c r="E2806">
        <v>64.400000000000006</v>
      </c>
      <c r="F2806">
        <v>0.96289942799999995</v>
      </c>
      <c r="G2806">
        <v>1023.138853</v>
      </c>
      <c r="H2806">
        <v>1179874</v>
      </c>
      <c r="I2806" t="str">
        <f>Master_Data!$A2806 &amp; "-" &amp; Master_Data!$C2806</f>
        <v>SWZ-2019</v>
      </c>
      <c r="J2806">
        <f t="shared" si="516"/>
        <v>3</v>
      </c>
      <c r="K2806">
        <f t="shared" si="517"/>
        <v>-1.2999999999999972</v>
      </c>
      <c r="L2806">
        <f t="shared" si="518"/>
        <v>5.4289922999999907E-2</v>
      </c>
      <c r="M2806">
        <f t="shared" si="519"/>
        <v>1136099.9997120718</v>
      </c>
      <c r="N2806">
        <f t="shared" si="520"/>
        <v>23</v>
      </c>
      <c r="O2806">
        <f t="shared" si="521"/>
        <v>0.94112292302909928</v>
      </c>
      <c r="P2806" t="str">
        <f>IFERROR(VLOOKUP(A2806,Ref_Data!$A:$B,2,0),"Unknown")</f>
        <v>Lower Middle Income</v>
      </c>
      <c r="Q2806" t="str">
        <f>IFERROR(VLOOKUP(A2806,Ref_Data!$A:$C,3,0),"Unknown")</f>
        <v>Sub-Saharan Africa</v>
      </c>
      <c r="R2806" t="str">
        <f t="shared" si="522"/>
        <v>Moderate Access</v>
      </c>
      <c r="S2806">
        <f t="shared" si="523"/>
        <v>-9.0413771394141236</v>
      </c>
      <c r="T2806">
        <f t="shared" si="524"/>
        <v>34.937808956172717</v>
      </c>
      <c r="U2806">
        <f t="shared" si="525"/>
        <v>-3.7205018675815875</v>
      </c>
      <c r="V2806">
        <f t="shared" si="526"/>
        <v>31.4</v>
      </c>
      <c r="W2806">
        <f t="shared" si="527"/>
        <v>0.19323271599999992</v>
      </c>
    </row>
    <row r="2807" spans="1:23" x14ac:dyDescent="0.2">
      <c r="A2807" t="s">
        <v>435</v>
      </c>
      <c r="B2807" t="s">
        <v>434</v>
      </c>
      <c r="C2807">
        <v>2020</v>
      </c>
      <c r="D2807">
        <v>80</v>
      </c>
      <c r="E2807">
        <v>63.7</v>
      </c>
      <c r="F2807">
        <v>0.80537993100000005</v>
      </c>
      <c r="G2807">
        <v>991.48574689999998</v>
      </c>
      <c r="H2807">
        <v>1192729</v>
      </c>
      <c r="I2807" t="str">
        <f>Master_Data!$A2807 &amp; "-" &amp; Master_Data!$C2807</f>
        <v>SWZ-2020</v>
      </c>
      <c r="J2807">
        <f t="shared" si="516"/>
        <v>3</v>
      </c>
      <c r="K2807">
        <f t="shared" si="517"/>
        <v>-0.70000000000000284</v>
      </c>
      <c r="L2807">
        <f t="shared" si="518"/>
        <v>-0.1575194969999999</v>
      </c>
      <c r="M2807">
        <f t="shared" si="519"/>
        <v>960599.99972169905</v>
      </c>
      <c r="N2807">
        <f t="shared" si="520"/>
        <v>20</v>
      </c>
      <c r="O2807">
        <f t="shared" si="521"/>
        <v>0.81229602494853581</v>
      </c>
      <c r="P2807" t="str">
        <f>IFERROR(VLOOKUP(A2807,Ref_Data!$A:$B,2,0),"Unknown")</f>
        <v>Lower Middle Income</v>
      </c>
      <c r="Q2807" t="str">
        <f>IFERROR(VLOOKUP(A2807,Ref_Data!$A:$C,3,0),"Unknown")</f>
        <v>Sub-Saharan Africa</v>
      </c>
      <c r="R2807" t="str">
        <f t="shared" si="522"/>
        <v>High Access</v>
      </c>
      <c r="S2807">
        <f t="shared" si="523"/>
        <v>-6.5738345256640827</v>
      </c>
      <c r="T2807">
        <f t="shared" si="524"/>
        <v>33.165146566184745</v>
      </c>
      <c r="U2807">
        <f t="shared" si="525"/>
        <v>-3.5953677053012578</v>
      </c>
      <c r="V2807">
        <f t="shared" si="526"/>
        <v>34.4</v>
      </c>
      <c r="W2807">
        <f t="shared" si="527"/>
        <v>3.5713219000000018E-2</v>
      </c>
    </row>
    <row r="2808" spans="1:23" x14ac:dyDescent="0.2">
      <c r="A2808" t="s">
        <v>435</v>
      </c>
      <c r="B2808" t="s">
        <v>434</v>
      </c>
      <c r="C2808">
        <v>2021</v>
      </c>
      <c r="D2808">
        <v>82.9</v>
      </c>
      <c r="E2808">
        <v>65.400000000000006</v>
      </c>
      <c r="F2808">
        <v>0.819829056</v>
      </c>
      <c r="G2808">
        <v>951.15298470000005</v>
      </c>
      <c r="H2808">
        <v>1206593</v>
      </c>
      <c r="I2808" t="str">
        <f>Master_Data!$A2808 &amp; "-" &amp; Master_Data!$C2808</f>
        <v>SWZ-2021</v>
      </c>
      <c r="J2808">
        <f t="shared" si="516"/>
        <v>2.9000000000000057</v>
      </c>
      <c r="K2808">
        <f t="shared" si="517"/>
        <v>1.7000000000000028</v>
      </c>
      <c r="L2808">
        <f t="shared" si="518"/>
        <v>1.4449124999999952E-2</v>
      </c>
      <c r="M2808">
        <f t="shared" si="519"/>
        <v>989200.00016620802</v>
      </c>
      <c r="N2808">
        <f t="shared" si="520"/>
        <v>17.099999999999994</v>
      </c>
      <c r="O2808">
        <f t="shared" si="521"/>
        <v>0.8619318544835135</v>
      </c>
      <c r="P2808" t="str">
        <f>IFERROR(VLOOKUP(A2808,Ref_Data!$A:$B,2,0),"Unknown")</f>
        <v>Lower Middle Income</v>
      </c>
      <c r="Q2808" t="str">
        <f>IFERROR(VLOOKUP(A2808,Ref_Data!$A:$C,3,0),"Unknown")</f>
        <v>Sub-Saharan Africa</v>
      </c>
      <c r="R2808" t="str">
        <f t="shared" si="522"/>
        <v>High Access</v>
      </c>
      <c r="S2808">
        <f t="shared" si="523"/>
        <v>-4.2251685102734342</v>
      </c>
      <c r="T2808">
        <f t="shared" si="524"/>
        <v>35.796618357487944</v>
      </c>
      <c r="U2808">
        <f t="shared" si="525"/>
        <v>-3.7609052850041862</v>
      </c>
      <c r="V2808">
        <f t="shared" si="526"/>
        <v>37.300000000000004</v>
      </c>
      <c r="W2808">
        <f t="shared" si="527"/>
        <v>5.016234399999997E-2</v>
      </c>
    </row>
    <row r="2809" spans="1:23" x14ac:dyDescent="0.2">
      <c r="A2809" t="s">
        <v>435</v>
      </c>
      <c r="B2809" t="s">
        <v>434</v>
      </c>
      <c r="C2809">
        <v>2022</v>
      </c>
      <c r="D2809">
        <v>82.3</v>
      </c>
      <c r="E2809">
        <v>64.7</v>
      </c>
      <c r="F2809">
        <v>0.88316103599999995</v>
      </c>
      <c r="G2809">
        <v>958.91694380000001</v>
      </c>
      <c r="H2809">
        <v>1218917</v>
      </c>
      <c r="I2809" t="str">
        <f>Master_Data!$A2809 &amp; "-" &amp; Master_Data!$C2809</f>
        <v>SWZ-2022</v>
      </c>
      <c r="J2809">
        <f t="shared" si="516"/>
        <v>-0.60000000000000853</v>
      </c>
      <c r="K2809">
        <f t="shared" si="517"/>
        <v>-0.70000000000000284</v>
      </c>
      <c r="L2809">
        <f t="shared" si="518"/>
        <v>6.3331979999999954E-2</v>
      </c>
      <c r="M2809">
        <f t="shared" si="519"/>
        <v>1076500.0005180119</v>
      </c>
      <c r="N2809">
        <f t="shared" si="520"/>
        <v>17.700000000000003</v>
      </c>
      <c r="O2809">
        <f t="shared" si="521"/>
        <v>0.9209984678132872</v>
      </c>
      <c r="P2809" t="str">
        <f>IFERROR(VLOOKUP(A2809,Ref_Data!$A:$B,2,0),"Unknown")</f>
        <v>Lower Middle Income</v>
      </c>
      <c r="Q2809" t="str">
        <f>IFERROR(VLOOKUP(A2809,Ref_Data!$A:$C,3,0),"Unknown")</f>
        <v>Sub-Saharan Africa</v>
      </c>
      <c r="R2809" t="str">
        <f t="shared" si="522"/>
        <v>High Access</v>
      </c>
      <c r="S2809">
        <f t="shared" si="523"/>
        <v>-5.1140536639843504</v>
      </c>
      <c r="T2809">
        <f t="shared" si="524"/>
        <v>34.278260869565209</v>
      </c>
      <c r="U2809">
        <f t="shared" si="525"/>
        <v>-3.6676400162259366</v>
      </c>
      <c r="V2809">
        <f t="shared" si="526"/>
        <v>36.699999999999996</v>
      </c>
      <c r="W2809">
        <f t="shared" si="527"/>
        <v>0.11349432399999992</v>
      </c>
    </row>
    <row r="2810" spans="1:23" x14ac:dyDescent="0.2">
      <c r="A2810" t="s">
        <v>437</v>
      </c>
      <c r="B2810" t="s">
        <v>436</v>
      </c>
      <c r="C2810">
        <v>2010</v>
      </c>
      <c r="D2810">
        <v>100</v>
      </c>
      <c r="H2810">
        <v>33794</v>
      </c>
      <c r="I2810" t="str">
        <f>Master_Data!$A2810 &amp; "-" &amp; Master_Data!$C2810</f>
        <v>SXM-2010</v>
      </c>
      <c r="J2810" t="str">
        <f t="shared" si="516"/>
        <v/>
      </c>
      <c r="K2810" t="str">
        <f t="shared" si="517"/>
        <v/>
      </c>
      <c r="L2810" t="str">
        <f t="shared" si="518"/>
        <v/>
      </c>
      <c r="M2810">
        <f t="shared" si="519"/>
        <v>0</v>
      </c>
      <c r="N2810">
        <f t="shared" si="520"/>
        <v>0</v>
      </c>
      <c r="O2810" t="str">
        <f t="shared" si="521"/>
        <v/>
      </c>
      <c r="P2810" t="str">
        <f>IFERROR(VLOOKUP(A2810,Ref_Data!$A:$B,2,0),"Unknown")</f>
        <v>High Income</v>
      </c>
      <c r="Q2810" t="str">
        <f>IFERROR(VLOOKUP(A2810,Ref_Data!$A:$C,3,0),"Unknown")</f>
        <v>Latin America &amp; Caribbean</v>
      </c>
      <c r="R2810" t="str">
        <f t="shared" si="522"/>
        <v>Universal Access</v>
      </c>
      <c r="S2810">
        <f t="shared" si="523"/>
        <v>20.375342560585949</v>
      </c>
      <c r="T2810" t="str">
        <f t="shared" si="524"/>
        <v/>
      </c>
      <c r="U2810" t="str">
        <f t="shared" si="525"/>
        <v/>
      </c>
      <c r="V2810">
        <f t="shared" si="526"/>
        <v>0</v>
      </c>
      <c r="W2810" t="str">
        <f t="shared" si="527"/>
        <v/>
      </c>
    </row>
    <row r="2811" spans="1:23" x14ac:dyDescent="0.2">
      <c r="A2811" t="s">
        <v>437</v>
      </c>
      <c r="B2811" t="s">
        <v>436</v>
      </c>
      <c r="C2811">
        <v>2011</v>
      </c>
      <c r="D2811">
        <v>100</v>
      </c>
      <c r="H2811">
        <v>34267</v>
      </c>
      <c r="I2811" t="str">
        <f>Master_Data!$A2811 &amp; "-" &amp; Master_Data!$C2811</f>
        <v>SXM-2011</v>
      </c>
      <c r="J2811">
        <f t="shared" si="516"/>
        <v>0</v>
      </c>
      <c r="K2811" t="str">
        <f t="shared" si="517"/>
        <v/>
      </c>
      <c r="L2811" t="str">
        <f t="shared" si="518"/>
        <v/>
      </c>
      <c r="M2811">
        <f t="shared" si="519"/>
        <v>0</v>
      </c>
      <c r="N2811">
        <f t="shared" si="520"/>
        <v>0</v>
      </c>
      <c r="O2811" t="str">
        <f t="shared" si="521"/>
        <v/>
      </c>
      <c r="P2811" t="str">
        <f>IFERROR(VLOOKUP(A2811,Ref_Data!$A:$B,2,0),"Unknown")</f>
        <v>High Income</v>
      </c>
      <c r="Q2811" t="str">
        <f>IFERROR(VLOOKUP(A2811,Ref_Data!$A:$C,3,0),"Unknown")</f>
        <v>Latin America &amp; Caribbean</v>
      </c>
      <c r="R2811" t="str">
        <f t="shared" si="522"/>
        <v>Universal Access</v>
      </c>
      <c r="S2811">
        <f t="shared" si="523"/>
        <v>19.584672569179688</v>
      </c>
      <c r="T2811" t="str">
        <f t="shared" si="524"/>
        <v/>
      </c>
      <c r="U2811" t="str">
        <f t="shared" si="525"/>
        <v/>
      </c>
      <c r="V2811">
        <f t="shared" si="526"/>
        <v>0</v>
      </c>
      <c r="W2811" t="str">
        <f t="shared" si="527"/>
        <v/>
      </c>
    </row>
    <row r="2812" spans="1:23" x14ac:dyDescent="0.2">
      <c r="A2812" t="s">
        <v>437</v>
      </c>
      <c r="B2812" t="s">
        <v>436</v>
      </c>
      <c r="C2812">
        <v>2012</v>
      </c>
      <c r="D2812">
        <v>100</v>
      </c>
      <c r="H2812">
        <v>35023</v>
      </c>
      <c r="I2812" t="str">
        <f>Master_Data!$A2812 &amp; "-" &amp; Master_Data!$C2812</f>
        <v>SXM-2012</v>
      </c>
      <c r="J2812">
        <f t="shared" si="516"/>
        <v>0</v>
      </c>
      <c r="K2812" t="str">
        <f t="shared" si="517"/>
        <v/>
      </c>
      <c r="L2812" t="str">
        <f t="shared" si="518"/>
        <v/>
      </c>
      <c r="M2812">
        <f t="shared" si="519"/>
        <v>0</v>
      </c>
      <c r="N2812">
        <f t="shared" si="520"/>
        <v>0</v>
      </c>
      <c r="O2812" t="str">
        <f t="shared" si="521"/>
        <v/>
      </c>
      <c r="P2812" t="str">
        <f>IFERROR(VLOOKUP(A2812,Ref_Data!$A:$B,2,0),"Unknown")</f>
        <v>High Income</v>
      </c>
      <c r="Q2812" t="str">
        <f>IFERROR(VLOOKUP(A2812,Ref_Data!$A:$C,3,0),"Unknown")</f>
        <v>Latin America &amp; Caribbean</v>
      </c>
      <c r="R2812" t="str">
        <f t="shared" si="522"/>
        <v>Universal Access</v>
      </c>
      <c r="S2812">
        <f t="shared" si="523"/>
        <v>18.879195463984374</v>
      </c>
      <c r="T2812" t="str">
        <f t="shared" si="524"/>
        <v/>
      </c>
      <c r="U2812" t="str">
        <f t="shared" si="525"/>
        <v/>
      </c>
      <c r="V2812">
        <f t="shared" si="526"/>
        <v>0</v>
      </c>
      <c r="W2812" t="str">
        <f t="shared" si="527"/>
        <v/>
      </c>
    </row>
    <row r="2813" spans="1:23" x14ac:dyDescent="0.2">
      <c r="A2813" t="s">
        <v>437</v>
      </c>
      <c r="B2813" t="s">
        <v>436</v>
      </c>
      <c r="C2813">
        <v>2013</v>
      </c>
      <c r="D2813">
        <v>100</v>
      </c>
      <c r="H2813">
        <v>35854</v>
      </c>
      <c r="I2813" t="str">
        <f>Master_Data!$A2813 &amp; "-" &amp; Master_Data!$C2813</f>
        <v>SXM-2013</v>
      </c>
      <c r="J2813">
        <f t="shared" si="516"/>
        <v>0</v>
      </c>
      <c r="K2813" t="str">
        <f t="shared" si="517"/>
        <v/>
      </c>
      <c r="L2813" t="str">
        <f t="shared" si="518"/>
        <v/>
      </c>
      <c r="M2813">
        <f t="shared" si="519"/>
        <v>0</v>
      </c>
      <c r="N2813">
        <f t="shared" si="520"/>
        <v>0</v>
      </c>
      <c r="O2813" t="str">
        <f t="shared" si="521"/>
        <v/>
      </c>
      <c r="P2813" t="str">
        <f>IFERROR(VLOOKUP(A2813,Ref_Data!$A:$B,2,0),"Unknown")</f>
        <v>High Income</v>
      </c>
      <c r="Q2813" t="str">
        <f>IFERROR(VLOOKUP(A2813,Ref_Data!$A:$C,3,0),"Unknown")</f>
        <v>Latin America &amp; Caribbean</v>
      </c>
      <c r="R2813" t="str">
        <f t="shared" si="522"/>
        <v>Universal Access</v>
      </c>
      <c r="S2813">
        <f t="shared" si="523"/>
        <v>18.287461823359394</v>
      </c>
      <c r="T2813" t="str">
        <f t="shared" si="524"/>
        <v/>
      </c>
      <c r="U2813" t="str">
        <f t="shared" si="525"/>
        <v/>
      </c>
      <c r="V2813">
        <f t="shared" si="526"/>
        <v>0</v>
      </c>
      <c r="W2813" t="str">
        <f t="shared" si="527"/>
        <v/>
      </c>
    </row>
    <row r="2814" spans="1:23" x14ac:dyDescent="0.2">
      <c r="A2814" t="s">
        <v>437</v>
      </c>
      <c r="B2814" t="s">
        <v>436</v>
      </c>
      <c r="C2814">
        <v>2014</v>
      </c>
      <c r="D2814">
        <v>100</v>
      </c>
      <c r="H2814">
        <v>36672</v>
      </c>
      <c r="I2814" t="str">
        <f>Master_Data!$A2814 &amp; "-" &amp; Master_Data!$C2814</f>
        <v>SXM-2014</v>
      </c>
      <c r="J2814">
        <f t="shared" si="516"/>
        <v>0</v>
      </c>
      <c r="K2814" t="str">
        <f t="shared" si="517"/>
        <v/>
      </c>
      <c r="L2814" t="str">
        <f t="shared" si="518"/>
        <v/>
      </c>
      <c r="M2814">
        <f t="shared" si="519"/>
        <v>0</v>
      </c>
      <c r="N2814">
        <f t="shared" si="520"/>
        <v>0</v>
      </c>
      <c r="O2814" t="str">
        <f t="shared" si="521"/>
        <v/>
      </c>
      <c r="P2814" t="str">
        <f>IFERROR(VLOOKUP(A2814,Ref_Data!$A:$B,2,0),"Unknown")</f>
        <v>High Income</v>
      </c>
      <c r="Q2814" t="str">
        <f>IFERROR(VLOOKUP(A2814,Ref_Data!$A:$C,3,0),"Unknown")</f>
        <v>Latin America &amp; Caribbean</v>
      </c>
      <c r="R2814" t="str">
        <f t="shared" si="522"/>
        <v>Universal Access</v>
      </c>
      <c r="S2814">
        <f t="shared" si="523"/>
        <v>17.559097411132853</v>
      </c>
      <c r="T2814" t="str">
        <f t="shared" si="524"/>
        <v/>
      </c>
      <c r="U2814" t="str">
        <f t="shared" si="525"/>
        <v/>
      </c>
      <c r="V2814">
        <f t="shared" si="526"/>
        <v>0</v>
      </c>
      <c r="W2814" t="str">
        <f t="shared" si="527"/>
        <v/>
      </c>
    </row>
    <row r="2815" spans="1:23" x14ac:dyDescent="0.2">
      <c r="A2815" t="s">
        <v>437</v>
      </c>
      <c r="B2815" t="s">
        <v>436</v>
      </c>
      <c r="C2815">
        <v>2015</v>
      </c>
      <c r="D2815">
        <v>100</v>
      </c>
      <c r="H2815">
        <v>37471</v>
      </c>
      <c r="I2815" t="str">
        <f>Master_Data!$A2815 &amp; "-" &amp; Master_Data!$C2815</f>
        <v>SXM-2015</v>
      </c>
      <c r="J2815">
        <f t="shared" si="516"/>
        <v>0</v>
      </c>
      <c r="K2815" t="str">
        <f t="shared" si="517"/>
        <v/>
      </c>
      <c r="L2815" t="str">
        <f t="shared" si="518"/>
        <v/>
      </c>
      <c r="M2815">
        <f t="shared" si="519"/>
        <v>0</v>
      </c>
      <c r="N2815">
        <f t="shared" si="520"/>
        <v>0</v>
      </c>
      <c r="O2815" t="str">
        <f t="shared" si="521"/>
        <v/>
      </c>
      <c r="P2815" t="str">
        <f>IFERROR(VLOOKUP(A2815,Ref_Data!$A:$B,2,0),"Unknown")</f>
        <v>High Income</v>
      </c>
      <c r="Q2815" t="str">
        <f>IFERROR(VLOOKUP(A2815,Ref_Data!$A:$C,3,0),"Unknown")</f>
        <v>Latin America &amp; Caribbean</v>
      </c>
      <c r="R2815" t="str">
        <f t="shared" si="522"/>
        <v>Universal Access</v>
      </c>
      <c r="S2815">
        <f t="shared" si="523"/>
        <v>16.984761441953111</v>
      </c>
      <c r="T2815" t="str">
        <f t="shared" si="524"/>
        <v/>
      </c>
      <c r="U2815" t="str">
        <f t="shared" si="525"/>
        <v/>
      </c>
      <c r="V2815">
        <f t="shared" si="526"/>
        <v>0</v>
      </c>
      <c r="W2815" t="str">
        <f t="shared" si="527"/>
        <v/>
      </c>
    </row>
    <row r="2816" spans="1:23" x14ac:dyDescent="0.2">
      <c r="A2816" t="s">
        <v>437</v>
      </c>
      <c r="B2816" t="s">
        <v>436</v>
      </c>
      <c r="C2816">
        <v>2016</v>
      </c>
      <c r="D2816">
        <v>100</v>
      </c>
      <c r="H2816">
        <v>38249</v>
      </c>
      <c r="I2816" t="str">
        <f>Master_Data!$A2816 &amp; "-" &amp; Master_Data!$C2816</f>
        <v>SXM-2016</v>
      </c>
      <c r="J2816">
        <f t="shared" si="516"/>
        <v>0</v>
      </c>
      <c r="K2816" t="str">
        <f t="shared" si="517"/>
        <v/>
      </c>
      <c r="L2816" t="str">
        <f t="shared" si="518"/>
        <v/>
      </c>
      <c r="M2816">
        <f t="shared" si="519"/>
        <v>0</v>
      </c>
      <c r="N2816">
        <f t="shared" si="520"/>
        <v>0</v>
      </c>
      <c r="O2816" t="str">
        <f t="shared" si="521"/>
        <v/>
      </c>
      <c r="P2816" t="str">
        <f>IFERROR(VLOOKUP(A2816,Ref_Data!$A:$B,2,0),"Unknown")</f>
        <v>High Income</v>
      </c>
      <c r="Q2816" t="str">
        <f>IFERROR(VLOOKUP(A2816,Ref_Data!$A:$C,3,0),"Unknown")</f>
        <v>Latin America &amp; Caribbean</v>
      </c>
      <c r="R2816" t="str">
        <f t="shared" si="522"/>
        <v>Universal Access</v>
      </c>
      <c r="S2816">
        <f t="shared" si="523"/>
        <v>15.905248869453033</v>
      </c>
      <c r="T2816" t="str">
        <f t="shared" si="524"/>
        <v/>
      </c>
      <c r="U2816" t="str">
        <f t="shared" si="525"/>
        <v/>
      </c>
      <c r="V2816">
        <f t="shared" si="526"/>
        <v>0</v>
      </c>
      <c r="W2816" t="str">
        <f t="shared" si="527"/>
        <v/>
      </c>
    </row>
    <row r="2817" spans="1:23" x14ac:dyDescent="0.2">
      <c r="A2817" t="s">
        <v>437</v>
      </c>
      <c r="B2817" t="s">
        <v>436</v>
      </c>
      <c r="C2817">
        <v>2017</v>
      </c>
      <c r="D2817">
        <v>100</v>
      </c>
      <c r="H2817">
        <v>38996</v>
      </c>
      <c r="I2817" t="str">
        <f>Master_Data!$A2817 &amp; "-" &amp; Master_Data!$C2817</f>
        <v>SXM-2017</v>
      </c>
      <c r="J2817">
        <f t="shared" si="516"/>
        <v>0</v>
      </c>
      <c r="K2817" t="str">
        <f t="shared" si="517"/>
        <v/>
      </c>
      <c r="L2817" t="str">
        <f t="shared" si="518"/>
        <v/>
      </c>
      <c r="M2817">
        <f t="shared" si="519"/>
        <v>0</v>
      </c>
      <c r="N2817">
        <f t="shared" si="520"/>
        <v>0</v>
      </c>
      <c r="O2817" t="str">
        <f t="shared" si="521"/>
        <v/>
      </c>
      <c r="P2817" t="str">
        <f>IFERROR(VLOOKUP(A2817,Ref_Data!$A:$B,2,0),"Unknown")</f>
        <v>High Income</v>
      </c>
      <c r="Q2817" t="str">
        <f>IFERROR(VLOOKUP(A2817,Ref_Data!$A:$C,3,0),"Unknown")</f>
        <v>Latin America &amp; Caribbean</v>
      </c>
      <c r="R2817" t="str">
        <f t="shared" si="522"/>
        <v>Universal Access</v>
      </c>
      <c r="S2817">
        <f t="shared" si="523"/>
        <v>15.146092309921883</v>
      </c>
      <c r="T2817" t="str">
        <f t="shared" si="524"/>
        <v/>
      </c>
      <c r="U2817" t="str">
        <f t="shared" si="525"/>
        <v/>
      </c>
      <c r="V2817">
        <f t="shared" si="526"/>
        <v>0</v>
      </c>
      <c r="W2817" t="str">
        <f t="shared" si="527"/>
        <v/>
      </c>
    </row>
    <row r="2818" spans="1:23" x14ac:dyDescent="0.2">
      <c r="A2818" t="s">
        <v>437</v>
      </c>
      <c r="B2818" t="s">
        <v>436</v>
      </c>
      <c r="C2818">
        <v>2018</v>
      </c>
      <c r="D2818">
        <v>100</v>
      </c>
      <c r="H2818">
        <v>39712</v>
      </c>
      <c r="I2818" t="str">
        <f>Master_Data!$A2818 &amp; "-" &amp; Master_Data!$C2818</f>
        <v>SXM-2018</v>
      </c>
      <c r="J2818">
        <f t="shared" ref="J2818:J2881" si="528">IF(C2818=2010,"",IF(D2818="","",IFERROR(D2818-INDEX($D:$D,MATCH(A2818&amp;"-"&amp;(C2818-1),$I:$I,0)),"")))</f>
        <v>0</v>
      </c>
      <c r="K2818" t="str">
        <f t="shared" ref="K2818:K2881" si="529">IF(C2818=2010,"",IF(E2818="","",IFERROR(E2818-INDEX($E:$E,MATCH(A2818&amp;"-"&amp;(C2818-1),$I:$I,0)),"")))</f>
        <v/>
      </c>
      <c r="L2818" t="str">
        <f t="shared" ref="L2818:L2881" si="530">IF(C2818=2010,"",IF(F2818="","",IFERROR(F2818-INDEX($F:$F,MATCH(A2818&amp;"-"&amp;(C2818-1),$I:$I,0)),"" )))</f>
        <v/>
      </c>
      <c r="M2818">
        <f t="shared" ref="M2818:M2881" si="531">IFERROR(F2818*H2818,"")</f>
        <v>0</v>
      </c>
      <c r="N2818">
        <f t="shared" ref="N2818:N2881" si="532">IF(D2818="","",100-D2818)</f>
        <v>0</v>
      </c>
      <c r="O2818" t="str">
        <f t="shared" ref="O2818:O2881" si="533">IFERROR(F2818/G2818*1000,"")</f>
        <v/>
      </c>
      <c r="P2818" t="str">
        <f>IFERROR(VLOOKUP(A2818,Ref_Data!$A:$B,2,0),"Unknown")</f>
        <v>High Income</v>
      </c>
      <c r="Q2818" t="str">
        <f>IFERROR(VLOOKUP(A2818,Ref_Data!$A:$C,3,0),"Unknown")</f>
        <v>Latin America &amp; Caribbean</v>
      </c>
      <c r="R2818" t="str">
        <f t="shared" ref="R2818:R2881" si="534">IF(D2818="","No Data",IF(D2818&gt;=95,"Universal Access",IF(D2818&gt;=80,"High Access",IF(D2818&gt;=50,"Moderate Access",IF(D2818&gt;=20,"Low Access","Critical")))))</f>
        <v>Universal Access</v>
      </c>
      <c r="S2818">
        <f t="shared" ref="S2818:S2881" si="535">IF(D2818="","",D2818-AVERAGEIF($C:$C,C2818,$D:$D))</f>
        <v>14.516199440312505</v>
      </c>
      <c r="T2818" t="str">
        <f t="shared" ref="T2818:T2881" si="536">IF(E2818="","",E2818-AVERAGEIF($C:$C,C2818,$E:$E))</f>
        <v/>
      </c>
      <c r="U2818" t="str">
        <f t="shared" ref="U2818:U2881" si="537">IF(F2818="","",F2818-AVERAGEIF($C:$C,C2818,$F:$F))</f>
        <v/>
      </c>
      <c r="V2818">
        <f t="shared" ref="V2818:V2881" si="538">IFERROR(IF(D2818="","",D2818-INDEX($D:$D,MATCH(A2818&amp;"-2010",$I:$I,0))),"")</f>
        <v>0</v>
      </c>
      <c r="W2818" t="str">
        <f t="shared" ref="W2818:W2881" si="539">IFERROR(IF(F2818="","",F2818-INDEX($F:$F,MATCH(A2818&amp;"-2010",$I:$I,0))),"")</f>
        <v/>
      </c>
    </row>
    <row r="2819" spans="1:23" x14ac:dyDescent="0.2">
      <c r="A2819" t="s">
        <v>437</v>
      </c>
      <c r="B2819" t="s">
        <v>436</v>
      </c>
      <c r="C2819">
        <v>2019</v>
      </c>
      <c r="D2819">
        <v>100</v>
      </c>
      <c r="H2819">
        <v>40385</v>
      </c>
      <c r="I2819" t="str">
        <f>Master_Data!$A2819 &amp; "-" &amp; Master_Data!$C2819</f>
        <v>SXM-2019</v>
      </c>
      <c r="J2819">
        <f t="shared" si="528"/>
        <v>0</v>
      </c>
      <c r="K2819" t="str">
        <f t="shared" si="529"/>
        <v/>
      </c>
      <c r="L2819" t="str">
        <f t="shared" si="530"/>
        <v/>
      </c>
      <c r="M2819">
        <f t="shared" si="531"/>
        <v>0</v>
      </c>
      <c r="N2819">
        <f t="shared" si="532"/>
        <v>0</v>
      </c>
      <c r="O2819" t="str">
        <f t="shared" si="533"/>
        <v/>
      </c>
      <c r="P2819" t="str">
        <f>IFERROR(VLOOKUP(A2819,Ref_Data!$A:$B,2,0),"Unknown")</f>
        <v>High Income</v>
      </c>
      <c r="Q2819" t="str">
        <f>IFERROR(VLOOKUP(A2819,Ref_Data!$A:$C,3,0),"Unknown")</f>
        <v>Latin America &amp; Caribbean</v>
      </c>
      <c r="R2819" t="str">
        <f t="shared" si="534"/>
        <v>Universal Access</v>
      </c>
      <c r="S2819">
        <f t="shared" si="535"/>
        <v>13.958622860585876</v>
      </c>
      <c r="T2819" t="str">
        <f t="shared" si="536"/>
        <v/>
      </c>
      <c r="U2819" t="str">
        <f t="shared" si="537"/>
        <v/>
      </c>
      <c r="V2819">
        <f t="shared" si="538"/>
        <v>0</v>
      </c>
      <c r="W2819" t="str">
        <f t="shared" si="539"/>
        <v/>
      </c>
    </row>
    <row r="2820" spans="1:23" x14ac:dyDescent="0.2">
      <c r="A2820" t="s">
        <v>437</v>
      </c>
      <c r="B2820" t="s">
        <v>436</v>
      </c>
      <c r="C2820">
        <v>2020</v>
      </c>
      <c r="D2820">
        <v>100</v>
      </c>
      <c r="H2820">
        <v>41008</v>
      </c>
      <c r="I2820" t="str">
        <f>Master_Data!$A2820 &amp; "-" &amp; Master_Data!$C2820</f>
        <v>SXM-2020</v>
      </c>
      <c r="J2820">
        <f t="shared" si="528"/>
        <v>0</v>
      </c>
      <c r="K2820" t="str">
        <f t="shared" si="529"/>
        <v/>
      </c>
      <c r="L2820" t="str">
        <f t="shared" si="530"/>
        <v/>
      </c>
      <c r="M2820">
        <f t="shared" si="531"/>
        <v>0</v>
      </c>
      <c r="N2820">
        <f t="shared" si="532"/>
        <v>0</v>
      </c>
      <c r="O2820" t="str">
        <f t="shared" si="533"/>
        <v/>
      </c>
      <c r="P2820" t="str">
        <f>IFERROR(VLOOKUP(A2820,Ref_Data!$A:$B,2,0),"Unknown")</f>
        <v>High Income</v>
      </c>
      <c r="Q2820" t="str">
        <f>IFERROR(VLOOKUP(A2820,Ref_Data!$A:$C,3,0),"Unknown")</f>
        <v>Latin America &amp; Caribbean</v>
      </c>
      <c r="R2820" t="str">
        <f t="shared" si="534"/>
        <v>Universal Access</v>
      </c>
      <c r="S2820">
        <f t="shared" si="535"/>
        <v>13.426165474335917</v>
      </c>
      <c r="T2820" t="str">
        <f t="shared" si="536"/>
        <v/>
      </c>
      <c r="U2820" t="str">
        <f t="shared" si="537"/>
        <v/>
      </c>
      <c r="V2820">
        <f t="shared" si="538"/>
        <v>0</v>
      </c>
      <c r="W2820" t="str">
        <f t="shared" si="539"/>
        <v/>
      </c>
    </row>
    <row r="2821" spans="1:23" x14ac:dyDescent="0.2">
      <c r="A2821" t="s">
        <v>437</v>
      </c>
      <c r="B2821" t="s">
        <v>436</v>
      </c>
      <c r="C2821">
        <v>2021</v>
      </c>
      <c r="D2821">
        <v>100</v>
      </c>
      <c r="H2821">
        <v>41571</v>
      </c>
      <c r="I2821" t="str">
        <f>Master_Data!$A2821 &amp; "-" &amp; Master_Data!$C2821</f>
        <v>SXM-2021</v>
      </c>
      <c r="J2821">
        <f t="shared" si="528"/>
        <v>0</v>
      </c>
      <c r="K2821" t="str">
        <f t="shared" si="529"/>
        <v/>
      </c>
      <c r="L2821" t="str">
        <f t="shared" si="530"/>
        <v/>
      </c>
      <c r="M2821">
        <f t="shared" si="531"/>
        <v>0</v>
      </c>
      <c r="N2821">
        <f t="shared" si="532"/>
        <v>0</v>
      </c>
      <c r="O2821" t="str">
        <f t="shared" si="533"/>
        <v/>
      </c>
      <c r="P2821" t="str">
        <f>IFERROR(VLOOKUP(A2821,Ref_Data!$A:$B,2,0),"Unknown")</f>
        <v>High Income</v>
      </c>
      <c r="Q2821" t="str">
        <f>IFERROR(VLOOKUP(A2821,Ref_Data!$A:$C,3,0),"Unknown")</f>
        <v>Latin America &amp; Caribbean</v>
      </c>
      <c r="R2821" t="str">
        <f t="shared" si="534"/>
        <v>Universal Access</v>
      </c>
      <c r="S2821">
        <f t="shared" si="535"/>
        <v>12.87483148972656</v>
      </c>
      <c r="T2821" t="str">
        <f t="shared" si="536"/>
        <v/>
      </c>
      <c r="U2821" t="str">
        <f t="shared" si="537"/>
        <v/>
      </c>
      <c r="V2821">
        <f t="shared" si="538"/>
        <v>0</v>
      </c>
      <c r="W2821" t="str">
        <f t="shared" si="539"/>
        <v/>
      </c>
    </row>
    <row r="2822" spans="1:23" x14ac:dyDescent="0.2">
      <c r="A2822" t="s">
        <v>437</v>
      </c>
      <c r="B2822" t="s">
        <v>436</v>
      </c>
      <c r="C2822">
        <v>2022</v>
      </c>
      <c r="D2822">
        <v>100</v>
      </c>
      <c r="H2822">
        <v>42139</v>
      </c>
      <c r="I2822" t="str">
        <f>Master_Data!$A2822 &amp; "-" &amp; Master_Data!$C2822</f>
        <v>SXM-2022</v>
      </c>
      <c r="J2822">
        <f t="shared" si="528"/>
        <v>0</v>
      </c>
      <c r="K2822" t="str">
        <f t="shared" si="529"/>
        <v/>
      </c>
      <c r="L2822" t="str">
        <f t="shared" si="530"/>
        <v/>
      </c>
      <c r="M2822">
        <f t="shared" si="531"/>
        <v>0</v>
      </c>
      <c r="N2822">
        <f t="shared" si="532"/>
        <v>0</v>
      </c>
      <c r="O2822" t="str">
        <f t="shared" si="533"/>
        <v/>
      </c>
      <c r="P2822" t="str">
        <f>IFERROR(VLOOKUP(A2822,Ref_Data!$A:$B,2,0),"Unknown")</f>
        <v>High Income</v>
      </c>
      <c r="Q2822" t="str">
        <f>IFERROR(VLOOKUP(A2822,Ref_Data!$A:$C,3,0),"Unknown")</f>
        <v>Latin America &amp; Caribbean</v>
      </c>
      <c r="R2822" t="str">
        <f t="shared" si="534"/>
        <v>Universal Access</v>
      </c>
      <c r="S2822">
        <f t="shared" si="535"/>
        <v>12.585946336015652</v>
      </c>
      <c r="T2822" t="str">
        <f t="shared" si="536"/>
        <v/>
      </c>
      <c r="U2822" t="str">
        <f t="shared" si="537"/>
        <v/>
      </c>
      <c r="V2822">
        <f t="shared" si="538"/>
        <v>0</v>
      </c>
      <c r="W2822" t="str">
        <f t="shared" si="539"/>
        <v/>
      </c>
    </row>
    <row r="2823" spans="1:23" x14ac:dyDescent="0.2">
      <c r="A2823" t="s">
        <v>439</v>
      </c>
      <c r="B2823" t="s">
        <v>438</v>
      </c>
      <c r="C2823">
        <v>2010</v>
      </c>
      <c r="D2823">
        <v>97</v>
      </c>
      <c r="E2823">
        <v>0.7</v>
      </c>
      <c r="F2823">
        <v>10.214993870000001</v>
      </c>
      <c r="H2823">
        <v>89770</v>
      </c>
      <c r="I2823" t="str">
        <f>Master_Data!$A2823 &amp; "-" &amp; Master_Data!$C2823</f>
        <v>SYC-2010</v>
      </c>
      <c r="J2823" t="str">
        <f t="shared" si="528"/>
        <v/>
      </c>
      <c r="K2823" t="str">
        <f t="shared" si="529"/>
        <v/>
      </c>
      <c r="L2823" t="str">
        <f t="shared" si="530"/>
        <v/>
      </c>
      <c r="M2823">
        <f t="shared" si="531"/>
        <v>916999.99970990012</v>
      </c>
      <c r="N2823">
        <f t="shared" si="532"/>
        <v>3</v>
      </c>
      <c r="O2823" t="str">
        <f t="shared" si="533"/>
        <v/>
      </c>
      <c r="P2823" t="str">
        <f>IFERROR(VLOOKUP(A2823,Ref_Data!$A:$B,2,0),"Unknown")</f>
        <v>High Income</v>
      </c>
      <c r="Q2823" t="str">
        <f>IFERROR(VLOOKUP(A2823,Ref_Data!$A:$C,3,0),"Unknown")</f>
        <v>Sub-Saharan Africa</v>
      </c>
      <c r="R2823" t="str">
        <f t="shared" si="534"/>
        <v>Universal Access</v>
      </c>
      <c r="S2823">
        <f t="shared" si="535"/>
        <v>17.375342560585949</v>
      </c>
      <c r="T2823">
        <f t="shared" si="536"/>
        <v>-29.712664906737903</v>
      </c>
      <c r="U2823">
        <f t="shared" si="537"/>
        <v>5.1169346560083664</v>
      </c>
      <c r="V2823">
        <f t="shared" si="538"/>
        <v>0</v>
      </c>
      <c r="W2823">
        <f t="shared" si="539"/>
        <v>0</v>
      </c>
    </row>
    <row r="2824" spans="1:23" x14ac:dyDescent="0.2">
      <c r="A2824" t="s">
        <v>439</v>
      </c>
      <c r="B2824" t="s">
        <v>438</v>
      </c>
      <c r="C2824">
        <v>2011</v>
      </c>
      <c r="D2824">
        <v>98.1</v>
      </c>
      <c r="E2824">
        <v>0.8</v>
      </c>
      <c r="F2824">
        <v>8.9397422259999999</v>
      </c>
      <c r="H2824">
        <v>87441</v>
      </c>
      <c r="I2824" t="str">
        <f>Master_Data!$A2824 &amp; "-" &amp; Master_Data!$C2824</f>
        <v>SYC-2011</v>
      </c>
      <c r="J2824">
        <f t="shared" si="528"/>
        <v>1.0999999999999943</v>
      </c>
      <c r="K2824">
        <f t="shared" si="529"/>
        <v>0.10000000000000009</v>
      </c>
      <c r="L2824">
        <f t="shared" si="530"/>
        <v>-1.2752516440000008</v>
      </c>
      <c r="M2824">
        <f t="shared" si="531"/>
        <v>781699.999983666</v>
      </c>
      <c r="N2824">
        <f t="shared" si="532"/>
        <v>1.9000000000000057</v>
      </c>
      <c r="O2824" t="str">
        <f t="shared" si="533"/>
        <v/>
      </c>
      <c r="P2824" t="str">
        <f>IFERROR(VLOOKUP(A2824,Ref_Data!$A:$B,2,0),"Unknown")</f>
        <v>High Income</v>
      </c>
      <c r="Q2824" t="str">
        <f>IFERROR(VLOOKUP(A2824,Ref_Data!$A:$C,3,0),"Unknown")</f>
        <v>Sub-Saharan Africa</v>
      </c>
      <c r="R2824" t="str">
        <f t="shared" si="534"/>
        <v>Universal Access</v>
      </c>
      <c r="S2824">
        <f t="shared" si="535"/>
        <v>17.684672569179682</v>
      </c>
      <c r="T2824">
        <f t="shared" si="536"/>
        <v>-29.397370289641142</v>
      </c>
      <c r="U2824">
        <f t="shared" si="537"/>
        <v>3.8132088422259445</v>
      </c>
      <c r="V2824">
        <f t="shared" si="538"/>
        <v>1.0999999999999943</v>
      </c>
      <c r="W2824">
        <f t="shared" si="539"/>
        <v>-1.2752516440000008</v>
      </c>
    </row>
    <row r="2825" spans="1:23" x14ac:dyDescent="0.2">
      <c r="A2825" t="s">
        <v>439</v>
      </c>
      <c r="B2825" t="s">
        <v>438</v>
      </c>
      <c r="C2825">
        <v>2012</v>
      </c>
      <c r="D2825">
        <v>98.3</v>
      </c>
      <c r="E2825">
        <v>0.8</v>
      </c>
      <c r="F2825">
        <v>10.04042898</v>
      </c>
      <c r="H2825">
        <v>88303</v>
      </c>
      <c r="I2825" t="str">
        <f>Master_Data!$A2825 &amp; "-" &amp; Master_Data!$C2825</f>
        <v>SYC-2012</v>
      </c>
      <c r="J2825">
        <f t="shared" si="528"/>
        <v>0.20000000000000284</v>
      </c>
      <c r="K2825">
        <f t="shared" si="529"/>
        <v>0</v>
      </c>
      <c r="L2825">
        <f t="shared" si="530"/>
        <v>1.1006867539999998</v>
      </c>
      <c r="M2825">
        <f t="shared" si="531"/>
        <v>886600.00022093998</v>
      </c>
      <c r="N2825">
        <f t="shared" si="532"/>
        <v>1.7000000000000028</v>
      </c>
      <c r="O2825" t="str">
        <f t="shared" si="533"/>
        <v/>
      </c>
      <c r="P2825" t="str">
        <f>IFERROR(VLOOKUP(A2825,Ref_Data!$A:$B,2,0),"Unknown")</f>
        <v>High Income</v>
      </c>
      <c r="Q2825" t="str">
        <f>IFERROR(VLOOKUP(A2825,Ref_Data!$A:$C,3,0),"Unknown")</f>
        <v>Sub-Saharan Africa</v>
      </c>
      <c r="R2825" t="str">
        <f t="shared" si="534"/>
        <v>Universal Access</v>
      </c>
      <c r="S2825">
        <f t="shared" si="535"/>
        <v>17.179195463984371</v>
      </c>
      <c r="T2825">
        <f t="shared" si="536"/>
        <v>-29.307129453224881</v>
      </c>
      <c r="U2825">
        <f t="shared" si="537"/>
        <v>4.6349249169037705</v>
      </c>
      <c r="V2825">
        <f t="shared" si="538"/>
        <v>1.2999999999999972</v>
      </c>
      <c r="W2825">
        <f t="shared" si="539"/>
        <v>-0.17456489000000097</v>
      </c>
    </row>
    <row r="2826" spans="1:23" x14ac:dyDescent="0.2">
      <c r="A2826" t="s">
        <v>439</v>
      </c>
      <c r="B2826" t="s">
        <v>438</v>
      </c>
      <c r="C2826">
        <v>2013</v>
      </c>
      <c r="D2826">
        <v>98</v>
      </c>
      <c r="E2826">
        <v>1.5</v>
      </c>
      <c r="F2826">
        <v>8.919498827</v>
      </c>
      <c r="H2826">
        <v>89949</v>
      </c>
      <c r="I2826" t="str">
        <f>Master_Data!$A2826 &amp; "-" &amp; Master_Data!$C2826</f>
        <v>SYC-2013</v>
      </c>
      <c r="J2826">
        <f t="shared" si="528"/>
        <v>-0.29999999999999716</v>
      </c>
      <c r="K2826">
        <f t="shared" si="529"/>
        <v>0.7</v>
      </c>
      <c r="L2826">
        <f t="shared" si="530"/>
        <v>-1.1209301529999998</v>
      </c>
      <c r="M2826">
        <f t="shared" si="531"/>
        <v>802299.99998982297</v>
      </c>
      <c r="N2826">
        <f t="shared" si="532"/>
        <v>2</v>
      </c>
      <c r="O2826" t="str">
        <f t="shared" si="533"/>
        <v/>
      </c>
      <c r="P2826" t="str">
        <f>IFERROR(VLOOKUP(A2826,Ref_Data!$A:$B,2,0),"Unknown")</f>
        <v>High Income</v>
      </c>
      <c r="Q2826" t="str">
        <f>IFERROR(VLOOKUP(A2826,Ref_Data!$A:$C,3,0),"Unknown")</f>
        <v>Sub-Saharan Africa</v>
      </c>
      <c r="R2826" t="str">
        <f t="shared" si="534"/>
        <v>Universal Access</v>
      </c>
      <c r="S2826">
        <f t="shared" si="535"/>
        <v>16.287461823359394</v>
      </c>
      <c r="T2826">
        <f t="shared" si="536"/>
        <v>-28.801640083835348</v>
      </c>
      <c r="U2826">
        <f t="shared" si="537"/>
        <v>3.9511283829999959</v>
      </c>
      <c r="V2826">
        <f t="shared" si="538"/>
        <v>1</v>
      </c>
      <c r="W2826">
        <f t="shared" si="539"/>
        <v>-1.2954950430000007</v>
      </c>
    </row>
    <row r="2827" spans="1:23" x14ac:dyDescent="0.2">
      <c r="A2827" t="s">
        <v>439</v>
      </c>
      <c r="B2827" t="s">
        <v>438</v>
      </c>
      <c r="C2827">
        <v>2014</v>
      </c>
      <c r="D2827">
        <v>100</v>
      </c>
      <c r="E2827">
        <v>1.4</v>
      </c>
      <c r="F2827">
        <v>10.13693232</v>
      </c>
      <c r="H2827">
        <v>91359</v>
      </c>
      <c r="I2827" t="str">
        <f>Master_Data!$A2827 &amp; "-" &amp; Master_Data!$C2827</f>
        <v>SYC-2014</v>
      </c>
      <c r="J2827">
        <f t="shared" si="528"/>
        <v>2</v>
      </c>
      <c r="K2827">
        <f t="shared" si="529"/>
        <v>-0.10000000000000009</v>
      </c>
      <c r="L2827">
        <f t="shared" si="530"/>
        <v>1.2174334929999997</v>
      </c>
      <c r="M2827">
        <f t="shared" si="531"/>
        <v>926099.99982288003</v>
      </c>
      <c r="N2827">
        <f t="shared" si="532"/>
        <v>0</v>
      </c>
      <c r="O2827" t="str">
        <f t="shared" si="533"/>
        <v/>
      </c>
      <c r="P2827" t="str">
        <f>IFERROR(VLOOKUP(A2827,Ref_Data!$A:$B,2,0),"Unknown")</f>
        <v>High Income</v>
      </c>
      <c r="Q2827" t="str">
        <f>IFERROR(VLOOKUP(A2827,Ref_Data!$A:$C,3,0),"Unknown")</f>
        <v>Sub-Saharan Africa</v>
      </c>
      <c r="R2827" t="str">
        <f t="shared" si="534"/>
        <v>Universal Access</v>
      </c>
      <c r="S2827">
        <f t="shared" si="535"/>
        <v>17.559097411132853</v>
      </c>
      <c r="T2827">
        <f t="shared" si="536"/>
        <v>-28.711726605578303</v>
      </c>
      <c r="U2827">
        <f t="shared" si="537"/>
        <v>5.3456454219163154</v>
      </c>
      <c r="V2827">
        <f t="shared" si="538"/>
        <v>3</v>
      </c>
      <c r="W2827">
        <f t="shared" si="539"/>
        <v>-7.8061550000001034E-2</v>
      </c>
    </row>
    <row r="2828" spans="1:23" x14ac:dyDescent="0.2">
      <c r="A2828" t="s">
        <v>439</v>
      </c>
      <c r="B2828" t="s">
        <v>438</v>
      </c>
      <c r="C2828">
        <v>2015</v>
      </c>
      <c r="D2828">
        <v>100</v>
      </c>
      <c r="E2828">
        <v>1.4</v>
      </c>
      <c r="F2828">
        <v>10.56316167</v>
      </c>
      <c r="H2828">
        <v>93419</v>
      </c>
      <c r="I2828" t="str">
        <f>Master_Data!$A2828 &amp; "-" &amp; Master_Data!$C2828</f>
        <v>SYC-2015</v>
      </c>
      <c r="J2828">
        <f t="shared" si="528"/>
        <v>0</v>
      </c>
      <c r="K2828">
        <f t="shared" si="529"/>
        <v>0</v>
      </c>
      <c r="L2828">
        <f t="shared" si="530"/>
        <v>0.42622934999999984</v>
      </c>
      <c r="M2828">
        <f t="shared" si="531"/>
        <v>986800.00004972995</v>
      </c>
      <c r="N2828">
        <f t="shared" si="532"/>
        <v>0</v>
      </c>
      <c r="O2828" t="str">
        <f t="shared" si="533"/>
        <v/>
      </c>
      <c r="P2828" t="str">
        <f>IFERROR(VLOOKUP(A2828,Ref_Data!$A:$B,2,0),"Unknown")</f>
        <v>High Income</v>
      </c>
      <c r="Q2828" t="str">
        <f>IFERROR(VLOOKUP(A2828,Ref_Data!$A:$C,3,0),"Unknown")</f>
        <v>Sub-Saharan Africa</v>
      </c>
      <c r="R2828" t="str">
        <f t="shared" si="534"/>
        <v>Universal Access</v>
      </c>
      <c r="S2828">
        <f t="shared" si="535"/>
        <v>16.984761441953111</v>
      </c>
      <c r="T2828">
        <f t="shared" si="536"/>
        <v>-28.515157191497991</v>
      </c>
      <c r="U2828">
        <f t="shared" si="537"/>
        <v>5.8537203039958206</v>
      </c>
      <c r="V2828">
        <f t="shared" si="538"/>
        <v>3</v>
      </c>
      <c r="W2828">
        <f t="shared" si="539"/>
        <v>0.34816779999999881</v>
      </c>
    </row>
    <row r="2829" spans="1:23" x14ac:dyDescent="0.2">
      <c r="A2829" t="s">
        <v>439</v>
      </c>
      <c r="B2829" t="s">
        <v>438</v>
      </c>
      <c r="C2829">
        <v>2016</v>
      </c>
      <c r="D2829">
        <v>100</v>
      </c>
      <c r="E2829">
        <v>1.2</v>
      </c>
      <c r="F2829">
        <v>11.62161877</v>
      </c>
      <c r="H2829">
        <v>94677</v>
      </c>
      <c r="I2829" t="str">
        <f>Master_Data!$A2829 &amp; "-" &amp; Master_Data!$C2829</f>
        <v>SYC-2016</v>
      </c>
      <c r="J2829">
        <f t="shared" si="528"/>
        <v>0</v>
      </c>
      <c r="K2829">
        <f t="shared" si="529"/>
        <v>-0.19999999999999996</v>
      </c>
      <c r="L2829">
        <f t="shared" si="530"/>
        <v>1.0584571</v>
      </c>
      <c r="M2829">
        <f t="shared" si="531"/>
        <v>1100300.00028729</v>
      </c>
      <c r="N2829">
        <f t="shared" si="532"/>
        <v>0</v>
      </c>
      <c r="O2829" t="str">
        <f t="shared" si="533"/>
        <v/>
      </c>
      <c r="P2829" t="str">
        <f>IFERROR(VLOOKUP(A2829,Ref_Data!$A:$B,2,0),"Unknown")</f>
        <v>High Income</v>
      </c>
      <c r="Q2829" t="str">
        <f>IFERROR(VLOOKUP(A2829,Ref_Data!$A:$C,3,0),"Unknown")</f>
        <v>Sub-Saharan Africa</v>
      </c>
      <c r="R2829" t="str">
        <f t="shared" si="534"/>
        <v>Universal Access</v>
      </c>
      <c r="S2829">
        <f t="shared" si="535"/>
        <v>15.905248869453033</v>
      </c>
      <c r="T2829">
        <f t="shared" si="536"/>
        <v>-28.506057525184726</v>
      </c>
      <c r="U2829">
        <f t="shared" si="537"/>
        <v>6.9472469743305432</v>
      </c>
      <c r="V2829">
        <f t="shared" si="538"/>
        <v>3</v>
      </c>
      <c r="W2829">
        <f t="shared" si="539"/>
        <v>1.4066248999999988</v>
      </c>
    </row>
    <row r="2830" spans="1:23" x14ac:dyDescent="0.2">
      <c r="A2830" t="s">
        <v>439</v>
      </c>
      <c r="B2830" t="s">
        <v>438</v>
      </c>
      <c r="C2830">
        <v>2017</v>
      </c>
      <c r="D2830">
        <v>100</v>
      </c>
      <c r="E2830">
        <v>1.2</v>
      </c>
      <c r="F2830">
        <v>12.028004129999999</v>
      </c>
      <c r="H2830">
        <v>95843</v>
      </c>
      <c r="I2830" t="str">
        <f>Master_Data!$A2830 &amp; "-" &amp; Master_Data!$C2830</f>
        <v>SYC-2017</v>
      </c>
      <c r="J2830">
        <f t="shared" si="528"/>
        <v>0</v>
      </c>
      <c r="K2830">
        <f t="shared" si="529"/>
        <v>0</v>
      </c>
      <c r="L2830">
        <f t="shared" si="530"/>
        <v>0.40638535999999981</v>
      </c>
      <c r="M2830">
        <f t="shared" si="531"/>
        <v>1152799.9998315899</v>
      </c>
      <c r="N2830">
        <f t="shared" si="532"/>
        <v>0</v>
      </c>
      <c r="O2830" t="str">
        <f t="shared" si="533"/>
        <v/>
      </c>
      <c r="P2830" t="str">
        <f>IFERROR(VLOOKUP(A2830,Ref_Data!$A:$B,2,0),"Unknown")</f>
        <v>High Income</v>
      </c>
      <c r="Q2830" t="str">
        <f>IFERROR(VLOOKUP(A2830,Ref_Data!$A:$C,3,0),"Unknown")</f>
        <v>Sub-Saharan Africa</v>
      </c>
      <c r="R2830" t="str">
        <f t="shared" si="534"/>
        <v>Universal Access</v>
      </c>
      <c r="S2830">
        <f t="shared" si="535"/>
        <v>15.146092309921883</v>
      </c>
      <c r="T2830">
        <f t="shared" si="536"/>
        <v>-28.341518871734948</v>
      </c>
      <c r="U2830">
        <f t="shared" si="537"/>
        <v>7.3502530644267754</v>
      </c>
      <c r="V2830">
        <f t="shared" si="538"/>
        <v>3</v>
      </c>
      <c r="W2830">
        <f t="shared" si="539"/>
        <v>1.8130102599999987</v>
      </c>
    </row>
    <row r="2831" spans="1:23" x14ac:dyDescent="0.2">
      <c r="A2831" t="s">
        <v>439</v>
      </c>
      <c r="B2831" t="s">
        <v>438</v>
      </c>
      <c r="C2831">
        <v>2018</v>
      </c>
      <c r="D2831">
        <v>100</v>
      </c>
      <c r="E2831">
        <v>1.2</v>
      </c>
      <c r="F2831">
        <v>10.389409069999999</v>
      </c>
      <c r="H2831">
        <v>96762</v>
      </c>
      <c r="I2831" t="str">
        <f>Master_Data!$A2831 &amp; "-" &amp; Master_Data!$C2831</f>
        <v>SYC-2018</v>
      </c>
      <c r="J2831">
        <f t="shared" si="528"/>
        <v>0</v>
      </c>
      <c r="K2831">
        <f t="shared" si="529"/>
        <v>0</v>
      </c>
      <c r="L2831">
        <f t="shared" si="530"/>
        <v>-1.6385950600000001</v>
      </c>
      <c r="M2831">
        <f t="shared" si="531"/>
        <v>1005300.00043134</v>
      </c>
      <c r="N2831">
        <f t="shared" si="532"/>
        <v>0</v>
      </c>
      <c r="O2831" t="str">
        <f t="shared" si="533"/>
        <v/>
      </c>
      <c r="P2831" t="str">
        <f>IFERROR(VLOOKUP(A2831,Ref_Data!$A:$B,2,0),"Unknown")</f>
        <v>High Income</v>
      </c>
      <c r="Q2831" t="str">
        <f>IFERROR(VLOOKUP(A2831,Ref_Data!$A:$C,3,0),"Unknown")</f>
        <v>Sub-Saharan Africa</v>
      </c>
      <c r="R2831" t="str">
        <f t="shared" si="534"/>
        <v>Universal Access</v>
      </c>
      <c r="S2831">
        <f t="shared" si="535"/>
        <v>14.516199440312505</v>
      </c>
      <c r="T2831">
        <f t="shared" si="536"/>
        <v>-28.363030170325302</v>
      </c>
      <c r="U2831">
        <f t="shared" si="537"/>
        <v>5.6785400603723843</v>
      </c>
      <c r="V2831">
        <f t="shared" si="538"/>
        <v>3</v>
      </c>
      <c r="W2831">
        <f t="shared" si="539"/>
        <v>0.17441519999999855</v>
      </c>
    </row>
    <row r="2832" spans="1:23" x14ac:dyDescent="0.2">
      <c r="A2832" t="s">
        <v>439</v>
      </c>
      <c r="B2832" t="s">
        <v>438</v>
      </c>
      <c r="C2832">
        <v>2019</v>
      </c>
      <c r="D2832">
        <v>100</v>
      </c>
      <c r="E2832">
        <v>1.2</v>
      </c>
      <c r="F2832">
        <v>9.1656850189999997</v>
      </c>
      <c r="H2832">
        <v>97625</v>
      </c>
      <c r="I2832" t="str">
        <f>Master_Data!$A2832 &amp; "-" &amp; Master_Data!$C2832</f>
        <v>SYC-2019</v>
      </c>
      <c r="J2832">
        <f t="shared" si="528"/>
        <v>0</v>
      </c>
      <c r="K2832">
        <f t="shared" si="529"/>
        <v>0</v>
      </c>
      <c r="L2832">
        <f t="shared" si="530"/>
        <v>-1.2237240509999996</v>
      </c>
      <c r="M2832">
        <f t="shared" si="531"/>
        <v>894799.99997987493</v>
      </c>
      <c r="N2832">
        <f t="shared" si="532"/>
        <v>0</v>
      </c>
      <c r="O2832" t="str">
        <f t="shared" si="533"/>
        <v/>
      </c>
      <c r="P2832" t="str">
        <f>IFERROR(VLOOKUP(A2832,Ref_Data!$A:$B,2,0),"Unknown")</f>
        <v>High Income</v>
      </c>
      <c r="Q2832" t="str">
        <f>IFERROR(VLOOKUP(A2832,Ref_Data!$A:$C,3,0),"Unknown")</f>
        <v>Sub-Saharan Africa</v>
      </c>
      <c r="R2832" t="str">
        <f t="shared" si="534"/>
        <v>Universal Access</v>
      </c>
      <c r="S2832">
        <f t="shared" si="535"/>
        <v>13.958622860585876</v>
      </c>
      <c r="T2832">
        <f t="shared" si="536"/>
        <v>-28.26219104382729</v>
      </c>
      <c r="U2832">
        <f t="shared" si="537"/>
        <v>4.4822837234184121</v>
      </c>
      <c r="V2832">
        <f t="shared" si="538"/>
        <v>3</v>
      </c>
      <c r="W2832">
        <f t="shared" si="539"/>
        <v>-1.049308851000001</v>
      </c>
    </row>
    <row r="2833" spans="1:23" x14ac:dyDescent="0.2">
      <c r="A2833" t="s">
        <v>439</v>
      </c>
      <c r="B2833" t="s">
        <v>438</v>
      </c>
      <c r="C2833">
        <v>2020</v>
      </c>
      <c r="D2833">
        <v>100</v>
      </c>
      <c r="E2833">
        <v>1.3</v>
      </c>
      <c r="F2833">
        <v>8.5190225670000004</v>
      </c>
      <c r="H2833">
        <v>98462</v>
      </c>
      <c r="I2833" t="str">
        <f>Master_Data!$A2833 &amp; "-" &amp; Master_Data!$C2833</f>
        <v>SYC-2020</v>
      </c>
      <c r="J2833">
        <f t="shared" si="528"/>
        <v>0</v>
      </c>
      <c r="K2833">
        <f t="shared" si="529"/>
        <v>0.10000000000000009</v>
      </c>
      <c r="L2833">
        <f t="shared" si="530"/>
        <v>-0.64666245199999928</v>
      </c>
      <c r="M2833">
        <f t="shared" si="531"/>
        <v>838799.99999195407</v>
      </c>
      <c r="N2833">
        <f t="shared" si="532"/>
        <v>0</v>
      </c>
      <c r="O2833" t="str">
        <f t="shared" si="533"/>
        <v/>
      </c>
      <c r="P2833" t="str">
        <f>IFERROR(VLOOKUP(A2833,Ref_Data!$A:$B,2,0),"Unknown")</f>
        <v>High Income</v>
      </c>
      <c r="Q2833" t="str">
        <f>IFERROR(VLOOKUP(A2833,Ref_Data!$A:$C,3,0),"Unknown")</f>
        <v>Sub-Saharan Africa</v>
      </c>
      <c r="R2833" t="str">
        <f t="shared" si="534"/>
        <v>Universal Access</v>
      </c>
      <c r="S2833">
        <f t="shared" si="535"/>
        <v>13.426165474335917</v>
      </c>
      <c r="T2833">
        <f t="shared" si="536"/>
        <v>-29.23485343381526</v>
      </c>
      <c r="U2833">
        <f t="shared" si="537"/>
        <v>4.1182749306987425</v>
      </c>
      <c r="V2833">
        <f t="shared" si="538"/>
        <v>3</v>
      </c>
      <c r="W2833">
        <f t="shared" si="539"/>
        <v>-1.6959713030000003</v>
      </c>
    </row>
    <row r="2834" spans="1:23" x14ac:dyDescent="0.2">
      <c r="A2834" t="s">
        <v>439</v>
      </c>
      <c r="B2834" t="s">
        <v>438</v>
      </c>
      <c r="C2834">
        <v>2021</v>
      </c>
      <c r="D2834">
        <v>100</v>
      </c>
      <c r="E2834">
        <v>1.7</v>
      </c>
      <c r="F2834">
        <v>7.9409216389999999</v>
      </c>
      <c r="H2834">
        <v>99258</v>
      </c>
      <c r="I2834" t="str">
        <f>Master_Data!$A2834 &amp; "-" &amp; Master_Data!$C2834</f>
        <v>SYC-2021</v>
      </c>
      <c r="J2834">
        <f t="shared" si="528"/>
        <v>0</v>
      </c>
      <c r="K2834">
        <f t="shared" si="529"/>
        <v>0.39999999999999991</v>
      </c>
      <c r="L2834">
        <f t="shared" si="530"/>
        <v>-0.57810092800000046</v>
      </c>
      <c r="M2834">
        <f t="shared" si="531"/>
        <v>788200.00004386203</v>
      </c>
      <c r="N2834">
        <f t="shared" si="532"/>
        <v>0</v>
      </c>
      <c r="O2834" t="str">
        <f t="shared" si="533"/>
        <v/>
      </c>
      <c r="P2834" t="str">
        <f>IFERROR(VLOOKUP(A2834,Ref_Data!$A:$B,2,0),"Unknown")</f>
        <v>High Income</v>
      </c>
      <c r="Q2834" t="str">
        <f>IFERROR(VLOOKUP(A2834,Ref_Data!$A:$C,3,0),"Unknown")</f>
        <v>Sub-Saharan Africa</v>
      </c>
      <c r="R2834" t="str">
        <f t="shared" si="534"/>
        <v>Universal Access</v>
      </c>
      <c r="S2834">
        <f t="shared" si="535"/>
        <v>12.87483148972656</v>
      </c>
      <c r="T2834">
        <f t="shared" si="536"/>
        <v>-27.903381642512059</v>
      </c>
      <c r="U2834">
        <f t="shared" si="537"/>
        <v>3.3601872979958136</v>
      </c>
      <c r="V2834">
        <f t="shared" si="538"/>
        <v>3</v>
      </c>
      <c r="W2834">
        <f t="shared" si="539"/>
        <v>-2.2740722310000008</v>
      </c>
    </row>
    <row r="2835" spans="1:23" x14ac:dyDescent="0.2">
      <c r="A2835" t="s">
        <v>439</v>
      </c>
      <c r="B2835" t="s">
        <v>438</v>
      </c>
      <c r="C2835">
        <v>2022</v>
      </c>
      <c r="D2835">
        <v>100</v>
      </c>
      <c r="E2835">
        <v>1.9</v>
      </c>
      <c r="F2835">
        <v>7.0271442630000003</v>
      </c>
      <c r="H2835">
        <v>119878</v>
      </c>
      <c r="I2835" t="str">
        <f>Master_Data!$A2835 &amp; "-" &amp; Master_Data!$C2835</f>
        <v>SYC-2022</v>
      </c>
      <c r="J2835">
        <f t="shared" si="528"/>
        <v>0</v>
      </c>
      <c r="K2835">
        <f t="shared" si="529"/>
        <v>0.19999999999999996</v>
      </c>
      <c r="L2835">
        <f t="shared" si="530"/>
        <v>-0.91377737599999964</v>
      </c>
      <c r="M2835">
        <f t="shared" si="531"/>
        <v>842399.99995991401</v>
      </c>
      <c r="N2835">
        <f t="shared" si="532"/>
        <v>0</v>
      </c>
      <c r="O2835" t="str">
        <f t="shared" si="533"/>
        <v/>
      </c>
      <c r="P2835" t="str">
        <f>IFERROR(VLOOKUP(A2835,Ref_Data!$A:$B,2,0),"Unknown")</f>
        <v>High Income</v>
      </c>
      <c r="Q2835" t="str">
        <f>IFERROR(VLOOKUP(A2835,Ref_Data!$A:$C,3,0),"Unknown")</f>
        <v>Sub-Saharan Africa</v>
      </c>
      <c r="R2835" t="str">
        <f t="shared" si="534"/>
        <v>Universal Access</v>
      </c>
      <c r="S2835">
        <f t="shared" si="535"/>
        <v>12.585946336015652</v>
      </c>
      <c r="T2835">
        <f t="shared" si="536"/>
        <v>-28.521739130434796</v>
      </c>
      <c r="U2835">
        <f t="shared" si="537"/>
        <v>2.4763432107740639</v>
      </c>
      <c r="V2835">
        <f t="shared" si="538"/>
        <v>3</v>
      </c>
      <c r="W2835">
        <f t="shared" si="539"/>
        <v>-3.1878496070000004</v>
      </c>
    </row>
    <row r="2836" spans="1:23" x14ac:dyDescent="0.2">
      <c r="A2836" t="s">
        <v>441</v>
      </c>
      <c r="B2836" t="s">
        <v>440</v>
      </c>
      <c r="C2836">
        <v>2010</v>
      </c>
      <c r="D2836">
        <v>92.7</v>
      </c>
      <c r="E2836">
        <v>1.4</v>
      </c>
      <c r="F2836">
        <v>2.7884808310000002</v>
      </c>
      <c r="G2836">
        <v>963.58841940000002</v>
      </c>
      <c r="H2836">
        <v>22482421</v>
      </c>
      <c r="I2836" t="str">
        <f>Master_Data!$A2836 &amp; "-" &amp; Master_Data!$C2836</f>
        <v>SYR-2010</v>
      </c>
      <c r="J2836" t="str">
        <f t="shared" si="528"/>
        <v/>
      </c>
      <c r="K2836" t="str">
        <f t="shared" si="529"/>
        <v/>
      </c>
      <c r="L2836" t="str">
        <f t="shared" si="530"/>
        <v/>
      </c>
      <c r="M2836">
        <f t="shared" si="531"/>
        <v>62691799.992971852</v>
      </c>
      <c r="N2836">
        <f t="shared" si="532"/>
        <v>7.2999999999999972</v>
      </c>
      <c r="O2836">
        <f t="shared" si="533"/>
        <v>2.8938505017902876</v>
      </c>
      <c r="P2836" t="str">
        <f>IFERROR(VLOOKUP(A2836,Ref_Data!$A:$B,2,0),"Unknown")</f>
        <v>Low Income</v>
      </c>
      <c r="Q2836" t="str">
        <f>IFERROR(VLOOKUP(A2836,Ref_Data!$A:$C,3,0),"Unknown")</f>
        <v>Middle East &amp; North Africa</v>
      </c>
      <c r="R2836" t="str">
        <f t="shared" si="534"/>
        <v>High Access</v>
      </c>
      <c r="S2836">
        <f t="shared" si="535"/>
        <v>13.075342560585952</v>
      </c>
      <c r="T2836">
        <f t="shared" si="536"/>
        <v>-29.012664906737903</v>
      </c>
      <c r="U2836">
        <f t="shared" si="537"/>
        <v>-2.3095783829916341</v>
      </c>
      <c r="V2836">
        <f t="shared" si="538"/>
        <v>0</v>
      </c>
      <c r="W2836">
        <f t="shared" si="539"/>
        <v>0</v>
      </c>
    </row>
    <row r="2837" spans="1:23" x14ac:dyDescent="0.2">
      <c r="A2837" t="s">
        <v>441</v>
      </c>
      <c r="B2837" t="s">
        <v>440</v>
      </c>
      <c r="C2837">
        <v>2011</v>
      </c>
      <c r="D2837">
        <v>91.5</v>
      </c>
      <c r="E2837">
        <v>1.6</v>
      </c>
      <c r="F2837">
        <v>2.5621928889999999</v>
      </c>
      <c r="G2837">
        <v>904.13506440000003</v>
      </c>
      <c r="H2837">
        <v>22878098</v>
      </c>
      <c r="I2837" t="str">
        <f>Master_Data!$A2837 &amp; "-" &amp; Master_Data!$C2837</f>
        <v>SYR-2011</v>
      </c>
      <c r="J2837">
        <f t="shared" si="528"/>
        <v>-1.2000000000000028</v>
      </c>
      <c r="K2837">
        <f t="shared" si="529"/>
        <v>0.20000000000000018</v>
      </c>
      <c r="L2837">
        <f t="shared" si="530"/>
        <v>-0.22628794200000035</v>
      </c>
      <c r="M2837">
        <f t="shared" si="531"/>
        <v>58618100.009445116</v>
      </c>
      <c r="N2837">
        <f t="shared" si="532"/>
        <v>8.5</v>
      </c>
      <c r="O2837">
        <f t="shared" si="533"/>
        <v>2.8338607691322273</v>
      </c>
      <c r="P2837" t="str">
        <f>IFERROR(VLOOKUP(A2837,Ref_Data!$A:$B,2,0),"Unknown")</f>
        <v>Low Income</v>
      </c>
      <c r="Q2837" t="str">
        <f>IFERROR(VLOOKUP(A2837,Ref_Data!$A:$C,3,0),"Unknown")</f>
        <v>Middle East &amp; North Africa</v>
      </c>
      <c r="R2837" t="str">
        <f t="shared" si="534"/>
        <v>High Access</v>
      </c>
      <c r="S2837">
        <f t="shared" si="535"/>
        <v>11.084672569179688</v>
      </c>
      <c r="T2837">
        <f t="shared" si="536"/>
        <v>-28.597370289641141</v>
      </c>
      <c r="U2837">
        <f t="shared" si="537"/>
        <v>-2.5643404947740556</v>
      </c>
      <c r="V2837">
        <f t="shared" si="538"/>
        <v>-1.2000000000000028</v>
      </c>
      <c r="W2837">
        <f t="shared" si="539"/>
        <v>-0.22628794200000035</v>
      </c>
    </row>
    <row r="2838" spans="1:23" x14ac:dyDescent="0.2">
      <c r="A2838" t="s">
        <v>441</v>
      </c>
      <c r="B2838" t="s">
        <v>440</v>
      </c>
      <c r="C2838">
        <v>2012</v>
      </c>
      <c r="D2838">
        <v>90.7</v>
      </c>
      <c r="E2838">
        <v>2</v>
      </c>
      <c r="F2838">
        <v>2.031993918</v>
      </c>
      <c r="G2838">
        <v>703.56905170000005</v>
      </c>
      <c r="H2838">
        <v>22759763</v>
      </c>
      <c r="I2838" t="str">
        <f>Master_Data!$A2838 &amp; "-" &amp; Master_Data!$C2838</f>
        <v>SYR-2012</v>
      </c>
      <c r="J2838">
        <f t="shared" si="528"/>
        <v>-0.79999999999999716</v>
      </c>
      <c r="K2838">
        <f t="shared" si="529"/>
        <v>0.39999999999999991</v>
      </c>
      <c r="L2838">
        <f t="shared" si="530"/>
        <v>-0.53019897099999991</v>
      </c>
      <c r="M2838">
        <f t="shared" si="531"/>
        <v>46247699.991121434</v>
      </c>
      <c r="N2838">
        <f t="shared" si="532"/>
        <v>9.2999999999999972</v>
      </c>
      <c r="O2838">
        <f t="shared" si="533"/>
        <v>2.8881229398737633</v>
      </c>
      <c r="P2838" t="str">
        <f>IFERROR(VLOOKUP(A2838,Ref_Data!$A:$B,2,0),"Unknown")</f>
        <v>Low Income</v>
      </c>
      <c r="Q2838" t="str">
        <f>IFERROR(VLOOKUP(A2838,Ref_Data!$A:$C,3,0),"Unknown")</f>
        <v>Middle East &amp; North Africa</v>
      </c>
      <c r="R2838" t="str">
        <f t="shared" si="534"/>
        <v>High Access</v>
      </c>
      <c r="S2838">
        <f t="shared" si="535"/>
        <v>9.5791954639843766</v>
      </c>
      <c r="T2838">
        <f t="shared" si="536"/>
        <v>-28.107129453224882</v>
      </c>
      <c r="U2838">
        <f t="shared" si="537"/>
        <v>-3.3735101450962293</v>
      </c>
      <c r="V2838">
        <f t="shared" si="538"/>
        <v>-2</v>
      </c>
      <c r="W2838">
        <f t="shared" si="539"/>
        <v>-0.75648691300000026</v>
      </c>
    </row>
    <row r="2839" spans="1:23" x14ac:dyDescent="0.2">
      <c r="A2839" t="s">
        <v>441</v>
      </c>
      <c r="B2839" t="s">
        <v>440</v>
      </c>
      <c r="C2839">
        <v>2013</v>
      </c>
      <c r="D2839">
        <v>90.4</v>
      </c>
      <c r="E2839">
        <v>3.1</v>
      </c>
      <c r="F2839">
        <v>1.4397525959999999</v>
      </c>
      <c r="G2839">
        <v>559.33829130000004</v>
      </c>
      <c r="H2839">
        <v>21666917</v>
      </c>
      <c r="I2839" t="str">
        <f>Master_Data!$A2839 &amp; "-" &amp; Master_Data!$C2839</f>
        <v>SYR-2013</v>
      </c>
      <c r="J2839">
        <f t="shared" si="528"/>
        <v>-0.29999999999999716</v>
      </c>
      <c r="K2839">
        <f t="shared" si="529"/>
        <v>1.1000000000000001</v>
      </c>
      <c r="L2839">
        <f t="shared" si="530"/>
        <v>-0.59224132200000001</v>
      </c>
      <c r="M2839">
        <f t="shared" si="531"/>
        <v>31194999.99806653</v>
      </c>
      <c r="N2839">
        <f t="shared" si="532"/>
        <v>9.5999999999999943</v>
      </c>
      <c r="O2839">
        <f t="shared" si="533"/>
        <v>2.5740283087963869</v>
      </c>
      <c r="P2839" t="str">
        <f>IFERROR(VLOOKUP(A2839,Ref_Data!$A:$B,2,0),"Unknown")</f>
        <v>Low Income</v>
      </c>
      <c r="Q2839" t="str">
        <f>IFERROR(VLOOKUP(A2839,Ref_Data!$A:$C,3,0),"Unknown")</f>
        <v>Middle East &amp; North Africa</v>
      </c>
      <c r="R2839" t="str">
        <f t="shared" si="534"/>
        <v>High Access</v>
      </c>
      <c r="S2839">
        <f t="shared" si="535"/>
        <v>8.6874618233593992</v>
      </c>
      <c r="T2839">
        <f t="shared" si="536"/>
        <v>-27.201640083835347</v>
      </c>
      <c r="U2839">
        <f t="shared" si="537"/>
        <v>-3.5286178480000041</v>
      </c>
      <c r="V2839">
        <f t="shared" si="538"/>
        <v>-2.2999999999999972</v>
      </c>
      <c r="W2839">
        <f t="shared" si="539"/>
        <v>-1.3487282350000003</v>
      </c>
    </row>
    <row r="2840" spans="1:23" x14ac:dyDescent="0.2">
      <c r="A2840" t="s">
        <v>441</v>
      </c>
      <c r="B2840" t="s">
        <v>440</v>
      </c>
      <c r="C2840">
        <v>2014</v>
      </c>
      <c r="D2840">
        <v>90.2</v>
      </c>
      <c r="E2840">
        <v>2.7</v>
      </c>
      <c r="F2840">
        <v>1.5284512779999999</v>
      </c>
      <c r="G2840">
        <v>618.19056039999998</v>
      </c>
      <c r="H2840">
        <v>20273659</v>
      </c>
      <c r="I2840" t="str">
        <f>Master_Data!$A2840 &amp; "-" &amp; Master_Data!$C2840</f>
        <v>SYR-2014</v>
      </c>
      <c r="J2840">
        <f t="shared" si="528"/>
        <v>-0.20000000000000284</v>
      </c>
      <c r="K2840">
        <f t="shared" si="529"/>
        <v>-0.39999999999999991</v>
      </c>
      <c r="L2840">
        <f t="shared" si="530"/>
        <v>8.8698681999999973E-2</v>
      </c>
      <c r="M2840">
        <f t="shared" si="531"/>
        <v>30987300.0082862</v>
      </c>
      <c r="N2840">
        <f t="shared" si="532"/>
        <v>9.7999999999999972</v>
      </c>
      <c r="O2840">
        <f t="shared" si="533"/>
        <v>2.4724597493223062</v>
      </c>
      <c r="P2840" t="str">
        <f>IFERROR(VLOOKUP(A2840,Ref_Data!$A:$B,2,0),"Unknown")</f>
        <v>Low Income</v>
      </c>
      <c r="Q2840" t="str">
        <f>IFERROR(VLOOKUP(A2840,Ref_Data!$A:$C,3,0),"Unknown")</f>
        <v>Middle East &amp; North Africa</v>
      </c>
      <c r="R2840" t="str">
        <f t="shared" si="534"/>
        <v>High Access</v>
      </c>
      <c r="S2840">
        <f t="shared" si="535"/>
        <v>7.7590974111328563</v>
      </c>
      <c r="T2840">
        <f t="shared" si="536"/>
        <v>-27.411726605578302</v>
      </c>
      <c r="U2840">
        <f t="shared" si="537"/>
        <v>-3.2628356200836843</v>
      </c>
      <c r="V2840">
        <f t="shared" si="538"/>
        <v>-2.5</v>
      </c>
      <c r="W2840">
        <f t="shared" si="539"/>
        <v>-1.2600295530000003</v>
      </c>
    </row>
    <row r="2841" spans="1:23" x14ac:dyDescent="0.2">
      <c r="A2841" t="s">
        <v>441</v>
      </c>
      <c r="B2841" t="s">
        <v>440</v>
      </c>
      <c r="C2841">
        <v>2015</v>
      </c>
      <c r="D2841">
        <v>90</v>
      </c>
      <c r="E2841">
        <v>0.6</v>
      </c>
      <c r="F2841">
        <v>1.4484557689999999</v>
      </c>
      <c r="G2841">
        <v>560.58265089999998</v>
      </c>
      <c r="H2841">
        <v>19424618</v>
      </c>
      <c r="I2841" t="str">
        <f>Master_Data!$A2841 &amp; "-" &amp; Master_Data!$C2841</f>
        <v>SYR-2015</v>
      </c>
      <c r="J2841">
        <f t="shared" si="528"/>
        <v>-0.20000000000000284</v>
      </c>
      <c r="K2841">
        <f t="shared" si="529"/>
        <v>-2.1</v>
      </c>
      <c r="L2841">
        <f t="shared" si="530"/>
        <v>-7.9995508999999965E-2</v>
      </c>
      <c r="M2841">
        <f t="shared" si="531"/>
        <v>28135700.002721243</v>
      </c>
      <c r="N2841">
        <f t="shared" si="532"/>
        <v>10</v>
      </c>
      <c r="O2841">
        <f t="shared" si="533"/>
        <v>2.5838398078758664</v>
      </c>
      <c r="P2841" t="str">
        <f>IFERROR(VLOOKUP(A2841,Ref_Data!$A:$B,2,0),"Unknown")</f>
        <v>Low Income</v>
      </c>
      <c r="Q2841" t="str">
        <f>IFERROR(VLOOKUP(A2841,Ref_Data!$A:$C,3,0),"Unknown")</f>
        <v>Middle East &amp; North Africa</v>
      </c>
      <c r="R2841" t="str">
        <f t="shared" si="534"/>
        <v>High Access</v>
      </c>
      <c r="S2841">
        <f t="shared" si="535"/>
        <v>6.9847614419531112</v>
      </c>
      <c r="T2841">
        <f t="shared" si="536"/>
        <v>-29.315157191497988</v>
      </c>
      <c r="U2841">
        <f t="shared" si="537"/>
        <v>-3.2609855970041792</v>
      </c>
      <c r="V2841">
        <f t="shared" si="538"/>
        <v>-2.7000000000000028</v>
      </c>
      <c r="W2841">
        <f t="shared" si="539"/>
        <v>-1.3400250620000003</v>
      </c>
    </row>
    <row r="2842" spans="1:23" x14ac:dyDescent="0.2">
      <c r="A2842" t="s">
        <v>441</v>
      </c>
      <c r="B2842" t="s">
        <v>440</v>
      </c>
      <c r="C2842">
        <v>2016</v>
      </c>
      <c r="D2842">
        <v>89.8</v>
      </c>
      <c r="E2842">
        <v>1.3</v>
      </c>
      <c r="F2842">
        <v>1.3482038030000001</v>
      </c>
      <c r="G2842">
        <v>530.40947329999995</v>
      </c>
      <c r="H2842">
        <v>19193834</v>
      </c>
      <c r="I2842" t="str">
        <f>Master_Data!$A2842 &amp; "-" &amp; Master_Data!$C2842</f>
        <v>SYR-2016</v>
      </c>
      <c r="J2842">
        <f t="shared" si="528"/>
        <v>-0.20000000000000284</v>
      </c>
      <c r="K2842">
        <f t="shared" si="529"/>
        <v>0.70000000000000007</v>
      </c>
      <c r="L2842">
        <f t="shared" si="530"/>
        <v>-0.10025196599999986</v>
      </c>
      <c r="M2842">
        <f t="shared" si="531"/>
        <v>25877199.992950704</v>
      </c>
      <c r="N2842">
        <f t="shared" si="532"/>
        <v>10.200000000000003</v>
      </c>
      <c r="O2842">
        <f t="shared" si="533"/>
        <v>2.54181697512302</v>
      </c>
      <c r="P2842" t="str">
        <f>IFERROR(VLOOKUP(A2842,Ref_Data!$A:$B,2,0),"Unknown")</f>
        <v>Low Income</v>
      </c>
      <c r="Q2842" t="str">
        <f>IFERROR(VLOOKUP(A2842,Ref_Data!$A:$C,3,0),"Unknown")</f>
        <v>Middle East &amp; North Africa</v>
      </c>
      <c r="R2842" t="str">
        <f t="shared" si="534"/>
        <v>High Access</v>
      </c>
      <c r="S2842">
        <f t="shared" si="535"/>
        <v>5.7052488694530297</v>
      </c>
      <c r="T2842">
        <f t="shared" si="536"/>
        <v>-28.406057525184725</v>
      </c>
      <c r="U2842">
        <f t="shared" si="537"/>
        <v>-3.3261679926694563</v>
      </c>
      <c r="V2842">
        <f t="shared" si="538"/>
        <v>-2.9000000000000057</v>
      </c>
      <c r="W2842">
        <f t="shared" si="539"/>
        <v>-1.4402770280000001</v>
      </c>
    </row>
    <row r="2843" spans="1:23" x14ac:dyDescent="0.2">
      <c r="A2843" t="s">
        <v>441</v>
      </c>
      <c r="B2843" t="s">
        <v>440</v>
      </c>
      <c r="C2843">
        <v>2017</v>
      </c>
      <c r="D2843">
        <v>89.6</v>
      </c>
      <c r="E2843">
        <v>1.1000000000000001</v>
      </c>
      <c r="F2843">
        <v>1.6167093239999999</v>
      </c>
      <c r="G2843">
        <v>596.40322319999996</v>
      </c>
      <c r="H2843">
        <v>19224668</v>
      </c>
      <c r="I2843" t="str">
        <f>Master_Data!$A2843 &amp; "-" &amp; Master_Data!$C2843</f>
        <v>SYR-2017</v>
      </c>
      <c r="J2843">
        <f t="shared" si="528"/>
        <v>-0.20000000000000284</v>
      </c>
      <c r="K2843">
        <f t="shared" si="529"/>
        <v>-0.19999999999999996</v>
      </c>
      <c r="L2843">
        <f t="shared" si="530"/>
        <v>0.2685055209999998</v>
      </c>
      <c r="M2843">
        <f t="shared" si="531"/>
        <v>31080700.00640443</v>
      </c>
      <c r="N2843">
        <f t="shared" si="532"/>
        <v>10.400000000000006</v>
      </c>
      <c r="O2843">
        <f t="shared" si="533"/>
        <v>2.7107655711945187</v>
      </c>
      <c r="P2843" t="str">
        <f>IFERROR(VLOOKUP(A2843,Ref_Data!$A:$B,2,0),"Unknown")</f>
        <v>Low Income</v>
      </c>
      <c r="Q2843" t="str">
        <f>IFERROR(VLOOKUP(A2843,Ref_Data!$A:$C,3,0),"Unknown")</f>
        <v>Middle East &amp; North Africa</v>
      </c>
      <c r="R2843" t="str">
        <f t="shared" si="534"/>
        <v>High Access</v>
      </c>
      <c r="S2843">
        <f t="shared" si="535"/>
        <v>4.7460923099218775</v>
      </c>
      <c r="T2843">
        <f t="shared" si="536"/>
        <v>-28.441518871734946</v>
      </c>
      <c r="U2843">
        <f t="shared" si="537"/>
        <v>-3.0610417415732241</v>
      </c>
      <c r="V2843">
        <f t="shared" si="538"/>
        <v>-3.1000000000000085</v>
      </c>
      <c r="W2843">
        <f t="shared" si="539"/>
        <v>-1.1717715070000003</v>
      </c>
    </row>
    <row r="2844" spans="1:23" x14ac:dyDescent="0.2">
      <c r="A2844" t="s">
        <v>441</v>
      </c>
      <c r="B2844" t="s">
        <v>440</v>
      </c>
      <c r="C2844">
        <v>2018</v>
      </c>
      <c r="D2844">
        <v>86</v>
      </c>
      <c r="E2844">
        <v>0.9</v>
      </c>
      <c r="F2844">
        <v>1.7368969869999999</v>
      </c>
      <c r="G2844">
        <v>556.8869512</v>
      </c>
      <c r="H2844">
        <v>19577845</v>
      </c>
      <c r="I2844" t="str">
        <f>Master_Data!$A2844 &amp; "-" &amp; Master_Data!$C2844</f>
        <v>SYR-2018</v>
      </c>
      <c r="J2844">
        <f t="shared" si="528"/>
        <v>-3.5999999999999943</v>
      </c>
      <c r="K2844">
        <f t="shared" si="529"/>
        <v>-0.20000000000000007</v>
      </c>
      <c r="L2844">
        <f t="shared" si="530"/>
        <v>0.12018766300000006</v>
      </c>
      <c r="M2844">
        <f t="shared" si="531"/>
        <v>34004699.992453016</v>
      </c>
      <c r="N2844">
        <f t="shared" si="532"/>
        <v>14</v>
      </c>
      <c r="O2844">
        <f t="shared" si="533"/>
        <v>3.1189399989661668</v>
      </c>
      <c r="P2844" t="str">
        <f>IFERROR(VLOOKUP(A2844,Ref_Data!$A:$B,2,0),"Unknown")</f>
        <v>Low Income</v>
      </c>
      <c r="Q2844" t="str">
        <f>IFERROR(VLOOKUP(A2844,Ref_Data!$A:$C,3,0),"Unknown")</f>
        <v>Middle East &amp; North Africa</v>
      </c>
      <c r="R2844" t="str">
        <f t="shared" si="534"/>
        <v>High Access</v>
      </c>
      <c r="S2844">
        <f t="shared" si="535"/>
        <v>0.51619944031250498</v>
      </c>
      <c r="T2844">
        <f t="shared" si="536"/>
        <v>-28.663030170325303</v>
      </c>
      <c r="U2844">
        <f t="shared" si="537"/>
        <v>-2.9739720226276152</v>
      </c>
      <c r="V2844">
        <f t="shared" si="538"/>
        <v>-6.7000000000000028</v>
      </c>
      <c r="W2844">
        <f t="shared" si="539"/>
        <v>-1.0515838440000003</v>
      </c>
    </row>
    <row r="2845" spans="1:23" x14ac:dyDescent="0.2">
      <c r="A2845" t="s">
        <v>441</v>
      </c>
      <c r="B2845" t="s">
        <v>440</v>
      </c>
      <c r="C2845">
        <v>2019</v>
      </c>
      <c r="D2845">
        <v>89.2</v>
      </c>
      <c r="E2845">
        <v>1</v>
      </c>
      <c r="F2845">
        <v>1.6369196619999999</v>
      </c>
      <c r="G2845">
        <v>553.8349892</v>
      </c>
      <c r="H2845">
        <v>20353534</v>
      </c>
      <c r="I2845" t="str">
        <f>Master_Data!$A2845 &amp; "-" &amp; Master_Data!$C2845</f>
        <v>SYR-2019</v>
      </c>
      <c r="J2845">
        <f t="shared" si="528"/>
        <v>3.2000000000000028</v>
      </c>
      <c r="K2845">
        <f t="shared" si="529"/>
        <v>9.9999999999999978E-2</v>
      </c>
      <c r="L2845">
        <f t="shared" si="530"/>
        <v>-9.9977325000000006E-2</v>
      </c>
      <c r="M2845">
        <f t="shared" si="531"/>
        <v>33317099.995785508</v>
      </c>
      <c r="N2845">
        <f t="shared" si="532"/>
        <v>10.799999999999997</v>
      </c>
      <c r="O2845">
        <f t="shared" si="533"/>
        <v>2.9556089700372432</v>
      </c>
      <c r="P2845" t="str">
        <f>IFERROR(VLOOKUP(A2845,Ref_Data!$A:$B,2,0),"Unknown")</f>
        <v>Low Income</v>
      </c>
      <c r="Q2845" t="str">
        <f>IFERROR(VLOOKUP(A2845,Ref_Data!$A:$C,3,0),"Unknown")</f>
        <v>Middle East &amp; North Africa</v>
      </c>
      <c r="R2845" t="str">
        <f t="shared" si="534"/>
        <v>High Access</v>
      </c>
      <c r="S2845">
        <f t="shared" si="535"/>
        <v>3.1586228605858793</v>
      </c>
      <c r="T2845">
        <f t="shared" si="536"/>
        <v>-28.462191043827289</v>
      </c>
      <c r="U2845">
        <f t="shared" si="537"/>
        <v>-3.0464816335815876</v>
      </c>
      <c r="V2845">
        <f t="shared" si="538"/>
        <v>-3.5</v>
      </c>
      <c r="W2845">
        <f t="shared" si="539"/>
        <v>-1.1515611690000003</v>
      </c>
    </row>
    <row r="2846" spans="1:23" x14ac:dyDescent="0.2">
      <c r="A2846" t="s">
        <v>441</v>
      </c>
      <c r="B2846" t="s">
        <v>440</v>
      </c>
      <c r="C2846">
        <v>2020</v>
      </c>
      <c r="D2846">
        <v>89</v>
      </c>
      <c r="E2846">
        <v>1.1000000000000001</v>
      </c>
      <c r="F2846">
        <v>1.5083164490000001</v>
      </c>
      <c r="G2846">
        <v>509.57367219999998</v>
      </c>
      <c r="H2846">
        <v>21049429</v>
      </c>
      <c r="I2846" t="str">
        <f>Master_Data!$A2846 &amp; "-" &amp; Master_Data!$C2846</f>
        <v>SYR-2020</v>
      </c>
      <c r="J2846">
        <f t="shared" si="528"/>
        <v>-0.20000000000000284</v>
      </c>
      <c r="K2846">
        <f t="shared" si="529"/>
        <v>0.10000000000000009</v>
      </c>
      <c r="L2846">
        <f t="shared" si="530"/>
        <v>-0.12860321299999988</v>
      </c>
      <c r="M2846">
        <f t="shared" si="531"/>
        <v>31749200.002757624</v>
      </c>
      <c r="N2846">
        <f t="shared" si="532"/>
        <v>11</v>
      </c>
      <c r="O2846">
        <f t="shared" si="533"/>
        <v>2.9599575709790766</v>
      </c>
      <c r="P2846" t="str">
        <f>IFERROR(VLOOKUP(A2846,Ref_Data!$A:$B,2,0),"Unknown")</f>
        <v>Low Income</v>
      </c>
      <c r="Q2846" t="str">
        <f>IFERROR(VLOOKUP(A2846,Ref_Data!$A:$C,3,0),"Unknown")</f>
        <v>Middle East &amp; North Africa</v>
      </c>
      <c r="R2846" t="str">
        <f t="shared" si="534"/>
        <v>High Access</v>
      </c>
      <c r="S2846">
        <f t="shared" si="535"/>
        <v>2.4261654743359173</v>
      </c>
      <c r="T2846">
        <f t="shared" si="536"/>
        <v>-29.43485343381526</v>
      </c>
      <c r="U2846">
        <f t="shared" si="537"/>
        <v>-2.8924311873012578</v>
      </c>
      <c r="V2846">
        <f t="shared" si="538"/>
        <v>-3.7000000000000028</v>
      </c>
      <c r="W2846">
        <f t="shared" si="539"/>
        <v>-1.2801643820000002</v>
      </c>
    </row>
    <row r="2847" spans="1:23" x14ac:dyDescent="0.2">
      <c r="A2847" t="s">
        <v>441</v>
      </c>
      <c r="B2847" t="s">
        <v>440</v>
      </c>
      <c r="C2847">
        <v>2021</v>
      </c>
      <c r="D2847">
        <v>88.8</v>
      </c>
      <c r="E2847">
        <v>1.1000000000000001</v>
      </c>
      <c r="F2847">
        <v>1.48118445</v>
      </c>
      <c r="G2847">
        <v>492.14613580000002</v>
      </c>
      <c r="H2847">
        <v>21628839</v>
      </c>
      <c r="I2847" t="str">
        <f>Master_Data!$A2847 &amp; "-" &amp; Master_Data!$C2847</f>
        <v>SYR-2021</v>
      </c>
      <c r="J2847">
        <f t="shared" si="528"/>
        <v>-0.20000000000000284</v>
      </c>
      <c r="K2847">
        <f t="shared" si="529"/>
        <v>0</v>
      </c>
      <c r="L2847">
        <f t="shared" si="530"/>
        <v>-2.7131999000000073E-2</v>
      </c>
      <c r="M2847">
        <f t="shared" si="531"/>
        <v>32036299.998353548</v>
      </c>
      <c r="N2847">
        <f t="shared" si="532"/>
        <v>11.200000000000003</v>
      </c>
      <c r="O2847">
        <f t="shared" si="533"/>
        <v>3.009643563679079</v>
      </c>
      <c r="P2847" t="str">
        <f>IFERROR(VLOOKUP(A2847,Ref_Data!$A:$B,2,0),"Unknown")</f>
        <v>Low Income</v>
      </c>
      <c r="Q2847" t="str">
        <f>IFERROR(VLOOKUP(A2847,Ref_Data!$A:$C,3,0),"Unknown")</f>
        <v>Middle East &amp; North Africa</v>
      </c>
      <c r="R2847" t="str">
        <f t="shared" si="534"/>
        <v>High Access</v>
      </c>
      <c r="S2847">
        <f t="shared" si="535"/>
        <v>1.6748314897265573</v>
      </c>
      <c r="T2847">
        <f t="shared" si="536"/>
        <v>-28.503381642512057</v>
      </c>
      <c r="U2847">
        <f t="shared" si="537"/>
        <v>-3.0995498910041865</v>
      </c>
      <c r="V2847">
        <f t="shared" si="538"/>
        <v>-3.9000000000000057</v>
      </c>
      <c r="W2847">
        <f t="shared" si="539"/>
        <v>-1.3072963810000002</v>
      </c>
    </row>
    <row r="2848" spans="1:23" x14ac:dyDescent="0.2">
      <c r="A2848" t="s">
        <v>441</v>
      </c>
      <c r="B2848" t="s">
        <v>440</v>
      </c>
      <c r="C2848">
        <v>2022</v>
      </c>
      <c r="D2848">
        <v>89</v>
      </c>
      <c r="F2848">
        <v>1.3874703930000001</v>
      </c>
      <c r="G2848">
        <v>454.53208610000001</v>
      </c>
      <c r="H2848">
        <v>22462173</v>
      </c>
      <c r="I2848" t="str">
        <f>Master_Data!$A2848 &amp; "-" &amp; Master_Data!$C2848</f>
        <v>SYR-2022</v>
      </c>
      <c r="J2848">
        <f t="shared" si="528"/>
        <v>0.20000000000000284</v>
      </c>
      <c r="K2848" t="str">
        <f t="shared" si="529"/>
        <v/>
      </c>
      <c r="L2848">
        <f t="shared" si="530"/>
        <v>-9.3714056999999906E-2</v>
      </c>
      <c r="M2848">
        <f t="shared" si="531"/>
        <v>31165599.99994399</v>
      </c>
      <c r="N2848">
        <f t="shared" si="532"/>
        <v>11</v>
      </c>
      <c r="O2848">
        <f t="shared" si="533"/>
        <v>3.0525246411201596</v>
      </c>
      <c r="P2848" t="str">
        <f>IFERROR(VLOOKUP(A2848,Ref_Data!$A:$B,2,0),"Unknown")</f>
        <v>Low Income</v>
      </c>
      <c r="Q2848" t="str">
        <f>IFERROR(VLOOKUP(A2848,Ref_Data!$A:$C,3,0),"Unknown")</f>
        <v>Middle East &amp; North Africa</v>
      </c>
      <c r="R2848" t="str">
        <f t="shared" si="534"/>
        <v>High Access</v>
      </c>
      <c r="S2848">
        <f t="shared" si="535"/>
        <v>1.5859463360156525</v>
      </c>
      <c r="T2848" t="str">
        <f t="shared" si="536"/>
        <v/>
      </c>
      <c r="U2848">
        <f t="shared" si="537"/>
        <v>-3.1633306592259363</v>
      </c>
      <c r="V2848">
        <f t="shared" si="538"/>
        <v>-3.7000000000000028</v>
      </c>
      <c r="W2848">
        <f t="shared" si="539"/>
        <v>-1.4010104380000001</v>
      </c>
    </row>
    <row r="2849" spans="1:23" x14ac:dyDescent="0.2">
      <c r="A2849" t="s">
        <v>443</v>
      </c>
      <c r="B2849" t="s">
        <v>442</v>
      </c>
      <c r="C2849">
        <v>2010</v>
      </c>
      <c r="D2849">
        <v>100</v>
      </c>
      <c r="E2849">
        <v>0.3</v>
      </c>
      <c r="F2849">
        <v>2.4647768920000002</v>
      </c>
      <c r="H2849">
        <v>29739</v>
      </c>
      <c r="I2849" t="str">
        <f>Master_Data!$A2849 &amp; "-" &amp; Master_Data!$C2849</f>
        <v>TCA-2010</v>
      </c>
      <c r="J2849" t="str">
        <f t="shared" si="528"/>
        <v/>
      </c>
      <c r="K2849" t="str">
        <f t="shared" si="529"/>
        <v/>
      </c>
      <c r="L2849" t="str">
        <f t="shared" si="530"/>
        <v/>
      </c>
      <c r="M2849">
        <f t="shared" si="531"/>
        <v>73299.999991188</v>
      </c>
      <c r="N2849">
        <f t="shared" si="532"/>
        <v>0</v>
      </c>
      <c r="O2849" t="str">
        <f t="shared" si="533"/>
        <v/>
      </c>
      <c r="P2849" t="str">
        <f>IFERROR(VLOOKUP(A2849,Ref_Data!$A:$B,2,0),"Unknown")</f>
        <v>High Income</v>
      </c>
      <c r="Q2849" t="str">
        <f>IFERROR(VLOOKUP(A2849,Ref_Data!$A:$C,3,0),"Unknown")</f>
        <v>Latin America &amp; Caribbean</v>
      </c>
      <c r="R2849" t="str">
        <f t="shared" si="534"/>
        <v>Universal Access</v>
      </c>
      <c r="S2849">
        <f t="shared" si="535"/>
        <v>20.375342560585949</v>
      </c>
      <c r="T2849">
        <f t="shared" si="536"/>
        <v>-30.112664906737901</v>
      </c>
      <c r="U2849">
        <f t="shared" si="537"/>
        <v>-2.6332823219916341</v>
      </c>
      <c r="V2849">
        <f t="shared" si="538"/>
        <v>0</v>
      </c>
      <c r="W2849">
        <f t="shared" si="539"/>
        <v>0</v>
      </c>
    </row>
    <row r="2850" spans="1:23" x14ac:dyDescent="0.2">
      <c r="A2850" t="s">
        <v>443</v>
      </c>
      <c r="B2850" t="s">
        <v>442</v>
      </c>
      <c r="C2850">
        <v>2011</v>
      </c>
      <c r="D2850">
        <v>100</v>
      </c>
      <c r="E2850">
        <v>0.4</v>
      </c>
      <c r="F2850">
        <v>1.8122284900000001</v>
      </c>
      <c r="H2850">
        <v>30846</v>
      </c>
      <c r="I2850" t="str">
        <f>Master_Data!$A2850 &amp; "-" &amp; Master_Data!$C2850</f>
        <v>TCA-2011</v>
      </c>
      <c r="J2850">
        <f t="shared" si="528"/>
        <v>0</v>
      </c>
      <c r="K2850">
        <f t="shared" si="529"/>
        <v>0.10000000000000003</v>
      </c>
      <c r="L2850">
        <f t="shared" si="530"/>
        <v>-0.65254840200000008</v>
      </c>
      <c r="M2850">
        <f t="shared" si="531"/>
        <v>55900.00000254</v>
      </c>
      <c r="N2850">
        <f t="shared" si="532"/>
        <v>0</v>
      </c>
      <c r="O2850" t="str">
        <f t="shared" si="533"/>
        <v/>
      </c>
      <c r="P2850" t="str">
        <f>IFERROR(VLOOKUP(A2850,Ref_Data!$A:$B,2,0),"Unknown")</f>
        <v>High Income</v>
      </c>
      <c r="Q2850" t="str">
        <f>IFERROR(VLOOKUP(A2850,Ref_Data!$A:$C,3,0),"Unknown")</f>
        <v>Latin America &amp; Caribbean</v>
      </c>
      <c r="R2850" t="str">
        <f t="shared" si="534"/>
        <v>Universal Access</v>
      </c>
      <c r="S2850">
        <f t="shared" si="535"/>
        <v>19.584672569179688</v>
      </c>
      <c r="T2850">
        <f t="shared" si="536"/>
        <v>-29.797370289641144</v>
      </c>
      <c r="U2850">
        <f t="shared" si="537"/>
        <v>-3.3143048937740556</v>
      </c>
      <c r="V2850">
        <f t="shared" si="538"/>
        <v>0</v>
      </c>
      <c r="W2850">
        <f t="shared" si="539"/>
        <v>-0.65254840200000008</v>
      </c>
    </row>
    <row r="2851" spans="1:23" x14ac:dyDescent="0.2">
      <c r="A2851" t="s">
        <v>443</v>
      </c>
      <c r="B2851" t="s">
        <v>442</v>
      </c>
      <c r="C2851">
        <v>2012</v>
      </c>
      <c r="D2851">
        <v>93.1</v>
      </c>
      <c r="E2851">
        <v>0.4</v>
      </c>
      <c r="F2851">
        <v>1.805335076</v>
      </c>
      <c r="H2851">
        <v>32127</v>
      </c>
      <c r="I2851" t="str">
        <f>Master_Data!$A2851 &amp; "-" &amp; Master_Data!$C2851</f>
        <v>TCA-2012</v>
      </c>
      <c r="J2851">
        <f t="shared" si="528"/>
        <v>-6.9000000000000057</v>
      </c>
      <c r="K2851">
        <f t="shared" si="529"/>
        <v>0</v>
      </c>
      <c r="L2851">
        <f t="shared" si="530"/>
        <v>-6.8934140000000976E-3</v>
      </c>
      <c r="M2851">
        <f t="shared" si="531"/>
        <v>57999.999986652001</v>
      </c>
      <c r="N2851">
        <f t="shared" si="532"/>
        <v>6.9000000000000057</v>
      </c>
      <c r="O2851" t="str">
        <f t="shared" si="533"/>
        <v/>
      </c>
      <c r="P2851" t="str">
        <f>IFERROR(VLOOKUP(A2851,Ref_Data!$A:$B,2,0),"Unknown")</f>
        <v>High Income</v>
      </c>
      <c r="Q2851" t="str">
        <f>IFERROR(VLOOKUP(A2851,Ref_Data!$A:$C,3,0),"Unknown")</f>
        <v>Latin America &amp; Caribbean</v>
      </c>
      <c r="R2851" t="str">
        <f t="shared" si="534"/>
        <v>High Access</v>
      </c>
      <c r="S2851">
        <f t="shared" si="535"/>
        <v>11.979195463984368</v>
      </c>
      <c r="T2851">
        <f t="shared" si="536"/>
        <v>-29.707129453224884</v>
      </c>
      <c r="U2851">
        <f t="shared" si="537"/>
        <v>-3.6001689870962292</v>
      </c>
      <c r="V2851">
        <f t="shared" si="538"/>
        <v>-6.9000000000000057</v>
      </c>
      <c r="W2851">
        <f t="shared" si="539"/>
        <v>-0.65944181600000018</v>
      </c>
    </row>
    <row r="2852" spans="1:23" x14ac:dyDescent="0.2">
      <c r="A2852" t="s">
        <v>443</v>
      </c>
      <c r="B2852" t="s">
        <v>442</v>
      </c>
      <c r="C2852">
        <v>2013</v>
      </c>
      <c r="D2852">
        <v>100</v>
      </c>
      <c r="E2852">
        <v>0.4</v>
      </c>
      <c r="F2852">
        <v>1.993878703</v>
      </c>
      <c r="H2852">
        <v>33653</v>
      </c>
      <c r="I2852" t="str">
        <f>Master_Data!$A2852 &amp; "-" &amp; Master_Data!$C2852</f>
        <v>TCA-2013</v>
      </c>
      <c r="J2852">
        <f t="shared" si="528"/>
        <v>6.9000000000000057</v>
      </c>
      <c r="K2852">
        <f t="shared" si="529"/>
        <v>0</v>
      </c>
      <c r="L2852">
        <f t="shared" si="530"/>
        <v>0.18854362700000005</v>
      </c>
      <c r="M2852">
        <f t="shared" si="531"/>
        <v>67099.999992059005</v>
      </c>
      <c r="N2852">
        <f t="shared" si="532"/>
        <v>0</v>
      </c>
      <c r="O2852" t="str">
        <f t="shared" si="533"/>
        <v/>
      </c>
      <c r="P2852" t="str">
        <f>IFERROR(VLOOKUP(A2852,Ref_Data!$A:$B,2,0),"Unknown")</f>
        <v>High Income</v>
      </c>
      <c r="Q2852" t="str">
        <f>IFERROR(VLOOKUP(A2852,Ref_Data!$A:$C,3,0),"Unknown")</f>
        <v>Latin America &amp; Caribbean</v>
      </c>
      <c r="R2852" t="str">
        <f t="shared" si="534"/>
        <v>Universal Access</v>
      </c>
      <c r="S2852">
        <f t="shared" si="535"/>
        <v>18.287461823359394</v>
      </c>
      <c r="T2852">
        <f t="shared" si="536"/>
        <v>-29.90164008383535</v>
      </c>
      <c r="U2852">
        <f t="shared" si="537"/>
        <v>-2.974491741000004</v>
      </c>
      <c r="V2852">
        <f t="shared" si="538"/>
        <v>0</v>
      </c>
      <c r="W2852">
        <f t="shared" si="539"/>
        <v>-0.47089818900000013</v>
      </c>
    </row>
    <row r="2853" spans="1:23" x14ac:dyDescent="0.2">
      <c r="A2853" t="s">
        <v>443</v>
      </c>
      <c r="B2853" t="s">
        <v>442</v>
      </c>
      <c r="C2853">
        <v>2014</v>
      </c>
      <c r="D2853">
        <v>100</v>
      </c>
      <c r="E2853">
        <v>0.4</v>
      </c>
      <c r="F2853">
        <v>2.1683309560000001</v>
      </c>
      <c r="H2853">
        <v>35050</v>
      </c>
      <c r="I2853" t="str">
        <f>Master_Data!$A2853 &amp; "-" &amp; Master_Data!$C2853</f>
        <v>TCA-2014</v>
      </c>
      <c r="J2853">
        <f t="shared" si="528"/>
        <v>0</v>
      </c>
      <c r="K2853">
        <f t="shared" si="529"/>
        <v>0</v>
      </c>
      <c r="L2853">
        <f t="shared" si="530"/>
        <v>0.17445225300000011</v>
      </c>
      <c r="M2853">
        <f t="shared" si="531"/>
        <v>76000.000007800001</v>
      </c>
      <c r="N2853">
        <f t="shared" si="532"/>
        <v>0</v>
      </c>
      <c r="O2853" t="str">
        <f t="shared" si="533"/>
        <v/>
      </c>
      <c r="P2853" t="str">
        <f>IFERROR(VLOOKUP(A2853,Ref_Data!$A:$B,2,0),"Unknown")</f>
        <v>High Income</v>
      </c>
      <c r="Q2853" t="str">
        <f>IFERROR(VLOOKUP(A2853,Ref_Data!$A:$C,3,0),"Unknown")</f>
        <v>Latin America &amp; Caribbean</v>
      </c>
      <c r="R2853" t="str">
        <f t="shared" si="534"/>
        <v>Universal Access</v>
      </c>
      <c r="S2853">
        <f t="shared" si="535"/>
        <v>17.559097411132853</v>
      </c>
      <c r="T2853">
        <f t="shared" si="536"/>
        <v>-29.711726605578303</v>
      </c>
      <c r="U2853">
        <f t="shared" si="537"/>
        <v>-2.6229559420836841</v>
      </c>
      <c r="V2853">
        <f t="shared" si="538"/>
        <v>0</v>
      </c>
      <c r="W2853">
        <f t="shared" si="539"/>
        <v>-0.29644593600000002</v>
      </c>
    </row>
    <row r="2854" spans="1:23" x14ac:dyDescent="0.2">
      <c r="A2854" t="s">
        <v>443</v>
      </c>
      <c r="B2854" t="s">
        <v>442</v>
      </c>
      <c r="C2854">
        <v>2015</v>
      </c>
      <c r="D2854">
        <v>100</v>
      </c>
      <c r="E2854">
        <v>0.4</v>
      </c>
      <c r="F2854">
        <v>2.1854937849999998</v>
      </c>
      <c r="H2854">
        <v>36605</v>
      </c>
      <c r="I2854" t="str">
        <f>Master_Data!$A2854 &amp; "-" &amp; Master_Data!$C2854</f>
        <v>TCA-2015</v>
      </c>
      <c r="J2854">
        <f t="shared" si="528"/>
        <v>0</v>
      </c>
      <c r="K2854">
        <f t="shared" si="529"/>
        <v>0</v>
      </c>
      <c r="L2854">
        <f t="shared" si="530"/>
        <v>1.7162828999999657E-2</v>
      </c>
      <c r="M2854">
        <f t="shared" si="531"/>
        <v>79999.999999924999</v>
      </c>
      <c r="N2854">
        <f t="shared" si="532"/>
        <v>0</v>
      </c>
      <c r="O2854" t="str">
        <f t="shared" si="533"/>
        <v/>
      </c>
      <c r="P2854" t="str">
        <f>IFERROR(VLOOKUP(A2854,Ref_Data!$A:$B,2,0),"Unknown")</f>
        <v>High Income</v>
      </c>
      <c r="Q2854" t="str">
        <f>IFERROR(VLOOKUP(A2854,Ref_Data!$A:$C,3,0),"Unknown")</f>
        <v>Latin America &amp; Caribbean</v>
      </c>
      <c r="R2854" t="str">
        <f t="shared" si="534"/>
        <v>Universal Access</v>
      </c>
      <c r="S2854">
        <f t="shared" si="535"/>
        <v>16.984761441953111</v>
      </c>
      <c r="T2854">
        <f t="shared" si="536"/>
        <v>-29.515157191497991</v>
      </c>
      <c r="U2854">
        <f t="shared" si="537"/>
        <v>-2.5239475810041792</v>
      </c>
      <c r="V2854">
        <f t="shared" si="538"/>
        <v>0</v>
      </c>
      <c r="W2854">
        <f t="shared" si="539"/>
        <v>-0.27928310700000036</v>
      </c>
    </row>
    <row r="2855" spans="1:23" x14ac:dyDescent="0.2">
      <c r="A2855" t="s">
        <v>443</v>
      </c>
      <c r="B2855" t="s">
        <v>442</v>
      </c>
      <c r="C2855">
        <v>2016</v>
      </c>
      <c r="D2855">
        <v>100</v>
      </c>
      <c r="E2855">
        <v>0.4</v>
      </c>
      <c r="F2855">
        <v>2.2993605640000001</v>
      </c>
      <c r="H2855">
        <v>38315</v>
      </c>
      <c r="I2855" t="str">
        <f>Master_Data!$A2855 &amp; "-" &amp; Master_Data!$C2855</f>
        <v>TCA-2016</v>
      </c>
      <c r="J2855">
        <f t="shared" si="528"/>
        <v>0</v>
      </c>
      <c r="K2855">
        <f t="shared" si="529"/>
        <v>0</v>
      </c>
      <c r="L2855">
        <f t="shared" si="530"/>
        <v>0.11386677900000031</v>
      </c>
      <c r="M2855">
        <f t="shared" si="531"/>
        <v>88100.000009659998</v>
      </c>
      <c r="N2855">
        <f t="shared" si="532"/>
        <v>0</v>
      </c>
      <c r="O2855" t="str">
        <f t="shared" si="533"/>
        <v/>
      </c>
      <c r="P2855" t="str">
        <f>IFERROR(VLOOKUP(A2855,Ref_Data!$A:$B,2,0),"Unknown")</f>
        <v>High Income</v>
      </c>
      <c r="Q2855" t="str">
        <f>IFERROR(VLOOKUP(A2855,Ref_Data!$A:$C,3,0),"Unknown")</f>
        <v>Latin America &amp; Caribbean</v>
      </c>
      <c r="R2855" t="str">
        <f t="shared" si="534"/>
        <v>Universal Access</v>
      </c>
      <c r="S2855">
        <f t="shared" si="535"/>
        <v>15.905248869453033</v>
      </c>
      <c r="T2855">
        <f t="shared" si="536"/>
        <v>-29.306057525184727</v>
      </c>
      <c r="U2855">
        <f t="shared" si="537"/>
        <v>-2.3750112316694563</v>
      </c>
      <c r="V2855">
        <f t="shared" si="538"/>
        <v>0</v>
      </c>
      <c r="W2855">
        <f t="shared" si="539"/>
        <v>-0.16541632800000006</v>
      </c>
    </row>
    <row r="2856" spans="1:23" x14ac:dyDescent="0.2">
      <c r="A2856" t="s">
        <v>443</v>
      </c>
      <c r="B2856" t="s">
        <v>442</v>
      </c>
      <c r="C2856">
        <v>2017</v>
      </c>
      <c r="D2856">
        <v>100</v>
      </c>
      <c r="E2856">
        <v>0.3</v>
      </c>
      <c r="F2856">
        <v>2.2123117780000001</v>
      </c>
      <c r="H2856">
        <v>39913</v>
      </c>
      <c r="I2856" t="str">
        <f>Master_Data!$A2856 &amp; "-" &amp; Master_Data!$C2856</f>
        <v>TCA-2017</v>
      </c>
      <c r="J2856">
        <f t="shared" si="528"/>
        <v>0</v>
      </c>
      <c r="K2856">
        <f t="shared" si="529"/>
        <v>-0.10000000000000003</v>
      </c>
      <c r="L2856">
        <f t="shared" si="530"/>
        <v>-8.7048785999999989E-2</v>
      </c>
      <c r="M2856">
        <f t="shared" si="531"/>
        <v>88299.999995314007</v>
      </c>
      <c r="N2856">
        <f t="shared" si="532"/>
        <v>0</v>
      </c>
      <c r="O2856" t="str">
        <f t="shared" si="533"/>
        <v/>
      </c>
      <c r="P2856" t="str">
        <f>IFERROR(VLOOKUP(A2856,Ref_Data!$A:$B,2,0),"Unknown")</f>
        <v>High Income</v>
      </c>
      <c r="Q2856" t="str">
        <f>IFERROR(VLOOKUP(A2856,Ref_Data!$A:$C,3,0),"Unknown")</f>
        <v>Latin America &amp; Caribbean</v>
      </c>
      <c r="R2856" t="str">
        <f t="shared" si="534"/>
        <v>Universal Access</v>
      </c>
      <c r="S2856">
        <f t="shared" si="535"/>
        <v>15.146092309921883</v>
      </c>
      <c r="T2856">
        <f t="shared" si="536"/>
        <v>-29.241518871734947</v>
      </c>
      <c r="U2856">
        <f t="shared" si="537"/>
        <v>-2.4654392875732238</v>
      </c>
      <c r="V2856">
        <f t="shared" si="538"/>
        <v>0</v>
      </c>
      <c r="W2856">
        <f t="shared" si="539"/>
        <v>-0.25246511400000005</v>
      </c>
    </row>
    <row r="2857" spans="1:23" x14ac:dyDescent="0.2">
      <c r="A2857" t="s">
        <v>443</v>
      </c>
      <c r="B2857" t="s">
        <v>442</v>
      </c>
      <c r="C2857">
        <v>2018</v>
      </c>
      <c r="D2857">
        <v>100</v>
      </c>
      <c r="E2857">
        <v>0.4</v>
      </c>
      <c r="F2857">
        <v>4.5645949129999996</v>
      </c>
      <c r="H2857">
        <v>41559</v>
      </c>
      <c r="I2857" t="str">
        <f>Master_Data!$A2857 &amp; "-" &amp; Master_Data!$C2857</f>
        <v>TCA-2018</v>
      </c>
      <c r="J2857">
        <f t="shared" si="528"/>
        <v>0</v>
      </c>
      <c r="K2857">
        <f t="shared" si="529"/>
        <v>0.10000000000000003</v>
      </c>
      <c r="L2857">
        <f t="shared" si="530"/>
        <v>2.3522831349999995</v>
      </c>
      <c r="M2857">
        <f t="shared" si="531"/>
        <v>189699.99998936697</v>
      </c>
      <c r="N2857">
        <f t="shared" si="532"/>
        <v>0</v>
      </c>
      <c r="O2857" t="str">
        <f t="shared" si="533"/>
        <v/>
      </c>
      <c r="P2857" t="str">
        <f>IFERROR(VLOOKUP(A2857,Ref_Data!$A:$B,2,0),"Unknown")</f>
        <v>High Income</v>
      </c>
      <c r="Q2857" t="str">
        <f>IFERROR(VLOOKUP(A2857,Ref_Data!$A:$C,3,0),"Unknown")</f>
        <v>Latin America &amp; Caribbean</v>
      </c>
      <c r="R2857" t="str">
        <f t="shared" si="534"/>
        <v>Universal Access</v>
      </c>
      <c r="S2857">
        <f t="shared" si="535"/>
        <v>14.516199440312505</v>
      </c>
      <c r="T2857">
        <f t="shared" si="536"/>
        <v>-29.163030170325303</v>
      </c>
      <c r="U2857">
        <f t="shared" si="537"/>
        <v>-0.14627409662761526</v>
      </c>
      <c r="V2857">
        <f t="shared" si="538"/>
        <v>0</v>
      </c>
      <c r="W2857">
        <f t="shared" si="539"/>
        <v>2.0998180209999995</v>
      </c>
    </row>
    <row r="2858" spans="1:23" x14ac:dyDescent="0.2">
      <c r="A2858" t="s">
        <v>443</v>
      </c>
      <c r="B2858" t="s">
        <v>442</v>
      </c>
      <c r="C2858">
        <v>2019</v>
      </c>
      <c r="D2858">
        <v>100</v>
      </c>
      <c r="E2858">
        <v>0.5</v>
      </c>
      <c r="F2858">
        <v>5.1220868279999996</v>
      </c>
      <c r="H2858">
        <v>43166</v>
      </c>
      <c r="I2858" t="str">
        <f>Master_Data!$A2858 &amp; "-" &amp; Master_Data!$C2858</f>
        <v>TCA-2019</v>
      </c>
      <c r="J2858">
        <f t="shared" si="528"/>
        <v>0</v>
      </c>
      <c r="K2858">
        <f t="shared" si="529"/>
        <v>9.9999999999999978E-2</v>
      </c>
      <c r="L2858">
        <f t="shared" si="530"/>
        <v>0.55749191499999995</v>
      </c>
      <c r="M2858">
        <f t="shared" si="531"/>
        <v>221100.00001744798</v>
      </c>
      <c r="N2858">
        <f t="shared" si="532"/>
        <v>0</v>
      </c>
      <c r="O2858" t="str">
        <f t="shared" si="533"/>
        <v/>
      </c>
      <c r="P2858" t="str">
        <f>IFERROR(VLOOKUP(A2858,Ref_Data!$A:$B,2,0),"Unknown")</f>
        <v>High Income</v>
      </c>
      <c r="Q2858" t="str">
        <f>IFERROR(VLOOKUP(A2858,Ref_Data!$A:$C,3,0),"Unknown")</f>
        <v>Latin America &amp; Caribbean</v>
      </c>
      <c r="R2858" t="str">
        <f t="shared" si="534"/>
        <v>Universal Access</v>
      </c>
      <c r="S2858">
        <f t="shared" si="535"/>
        <v>13.958622860585876</v>
      </c>
      <c r="T2858">
        <f t="shared" si="536"/>
        <v>-28.962191043827289</v>
      </c>
      <c r="U2858">
        <f t="shared" si="537"/>
        <v>0.43868553241841202</v>
      </c>
      <c r="V2858">
        <f t="shared" si="538"/>
        <v>0</v>
      </c>
      <c r="W2858">
        <f t="shared" si="539"/>
        <v>2.6573099359999994</v>
      </c>
    </row>
    <row r="2859" spans="1:23" x14ac:dyDescent="0.2">
      <c r="A2859" t="s">
        <v>443</v>
      </c>
      <c r="B2859" t="s">
        <v>442</v>
      </c>
      <c r="C2859">
        <v>2020</v>
      </c>
      <c r="D2859">
        <v>99.4</v>
      </c>
      <c r="E2859">
        <v>0.5</v>
      </c>
      <c r="F2859">
        <v>4.8416167259999998</v>
      </c>
      <c r="H2859">
        <v>44386</v>
      </c>
      <c r="I2859" t="str">
        <f>Master_Data!$A2859 &amp; "-" &amp; Master_Data!$C2859</f>
        <v>TCA-2020</v>
      </c>
      <c r="J2859">
        <f t="shared" si="528"/>
        <v>-0.59999999999999432</v>
      </c>
      <c r="K2859">
        <f t="shared" si="529"/>
        <v>0</v>
      </c>
      <c r="L2859">
        <f t="shared" si="530"/>
        <v>-0.28047010199999978</v>
      </c>
      <c r="M2859">
        <f t="shared" si="531"/>
        <v>214900.000000236</v>
      </c>
      <c r="N2859">
        <f t="shared" si="532"/>
        <v>0.59999999999999432</v>
      </c>
      <c r="O2859" t="str">
        <f t="shared" si="533"/>
        <v/>
      </c>
      <c r="P2859" t="str">
        <f>IFERROR(VLOOKUP(A2859,Ref_Data!$A:$B,2,0),"Unknown")</f>
        <v>High Income</v>
      </c>
      <c r="Q2859" t="str">
        <f>IFERROR(VLOOKUP(A2859,Ref_Data!$A:$C,3,0),"Unknown")</f>
        <v>Latin America &amp; Caribbean</v>
      </c>
      <c r="R2859" t="str">
        <f t="shared" si="534"/>
        <v>Universal Access</v>
      </c>
      <c r="S2859">
        <f t="shared" si="535"/>
        <v>12.826165474335923</v>
      </c>
      <c r="T2859">
        <f t="shared" si="536"/>
        <v>-30.034853433815261</v>
      </c>
      <c r="U2859">
        <f t="shared" si="537"/>
        <v>0.44086908969874194</v>
      </c>
      <c r="V2859">
        <f t="shared" si="538"/>
        <v>-0.59999999999999432</v>
      </c>
      <c r="W2859">
        <f t="shared" si="539"/>
        <v>2.3768398339999997</v>
      </c>
    </row>
    <row r="2860" spans="1:23" x14ac:dyDescent="0.2">
      <c r="A2860" t="s">
        <v>443</v>
      </c>
      <c r="B2860" t="s">
        <v>442</v>
      </c>
      <c r="C2860">
        <v>2021</v>
      </c>
      <c r="D2860">
        <v>100</v>
      </c>
      <c r="E2860">
        <v>0.8</v>
      </c>
      <c r="F2860">
        <v>4.7521163489999996</v>
      </c>
      <c r="H2860">
        <v>45243</v>
      </c>
      <c r="I2860" t="str">
        <f>Master_Data!$A2860 &amp; "-" &amp; Master_Data!$C2860</f>
        <v>TCA-2021</v>
      </c>
      <c r="J2860">
        <f t="shared" si="528"/>
        <v>0.59999999999999432</v>
      </c>
      <c r="K2860">
        <f t="shared" si="529"/>
        <v>0.30000000000000004</v>
      </c>
      <c r="L2860">
        <f t="shared" si="530"/>
        <v>-8.9500377000000242E-2</v>
      </c>
      <c r="M2860">
        <f t="shared" si="531"/>
        <v>214999.99997780699</v>
      </c>
      <c r="N2860">
        <f t="shared" si="532"/>
        <v>0</v>
      </c>
      <c r="O2860" t="str">
        <f t="shared" si="533"/>
        <v/>
      </c>
      <c r="P2860" t="str">
        <f>IFERROR(VLOOKUP(A2860,Ref_Data!$A:$B,2,0),"Unknown")</f>
        <v>High Income</v>
      </c>
      <c r="Q2860" t="str">
        <f>IFERROR(VLOOKUP(A2860,Ref_Data!$A:$C,3,0),"Unknown")</f>
        <v>Latin America &amp; Caribbean</v>
      </c>
      <c r="R2860" t="str">
        <f t="shared" si="534"/>
        <v>Universal Access</v>
      </c>
      <c r="S2860">
        <f t="shared" si="535"/>
        <v>12.87483148972656</v>
      </c>
      <c r="T2860">
        <f t="shared" si="536"/>
        <v>-28.803381642512058</v>
      </c>
      <c r="U2860">
        <f t="shared" si="537"/>
        <v>0.17138200799581327</v>
      </c>
      <c r="V2860">
        <f t="shared" si="538"/>
        <v>0</v>
      </c>
      <c r="W2860">
        <f t="shared" si="539"/>
        <v>2.2873394569999994</v>
      </c>
    </row>
    <row r="2861" spans="1:23" x14ac:dyDescent="0.2">
      <c r="A2861" t="s">
        <v>443</v>
      </c>
      <c r="B2861" t="s">
        <v>442</v>
      </c>
      <c r="C2861">
        <v>2022</v>
      </c>
      <c r="D2861">
        <v>99.9</v>
      </c>
      <c r="E2861">
        <v>0.8</v>
      </c>
      <c r="F2861">
        <v>4.8094749930000003</v>
      </c>
      <c r="H2861">
        <v>45847</v>
      </c>
      <c r="I2861" t="str">
        <f>Master_Data!$A2861 &amp; "-" &amp; Master_Data!$C2861</f>
        <v>TCA-2022</v>
      </c>
      <c r="J2861">
        <f t="shared" si="528"/>
        <v>-9.9999999999994316E-2</v>
      </c>
      <c r="K2861">
        <f t="shared" si="529"/>
        <v>0</v>
      </c>
      <c r="L2861">
        <f t="shared" si="530"/>
        <v>5.735864400000068E-2</v>
      </c>
      <c r="M2861">
        <f t="shared" si="531"/>
        <v>220500.00000407101</v>
      </c>
      <c r="N2861">
        <f t="shared" si="532"/>
        <v>9.9999999999994316E-2</v>
      </c>
      <c r="O2861" t="str">
        <f t="shared" si="533"/>
        <v/>
      </c>
      <c r="P2861" t="str">
        <f>IFERROR(VLOOKUP(A2861,Ref_Data!$A:$B,2,0),"Unknown")</f>
        <v>High Income</v>
      </c>
      <c r="Q2861" t="str">
        <f>IFERROR(VLOOKUP(A2861,Ref_Data!$A:$C,3,0),"Unknown")</f>
        <v>Latin America &amp; Caribbean</v>
      </c>
      <c r="R2861" t="str">
        <f t="shared" si="534"/>
        <v>Universal Access</v>
      </c>
      <c r="S2861">
        <f t="shared" si="535"/>
        <v>12.485946336015658</v>
      </c>
      <c r="T2861">
        <f t="shared" si="536"/>
        <v>-29.621739130434793</v>
      </c>
      <c r="U2861">
        <f t="shared" si="537"/>
        <v>0.25867394077406392</v>
      </c>
      <c r="V2861">
        <f t="shared" si="538"/>
        <v>-9.9999999999994316E-2</v>
      </c>
      <c r="W2861">
        <f t="shared" si="539"/>
        <v>2.3446981010000001</v>
      </c>
    </row>
    <row r="2862" spans="1:23" x14ac:dyDescent="0.2">
      <c r="A2862" t="s">
        <v>445</v>
      </c>
      <c r="B2862" t="s">
        <v>444</v>
      </c>
      <c r="C2862">
        <v>2010</v>
      </c>
      <c r="D2862">
        <v>6.4</v>
      </c>
      <c r="E2862">
        <v>79.2</v>
      </c>
      <c r="F2862">
        <v>4.2606847000000003E-2</v>
      </c>
      <c r="G2862">
        <v>219.1083739</v>
      </c>
      <c r="H2862">
        <v>12312575</v>
      </c>
      <c r="I2862" t="str">
        <f>Master_Data!$A2862 &amp; "-" &amp; Master_Data!$C2862</f>
        <v>TCD-2010</v>
      </c>
      <c r="J2862" t="str">
        <f t="shared" si="528"/>
        <v/>
      </c>
      <c r="K2862" t="str">
        <f t="shared" si="529"/>
        <v/>
      </c>
      <c r="L2862" t="str">
        <f t="shared" si="530"/>
        <v/>
      </c>
      <c r="M2862">
        <f t="shared" si="531"/>
        <v>524599.999201025</v>
      </c>
      <c r="N2862">
        <f t="shared" si="532"/>
        <v>93.6</v>
      </c>
      <c r="O2862">
        <f t="shared" si="533"/>
        <v>0.19445558488533879</v>
      </c>
      <c r="P2862" t="str">
        <f>IFERROR(VLOOKUP(A2862,Ref_Data!$A:$B,2,0),"Unknown")</f>
        <v>Low Income</v>
      </c>
      <c r="Q2862" t="str">
        <f>IFERROR(VLOOKUP(A2862,Ref_Data!$A:$C,3,0),"Unknown")</f>
        <v>Sub-Saharan Africa</v>
      </c>
      <c r="R2862" t="str">
        <f t="shared" si="534"/>
        <v>Critical</v>
      </c>
      <c r="S2862">
        <f t="shared" si="535"/>
        <v>-73.224657439414045</v>
      </c>
      <c r="T2862">
        <f t="shared" si="536"/>
        <v>48.787335093262101</v>
      </c>
      <c r="U2862">
        <f t="shared" si="537"/>
        <v>-5.0554523669916342</v>
      </c>
      <c r="V2862">
        <f t="shared" si="538"/>
        <v>0</v>
      </c>
      <c r="W2862">
        <f t="shared" si="539"/>
        <v>0</v>
      </c>
    </row>
    <row r="2863" spans="1:23" x14ac:dyDescent="0.2">
      <c r="A2863" t="s">
        <v>445</v>
      </c>
      <c r="B2863" t="s">
        <v>444</v>
      </c>
      <c r="C2863">
        <v>2011</v>
      </c>
      <c r="D2863">
        <v>9</v>
      </c>
      <c r="E2863">
        <v>80.7</v>
      </c>
      <c r="F2863">
        <v>5.3594680999999998E-2</v>
      </c>
      <c r="G2863">
        <v>208.55155980000001</v>
      </c>
      <c r="H2863">
        <v>12754997</v>
      </c>
      <c r="I2863" t="str">
        <f>Master_Data!$A2863 &amp; "-" &amp; Master_Data!$C2863</f>
        <v>TCD-2011</v>
      </c>
      <c r="J2863">
        <f t="shared" si="528"/>
        <v>2.5999999999999996</v>
      </c>
      <c r="K2863">
        <f t="shared" si="529"/>
        <v>1.5</v>
      </c>
      <c r="L2863">
        <f t="shared" si="530"/>
        <v>1.0987833999999995E-2</v>
      </c>
      <c r="M2863">
        <f t="shared" si="531"/>
        <v>683599.99537095695</v>
      </c>
      <c r="N2863">
        <f t="shared" si="532"/>
        <v>91</v>
      </c>
      <c r="O2863">
        <f t="shared" si="533"/>
        <v>0.25698528004967719</v>
      </c>
      <c r="P2863" t="str">
        <f>IFERROR(VLOOKUP(A2863,Ref_Data!$A:$B,2,0),"Unknown")</f>
        <v>Low Income</v>
      </c>
      <c r="Q2863" t="str">
        <f>IFERROR(VLOOKUP(A2863,Ref_Data!$A:$C,3,0),"Unknown")</f>
        <v>Sub-Saharan Africa</v>
      </c>
      <c r="R2863" t="str">
        <f t="shared" si="534"/>
        <v>Critical</v>
      </c>
      <c r="S2863">
        <f t="shared" si="535"/>
        <v>-71.415327430820312</v>
      </c>
      <c r="T2863">
        <f t="shared" si="536"/>
        <v>50.50262971035886</v>
      </c>
      <c r="U2863">
        <f t="shared" si="537"/>
        <v>-5.0729387027740556</v>
      </c>
      <c r="V2863">
        <f t="shared" si="538"/>
        <v>2.5999999999999996</v>
      </c>
      <c r="W2863">
        <f t="shared" si="539"/>
        <v>1.0987833999999995E-2</v>
      </c>
    </row>
    <row r="2864" spans="1:23" x14ac:dyDescent="0.2">
      <c r="A2864" t="s">
        <v>445</v>
      </c>
      <c r="B2864" t="s">
        <v>444</v>
      </c>
      <c r="C2864">
        <v>2012</v>
      </c>
      <c r="D2864">
        <v>7.8</v>
      </c>
      <c r="E2864">
        <v>76.099999999999994</v>
      </c>
      <c r="F2864">
        <v>9.1522229999999996E-2</v>
      </c>
      <c r="G2864">
        <v>229.37959939999999</v>
      </c>
      <c r="H2864">
        <v>13210998</v>
      </c>
      <c r="I2864" t="str">
        <f>Master_Data!$A2864 &amp; "-" &amp; Master_Data!$C2864</f>
        <v>TCD-2012</v>
      </c>
      <c r="J2864">
        <f t="shared" si="528"/>
        <v>-1.2000000000000002</v>
      </c>
      <c r="K2864">
        <f t="shared" si="529"/>
        <v>-4.6000000000000085</v>
      </c>
      <c r="L2864">
        <f t="shared" si="530"/>
        <v>3.7927548999999998E-2</v>
      </c>
      <c r="M2864">
        <f t="shared" si="531"/>
        <v>1209099.9974855399</v>
      </c>
      <c r="N2864">
        <f t="shared" si="532"/>
        <v>92.2</v>
      </c>
      <c r="O2864">
        <f t="shared" si="533"/>
        <v>0.39899899659516103</v>
      </c>
      <c r="P2864" t="str">
        <f>IFERROR(VLOOKUP(A2864,Ref_Data!$A:$B,2,0),"Unknown")</f>
        <v>Low Income</v>
      </c>
      <c r="Q2864" t="str">
        <f>IFERROR(VLOOKUP(A2864,Ref_Data!$A:$C,3,0),"Unknown")</f>
        <v>Sub-Saharan Africa</v>
      </c>
      <c r="R2864" t="str">
        <f t="shared" si="534"/>
        <v>Critical</v>
      </c>
      <c r="S2864">
        <f t="shared" si="535"/>
        <v>-73.320804536015629</v>
      </c>
      <c r="T2864">
        <f t="shared" si="536"/>
        <v>45.992870546775109</v>
      </c>
      <c r="U2864">
        <f t="shared" si="537"/>
        <v>-5.3139818330962294</v>
      </c>
      <c r="V2864">
        <f t="shared" si="538"/>
        <v>1.3999999999999995</v>
      </c>
      <c r="W2864">
        <f t="shared" si="539"/>
        <v>4.8915382999999993E-2</v>
      </c>
    </row>
    <row r="2865" spans="1:23" x14ac:dyDescent="0.2">
      <c r="A2865" t="s">
        <v>445</v>
      </c>
      <c r="B2865" t="s">
        <v>444</v>
      </c>
      <c r="C2865">
        <v>2013</v>
      </c>
      <c r="D2865">
        <v>8.1</v>
      </c>
      <c r="E2865">
        <v>72.599999999999994</v>
      </c>
      <c r="F2865">
        <v>9.6069856999999995E-2</v>
      </c>
      <c r="G2865">
        <v>227.2799847</v>
      </c>
      <c r="H2865">
        <v>13691079</v>
      </c>
      <c r="I2865" t="str">
        <f>Master_Data!$A2865 &amp; "-" &amp; Master_Data!$C2865</f>
        <v>TCD-2013</v>
      </c>
      <c r="J2865">
        <f t="shared" si="528"/>
        <v>0.29999999999999982</v>
      </c>
      <c r="K2865">
        <f t="shared" si="529"/>
        <v>-3.5</v>
      </c>
      <c r="L2865">
        <f t="shared" si="530"/>
        <v>4.5476269999999985E-3</v>
      </c>
      <c r="M2865">
        <f t="shared" si="531"/>
        <v>1315300.0017057029</v>
      </c>
      <c r="N2865">
        <f t="shared" si="532"/>
        <v>91.9</v>
      </c>
      <c r="O2865">
        <f t="shared" si="533"/>
        <v>0.42269387305181388</v>
      </c>
      <c r="P2865" t="str">
        <f>IFERROR(VLOOKUP(A2865,Ref_Data!$A:$B,2,0),"Unknown")</f>
        <v>Low Income</v>
      </c>
      <c r="Q2865" t="str">
        <f>IFERROR(VLOOKUP(A2865,Ref_Data!$A:$C,3,0),"Unknown")</f>
        <v>Sub-Saharan Africa</v>
      </c>
      <c r="R2865" t="str">
        <f t="shared" si="534"/>
        <v>Critical</v>
      </c>
      <c r="S2865">
        <f t="shared" si="535"/>
        <v>-73.612538176640612</v>
      </c>
      <c r="T2865">
        <f t="shared" si="536"/>
        <v>42.298359916164642</v>
      </c>
      <c r="U2865">
        <f t="shared" si="537"/>
        <v>-4.8723005870000042</v>
      </c>
      <c r="V2865">
        <f t="shared" si="538"/>
        <v>1.6999999999999993</v>
      </c>
      <c r="W2865">
        <f t="shared" si="539"/>
        <v>5.3463009999999991E-2</v>
      </c>
    </row>
    <row r="2866" spans="1:23" x14ac:dyDescent="0.2">
      <c r="A2866" t="s">
        <v>445</v>
      </c>
      <c r="B2866" t="s">
        <v>444</v>
      </c>
      <c r="C2866">
        <v>2014</v>
      </c>
      <c r="D2866">
        <v>8.4</v>
      </c>
      <c r="E2866">
        <v>72.5</v>
      </c>
      <c r="F2866">
        <v>9.8959184000000006E-2</v>
      </c>
      <c r="G2866">
        <v>221.1171665</v>
      </c>
      <c r="H2866">
        <v>14188678</v>
      </c>
      <c r="I2866" t="str">
        <f>Master_Data!$A2866 &amp; "-" &amp; Master_Data!$C2866</f>
        <v>TCD-2014</v>
      </c>
      <c r="J2866">
        <f t="shared" si="528"/>
        <v>0.30000000000000071</v>
      </c>
      <c r="K2866">
        <f t="shared" si="529"/>
        <v>-9.9999999999994316E-2</v>
      </c>
      <c r="L2866">
        <f t="shared" si="530"/>
        <v>2.889327000000011E-3</v>
      </c>
      <c r="M2866">
        <f t="shared" si="531"/>
        <v>1404099.9969187521</v>
      </c>
      <c r="N2866">
        <f t="shared" si="532"/>
        <v>91.6</v>
      </c>
      <c r="O2866">
        <f t="shared" si="533"/>
        <v>0.44754184203061415</v>
      </c>
      <c r="P2866" t="str">
        <f>IFERROR(VLOOKUP(A2866,Ref_Data!$A:$B,2,0),"Unknown")</f>
        <v>Low Income</v>
      </c>
      <c r="Q2866" t="str">
        <f>IFERROR(VLOOKUP(A2866,Ref_Data!$A:$C,3,0),"Unknown")</f>
        <v>Sub-Saharan Africa</v>
      </c>
      <c r="R2866" t="str">
        <f t="shared" si="534"/>
        <v>Critical</v>
      </c>
      <c r="S2866">
        <f t="shared" si="535"/>
        <v>-74.040902588867141</v>
      </c>
      <c r="T2866">
        <f t="shared" si="536"/>
        <v>42.388273394421702</v>
      </c>
      <c r="U2866">
        <f t="shared" si="537"/>
        <v>-4.6923277140836843</v>
      </c>
      <c r="V2866">
        <f t="shared" si="538"/>
        <v>2</v>
      </c>
      <c r="W2866">
        <f t="shared" si="539"/>
        <v>5.6352337000000002E-2</v>
      </c>
    </row>
    <row r="2867" spans="1:23" x14ac:dyDescent="0.2">
      <c r="A2867" t="s">
        <v>445</v>
      </c>
      <c r="B2867" t="s">
        <v>444</v>
      </c>
      <c r="C2867">
        <v>2015</v>
      </c>
      <c r="D2867">
        <v>7.7</v>
      </c>
      <c r="E2867">
        <v>72.7</v>
      </c>
      <c r="F2867">
        <v>0.11014757999999999</v>
      </c>
      <c r="G2867">
        <v>217.01980979999999</v>
      </c>
      <c r="H2867">
        <v>14647621</v>
      </c>
      <c r="I2867" t="str">
        <f>Master_Data!$A2867 &amp; "-" &amp; Master_Data!$C2867</f>
        <v>TCD-2015</v>
      </c>
      <c r="J2867">
        <f t="shared" si="528"/>
        <v>-0.70000000000000018</v>
      </c>
      <c r="K2867">
        <f t="shared" si="529"/>
        <v>0.20000000000000284</v>
      </c>
      <c r="L2867">
        <f t="shared" si="530"/>
        <v>1.1188395999999989E-2</v>
      </c>
      <c r="M2867">
        <f t="shared" si="531"/>
        <v>1613400.00590718</v>
      </c>
      <c r="N2867">
        <f t="shared" si="532"/>
        <v>92.3</v>
      </c>
      <c r="O2867">
        <f t="shared" si="533"/>
        <v>0.50754620097358494</v>
      </c>
      <c r="P2867" t="str">
        <f>IFERROR(VLOOKUP(A2867,Ref_Data!$A:$B,2,0),"Unknown")</f>
        <v>Low Income</v>
      </c>
      <c r="Q2867" t="str">
        <f>IFERROR(VLOOKUP(A2867,Ref_Data!$A:$C,3,0),"Unknown")</f>
        <v>Sub-Saharan Africa</v>
      </c>
      <c r="R2867" t="str">
        <f t="shared" si="534"/>
        <v>Critical</v>
      </c>
      <c r="S2867">
        <f t="shared" si="535"/>
        <v>-75.315238558046886</v>
      </c>
      <c r="T2867">
        <f t="shared" si="536"/>
        <v>42.784842808502013</v>
      </c>
      <c r="U2867">
        <f t="shared" si="537"/>
        <v>-4.5992937860041794</v>
      </c>
      <c r="V2867">
        <f t="shared" si="538"/>
        <v>1.2999999999999998</v>
      </c>
      <c r="W2867">
        <f t="shared" si="539"/>
        <v>6.7540732999999992E-2</v>
      </c>
    </row>
    <row r="2868" spans="1:23" x14ac:dyDescent="0.2">
      <c r="A2868" t="s">
        <v>445</v>
      </c>
      <c r="B2868" t="s">
        <v>444</v>
      </c>
      <c r="C2868">
        <v>2016</v>
      </c>
      <c r="D2868">
        <v>9.1999999999999993</v>
      </c>
      <c r="E2868">
        <v>72.7</v>
      </c>
      <c r="F2868">
        <v>0.11185832599999999</v>
      </c>
      <c r="G2868">
        <v>212.84396839999999</v>
      </c>
      <c r="H2868">
        <v>15114655</v>
      </c>
      <c r="I2868" t="str">
        <f>Master_Data!$A2868 &amp; "-" &amp; Master_Data!$C2868</f>
        <v>TCD-2016</v>
      </c>
      <c r="J2868">
        <f t="shared" si="528"/>
        <v>1.4999999999999991</v>
      </c>
      <c r="K2868">
        <f t="shared" si="529"/>
        <v>0</v>
      </c>
      <c r="L2868">
        <f t="shared" si="530"/>
        <v>1.7107459999999991E-3</v>
      </c>
      <c r="M2868">
        <f t="shared" si="531"/>
        <v>1690700.00636753</v>
      </c>
      <c r="N2868">
        <f t="shared" si="532"/>
        <v>90.8</v>
      </c>
      <c r="O2868">
        <f t="shared" si="533"/>
        <v>0.52554144165261674</v>
      </c>
      <c r="P2868" t="str">
        <f>IFERROR(VLOOKUP(A2868,Ref_Data!$A:$B,2,0),"Unknown")</f>
        <v>Low Income</v>
      </c>
      <c r="Q2868" t="str">
        <f>IFERROR(VLOOKUP(A2868,Ref_Data!$A:$C,3,0),"Unknown")</f>
        <v>Sub-Saharan Africa</v>
      </c>
      <c r="R2868" t="str">
        <f t="shared" si="534"/>
        <v>Critical</v>
      </c>
      <c r="S2868">
        <f t="shared" si="535"/>
        <v>-74.894751130546965</v>
      </c>
      <c r="T2868">
        <f t="shared" si="536"/>
        <v>42.993942474815277</v>
      </c>
      <c r="U2868">
        <f t="shared" si="537"/>
        <v>-4.5625134696694563</v>
      </c>
      <c r="V2868">
        <f t="shared" si="538"/>
        <v>2.7999999999999989</v>
      </c>
      <c r="W2868">
        <f t="shared" si="539"/>
        <v>6.9251478999999991E-2</v>
      </c>
    </row>
    <row r="2869" spans="1:23" x14ac:dyDescent="0.2">
      <c r="A2869" t="s">
        <v>445</v>
      </c>
      <c r="B2869" t="s">
        <v>444</v>
      </c>
      <c r="C2869">
        <v>2017</v>
      </c>
      <c r="D2869">
        <v>10.9</v>
      </c>
      <c r="E2869">
        <v>72.8</v>
      </c>
      <c r="F2869">
        <v>0.141485892</v>
      </c>
      <c r="G2869">
        <v>204.26737840000001</v>
      </c>
      <c r="H2869">
        <v>15622759</v>
      </c>
      <c r="I2869" t="str">
        <f>Master_Data!$A2869 &amp; "-" &amp; Master_Data!$C2869</f>
        <v>TCD-2017</v>
      </c>
      <c r="J2869">
        <f t="shared" si="528"/>
        <v>1.7000000000000011</v>
      </c>
      <c r="K2869">
        <f t="shared" si="529"/>
        <v>9.9999999999994316E-2</v>
      </c>
      <c r="L2869">
        <f t="shared" si="530"/>
        <v>2.9627566000000008E-2</v>
      </c>
      <c r="M2869">
        <f t="shared" si="531"/>
        <v>2210399.9926160281</v>
      </c>
      <c r="N2869">
        <f t="shared" si="532"/>
        <v>89.1</v>
      </c>
      <c r="O2869">
        <f t="shared" si="533"/>
        <v>0.69265045210958653</v>
      </c>
      <c r="P2869" t="str">
        <f>IFERROR(VLOOKUP(A2869,Ref_Data!$A:$B,2,0),"Unknown")</f>
        <v>Low Income</v>
      </c>
      <c r="Q2869" t="str">
        <f>IFERROR(VLOOKUP(A2869,Ref_Data!$A:$C,3,0),"Unknown")</f>
        <v>Sub-Saharan Africa</v>
      </c>
      <c r="R2869" t="str">
        <f t="shared" si="534"/>
        <v>Critical</v>
      </c>
      <c r="S2869">
        <f t="shared" si="535"/>
        <v>-73.953907690078111</v>
      </c>
      <c r="T2869">
        <f t="shared" si="536"/>
        <v>43.258481128265046</v>
      </c>
      <c r="U2869">
        <f t="shared" si="537"/>
        <v>-4.5362651735732236</v>
      </c>
      <c r="V2869">
        <f t="shared" si="538"/>
        <v>4.5</v>
      </c>
      <c r="W2869">
        <f t="shared" si="539"/>
        <v>9.8879044999999999E-2</v>
      </c>
    </row>
    <row r="2870" spans="1:23" x14ac:dyDescent="0.2">
      <c r="A2870" t="s">
        <v>445</v>
      </c>
      <c r="B2870" t="s">
        <v>444</v>
      </c>
      <c r="C2870">
        <v>2018</v>
      </c>
      <c r="D2870">
        <v>10.1</v>
      </c>
      <c r="E2870">
        <v>73.099999999999994</v>
      </c>
      <c r="F2870">
        <v>0.149407073</v>
      </c>
      <c r="G2870">
        <v>200.5021453</v>
      </c>
      <c r="H2870">
        <v>16156531</v>
      </c>
      <c r="I2870" t="str">
        <f>Master_Data!$A2870 &amp; "-" &amp; Master_Data!$C2870</f>
        <v>TCD-2018</v>
      </c>
      <c r="J2870">
        <f t="shared" si="528"/>
        <v>-0.80000000000000071</v>
      </c>
      <c r="K2870">
        <f t="shared" si="529"/>
        <v>0.29999999999999716</v>
      </c>
      <c r="L2870">
        <f t="shared" si="530"/>
        <v>7.9211809999999994E-3</v>
      </c>
      <c r="M2870">
        <f t="shared" si="531"/>
        <v>2413900.006543763</v>
      </c>
      <c r="N2870">
        <f t="shared" si="532"/>
        <v>89.9</v>
      </c>
      <c r="O2870">
        <f t="shared" si="533"/>
        <v>0.74516446084130761</v>
      </c>
      <c r="P2870" t="str">
        <f>IFERROR(VLOOKUP(A2870,Ref_Data!$A:$B,2,0),"Unknown")</f>
        <v>Low Income</v>
      </c>
      <c r="Q2870" t="str">
        <f>IFERROR(VLOOKUP(A2870,Ref_Data!$A:$C,3,0),"Unknown")</f>
        <v>Sub-Saharan Africa</v>
      </c>
      <c r="R2870" t="str">
        <f t="shared" si="534"/>
        <v>Critical</v>
      </c>
      <c r="S2870">
        <f t="shared" si="535"/>
        <v>-75.383800559687501</v>
      </c>
      <c r="T2870">
        <f t="shared" si="536"/>
        <v>43.536969829674689</v>
      </c>
      <c r="U2870">
        <f t="shared" si="537"/>
        <v>-4.561461936627615</v>
      </c>
      <c r="V2870">
        <f t="shared" si="538"/>
        <v>3.6999999999999993</v>
      </c>
      <c r="W2870">
        <f t="shared" si="539"/>
        <v>0.106800226</v>
      </c>
    </row>
    <row r="2871" spans="1:23" x14ac:dyDescent="0.2">
      <c r="A2871" t="s">
        <v>445</v>
      </c>
      <c r="B2871" t="s">
        <v>444</v>
      </c>
      <c r="C2871">
        <v>2019</v>
      </c>
      <c r="D2871">
        <v>8.4</v>
      </c>
      <c r="E2871">
        <v>72.8</v>
      </c>
      <c r="F2871">
        <v>0.14171222</v>
      </c>
      <c r="G2871">
        <v>190.36558009999999</v>
      </c>
      <c r="H2871">
        <v>16685223</v>
      </c>
      <c r="I2871" t="str">
        <f>Master_Data!$A2871 &amp; "-" &amp; Master_Data!$C2871</f>
        <v>TCD-2019</v>
      </c>
      <c r="J2871">
        <f t="shared" si="528"/>
        <v>-1.6999999999999993</v>
      </c>
      <c r="K2871">
        <f t="shared" si="529"/>
        <v>-0.29999999999999716</v>
      </c>
      <c r="L2871">
        <f t="shared" si="530"/>
        <v>-7.6948530000000015E-3</v>
      </c>
      <c r="M2871">
        <f t="shared" si="531"/>
        <v>2364499.9925250602</v>
      </c>
      <c r="N2871">
        <f t="shared" si="532"/>
        <v>91.6</v>
      </c>
      <c r="O2871">
        <f t="shared" si="533"/>
        <v>0.74442144386373765</v>
      </c>
      <c r="P2871" t="str">
        <f>IFERROR(VLOOKUP(A2871,Ref_Data!$A:$B,2,0),"Unknown")</f>
        <v>Low Income</v>
      </c>
      <c r="Q2871" t="str">
        <f>IFERROR(VLOOKUP(A2871,Ref_Data!$A:$C,3,0),"Unknown")</f>
        <v>Sub-Saharan Africa</v>
      </c>
      <c r="R2871" t="str">
        <f t="shared" si="534"/>
        <v>Critical</v>
      </c>
      <c r="S2871">
        <f t="shared" si="535"/>
        <v>-77.641377139414118</v>
      </c>
      <c r="T2871">
        <f t="shared" si="536"/>
        <v>43.337808956172708</v>
      </c>
      <c r="U2871">
        <f t="shared" si="537"/>
        <v>-4.541689075581588</v>
      </c>
      <c r="V2871">
        <f t="shared" si="538"/>
        <v>2</v>
      </c>
      <c r="W2871">
        <f t="shared" si="539"/>
        <v>9.9105372999999997E-2</v>
      </c>
    </row>
    <row r="2872" spans="1:23" x14ac:dyDescent="0.2">
      <c r="A2872" t="s">
        <v>445</v>
      </c>
      <c r="B2872" t="s">
        <v>444</v>
      </c>
      <c r="C2872">
        <v>2020</v>
      </c>
      <c r="D2872">
        <v>10.9</v>
      </c>
      <c r="E2872">
        <v>71.900000000000006</v>
      </c>
      <c r="F2872">
        <v>0.14010711000000001</v>
      </c>
      <c r="G2872">
        <v>193.0326805</v>
      </c>
      <c r="H2872">
        <v>17224679</v>
      </c>
      <c r="I2872" t="str">
        <f>Master_Data!$A2872 &amp; "-" &amp; Master_Data!$C2872</f>
        <v>TCD-2020</v>
      </c>
      <c r="J2872">
        <f t="shared" si="528"/>
        <v>2.5</v>
      </c>
      <c r="K2872">
        <f t="shared" si="529"/>
        <v>-0.89999999999999147</v>
      </c>
      <c r="L2872">
        <f t="shared" si="530"/>
        <v>-1.6051099999999929E-3</v>
      </c>
      <c r="M2872">
        <f t="shared" si="531"/>
        <v>2413299.99536769</v>
      </c>
      <c r="N2872">
        <f t="shared" si="532"/>
        <v>89.1</v>
      </c>
      <c r="O2872">
        <f t="shared" si="533"/>
        <v>0.72582067262957584</v>
      </c>
      <c r="P2872" t="str">
        <f>IFERROR(VLOOKUP(A2872,Ref_Data!$A:$B,2,0),"Unknown")</f>
        <v>Low Income</v>
      </c>
      <c r="Q2872" t="str">
        <f>IFERROR(VLOOKUP(A2872,Ref_Data!$A:$C,3,0),"Unknown")</f>
        <v>Sub-Saharan Africa</v>
      </c>
      <c r="R2872" t="str">
        <f t="shared" si="534"/>
        <v>Critical</v>
      </c>
      <c r="S2872">
        <f t="shared" si="535"/>
        <v>-75.673834525664077</v>
      </c>
      <c r="T2872">
        <f t="shared" si="536"/>
        <v>41.365146566184748</v>
      </c>
      <c r="U2872">
        <f t="shared" si="537"/>
        <v>-4.2606405263012581</v>
      </c>
      <c r="V2872">
        <f t="shared" si="538"/>
        <v>4.5</v>
      </c>
      <c r="W2872">
        <f t="shared" si="539"/>
        <v>9.7500263000000004E-2</v>
      </c>
    </row>
    <row r="2873" spans="1:23" x14ac:dyDescent="0.2">
      <c r="A2873" t="s">
        <v>445</v>
      </c>
      <c r="B2873" t="s">
        <v>444</v>
      </c>
      <c r="C2873">
        <v>2021</v>
      </c>
      <c r="D2873">
        <v>11.3</v>
      </c>
      <c r="E2873">
        <v>69.900000000000006</v>
      </c>
      <c r="F2873">
        <v>0.15318926299999999</v>
      </c>
      <c r="G2873">
        <v>195.8927028</v>
      </c>
      <c r="H2873">
        <v>17828273</v>
      </c>
      <c r="I2873" t="str">
        <f>Master_Data!$A2873 &amp; "-" &amp; Master_Data!$C2873</f>
        <v>TCD-2021</v>
      </c>
      <c r="J2873">
        <f t="shared" si="528"/>
        <v>0.40000000000000036</v>
      </c>
      <c r="K2873">
        <f t="shared" si="529"/>
        <v>-2</v>
      </c>
      <c r="L2873">
        <f t="shared" si="530"/>
        <v>1.3082152999999985E-2</v>
      </c>
      <c r="M2873">
        <f t="shared" si="531"/>
        <v>2731100.0014327988</v>
      </c>
      <c r="N2873">
        <f t="shared" si="532"/>
        <v>88.7</v>
      </c>
      <c r="O2873">
        <f t="shared" si="533"/>
        <v>0.78200596964758406</v>
      </c>
      <c r="P2873" t="str">
        <f>IFERROR(VLOOKUP(A2873,Ref_Data!$A:$B,2,0),"Unknown")</f>
        <v>Low Income</v>
      </c>
      <c r="Q2873" t="str">
        <f>IFERROR(VLOOKUP(A2873,Ref_Data!$A:$C,3,0),"Unknown")</f>
        <v>Sub-Saharan Africa</v>
      </c>
      <c r="R2873" t="str">
        <f t="shared" si="534"/>
        <v>Critical</v>
      </c>
      <c r="S2873">
        <f t="shared" si="535"/>
        <v>-75.825168510273443</v>
      </c>
      <c r="T2873">
        <f t="shared" si="536"/>
        <v>40.296618357487944</v>
      </c>
      <c r="U2873">
        <f t="shared" si="537"/>
        <v>-4.4275450780041865</v>
      </c>
      <c r="V2873">
        <f t="shared" si="538"/>
        <v>4.9000000000000004</v>
      </c>
      <c r="W2873">
        <f t="shared" si="539"/>
        <v>0.11058241599999999</v>
      </c>
    </row>
    <row r="2874" spans="1:23" x14ac:dyDescent="0.2">
      <c r="A2874" t="s">
        <v>445</v>
      </c>
      <c r="B2874" t="s">
        <v>444</v>
      </c>
      <c r="C2874">
        <v>2022</v>
      </c>
      <c r="D2874">
        <v>11.7</v>
      </c>
      <c r="E2874">
        <v>70</v>
      </c>
      <c r="F2874">
        <v>0.155239824</v>
      </c>
      <c r="G2874">
        <v>198.54477449999999</v>
      </c>
      <c r="H2874">
        <v>18455316</v>
      </c>
      <c r="I2874" t="str">
        <f>Master_Data!$A2874 &amp; "-" &amp; Master_Data!$C2874</f>
        <v>TCD-2022</v>
      </c>
      <c r="J2874">
        <f t="shared" si="528"/>
        <v>0.39999999999999858</v>
      </c>
      <c r="K2874">
        <f t="shared" si="529"/>
        <v>9.9999999999994316E-2</v>
      </c>
      <c r="L2874">
        <f t="shared" si="530"/>
        <v>2.0505610000000063E-3</v>
      </c>
      <c r="M2874">
        <f t="shared" si="531"/>
        <v>2865000.0077043842</v>
      </c>
      <c r="N2874">
        <f t="shared" si="532"/>
        <v>88.3</v>
      </c>
      <c r="O2874">
        <f t="shared" si="533"/>
        <v>0.78188823851417966</v>
      </c>
      <c r="P2874" t="str">
        <f>IFERROR(VLOOKUP(A2874,Ref_Data!$A:$B,2,0),"Unknown")</f>
        <v>Low Income</v>
      </c>
      <c r="Q2874" t="str">
        <f>IFERROR(VLOOKUP(A2874,Ref_Data!$A:$C,3,0),"Unknown")</f>
        <v>Sub-Saharan Africa</v>
      </c>
      <c r="R2874" t="str">
        <f t="shared" si="534"/>
        <v>Critical</v>
      </c>
      <c r="S2874">
        <f t="shared" si="535"/>
        <v>-75.714053663984345</v>
      </c>
      <c r="T2874">
        <f t="shared" si="536"/>
        <v>39.578260869565206</v>
      </c>
      <c r="U2874">
        <f t="shared" si="537"/>
        <v>-4.3955612282259366</v>
      </c>
      <c r="V2874">
        <f t="shared" si="538"/>
        <v>5.2999999999999989</v>
      </c>
      <c r="W2874">
        <f t="shared" si="539"/>
        <v>0.112632977</v>
      </c>
    </row>
    <row r="2875" spans="1:23" x14ac:dyDescent="0.2">
      <c r="A2875" t="s">
        <v>447</v>
      </c>
      <c r="B2875" t="s">
        <v>446</v>
      </c>
      <c r="C2875">
        <v>2010</v>
      </c>
      <c r="D2875">
        <v>95.898601880000001</v>
      </c>
      <c r="E2875">
        <v>15.761088969999999</v>
      </c>
      <c r="F2875">
        <v>5.2828018610000003</v>
      </c>
      <c r="G2875">
        <v>1559.424972</v>
      </c>
      <c r="H2875">
        <v>1948643347</v>
      </c>
      <c r="I2875" t="str">
        <f>Master_Data!$A2875 &amp; "-" &amp; Master_Data!$C2875</f>
        <v>TEA-2010</v>
      </c>
      <c r="J2875" t="str">
        <f t="shared" si="528"/>
        <v/>
      </c>
      <c r="K2875" t="str">
        <f t="shared" si="529"/>
        <v/>
      </c>
      <c r="L2875" t="str">
        <f t="shared" si="530"/>
        <v/>
      </c>
      <c r="M2875">
        <f t="shared" si="531"/>
        <v>10294296699.956869</v>
      </c>
      <c r="N2875">
        <f t="shared" si="532"/>
        <v>4.1013981199999989</v>
      </c>
      <c r="O2875">
        <f t="shared" si="533"/>
        <v>3.3876601669554383</v>
      </c>
      <c r="P2875" t="str">
        <f>IFERROR(VLOOKUP(A2875,Ref_Data!$A:$B,2,0),"Unknown")</f>
        <v>Unknown</v>
      </c>
      <c r="Q2875" t="str">
        <f>IFERROR(VLOOKUP(A2875,Ref_Data!$A:$C,3,0),"Unknown")</f>
        <v>Unknown</v>
      </c>
      <c r="R2875" t="str">
        <f t="shared" si="534"/>
        <v>Universal Access</v>
      </c>
      <c r="S2875">
        <f t="shared" si="535"/>
        <v>16.27394444058595</v>
      </c>
      <c r="T2875">
        <f t="shared" si="536"/>
        <v>-14.651575936737903</v>
      </c>
      <c r="U2875">
        <f t="shared" si="537"/>
        <v>0.18474264700836596</v>
      </c>
      <c r="V2875">
        <f t="shared" si="538"/>
        <v>0</v>
      </c>
      <c r="W2875">
        <f t="shared" si="539"/>
        <v>0</v>
      </c>
    </row>
    <row r="2876" spans="1:23" x14ac:dyDescent="0.2">
      <c r="A2876" t="s">
        <v>447</v>
      </c>
      <c r="B2876" t="s">
        <v>446</v>
      </c>
      <c r="C2876">
        <v>2011</v>
      </c>
      <c r="D2876">
        <v>96.401889240000003</v>
      </c>
      <c r="E2876">
        <v>14.70466691</v>
      </c>
      <c r="F2876">
        <v>5.7052946410000001</v>
      </c>
      <c r="G2876">
        <v>1645.0920699999999</v>
      </c>
      <c r="H2876">
        <v>1964036970</v>
      </c>
      <c r="I2876" t="str">
        <f>Master_Data!$A2876 &amp; "-" &amp; Master_Data!$C2876</f>
        <v>TEA-2011</v>
      </c>
      <c r="J2876">
        <f t="shared" si="528"/>
        <v>0.50328736000000163</v>
      </c>
      <c r="K2876">
        <f t="shared" si="529"/>
        <v>-1.0564220599999992</v>
      </c>
      <c r="L2876">
        <f t="shared" si="530"/>
        <v>0.42249277999999979</v>
      </c>
      <c r="M2876">
        <f t="shared" si="531"/>
        <v>11205409599.666878</v>
      </c>
      <c r="N2876">
        <f t="shared" si="532"/>
        <v>3.5981107599999973</v>
      </c>
      <c r="O2876">
        <f t="shared" si="533"/>
        <v>3.4680701129390283</v>
      </c>
      <c r="P2876" t="str">
        <f>IFERROR(VLOOKUP(A2876,Ref_Data!$A:$B,2,0),"Unknown")</f>
        <v>Unknown</v>
      </c>
      <c r="Q2876" t="str">
        <f>IFERROR(VLOOKUP(A2876,Ref_Data!$A:$C,3,0),"Unknown")</f>
        <v>Unknown</v>
      </c>
      <c r="R2876" t="str">
        <f t="shared" si="534"/>
        <v>Universal Access</v>
      </c>
      <c r="S2876">
        <f t="shared" si="535"/>
        <v>15.98656180917969</v>
      </c>
      <c r="T2876">
        <f t="shared" si="536"/>
        <v>-15.492703379641142</v>
      </c>
      <c r="U2876">
        <f t="shared" si="537"/>
        <v>0.57876125722594463</v>
      </c>
      <c r="V2876">
        <f t="shared" si="538"/>
        <v>0.50328736000000163</v>
      </c>
      <c r="W2876">
        <f t="shared" si="539"/>
        <v>0.42249277999999979</v>
      </c>
    </row>
    <row r="2877" spans="1:23" x14ac:dyDescent="0.2">
      <c r="A2877" t="s">
        <v>447</v>
      </c>
      <c r="B2877" t="s">
        <v>446</v>
      </c>
      <c r="C2877">
        <v>2012</v>
      </c>
      <c r="D2877">
        <v>96.586590869999995</v>
      </c>
      <c r="E2877">
        <v>14.70994084</v>
      </c>
      <c r="F2877">
        <v>5.8318728609999999</v>
      </c>
      <c r="G2877">
        <v>1690.2158240000001</v>
      </c>
      <c r="H2877">
        <v>1981382735</v>
      </c>
      <c r="I2877" t="str">
        <f>Master_Data!$A2877 &amp; "-" &amp; Master_Data!$C2877</f>
        <v>TEA-2012</v>
      </c>
      <c r="J2877">
        <f t="shared" si="528"/>
        <v>0.18470162999999218</v>
      </c>
      <c r="K2877">
        <f t="shared" si="529"/>
        <v>5.2739299999995382E-3</v>
      </c>
      <c r="L2877">
        <f t="shared" si="530"/>
        <v>0.12657821999999985</v>
      </c>
      <c r="M2877">
        <f t="shared" si="531"/>
        <v>11555172199.500454</v>
      </c>
      <c r="N2877">
        <f t="shared" si="532"/>
        <v>3.4134091300000051</v>
      </c>
      <c r="O2877">
        <f t="shared" si="533"/>
        <v>3.4503717088617196</v>
      </c>
      <c r="P2877" t="str">
        <f>IFERROR(VLOOKUP(A2877,Ref_Data!$A:$B,2,0),"Unknown")</f>
        <v>Unknown</v>
      </c>
      <c r="Q2877" t="str">
        <f>IFERROR(VLOOKUP(A2877,Ref_Data!$A:$C,3,0),"Unknown")</f>
        <v>Unknown</v>
      </c>
      <c r="R2877" t="str">
        <f t="shared" si="534"/>
        <v>Universal Access</v>
      </c>
      <c r="S2877">
        <f t="shared" si="535"/>
        <v>15.465786333984369</v>
      </c>
      <c r="T2877">
        <f t="shared" si="536"/>
        <v>-15.397188613224882</v>
      </c>
      <c r="U2877">
        <f t="shared" si="537"/>
        <v>0.42636879790377069</v>
      </c>
      <c r="V2877">
        <f t="shared" si="538"/>
        <v>0.68798898999999381</v>
      </c>
      <c r="W2877">
        <f t="shared" si="539"/>
        <v>0.54907099999999964</v>
      </c>
    </row>
    <row r="2878" spans="1:23" x14ac:dyDescent="0.2">
      <c r="A2878" t="s">
        <v>447</v>
      </c>
      <c r="B2878" t="s">
        <v>446</v>
      </c>
      <c r="C2878">
        <v>2013</v>
      </c>
      <c r="D2878">
        <v>96.85831263</v>
      </c>
      <c r="E2878">
        <v>14.58288784</v>
      </c>
      <c r="F2878">
        <v>6.0352436559999996</v>
      </c>
      <c r="G2878">
        <v>1736.3508240000001</v>
      </c>
      <c r="H2878">
        <v>1998548872</v>
      </c>
      <c r="I2878" t="str">
        <f>Master_Data!$A2878 &amp; "-" &amp; Master_Data!$C2878</f>
        <v>TEA-2013</v>
      </c>
      <c r="J2878">
        <f t="shared" si="528"/>
        <v>0.27172176000000547</v>
      </c>
      <c r="K2878">
        <f t="shared" si="529"/>
        <v>-0.12705300000000008</v>
      </c>
      <c r="L2878">
        <f t="shared" si="530"/>
        <v>0.20337079499999966</v>
      </c>
      <c r="M2878">
        <f t="shared" si="531"/>
        <v>12061729400.943954</v>
      </c>
      <c r="N2878">
        <f t="shared" si="532"/>
        <v>3.1416873699999996</v>
      </c>
      <c r="O2878">
        <f t="shared" si="533"/>
        <v>3.4758204232579666</v>
      </c>
      <c r="P2878" t="str">
        <f>IFERROR(VLOOKUP(A2878,Ref_Data!$A:$B,2,0),"Unknown")</f>
        <v>Unknown</v>
      </c>
      <c r="Q2878" t="str">
        <f>IFERROR(VLOOKUP(A2878,Ref_Data!$A:$C,3,0),"Unknown")</f>
        <v>Unknown</v>
      </c>
      <c r="R2878" t="str">
        <f t="shared" si="534"/>
        <v>Universal Access</v>
      </c>
      <c r="S2878">
        <f t="shared" si="535"/>
        <v>15.145774453359394</v>
      </c>
      <c r="T2878">
        <f t="shared" si="536"/>
        <v>-15.718752243835349</v>
      </c>
      <c r="U2878">
        <f t="shared" si="537"/>
        <v>1.0668732119999955</v>
      </c>
      <c r="V2878">
        <f t="shared" si="538"/>
        <v>0.95971074999999928</v>
      </c>
      <c r="W2878">
        <f t="shared" si="539"/>
        <v>0.7524417949999993</v>
      </c>
    </row>
    <row r="2879" spans="1:23" x14ac:dyDescent="0.2">
      <c r="A2879" t="s">
        <v>447</v>
      </c>
      <c r="B2879" t="s">
        <v>446</v>
      </c>
      <c r="C2879">
        <v>2014</v>
      </c>
      <c r="D2879">
        <v>97.012742309999993</v>
      </c>
      <c r="E2879">
        <v>14.82629343</v>
      </c>
      <c r="F2879">
        <v>6.0804554519999998</v>
      </c>
      <c r="G2879">
        <v>1768.1739950000001</v>
      </c>
      <c r="H2879">
        <v>2014960984</v>
      </c>
      <c r="I2879" t="str">
        <f>Master_Data!$A2879 &amp; "-" &amp; Master_Data!$C2879</f>
        <v>TEA-2014</v>
      </c>
      <c r="J2879">
        <f t="shared" si="528"/>
        <v>0.15442967999999269</v>
      </c>
      <c r="K2879">
        <f t="shared" si="529"/>
        <v>0.24340559000000006</v>
      </c>
      <c r="L2879">
        <f t="shared" si="530"/>
        <v>4.5211796000000248E-2</v>
      </c>
      <c r="M2879">
        <f t="shared" si="531"/>
        <v>12251880500.730083</v>
      </c>
      <c r="N2879">
        <f t="shared" si="532"/>
        <v>2.987257690000007</v>
      </c>
      <c r="O2879">
        <f t="shared" si="533"/>
        <v>3.4388332082669271</v>
      </c>
      <c r="P2879" t="str">
        <f>IFERROR(VLOOKUP(A2879,Ref_Data!$A:$B,2,0),"Unknown")</f>
        <v>Unknown</v>
      </c>
      <c r="Q2879" t="str">
        <f>IFERROR(VLOOKUP(A2879,Ref_Data!$A:$C,3,0),"Unknown")</f>
        <v>Unknown</v>
      </c>
      <c r="R2879" t="str">
        <f t="shared" si="534"/>
        <v>Universal Access</v>
      </c>
      <c r="S2879">
        <f t="shared" si="535"/>
        <v>14.571839721132847</v>
      </c>
      <c r="T2879">
        <f t="shared" si="536"/>
        <v>-15.285433175578302</v>
      </c>
      <c r="U2879">
        <f t="shared" si="537"/>
        <v>1.2891685539163156</v>
      </c>
      <c r="V2879">
        <f t="shared" si="538"/>
        <v>1.114140429999992</v>
      </c>
      <c r="W2879">
        <f t="shared" si="539"/>
        <v>0.79765359099999955</v>
      </c>
    </row>
    <row r="2880" spans="1:23" x14ac:dyDescent="0.2">
      <c r="A2880" t="s">
        <v>447</v>
      </c>
      <c r="B2880" t="s">
        <v>446</v>
      </c>
      <c r="C2880">
        <v>2015</v>
      </c>
      <c r="D2880">
        <v>97.335047009999997</v>
      </c>
      <c r="E2880">
        <v>14.510281640000001</v>
      </c>
      <c r="F2880">
        <v>5.9967079019999998</v>
      </c>
      <c r="G2880">
        <v>1760.804247</v>
      </c>
      <c r="H2880">
        <v>2030504270</v>
      </c>
      <c r="I2880" t="str">
        <f>Master_Data!$A2880 &amp; "-" &amp; Master_Data!$C2880</f>
        <v>TEA-2015</v>
      </c>
      <c r="J2880">
        <f t="shared" si="528"/>
        <v>0.32230470000000366</v>
      </c>
      <c r="K2880">
        <f t="shared" si="529"/>
        <v>-0.31601178999999924</v>
      </c>
      <c r="L2880">
        <f t="shared" si="530"/>
        <v>-8.3747550000000004E-2</v>
      </c>
      <c r="M2880">
        <f t="shared" si="531"/>
        <v>12176341000.953741</v>
      </c>
      <c r="N2880">
        <f t="shared" si="532"/>
        <v>2.6649529900000033</v>
      </c>
      <c r="O2880">
        <f t="shared" si="533"/>
        <v>3.405664151604014</v>
      </c>
      <c r="P2880" t="str">
        <f>IFERROR(VLOOKUP(A2880,Ref_Data!$A:$B,2,0),"Unknown")</f>
        <v>Unknown</v>
      </c>
      <c r="Q2880" t="str">
        <f>IFERROR(VLOOKUP(A2880,Ref_Data!$A:$C,3,0),"Unknown")</f>
        <v>Unknown</v>
      </c>
      <c r="R2880" t="str">
        <f t="shared" si="534"/>
        <v>Universal Access</v>
      </c>
      <c r="S2880">
        <f t="shared" si="535"/>
        <v>14.319808451953108</v>
      </c>
      <c r="T2880">
        <f t="shared" si="536"/>
        <v>-15.404875551497989</v>
      </c>
      <c r="U2880">
        <f t="shared" si="537"/>
        <v>1.2872665359958209</v>
      </c>
      <c r="V2880">
        <f t="shared" si="538"/>
        <v>1.4364451299999956</v>
      </c>
      <c r="W2880">
        <f t="shared" si="539"/>
        <v>0.71390604099999955</v>
      </c>
    </row>
    <row r="2881" spans="1:23" x14ac:dyDescent="0.2">
      <c r="A2881" t="s">
        <v>447</v>
      </c>
      <c r="B2881" t="s">
        <v>446</v>
      </c>
      <c r="C2881">
        <v>2016</v>
      </c>
      <c r="D2881">
        <v>97.402639239999999</v>
      </c>
      <c r="E2881">
        <v>14.90203803</v>
      </c>
      <c r="F2881">
        <v>5.9784488199999997</v>
      </c>
      <c r="G2881">
        <v>1752.0910530000001</v>
      </c>
      <c r="H2881">
        <v>2045816761</v>
      </c>
      <c r="I2881" t="str">
        <f>Master_Data!$A2881 &amp; "-" &amp; Master_Data!$C2881</f>
        <v>TEA-2016</v>
      </c>
      <c r="J2881">
        <f t="shared" si="528"/>
        <v>6.7592230000002473E-2</v>
      </c>
      <c r="K2881">
        <f t="shared" si="529"/>
        <v>0.3917563899999994</v>
      </c>
      <c r="L2881">
        <f t="shared" si="530"/>
        <v>-1.8259082000000149E-2</v>
      </c>
      <c r="M2881">
        <f t="shared" si="531"/>
        <v>12230810800.736671</v>
      </c>
      <c r="N2881">
        <f t="shared" si="532"/>
        <v>2.5973607600000008</v>
      </c>
      <c r="O2881">
        <f t="shared" si="533"/>
        <v>3.4121792984237103</v>
      </c>
      <c r="P2881" t="str">
        <f>IFERROR(VLOOKUP(A2881,Ref_Data!$A:$B,2,0),"Unknown")</f>
        <v>Unknown</v>
      </c>
      <c r="Q2881" t="str">
        <f>IFERROR(VLOOKUP(A2881,Ref_Data!$A:$C,3,0),"Unknown")</f>
        <v>Unknown</v>
      </c>
      <c r="R2881" t="str">
        <f t="shared" si="534"/>
        <v>Universal Access</v>
      </c>
      <c r="S2881">
        <f t="shared" si="535"/>
        <v>13.307888109453032</v>
      </c>
      <c r="T2881">
        <f t="shared" si="536"/>
        <v>-14.804019495184725</v>
      </c>
      <c r="U2881">
        <f t="shared" si="537"/>
        <v>1.3040770243305433</v>
      </c>
      <c r="V2881">
        <f t="shared" si="538"/>
        <v>1.5040373599999981</v>
      </c>
      <c r="W2881">
        <f t="shared" si="539"/>
        <v>0.6956469589999994</v>
      </c>
    </row>
    <row r="2882" spans="1:23" x14ac:dyDescent="0.2">
      <c r="A2882" t="s">
        <v>447</v>
      </c>
      <c r="B2882" t="s">
        <v>446</v>
      </c>
      <c r="C2882">
        <v>2017</v>
      </c>
      <c r="D2882">
        <v>98.112189369999996</v>
      </c>
      <c r="E2882">
        <v>15.190227309999999</v>
      </c>
      <c r="F2882">
        <v>6.0709783450000003</v>
      </c>
      <c r="G2882">
        <v>1802.6394319999999</v>
      </c>
      <c r="H2882">
        <v>2061449949</v>
      </c>
      <c r="I2882" t="str">
        <f>Master_Data!$A2882 &amp; "-" &amp; Master_Data!$C2882</f>
        <v>TEA-2017</v>
      </c>
      <c r="J2882">
        <f t="shared" ref="J2882:J2945" si="540">IF(C2882=2010,"",IF(D2882="","",IFERROR(D2882-INDEX($D:$D,MATCH(A2882&amp;"-"&amp;(C2882-1),$I:$I,0)),"")))</f>
        <v>0.70955012999999667</v>
      </c>
      <c r="K2882">
        <f t="shared" ref="K2882:K2945" si="541">IF(C2882=2010,"",IF(E2882="","",IFERROR(E2882-INDEX($E:$E,MATCH(A2882&amp;"-"&amp;(C2882-1),$I:$I,0)),"")))</f>
        <v>0.28818927999999921</v>
      </c>
      <c r="L2882">
        <f t="shared" ref="L2882:L2945" si="542">IF(C2882=2010,"",IF(F2882="","",IFERROR(F2882-INDEX($F:$F,MATCH(A2882&amp;"-"&amp;(C2882-1),$I:$I,0)),"" )))</f>
        <v>9.2529525000000667E-2</v>
      </c>
      <c r="M2882">
        <f t="shared" ref="M2882:M2945" si="543">IFERROR(F2882*H2882,"")</f>
        <v>12515017999.680355</v>
      </c>
      <c r="N2882">
        <f t="shared" ref="N2882:N2945" si="544">IF(D2882="","",100-D2882)</f>
        <v>1.8878106300000042</v>
      </c>
      <c r="O2882">
        <f t="shared" ref="O2882:O2945" si="545">IFERROR(F2882/G2882*1000,"")</f>
        <v>3.3678273298750301</v>
      </c>
      <c r="P2882" t="str">
        <f>IFERROR(VLOOKUP(A2882,Ref_Data!$A:$B,2,0),"Unknown")</f>
        <v>Unknown</v>
      </c>
      <c r="Q2882" t="str">
        <f>IFERROR(VLOOKUP(A2882,Ref_Data!$A:$C,3,0),"Unknown")</f>
        <v>Unknown</v>
      </c>
      <c r="R2882" t="str">
        <f t="shared" ref="R2882:R2945" si="546">IF(D2882="","No Data",IF(D2882&gt;=95,"Universal Access",IF(D2882&gt;=80,"High Access",IF(D2882&gt;=50,"Moderate Access",IF(D2882&gt;=20,"Low Access","Critical")))))</f>
        <v>Universal Access</v>
      </c>
      <c r="S2882">
        <f t="shared" ref="S2882:S2945" si="547">IF(D2882="","",D2882-AVERAGEIF($C:$C,C2882,$D:$D))</f>
        <v>13.258281679921879</v>
      </c>
      <c r="T2882">
        <f t="shared" ref="T2882:T2945" si="548">IF(E2882="","",E2882-AVERAGEIF($C:$C,C2882,$E:$E))</f>
        <v>-14.351291561734948</v>
      </c>
      <c r="U2882">
        <f t="shared" ref="U2882:U2945" si="549">IF(F2882="","",F2882-AVERAGEIF($C:$C,C2882,$F:$F))</f>
        <v>1.3932272794267764</v>
      </c>
      <c r="V2882">
        <f t="shared" ref="V2882:V2945" si="550">IFERROR(IF(D2882="","",D2882-INDEX($D:$D,MATCH(A2882&amp;"-2010",$I:$I,0))),"")</f>
        <v>2.2135874899999948</v>
      </c>
      <c r="W2882">
        <f t="shared" ref="W2882:W2945" si="551">IFERROR(IF(F2882="","",F2882-INDEX($F:$F,MATCH(A2882&amp;"-2010",$I:$I,0))),"")</f>
        <v>0.78817648400000007</v>
      </c>
    </row>
    <row r="2883" spans="1:23" x14ac:dyDescent="0.2">
      <c r="A2883" t="s">
        <v>447</v>
      </c>
      <c r="B2883" t="s">
        <v>446</v>
      </c>
      <c r="C2883">
        <v>2018</v>
      </c>
      <c r="D2883">
        <v>98.051229750000005</v>
      </c>
      <c r="E2883">
        <v>15.280171920000001</v>
      </c>
      <c r="F2883">
        <v>6.3507808780000001</v>
      </c>
      <c r="G2883">
        <v>1884.146058</v>
      </c>
      <c r="H2883">
        <v>2074796982</v>
      </c>
      <c r="I2883" t="str">
        <f>Master_Data!$A2883 &amp; "-" &amp; Master_Data!$C2883</f>
        <v>TEA-2018</v>
      </c>
      <c r="J2883">
        <f t="shared" si="540"/>
        <v>-6.0959619999991332E-2</v>
      </c>
      <c r="K2883">
        <f t="shared" si="541"/>
        <v>8.9944610000001646E-2</v>
      </c>
      <c r="L2883">
        <f t="shared" si="542"/>
        <v>0.2798025329999998</v>
      </c>
      <c r="M2883">
        <f t="shared" si="543"/>
        <v>13176580999.01771</v>
      </c>
      <c r="N2883">
        <f t="shared" si="544"/>
        <v>1.9487702499999955</v>
      </c>
      <c r="O2883">
        <f t="shared" si="545"/>
        <v>3.3706414908944389</v>
      </c>
      <c r="P2883" t="str">
        <f>IFERROR(VLOOKUP(A2883,Ref_Data!$A:$B,2,0),"Unknown")</f>
        <v>Unknown</v>
      </c>
      <c r="Q2883" t="str">
        <f>IFERROR(VLOOKUP(A2883,Ref_Data!$A:$C,3,0),"Unknown")</f>
        <v>Unknown</v>
      </c>
      <c r="R2883" t="str">
        <f t="shared" si="546"/>
        <v>Universal Access</v>
      </c>
      <c r="S2883">
        <f t="shared" si="547"/>
        <v>12.567429190312509</v>
      </c>
      <c r="T2883">
        <f t="shared" si="548"/>
        <v>-14.282858250325301</v>
      </c>
      <c r="U2883">
        <f t="shared" si="549"/>
        <v>1.6399118683723852</v>
      </c>
      <c r="V2883">
        <f t="shared" si="550"/>
        <v>2.1526278700000034</v>
      </c>
      <c r="W2883">
        <f t="shared" si="551"/>
        <v>1.0679790169999999</v>
      </c>
    </row>
    <row r="2884" spans="1:23" x14ac:dyDescent="0.2">
      <c r="A2884" t="s">
        <v>447</v>
      </c>
      <c r="B2884" t="s">
        <v>446</v>
      </c>
      <c r="C2884">
        <v>2019</v>
      </c>
      <c r="D2884">
        <v>98.264790120000001</v>
      </c>
      <c r="E2884">
        <v>15.72067172</v>
      </c>
      <c r="F2884">
        <v>6.5098254300000002</v>
      </c>
      <c r="G2884">
        <v>1951.1515939999999</v>
      </c>
      <c r="H2884">
        <v>2086281644</v>
      </c>
      <c r="I2884" t="str">
        <f>Master_Data!$A2884 &amp; "-" &amp; Master_Data!$C2884</f>
        <v>TEA-2019</v>
      </c>
      <c r="J2884">
        <f t="shared" si="540"/>
        <v>0.21356036999999617</v>
      </c>
      <c r="K2884">
        <f t="shared" si="541"/>
        <v>0.44049979999999955</v>
      </c>
      <c r="L2884">
        <f t="shared" si="542"/>
        <v>0.15904455200000012</v>
      </c>
      <c r="M2884">
        <f t="shared" si="543"/>
        <v>13581329300.253407</v>
      </c>
      <c r="N2884">
        <f t="shared" si="544"/>
        <v>1.7352098799999993</v>
      </c>
      <c r="O2884">
        <f t="shared" si="545"/>
        <v>3.3364016665944414</v>
      </c>
      <c r="P2884" t="str">
        <f>IFERROR(VLOOKUP(A2884,Ref_Data!$A:$B,2,0),"Unknown")</f>
        <v>Unknown</v>
      </c>
      <c r="Q2884" t="str">
        <f>IFERROR(VLOOKUP(A2884,Ref_Data!$A:$C,3,0),"Unknown")</f>
        <v>Unknown</v>
      </c>
      <c r="R2884" t="str">
        <f t="shared" si="546"/>
        <v>Universal Access</v>
      </c>
      <c r="S2884">
        <f t="shared" si="547"/>
        <v>12.223412980585877</v>
      </c>
      <c r="T2884">
        <f t="shared" si="548"/>
        <v>-13.741519323827289</v>
      </c>
      <c r="U2884">
        <f t="shared" si="549"/>
        <v>1.8264241344184127</v>
      </c>
      <c r="V2884">
        <f t="shared" si="550"/>
        <v>2.3661882399999996</v>
      </c>
      <c r="W2884">
        <f t="shared" si="551"/>
        <v>1.227023569</v>
      </c>
    </row>
    <row r="2885" spans="1:23" x14ac:dyDescent="0.2">
      <c r="A2885" t="s">
        <v>447</v>
      </c>
      <c r="B2885" t="s">
        <v>446</v>
      </c>
      <c r="C2885">
        <v>2020</v>
      </c>
      <c r="D2885">
        <v>98.152171249999995</v>
      </c>
      <c r="E2885">
        <v>16.204101909999999</v>
      </c>
      <c r="F2885">
        <v>6.526886717</v>
      </c>
      <c r="G2885">
        <v>1987.2150859999999</v>
      </c>
      <c r="H2885">
        <v>2095759417</v>
      </c>
      <c r="I2885" t="str">
        <f>Master_Data!$A2885 &amp; "-" &amp; Master_Data!$C2885</f>
        <v>TEA-2020</v>
      </c>
      <c r="J2885">
        <f t="shared" si="540"/>
        <v>-0.1126188700000057</v>
      </c>
      <c r="K2885">
        <f t="shared" si="541"/>
        <v>0.48343018999999821</v>
      </c>
      <c r="L2885">
        <f t="shared" si="542"/>
        <v>1.7061286999999759E-2</v>
      </c>
      <c r="M2885">
        <f t="shared" si="543"/>
        <v>13678784300.844963</v>
      </c>
      <c r="N2885">
        <f t="shared" si="544"/>
        <v>1.847828750000005</v>
      </c>
      <c r="O2885">
        <f t="shared" si="545"/>
        <v>3.2844389935352978</v>
      </c>
      <c r="P2885" t="str">
        <f>IFERROR(VLOOKUP(A2885,Ref_Data!$A:$B,2,0),"Unknown")</f>
        <v>Unknown</v>
      </c>
      <c r="Q2885" t="str">
        <f>IFERROR(VLOOKUP(A2885,Ref_Data!$A:$C,3,0),"Unknown")</f>
        <v>Unknown</v>
      </c>
      <c r="R2885" t="str">
        <f t="shared" si="546"/>
        <v>Universal Access</v>
      </c>
      <c r="S2885">
        <f t="shared" si="547"/>
        <v>11.578336724335912</v>
      </c>
      <c r="T2885">
        <f t="shared" si="548"/>
        <v>-14.330751523815263</v>
      </c>
      <c r="U2885">
        <f t="shared" si="549"/>
        <v>2.1261390806987421</v>
      </c>
      <c r="V2885">
        <f t="shared" si="550"/>
        <v>2.2535693699999939</v>
      </c>
      <c r="W2885">
        <f t="shared" si="551"/>
        <v>1.2440848559999997</v>
      </c>
    </row>
    <row r="2886" spans="1:23" x14ac:dyDescent="0.2">
      <c r="A2886" t="s">
        <v>447</v>
      </c>
      <c r="B2886" t="s">
        <v>446</v>
      </c>
      <c r="C2886">
        <v>2021</v>
      </c>
      <c r="D2886">
        <v>98.525937799999994</v>
      </c>
      <c r="F2886">
        <v>6.798044773</v>
      </c>
      <c r="G2886">
        <v>2097.1221919999998</v>
      </c>
      <c r="H2886">
        <v>2102350702</v>
      </c>
      <c r="I2886" t="str">
        <f>Master_Data!$A2886 &amp; "-" &amp; Master_Data!$C2886</f>
        <v>TEA-2021</v>
      </c>
      <c r="J2886">
        <f t="shared" si="540"/>
        <v>0.37376654999999914</v>
      </c>
      <c r="K2886" t="str">
        <f t="shared" si="541"/>
        <v/>
      </c>
      <c r="L2886">
        <f t="shared" si="542"/>
        <v>0.27115805599999998</v>
      </c>
      <c r="M2886">
        <f t="shared" si="543"/>
        <v>14291874200.74398</v>
      </c>
      <c r="N2886">
        <f t="shared" si="544"/>
        <v>1.4740622000000059</v>
      </c>
      <c r="O2886">
        <f t="shared" si="545"/>
        <v>3.241606425668877</v>
      </c>
      <c r="P2886" t="str">
        <f>IFERROR(VLOOKUP(A2886,Ref_Data!$A:$B,2,0),"Unknown")</f>
        <v>Unknown</v>
      </c>
      <c r="Q2886" t="str">
        <f>IFERROR(VLOOKUP(A2886,Ref_Data!$A:$C,3,0),"Unknown")</f>
        <v>Unknown</v>
      </c>
      <c r="R2886" t="str">
        <f t="shared" si="546"/>
        <v>Universal Access</v>
      </c>
      <c r="S2886">
        <f t="shared" si="547"/>
        <v>11.400769289726554</v>
      </c>
      <c r="T2886" t="str">
        <f t="shared" si="548"/>
        <v/>
      </c>
      <c r="U2886">
        <f t="shared" si="549"/>
        <v>2.2173104319958137</v>
      </c>
      <c r="V2886">
        <f t="shared" si="550"/>
        <v>2.6273359199999931</v>
      </c>
      <c r="W2886">
        <f t="shared" si="551"/>
        <v>1.5152429119999997</v>
      </c>
    </row>
    <row r="2887" spans="1:23" x14ac:dyDescent="0.2">
      <c r="A2887" t="s">
        <v>447</v>
      </c>
      <c r="B2887" t="s">
        <v>446</v>
      </c>
      <c r="C2887">
        <v>2022</v>
      </c>
      <c r="D2887">
        <v>98.568746840000003</v>
      </c>
      <c r="F2887">
        <v>6.8368279769999996</v>
      </c>
      <c r="G2887">
        <v>2143.5484769999998</v>
      </c>
      <c r="H2887">
        <v>2107261123</v>
      </c>
      <c r="I2887" t="str">
        <f>Master_Data!$A2887 &amp; "-" &amp; Master_Data!$C2887</f>
        <v>TEA-2022</v>
      </c>
      <c r="J2887">
        <f t="shared" si="540"/>
        <v>4.2809040000008736E-2</v>
      </c>
      <c r="K2887" t="str">
        <f t="shared" si="541"/>
        <v/>
      </c>
      <c r="L2887">
        <f t="shared" si="542"/>
        <v>3.8783203999999571E-2</v>
      </c>
      <c r="M2887">
        <f t="shared" si="543"/>
        <v>14406981800.570837</v>
      </c>
      <c r="N2887">
        <f t="shared" si="544"/>
        <v>1.4312531599999971</v>
      </c>
      <c r="O2887">
        <f t="shared" si="545"/>
        <v>3.189490720810976</v>
      </c>
      <c r="P2887" t="str">
        <f>IFERROR(VLOOKUP(A2887,Ref_Data!$A:$B,2,0),"Unknown")</f>
        <v>Unknown</v>
      </c>
      <c r="Q2887" t="str">
        <f>IFERROR(VLOOKUP(A2887,Ref_Data!$A:$C,3,0),"Unknown")</f>
        <v>Unknown</v>
      </c>
      <c r="R2887" t="str">
        <f t="shared" si="546"/>
        <v>Universal Access</v>
      </c>
      <c r="S2887">
        <f t="shared" si="547"/>
        <v>11.154693176015655</v>
      </c>
      <c r="T2887" t="str">
        <f t="shared" si="548"/>
        <v/>
      </c>
      <c r="U2887">
        <f t="shared" si="549"/>
        <v>2.2860269247740632</v>
      </c>
      <c r="V2887">
        <f t="shared" si="550"/>
        <v>2.6701449600000018</v>
      </c>
      <c r="W2887">
        <f t="shared" si="551"/>
        <v>1.5540261159999993</v>
      </c>
    </row>
    <row r="2888" spans="1:23" x14ac:dyDescent="0.2">
      <c r="A2888" t="s">
        <v>449</v>
      </c>
      <c r="B2888" t="s">
        <v>448</v>
      </c>
      <c r="C2888">
        <v>2010</v>
      </c>
      <c r="D2888">
        <v>99.328704959999996</v>
      </c>
      <c r="E2888">
        <v>6.4529448179999997</v>
      </c>
      <c r="F2888">
        <v>7.9755837190000003</v>
      </c>
      <c r="G2888">
        <v>2969.274684</v>
      </c>
      <c r="H2888">
        <v>442936599</v>
      </c>
      <c r="I2888" t="str">
        <f>Master_Data!$A2888 &amp; "-" &amp; Master_Data!$C2888</f>
        <v>TEC-2010</v>
      </c>
      <c r="J2888" t="str">
        <f t="shared" si="540"/>
        <v/>
      </c>
      <c r="K2888" t="str">
        <f t="shared" si="541"/>
        <v/>
      </c>
      <c r="L2888" t="str">
        <f t="shared" si="542"/>
        <v/>
      </c>
      <c r="M2888">
        <f t="shared" si="543"/>
        <v>3532677927.5336318</v>
      </c>
      <c r="N2888">
        <f t="shared" si="544"/>
        <v>0.67129504000000395</v>
      </c>
      <c r="O2888">
        <f t="shared" si="545"/>
        <v>2.6860376919577709</v>
      </c>
      <c r="P2888" t="str">
        <f>IFERROR(VLOOKUP(A2888,Ref_Data!$A:$B,2,0),"Unknown")</f>
        <v>Unknown</v>
      </c>
      <c r="Q2888" t="str">
        <f>IFERROR(VLOOKUP(A2888,Ref_Data!$A:$C,3,0),"Unknown")</f>
        <v>Unknown</v>
      </c>
      <c r="R2888" t="str">
        <f t="shared" si="546"/>
        <v>Universal Access</v>
      </c>
      <c r="S2888">
        <f t="shared" si="547"/>
        <v>19.704047520585945</v>
      </c>
      <c r="T2888">
        <f t="shared" si="548"/>
        <v>-23.959720088737903</v>
      </c>
      <c r="U2888">
        <f t="shared" si="549"/>
        <v>2.877524505008366</v>
      </c>
      <c r="V2888">
        <f t="shared" si="550"/>
        <v>0</v>
      </c>
      <c r="W2888">
        <f t="shared" si="551"/>
        <v>0</v>
      </c>
    </row>
    <row r="2889" spans="1:23" x14ac:dyDescent="0.2">
      <c r="A2889" t="s">
        <v>449</v>
      </c>
      <c r="B2889" t="s">
        <v>448</v>
      </c>
      <c r="C2889">
        <v>2011</v>
      </c>
      <c r="D2889">
        <v>99.326924489999996</v>
      </c>
      <c r="E2889">
        <v>6.0494845609999999</v>
      </c>
      <c r="F2889">
        <v>8.3251437769999992</v>
      </c>
      <c r="G2889">
        <v>3051.8419389999999</v>
      </c>
      <c r="H2889">
        <v>444846366</v>
      </c>
      <c r="I2889" t="str">
        <f>Master_Data!$A2889 &amp; "-" &amp; Master_Data!$C2889</f>
        <v>TEC-2011</v>
      </c>
      <c r="J2889">
        <f t="shared" si="540"/>
        <v>-1.7804699999999229E-3</v>
      </c>
      <c r="K2889">
        <f t="shared" si="541"/>
        <v>-0.40346025699999988</v>
      </c>
      <c r="L2889">
        <f t="shared" si="542"/>
        <v>0.3495600579999989</v>
      </c>
      <c r="M2889">
        <f t="shared" si="543"/>
        <v>3703409955.6259642</v>
      </c>
      <c r="N2889">
        <f t="shared" si="544"/>
        <v>0.67307551000000387</v>
      </c>
      <c r="O2889">
        <f t="shared" si="545"/>
        <v>2.727907913778755</v>
      </c>
      <c r="P2889" t="str">
        <f>IFERROR(VLOOKUP(A2889,Ref_Data!$A:$B,2,0),"Unknown")</f>
        <v>Unknown</v>
      </c>
      <c r="Q2889" t="str">
        <f>IFERROR(VLOOKUP(A2889,Ref_Data!$A:$C,3,0),"Unknown")</f>
        <v>Unknown</v>
      </c>
      <c r="R2889" t="str">
        <f t="shared" si="546"/>
        <v>Universal Access</v>
      </c>
      <c r="S2889">
        <f t="shared" si="547"/>
        <v>18.911597059179684</v>
      </c>
      <c r="T2889">
        <f t="shared" si="548"/>
        <v>-24.147885728641143</v>
      </c>
      <c r="U2889">
        <f t="shared" si="549"/>
        <v>3.1986103932259438</v>
      </c>
      <c r="V2889">
        <f t="shared" si="550"/>
        <v>-1.7804699999999229E-3</v>
      </c>
      <c r="W2889">
        <f t="shared" si="551"/>
        <v>0.3495600579999989</v>
      </c>
    </row>
    <row r="2890" spans="1:23" x14ac:dyDescent="0.2">
      <c r="A2890" t="s">
        <v>449</v>
      </c>
      <c r="B2890" t="s">
        <v>448</v>
      </c>
      <c r="C2890">
        <v>2012</v>
      </c>
      <c r="D2890">
        <v>99.654676949999995</v>
      </c>
      <c r="E2890">
        <v>6.2840228710000003</v>
      </c>
      <c r="F2890">
        <v>8.1989529379999997</v>
      </c>
      <c r="G2890">
        <v>3030.679161</v>
      </c>
      <c r="H2890">
        <v>446941101</v>
      </c>
      <c r="I2890" t="str">
        <f>Master_Data!$A2890 &amp; "-" &amp; Master_Data!$C2890</f>
        <v>TEC-2012</v>
      </c>
      <c r="J2890">
        <f t="shared" si="540"/>
        <v>0.32775245999999925</v>
      </c>
      <c r="K2890">
        <f t="shared" si="541"/>
        <v>0.23453831000000047</v>
      </c>
      <c r="L2890">
        <f t="shared" si="542"/>
        <v>-0.1261908389999995</v>
      </c>
      <c r="M2890">
        <f t="shared" si="543"/>
        <v>3664449053.1569047</v>
      </c>
      <c r="N2890">
        <f t="shared" si="544"/>
        <v>0.34532305000000463</v>
      </c>
      <c r="O2890">
        <f t="shared" si="545"/>
        <v>2.7053186769181732</v>
      </c>
      <c r="P2890" t="str">
        <f>IFERROR(VLOOKUP(A2890,Ref_Data!$A:$B,2,0),"Unknown")</f>
        <v>Unknown</v>
      </c>
      <c r="Q2890" t="str">
        <f>IFERROR(VLOOKUP(A2890,Ref_Data!$A:$C,3,0),"Unknown")</f>
        <v>Unknown</v>
      </c>
      <c r="R2890" t="str">
        <f t="shared" si="546"/>
        <v>Universal Access</v>
      </c>
      <c r="S2890">
        <f t="shared" si="547"/>
        <v>18.533872413984369</v>
      </c>
      <c r="T2890">
        <f t="shared" si="548"/>
        <v>-23.823106582224881</v>
      </c>
      <c r="U2890">
        <f t="shared" si="549"/>
        <v>2.7934488749037705</v>
      </c>
      <c r="V2890">
        <f t="shared" si="550"/>
        <v>0.32597198999999932</v>
      </c>
      <c r="W2890">
        <f t="shared" si="551"/>
        <v>0.2233692189999994</v>
      </c>
    </row>
    <row r="2891" spans="1:23" x14ac:dyDescent="0.2">
      <c r="A2891" t="s">
        <v>449</v>
      </c>
      <c r="B2891" t="s">
        <v>448</v>
      </c>
      <c r="C2891">
        <v>2013</v>
      </c>
      <c r="D2891">
        <v>99.697883300000001</v>
      </c>
      <c r="E2891">
        <v>6.8416569740000002</v>
      </c>
      <c r="F2891">
        <v>7.9711600809999998</v>
      </c>
      <c r="G2891">
        <v>2945.7433970000002</v>
      </c>
      <c r="H2891">
        <v>449128604</v>
      </c>
      <c r="I2891" t="str">
        <f>Master_Data!$A2891 &amp; "-" &amp; Master_Data!$C2891</f>
        <v>TEC-2013</v>
      </c>
      <c r="J2891">
        <f t="shared" si="540"/>
        <v>4.32063500000055E-2</v>
      </c>
      <c r="K2891">
        <f t="shared" si="541"/>
        <v>0.55763410299999983</v>
      </c>
      <c r="L2891">
        <f t="shared" si="542"/>
        <v>-0.22779285699999985</v>
      </c>
      <c r="M2891">
        <f t="shared" si="543"/>
        <v>3580075999.4400568</v>
      </c>
      <c r="N2891">
        <f t="shared" si="544"/>
        <v>0.30211669999999913</v>
      </c>
      <c r="O2891">
        <f t="shared" si="545"/>
        <v>2.705992683924193</v>
      </c>
      <c r="P2891" t="str">
        <f>IFERROR(VLOOKUP(A2891,Ref_Data!$A:$B,2,0),"Unknown")</f>
        <v>Unknown</v>
      </c>
      <c r="Q2891" t="str">
        <f>IFERROR(VLOOKUP(A2891,Ref_Data!$A:$C,3,0),"Unknown")</f>
        <v>Unknown</v>
      </c>
      <c r="R2891" t="str">
        <f t="shared" si="546"/>
        <v>Universal Access</v>
      </c>
      <c r="S2891">
        <f t="shared" si="547"/>
        <v>17.985345123359394</v>
      </c>
      <c r="T2891">
        <f t="shared" si="548"/>
        <v>-23.459983109835349</v>
      </c>
      <c r="U2891">
        <f t="shared" si="549"/>
        <v>3.0027896369999958</v>
      </c>
      <c r="V2891">
        <f t="shared" si="550"/>
        <v>0.36917834000000482</v>
      </c>
      <c r="W2891">
        <f t="shared" si="551"/>
        <v>-4.4236380000004516E-3</v>
      </c>
    </row>
    <row r="2892" spans="1:23" x14ac:dyDescent="0.2">
      <c r="A2892" t="s">
        <v>449</v>
      </c>
      <c r="B2892" t="s">
        <v>448</v>
      </c>
      <c r="C2892">
        <v>2014</v>
      </c>
      <c r="D2892">
        <v>99.751590320000005</v>
      </c>
      <c r="E2892">
        <v>6.5258438080000003</v>
      </c>
      <c r="F2892">
        <v>7.6995364200000003</v>
      </c>
      <c r="G2892">
        <v>2870.0665130000002</v>
      </c>
      <c r="H2892">
        <v>451432428</v>
      </c>
      <c r="I2892" t="str">
        <f>Master_Data!$A2892 &amp; "-" &amp; Master_Data!$C2892</f>
        <v>TEC-2014</v>
      </c>
      <c r="J2892">
        <f t="shared" si="540"/>
        <v>5.3707020000004491E-2</v>
      </c>
      <c r="K2892">
        <f t="shared" si="541"/>
        <v>-0.31581316599999987</v>
      </c>
      <c r="L2892">
        <f t="shared" si="542"/>
        <v>-0.27162366099999957</v>
      </c>
      <c r="M2892">
        <f t="shared" si="543"/>
        <v>3475820420.555028</v>
      </c>
      <c r="N2892">
        <f t="shared" si="544"/>
        <v>0.24840967999999464</v>
      </c>
      <c r="O2892">
        <f t="shared" si="545"/>
        <v>2.6827031307897777</v>
      </c>
      <c r="P2892" t="str">
        <f>IFERROR(VLOOKUP(A2892,Ref_Data!$A:$B,2,0),"Unknown")</f>
        <v>Unknown</v>
      </c>
      <c r="Q2892" t="str">
        <f>IFERROR(VLOOKUP(A2892,Ref_Data!$A:$C,3,0),"Unknown")</f>
        <v>Unknown</v>
      </c>
      <c r="R2892" t="str">
        <f t="shared" si="546"/>
        <v>Universal Access</v>
      </c>
      <c r="S2892">
        <f t="shared" si="547"/>
        <v>17.310687731132859</v>
      </c>
      <c r="T2892">
        <f t="shared" si="548"/>
        <v>-23.5858827975783</v>
      </c>
      <c r="U2892">
        <f t="shared" si="549"/>
        <v>2.908249521916316</v>
      </c>
      <c r="V2892">
        <f t="shared" si="550"/>
        <v>0.42288536000000931</v>
      </c>
      <c r="W2892">
        <f t="shared" si="551"/>
        <v>-0.27604729900000002</v>
      </c>
    </row>
    <row r="2893" spans="1:23" x14ac:dyDescent="0.2">
      <c r="A2893" t="s">
        <v>449</v>
      </c>
      <c r="B2893" t="s">
        <v>448</v>
      </c>
      <c r="C2893">
        <v>2015</v>
      </c>
      <c r="D2893">
        <v>98.331892550000006</v>
      </c>
      <c r="E2893">
        <v>6.9155514890000003</v>
      </c>
      <c r="F2893">
        <v>7.543695144</v>
      </c>
      <c r="G2893">
        <v>2802.2579249999999</v>
      </c>
      <c r="H2893">
        <v>453662073</v>
      </c>
      <c r="I2893" t="str">
        <f>Master_Data!$A2893 &amp; "-" &amp; Master_Data!$C2893</f>
        <v>TEC-2015</v>
      </c>
      <c r="J2893">
        <f t="shared" si="540"/>
        <v>-1.4196977699999991</v>
      </c>
      <c r="K2893">
        <f t="shared" si="541"/>
        <v>0.38970768099999997</v>
      </c>
      <c r="L2893">
        <f t="shared" si="542"/>
        <v>-0.15584127600000031</v>
      </c>
      <c r="M2893">
        <f t="shared" si="543"/>
        <v>3422288377.1070733</v>
      </c>
      <c r="N2893">
        <f t="shared" si="544"/>
        <v>1.6681074499999937</v>
      </c>
      <c r="O2893">
        <f t="shared" si="545"/>
        <v>2.6920059986983529</v>
      </c>
      <c r="P2893" t="str">
        <f>IFERROR(VLOOKUP(A2893,Ref_Data!$A:$B,2,0),"Unknown")</f>
        <v>Unknown</v>
      </c>
      <c r="Q2893" t="str">
        <f>IFERROR(VLOOKUP(A2893,Ref_Data!$A:$C,3,0),"Unknown")</f>
        <v>Unknown</v>
      </c>
      <c r="R2893" t="str">
        <f t="shared" si="546"/>
        <v>Universal Access</v>
      </c>
      <c r="S2893">
        <f t="shared" si="547"/>
        <v>15.316653991953117</v>
      </c>
      <c r="T2893">
        <f t="shared" si="548"/>
        <v>-22.999605702497988</v>
      </c>
      <c r="U2893">
        <f t="shared" si="549"/>
        <v>2.834253777995821</v>
      </c>
      <c r="V2893">
        <f t="shared" si="550"/>
        <v>-0.99681240999998977</v>
      </c>
      <c r="W2893">
        <f t="shared" si="551"/>
        <v>-0.43188857500000033</v>
      </c>
    </row>
    <row r="2894" spans="1:23" x14ac:dyDescent="0.2">
      <c r="A2894" t="s">
        <v>449</v>
      </c>
      <c r="B2894" t="s">
        <v>448</v>
      </c>
      <c r="C2894">
        <v>2016</v>
      </c>
      <c r="D2894">
        <v>99.657404080000006</v>
      </c>
      <c r="E2894">
        <v>7.0401509320000004</v>
      </c>
      <c r="F2894">
        <v>7.572672818</v>
      </c>
      <c r="G2894">
        <v>2879.299771</v>
      </c>
      <c r="H2894">
        <v>455913002</v>
      </c>
      <c r="I2894" t="str">
        <f>Master_Data!$A2894 &amp; "-" &amp; Master_Data!$C2894</f>
        <v>TEC-2016</v>
      </c>
      <c r="J2894">
        <f t="shared" si="540"/>
        <v>1.32551153</v>
      </c>
      <c r="K2894">
        <f t="shared" si="541"/>
        <v>0.12459944300000014</v>
      </c>
      <c r="L2894">
        <f t="shared" si="542"/>
        <v>2.8977674000000064E-2</v>
      </c>
      <c r="M2894">
        <f t="shared" si="543"/>
        <v>3452479997.6181798</v>
      </c>
      <c r="N2894">
        <f t="shared" si="544"/>
        <v>0.34259591999999373</v>
      </c>
      <c r="O2894">
        <f t="shared" si="545"/>
        <v>2.6300397389223424</v>
      </c>
      <c r="P2894" t="str">
        <f>IFERROR(VLOOKUP(A2894,Ref_Data!$A:$B,2,0),"Unknown")</f>
        <v>Unknown</v>
      </c>
      <c r="Q2894" t="str">
        <f>IFERROR(VLOOKUP(A2894,Ref_Data!$A:$C,3,0),"Unknown")</f>
        <v>Unknown</v>
      </c>
      <c r="R2894" t="str">
        <f t="shared" si="546"/>
        <v>Universal Access</v>
      </c>
      <c r="S2894">
        <f t="shared" si="547"/>
        <v>15.562652949453039</v>
      </c>
      <c r="T2894">
        <f t="shared" si="548"/>
        <v>-22.665906593184726</v>
      </c>
      <c r="U2894">
        <f t="shared" si="549"/>
        <v>2.8983010223305437</v>
      </c>
      <c r="V2894">
        <f t="shared" si="550"/>
        <v>0.32869912000001023</v>
      </c>
      <c r="W2894">
        <f t="shared" si="551"/>
        <v>-0.40291090100000027</v>
      </c>
    </row>
    <row r="2895" spans="1:23" x14ac:dyDescent="0.2">
      <c r="A2895" t="s">
        <v>449</v>
      </c>
      <c r="B2895" t="s">
        <v>448</v>
      </c>
      <c r="C2895">
        <v>2017</v>
      </c>
      <c r="D2895">
        <v>99.928231699999998</v>
      </c>
      <c r="E2895">
        <v>6.7563384319999997</v>
      </c>
      <c r="F2895">
        <v>7.7413277970000003</v>
      </c>
      <c r="G2895">
        <v>2938.9679430000001</v>
      </c>
      <c r="H2895">
        <v>458010325</v>
      </c>
      <c r="I2895" t="str">
        <f>Master_Data!$A2895 &amp; "-" &amp; Master_Data!$C2895</f>
        <v>TEC-2017</v>
      </c>
      <c r="J2895">
        <f t="shared" si="540"/>
        <v>0.2708276199999915</v>
      </c>
      <c r="K2895">
        <f t="shared" si="541"/>
        <v>-0.28381250000000069</v>
      </c>
      <c r="L2895">
        <f t="shared" si="542"/>
        <v>0.16865497900000026</v>
      </c>
      <c r="M2895">
        <f t="shared" si="543"/>
        <v>3545608060.2355042</v>
      </c>
      <c r="N2895">
        <f t="shared" si="544"/>
        <v>7.1768300000002228E-2</v>
      </c>
      <c r="O2895">
        <f t="shared" si="545"/>
        <v>2.6340293419797942</v>
      </c>
      <c r="P2895" t="str">
        <f>IFERROR(VLOOKUP(A2895,Ref_Data!$A:$B,2,0),"Unknown")</f>
        <v>Unknown</v>
      </c>
      <c r="Q2895" t="str">
        <f>IFERROR(VLOOKUP(A2895,Ref_Data!$A:$C,3,0),"Unknown")</f>
        <v>Unknown</v>
      </c>
      <c r="R2895" t="str">
        <f t="shared" si="546"/>
        <v>Universal Access</v>
      </c>
      <c r="S2895">
        <f t="shared" si="547"/>
        <v>15.074324009921881</v>
      </c>
      <c r="T2895">
        <f t="shared" si="548"/>
        <v>-22.785180439734948</v>
      </c>
      <c r="U2895">
        <f t="shared" si="549"/>
        <v>3.0635767314267763</v>
      </c>
      <c r="V2895">
        <f t="shared" si="550"/>
        <v>0.59952674000000172</v>
      </c>
      <c r="W2895">
        <f t="shared" si="551"/>
        <v>-0.23425592200000001</v>
      </c>
    </row>
    <row r="2896" spans="1:23" x14ac:dyDescent="0.2">
      <c r="A2896" t="s">
        <v>449</v>
      </c>
      <c r="B2896" t="s">
        <v>448</v>
      </c>
      <c r="C2896">
        <v>2018</v>
      </c>
      <c r="D2896">
        <v>99.941528989999995</v>
      </c>
      <c r="E2896">
        <v>7.2577998990000001</v>
      </c>
      <c r="F2896">
        <v>7.8853669960000001</v>
      </c>
      <c r="G2896">
        <v>3051.9239109999999</v>
      </c>
      <c r="H2896">
        <v>459946883</v>
      </c>
      <c r="I2896" t="str">
        <f>Master_Data!$A2896 &amp; "-" &amp; Master_Data!$C2896</f>
        <v>TEC-2018</v>
      </c>
      <c r="J2896">
        <f t="shared" si="540"/>
        <v>1.329728999999702E-2</v>
      </c>
      <c r="K2896">
        <f t="shared" si="541"/>
        <v>0.50146146700000038</v>
      </c>
      <c r="L2896">
        <f t="shared" si="542"/>
        <v>0.14403919899999984</v>
      </c>
      <c r="M2896">
        <f t="shared" si="543"/>
        <v>3626849971.1212735</v>
      </c>
      <c r="N2896">
        <f t="shared" si="544"/>
        <v>5.8471010000005208E-2</v>
      </c>
      <c r="O2896">
        <f t="shared" si="545"/>
        <v>2.583736431822202</v>
      </c>
      <c r="P2896" t="str">
        <f>IFERROR(VLOOKUP(A2896,Ref_Data!$A:$B,2,0),"Unknown")</f>
        <v>Unknown</v>
      </c>
      <c r="Q2896" t="str">
        <f>IFERROR(VLOOKUP(A2896,Ref_Data!$A:$C,3,0),"Unknown")</f>
        <v>Unknown</v>
      </c>
      <c r="R2896" t="str">
        <f t="shared" si="546"/>
        <v>Universal Access</v>
      </c>
      <c r="S2896">
        <f t="shared" si="547"/>
        <v>14.4577284303125</v>
      </c>
      <c r="T2896">
        <f t="shared" si="548"/>
        <v>-22.3052302713253</v>
      </c>
      <c r="U2896">
        <f t="shared" si="549"/>
        <v>3.1744979863723852</v>
      </c>
      <c r="V2896">
        <f t="shared" si="550"/>
        <v>0.61282402999999874</v>
      </c>
      <c r="W2896">
        <f t="shared" si="551"/>
        <v>-9.0216723000000165E-2</v>
      </c>
    </row>
    <row r="2897" spans="1:23" x14ac:dyDescent="0.2">
      <c r="A2897" t="s">
        <v>449</v>
      </c>
      <c r="B2897" t="s">
        <v>448</v>
      </c>
      <c r="C2897">
        <v>2019</v>
      </c>
      <c r="D2897">
        <v>99.906919459999997</v>
      </c>
      <c r="E2897">
        <v>7.5901252760000002</v>
      </c>
      <c r="F2897">
        <v>7.7879620330000003</v>
      </c>
      <c r="G2897">
        <v>2968.8338699999999</v>
      </c>
      <c r="H2897">
        <v>461933206</v>
      </c>
      <c r="I2897" t="str">
        <f>Master_Data!$A2897 &amp; "-" &amp; Master_Data!$C2897</f>
        <v>TEC-2019</v>
      </c>
      <c r="J2897">
        <f t="shared" si="540"/>
        <v>-3.4609529999997335E-2</v>
      </c>
      <c r="K2897">
        <f t="shared" si="541"/>
        <v>0.33232537700000009</v>
      </c>
      <c r="L2897">
        <f t="shared" si="542"/>
        <v>-9.7404962999999789E-2</v>
      </c>
      <c r="M2897">
        <f t="shared" si="543"/>
        <v>3597518270.1099682</v>
      </c>
      <c r="N2897">
        <f t="shared" si="544"/>
        <v>9.3080540000002543E-2</v>
      </c>
      <c r="O2897">
        <f t="shared" si="545"/>
        <v>2.6232394179065333</v>
      </c>
      <c r="P2897" t="str">
        <f>IFERROR(VLOOKUP(A2897,Ref_Data!$A:$B,2,0),"Unknown")</f>
        <v>Unknown</v>
      </c>
      <c r="Q2897" t="str">
        <f>IFERROR(VLOOKUP(A2897,Ref_Data!$A:$C,3,0),"Unknown")</f>
        <v>Unknown</v>
      </c>
      <c r="R2897" t="str">
        <f t="shared" si="546"/>
        <v>Universal Access</v>
      </c>
      <c r="S2897">
        <f t="shared" si="547"/>
        <v>13.865542320585874</v>
      </c>
      <c r="T2897">
        <f t="shared" si="548"/>
        <v>-21.872065767827287</v>
      </c>
      <c r="U2897">
        <f t="shared" si="549"/>
        <v>3.1045607374184128</v>
      </c>
      <c r="V2897">
        <f t="shared" si="550"/>
        <v>0.57821450000000141</v>
      </c>
      <c r="W2897">
        <f t="shared" si="551"/>
        <v>-0.18762168599999995</v>
      </c>
    </row>
    <row r="2898" spans="1:23" x14ac:dyDescent="0.2">
      <c r="A2898" t="s">
        <v>449</v>
      </c>
      <c r="B2898" t="s">
        <v>448</v>
      </c>
      <c r="C2898">
        <v>2020</v>
      </c>
      <c r="D2898">
        <v>99.952066819999999</v>
      </c>
      <c r="E2898">
        <v>8.0268441629999998</v>
      </c>
      <c r="F2898">
        <v>7.5759462749999997</v>
      </c>
      <c r="G2898">
        <v>2927.5275529999999</v>
      </c>
      <c r="H2898">
        <v>462842288</v>
      </c>
      <c r="I2898" t="str">
        <f>Master_Data!$A2898 &amp; "-" &amp; Master_Data!$C2898</f>
        <v>TEC-2020</v>
      </c>
      <c r="J2898">
        <f t="shared" si="540"/>
        <v>4.5147360000001413E-2</v>
      </c>
      <c r="K2898">
        <f t="shared" si="541"/>
        <v>0.43671888699999961</v>
      </c>
      <c r="L2898">
        <f t="shared" si="542"/>
        <v>-0.21201575800000061</v>
      </c>
      <c r="M2898">
        <f t="shared" si="543"/>
        <v>3506468307.6860771</v>
      </c>
      <c r="N2898">
        <f t="shared" si="544"/>
        <v>4.793318000000113E-2</v>
      </c>
      <c r="O2898">
        <f t="shared" si="545"/>
        <v>2.5878309043535759</v>
      </c>
      <c r="P2898" t="str">
        <f>IFERROR(VLOOKUP(A2898,Ref_Data!$A:$B,2,0),"Unknown")</f>
        <v>Unknown</v>
      </c>
      <c r="Q2898" t="str">
        <f>IFERROR(VLOOKUP(A2898,Ref_Data!$A:$C,3,0),"Unknown")</f>
        <v>Unknown</v>
      </c>
      <c r="R2898" t="str">
        <f t="shared" si="546"/>
        <v>Universal Access</v>
      </c>
      <c r="S2898">
        <f t="shared" si="547"/>
        <v>13.378232294335916</v>
      </c>
      <c r="T2898">
        <f t="shared" si="548"/>
        <v>-22.508009270815261</v>
      </c>
      <c r="U2898">
        <f t="shared" si="549"/>
        <v>3.1751986386987419</v>
      </c>
      <c r="V2898">
        <f t="shared" si="550"/>
        <v>0.62336186000000282</v>
      </c>
      <c r="W2898">
        <f t="shared" si="551"/>
        <v>-0.39963744400000056</v>
      </c>
    </row>
    <row r="2899" spans="1:23" x14ac:dyDescent="0.2">
      <c r="A2899" t="s">
        <v>449</v>
      </c>
      <c r="B2899" t="s">
        <v>448</v>
      </c>
      <c r="C2899">
        <v>2021</v>
      </c>
      <c r="D2899">
        <v>99.976387299999999</v>
      </c>
      <c r="F2899">
        <v>8.1839612410000004</v>
      </c>
      <c r="G2899">
        <v>3240.7449329999999</v>
      </c>
      <c r="H2899">
        <v>463104389</v>
      </c>
      <c r="I2899" t="str">
        <f>Master_Data!$A2899 &amp; "-" &amp; Master_Data!$C2899</f>
        <v>TEC-2021</v>
      </c>
      <c r="J2899">
        <f t="shared" si="540"/>
        <v>2.4320480000000089E-2</v>
      </c>
      <c r="K2899" t="str">
        <f t="shared" si="541"/>
        <v/>
      </c>
      <c r="L2899">
        <f t="shared" si="542"/>
        <v>0.60801496600000071</v>
      </c>
      <c r="M2899">
        <f t="shared" si="543"/>
        <v>3790028370.112987</v>
      </c>
      <c r="N2899">
        <f t="shared" si="544"/>
        <v>2.3612700000001041E-2</v>
      </c>
      <c r="O2899">
        <f t="shared" si="545"/>
        <v>2.5253333447084958</v>
      </c>
      <c r="P2899" t="str">
        <f>IFERROR(VLOOKUP(A2899,Ref_Data!$A:$B,2,0),"Unknown")</f>
        <v>Unknown</v>
      </c>
      <c r="Q2899" t="str">
        <f>IFERROR(VLOOKUP(A2899,Ref_Data!$A:$C,3,0),"Unknown")</f>
        <v>Unknown</v>
      </c>
      <c r="R2899" t="str">
        <f t="shared" si="546"/>
        <v>Universal Access</v>
      </c>
      <c r="S2899">
        <f t="shared" si="547"/>
        <v>12.851218789726559</v>
      </c>
      <c r="T2899" t="str">
        <f t="shared" si="548"/>
        <v/>
      </c>
      <c r="U2899">
        <f t="shared" si="549"/>
        <v>3.6032268999958141</v>
      </c>
      <c r="V2899">
        <f t="shared" si="550"/>
        <v>0.64768234000000291</v>
      </c>
      <c r="W2899">
        <f t="shared" si="551"/>
        <v>0.20837752200000015</v>
      </c>
    </row>
    <row r="2900" spans="1:23" x14ac:dyDescent="0.2">
      <c r="A2900" t="s">
        <v>449</v>
      </c>
      <c r="B2900" t="s">
        <v>448</v>
      </c>
      <c r="C2900">
        <v>2022</v>
      </c>
      <c r="D2900">
        <v>99.995442760000003</v>
      </c>
      <c r="F2900">
        <v>7.8934252230000004</v>
      </c>
      <c r="G2900">
        <v>3138.856033</v>
      </c>
      <c r="H2900">
        <v>460942269</v>
      </c>
      <c r="I2900" t="str">
        <f>Master_Data!$A2900 &amp; "-" &amp; Master_Data!$C2900</f>
        <v>TEC-2022</v>
      </c>
      <c r="J2900">
        <f t="shared" si="540"/>
        <v>1.9055460000004132E-2</v>
      </c>
      <c r="K2900" t="str">
        <f t="shared" si="541"/>
        <v/>
      </c>
      <c r="L2900">
        <f t="shared" si="542"/>
        <v>-0.29053601800000006</v>
      </c>
      <c r="M2900">
        <f t="shared" si="543"/>
        <v>3638413332.4714513</v>
      </c>
      <c r="N2900">
        <f t="shared" si="544"/>
        <v>4.5572399999969093E-3</v>
      </c>
      <c r="O2900">
        <f t="shared" si="545"/>
        <v>2.5147458628281729</v>
      </c>
      <c r="P2900" t="str">
        <f>IFERROR(VLOOKUP(A2900,Ref_Data!$A:$B,2,0),"Unknown")</f>
        <v>Unknown</v>
      </c>
      <c r="Q2900" t="str">
        <f>IFERROR(VLOOKUP(A2900,Ref_Data!$A:$C,3,0),"Unknown")</f>
        <v>Unknown</v>
      </c>
      <c r="R2900" t="str">
        <f t="shared" si="546"/>
        <v>Universal Access</v>
      </c>
      <c r="S2900">
        <f t="shared" si="547"/>
        <v>12.581389096015656</v>
      </c>
      <c r="T2900" t="str">
        <f t="shared" si="548"/>
        <v/>
      </c>
      <c r="U2900">
        <f t="shared" si="549"/>
        <v>3.342624170774064</v>
      </c>
      <c r="V2900">
        <f t="shared" si="550"/>
        <v>0.66673780000000704</v>
      </c>
      <c r="W2900">
        <f t="shared" si="551"/>
        <v>-8.2158495999999914E-2</v>
      </c>
    </row>
    <row r="2901" spans="1:23" x14ac:dyDescent="0.2">
      <c r="A2901" t="s">
        <v>451</v>
      </c>
      <c r="B2901" t="s">
        <v>450</v>
      </c>
      <c r="C2901">
        <v>2010</v>
      </c>
      <c r="D2901">
        <v>30.8</v>
      </c>
      <c r="E2901">
        <v>65.8</v>
      </c>
      <c r="F2901">
        <v>0.375041403</v>
      </c>
      <c r="G2901">
        <v>462.98057269999998</v>
      </c>
      <c r="H2901">
        <v>6732590</v>
      </c>
      <c r="I2901" t="str">
        <f>Master_Data!$A2901 &amp; "-" &amp; Master_Data!$C2901</f>
        <v>TGO-2010</v>
      </c>
      <c r="J2901" t="str">
        <f t="shared" si="540"/>
        <v/>
      </c>
      <c r="K2901" t="str">
        <f t="shared" si="541"/>
        <v/>
      </c>
      <c r="L2901" t="str">
        <f t="shared" si="542"/>
        <v/>
      </c>
      <c r="M2901">
        <f t="shared" si="543"/>
        <v>2524999.9994237698</v>
      </c>
      <c r="N2901">
        <f t="shared" si="544"/>
        <v>69.2</v>
      </c>
      <c r="O2901">
        <f t="shared" si="545"/>
        <v>0.81005861825441561</v>
      </c>
      <c r="P2901" t="str">
        <f>IFERROR(VLOOKUP(A2901,Ref_Data!$A:$B,2,0),"Unknown")</f>
        <v>Low Income</v>
      </c>
      <c r="Q2901" t="str">
        <f>IFERROR(VLOOKUP(A2901,Ref_Data!$A:$C,3,0),"Unknown")</f>
        <v>Sub-Saharan Africa</v>
      </c>
      <c r="R2901" t="str">
        <f t="shared" si="546"/>
        <v>Low Access</v>
      </c>
      <c r="S2901">
        <f t="shared" si="547"/>
        <v>-48.824657439414054</v>
      </c>
      <c r="T2901">
        <f t="shared" si="548"/>
        <v>35.387335093262095</v>
      </c>
      <c r="U2901">
        <f t="shared" si="549"/>
        <v>-4.7230178109916343</v>
      </c>
      <c r="V2901">
        <f t="shared" si="550"/>
        <v>0</v>
      </c>
      <c r="W2901">
        <f t="shared" si="551"/>
        <v>0</v>
      </c>
    </row>
    <row r="2902" spans="1:23" x14ac:dyDescent="0.2">
      <c r="A2902" t="s">
        <v>451</v>
      </c>
      <c r="B2902" t="s">
        <v>450</v>
      </c>
      <c r="C2902">
        <v>2011</v>
      </c>
      <c r="D2902">
        <v>39.700000000000003</v>
      </c>
      <c r="E2902">
        <v>69.099999999999994</v>
      </c>
      <c r="F2902">
        <v>0.335011742</v>
      </c>
      <c r="G2902">
        <v>453.36516180000001</v>
      </c>
      <c r="H2902">
        <v>6916474</v>
      </c>
      <c r="I2902" t="str">
        <f>Master_Data!$A2902 &amp; "-" &amp; Master_Data!$C2902</f>
        <v>TGO-2011</v>
      </c>
      <c r="J2902">
        <f t="shared" si="540"/>
        <v>8.9000000000000021</v>
      </c>
      <c r="K2902">
        <f t="shared" si="541"/>
        <v>3.2999999999999972</v>
      </c>
      <c r="L2902">
        <f t="shared" si="542"/>
        <v>-4.0029660999999994E-2</v>
      </c>
      <c r="M2902">
        <f t="shared" si="543"/>
        <v>2317100.003237708</v>
      </c>
      <c r="N2902">
        <f t="shared" si="544"/>
        <v>60.3</v>
      </c>
      <c r="O2902">
        <f t="shared" si="545"/>
        <v>0.7389446085135869</v>
      </c>
      <c r="P2902" t="str">
        <f>IFERROR(VLOOKUP(A2902,Ref_Data!$A:$B,2,0),"Unknown")</f>
        <v>Low Income</v>
      </c>
      <c r="Q2902" t="str">
        <f>IFERROR(VLOOKUP(A2902,Ref_Data!$A:$C,3,0),"Unknown")</f>
        <v>Sub-Saharan Africa</v>
      </c>
      <c r="R2902" t="str">
        <f t="shared" si="546"/>
        <v>Low Access</v>
      </c>
      <c r="S2902">
        <f t="shared" si="547"/>
        <v>-40.715327430820309</v>
      </c>
      <c r="T2902">
        <f t="shared" si="548"/>
        <v>38.902629710358852</v>
      </c>
      <c r="U2902">
        <f t="shared" si="549"/>
        <v>-4.7915216417740556</v>
      </c>
      <c r="V2902">
        <f t="shared" si="550"/>
        <v>8.9000000000000021</v>
      </c>
      <c r="W2902">
        <f t="shared" si="551"/>
        <v>-4.0029660999999994E-2</v>
      </c>
    </row>
    <row r="2903" spans="1:23" x14ac:dyDescent="0.2">
      <c r="A2903" t="s">
        <v>451</v>
      </c>
      <c r="B2903" t="s">
        <v>450</v>
      </c>
      <c r="C2903">
        <v>2012</v>
      </c>
      <c r="D2903">
        <v>39.1</v>
      </c>
      <c r="E2903">
        <v>72.7</v>
      </c>
      <c r="F2903">
        <v>0.31633340500000001</v>
      </c>
      <c r="G2903">
        <v>440.16754300000002</v>
      </c>
      <c r="H2903">
        <v>7100736</v>
      </c>
      <c r="I2903" t="str">
        <f>Master_Data!$A2903 &amp; "-" &amp; Master_Data!$C2903</f>
        <v>TGO-2012</v>
      </c>
      <c r="J2903">
        <f t="shared" si="540"/>
        <v>-0.60000000000000142</v>
      </c>
      <c r="K2903">
        <f t="shared" si="541"/>
        <v>3.6000000000000085</v>
      </c>
      <c r="L2903">
        <f t="shared" si="542"/>
        <v>-1.8678336999999989E-2</v>
      </c>
      <c r="M2903">
        <f t="shared" si="543"/>
        <v>2246199.9968860801</v>
      </c>
      <c r="N2903">
        <f t="shared" si="544"/>
        <v>60.9</v>
      </c>
      <c r="O2903">
        <f t="shared" si="545"/>
        <v>0.71866590354209736</v>
      </c>
      <c r="P2903" t="str">
        <f>IFERROR(VLOOKUP(A2903,Ref_Data!$A:$B,2,0),"Unknown")</f>
        <v>Low Income</v>
      </c>
      <c r="Q2903" t="str">
        <f>IFERROR(VLOOKUP(A2903,Ref_Data!$A:$C,3,0),"Unknown")</f>
        <v>Sub-Saharan Africa</v>
      </c>
      <c r="R2903" t="str">
        <f t="shared" si="546"/>
        <v>Low Access</v>
      </c>
      <c r="S2903">
        <f t="shared" si="547"/>
        <v>-42.020804536015625</v>
      </c>
      <c r="T2903">
        <f t="shared" si="548"/>
        <v>42.592870546775117</v>
      </c>
      <c r="U2903">
        <f t="shared" si="549"/>
        <v>-5.0891706580962293</v>
      </c>
      <c r="V2903">
        <f t="shared" si="550"/>
        <v>8.3000000000000007</v>
      </c>
      <c r="W2903">
        <f t="shared" si="551"/>
        <v>-5.8707997999999983E-2</v>
      </c>
    </row>
    <row r="2904" spans="1:23" x14ac:dyDescent="0.2">
      <c r="A2904" t="s">
        <v>451</v>
      </c>
      <c r="B2904" t="s">
        <v>450</v>
      </c>
      <c r="C2904">
        <v>2013</v>
      </c>
      <c r="D2904">
        <v>41</v>
      </c>
      <c r="E2904">
        <v>76.2</v>
      </c>
      <c r="F2904">
        <v>0.26510402500000002</v>
      </c>
      <c r="G2904">
        <v>416.70425130000001</v>
      </c>
      <c r="H2904">
        <v>7285442</v>
      </c>
      <c r="I2904" t="str">
        <f>Master_Data!$A2904 &amp; "-" &amp; Master_Data!$C2904</f>
        <v>TGO-2013</v>
      </c>
      <c r="J2904">
        <f t="shared" si="540"/>
        <v>1.8999999999999986</v>
      </c>
      <c r="K2904">
        <f t="shared" si="541"/>
        <v>3.5</v>
      </c>
      <c r="L2904">
        <f t="shared" si="542"/>
        <v>-5.1229379999999991E-2</v>
      </c>
      <c r="M2904">
        <f t="shared" si="543"/>
        <v>1931399.9981040501</v>
      </c>
      <c r="N2904">
        <f t="shared" si="544"/>
        <v>59</v>
      </c>
      <c r="O2904">
        <f t="shared" si="545"/>
        <v>0.63619227347201301</v>
      </c>
      <c r="P2904" t="str">
        <f>IFERROR(VLOOKUP(A2904,Ref_Data!$A:$B,2,0),"Unknown")</f>
        <v>Low Income</v>
      </c>
      <c r="Q2904" t="str">
        <f>IFERROR(VLOOKUP(A2904,Ref_Data!$A:$C,3,0),"Unknown")</f>
        <v>Sub-Saharan Africa</v>
      </c>
      <c r="R2904" t="str">
        <f t="shared" si="546"/>
        <v>Low Access</v>
      </c>
      <c r="S2904">
        <f t="shared" si="547"/>
        <v>-40.712538176640606</v>
      </c>
      <c r="T2904">
        <f t="shared" si="548"/>
        <v>45.898359916164651</v>
      </c>
      <c r="U2904">
        <f t="shared" si="549"/>
        <v>-4.7032664190000038</v>
      </c>
      <c r="V2904">
        <f t="shared" si="550"/>
        <v>10.199999999999999</v>
      </c>
      <c r="W2904">
        <f t="shared" si="551"/>
        <v>-0.10993737799999997</v>
      </c>
    </row>
    <row r="2905" spans="1:23" x14ac:dyDescent="0.2">
      <c r="A2905" t="s">
        <v>451</v>
      </c>
      <c r="B2905" t="s">
        <v>450</v>
      </c>
      <c r="C2905">
        <v>2014</v>
      </c>
      <c r="D2905">
        <v>45.7</v>
      </c>
      <c r="E2905">
        <v>81.400000000000006</v>
      </c>
      <c r="F2905">
        <v>0.232146083</v>
      </c>
      <c r="G2905">
        <v>423.57433680000003</v>
      </c>
      <c r="H2905">
        <v>7472450</v>
      </c>
      <c r="I2905" t="str">
        <f>Master_Data!$A2905 &amp; "-" &amp; Master_Data!$C2905</f>
        <v>TGO-2014</v>
      </c>
      <c r="J2905">
        <f t="shared" si="540"/>
        <v>4.7000000000000028</v>
      </c>
      <c r="K2905">
        <f t="shared" si="541"/>
        <v>5.2000000000000028</v>
      </c>
      <c r="L2905">
        <f t="shared" si="542"/>
        <v>-3.2957942000000018E-2</v>
      </c>
      <c r="M2905">
        <f t="shared" si="543"/>
        <v>1734699.9979133501</v>
      </c>
      <c r="N2905">
        <f t="shared" si="544"/>
        <v>54.3</v>
      </c>
      <c r="O2905">
        <f t="shared" si="545"/>
        <v>0.54806456112003055</v>
      </c>
      <c r="P2905" t="str">
        <f>IFERROR(VLOOKUP(A2905,Ref_Data!$A:$B,2,0),"Unknown")</f>
        <v>Low Income</v>
      </c>
      <c r="Q2905" t="str">
        <f>IFERROR(VLOOKUP(A2905,Ref_Data!$A:$C,3,0),"Unknown")</f>
        <v>Sub-Saharan Africa</v>
      </c>
      <c r="R2905" t="str">
        <f t="shared" si="546"/>
        <v>Low Access</v>
      </c>
      <c r="S2905">
        <f t="shared" si="547"/>
        <v>-36.740902588867144</v>
      </c>
      <c r="T2905">
        <f t="shared" si="548"/>
        <v>51.288273394421708</v>
      </c>
      <c r="U2905">
        <f t="shared" si="549"/>
        <v>-4.5591408150836843</v>
      </c>
      <c r="V2905">
        <f t="shared" si="550"/>
        <v>14.900000000000002</v>
      </c>
      <c r="W2905">
        <f t="shared" si="551"/>
        <v>-0.14289531999999999</v>
      </c>
    </row>
    <row r="2906" spans="1:23" x14ac:dyDescent="0.2">
      <c r="A2906" t="s">
        <v>451</v>
      </c>
      <c r="B2906" t="s">
        <v>450</v>
      </c>
      <c r="C2906">
        <v>2015</v>
      </c>
      <c r="D2906">
        <v>44.7</v>
      </c>
      <c r="E2906">
        <v>81</v>
      </c>
      <c r="F2906">
        <v>0.201743529</v>
      </c>
      <c r="G2906">
        <v>400.72914459999998</v>
      </c>
      <c r="H2906">
        <v>7663195</v>
      </c>
      <c r="I2906" t="str">
        <f>Master_Data!$A2906 &amp; "-" &amp; Master_Data!$C2906</f>
        <v>TGO-2015</v>
      </c>
      <c r="J2906">
        <f t="shared" si="540"/>
        <v>-1</v>
      </c>
      <c r="K2906">
        <f t="shared" si="541"/>
        <v>-0.40000000000000568</v>
      </c>
      <c r="L2906">
        <f t="shared" si="542"/>
        <v>-3.0402553999999998E-2</v>
      </c>
      <c r="M2906">
        <f t="shared" si="543"/>
        <v>1546000.002715155</v>
      </c>
      <c r="N2906">
        <f t="shared" si="544"/>
        <v>55.3</v>
      </c>
      <c r="O2906">
        <f t="shared" si="545"/>
        <v>0.50344111906653677</v>
      </c>
      <c r="P2906" t="str">
        <f>IFERROR(VLOOKUP(A2906,Ref_Data!$A:$B,2,0),"Unknown")</f>
        <v>Low Income</v>
      </c>
      <c r="Q2906" t="str">
        <f>IFERROR(VLOOKUP(A2906,Ref_Data!$A:$C,3,0),"Unknown")</f>
        <v>Sub-Saharan Africa</v>
      </c>
      <c r="R2906" t="str">
        <f t="shared" si="546"/>
        <v>Low Access</v>
      </c>
      <c r="S2906">
        <f t="shared" si="547"/>
        <v>-38.315238558046886</v>
      </c>
      <c r="T2906">
        <f t="shared" si="548"/>
        <v>51.08484280850201</v>
      </c>
      <c r="U2906">
        <f t="shared" si="549"/>
        <v>-4.5076978370041791</v>
      </c>
      <c r="V2906">
        <f t="shared" si="550"/>
        <v>13.900000000000002</v>
      </c>
      <c r="W2906">
        <f t="shared" si="551"/>
        <v>-0.17329787399999999</v>
      </c>
    </row>
    <row r="2907" spans="1:23" x14ac:dyDescent="0.2">
      <c r="A2907" t="s">
        <v>451</v>
      </c>
      <c r="B2907" t="s">
        <v>450</v>
      </c>
      <c r="C2907">
        <v>2016</v>
      </c>
      <c r="D2907">
        <v>46.8</v>
      </c>
      <c r="E2907">
        <v>80.7</v>
      </c>
      <c r="F2907">
        <v>0.27078413600000001</v>
      </c>
      <c r="G2907">
        <v>422.80673300000001</v>
      </c>
      <c r="H2907">
        <v>7858289</v>
      </c>
      <c r="I2907" t="str">
        <f>Master_Data!$A2907 &amp; "-" &amp; Master_Data!$C2907</f>
        <v>TGO-2016</v>
      </c>
      <c r="J2907">
        <f t="shared" si="540"/>
        <v>2.0999999999999943</v>
      </c>
      <c r="K2907">
        <f t="shared" si="541"/>
        <v>-0.29999999999999716</v>
      </c>
      <c r="L2907">
        <f t="shared" si="542"/>
        <v>6.9040607000000004E-2</v>
      </c>
      <c r="M2907">
        <f t="shared" si="543"/>
        <v>2127899.9973033043</v>
      </c>
      <c r="N2907">
        <f t="shared" si="544"/>
        <v>53.2</v>
      </c>
      <c r="O2907">
        <f t="shared" si="545"/>
        <v>0.64044423814792939</v>
      </c>
      <c r="P2907" t="str">
        <f>IFERROR(VLOOKUP(A2907,Ref_Data!$A:$B,2,0),"Unknown")</f>
        <v>Low Income</v>
      </c>
      <c r="Q2907" t="str">
        <f>IFERROR(VLOOKUP(A2907,Ref_Data!$A:$C,3,0),"Unknown")</f>
        <v>Sub-Saharan Africa</v>
      </c>
      <c r="R2907" t="str">
        <f t="shared" si="546"/>
        <v>Low Access</v>
      </c>
      <c r="S2907">
        <f t="shared" si="547"/>
        <v>-37.29475113054697</v>
      </c>
      <c r="T2907">
        <f t="shared" si="548"/>
        <v>50.993942474815277</v>
      </c>
      <c r="U2907">
        <f t="shared" si="549"/>
        <v>-4.4035876596694568</v>
      </c>
      <c r="V2907">
        <f t="shared" si="550"/>
        <v>15.999999999999996</v>
      </c>
      <c r="W2907">
        <f t="shared" si="551"/>
        <v>-0.10425726699999999</v>
      </c>
    </row>
    <row r="2908" spans="1:23" x14ac:dyDescent="0.2">
      <c r="A2908" t="s">
        <v>451</v>
      </c>
      <c r="B2908" t="s">
        <v>450</v>
      </c>
      <c r="C2908">
        <v>2017</v>
      </c>
      <c r="D2908">
        <v>48</v>
      </c>
      <c r="E2908">
        <v>78.400000000000006</v>
      </c>
      <c r="F2908">
        <v>0.20545752</v>
      </c>
      <c r="G2908">
        <v>403.9143871</v>
      </c>
      <c r="H2908">
        <v>8057140</v>
      </c>
      <c r="I2908" t="str">
        <f>Master_Data!$A2908 &amp; "-" &amp; Master_Data!$C2908</f>
        <v>TGO-2017</v>
      </c>
      <c r="J2908">
        <f t="shared" si="540"/>
        <v>1.2000000000000028</v>
      </c>
      <c r="K2908">
        <f t="shared" si="541"/>
        <v>-2.2999999999999972</v>
      </c>
      <c r="L2908">
        <f t="shared" si="542"/>
        <v>-6.5326616000000004E-2</v>
      </c>
      <c r="M2908">
        <f t="shared" si="543"/>
        <v>1655400.0026928</v>
      </c>
      <c r="N2908">
        <f t="shared" si="544"/>
        <v>52</v>
      </c>
      <c r="O2908">
        <f t="shared" si="545"/>
        <v>0.50866601082256924</v>
      </c>
      <c r="P2908" t="str">
        <f>IFERROR(VLOOKUP(A2908,Ref_Data!$A:$B,2,0),"Unknown")</f>
        <v>Low Income</v>
      </c>
      <c r="Q2908" t="str">
        <f>IFERROR(VLOOKUP(A2908,Ref_Data!$A:$C,3,0),"Unknown")</f>
        <v>Sub-Saharan Africa</v>
      </c>
      <c r="R2908" t="str">
        <f t="shared" si="546"/>
        <v>Low Access</v>
      </c>
      <c r="S2908">
        <f t="shared" si="547"/>
        <v>-36.853907690078117</v>
      </c>
      <c r="T2908">
        <f t="shared" si="548"/>
        <v>48.858481128265055</v>
      </c>
      <c r="U2908">
        <f t="shared" si="549"/>
        <v>-4.4722935455732236</v>
      </c>
      <c r="V2908">
        <f t="shared" si="550"/>
        <v>17.2</v>
      </c>
      <c r="W2908">
        <f t="shared" si="551"/>
        <v>-0.16958388299999999</v>
      </c>
    </row>
    <row r="2909" spans="1:23" x14ac:dyDescent="0.2">
      <c r="A2909" t="s">
        <v>451</v>
      </c>
      <c r="B2909" t="s">
        <v>450</v>
      </c>
      <c r="C2909">
        <v>2018</v>
      </c>
      <c r="D2909">
        <v>50</v>
      </c>
      <c r="E2909">
        <v>76.7</v>
      </c>
      <c r="F2909">
        <v>0.234453572</v>
      </c>
      <c r="G2909">
        <v>411.04635739999998</v>
      </c>
      <c r="H2909">
        <v>8258778</v>
      </c>
      <c r="I2909" t="str">
        <f>Master_Data!$A2909 &amp; "-" &amp; Master_Data!$C2909</f>
        <v>TGO-2018</v>
      </c>
      <c r="J2909">
        <f t="shared" si="540"/>
        <v>2</v>
      </c>
      <c r="K2909">
        <f t="shared" si="541"/>
        <v>-1.7000000000000028</v>
      </c>
      <c r="L2909">
        <f t="shared" si="542"/>
        <v>2.8996051999999994E-2</v>
      </c>
      <c r="M2909">
        <f t="shared" si="543"/>
        <v>1936300.0024550159</v>
      </c>
      <c r="N2909">
        <f t="shared" si="544"/>
        <v>50</v>
      </c>
      <c r="O2909">
        <f t="shared" si="545"/>
        <v>0.5703823127955544</v>
      </c>
      <c r="P2909" t="str">
        <f>IFERROR(VLOOKUP(A2909,Ref_Data!$A:$B,2,0),"Unknown")</f>
        <v>Low Income</v>
      </c>
      <c r="Q2909" t="str">
        <f>IFERROR(VLOOKUP(A2909,Ref_Data!$A:$C,3,0),"Unknown")</f>
        <v>Sub-Saharan Africa</v>
      </c>
      <c r="R2909" t="str">
        <f t="shared" si="546"/>
        <v>Moderate Access</v>
      </c>
      <c r="S2909">
        <f t="shared" si="547"/>
        <v>-35.483800559687495</v>
      </c>
      <c r="T2909">
        <f t="shared" si="548"/>
        <v>47.136969829674698</v>
      </c>
      <c r="U2909">
        <f t="shared" si="549"/>
        <v>-4.4764154376276153</v>
      </c>
      <c r="V2909">
        <f t="shared" si="550"/>
        <v>19.2</v>
      </c>
      <c r="W2909">
        <f t="shared" si="551"/>
        <v>-0.140587831</v>
      </c>
    </row>
    <row r="2910" spans="1:23" x14ac:dyDescent="0.2">
      <c r="A2910" t="s">
        <v>451</v>
      </c>
      <c r="B2910" t="s">
        <v>450</v>
      </c>
      <c r="C2910">
        <v>2019</v>
      </c>
      <c r="D2910">
        <v>52.5</v>
      </c>
      <c r="E2910">
        <v>78.599999999999994</v>
      </c>
      <c r="F2910">
        <v>0.24876321400000001</v>
      </c>
      <c r="G2910">
        <v>414.03009429999997</v>
      </c>
      <c r="H2910">
        <v>8463068</v>
      </c>
      <c r="I2910" t="str">
        <f>Master_Data!$A2910 &amp; "-" &amp; Master_Data!$C2910</f>
        <v>TGO-2019</v>
      </c>
      <c r="J2910">
        <f t="shared" si="540"/>
        <v>2.5</v>
      </c>
      <c r="K2910">
        <f t="shared" si="541"/>
        <v>1.8999999999999915</v>
      </c>
      <c r="L2910">
        <f t="shared" si="542"/>
        <v>1.4309642000000011E-2</v>
      </c>
      <c r="M2910">
        <f t="shared" si="543"/>
        <v>2105299.9959805519</v>
      </c>
      <c r="N2910">
        <f t="shared" si="544"/>
        <v>47.5</v>
      </c>
      <c r="O2910">
        <f t="shared" si="545"/>
        <v>0.60083365297535585</v>
      </c>
      <c r="P2910" t="str">
        <f>IFERROR(VLOOKUP(A2910,Ref_Data!$A:$B,2,0),"Unknown")</f>
        <v>Low Income</v>
      </c>
      <c r="Q2910" t="str">
        <f>IFERROR(VLOOKUP(A2910,Ref_Data!$A:$C,3,0),"Unknown")</f>
        <v>Sub-Saharan Africa</v>
      </c>
      <c r="R2910" t="str">
        <f t="shared" si="546"/>
        <v>Moderate Access</v>
      </c>
      <c r="S2910">
        <f t="shared" si="547"/>
        <v>-33.541377139414124</v>
      </c>
      <c r="T2910">
        <f t="shared" si="548"/>
        <v>49.137808956172705</v>
      </c>
      <c r="U2910">
        <f t="shared" si="549"/>
        <v>-4.4346380815815873</v>
      </c>
      <c r="V2910">
        <f t="shared" si="550"/>
        <v>21.7</v>
      </c>
      <c r="W2910">
        <f t="shared" si="551"/>
        <v>-0.12627818899999999</v>
      </c>
    </row>
    <row r="2911" spans="1:23" x14ac:dyDescent="0.2">
      <c r="A2911" t="s">
        <v>451</v>
      </c>
      <c r="B2911" t="s">
        <v>450</v>
      </c>
      <c r="C2911">
        <v>2020</v>
      </c>
      <c r="D2911">
        <v>54.1</v>
      </c>
      <c r="E2911">
        <v>76.2</v>
      </c>
      <c r="F2911">
        <v>0.27934004800000001</v>
      </c>
      <c r="G2911">
        <v>424.62221260000001</v>
      </c>
      <c r="H2911">
        <v>8669720</v>
      </c>
      <c r="I2911" t="str">
        <f>Master_Data!$A2911 &amp; "-" &amp; Master_Data!$C2911</f>
        <v>TGO-2020</v>
      </c>
      <c r="J2911">
        <f t="shared" si="540"/>
        <v>1.6000000000000014</v>
      </c>
      <c r="K2911">
        <f t="shared" si="541"/>
        <v>-2.3999999999999915</v>
      </c>
      <c r="L2911">
        <f t="shared" si="542"/>
        <v>3.0576833999999997E-2</v>
      </c>
      <c r="M2911">
        <f t="shared" si="543"/>
        <v>2421800.0009465599</v>
      </c>
      <c r="N2911">
        <f t="shared" si="544"/>
        <v>45.9</v>
      </c>
      <c r="O2911">
        <f t="shared" si="545"/>
        <v>0.65785547649421294</v>
      </c>
      <c r="P2911" t="str">
        <f>IFERROR(VLOOKUP(A2911,Ref_Data!$A:$B,2,0),"Unknown")</f>
        <v>Low Income</v>
      </c>
      <c r="Q2911" t="str">
        <f>IFERROR(VLOOKUP(A2911,Ref_Data!$A:$C,3,0),"Unknown")</f>
        <v>Sub-Saharan Africa</v>
      </c>
      <c r="R2911" t="str">
        <f t="shared" si="546"/>
        <v>Moderate Access</v>
      </c>
      <c r="S2911">
        <f t="shared" si="547"/>
        <v>-32.473834525664081</v>
      </c>
      <c r="T2911">
        <f t="shared" si="548"/>
        <v>45.665146566184745</v>
      </c>
      <c r="U2911">
        <f t="shared" si="549"/>
        <v>-4.121407588301258</v>
      </c>
      <c r="V2911">
        <f t="shared" si="550"/>
        <v>23.3</v>
      </c>
      <c r="W2911">
        <f t="shared" si="551"/>
        <v>-9.5701354999999988E-2</v>
      </c>
    </row>
    <row r="2912" spans="1:23" x14ac:dyDescent="0.2">
      <c r="A2912" t="s">
        <v>451</v>
      </c>
      <c r="B2912" t="s">
        <v>450</v>
      </c>
      <c r="C2912">
        <v>2021</v>
      </c>
      <c r="D2912">
        <v>55.7</v>
      </c>
      <c r="E2912">
        <v>75.099999999999994</v>
      </c>
      <c r="F2912">
        <v>0.28541246100000001</v>
      </c>
      <c r="G2912">
        <v>422.5331213</v>
      </c>
      <c r="H2912">
        <v>8878379</v>
      </c>
      <c r="I2912" t="str">
        <f>Master_Data!$A2912 &amp; "-" &amp; Master_Data!$C2912</f>
        <v>TGO-2021</v>
      </c>
      <c r="J2912">
        <f t="shared" si="540"/>
        <v>1.6000000000000014</v>
      </c>
      <c r="K2912">
        <f t="shared" si="541"/>
        <v>-1.1000000000000085</v>
      </c>
      <c r="L2912">
        <f t="shared" si="542"/>
        <v>6.0724129999999987E-3</v>
      </c>
      <c r="M2912">
        <f t="shared" si="543"/>
        <v>2534000.0000807191</v>
      </c>
      <c r="N2912">
        <f t="shared" si="544"/>
        <v>44.3</v>
      </c>
      <c r="O2912">
        <f t="shared" si="545"/>
        <v>0.67547949879497415</v>
      </c>
      <c r="P2912" t="str">
        <f>IFERROR(VLOOKUP(A2912,Ref_Data!$A:$B,2,0),"Unknown")</f>
        <v>Low Income</v>
      </c>
      <c r="Q2912" t="str">
        <f>IFERROR(VLOOKUP(A2912,Ref_Data!$A:$C,3,0),"Unknown")</f>
        <v>Sub-Saharan Africa</v>
      </c>
      <c r="R2912" t="str">
        <f t="shared" si="546"/>
        <v>Moderate Access</v>
      </c>
      <c r="S2912">
        <f t="shared" si="547"/>
        <v>-31.425168510273437</v>
      </c>
      <c r="T2912">
        <f t="shared" si="548"/>
        <v>45.496618357487932</v>
      </c>
      <c r="U2912">
        <f t="shared" si="549"/>
        <v>-4.2953218800041864</v>
      </c>
      <c r="V2912">
        <f t="shared" si="550"/>
        <v>24.900000000000002</v>
      </c>
      <c r="W2912">
        <f t="shared" si="551"/>
        <v>-8.9628941999999989E-2</v>
      </c>
    </row>
    <row r="2913" spans="1:23" x14ac:dyDescent="0.2">
      <c r="A2913" t="s">
        <v>451</v>
      </c>
      <c r="B2913" t="s">
        <v>450</v>
      </c>
      <c r="C2913">
        <v>2022</v>
      </c>
      <c r="D2913">
        <v>57.2</v>
      </c>
      <c r="F2913">
        <v>0.28652091000000002</v>
      </c>
      <c r="G2913">
        <v>425.40232109999999</v>
      </c>
      <c r="H2913">
        <v>9089738</v>
      </c>
      <c r="I2913" t="str">
        <f>Master_Data!$A2913 &amp; "-" &amp; Master_Data!$C2913</f>
        <v>TGO-2022</v>
      </c>
      <c r="J2913">
        <f t="shared" si="540"/>
        <v>1.5</v>
      </c>
      <c r="K2913" t="str">
        <f t="shared" si="541"/>
        <v/>
      </c>
      <c r="L2913">
        <f t="shared" si="542"/>
        <v>1.1084490000000113E-3</v>
      </c>
      <c r="M2913">
        <f t="shared" si="543"/>
        <v>2604400.00342158</v>
      </c>
      <c r="N2913">
        <f t="shared" si="544"/>
        <v>42.8</v>
      </c>
      <c r="O2913">
        <f t="shared" si="545"/>
        <v>0.67352925874761993</v>
      </c>
      <c r="P2913" t="str">
        <f>IFERROR(VLOOKUP(A2913,Ref_Data!$A:$B,2,0),"Unknown")</f>
        <v>Low Income</v>
      </c>
      <c r="Q2913" t="str">
        <f>IFERROR(VLOOKUP(A2913,Ref_Data!$A:$C,3,0),"Unknown")</f>
        <v>Sub-Saharan Africa</v>
      </c>
      <c r="R2913" t="str">
        <f t="shared" si="546"/>
        <v>Moderate Access</v>
      </c>
      <c r="S2913">
        <f t="shared" si="547"/>
        <v>-30.214053663984345</v>
      </c>
      <c r="T2913" t="str">
        <f t="shared" si="548"/>
        <v/>
      </c>
      <c r="U2913">
        <f t="shared" si="549"/>
        <v>-4.2642801422259362</v>
      </c>
      <c r="V2913">
        <f t="shared" si="550"/>
        <v>26.400000000000002</v>
      </c>
      <c r="W2913">
        <f t="shared" si="551"/>
        <v>-8.8520492999999978E-2</v>
      </c>
    </row>
    <row r="2914" spans="1:23" x14ac:dyDescent="0.2">
      <c r="A2914" t="s">
        <v>453</v>
      </c>
      <c r="B2914" t="s">
        <v>452</v>
      </c>
      <c r="C2914">
        <v>2010</v>
      </c>
      <c r="D2914">
        <v>99.7</v>
      </c>
      <c r="E2914">
        <v>22.8</v>
      </c>
      <c r="F2914">
        <v>3.5923240970000001</v>
      </c>
      <c r="G2914">
        <v>1718.6211840000001</v>
      </c>
      <c r="H2914">
        <v>68579447</v>
      </c>
      <c r="I2914" t="str">
        <f>Master_Data!$A2914 &amp; "-" &amp; Master_Data!$C2914</f>
        <v>THA-2010</v>
      </c>
      <c r="J2914" t="str">
        <f t="shared" si="540"/>
        <v/>
      </c>
      <c r="K2914" t="str">
        <f t="shared" si="541"/>
        <v/>
      </c>
      <c r="L2914" t="str">
        <f t="shared" si="542"/>
        <v/>
      </c>
      <c r="M2914">
        <f t="shared" si="543"/>
        <v>246359600.01703435</v>
      </c>
      <c r="N2914">
        <f t="shared" si="544"/>
        <v>0.29999999999999716</v>
      </c>
      <c r="O2914">
        <f t="shared" si="545"/>
        <v>2.0902361325717256</v>
      </c>
      <c r="P2914" t="str">
        <f>IFERROR(VLOOKUP(A2914,Ref_Data!$A:$B,2,0),"Unknown")</f>
        <v>Upper Middle Income</v>
      </c>
      <c r="Q2914" t="str">
        <f>IFERROR(VLOOKUP(A2914,Ref_Data!$A:$C,3,0),"Unknown")</f>
        <v>East Asia &amp; Pacific</v>
      </c>
      <c r="R2914" t="str">
        <f t="shared" si="546"/>
        <v>Universal Access</v>
      </c>
      <c r="S2914">
        <f t="shared" si="547"/>
        <v>20.075342560585952</v>
      </c>
      <c r="T2914">
        <f t="shared" si="548"/>
        <v>-7.6126649067379013</v>
      </c>
      <c r="U2914">
        <f t="shared" si="549"/>
        <v>-1.5057351169916342</v>
      </c>
      <c r="V2914">
        <f t="shared" si="550"/>
        <v>0</v>
      </c>
      <c r="W2914">
        <f t="shared" si="551"/>
        <v>0</v>
      </c>
    </row>
    <row r="2915" spans="1:23" x14ac:dyDescent="0.2">
      <c r="A2915" t="s">
        <v>453</v>
      </c>
      <c r="B2915" t="s">
        <v>452</v>
      </c>
      <c r="C2915">
        <v>2011</v>
      </c>
      <c r="D2915">
        <v>99.3</v>
      </c>
      <c r="E2915">
        <v>23</v>
      </c>
      <c r="F2915">
        <v>3.575658357</v>
      </c>
      <c r="G2915">
        <v>1704.823341</v>
      </c>
      <c r="H2915">
        <v>69007208</v>
      </c>
      <c r="I2915" t="str">
        <f>Master_Data!$A2915 &amp; "-" &amp; Master_Data!$C2915</f>
        <v>THA-2011</v>
      </c>
      <c r="J2915">
        <f t="shared" si="540"/>
        <v>-0.40000000000000568</v>
      </c>
      <c r="K2915">
        <f t="shared" si="541"/>
        <v>0.19999999999999929</v>
      </c>
      <c r="L2915">
        <f t="shared" si="542"/>
        <v>-1.6665740000000095E-2</v>
      </c>
      <c r="M2915">
        <f t="shared" si="543"/>
        <v>246746199.97843724</v>
      </c>
      <c r="N2915">
        <f t="shared" si="544"/>
        <v>0.70000000000000284</v>
      </c>
      <c r="O2915">
        <f t="shared" si="545"/>
        <v>2.0973776408426121</v>
      </c>
      <c r="P2915" t="str">
        <f>IFERROR(VLOOKUP(A2915,Ref_Data!$A:$B,2,0),"Unknown")</f>
        <v>Upper Middle Income</v>
      </c>
      <c r="Q2915" t="str">
        <f>IFERROR(VLOOKUP(A2915,Ref_Data!$A:$C,3,0),"Unknown")</f>
        <v>East Asia &amp; Pacific</v>
      </c>
      <c r="R2915" t="str">
        <f t="shared" si="546"/>
        <v>Universal Access</v>
      </c>
      <c r="S2915">
        <f t="shared" si="547"/>
        <v>18.884672569179685</v>
      </c>
      <c r="T2915">
        <f t="shared" si="548"/>
        <v>-7.1973702896411424</v>
      </c>
      <c r="U2915">
        <f t="shared" si="549"/>
        <v>-1.5508750267740554</v>
      </c>
      <c r="V2915">
        <f t="shared" si="550"/>
        <v>-0.40000000000000568</v>
      </c>
      <c r="W2915">
        <f t="shared" si="551"/>
        <v>-1.6665740000000095E-2</v>
      </c>
    </row>
    <row r="2916" spans="1:23" x14ac:dyDescent="0.2">
      <c r="A2916" t="s">
        <v>453</v>
      </c>
      <c r="B2916" t="s">
        <v>452</v>
      </c>
      <c r="C2916">
        <v>2012</v>
      </c>
      <c r="D2916">
        <v>99.1</v>
      </c>
      <c r="E2916">
        <v>23.6</v>
      </c>
      <c r="F2916">
        <v>3.8136373969999999</v>
      </c>
      <c r="G2916">
        <v>1818.192043</v>
      </c>
      <c r="H2916">
        <v>69436098</v>
      </c>
      <c r="I2916" t="str">
        <f>Master_Data!$A2916 &amp; "-" &amp; Master_Data!$C2916</f>
        <v>THA-2012</v>
      </c>
      <c r="J2916">
        <f t="shared" si="540"/>
        <v>-0.20000000000000284</v>
      </c>
      <c r="K2916">
        <f t="shared" si="541"/>
        <v>0.60000000000000142</v>
      </c>
      <c r="L2916">
        <f t="shared" si="542"/>
        <v>0.23797903999999992</v>
      </c>
      <c r="M2916">
        <f t="shared" si="543"/>
        <v>264804100.0345569</v>
      </c>
      <c r="N2916">
        <f t="shared" si="544"/>
        <v>0.90000000000000568</v>
      </c>
      <c r="O2916">
        <f t="shared" si="545"/>
        <v>2.0974887728072629</v>
      </c>
      <c r="P2916" t="str">
        <f>IFERROR(VLOOKUP(A2916,Ref_Data!$A:$B,2,0),"Unknown")</f>
        <v>Upper Middle Income</v>
      </c>
      <c r="Q2916" t="str">
        <f>IFERROR(VLOOKUP(A2916,Ref_Data!$A:$C,3,0),"Unknown")</f>
        <v>East Asia &amp; Pacific</v>
      </c>
      <c r="R2916" t="str">
        <f t="shared" si="546"/>
        <v>Universal Access</v>
      </c>
      <c r="S2916">
        <f t="shared" si="547"/>
        <v>17.979195463984368</v>
      </c>
      <c r="T2916">
        <f t="shared" si="548"/>
        <v>-6.5071294532248807</v>
      </c>
      <c r="U2916">
        <f t="shared" si="549"/>
        <v>-1.5918666660962293</v>
      </c>
      <c r="V2916">
        <f t="shared" si="550"/>
        <v>-0.60000000000000853</v>
      </c>
      <c r="W2916">
        <f t="shared" si="551"/>
        <v>0.22131329999999982</v>
      </c>
    </row>
    <row r="2917" spans="1:23" x14ac:dyDescent="0.2">
      <c r="A2917" t="s">
        <v>453</v>
      </c>
      <c r="B2917" t="s">
        <v>452</v>
      </c>
      <c r="C2917">
        <v>2013</v>
      </c>
      <c r="D2917">
        <v>99.4</v>
      </c>
      <c r="E2917">
        <v>23.2</v>
      </c>
      <c r="F2917">
        <v>3.950993623</v>
      </c>
      <c r="G2917">
        <v>1943.9230399999999</v>
      </c>
      <c r="H2917">
        <v>69845114</v>
      </c>
      <c r="I2917" t="str">
        <f>Master_Data!$A2917 &amp; "-" &amp; Master_Data!$C2917</f>
        <v>THA-2013</v>
      </c>
      <c r="J2917">
        <f t="shared" si="540"/>
        <v>0.30000000000001137</v>
      </c>
      <c r="K2917">
        <f t="shared" si="541"/>
        <v>-0.40000000000000213</v>
      </c>
      <c r="L2917">
        <f t="shared" si="542"/>
        <v>0.13735622600000008</v>
      </c>
      <c r="M2917">
        <f t="shared" si="543"/>
        <v>275957600.01170802</v>
      </c>
      <c r="N2917">
        <f t="shared" si="544"/>
        <v>0.59999999999999432</v>
      </c>
      <c r="O2917">
        <f t="shared" si="545"/>
        <v>2.0324845900278028</v>
      </c>
      <c r="P2917" t="str">
        <f>IFERROR(VLOOKUP(A2917,Ref_Data!$A:$B,2,0),"Unknown")</f>
        <v>Upper Middle Income</v>
      </c>
      <c r="Q2917" t="str">
        <f>IFERROR(VLOOKUP(A2917,Ref_Data!$A:$C,3,0),"Unknown")</f>
        <v>East Asia &amp; Pacific</v>
      </c>
      <c r="R2917" t="str">
        <f t="shared" si="546"/>
        <v>Universal Access</v>
      </c>
      <c r="S2917">
        <f t="shared" si="547"/>
        <v>17.687461823359399</v>
      </c>
      <c r="T2917">
        <f t="shared" si="548"/>
        <v>-7.1016400838353491</v>
      </c>
      <c r="U2917">
        <f t="shared" si="549"/>
        <v>-1.017376821000004</v>
      </c>
      <c r="V2917">
        <f t="shared" si="550"/>
        <v>-0.29999999999999716</v>
      </c>
      <c r="W2917">
        <f t="shared" si="551"/>
        <v>0.35866952599999991</v>
      </c>
    </row>
    <row r="2918" spans="1:23" x14ac:dyDescent="0.2">
      <c r="A2918" t="s">
        <v>453</v>
      </c>
      <c r="B2918" t="s">
        <v>452</v>
      </c>
      <c r="C2918">
        <v>2014</v>
      </c>
      <c r="D2918">
        <v>99.5</v>
      </c>
      <c r="E2918">
        <v>24.4</v>
      </c>
      <c r="F2918">
        <v>3.8811862769999999</v>
      </c>
      <c r="G2918">
        <v>1926.2258260000001</v>
      </c>
      <c r="H2918">
        <v>70216367</v>
      </c>
      <c r="I2918" t="str">
        <f>Master_Data!$A2918 &amp; "-" &amp; Master_Data!$C2918</f>
        <v>THA-2014</v>
      </c>
      <c r="J2918">
        <f t="shared" si="540"/>
        <v>9.9999999999994316E-2</v>
      </c>
      <c r="K2918">
        <f t="shared" si="541"/>
        <v>1.1999999999999993</v>
      </c>
      <c r="L2918">
        <f t="shared" si="542"/>
        <v>-6.9807346000000159E-2</v>
      </c>
      <c r="M2918">
        <f t="shared" si="543"/>
        <v>272522800.02119565</v>
      </c>
      <c r="N2918">
        <f t="shared" si="544"/>
        <v>0.5</v>
      </c>
      <c r="O2918">
        <f t="shared" si="545"/>
        <v>2.0149175785165698</v>
      </c>
      <c r="P2918" t="str">
        <f>IFERROR(VLOOKUP(A2918,Ref_Data!$A:$B,2,0),"Unknown")</f>
        <v>Upper Middle Income</v>
      </c>
      <c r="Q2918" t="str">
        <f>IFERROR(VLOOKUP(A2918,Ref_Data!$A:$C,3,0),"Unknown")</f>
        <v>East Asia &amp; Pacific</v>
      </c>
      <c r="R2918" t="str">
        <f t="shared" si="546"/>
        <v>Universal Access</v>
      </c>
      <c r="S2918">
        <f t="shared" si="547"/>
        <v>17.059097411132853</v>
      </c>
      <c r="T2918">
        <f t="shared" si="548"/>
        <v>-5.7117266055783027</v>
      </c>
      <c r="U2918">
        <f t="shared" si="549"/>
        <v>-0.91010062108368439</v>
      </c>
      <c r="V2918">
        <f t="shared" si="550"/>
        <v>-0.20000000000000284</v>
      </c>
      <c r="W2918">
        <f t="shared" si="551"/>
        <v>0.28886217999999975</v>
      </c>
    </row>
    <row r="2919" spans="1:23" x14ac:dyDescent="0.2">
      <c r="A2919" t="s">
        <v>453</v>
      </c>
      <c r="B2919" t="s">
        <v>452</v>
      </c>
      <c r="C2919">
        <v>2015</v>
      </c>
      <c r="D2919">
        <v>99.6</v>
      </c>
      <c r="E2919">
        <v>22.6</v>
      </c>
      <c r="F2919">
        <v>3.9901407409999998</v>
      </c>
      <c r="G2919">
        <v>1932.67391</v>
      </c>
      <c r="H2919">
        <v>70540795</v>
      </c>
      <c r="I2919" t="str">
        <f>Master_Data!$A2919 &amp; "-" &amp; Master_Data!$C2919</f>
        <v>THA-2015</v>
      </c>
      <c r="J2919">
        <f t="shared" si="540"/>
        <v>9.9999999999994316E-2</v>
      </c>
      <c r="K2919">
        <f t="shared" si="541"/>
        <v>-1.7999999999999972</v>
      </c>
      <c r="L2919">
        <f t="shared" si="542"/>
        <v>0.10895446399999997</v>
      </c>
      <c r="M2919">
        <f t="shared" si="543"/>
        <v>281467700.03202909</v>
      </c>
      <c r="N2919">
        <f t="shared" si="544"/>
        <v>0.40000000000000568</v>
      </c>
      <c r="O2919">
        <f t="shared" si="545"/>
        <v>2.0645700862180107</v>
      </c>
      <c r="P2919" t="str">
        <f>IFERROR(VLOOKUP(A2919,Ref_Data!$A:$B,2,0),"Unknown")</f>
        <v>Upper Middle Income</v>
      </c>
      <c r="Q2919" t="str">
        <f>IFERROR(VLOOKUP(A2919,Ref_Data!$A:$C,3,0),"Unknown")</f>
        <v>East Asia &amp; Pacific</v>
      </c>
      <c r="R2919" t="str">
        <f t="shared" si="546"/>
        <v>Universal Access</v>
      </c>
      <c r="S2919">
        <f t="shared" si="547"/>
        <v>16.584761441953106</v>
      </c>
      <c r="T2919">
        <f t="shared" si="548"/>
        <v>-7.3151571914979883</v>
      </c>
      <c r="U2919">
        <f t="shared" si="549"/>
        <v>-0.71930062500417913</v>
      </c>
      <c r="V2919">
        <f t="shared" si="550"/>
        <v>-0.10000000000000853</v>
      </c>
      <c r="W2919">
        <f t="shared" si="551"/>
        <v>0.39781664399999972</v>
      </c>
    </row>
    <row r="2920" spans="1:23" x14ac:dyDescent="0.2">
      <c r="A2920" t="s">
        <v>453</v>
      </c>
      <c r="B2920" t="s">
        <v>452</v>
      </c>
      <c r="C2920">
        <v>2016</v>
      </c>
      <c r="D2920">
        <v>99.9</v>
      </c>
      <c r="E2920">
        <v>22.4</v>
      </c>
      <c r="F2920">
        <v>3.9199043640000002</v>
      </c>
      <c r="G2920">
        <v>1985.0053089999999</v>
      </c>
      <c r="H2920">
        <v>70859841</v>
      </c>
      <c r="I2920" t="str">
        <f>Master_Data!$A2920 &amp; "-" &amp; Master_Data!$C2920</f>
        <v>THA-2016</v>
      </c>
      <c r="J2920">
        <f t="shared" si="540"/>
        <v>0.30000000000001137</v>
      </c>
      <c r="K2920">
        <f t="shared" si="541"/>
        <v>-0.20000000000000284</v>
      </c>
      <c r="L2920">
        <f t="shared" si="542"/>
        <v>-7.0236376999999628E-2</v>
      </c>
      <c r="M2920">
        <f t="shared" si="543"/>
        <v>277763799.96824616</v>
      </c>
      <c r="N2920">
        <f t="shared" si="544"/>
        <v>9.9999999999994316E-2</v>
      </c>
      <c r="O2920">
        <f t="shared" si="545"/>
        <v>1.9747576221721836</v>
      </c>
      <c r="P2920" t="str">
        <f>IFERROR(VLOOKUP(A2920,Ref_Data!$A:$B,2,0),"Unknown")</f>
        <v>Upper Middle Income</v>
      </c>
      <c r="Q2920" t="str">
        <f>IFERROR(VLOOKUP(A2920,Ref_Data!$A:$C,3,0),"Unknown")</f>
        <v>East Asia &amp; Pacific</v>
      </c>
      <c r="R2920" t="str">
        <f t="shared" si="546"/>
        <v>Universal Access</v>
      </c>
      <c r="S2920">
        <f t="shared" si="547"/>
        <v>15.805248869453038</v>
      </c>
      <c r="T2920">
        <f t="shared" si="548"/>
        <v>-7.3060575251847268</v>
      </c>
      <c r="U2920">
        <f t="shared" si="549"/>
        <v>-0.75446743166945618</v>
      </c>
      <c r="V2920">
        <f t="shared" si="550"/>
        <v>0.20000000000000284</v>
      </c>
      <c r="W2920">
        <f t="shared" si="551"/>
        <v>0.32758026700000009</v>
      </c>
    </row>
    <row r="2921" spans="1:23" x14ac:dyDescent="0.2">
      <c r="A2921" t="s">
        <v>453</v>
      </c>
      <c r="B2921" t="s">
        <v>452</v>
      </c>
      <c r="C2921">
        <v>2017</v>
      </c>
      <c r="D2921">
        <v>99.9</v>
      </c>
      <c r="E2921">
        <v>22.2</v>
      </c>
      <c r="F2921">
        <v>3.9499755670000001</v>
      </c>
      <c r="G2921">
        <v>1988.137815</v>
      </c>
      <c r="H2921">
        <v>71160187</v>
      </c>
      <c r="I2921" t="str">
        <f>Master_Data!$A2921 &amp; "-" &amp; Master_Data!$C2921</f>
        <v>THA-2017</v>
      </c>
      <c r="J2921">
        <f t="shared" si="540"/>
        <v>0</v>
      </c>
      <c r="K2921">
        <f t="shared" si="541"/>
        <v>-0.19999999999999929</v>
      </c>
      <c r="L2921">
        <f t="shared" si="542"/>
        <v>3.007120299999988E-2</v>
      </c>
      <c r="M2921">
        <f t="shared" si="543"/>
        <v>281080999.99315101</v>
      </c>
      <c r="N2921">
        <f t="shared" si="544"/>
        <v>9.9999999999994316E-2</v>
      </c>
      <c r="O2921">
        <f t="shared" si="545"/>
        <v>1.9867715090968177</v>
      </c>
      <c r="P2921" t="str">
        <f>IFERROR(VLOOKUP(A2921,Ref_Data!$A:$B,2,0),"Unknown")</f>
        <v>Upper Middle Income</v>
      </c>
      <c r="Q2921" t="str">
        <f>IFERROR(VLOOKUP(A2921,Ref_Data!$A:$C,3,0),"Unknown")</f>
        <v>East Asia &amp; Pacific</v>
      </c>
      <c r="R2921" t="str">
        <f t="shared" si="546"/>
        <v>Universal Access</v>
      </c>
      <c r="S2921">
        <f t="shared" si="547"/>
        <v>15.046092309921889</v>
      </c>
      <c r="T2921">
        <f t="shared" si="548"/>
        <v>-7.341518871734948</v>
      </c>
      <c r="U2921">
        <f t="shared" si="549"/>
        <v>-0.72777549857322388</v>
      </c>
      <c r="V2921">
        <f t="shared" si="550"/>
        <v>0.20000000000000284</v>
      </c>
      <c r="W2921">
        <f t="shared" si="551"/>
        <v>0.35765146999999997</v>
      </c>
    </row>
    <row r="2922" spans="1:23" x14ac:dyDescent="0.2">
      <c r="A2922" t="s">
        <v>453</v>
      </c>
      <c r="B2922" t="s">
        <v>452</v>
      </c>
      <c r="C2922">
        <v>2018</v>
      </c>
      <c r="D2922">
        <v>99.8</v>
      </c>
      <c r="E2922">
        <v>23.7</v>
      </c>
      <c r="F2922">
        <v>3.8760002490000001</v>
      </c>
      <c r="G2922">
        <v>1951.855636</v>
      </c>
      <c r="H2922">
        <v>71376079</v>
      </c>
      <c r="I2922" t="str">
        <f>Master_Data!$A2922 &amp; "-" &amp; Master_Data!$C2922</f>
        <v>THA-2018</v>
      </c>
      <c r="J2922">
        <f t="shared" si="540"/>
        <v>-0.10000000000000853</v>
      </c>
      <c r="K2922">
        <f t="shared" si="541"/>
        <v>1.5</v>
      </c>
      <c r="L2922">
        <f t="shared" si="542"/>
        <v>-7.3975318000000012E-2</v>
      </c>
      <c r="M2922">
        <f t="shared" si="543"/>
        <v>276653699.97664368</v>
      </c>
      <c r="N2922">
        <f t="shared" si="544"/>
        <v>0.20000000000000284</v>
      </c>
      <c r="O2922">
        <f t="shared" si="545"/>
        <v>1.9858027292137299</v>
      </c>
      <c r="P2922" t="str">
        <f>IFERROR(VLOOKUP(A2922,Ref_Data!$A:$B,2,0),"Unknown")</f>
        <v>Upper Middle Income</v>
      </c>
      <c r="Q2922" t="str">
        <f>IFERROR(VLOOKUP(A2922,Ref_Data!$A:$C,3,0),"Unknown")</f>
        <v>East Asia &amp; Pacific</v>
      </c>
      <c r="R2922" t="str">
        <f t="shared" si="546"/>
        <v>Universal Access</v>
      </c>
      <c r="S2922">
        <f t="shared" si="547"/>
        <v>14.316199440312502</v>
      </c>
      <c r="T2922">
        <f t="shared" si="548"/>
        <v>-5.8630301703253025</v>
      </c>
      <c r="U2922">
        <f t="shared" si="549"/>
        <v>-0.83486876062761484</v>
      </c>
      <c r="V2922">
        <f t="shared" si="550"/>
        <v>9.9999999999994316E-2</v>
      </c>
      <c r="W2922">
        <f t="shared" si="551"/>
        <v>0.28367615199999996</v>
      </c>
    </row>
    <row r="2923" spans="1:23" x14ac:dyDescent="0.2">
      <c r="A2923" t="s">
        <v>453</v>
      </c>
      <c r="B2923" t="s">
        <v>452</v>
      </c>
      <c r="C2923">
        <v>2019</v>
      </c>
      <c r="D2923">
        <v>99.9</v>
      </c>
      <c r="E2923">
        <v>23.9</v>
      </c>
      <c r="F2923">
        <v>4.00533143</v>
      </c>
      <c r="G2923">
        <v>1989.8123419999999</v>
      </c>
      <c r="H2923">
        <v>71522271</v>
      </c>
      <c r="I2923" t="str">
        <f>Master_Data!$A2923 &amp; "-" &amp; Master_Data!$C2923</f>
        <v>THA-2019</v>
      </c>
      <c r="J2923">
        <f t="shared" si="540"/>
        <v>0.10000000000000853</v>
      </c>
      <c r="K2923">
        <f t="shared" si="541"/>
        <v>0.19999999999999929</v>
      </c>
      <c r="L2923">
        <f t="shared" si="542"/>
        <v>0.12933118099999996</v>
      </c>
      <c r="M2923">
        <f t="shared" si="543"/>
        <v>286470399.98127753</v>
      </c>
      <c r="N2923">
        <f t="shared" si="544"/>
        <v>9.9999999999994316E-2</v>
      </c>
      <c r="O2923">
        <f t="shared" si="545"/>
        <v>2.0129191810993401</v>
      </c>
      <c r="P2923" t="str">
        <f>IFERROR(VLOOKUP(A2923,Ref_Data!$A:$B,2,0),"Unknown")</f>
        <v>Upper Middle Income</v>
      </c>
      <c r="Q2923" t="str">
        <f>IFERROR(VLOOKUP(A2923,Ref_Data!$A:$C,3,0),"Unknown")</f>
        <v>East Asia &amp; Pacific</v>
      </c>
      <c r="R2923" t="str">
        <f t="shared" si="546"/>
        <v>Universal Access</v>
      </c>
      <c r="S2923">
        <f t="shared" si="547"/>
        <v>13.858622860585882</v>
      </c>
      <c r="T2923">
        <f t="shared" si="548"/>
        <v>-5.5621910438272906</v>
      </c>
      <c r="U2923">
        <f t="shared" si="549"/>
        <v>-0.67806986558158755</v>
      </c>
      <c r="V2923">
        <f t="shared" si="550"/>
        <v>0.20000000000000284</v>
      </c>
      <c r="W2923">
        <f t="shared" si="551"/>
        <v>0.41300733299999992</v>
      </c>
    </row>
    <row r="2924" spans="1:23" x14ac:dyDescent="0.2">
      <c r="A2924" t="s">
        <v>453</v>
      </c>
      <c r="B2924" t="s">
        <v>452</v>
      </c>
      <c r="C2924">
        <v>2020</v>
      </c>
      <c r="D2924">
        <v>100</v>
      </c>
      <c r="E2924">
        <v>20.9</v>
      </c>
      <c r="F2924">
        <v>3.8473993640000002</v>
      </c>
      <c r="G2924">
        <v>1884.350737</v>
      </c>
      <c r="H2924">
        <v>71641484</v>
      </c>
      <c r="I2924" t="str">
        <f>Master_Data!$A2924 &amp; "-" &amp; Master_Data!$C2924</f>
        <v>THA-2020</v>
      </c>
      <c r="J2924">
        <f t="shared" si="540"/>
        <v>9.9999999999994316E-2</v>
      </c>
      <c r="K2924">
        <f t="shared" si="541"/>
        <v>-3</v>
      </c>
      <c r="L2924">
        <f t="shared" si="542"/>
        <v>-0.15793206599999987</v>
      </c>
      <c r="M2924">
        <f t="shared" si="543"/>
        <v>275633399.97761619</v>
      </c>
      <c r="N2924">
        <f t="shared" si="544"/>
        <v>0</v>
      </c>
      <c r="O2924">
        <f t="shared" si="545"/>
        <v>2.0417639287924136</v>
      </c>
      <c r="P2924" t="str">
        <f>IFERROR(VLOOKUP(A2924,Ref_Data!$A:$B,2,0),"Unknown")</f>
        <v>Upper Middle Income</v>
      </c>
      <c r="Q2924" t="str">
        <f>IFERROR(VLOOKUP(A2924,Ref_Data!$A:$C,3,0),"Unknown")</f>
        <v>East Asia &amp; Pacific</v>
      </c>
      <c r="R2924" t="str">
        <f t="shared" si="546"/>
        <v>Universal Access</v>
      </c>
      <c r="S2924">
        <f t="shared" si="547"/>
        <v>13.426165474335917</v>
      </c>
      <c r="T2924">
        <f t="shared" si="548"/>
        <v>-9.6348534338152625</v>
      </c>
      <c r="U2924">
        <f t="shared" si="549"/>
        <v>-0.55334827230125772</v>
      </c>
      <c r="V2924">
        <f t="shared" si="550"/>
        <v>0.29999999999999716</v>
      </c>
      <c r="W2924">
        <f t="shared" si="551"/>
        <v>0.25507526700000005</v>
      </c>
    </row>
    <row r="2925" spans="1:23" x14ac:dyDescent="0.2">
      <c r="A2925" t="s">
        <v>453</v>
      </c>
      <c r="B2925" t="s">
        <v>452</v>
      </c>
      <c r="C2925">
        <v>2021</v>
      </c>
      <c r="D2925">
        <v>100</v>
      </c>
      <c r="E2925">
        <v>19</v>
      </c>
      <c r="F2925">
        <v>3.7444122420000001</v>
      </c>
      <c r="G2925">
        <v>1848.063361</v>
      </c>
      <c r="H2925">
        <v>71727332</v>
      </c>
      <c r="I2925" t="str">
        <f>Master_Data!$A2925 &amp; "-" &amp; Master_Data!$C2925</f>
        <v>THA-2021</v>
      </c>
      <c r="J2925">
        <f t="shared" si="540"/>
        <v>0</v>
      </c>
      <c r="K2925">
        <f t="shared" si="541"/>
        <v>-1.8999999999999986</v>
      </c>
      <c r="L2925">
        <f t="shared" si="542"/>
        <v>-0.10298712200000004</v>
      </c>
      <c r="M2925">
        <f t="shared" si="543"/>
        <v>268576700.02679837</v>
      </c>
      <c r="N2925">
        <f t="shared" si="544"/>
        <v>0</v>
      </c>
      <c r="O2925">
        <f t="shared" si="545"/>
        <v>2.0261276323198532</v>
      </c>
      <c r="P2925" t="str">
        <f>IFERROR(VLOOKUP(A2925,Ref_Data!$A:$B,2,0),"Unknown")</f>
        <v>Upper Middle Income</v>
      </c>
      <c r="Q2925" t="str">
        <f>IFERROR(VLOOKUP(A2925,Ref_Data!$A:$C,3,0),"Unknown")</f>
        <v>East Asia &amp; Pacific</v>
      </c>
      <c r="R2925" t="str">
        <f t="shared" si="546"/>
        <v>Universal Access</v>
      </c>
      <c r="S2925">
        <f t="shared" si="547"/>
        <v>12.87483148972656</v>
      </c>
      <c r="T2925">
        <f t="shared" si="548"/>
        <v>-10.603381642512058</v>
      </c>
      <c r="U2925">
        <f t="shared" si="549"/>
        <v>-0.83632209900418619</v>
      </c>
      <c r="V2925">
        <f t="shared" si="550"/>
        <v>0.29999999999999716</v>
      </c>
      <c r="W2925">
        <f t="shared" si="551"/>
        <v>0.15208814500000001</v>
      </c>
    </row>
    <row r="2926" spans="1:23" x14ac:dyDescent="0.2">
      <c r="A2926" t="s">
        <v>453</v>
      </c>
      <c r="B2926" t="s">
        <v>452</v>
      </c>
      <c r="C2926">
        <v>2022</v>
      </c>
      <c r="D2926">
        <v>99.9</v>
      </c>
      <c r="F2926">
        <v>3.9633748670000002</v>
      </c>
      <c r="G2926">
        <v>1867.469683</v>
      </c>
      <c r="H2926">
        <v>71735329</v>
      </c>
      <c r="I2926" t="str">
        <f>Master_Data!$A2926 &amp; "-" &amp; Master_Data!$C2926</f>
        <v>THA-2022</v>
      </c>
      <c r="J2926">
        <f t="shared" si="540"/>
        <v>-9.9999999999994316E-2</v>
      </c>
      <c r="K2926" t="str">
        <f t="shared" si="541"/>
        <v/>
      </c>
      <c r="L2926">
        <f t="shared" si="542"/>
        <v>0.21896262500000008</v>
      </c>
      <c r="M2926">
        <f t="shared" si="543"/>
        <v>284314000.03457624</v>
      </c>
      <c r="N2926">
        <f t="shared" si="544"/>
        <v>9.9999999999994316E-2</v>
      </c>
      <c r="O2926">
        <f t="shared" si="545"/>
        <v>2.1223235392143178</v>
      </c>
      <c r="P2926" t="str">
        <f>IFERROR(VLOOKUP(A2926,Ref_Data!$A:$B,2,0),"Unknown")</f>
        <v>Upper Middle Income</v>
      </c>
      <c r="Q2926" t="str">
        <f>IFERROR(VLOOKUP(A2926,Ref_Data!$A:$C,3,0),"Unknown")</f>
        <v>East Asia &amp; Pacific</v>
      </c>
      <c r="R2926" t="str">
        <f t="shared" si="546"/>
        <v>Universal Access</v>
      </c>
      <c r="S2926">
        <f t="shared" si="547"/>
        <v>12.485946336015658</v>
      </c>
      <c r="T2926" t="str">
        <f t="shared" si="548"/>
        <v/>
      </c>
      <c r="U2926">
        <f t="shared" si="549"/>
        <v>-0.58742618522593615</v>
      </c>
      <c r="V2926">
        <f t="shared" si="550"/>
        <v>0.20000000000000284</v>
      </c>
      <c r="W2926">
        <f t="shared" si="551"/>
        <v>0.37105077000000009</v>
      </c>
    </row>
    <row r="2927" spans="1:23" x14ac:dyDescent="0.2">
      <c r="A2927" t="s">
        <v>455</v>
      </c>
      <c r="B2927" t="s">
        <v>454</v>
      </c>
      <c r="C2927">
        <v>2010</v>
      </c>
      <c r="D2927">
        <v>98.8</v>
      </c>
      <c r="E2927">
        <v>61.8</v>
      </c>
      <c r="F2927">
        <v>0.40132559000000001</v>
      </c>
      <c r="G2927">
        <v>284.33124939999999</v>
      </c>
      <c r="H2927">
        <v>7652141</v>
      </c>
      <c r="I2927" t="str">
        <f>Master_Data!$A2927 &amp; "-" &amp; Master_Data!$C2927</f>
        <v>TJK-2010</v>
      </c>
      <c r="J2927" t="str">
        <f t="shared" si="540"/>
        <v/>
      </c>
      <c r="K2927" t="str">
        <f t="shared" si="541"/>
        <v/>
      </c>
      <c r="L2927" t="str">
        <f t="shared" si="542"/>
        <v/>
      </c>
      <c r="M2927">
        <f t="shared" si="543"/>
        <v>3071000.00158819</v>
      </c>
      <c r="N2927">
        <f t="shared" si="544"/>
        <v>1.2000000000000028</v>
      </c>
      <c r="O2927">
        <f t="shared" si="545"/>
        <v>1.4114719744906099</v>
      </c>
      <c r="P2927" t="str">
        <f>IFERROR(VLOOKUP(A2927,Ref_Data!$A:$B,2,0),"Unknown")</f>
        <v>Low Income</v>
      </c>
      <c r="Q2927" t="str">
        <f>IFERROR(VLOOKUP(A2927,Ref_Data!$A:$C,3,0),"Unknown")</f>
        <v>Europe &amp; Central Asia</v>
      </c>
      <c r="R2927" t="str">
        <f t="shared" si="546"/>
        <v>Universal Access</v>
      </c>
      <c r="S2927">
        <f t="shared" si="547"/>
        <v>19.175342560585946</v>
      </c>
      <c r="T2927">
        <f t="shared" si="548"/>
        <v>31.387335093262095</v>
      </c>
      <c r="U2927">
        <f t="shared" si="549"/>
        <v>-4.6967336239916344</v>
      </c>
      <c r="V2927">
        <f t="shared" si="550"/>
        <v>0</v>
      </c>
      <c r="W2927">
        <f t="shared" si="551"/>
        <v>0</v>
      </c>
    </row>
    <row r="2928" spans="1:23" x14ac:dyDescent="0.2">
      <c r="A2928" t="s">
        <v>455</v>
      </c>
      <c r="B2928" t="s">
        <v>454</v>
      </c>
      <c r="C2928">
        <v>2011</v>
      </c>
      <c r="D2928">
        <v>98.9</v>
      </c>
      <c r="E2928">
        <v>60</v>
      </c>
      <c r="F2928">
        <v>0.39392775600000002</v>
      </c>
      <c r="G2928">
        <v>278.85452299999997</v>
      </c>
      <c r="H2928">
        <v>7824785</v>
      </c>
      <c r="I2928" t="str">
        <f>Master_Data!$A2928 &amp; "-" &amp; Master_Data!$C2928</f>
        <v>TJK-2011</v>
      </c>
      <c r="J2928">
        <f t="shared" si="540"/>
        <v>0.10000000000000853</v>
      </c>
      <c r="K2928">
        <f t="shared" si="541"/>
        <v>-1.7999999999999972</v>
      </c>
      <c r="L2928">
        <f t="shared" si="542"/>
        <v>-7.397833999999992E-3</v>
      </c>
      <c r="M2928">
        <f t="shared" si="543"/>
        <v>3082399.9962324603</v>
      </c>
      <c r="N2928">
        <f t="shared" si="544"/>
        <v>1.0999999999999943</v>
      </c>
      <c r="O2928">
        <f t="shared" si="545"/>
        <v>1.4126640362939353</v>
      </c>
      <c r="P2928" t="str">
        <f>IFERROR(VLOOKUP(A2928,Ref_Data!$A:$B,2,0),"Unknown")</f>
        <v>Low Income</v>
      </c>
      <c r="Q2928" t="str">
        <f>IFERROR(VLOOKUP(A2928,Ref_Data!$A:$C,3,0),"Unknown")</f>
        <v>Europe &amp; Central Asia</v>
      </c>
      <c r="R2928" t="str">
        <f t="shared" si="546"/>
        <v>Universal Access</v>
      </c>
      <c r="S2928">
        <f t="shared" si="547"/>
        <v>18.484672569179693</v>
      </c>
      <c r="T2928">
        <f t="shared" si="548"/>
        <v>29.802629710358858</v>
      </c>
      <c r="U2928">
        <f t="shared" si="549"/>
        <v>-4.7326056277740554</v>
      </c>
      <c r="V2928">
        <f t="shared" si="550"/>
        <v>0.10000000000000853</v>
      </c>
      <c r="W2928">
        <f t="shared" si="551"/>
        <v>-7.397833999999992E-3</v>
      </c>
    </row>
    <row r="2929" spans="1:23" x14ac:dyDescent="0.2">
      <c r="A2929" t="s">
        <v>455</v>
      </c>
      <c r="B2929" t="s">
        <v>454</v>
      </c>
      <c r="C2929">
        <v>2012</v>
      </c>
      <c r="D2929">
        <v>99.1</v>
      </c>
      <c r="E2929">
        <v>55.8</v>
      </c>
      <c r="F2929">
        <v>0.43699317399999998</v>
      </c>
      <c r="G2929">
        <v>294.85565580000002</v>
      </c>
      <c r="H2929">
        <v>8014084</v>
      </c>
      <c r="I2929" t="str">
        <f>Master_Data!$A2929 &amp; "-" &amp; Master_Data!$C2929</f>
        <v>TJK-2012</v>
      </c>
      <c r="J2929">
        <f t="shared" si="540"/>
        <v>0.19999999999998863</v>
      </c>
      <c r="K2929">
        <f t="shared" si="541"/>
        <v>-4.2000000000000028</v>
      </c>
      <c r="L2929">
        <f t="shared" si="542"/>
        <v>4.3065417999999966E-2</v>
      </c>
      <c r="M2929">
        <f t="shared" si="543"/>
        <v>3502100.0038626157</v>
      </c>
      <c r="N2929">
        <f t="shared" si="544"/>
        <v>0.90000000000000568</v>
      </c>
      <c r="O2929">
        <f t="shared" si="545"/>
        <v>1.4820579677006827</v>
      </c>
      <c r="P2929" t="str">
        <f>IFERROR(VLOOKUP(A2929,Ref_Data!$A:$B,2,0),"Unknown")</f>
        <v>Low Income</v>
      </c>
      <c r="Q2929" t="str">
        <f>IFERROR(VLOOKUP(A2929,Ref_Data!$A:$C,3,0),"Unknown")</f>
        <v>Europe &amp; Central Asia</v>
      </c>
      <c r="R2929" t="str">
        <f t="shared" si="546"/>
        <v>Universal Access</v>
      </c>
      <c r="S2929">
        <f t="shared" si="547"/>
        <v>17.979195463984368</v>
      </c>
      <c r="T2929">
        <f t="shared" si="548"/>
        <v>25.692870546775115</v>
      </c>
      <c r="U2929">
        <f t="shared" si="549"/>
        <v>-4.9685108890962288</v>
      </c>
      <c r="V2929">
        <f t="shared" si="550"/>
        <v>0.29999999999999716</v>
      </c>
      <c r="W2929">
        <f t="shared" si="551"/>
        <v>3.5667583999999974E-2</v>
      </c>
    </row>
    <row r="2930" spans="1:23" x14ac:dyDescent="0.2">
      <c r="A2930" t="s">
        <v>455</v>
      </c>
      <c r="B2930" t="s">
        <v>454</v>
      </c>
      <c r="C2930">
        <v>2013</v>
      </c>
      <c r="D2930">
        <v>99</v>
      </c>
      <c r="E2930">
        <v>55.1</v>
      </c>
      <c r="F2930">
        <v>0.43738842900000002</v>
      </c>
      <c r="G2930">
        <v>288.39496059999999</v>
      </c>
      <c r="H2930">
        <v>8216724</v>
      </c>
      <c r="I2930" t="str">
        <f>Master_Data!$A2930 &amp; "-" &amp; Master_Data!$C2930</f>
        <v>TJK-2013</v>
      </c>
      <c r="J2930">
        <f t="shared" si="540"/>
        <v>-9.9999999999994316E-2</v>
      </c>
      <c r="K2930">
        <f t="shared" si="541"/>
        <v>-0.69999999999999574</v>
      </c>
      <c r="L2930">
        <f t="shared" si="542"/>
        <v>3.9525500000003877E-4</v>
      </c>
      <c r="M2930">
        <f t="shared" si="543"/>
        <v>3593900.001886596</v>
      </c>
      <c r="N2930">
        <f t="shared" si="544"/>
        <v>1</v>
      </c>
      <c r="O2930">
        <f t="shared" si="545"/>
        <v>1.5166299303220212</v>
      </c>
      <c r="P2930" t="str">
        <f>IFERROR(VLOOKUP(A2930,Ref_Data!$A:$B,2,0),"Unknown")</f>
        <v>Low Income</v>
      </c>
      <c r="Q2930" t="str">
        <f>IFERROR(VLOOKUP(A2930,Ref_Data!$A:$C,3,0),"Unknown")</f>
        <v>Europe &amp; Central Asia</v>
      </c>
      <c r="R2930" t="str">
        <f t="shared" si="546"/>
        <v>Universal Access</v>
      </c>
      <c r="S2930">
        <f t="shared" si="547"/>
        <v>17.287461823359394</v>
      </c>
      <c r="T2930">
        <f t="shared" si="548"/>
        <v>24.798359916164653</v>
      </c>
      <c r="U2930">
        <f t="shared" si="549"/>
        <v>-4.5309820150000037</v>
      </c>
      <c r="V2930">
        <f t="shared" si="550"/>
        <v>0.20000000000000284</v>
      </c>
      <c r="W2930">
        <f t="shared" si="551"/>
        <v>3.6062839000000013E-2</v>
      </c>
    </row>
    <row r="2931" spans="1:23" x14ac:dyDescent="0.2">
      <c r="A2931" t="s">
        <v>455</v>
      </c>
      <c r="B2931" t="s">
        <v>454</v>
      </c>
      <c r="C2931">
        <v>2014</v>
      </c>
      <c r="D2931">
        <v>99.1</v>
      </c>
      <c r="E2931">
        <v>45.9</v>
      </c>
      <c r="F2931">
        <v>0.56592137799999997</v>
      </c>
      <c r="G2931">
        <v>301.61496490000002</v>
      </c>
      <c r="H2931">
        <v>8425552</v>
      </c>
      <c r="I2931" t="str">
        <f>Master_Data!$A2931 &amp; "-" &amp; Master_Data!$C2931</f>
        <v>TJK-2014</v>
      </c>
      <c r="J2931">
        <f t="shared" si="540"/>
        <v>9.9999999999994316E-2</v>
      </c>
      <c r="K2931">
        <f t="shared" si="541"/>
        <v>-9.2000000000000028</v>
      </c>
      <c r="L2931">
        <f t="shared" si="542"/>
        <v>0.12853294899999995</v>
      </c>
      <c r="M2931">
        <f t="shared" si="543"/>
        <v>4768199.9982506558</v>
      </c>
      <c r="N2931">
        <f t="shared" si="544"/>
        <v>0.90000000000000568</v>
      </c>
      <c r="O2931">
        <f t="shared" si="545"/>
        <v>1.8763040427640265</v>
      </c>
      <c r="P2931" t="str">
        <f>IFERROR(VLOOKUP(A2931,Ref_Data!$A:$B,2,0),"Unknown")</f>
        <v>Low Income</v>
      </c>
      <c r="Q2931" t="str">
        <f>IFERROR(VLOOKUP(A2931,Ref_Data!$A:$C,3,0),"Unknown")</f>
        <v>Europe &amp; Central Asia</v>
      </c>
      <c r="R2931" t="str">
        <f t="shared" si="546"/>
        <v>Universal Access</v>
      </c>
      <c r="S2931">
        <f t="shared" si="547"/>
        <v>16.659097411132848</v>
      </c>
      <c r="T2931">
        <f t="shared" si="548"/>
        <v>15.788273394421697</v>
      </c>
      <c r="U2931">
        <f t="shared" si="549"/>
        <v>-4.2253655200836846</v>
      </c>
      <c r="V2931">
        <f t="shared" si="550"/>
        <v>0.29999999999999716</v>
      </c>
      <c r="W2931">
        <f t="shared" si="551"/>
        <v>0.16459578799999997</v>
      </c>
    </row>
    <row r="2932" spans="1:23" x14ac:dyDescent="0.2">
      <c r="A2932" t="s">
        <v>455</v>
      </c>
      <c r="B2932" t="s">
        <v>454</v>
      </c>
      <c r="C2932">
        <v>2015</v>
      </c>
      <c r="D2932">
        <v>98</v>
      </c>
      <c r="E2932">
        <v>48.1</v>
      </c>
      <c r="F2932">
        <v>0.58905532699999996</v>
      </c>
      <c r="G2932">
        <v>318.69827739999999</v>
      </c>
      <c r="H2932">
        <v>8643840</v>
      </c>
      <c r="I2932" t="str">
        <f>Master_Data!$A2932 &amp; "-" &amp; Master_Data!$C2932</f>
        <v>TJK-2015</v>
      </c>
      <c r="J2932">
        <f t="shared" si="540"/>
        <v>-1.0999999999999943</v>
      </c>
      <c r="K2932">
        <f t="shared" si="541"/>
        <v>2.2000000000000028</v>
      </c>
      <c r="L2932">
        <f t="shared" si="542"/>
        <v>2.3133948999999987E-2</v>
      </c>
      <c r="M2932">
        <f t="shared" si="543"/>
        <v>5091699.9977356801</v>
      </c>
      <c r="N2932">
        <f t="shared" si="544"/>
        <v>2</v>
      </c>
      <c r="O2932">
        <f t="shared" si="545"/>
        <v>1.8483166329156946</v>
      </c>
      <c r="P2932" t="str">
        <f>IFERROR(VLOOKUP(A2932,Ref_Data!$A:$B,2,0),"Unknown")</f>
        <v>Low Income</v>
      </c>
      <c r="Q2932" t="str">
        <f>IFERROR(VLOOKUP(A2932,Ref_Data!$A:$C,3,0),"Unknown")</f>
        <v>Europe &amp; Central Asia</v>
      </c>
      <c r="R2932" t="str">
        <f t="shared" si="546"/>
        <v>Universal Access</v>
      </c>
      <c r="S2932">
        <f t="shared" si="547"/>
        <v>14.984761441953111</v>
      </c>
      <c r="T2932">
        <f t="shared" si="548"/>
        <v>18.184842808502012</v>
      </c>
      <c r="U2932">
        <f t="shared" si="549"/>
        <v>-4.1203860390041793</v>
      </c>
      <c r="V2932">
        <f t="shared" si="550"/>
        <v>-0.79999999999999716</v>
      </c>
      <c r="W2932">
        <f t="shared" si="551"/>
        <v>0.18772973699999995</v>
      </c>
    </row>
    <row r="2933" spans="1:23" x14ac:dyDescent="0.2">
      <c r="A2933" t="s">
        <v>455</v>
      </c>
      <c r="B2933" t="s">
        <v>454</v>
      </c>
      <c r="C2933">
        <v>2016</v>
      </c>
      <c r="D2933">
        <v>99.3</v>
      </c>
      <c r="E2933">
        <v>43.7</v>
      </c>
      <c r="F2933">
        <v>0.64468056500000004</v>
      </c>
      <c r="G2933">
        <v>326.56921879999999</v>
      </c>
      <c r="H2933">
        <v>8865631</v>
      </c>
      <c r="I2933" t="str">
        <f>Master_Data!$A2933 &amp; "-" &amp; Master_Data!$C2933</f>
        <v>TJK-2016</v>
      </c>
      <c r="J2933">
        <f t="shared" si="540"/>
        <v>1.2999999999999972</v>
      </c>
      <c r="K2933">
        <f t="shared" si="541"/>
        <v>-4.3999999999999986</v>
      </c>
      <c r="L2933">
        <f t="shared" si="542"/>
        <v>5.5625238000000077E-2</v>
      </c>
      <c r="M2933">
        <f t="shared" si="543"/>
        <v>5715500.0021615149</v>
      </c>
      <c r="N2933">
        <f t="shared" si="544"/>
        <v>0.70000000000000284</v>
      </c>
      <c r="O2933">
        <f t="shared" si="545"/>
        <v>1.97410082728838</v>
      </c>
      <c r="P2933" t="str">
        <f>IFERROR(VLOOKUP(A2933,Ref_Data!$A:$B,2,0),"Unknown")</f>
        <v>Low Income</v>
      </c>
      <c r="Q2933" t="str">
        <f>IFERROR(VLOOKUP(A2933,Ref_Data!$A:$C,3,0),"Unknown")</f>
        <v>Europe &amp; Central Asia</v>
      </c>
      <c r="R2933" t="str">
        <f t="shared" si="546"/>
        <v>Universal Access</v>
      </c>
      <c r="S2933">
        <f t="shared" si="547"/>
        <v>15.20524886945303</v>
      </c>
      <c r="T2933">
        <f t="shared" si="548"/>
        <v>13.993942474815277</v>
      </c>
      <c r="U2933">
        <f t="shared" si="549"/>
        <v>-4.0296912306694566</v>
      </c>
      <c r="V2933">
        <f t="shared" si="550"/>
        <v>0.5</v>
      </c>
      <c r="W2933">
        <f t="shared" si="551"/>
        <v>0.24335497500000003</v>
      </c>
    </row>
    <row r="2934" spans="1:23" x14ac:dyDescent="0.2">
      <c r="A2934" t="s">
        <v>455</v>
      </c>
      <c r="B2934" t="s">
        <v>454</v>
      </c>
      <c r="C2934">
        <v>2017</v>
      </c>
      <c r="D2934">
        <v>99.3</v>
      </c>
      <c r="E2934">
        <v>44.2</v>
      </c>
      <c r="F2934">
        <v>0.763156638</v>
      </c>
      <c r="G2934">
        <v>328.78176889999997</v>
      </c>
      <c r="H2934">
        <v>9085946</v>
      </c>
      <c r="I2934" t="str">
        <f>Master_Data!$A2934 &amp; "-" &amp; Master_Data!$C2934</f>
        <v>TJK-2017</v>
      </c>
      <c r="J2934">
        <f t="shared" si="540"/>
        <v>0</v>
      </c>
      <c r="K2934">
        <f t="shared" si="541"/>
        <v>0.5</v>
      </c>
      <c r="L2934">
        <f t="shared" si="542"/>
        <v>0.11847607299999996</v>
      </c>
      <c r="M2934">
        <f t="shared" si="543"/>
        <v>6934000.0024095476</v>
      </c>
      <c r="N2934">
        <f t="shared" si="544"/>
        <v>0.70000000000000284</v>
      </c>
      <c r="O2934">
        <f t="shared" si="545"/>
        <v>2.3211647061614191</v>
      </c>
      <c r="P2934" t="str">
        <f>IFERROR(VLOOKUP(A2934,Ref_Data!$A:$B,2,0),"Unknown")</f>
        <v>Low Income</v>
      </c>
      <c r="Q2934" t="str">
        <f>IFERROR(VLOOKUP(A2934,Ref_Data!$A:$C,3,0),"Unknown")</f>
        <v>Europe &amp; Central Asia</v>
      </c>
      <c r="R2934" t="str">
        <f t="shared" si="546"/>
        <v>Universal Access</v>
      </c>
      <c r="S2934">
        <f t="shared" si="547"/>
        <v>14.44609230992188</v>
      </c>
      <c r="T2934">
        <f t="shared" si="548"/>
        <v>14.658481128265056</v>
      </c>
      <c r="U2934">
        <f t="shared" si="549"/>
        <v>-3.9145944275732241</v>
      </c>
      <c r="V2934">
        <f t="shared" si="550"/>
        <v>0.5</v>
      </c>
      <c r="W2934">
        <f t="shared" si="551"/>
        <v>0.36183104799999999</v>
      </c>
    </row>
    <row r="2935" spans="1:23" x14ac:dyDescent="0.2">
      <c r="A2935" t="s">
        <v>455</v>
      </c>
      <c r="B2935" t="s">
        <v>454</v>
      </c>
      <c r="C2935">
        <v>2018</v>
      </c>
      <c r="D2935">
        <v>99.3</v>
      </c>
      <c r="E2935">
        <v>41.6</v>
      </c>
      <c r="F2935">
        <v>0.88149849199999997</v>
      </c>
      <c r="G2935">
        <v>347.71146160000001</v>
      </c>
      <c r="H2935">
        <v>9307333</v>
      </c>
      <c r="I2935" t="str">
        <f>Master_Data!$A2935 &amp; "-" &amp; Master_Data!$C2935</f>
        <v>TJK-2018</v>
      </c>
      <c r="J2935">
        <f t="shared" si="540"/>
        <v>0</v>
      </c>
      <c r="K2935">
        <f t="shared" si="541"/>
        <v>-2.6000000000000014</v>
      </c>
      <c r="L2935">
        <f t="shared" si="542"/>
        <v>0.11834185399999997</v>
      </c>
      <c r="M2935">
        <f t="shared" si="543"/>
        <v>8204400.0040418357</v>
      </c>
      <c r="N2935">
        <f t="shared" si="544"/>
        <v>0.70000000000000284</v>
      </c>
      <c r="O2935">
        <f t="shared" si="545"/>
        <v>2.5351436157547704</v>
      </c>
      <c r="P2935" t="str">
        <f>IFERROR(VLOOKUP(A2935,Ref_Data!$A:$B,2,0),"Unknown")</f>
        <v>Low Income</v>
      </c>
      <c r="Q2935" t="str">
        <f>IFERROR(VLOOKUP(A2935,Ref_Data!$A:$C,3,0),"Unknown")</f>
        <v>Europe &amp; Central Asia</v>
      </c>
      <c r="R2935" t="str">
        <f t="shared" si="546"/>
        <v>Universal Access</v>
      </c>
      <c r="S2935">
        <f t="shared" si="547"/>
        <v>13.816199440312502</v>
      </c>
      <c r="T2935">
        <f t="shared" si="548"/>
        <v>12.0369698296747</v>
      </c>
      <c r="U2935">
        <f t="shared" si="549"/>
        <v>-3.8293705176276149</v>
      </c>
      <c r="V2935">
        <f t="shared" si="550"/>
        <v>0.5</v>
      </c>
      <c r="W2935">
        <f t="shared" si="551"/>
        <v>0.48017290199999996</v>
      </c>
    </row>
    <row r="2936" spans="1:23" x14ac:dyDescent="0.2">
      <c r="A2936" t="s">
        <v>455</v>
      </c>
      <c r="B2936" t="s">
        <v>454</v>
      </c>
      <c r="C2936">
        <v>2019</v>
      </c>
      <c r="D2936">
        <v>99.4</v>
      </c>
      <c r="E2936">
        <v>40.1</v>
      </c>
      <c r="F2936">
        <v>0.94863927100000001</v>
      </c>
      <c r="G2936">
        <v>370.77887570000001</v>
      </c>
      <c r="H2936">
        <v>9529966</v>
      </c>
      <c r="I2936" t="str">
        <f>Master_Data!$A2936 &amp; "-" &amp; Master_Data!$C2936</f>
        <v>TJK-2019</v>
      </c>
      <c r="J2936">
        <f t="shared" si="540"/>
        <v>0.10000000000000853</v>
      </c>
      <c r="K2936">
        <f t="shared" si="541"/>
        <v>-1.5</v>
      </c>
      <c r="L2936">
        <f t="shared" si="542"/>
        <v>6.7140779000000039E-2</v>
      </c>
      <c r="M2936">
        <f t="shared" si="543"/>
        <v>9040499.9988947865</v>
      </c>
      <c r="N2936">
        <f t="shared" si="544"/>
        <v>0.59999999999999432</v>
      </c>
      <c r="O2936">
        <f t="shared" si="545"/>
        <v>2.5585040927939788</v>
      </c>
      <c r="P2936" t="str">
        <f>IFERROR(VLOOKUP(A2936,Ref_Data!$A:$B,2,0),"Unknown")</f>
        <v>Low Income</v>
      </c>
      <c r="Q2936" t="str">
        <f>IFERROR(VLOOKUP(A2936,Ref_Data!$A:$C,3,0),"Unknown")</f>
        <v>Europe &amp; Central Asia</v>
      </c>
      <c r="R2936" t="str">
        <f t="shared" si="546"/>
        <v>Universal Access</v>
      </c>
      <c r="S2936">
        <f t="shared" si="547"/>
        <v>13.358622860585882</v>
      </c>
      <c r="T2936">
        <f t="shared" si="548"/>
        <v>10.637808956172712</v>
      </c>
      <c r="U2936">
        <f t="shared" si="549"/>
        <v>-3.7347620245815873</v>
      </c>
      <c r="V2936">
        <f t="shared" si="550"/>
        <v>0.60000000000000853</v>
      </c>
      <c r="W2936">
        <f t="shared" si="551"/>
        <v>0.547313681</v>
      </c>
    </row>
    <row r="2937" spans="1:23" x14ac:dyDescent="0.2">
      <c r="A2937" t="s">
        <v>455</v>
      </c>
      <c r="B2937" t="s">
        <v>454</v>
      </c>
      <c r="C2937">
        <v>2020</v>
      </c>
      <c r="D2937">
        <v>99.5</v>
      </c>
      <c r="E2937">
        <v>38.799999999999997</v>
      </c>
      <c r="F2937">
        <v>0.96295019900000001</v>
      </c>
      <c r="G2937">
        <v>375.36737920000002</v>
      </c>
      <c r="H2937">
        <v>9749310</v>
      </c>
      <c r="I2937" t="str">
        <f>Master_Data!$A2937 &amp; "-" &amp; Master_Data!$C2937</f>
        <v>TJK-2020</v>
      </c>
      <c r="J2937">
        <f t="shared" si="540"/>
        <v>9.9999999999994316E-2</v>
      </c>
      <c r="K2937">
        <f t="shared" si="541"/>
        <v>-1.3000000000000043</v>
      </c>
      <c r="L2937">
        <f t="shared" si="542"/>
        <v>1.4310928000000001E-2</v>
      </c>
      <c r="M2937">
        <f t="shared" si="543"/>
        <v>9388100.0046126898</v>
      </c>
      <c r="N2937">
        <f t="shared" si="544"/>
        <v>0.5</v>
      </c>
      <c r="O2937">
        <f t="shared" si="545"/>
        <v>2.5653539768220752</v>
      </c>
      <c r="P2937" t="str">
        <f>IFERROR(VLOOKUP(A2937,Ref_Data!$A:$B,2,0),"Unknown")</f>
        <v>Low Income</v>
      </c>
      <c r="Q2937" t="str">
        <f>IFERROR(VLOOKUP(A2937,Ref_Data!$A:$C,3,0),"Unknown")</f>
        <v>Europe &amp; Central Asia</v>
      </c>
      <c r="R2937" t="str">
        <f t="shared" si="546"/>
        <v>Universal Access</v>
      </c>
      <c r="S2937">
        <f t="shared" si="547"/>
        <v>12.926165474335917</v>
      </c>
      <c r="T2937">
        <f t="shared" si="548"/>
        <v>8.2651465661847361</v>
      </c>
      <c r="U2937">
        <f t="shared" si="549"/>
        <v>-3.4377974373012581</v>
      </c>
      <c r="V2937">
        <f t="shared" si="550"/>
        <v>0.70000000000000284</v>
      </c>
      <c r="W2937">
        <f t="shared" si="551"/>
        <v>0.561624609</v>
      </c>
    </row>
    <row r="2938" spans="1:23" x14ac:dyDescent="0.2">
      <c r="A2938" t="s">
        <v>455</v>
      </c>
      <c r="B2938" t="s">
        <v>454</v>
      </c>
      <c r="C2938">
        <v>2021</v>
      </c>
      <c r="D2938">
        <v>99.6</v>
      </c>
      <c r="E2938">
        <v>34.9</v>
      </c>
      <c r="F2938">
        <v>0.94580987400000005</v>
      </c>
      <c r="G2938">
        <v>367.76904189999999</v>
      </c>
      <c r="H2938">
        <v>9966908</v>
      </c>
      <c r="I2938" t="str">
        <f>Master_Data!$A2938 &amp; "-" &amp; Master_Data!$C2938</f>
        <v>TJK-2021</v>
      </c>
      <c r="J2938">
        <f t="shared" si="540"/>
        <v>9.9999999999994316E-2</v>
      </c>
      <c r="K2938">
        <f t="shared" si="541"/>
        <v>-3.8999999999999986</v>
      </c>
      <c r="L2938">
        <f t="shared" si="542"/>
        <v>-1.7140324999999956E-2</v>
      </c>
      <c r="M2938">
        <f t="shared" si="543"/>
        <v>9426799.9996495917</v>
      </c>
      <c r="N2938">
        <f t="shared" si="544"/>
        <v>0.40000000000000568</v>
      </c>
      <c r="O2938">
        <f t="shared" si="545"/>
        <v>2.5717495662866998</v>
      </c>
      <c r="P2938" t="str">
        <f>IFERROR(VLOOKUP(A2938,Ref_Data!$A:$B,2,0),"Unknown")</f>
        <v>Low Income</v>
      </c>
      <c r="Q2938" t="str">
        <f>IFERROR(VLOOKUP(A2938,Ref_Data!$A:$C,3,0),"Unknown")</f>
        <v>Europe &amp; Central Asia</v>
      </c>
      <c r="R2938" t="str">
        <f t="shared" si="546"/>
        <v>Universal Access</v>
      </c>
      <c r="S2938">
        <f t="shared" si="547"/>
        <v>12.474831489726554</v>
      </c>
      <c r="T2938">
        <f t="shared" si="548"/>
        <v>5.2966183574879402</v>
      </c>
      <c r="U2938">
        <f t="shared" si="549"/>
        <v>-3.6349244670041863</v>
      </c>
      <c r="V2938">
        <f t="shared" si="550"/>
        <v>0.79999999999999716</v>
      </c>
      <c r="W2938">
        <f t="shared" si="551"/>
        <v>0.54448428400000004</v>
      </c>
    </row>
    <row r="2939" spans="1:23" x14ac:dyDescent="0.2">
      <c r="A2939" t="s">
        <v>455</v>
      </c>
      <c r="B2939" t="s">
        <v>454</v>
      </c>
      <c r="C2939">
        <v>2022</v>
      </c>
      <c r="D2939">
        <v>100</v>
      </c>
      <c r="F2939">
        <v>0.93895026100000001</v>
      </c>
      <c r="G2939">
        <v>375.19709510000001</v>
      </c>
      <c r="H2939">
        <v>10182222</v>
      </c>
      <c r="I2939" t="str">
        <f>Master_Data!$A2939 &amp; "-" &amp; Master_Data!$C2939</f>
        <v>TJK-2022</v>
      </c>
      <c r="J2939">
        <f t="shared" si="540"/>
        <v>0.40000000000000568</v>
      </c>
      <c r="K2939" t="str">
        <f t="shared" si="541"/>
        <v/>
      </c>
      <c r="L2939">
        <f t="shared" si="542"/>
        <v>-6.8596130000000421E-3</v>
      </c>
      <c r="M2939">
        <f t="shared" si="543"/>
        <v>9560600.0044599418</v>
      </c>
      <c r="N2939">
        <f t="shared" si="544"/>
        <v>0</v>
      </c>
      <c r="O2939">
        <f t="shared" si="545"/>
        <v>2.502552054007094</v>
      </c>
      <c r="P2939" t="str">
        <f>IFERROR(VLOOKUP(A2939,Ref_Data!$A:$B,2,0),"Unknown")</f>
        <v>Low Income</v>
      </c>
      <c r="Q2939" t="str">
        <f>IFERROR(VLOOKUP(A2939,Ref_Data!$A:$C,3,0),"Unknown")</f>
        <v>Europe &amp; Central Asia</v>
      </c>
      <c r="R2939" t="str">
        <f t="shared" si="546"/>
        <v>Universal Access</v>
      </c>
      <c r="S2939">
        <f t="shared" si="547"/>
        <v>12.585946336015652</v>
      </c>
      <c r="T2939" t="str">
        <f t="shared" si="548"/>
        <v/>
      </c>
      <c r="U2939">
        <f t="shared" si="549"/>
        <v>-3.6118507912259363</v>
      </c>
      <c r="V2939">
        <f t="shared" si="550"/>
        <v>1.2000000000000028</v>
      </c>
      <c r="W2939">
        <f t="shared" si="551"/>
        <v>0.537624671</v>
      </c>
    </row>
    <row r="2940" spans="1:23" x14ac:dyDescent="0.2">
      <c r="A2940" t="s">
        <v>457</v>
      </c>
      <c r="B2940" t="s">
        <v>456</v>
      </c>
      <c r="C2940">
        <v>2010</v>
      </c>
      <c r="D2940">
        <v>100</v>
      </c>
      <c r="E2940">
        <v>0.1</v>
      </c>
      <c r="F2940">
        <v>11.080024359999999</v>
      </c>
      <c r="G2940">
        <v>4077.8138469999999</v>
      </c>
      <c r="H2940">
        <v>5564356</v>
      </c>
      <c r="I2940" t="str">
        <f>Master_Data!$A2940 &amp; "-" &amp; Master_Data!$C2940</f>
        <v>TKM-2010</v>
      </c>
      <c r="J2940" t="str">
        <f t="shared" si="540"/>
        <v/>
      </c>
      <c r="K2940" t="str">
        <f t="shared" si="541"/>
        <v/>
      </c>
      <c r="L2940" t="str">
        <f t="shared" si="542"/>
        <v/>
      </c>
      <c r="M2940">
        <f t="shared" si="543"/>
        <v>61653200.027712159</v>
      </c>
      <c r="N2940">
        <f t="shared" si="544"/>
        <v>0</v>
      </c>
      <c r="O2940">
        <f t="shared" si="545"/>
        <v>2.7171481523491918</v>
      </c>
      <c r="P2940" t="str">
        <f>IFERROR(VLOOKUP(A2940,Ref_Data!$A:$B,2,0),"Unknown")</f>
        <v>Upper Middle Income</v>
      </c>
      <c r="Q2940" t="str">
        <f>IFERROR(VLOOKUP(A2940,Ref_Data!$A:$C,3,0),"Unknown")</f>
        <v>Europe &amp; Central Asia</v>
      </c>
      <c r="R2940" t="str">
        <f t="shared" si="546"/>
        <v>Universal Access</v>
      </c>
      <c r="S2940">
        <f t="shared" si="547"/>
        <v>20.375342560585949</v>
      </c>
      <c r="T2940">
        <f t="shared" si="548"/>
        <v>-30.312664906737901</v>
      </c>
      <c r="U2940">
        <f t="shared" si="549"/>
        <v>5.9819651460083652</v>
      </c>
      <c r="V2940">
        <f t="shared" si="550"/>
        <v>0</v>
      </c>
      <c r="W2940">
        <f t="shared" si="551"/>
        <v>0</v>
      </c>
    </row>
    <row r="2941" spans="1:23" x14ac:dyDescent="0.2">
      <c r="A2941" t="s">
        <v>457</v>
      </c>
      <c r="B2941" t="s">
        <v>456</v>
      </c>
      <c r="C2941">
        <v>2011</v>
      </c>
      <c r="D2941">
        <v>99.8</v>
      </c>
      <c r="E2941">
        <v>0.1</v>
      </c>
      <c r="F2941">
        <v>11.637365340000001</v>
      </c>
      <c r="G2941">
        <v>4315.1029520000002</v>
      </c>
      <c r="H2941">
        <v>5683417</v>
      </c>
      <c r="I2941" t="str">
        <f>Master_Data!$A2941 &amp; "-" &amp; Master_Data!$C2941</f>
        <v>TKM-2011</v>
      </c>
      <c r="J2941">
        <f t="shared" si="540"/>
        <v>-0.20000000000000284</v>
      </c>
      <c r="K2941">
        <f t="shared" si="541"/>
        <v>0</v>
      </c>
      <c r="L2941">
        <f t="shared" si="542"/>
        <v>0.5573409800000011</v>
      </c>
      <c r="M2941">
        <f t="shared" si="543"/>
        <v>66140000.008566782</v>
      </c>
      <c r="N2941">
        <f t="shared" si="544"/>
        <v>0.20000000000000284</v>
      </c>
      <c r="O2941">
        <f t="shared" si="545"/>
        <v>2.6968917009514723</v>
      </c>
      <c r="P2941" t="str">
        <f>IFERROR(VLOOKUP(A2941,Ref_Data!$A:$B,2,0),"Unknown")</f>
        <v>Upper Middle Income</v>
      </c>
      <c r="Q2941" t="str">
        <f>IFERROR(VLOOKUP(A2941,Ref_Data!$A:$C,3,0),"Unknown")</f>
        <v>Europe &amp; Central Asia</v>
      </c>
      <c r="R2941" t="str">
        <f t="shared" si="546"/>
        <v>Universal Access</v>
      </c>
      <c r="S2941">
        <f t="shared" si="547"/>
        <v>19.384672569179685</v>
      </c>
      <c r="T2941">
        <f t="shared" si="548"/>
        <v>-30.097370289641141</v>
      </c>
      <c r="U2941">
        <f t="shared" si="549"/>
        <v>6.5108319562259451</v>
      </c>
      <c r="V2941">
        <f t="shared" si="550"/>
        <v>-0.20000000000000284</v>
      </c>
      <c r="W2941">
        <f t="shared" si="551"/>
        <v>0.5573409800000011</v>
      </c>
    </row>
    <row r="2942" spans="1:23" x14ac:dyDescent="0.2">
      <c r="A2942" t="s">
        <v>457</v>
      </c>
      <c r="B2942" t="s">
        <v>456</v>
      </c>
      <c r="C2942">
        <v>2012</v>
      </c>
      <c r="D2942">
        <v>99.9</v>
      </c>
      <c r="E2942">
        <v>0</v>
      </c>
      <c r="F2942">
        <v>11.75814051</v>
      </c>
      <c r="G2942">
        <v>4232.4300839999996</v>
      </c>
      <c r="H2942">
        <v>5808546</v>
      </c>
      <c r="I2942" t="str">
        <f>Master_Data!$A2942 &amp; "-" &amp; Master_Data!$C2942</f>
        <v>TKM-2012</v>
      </c>
      <c r="J2942">
        <f t="shared" si="540"/>
        <v>0.10000000000000853</v>
      </c>
      <c r="K2942">
        <f t="shared" si="541"/>
        <v>-0.1</v>
      </c>
      <c r="L2942">
        <f t="shared" si="542"/>
        <v>0.12077516999999993</v>
      </c>
      <c r="M2942">
        <f t="shared" si="543"/>
        <v>68297700.026798457</v>
      </c>
      <c r="N2942">
        <f t="shared" si="544"/>
        <v>9.9999999999994316E-2</v>
      </c>
      <c r="O2942">
        <f t="shared" si="545"/>
        <v>2.7781062596756652</v>
      </c>
      <c r="P2942" t="str">
        <f>IFERROR(VLOOKUP(A2942,Ref_Data!$A:$B,2,0),"Unknown")</f>
        <v>Upper Middle Income</v>
      </c>
      <c r="Q2942" t="str">
        <f>IFERROR(VLOOKUP(A2942,Ref_Data!$A:$C,3,0),"Unknown")</f>
        <v>Europe &amp; Central Asia</v>
      </c>
      <c r="R2942" t="str">
        <f t="shared" si="546"/>
        <v>Universal Access</v>
      </c>
      <c r="S2942">
        <f t="shared" si="547"/>
        <v>18.779195463984379</v>
      </c>
      <c r="T2942">
        <f t="shared" si="548"/>
        <v>-30.107129453224882</v>
      </c>
      <c r="U2942">
        <f t="shared" si="549"/>
        <v>6.3526364469037713</v>
      </c>
      <c r="V2942">
        <f t="shared" si="550"/>
        <v>-9.9999999999994316E-2</v>
      </c>
      <c r="W2942">
        <f t="shared" si="551"/>
        <v>0.67811615000000103</v>
      </c>
    </row>
    <row r="2943" spans="1:23" x14ac:dyDescent="0.2">
      <c r="A2943" t="s">
        <v>457</v>
      </c>
      <c r="B2943" t="s">
        <v>456</v>
      </c>
      <c r="C2943">
        <v>2013</v>
      </c>
      <c r="D2943">
        <v>99.9</v>
      </c>
      <c r="E2943">
        <v>0.1</v>
      </c>
      <c r="F2943">
        <v>10.990209180000001</v>
      </c>
      <c r="G2943">
        <v>3952.2684850000001</v>
      </c>
      <c r="H2943">
        <v>5939341</v>
      </c>
      <c r="I2943" t="str">
        <f>Master_Data!$A2943 &amp; "-" &amp; Master_Data!$C2943</f>
        <v>TKM-2013</v>
      </c>
      <c r="J2943">
        <f t="shared" si="540"/>
        <v>0</v>
      </c>
      <c r="K2943">
        <f t="shared" si="541"/>
        <v>0.1</v>
      </c>
      <c r="L2943">
        <f t="shared" si="542"/>
        <v>-0.76793132999999969</v>
      </c>
      <c r="M2943">
        <f t="shared" si="543"/>
        <v>65274599.981350385</v>
      </c>
      <c r="N2943">
        <f t="shared" si="544"/>
        <v>9.9999999999994316E-2</v>
      </c>
      <c r="O2943">
        <f t="shared" si="545"/>
        <v>2.7807344621730574</v>
      </c>
      <c r="P2943" t="str">
        <f>IFERROR(VLOOKUP(A2943,Ref_Data!$A:$B,2,0),"Unknown")</f>
        <v>Upper Middle Income</v>
      </c>
      <c r="Q2943" t="str">
        <f>IFERROR(VLOOKUP(A2943,Ref_Data!$A:$C,3,0),"Unknown")</f>
        <v>Europe &amp; Central Asia</v>
      </c>
      <c r="R2943" t="str">
        <f t="shared" si="546"/>
        <v>Universal Access</v>
      </c>
      <c r="S2943">
        <f t="shared" si="547"/>
        <v>18.187461823359399</v>
      </c>
      <c r="T2943">
        <f t="shared" si="548"/>
        <v>-30.201640083835347</v>
      </c>
      <c r="U2943">
        <f t="shared" si="549"/>
        <v>6.0218387359999968</v>
      </c>
      <c r="V2943">
        <f t="shared" si="550"/>
        <v>-9.9999999999994316E-2</v>
      </c>
      <c r="W2943">
        <f t="shared" si="551"/>
        <v>-8.9815179999998662E-2</v>
      </c>
    </row>
    <row r="2944" spans="1:23" x14ac:dyDescent="0.2">
      <c r="A2944" t="s">
        <v>457</v>
      </c>
      <c r="B2944" t="s">
        <v>456</v>
      </c>
      <c r="C2944">
        <v>2014</v>
      </c>
      <c r="D2944">
        <v>100</v>
      </c>
      <c r="E2944">
        <v>0.1</v>
      </c>
      <c r="F2944">
        <v>10.405572879999999</v>
      </c>
      <c r="G2944">
        <v>3758.6066719999999</v>
      </c>
      <c r="H2944">
        <v>6075283</v>
      </c>
      <c r="I2944" t="str">
        <f>Master_Data!$A2944 &amp; "-" &amp; Master_Data!$C2944</f>
        <v>TKM-2014</v>
      </c>
      <c r="J2944">
        <f t="shared" si="540"/>
        <v>9.9999999999994316E-2</v>
      </c>
      <c r="K2944">
        <f t="shared" si="541"/>
        <v>0</v>
      </c>
      <c r="L2944">
        <f t="shared" si="542"/>
        <v>-0.58463630000000144</v>
      </c>
      <c r="M2944">
        <f t="shared" si="543"/>
        <v>63216800.023125038</v>
      </c>
      <c r="N2944">
        <f t="shared" si="544"/>
        <v>0</v>
      </c>
      <c r="O2944">
        <f t="shared" si="545"/>
        <v>2.7684654948114238</v>
      </c>
      <c r="P2944" t="str">
        <f>IFERROR(VLOOKUP(A2944,Ref_Data!$A:$B,2,0),"Unknown")</f>
        <v>Upper Middle Income</v>
      </c>
      <c r="Q2944" t="str">
        <f>IFERROR(VLOOKUP(A2944,Ref_Data!$A:$C,3,0),"Unknown")</f>
        <v>Europe &amp; Central Asia</v>
      </c>
      <c r="R2944" t="str">
        <f t="shared" si="546"/>
        <v>Universal Access</v>
      </c>
      <c r="S2944">
        <f t="shared" si="547"/>
        <v>17.559097411132853</v>
      </c>
      <c r="T2944">
        <f t="shared" si="548"/>
        <v>-30.0117266055783</v>
      </c>
      <c r="U2944">
        <f t="shared" si="549"/>
        <v>5.6142859819163151</v>
      </c>
      <c r="V2944">
        <f t="shared" si="550"/>
        <v>0</v>
      </c>
      <c r="W2944">
        <f t="shared" si="551"/>
        <v>-0.6744514800000001</v>
      </c>
    </row>
    <row r="2945" spans="1:23" x14ac:dyDescent="0.2">
      <c r="A2945" t="s">
        <v>457</v>
      </c>
      <c r="B2945" t="s">
        <v>456</v>
      </c>
      <c r="C2945">
        <v>2015</v>
      </c>
      <c r="D2945">
        <v>100</v>
      </c>
      <c r="E2945">
        <v>0.1</v>
      </c>
      <c r="F2945">
        <v>10.92556514</v>
      </c>
      <c r="G2945">
        <v>3722.7831299999998</v>
      </c>
      <c r="H2945">
        <v>6215770</v>
      </c>
      <c r="I2945" t="str">
        <f>Master_Data!$A2945 &amp; "-" &amp; Master_Data!$C2945</f>
        <v>TKM-2015</v>
      </c>
      <c r="J2945">
        <f t="shared" si="540"/>
        <v>0</v>
      </c>
      <c r="K2945">
        <f t="shared" si="541"/>
        <v>0</v>
      </c>
      <c r="L2945">
        <f t="shared" si="542"/>
        <v>0.51999226000000043</v>
      </c>
      <c r="M2945">
        <f t="shared" si="543"/>
        <v>67910800.030257791</v>
      </c>
      <c r="N2945">
        <f t="shared" si="544"/>
        <v>0</v>
      </c>
      <c r="O2945">
        <f t="shared" si="545"/>
        <v>2.9347842080717714</v>
      </c>
      <c r="P2945" t="str">
        <f>IFERROR(VLOOKUP(A2945,Ref_Data!$A:$B,2,0),"Unknown")</f>
        <v>Upper Middle Income</v>
      </c>
      <c r="Q2945" t="str">
        <f>IFERROR(VLOOKUP(A2945,Ref_Data!$A:$C,3,0),"Unknown")</f>
        <v>Europe &amp; Central Asia</v>
      </c>
      <c r="R2945" t="str">
        <f t="shared" si="546"/>
        <v>Universal Access</v>
      </c>
      <c r="S2945">
        <f t="shared" si="547"/>
        <v>16.984761441953111</v>
      </c>
      <c r="T2945">
        <f t="shared" si="548"/>
        <v>-29.815157191497988</v>
      </c>
      <c r="U2945">
        <f t="shared" si="549"/>
        <v>6.2161237739958208</v>
      </c>
      <c r="V2945">
        <f t="shared" si="550"/>
        <v>0</v>
      </c>
      <c r="W2945">
        <f t="shared" si="551"/>
        <v>-0.15445921999999968</v>
      </c>
    </row>
    <row r="2946" spans="1:23" x14ac:dyDescent="0.2">
      <c r="A2946" t="s">
        <v>457</v>
      </c>
      <c r="B2946" t="s">
        <v>456</v>
      </c>
      <c r="C2946">
        <v>2016</v>
      </c>
      <c r="D2946">
        <v>100</v>
      </c>
      <c r="E2946">
        <v>0.1</v>
      </c>
      <c r="F2946">
        <v>10.5800733</v>
      </c>
      <c r="G2946">
        <v>3589.9095480000001</v>
      </c>
      <c r="H2946">
        <v>6360041</v>
      </c>
      <c r="I2946" t="str">
        <f>Master_Data!$A2946 &amp; "-" &amp; Master_Data!$C2946</f>
        <v>TKM-2016</v>
      </c>
      <c r="J2946">
        <f t="shared" ref="J2946:J3009" si="552">IF(C2946=2010,"",IF(D2946="","",IFERROR(D2946-INDEX($D:$D,MATCH(A2946&amp;"-"&amp;(C2946-1),$I:$I,0)),"")))</f>
        <v>0</v>
      </c>
      <c r="K2946">
        <f t="shared" ref="K2946:K3009" si="553">IF(C2946=2010,"",IF(E2946="","",IFERROR(E2946-INDEX($E:$E,MATCH(A2946&amp;"-"&amp;(C2946-1),$I:$I,0)),"")))</f>
        <v>0</v>
      </c>
      <c r="L2946">
        <f t="shared" ref="L2946:L3009" si="554">IF(C2946=2010,"",IF(F2946="","",IFERROR(F2946-INDEX($F:$F,MATCH(A2946&amp;"-"&amp;(C2946-1),$I:$I,0)),"" )))</f>
        <v>-0.34549183999999933</v>
      </c>
      <c r="M2946">
        <f t="shared" ref="M2946:M3009" si="555">IFERROR(F2946*H2946,"")</f>
        <v>67289699.971005306</v>
      </c>
      <c r="N2946">
        <f t="shared" ref="N2946:N3009" si="556">IF(D2946="","",100-D2946)</f>
        <v>0</v>
      </c>
      <c r="O2946">
        <f t="shared" ref="O2946:O3009" si="557">IFERROR(F2946/G2946*1000,"")</f>
        <v>2.9471698822869619</v>
      </c>
      <c r="P2946" t="str">
        <f>IFERROR(VLOOKUP(A2946,Ref_Data!$A:$B,2,0),"Unknown")</f>
        <v>Upper Middle Income</v>
      </c>
      <c r="Q2946" t="str">
        <f>IFERROR(VLOOKUP(A2946,Ref_Data!$A:$C,3,0),"Unknown")</f>
        <v>Europe &amp; Central Asia</v>
      </c>
      <c r="R2946" t="str">
        <f t="shared" ref="R2946:R3009" si="558">IF(D2946="","No Data",IF(D2946&gt;=95,"Universal Access",IF(D2946&gt;=80,"High Access",IF(D2946&gt;=50,"Moderate Access",IF(D2946&gt;=20,"Low Access","Critical")))))</f>
        <v>Universal Access</v>
      </c>
      <c r="S2946">
        <f t="shared" ref="S2946:S3009" si="559">IF(D2946="","",D2946-AVERAGEIF($C:$C,C2946,$D:$D))</f>
        <v>15.905248869453033</v>
      </c>
      <c r="T2946">
        <f t="shared" ref="T2946:T3009" si="560">IF(E2946="","",E2946-AVERAGEIF($C:$C,C2946,$E:$E))</f>
        <v>-29.606057525184724</v>
      </c>
      <c r="U2946">
        <f t="shared" ref="U2946:U3009" si="561">IF(F2946="","",F2946-AVERAGEIF($C:$C,C2946,$F:$F))</f>
        <v>5.9057015043305441</v>
      </c>
      <c r="V2946">
        <f t="shared" ref="V2946:V3009" si="562">IFERROR(IF(D2946="","",D2946-INDEX($D:$D,MATCH(A2946&amp;"-2010",$I:$I,0))),"")</f>
        <v>0</v>
      </c>
      <c r="W2946">
        <f t="shared" ref="W2946:W3009" si="563">IFERROR(IF(F2946="","",F2946-INDEX($F:$F,MATCH(A2946&amp;"-2010",$I:$I,0))),"")</f>
        <v>-0.499951059999999</v>
      </c>
    </row>
    <row r="2947" spans="1:23" x14ac:dyDescent="0.2">
      <c r="A2947" t="s">
        <v>457</v>
      </c>
      <c r="B2947" t="s">
        <v>456</v>
      </c>
      <c r="C2947">
        <v>2017</v>
      </c>
      <c r="D2947">
        <v>100</v>
      </c>
      <c r="E2947">
        <v>0.1</v>
      </c>
      <c r="F2947">
        <v>11.0911516</v>
      </c>
      <c r="G2947">
        <v>3558.319019</v>
      </c>
      <c r="H2947">
        <v>6507061</v>
      </c>
      <c r="I2947" t="str">
        <f>Master_Data!$A2947 &amp; "-" &amp; Master_Data!$C2947</f>
        <v>TKM-2017</v>
      </c>
      <c r="J2947">
        <f t="shared" si="552"/>
        <v>0</v>
      </c>
      <c r="K2947">
        <f t="shared" si="553"/>
        <v>0</v>
      </c>
      <c r="L2947">
        <f t="shared" si="554"/>
        <v>0.51107829999999943</v>
      </c>
      <c r="M2947">
        <f t="shared" si="555"/>
        <v>72170800.021447599</v>
      </c>
      <c r="N2947">
        <f t="shared" si="556"/>
        <v>0</v>
      </c>
      <c r="O2947">
        <f t="shared" si="557"/>
        <v>3.1169638081289754</v>
      </c>
      <c r="P2947" t="str">
        <f>IFERROR(VLOOKUP(A2947,Ref_Data!$A:$B,2,0),"Unknown")</f>
        <v>Upper Middle Income</v>
      </c>
      <c r="Q2947" t="str">
        <f>IFERROR(VLOOKUP(A2947,Ref_Data!$A:$C,3,0),"Unknown")</f>
        <v>Europe &amp; Central Asia</v>
      </c>
      <c r="R2947" t="str">
        <f t="shared" si="558"/>
        <v>Universal Access</v>
      </c>
      <c r="S2947">
        <f t="shared" si="559"/>
        <v>15.146092309921883</v>
      </c>
      <c r="T2947">
        <f t="shared" si="560"/>
        <v>-29.441518871734946</v>
      </c>
      <c r="U2947">
        <f t="shared" si="561"/>
        <v>6.4134005344267759</v>
      </c>
      <c r="V2947">
        <f t="shared" si="562"/>
        <v>0</v>
      </c>
      <c r="W2947">
        <f t="shared" si="563"/>
        <v>1.1127240000000427E-2</v>
      </c>
    </row>
    <row r="2948" spans="1:23" x14ac:dyDescent="0.2">
      <c r="A2948" t="s">
        <v>457</v>
      </c>
      <c r="B2948" t="s">
        <v>456</v>
      </c>
      <c r="C2948">
        <v>2018</v>
      </c>
      <c r="D2948">
        <v>100</v>
      </c>
      <c r="E2948">
        <v>0.1</v>
      </c>
      <c r="F2948">
        <v>11.15341181</v>
      </c>
      <c r="G2948">
        <v>3427.9062439999998</v>
      </c>
      <c r="H2948">
        <v>6655524</v>
      </c>
      <c r="I2948" t="str">
        <f>Master_Data!$A2948 &amp; "-" &amp; Master_Data!$C2948</f>
        <v>TKM-2018</v>
      </c>
      <c r="J2948">
        <f t="shared" si="552"/>
        <v>0</v>
      </c>
      <c r="K2948">
        <f t="shared" si="553"/>
        <v>0</v>
      </c>
      <c r="L2948">
        <f t="shared" si="554"/>
        <v>6.2260209999999816E-2</v>
      </c>
      <c r="M2948">
        <f t="shared" si="555"/>
        <v>74231799.983338445</v>
      </c>
      <c r="N2948">
        <f t="shared" si="556"/>
        <v>0</v>
      </c>
      <c r="O2948">
        <f t="shared" si="557"/>
        <v>3.2537097038526825</v>
      </c>
      <c r="P2948" t="str">
        <f>IFERROR(VLOOKUP(A2948,Ref_Data!$A:$B,2,0),"Unknown")</f>
        <v>Upper Middle Income</v>
      </c>
      <c r="Q2948" t="str">
        <f>IFERROR(VLOOKUP(A2948,Ref_Data!$A:$C,3,0),"Unknown")</f>
        <v>Europe &amp; Central Asia</v>
      </c>
      <c r="R2948" t="str">
        <f t="shared" si="558"/>
        <v>Universal Access</v>
      </c>
      <c r="S2948">
        <f t="shared" si="559"/>
        <v>14.516199440312505</v>
      </c>
      <c r="T2948">
        <f t="shared" si="560"/>
        <v>-29.4630301703253</v>
      </c>
      <c r="U2948">
        <f t="shared" si="561"/>
        <v>6.4425428003723848</v>
      </c>
      <c r="V2948">
        <f t="shared" si="562"/>
        <v>0</v>
      </c>
      <c r="W2948">
        <f t="shared" si="563"/>
        <v>7.3387450000000243E-2</v>
      </c>
    </row>
    <row r="2949" spans="1:23" x14ac:dyDescent="0.2">
      <c r="A2949" t="s">
        <v>457</v>
      </c>
      <c r="B2949" t="s">
        <v>456</v>
      </c>
      <c r="C2949">
        <v>2019</v>
      </c>
      <c r="D2949">
        <v>99.9</v>
      </c>
      <c r="E2949">
        <v>0.1</v>
      </c>
      <c r="F2949">
        <v>10.765902840000001</v>
      </c>
      <c r="G2949">
        <v>3465.5652369999998</v>
      </c>
      <c r="H2949">
        <v>6803944</v>
      </c>
      <c r="I2949" t="str">
        <f>Master_Data!$A2949 &amp; "-" &amp; Master_Data!$C2949</f>
        <v>TKM-2019</v>
      </c>
      <c r="J2949">
        <f t="shared" si="552"/>
        <v>-9.9999999999994316E-2</v>
      </c>
      <c r="K2949">
        <f t="shared" si="553"/>
        <v>0</v>
      </c>
      <c r="L2949">
        <f t="shared" si="554"/>
        <v>-0.38750896999999895</v>
      </c>
      <c r="M2949">
        <f t="shared" si="555"/>
        <v>73250600.032800972</v>
      </c>
      <c r="N2949">
        <f t="shared" si="556"/>
        <v>9.9999999999994316E-2</v>
      </c>
      <c r="O2949">
        <f t="shared" si="557"/>
        <v>3.1065359050403014</v>
      </c>
      <c r="P2949" t="str">
        <f>IFERROR(VLOOKUP(A2949,Ref_Data!$A:$B,2,0),"Unknown")</f>
        <v>Upper Middle Income</v>
      </c>
      <c r="Q2949" t="str">
        <f>IFERROR(VLOOKUP(A2949,Ref_Data!$A:$C,3,0),"Unknown")</f>
        <v>Europe &amp; Central Asia</v>
      </c>
      <c r="R2949" t="str">
        <f t="shared" si="558"/>
        <v>Universal Access</v>
      </c>
      <c r="S2949">
        <f t="shared" si="559"/>
        <v>13.858622860585882</v>
      </c>
      <c r="T2949">
        <f t="shared" si="560"/>
        <v>-29.362191043827288</v>
      </c>
      <c r="U2949">
        <f t="shared" si="561"/>
        <v>6.0825015444184132</v>
      </c>
      <c r="V2949">
        <f t="shared" si="562"/>
        <v>-9.9999999999994316E-2</v>
      </c>
      <c r="W2949">
        <f t="shared" si="563"/>
        <v>-0.31412151999999871</v>
      </c>
    </row>
    <row r="2950" spans="1:23" x14ac:dyDescent="0.2">
      <c r="A2950" t="s">
        <v>457</v>
      </c>
      <c r="B2950" t="s">
        <v>456</v>
      </c>
      <c r="C2950">
        <v>2020</v>
      </c>
      <c r="D2950">
        <v>100</v>
      </c>
      <c r="E2950">
        <v>0.1</v>
      </c>
      <c r="F2950">
        <v>11.05413997</v>
      </c>
      <c r="G2950">
        <v>3395.8267999999998</v>
      </c>
      <c r="H2950">
        <v>6949912</v>
      </c>
      <c r="I2950" t="str">
        <f>Master_Data!$A2950 &amp; "-" &amp; Master_Data!$C2950</f>
        <v>TKM-2020</v>
      </c>
      <c r="J2950">
        <f t="shared" si="552"/>
        <v>9.9999999999994316E-2</v>
      </c>
      <c r="K2950">
        <f t="shared" si="553"/>
        <v>0</v>
      </c>
      <c r="L2950">
        <f t="shared" si="554"/>
        <v>0.28823712999999884</v>
      </c>
      <c r="M2950">
        <f t="shared" si="555"/>
        <v>76825300.027182639</v>
      </c>
      <c r="N2950">
        <f t="shared" si="556"/>
        <v>0</v>
      </c>
      <c r="O2950">
        <f t="shared" si="557"/>
        <v>3.2552131251216938</v>
      </c>
      <c r="P2950" t="str">
        <f>IFERROR(VLOOKUP(A2950,Ref_Data!$A:$B,2,0),"Unknown")</f>
        <v>Upper Middle Income</v>
      </c>
      <c r="Q2950" t="str">
        <f>IFERROR(VLOOKUP(A2950,Ref_Data!$A:$C,3,0),"Unknown")</f>
        <v>Europe &amp; Central Asia</v>
      </c>
      <c r="R2950" t="str">
        <f t="shared" si="558"/>
        <v>Universal Access</v>
      </c>
      <c r="S2950">
        <f t="shared" si="559"/>
        <v>13.426165474335917</v>
      </c>
      <c r="T2950">
        <f t="shared" si="560"/>
        <v>-30.43485343381526</v>
      </c>
      <c r="U2950">
        <f t="shared" si="561"/>
        <v>6.6533923336987417</v>
      </c>
      <c r="V2950">
        <f t="shared" si="562"/>
        <v>0</v>
      </c>
      <c r="W2950">
        <f t="shared" si="563"/>
        <v>-2.5884389999999868E-2</v>
      </c>
    </row>
    <row r="2951" spans="1:23" x14ac:dyDescent="0.2">
      <c r="A2951" t="s">
        <v>457</v>
      </c>
      <c r="B2951" t="s">
        <v>456</v>
      </c>
      <c r="C2951">
        <v>2021</v>
      </c>
      <c r="D2951">
        <v>100</v>
      </c>
      <c r="E2951">
        <v>0.1</v>
      </c>
      <c r="F2951">
        <v>13.456249489999999</v>
      </c>
      <c r="G2951">
        <v>5128.8241760000001</v>
      </c>
      <c r="H2951">
        <v>7092043</v>
      </c>
      <c r="I2951" t="str">
        <f>Master_Data!$A2951 &amp; "-" &amp; Master_Data!$C2951</f>
        <v>TKM-2021</v>
      </c>
      <c r="J2951">
        <f t="shared" si="552"/>
        <v>0</v>
      </c>
      <c r="K2951">
        <f t="shared" si="553"/>
        <v>0</v>
      </c>
      <c r="L2951">
        <f t="shared" si="554"/>
        <v>2.4021095199999998</v>
      </c>
      <c r="M2951">
        <f t="shared" si="555"/>
        <v>95432300.001808062</v>
      </c>
      <c r="N2951">
        <f t="shared" si="556"/>
        <v>0</v>
      </c>
      <c r="O2951">
        <f t="shared" si="557"/>
        <v>2.6236519381903647</v>
      </c>
      <c r="P2951" t="str">
        <f>IFERROR(VLOOKUP(A2951,Ref_Data!$A:$B,2,0),"Unknown")</f>
        <v>Upper Middle Income</v>
      </c>
      <c r="Q2951" t="str">
        <f>IFERROR(VLOOKUP(A2951,Ref_Data!$A:$C,3,0),"Unknown")</f>
        <v>Europe &amp; Central Asia</v>
      </c>
      <c r="R2951" t="str">
        <f t="shared" si="558"/>
        <v>Universal Access</v>
      </c>
      <c r="S2951">
        <f t="shared" si="559"/>
        <v>12.87483148972656</v>
      </c>
      <c r="T2951">
        <f t="shared" si="560"/>
        <v>-29.503381642512057</v>
      </c>
      <c r="U2951">
        <f t="shared" si="561"/>
        <v>8.8755151489958131</v>
      </c>
      <c r="V2951">
        <f t="shared" si="562"/>
        <v>0</v>
      </c>
      <c r="W2951">
        <f t="shared" si="563"/>
        <v>2.3762251299999999</v>
      </c>
    </row>
    <row r="2952" spans="1:23" x14ac:dyDescent="0.2">
      <c r="A2952" t="s">
        <v>457</v>
      </c>
      <c r="B2952" t="s">
        <v>456</v>
      </c>
      <c r="C2952">
        <v>2022</v>
      </c>
      <c r="D2952">
        <v>100</v>
      </c>
      <c r="F2952">
        <v>14.00533845</v>
      </c>
      <c r="G2952">
        <v>5625.6452369999997</v>
      </c>
      <c r="H2952">
        <v>7230193</v>
      </c>
      <c r="I2952" t="str">
        <f>Master_Data!$A2952 &amp; "-" &amp; Master_Data!$C2952</f>
        <v>TKM-2022</v>
      </c>
      <c r="J2952">
        <f t="shared" si="552"/>
        <v>0</v>
      </c>
      <c r="K2952" t="str">
        <f t="shared" si="553"/>
        <v/>
      </c>
      <c r="L2952">
        <f t="shared" si="554"/>
        <v>0.54908896000000063</v>
      </c>
      <c r="M2952">
        <f t="shared" si="555"/>
        <v>101261300.02382085</v>
      </c>
      <c r="N2952">
        <f t="shared" si="556"/>
        <v>0</v>
      </c>
      <c r="O2952">
        <f t="shared" si="557"/>
        <v>2.4895523731014113</v>
      </c>
      <c r="P2952" t="str">
        <f>IFERROR(VLOOKUP(A2952,Ref_Data!$A:$B,2,0),"Unknown")</f>
        <v>Upper Middle Income</v>
      </c>
      <c r="Q2952" t="str">
        <f>IFERROR(VLOOKUP(A2952,Ref_Data!$A:$C,3,0),"Unknown")</f>
        <v>Europe &amp; Central Asia</v>
      </c>
      <c r="R2952" t="str">
        <f t="shared" si="558"/>
        <v>Universal Access</v>
      </c>
      <c r="S2952">
        <f t="shared" si="559"/>
        <v>12.585946336015652</v>
      </c>
      <c r="T2952" t="str">
        <f t="shared" si="560"/>
        <v/>
      </c>
      <c r="U2952">
        <f t="shared" si="561"/>
        <v>9.4545373977740645</v>
      </c>
      <c r="V2952">
        <f t="shared" si="562"/>
        <v>0</v>
      </c>
      <c r="W2952">
        <f t="shared" si="563"/>
        <v>2.9253140900000005</v>
      </c>
    </row>
    <row r="2953" spans="1:23" x14ac:dyDescent="0.2">
      <c r="A2953" t="s">
        <v>459</v>
      </c>
      <c r="B2953" t="s">
        <v>458</v>
      </c>
      <c r="C2953">
        <v>2010</v>
      </c>
      <c r="D2953">
        <v>95.808920740000005</v>
      </c>
      <c r="E2953">
        <v>29.418569189999999</v>
      </c>
      <c r="F2953">
        <v>2.8807545619999999</v>
      </c>
      <c r="G2953">
        <v>1353.999337</v>
      </c>
      <c r="H2953">
        <v>571822092</v>
      </c>
      <c r="I2953" t="str">
        <f>Master_Data!$A2953 &amp; "-" &amp; Master_Data!$C2953</f>
        <v>TLA-2010</v>
      </c>
      <c r="J2953" t="str">
        <f t="shared" si="552"/>
        <v/>
      </c>
      <c r="K2953" t="str">
        <f t="shared" si="553"/>
        <v/>
      </c>
      <c r="L2953" t="str">
        <f t="shared" si="554"/>
        <v/>
      </c>
      <c r="M2953">
        <f t="shared" si="555"/>
        <v>1647279100.1813836</v>
      </c>
      <c r="N2953">
        <f t="shared" si="556"/>
        <v>4.1910792599999951</v>
      </c>
      <c r="O2953">
        <f t="shared" si="557"/>
        <v>2.1275893446024634</v>
      </c>
      <c r="P2953" t="str">
        <f>IFERROR(VLOOKUP(A2953,Ref_Data!$A:$B,2,0),"Unknown")</f>
        <v>Unknown</v>
      </c>
      <c r="Q2953" t="str">
        <f>IFERROR(VLOOKUP(A2953,Ref_Data!$A:$C,3,0),"Unknown")</f>
        <v>Unknown</v>
      </c>
      <c r="R2953" t="str">
        <f t="shared" si="558"/>
        <v>Universal Access</v>
      </c>
      <c r="S2953">
        <f t="shared" si="559"/>
        <v>16.184263300585954</v>
      </c>
      <c r="T2953">
        <f t="shared" si="560"/>
        <v>-0.99409571673790253</v>
      </c>
      <c r="U2953">
        <f t="shared" si="561"/>
        <v>-2.2173046519916344</v>
      </c>
      <c r="V2953">
        <f t="shared" si="562"/>
        <v>0</v>
      </c>
      <c r="W2953">
        <f t="shared" si="563"/>
        <v>0</v>
      </c>
    </row>
    <row r="2954" spans="1:23" x14ac:dyDescent="0.2">
      <c r="A2954" t="s">
        <v>459</v>
      </c>
      <c r="B2954" t="s">
        <v>458</v>
      </c>
      <c r="C2954">
        <v>2011</v>
      </c>
      <c r="D2954">
        <v>96.118224029999993</v>
      </c>
      <c r="E2954">
        <v>28.771396169999999</v>
      </c>
      <c r="F2954">
        <v>2.9515196650000002</v>
      </c>
      <c r="G2954">
        <v>1365.7657509999999</v>
      </c>
      <c r="H2954">
        <v>578171855</v>
      </c>
      <c r="I2954" t="str">
        <f>Master_Data!$A2954 &amp; "-" &amp; Master_Data!$C2954</f>
        <v>TLA-2011</v>
      </c>
      <c r="J2954">
        <f t="shared" si="552"/>
        <v>0.30930328999998835</v>
      </c>
      <c r="K2954">
        <f t="shared" si="553"/>
        <v>-0.64717302000000032</v>
      </c>
      <c r="L2954">
        <f t="shared" si="554"/>
        <v>7.0765103000000273E-2</v>
      </c>
      <c r="M2954">
        <f t="shared" si="555"/>
        <v>1706485599.7820287</v>
      </c>
      <c r="N2954">
        <f t="shared" si="556"/>
        <v>3.8817759700000067</v>
      </c>
      <c r="O2954">
        <f t="shared" si="557"/>
        <v>2.1610731290039507</v>
      </c>
      <c r="P2954" t="str">
        <f>IFERROR(VLOOKUP(A2954,Ref_Data!$A:$B,2,0),"Unknown")</f>
        <v>Unknown</v>
      </c>
      <c r="Q2954" t="str">
        <f>IFERROR(VLOOKUP(A2954,Ref_Data!$A:$C,3,0),"Unknown")</f>
        <v>Unknown</v>
      </c>
      <c r="R2954" t="str">
        <f t="shared" si="558"/>
        <v>Universal Access</v>
      </c>
      <c r="S2954">
        <f t="shared" si="559"/>
        <v>15.702896599179681</v>
      </c>
      <c r="T2954">
        <f t="shared" si="560"/>
        <v>-1.4259741196411433</v>
      </c>
      <c r="U2954">
        <f t="shared" si="561"/>
        <v>-2.1750137187740552</v>
      </c>
      <c r="V2954">
        <f t="shared" si="562"/>
        <v>0.30930328999998835</v>
      </c>
      <c r="W2954">
        <f t="shared" si="563"/>
        <v>7.0765103000000273E-2</v>
      </c>
    </row>
    <row r="2955" spans="1:23" x14ac:dyDescent="0.2">
      <c r="A2955" t="s">
        <v>459</v>
      </c>
      <c r="B2955" t="s">
        <v>458</v>
      </c>
      <c r="C2955">
        <v>2012</v>
      </c>
      <c r="D2955">
        <v>96.509245719999996</v>
      </c>
      <c r="E2955">
        <v>28.209293110000001</v>
      </c>
      <c r="F2955">
        <v>3.0605273309999999</v>
      </c>
      <c r="G2955">
        <v>1392.8783470000001</v>
      </c>
      <c r="H2955">
        <v>584524334</v>
      </c>
      <c r="I2955" t="str">
        <f>Master_Data!$A2955 &amp; "-" &amp; Master_Data!$C2955</f>
        <v>TLA-2012</v>
      </c>
      <c r="J2955">
        <f t="shared" si="552"/>
        <v>0.39102169000000231</v>
      </c>
      <c r="K2955">
        <f t="shared" si="553"/>
        <v>-0.56210305999999832</v>
      </c>
      <c r="L2955">
        <f t="shared" si="554"/>
        <v>0.10900766599999967</v>
      </c>
      <c r="M2955">
        <f t="shared" si="555"/>
        <v>1788952699.8415725</v>
      </c>
      <c r="N2955">
        <f t="shared" si="556"/>
        <v>3.4907542800000044</v>
      </c>
      <c r="O2955">
        <f t="shared" si="557"/>
        <v>2.1972682234538317</v>
      </c>
      <c r="P2955" t="str">
        <f>IFERROR(VLOOKUP(A2955,Ref_Data!$A:$B,2,0),"Unknown")</f>
        <v>Unknown</v>
      </c>
      <c r="Q2955" t="str">
        <f>IFERROR(VLOOKUP(A2955,Ref_Data!$A:$C,3,0),"Unknown")</f>
        <v>Unknown</v>
      </c>
      <c r="R2955" t="str">
        <f t="shared" si="558"/>
        <v>Universal Access</v>
      </c>
      <c r="S2955">
        <f t="shared" si="559"/>
        <v>15.388441183984369</v>
      </c>
      <c r="T2955">
        <f t="shared" si="560"/>
        <v>-1.8978363432248813</v>
      </c>
      <c r="U2955">
        <f t="shared" si="561"/>
        <v>-2.3449767320962294</v>
      </c>
      <c r="V2955">
        <f t="shared" si="562"/>
        <v>0.70032497999999066</v>
      </c>
      <c r="W2955">
        <f t="shared" si="563"/>
        <v>0.17977276899999994</v>
      </c>
    </row>
    <row r="2956" spans="1:23" x14ac:dyDescent="0.2">
      <c r="A2956" t="s">
        <v>459</v>
      </c>
      <c r="B2956" t="s">
        <v>458</v>
      </c>
      <c r="C2956">
        <v>2013</v>
      </c>
      <c r="D2956">
        <v>96.809178299999999</v>
      </c>
      <c r="E2956">
        <v>28.009133590000001</v>
      </c>
      <c r="F2956">
        <v>3.087212456</v>
      </c>
      <c r="G2956">
        <v>1436.269229</v>
      </c>
      <c r="H2956">
        <v>590809938</v>
      </c>
      <c r="I2956" t="str">
        <f>Master_Data!$A2956 &amp; "-" &amp; Master_Data!$C2956</f>
        <v>TLA-2013</v>
      </c>
      <c r="J2956">
        <f t="shared" si="552"/>
        <v>0.29993258000000367</v>
      </c>
      <c r="K2956">
        <f t="shared" si="553"/>
        <v>-0.2001595199999997</v>
      </c>
      <c r="L2956">
        <f t="shared" si="554"/>
        <v>2.6685125000000198E-2</v>
      </c>
      <c r="M2956">
        <f t="shared" si="555"/>
        <v>1823955799.7221878</v>
      </c>
      <c r="N2956">
        <f t="shared" si="556"/>
        <v>3.1908217000000008</v>
      </c>
      <c r="O2956">
        <f t="shared" si="557"/>
        <v>2.1494664048114895</v>
      </c>
      <c r="P2956" t="str">
        <f>IFERROR(VLOOKUP(A2956,Ref_Data!$A:$B,2,0),"Unknown")</f>
        <v>Unknown</v>
      </c>
      <c r="Q2956" t="str">
        <f>IFERROR(VLOOKUP(A2956,Ref_Data!$A:$C,3,0),"Unknown")</f>
        <v>Unknown</v>
      </c>
      <c r="R2956" t="str">
        <f t="shared" si="558"/>
        <v>Universal Access</v>
      </c>
      <c r="S2956">
        <f t="shared" si="559"/>
        <v>15.096640123359393</v>
      </c>
      <c r="T2956">
        <f t="shared" si="560"/>
        <v>-2.2925064938353472</v>
      </c>
      <c r="U2956">
        <f t="shared" si="561"/>
        <v>-1.881157988000004</v>
      </c>
      <c r="V2956">
        <f t="shared" si="562"/>
        <v>1.0002575599999943</v>
      </c>
      <c r="W2956">
        <f t="shared" si="563"/>
        <v>0.20645789400000014</v>
      </c>
    </row>
    <row r="2957" spans="1:23" x14ac:dyDescent="0.2">
      <c r="A2957" t="s">
        <v>459</v>
      </c>
      <c r="B2957" t="s">
        <v>458</v>
      </c>
      <c r="C2957">
        <v>2014</v>
      </c>
      <c r="D2957">
        <v>97.000551700000003</v>
      </c>
      <c r="E2957">
        <v>27.923456529999999</v>
      </c>
      <c r="F2957">
        <v>3.069428169</v>
      </c>
      <c r="G2957">
        <v>1416.8924589999999</v>
      </c>
      <c r="H2957">
        <v>597023419</v>
      </c>
      <c r="I2957" t="str">
        <f>Master_Data!$A2957 &amp; "-" &amp; Master_Data!$C2957</f>
        <v>TLA-2014</v>
      </c>
      <c r="J2957">
        <f t="shared" si="552"/>
        <v>0.19137340000000336</v>
      </c>
      <c r="K2957">
        <f t="shared" si="553"/>
        <v>-8.5677060000001859E-2</v>
      </c>
      <c r="L2957">
        <f t="shared" si="554"/>
        <v>-1.778428700000001E-2</v>
      </c>
      <c r="M2957">
        <f t="shared" si="555"/>
        <v>1832520499.8312898</v>
      </c>
      <c r="N2957">
        <f t="shared" si="556"/>
        <v>2.9994482999999974</v>
      </c>
      <c r="O2957">
        <f t="shared" si="557"/>
        <v>2.1663099055282644</v>
      </c>
      <c r="P2957" t="str">
        <f>IFERROR(VLOOKUP(A2957,Ref_Data!$A:$B,2,0),"Unknown")</f>
        <v>Unknown</v>
      </c>
      <c r="Q2957" t="str">
        <f>IFERROR(VLOOKUP(A2957,Ref_Data!$A:$C,3,0),"Unknown")</f>
        <v>Unknown</v>
      </c>
      <c r="R2957" t="str">
        <f t="shared" si="558"/>
        <v>Universal Access</v>
      </c>
      <c r="S2957">
        <f t="shared" si="559"/>
        <v>14.559649111132856</v>
      </c>
      <c r="T2957">
        <f t="shared" si="560"/>
        <v>-2.188270075578302</v>
      </c>
      <c r="U2957">
        <f t="shared" si="561"/>
        <v>-1.7218587290836842</v>
      </c>
      <c r="V2957">
        <f t="shared" si="562"/>
        <v>1.1916309599999977</v>
      </c>
      <c r="W2957">
        <f t="shared" si="563"/>
        <v>0.18867360700000013</v>
      </c>
    </row>
    <row r="2958" spans="1:23" x14ac:dyDescent="0.2">
      <c r="A2958" t="s">
        <v>459</v>
      </c>
      <c r="B2958" t="s">
        <v>458</v>
      </c>
      <c r="C2958">
        <v>2015</v>
      </c>
      <c r="D2958">
        <v>97.232392050000001</v>
      </c>
      <c r="E2958">
        <v>28.488135710000002</v>
      </c>
      <c r="F2958">
        <v>3.017062906</v>
      </c>
      <c r="G2958">
        <v>1392.7802819999999</v>
      </c>
      <c r="H2958">
        <v>603091701</v>
      </c>
      <c r="I2958" t="str">
        <f>Master_Data!$A2958 &amp; "-" &amp; Master_Data!$C2958</f>
        <v>TLA-2015</v>
      </c>
      <c r="J2958">
        <f t="shared" si="552"/>
        <v>0.23184034999999881</v>
      </c>
      <c r="K2958">
        <f t="shared" si="553"/>
        <v>0.56467918000000239</v>
      </c>
      <c r="L2958">
        <f t="shared" si="554"/>
        <v>-5.2365262999999995E-2</v>
      </c>
      <c r="M2958">
        <f t="shared" si="555"/>
        <v>1819565600.0035431</v>
      </c>
      <c r="N2958">
        <f t="shared" si="556"/>
        <v>2.7676079499999986</v>
      </c>
      <c r="O2958">
        <f t="shared" si="557"/>
        <v>2.1662159817969049</v>
      </c>
      <c r="P2958" t="str">
        <f>IFERROR(VLOOKUP(A2958,Ref_Data!$A:$B,2,0),"Unknown")</f>
        <v>Unknown</v>
      </c>
      <c r="Q2958" t="str">
        <f>IFERROR(VLOOKUP(A2958,Ref_Data!$A:$C,3,0),"Unknown")</f>
        <v>Unknown</v>
      </c>
      <c r="R2958" t="str">
        <f t="shared" si="558"/>
        <v>Universal Access</v>
      </c>
      <c r="S2958">
        <f t="shared" si="559"/>
        <v>14.217153491953113</v>
      </c>
      <c r="T2958">
        <f t="shared" si="560"/>
        <v>-1.427021481497988</v>
      </c>
      <c r="U2958">
        <f t="shared" si="561"/>
        <v>-1.6923784600041789</v>
      </c>
      <c r="V2958">
        <f t="shared" si="562"/>
        <v>1.4234713099999965</v>
      </c>
      <c r="W2958">
        <f t="shared" si="563"/>
        <v>0.13630834400000014</v>
      </c>
    </row>
    <row r="2959" spans="1:23" x14ac:dyDescent="0.2">
      <c r="A2959" t="s">
        <v>459</v>
      </c>
      <c r="B2959" t="s">
        <v>458</v>
      </c>
      <c r="C2959">
        <v>2016</v>
      </c>
      <c r="D2959">
        <v>97.428089349999993</v>
      </c>
      <c r="E2959">
        <v>29.14848357</v>
      </c>
      <c r="F2959">
        <v>2.9322073359999998</v>
      </c>
      <c r="G2959">
        <v>1360.2029210000001</v>
      </c>
      <c r="H2959">
        <v>609017063</v>
      </c>
      <c r="I2959" t="str">
        <f>Master_Data!$A2959 &amp; "-" &amp; Master_Data!$C2959</f>
        <v>TLA-2016</v>
      </c>
      <c r="J2959">
        <f t="shared" si="552"/>
        <v>0.19569729999999197</v>
      </c>
      <c r="K2959">
        <f t="shared" si="553"/>
        <v>0.66034785999999812</v>
      </c>
      <c r="L2959">
        <f t="shared" si="554"/>
        <v>-8.4855570000000213E-2</v>
      </c>
      <c r="M2959">
        <f t="shared" si="555"/>
        <v>1785764299.877774</v>
      </c>
      <c r="N2959">
        <f t="shared" si="556"/>
        <v>2.5719106500000066</v>
      </c>
      <c r="O2959">
        <f t="shared" si="557"/>
        <v>2.1557131592132492</v>
      </c>
      <c r="P2959" t="str">
        <f>IFERROR(VLOOKUP(A2959,Ref_Data!$A:$B,2,0),"Unknown")</f>
        <v>Unknown</v>
      </c>
      <c r="Q2959" t="str">
        <f>IFERROR(VLOOKUP(A2959,Ref_Data!$A:$C,3,0),"Unknown")</f>
        <v>Unknown</v>
      </c>
      <c r="R2959" t="str">
        <f t="shared" si="558"/>
        <v>Universal Access</v>
      </c>
      <c r="S2959">
        <f t="shared" si="559"/>
        <v>13.333338219453026</v>
      </c>
      <c r="T2959">
        <f t="shared" si="560"/>
        <v>-0.55757395518472563</v>
      </c>
      <c r="U2959">
        <f t="shared" si="561"/>
        <v>-1.7421644596694565</v>
      </c>
      <c r="V2959">
        <f t="shared" si="562"/>
        <v>1.6191686099999885</v>
      </c>
      <c r="W2959">
        <f t="shared" si="563"/>
        <v>5.1452773999999923E-2</v>
      </c>
    </row>
    <row r="2960" spans="1:23" x14ac:dyDescent="0.2">
      <c r="A2960" t="s">
        <v>459</v>
      </c>
      <c r="B2960" t="s">
        <v>458</v>
      </c>
      <c r="C2960">
        <v>2017</v>
      </c>
      <c r="D2960">
        <v>97.66334028</v>
      </c>
      <c r="E2960">
        <v>29.640883079999998</v>
      </c>
      <c r="F2960">
        <v>2.8851592840000002</v>
      </c>
      <c r="G2960">
        <v>1342.9672250000001</v>
      </c>
      <c r="H2960">
        <v>614776664</v>
      </c>
      <c r="I2960" t="str">
        <f>Master_Data!$A2960 &amp; "-" &amp; Master_Data!$C2960</f>
        <v>TLA-2017</v>
      </c>
      <c r="J2960">
        <f t="shared" si="552"/>
        <v>0.23525093000000652</v>
      </c>
      <c r="K2960">
        <f t="shared" si="553"/>
        <v>0.49239950999999849</v>
      </c>
      <c r="L2960">
        <f t="shared" si="554"/>
        <v>-4.7048051999999618E-2</v>
      </c>
      <c r="M2960">
        <f t="shared" si="555"/>
        <v>1773728599.7261486</v>
      </c>
      <c r="N2960">
        <f t="shared" si="556"/>
        <v>2.3366597200000001</v>
      </c>
      <c r="O2960">
        <f t="shared" si="557"/>
        <v>2.1483467580528632</v>
      </c>
      <c r="P2960" t="str">
        <f>IFERROR(VLOOKUP(A2960,Ref_Data!$A:$B,2,0),"Unknown")</f>
        <v>Unknown</v>
      </c>
      <c r="Q2960" t="str">
        <f>IFERROR(VLOOKUP(A2960,Ref_Data!$A:$C,3,0),"Unknown")</f>
        <v>Unknown</v>
      </c>
      <c r="R2960" t="str">
        <f t="shared" si="558"/>
        <v>Universal Access</v>
      </c>
      <c r="S2960">
        <f t="shared" si="559"/>
        <v>12.809432589921883</v>
      </c>
      <c r="T2960">
        <f t="shared" si="560"/>
        <v>9.9364208265050991E-2</v>
      </c>
      <c r="U2960">
        <f t="shared" si="561"/>
        <v>-1.7925917815732237</v>
      </c>
      <c r="V2960">
        <f t="shared" si="562"/>
        <v>1.854419539999995</v>
      </c>
      <c r="W2960">
        <f t="shared" si="563"/>
        <v>4.4047220000003051E-3</v>
      </c>
    </row>
    <row r="2961" spans="1:23" x14ac:dyDescent="0.2">
      <c r="A2961" t="s">
        <v>459</v>
      </c>
      <c r="B2961" t="s">
        <v>458</v>
      </c>
      <c r="C2961">
        <v>2018</v>
      </c>
      <c r="D2961">
        <v>97.707884789999994</v>
      </c>
      <c r="E2961">
        <v>30.495379329999999</v>
      </c>
      <c r="F2961">
        <v>2.7776005530000001</v>
      </c>
      <c r="G2961">
        <v>1309.176976</v>
      </c>
      <c r="H2961">
        <v>620274430</v>
      </c>
      <c r="I2961" t="str">
        <f>Master_Data!$A2961 &amp; "-" &amp; Master_Data!$C2961</f>
        <v>TLA-2018</v>
      </c>
      <c r="J2961">
        <f t="shared" si="552"/>
        <v>4.4544509999994375E-2</v>
      </c>
      <c r="K2961">
        <f t="shared" si="553"/>
        <v>0.8544962500000004</v>
      </c>
      <c r="L2961">
        <f t="shared" si="554"/>
        <v>-0.10755873100000013</v>
      </c>
      <c r="M2961">
        <f t="shared" si="555"/>
        <v>1722874599.7797599</v>
      </c>
      <c r="N2961">
        <f t="shared" si="556"/>
        <v>2.2921152100000057</v>
      </c>
      <c r="O2961">
        <f t="shared" si="557"/>
        <v>2.1216387118925319</v>
      </c>
      <c r="P2961" t="str">
        <f>IFERROR(VLOOKUP(A2961,Ref_Data!$A:$B,2,0),"Unknown")</f>
        <v>Unknown</v>
      </c>
      <c r="Q2961" t="str">
        <f>IFERROR(VLOOKUP(A2961,Ref_Data!$A:$C,3,0),"Unknown")</f>
        <v>Unknown</v>
      </c>
      <c r="R2961" t="str">
        <f t="shared" si="558"/>
        <v>Universal Access</v>
      </c>
      <c r="S2961">
        <f t="shared" si="559"/>
        <v>12.224084230312499</v>
      </c>
      <c r="T2961">
        <f t="shared" si="560"/>
        <v>0.93234915967469689</v>
      </c>
      <c r="U2961">
        <f t="shared" si="561"/>
        <v>-1.9332684566276148</v>
      </c>
      <c r="V2961">
        <f t="shared" si="562"/>
        <v>1.8989640499999894</v>
      </c>
      <c r="W2961">
        <f t="shared" si="563"/>
        <v>-0.10315400899999982</v>
      </c>
    </row>
    <row r="2962" spans="1:23" x14ac:dyDescent="0.2">
      <c r="A2962" t="s">
        <v>459</v>
      </c>
      <c r="B2962" t="s">
        <v>458</v>
      </c>
      <c r="C2962">
        <v>2019</v>
      </c>
      <c r="D2962">
        <v>97.952202150000005</v>
      </c>
      <c r="E2962">
        <v>30.873084949999999</v>
      </c>
      <c r="F2962">
        <v>2.7678042970000001</v>
      </c>
      <c r="G2962">
        <v>1319.869739</v>
      </c>
      <c r="H2962">
        <v>625467307</v>
      </c>
      <c r="I2962" t="str">
        <f>Master_Data!$A2962 &amp; "-" &amp; Master_Data!$C2962</f>
        <v>TLA-2019</v>
      </c>
      <c r="J2962">
        <f t="shared" si="552"/>
        <v>0.24431736000001081</v>
      </c>
      <c r="K2962">
        <f t="shared" si="553"/>
        <v>0.37770562000000041</v>
      </c>
      <c r="L2962">
        <f t="shared" si="554"/>
        <v>-9.7962560000000032E-3</v>
      </c>
      <c r="M2962">
        <f t="shared" si="555"/>
        <v>1731171099.9476182</v>
      </c>
      <c r="N2962">
        <f t="shared" si="556"/>
        <v>2.0477978499999949</v>
      </c>
      <c r="O2962">
        <f t="shared" si="557"/>
        <v>2.097028377282919</v>
      </c>
      <c r="P2962" t="str">
        <f>IFERROR(VLOOKUP(A2962,Ref_Data!$A:$B,2,0),"Unknown")</f>
        <v>Unknown</v>
      </c>
      <c r="Q2962" t="str">
        <f>IFERROR(VLOOKUP(A2962,Ref_Data!$A:$C,3,0),"Unknown")</f>
        <v>Unknown</v>
      </c>
      <c r="R2962" t="str">
        <f t="shared" si="558"/>
        <v>Universal Access</v>
      </c>
      <c r="S2962">
        <f t="shared" si="559"/>
        <v>11.910825010585882</v>
      </c>
      <c r="T2962">
        <f t="shared" si="560"/>
        <v>1.4108939061727099</v>
      </c>
      <c r="U2962">
        <f t="shared" si="561"/>
        <v>-1.9155969985815875</v>
      </c>
      <c r="V2962">
        <f t="shared" si="562"/>
        <v>2.1432814100000002</v>
      </c>
      <c r="W2962">
        <f t="shared" si="563"/>
        <v>-0.11295026499999983</v>
      </c>
    </row>
    <row r="2963" spans="1:23" x14ac:dyDescent="0.2">
      <c r="A2963" t="s">
        <v>459</v>
      </c>
      <c r="B2963" t="s">
        <v>458</v>
      </c>
      <c r="C2963">
        <v>2020</v>
      </c>
      <c r="D2963">
        <v>98.106453250000001</v>
      </c>
      <c r="E2963">
        <v>34.498963250000003</v>
      </c>
      <c r="F2963">
        <v>2.4605086699999998</v>
      </c>
      <c r="G2963">
        <v>1223.8569170000001</v>
      </c>
      <c r="H2963">
        <v>630051021</v>
      </c>
      <c r="I2963" t="str">
        <f>Master_Data!$A2963 &amp; "-" &amp; Master_Data!$C2963</f>
        <v>TLA-2020</v>
      </c>
      <c r="J2963">
        <f t="shared" si="552"/>
        <v>0.1542510999999962</v>
      </c>
      <c r="K2963">
        <f t="shared" si="553"/>
        <v>3.6258783000000037</v>
      </c>
      <c r="L2963">
        <f t="shared" si="554"/>
        <v>-0.30729562700000024</v>
      </c>
      <c r="M2963">
        <f t="shared" si="555"/>
        <v>1550245999.712852</v>
      </c>
      <c r="N2963">
        <f t="shared" si="556"/>
        <v>1.8935467499999987</v>
      </c>
      <c r="O2963">
        <f t="shared" si="557"/>
        <v>2.0104545194967427</v>
      </c>
      <c r="P2963" t="str">
        <f>IFERROR(VLOOKUP(A2963,Ref_Data!$A:$B,2,0),"Unknown")</f>
        <v>Unknown</v>
      </c>
      <c r="Q2963" t="str">
        <f>IFERROR(VLOOKUP(A2963,Ref_Data!$A:$C,3,0),"Unknown")</f>
        <v>Unknown</v>
      </c>
      <c r="R2963" t="str">
        <f t="shared" si="558"/>
        <v>Universal Access</v>
      </c>
      <c r="S2963">
        <f t="shared" si="559"/>
        <v>11.532618724335919</v>
      </c>
      <c r="T2963">
        <f t="shared" si="560"/>
        <v>3.9641098161847417</v>
      </c>
      <c r="U2963">
        <f t="shared" si="561"/>
        <v>-1.940238966301258</v>
      </c>
      <c r="V2963">
        <f t="shared" si="562"/>
        <v>2.2975325099999964</v>
      </c>
      <c r="W2963">
        <f t="shared" si="563"/>
        <v>-0.42024589200000007</v>
      </c>
    </row>
    <row r="2964" spans="1:23" x14ac:dyDescent="0.2">
      <c r="A2964" t="s">
        <v>459</v>
      </c>
      <c r="B2964" t="s">
        <v>458</v>
      </c>
      <c r="C2964">
        <v>2021</v>
      </c>
      <c r="D2964">
        <v>98.233808359999998</v>
      </c>
      <c r="F2964">
        <v>2.6495276319999999</v>
      </c>
      <c r="G2964">
        <v>1295.5625520000001</v>
      </c>
      <c r="H2964">
        <v>633862610</v>
      </c>
      <c r="I2964" t="str">
        <f>Master_Data!$A2964 &amp; "-" &amp; Master_Data!$C2964</f>
        <v>TLA-2021</v>
      </c>
      <c r="J2964">
        <f t="shared" si="552"/>
        <v>0.12735510999999633</v>
      </c>
      <c r="K2964" t="str">
        <f t="shared" si="553"/>
        <v/>
      </c>
      <c r="L2964">
        <f t="shared" si="554"/>
        <v>0.18901896200000001</v>
      </c>
      <c r="M2964">
        <f t="shared" si="555"/>
        <v>1679436500.0866394</v>
      </c>
      <c r="N2964">
        <f t="shared" si="556"/>
        <v>1.7661916400000024</v>
      </c>
      <c r="O2964">
        <f t="shared" si="557"/>
        <v>2.0450788948089325</v>
      </c>
      <c r="P2964" t="str">
        <f>IFERROR(VLOOKUP(A2964,Ref_Data!$A:$B,2,0),"Unknown")</f>
        <v>Unknown</v>
      </c>
      <c r="Q2964" t="str">
        <f>IFERROR(VLOOKUP(A2964,Ref_Data!$A:$C,3,0),"Unknown")</f>
        <v>Unknown</v>
      </c>
      <c r="R2964" t="str">
        <f t="shared" si="558"/>
        <v>Universal Access</v>
      </c>
      <c r="S2964">
        <f t="shared" si="559"/>
        <v>11.108639849726558</v>
      </c>
      <c r="T2964" t="str">
        <f t="shared" si="560"/>
        <v/>
      </c>
      <c r="U2964">
        <f t="shared" si="561"/>
        <v>-1.9312067090041865</v>
      </c>
      <c r="V2964">
        <f t="shared" si="562"/>
        <v>2.4248876199999927</v>
      </c>
      <c r="W2964">
        <f t="shared" si="563"/>
        <v>-0.23122693000000005</v>
      </c>
    </row>
    <row r="2965" spans="1:23" x14ac:dyDescent="0.2">
      <c r="A2965" t="s">
        <v>459</v>
      </c>
      <c r="B2965" t="s">
        <v>458</v>
      </c>
      <c r="C2965">
        <v>2022</v>
      </c>
      <c r="D2965">
        <v>98.54487992</v>
      </c>
      <c r="F2965">
        <v>2.6473372390000001</v>
      </c>
      <c r="G2965">
        <v>1333.0870319999999</v>
      </c>
      <c r="H2965">
        <v>637837815</v>
      </c>
      <c r="I2965" t="str">
        <f>Master_Data!$A2965 &amp; "-" &amp; Master_Data!$C2965</f>
        <v>TLA-2022</v>
      </c>
      <c r="J2965">
        <f t="shared" si="552"/>
        <v>0.31107156000000202</v>
      </c>
      <c r="K2965" t="str">
        <f t="shared" si="553"/>
        <v/>
      </c>
      <c r="L2965">
        <f t="shared" si="554"/>
        <v>-2.1903929999997906E-3</v>
      </c>
      <c r="M2965">
        <f t="shared" si="555"/>
        <v>1688571800.0918927</v>
      </c>
      <c r="N2965">
        <f t="shared" si="556"/>
        <v>1.4551200800000004</v>
      </c>
      <c r="O2965">
        <f t="shared" si="557"/>
        <v>1.9858697710293232</v>
      </c>
      <c r="P2965" t="str">
        <f>IFERROR(VLOOKUP(A2965,Ref_Data!$A:$B,2,0),"Unknown")</f>
        <v>Unknown</v>
      </c>
      <c r="Q2965" t="str">
        <f>IFERROR(VLOOKUP(A2965,Ref_Data!$A:$C,3,0),"Unknown")</f>
        <v>Unknown</v>
      </c>
      <c r="R2965" t="str">
        <f t="shared" si="558"/>
        <v>Universal Access</v>
      </c>
      <c r="S2965">
        <f t="shared" si="559"/>
        <v>11.130826256015652</v>
      </c>
      <c r="T2965" t="str">
        <f t="shared" si="560"/>
        <v/>
      </c>
      <c r="U2965">
        <f t="shared" si="561"/>
        <v>-1.9034638132259363</v>
      </c>
      <c r="V2965">
        <f t="shared" si="562"/>
        <v>2.7359591799999947</v>
      </c>
      <c r="W2965">
        <f t="shared" si="563"/>
        <v>-0.23341732299999984</v>
      </c>
    </row>
    <row r="2966" spans="1:23" x14ac:dyDescent="0.2">
      <c r="A2966" t="s">
        <v>461</v>
      </c>
      <c r="B2966" t="s">
        <v>460</v>
      </c>
      <c r="C2966">
        <v>2010</v>
      </c>
      <c r="D2966">
        <v>38</v>
      </c>
      <c r="E2966">
        <v>34.799999999999997</v>
      </c>
      <c r="F2966">
        <v>0.308293975</v>
      </c>
      <c r="H2966">
        <v>1084679</v>
      </c>
      <c r="I2966" t="str">
        <f>Master_Data!$A2966 &amp; "-" &amp; Master_Data!$C2966</f>
        <v>TLS-2010</v>
      </c>
      <c r="J2966" t="str">
        <f t="shared" si="552"/>
        <v/>
      </c>
      <c r="K2966" t="str">
        <f t="shared" si="553"/>
        <v/>
      </c>
      <c r="L2966" t="str">
        <f t="shared" si="554"/>
        <v/>
      </c>
      <c r="M2966">
        <f t="shared" si="555"/>
        <v>334400.00050902501</v>
      </c>
      <c r="N2966">
        <f t="shared" si="556"/>
        <v>62</v>
      </c>
      <c r="O2966" t="str">
        <f t="shared" si="557"/>
        <v/>
      </c>
      <c r="P2966" t="str">
        <f>IFERROR(VLOOKUP(A2966,Ref_Data!$A:$B,2,0),"Unknown")</f>
        <v>Lower Middle Income</v>
      </c>
      <c r="Q2966" t="str">
        <f>IFERROR(VLOOKUP(A2966,Ref_Data!$A:$C,3,0),"Unknown")</f>
        <v>East Asia &amp; Pacific</v>
      </c>
      <c r="R2966" t="str">
        <f t="shared" si="558"/>
        <v>Low Access</v>
      </c>
      <c r="S2966">
        <f t="shared" si="559"/>
        <v>-41.624657439414051</v>
      </c>
      <c r="T2966">
        <f t="shared" si="560"/>
        <v>4.3873350932620951</v>
      </c>
      <c r="U2966">
        <f t="shared" si="561"/>
        <v>-4.7897652389916345</v>
      </c>
      <c r="V2966">
        <f t="shared" si="562"/>
        <v>0</v>
      </c>
      <c r="W2966">
        <f t="shared" si="563"/>
        <v>0</v>
      </c>
    </row>
    <row r="2967" spans="1:23" x14ac:dyDescent="0.2">
      <c r="A2967" t="s">
        <v>461</v>
      </c>
      <c r="B2967" t="s">
        <v>460</v>
      </c>
      <c r="C2967">
        <v>2011</v>
      </c>
      <c r="D2967">
        <v>52.7</v>
      </c>
      <c r="E2967">
        <v>32.799999999999997</v>
      </c>
      <c r="F2967">
        <v>0.33399176899999999</v>
      </c>
      <c r="H2967">
        <v>1110207</v>
      </c>
      <c r="I2967" t="str">
        <f>Master_Data!$A2967 &amp; "-" &amp; Master_Data!$C2967</f>
        <v>TLS-2011</v>
      </c>
      <c r="J2967">
        <f t="shared" si="552"/>
        <v>14.700000000000003</v>
      </c>
      <c r="K2967">
        <f t="shared" si="553"/>
        <v>-2</v>
      </c>
      <c r="L2967">
        <f t="shared" si="554"/>
        <v>2.5697793999999996E-2</v>
      </c>
      <c r="M2967">
        <f t="shared" si="555"/>
        <v>370799.99988618301</v>
      </c>
      <c r="N2967">
        <f t="shared" si="556"/>
        <v>47.3</v>
      </c>
      <c r="O2967" t="str">
        <f t="shared" si="557"/>
        <v/>
      </c>
      <c r="P2967" t="str">
        <f>IFERROR(VLOOKUP(A2967,Ref_Data!$A:$B,2,0),"Unknown")</f>
        <v>Lower Middle Income</v>
      </c>
      <c r="Q2967" t="str">
        <f>IFERROR(VLOOKUP(A2967,Ref_Data!$A:$C,3,0),"Unknown")</f>
        <v>East Asia &amp; Pacific</v>
      </c>
      <c r="R2967" t="str">
        <f t="shared" si="558"/>
        <v>Moderate Access</v>
      </c>
      <c r="S2967">
        <f t="shared" si="559"/>
        <v>-27.715327430820309</v>
      </c>
      <c r="T2967">
        <f t="shared" si="560"/>
        <v>2.6026297103588547</v>
      </c>
      <c r="U2967">
        <f t="shared" si="561"/>
        <v>-4.7925416147740556</v>
      </c>
      <c r="V2967">
        <f t="shared" si="562"/>
        <v>14.700000000000003</v>
      </c>
      <c r="W2967">
        <f t="shared" si="563"/>
        <v>2.5697793999999996E-2</v>
      </c>
    </row>
    <row r="2968" spans="1:23" x14ac:dyDescent="0.2">
      <c r="A2968" t="s">
        <v>461</v>
      </c>
      <c r="B2968" t="s">
        <v>460</v>
      </c>
      <c r="C2968">
        <v>2012</v>
      </c>
      <c r="D2968">
        <v>56</v>
      </c>
      <c r="E2968">
        <v>25.6</v>
      </c>
      <c r="F2968">
        <v>0.55406494900000003</v>
      </c>
      <c r="H2968">
        <v>1134885</v>
      </c>
      <c r="I2968" t="str">
        <f>Master_Data!$A2968 &amp; "-" &amp; Master_Data!$C2968</f>
        <v>TLS-2012</v>
      </c>
      <c r="J2968">
        <f t="shared" si="552"/>
        <v>3.2999999999999972</v>
      </c>
      <c r="K2968">
        <f t="shared" si="553"/>
        <v>-7.1999999999999957</v>
      </c>
      <c r="L2968">
        <f t="shared" si="554"/>
        <v>0.22007318000000003</v>
      </c>
      <c r="M2968">
        <f t="shared" si="555"/>
        <v>628799.99964586506</v>
      </c>
      <c r="N2968">
        <f t="shared" si="556"/>
        <v>44</v>
      </c>
      <c r="O2968" t="str">
        <f t="shared" si="557"/>
        <v/>
      </c>
      <c r="P2968" t="str">
        <f>IFERROR(VLOOKUP(A2968,Ref_Data!$A:$B,2,0),"Unknown")</f>
        <v>Lower Middle Income</v>
      </c>
      <c r="Q2968" t="str">
        <f>IFERROR(VLOOKUP(A2968,Ref_Data!$A:$C,3,0),"Unknown")</f>
        <v>East Asia &amp; Pacific</v>
      </c>
      <c r="R2968" t="str">
        <f t="shared" si="558"/>
        <v>Moderate Access</v>
      </c>
      <c r="S2968">
        <f t="shared" si="559"/>
        <v>-25.120804536015626</v>
      </c>
      <c r="T2968">
        <f t="shared" si="560"/>
        <v>-4.5071294532248807</v>
      </c>
      <c r="U2968">
        <f t="shared" si="561"/>
        <v>-4.8514391140962294</v>
      </c>
      <c r="V2968">
        <f t="shared" si="562"/>
        <v>18</v>
      </c>
      <c r="W2968">
        <f t="shared" si="563"/>
        <v>0.24577097400000003</v>
      </c>
    </row>
    <row r="2969" spans="1:23" x14ac:dyDescent="0.2">
      <c r="A2969" t="s">
        <v>461</v>
      </c>
      <c r="B2969" t="s">
        <v>460</v>
      </c>
      <c r="C2969">
        <v>2013</v>
      </c>
      <c r="D2969">
        <v>59.2</v>
      </c>
      <c r="E2969">
        <v>22.6</v>
      </c>
      <c r="F2969">
        <v>0.65461575299999997</v>
      </c>
      <c r="H2969">
        <v>1158695</v>
      </c>
      <c r="I2969" t="str">
        <f>Master_Data!$A2969 &amp; "-" &amp; Master_Data!$C2969</f>
        <v>TLS-2013</v>
      </c>
      <c r="J2969">
        <f t="shared" si="552"/>
        <v>3.2000000000000028</v>
      </c>
      <c r="K2969">
        <f t="shared" si="553"/>
        <v>-3</v>
      </c>
      <c r="L2969">
        <f t="shared" si="554"/>
        <v>0.10055080399999994</v>
      </c>
      <c r="M2969">
        <f t="shared" si="555"/>
        <v>758499.99992233492</v>
      </c>
      <c r="N2969">
        <f t="shared" si="556"/>
        <v>40.799999999999997</v>
      </c>
      <c r="O2969" t="str">
        <f t="shared" si="557"/>
        <v/>
      </c>
      <c r="P2969" t="str">
        <f>IFERROR(VLOOKUP(A2969,Ref_Data!$A:$B,2,0),"Unknown")</f>
        <v>Lower Middle Income</v>
      </c>
      <c r="Q2969" t="str">
        <f>IFERROR(VLOOKUP(A2969,Ref_Data!$A:$C,3,0),"Unknown")</f>
        <v>East Asia &amp; Pacific</v>
      </c>
      <c r="R2969" t="str">
        <f t="shared" si="558"/>
        <v>Moderate Access</v>
      </c>
      <c r="S2969">
        <f t="shared" si="559"/>
        <v>-22.512538176640604</v>
      </c>
      <c r="T2969">
        <f t="shared" si="560"/>
        <v>-7.7016400838353469</v>
      </c>
      <c r="U2969">
        <f t="shared" si="561"/>
        <v>-4.3137546910000042</v>
      </c>
      <c r="V2969">
        <f t="shared" si="562"/>
        <v>21.200000000000003</v>
      </c>
      <c r="W2969">
        <f t="shared" si="563"/>
        <v>0.34632177799999997</v>
      </c>
    </row>
    <row r="2970" spans="1:23" x14ac:dyDescent="0.2">
      <c r="A2970" t="s">
        <v>461</v>
      </c>
      <c r="B2970" t="s">
        <v>460</v>
      </c>
      <c r="C2970">
        <v>2014</v>
      </c>
      <c r="D2970">
        <v>62.4</v>
      </c>
      <c r="E2970">
        <v>18.100000000000001</v>
      </c>
      <c r="F2970">
        <v>0.629577893</v>
      </c>
      <c r="H2970">
        <v>1181903</v>
      </c>
      <c r="I2970" t="str">
        <f>Master_Data!$A2970 &amp; "-" &amp; Master_Data!$C2970</f>
        <v>TLS-2014</v>
      </c>
      <c r="J2970">
        <f t="shared" si="552"/>
        <v>3.1999999999999957</v>
      </c>
      <c r="K2970">
        <f t="shared" si="553"/>
        <v>-4.5</v>
      </c>
      <c r="L2970">
        <f t="shared" si="554"/>
        <v>-2.5037859999999967E-2</v>
      </c>
      <c r="M2970">
        <f t="shared" si="555"/>
        <v>744100.00047037902</v>
      </c>
      <c r="N2970">
        <f t="shared" si="556"/>
        <v>37.6</v>
      </c>
      <c r="O2970" t="str">
        <f t="shared" si="557"/>
        <v/>
      </c>
      <c r="P2970" t="str">
        <f>IFERROR(VLOOKUP(A2970,Ref_Data!$A:$B,2,0),"Unknown")</f>
        <v>Lower Middle Income</v>
      </c>
      <c r="Q2970" t="str">
        <f>IFERROR(VLOOKUP(A2970,Ref_Data!$A:$C,3,0),"Unknown")</f>
        <v>East Asia &amp; Pacific</v>
      </c>
      <c r="R2970" t="str">
        <f t="shared" si="558"/>
        <v>Moderate Access</v>
      </c>
      <c r="S2970">
        <f t="shared" si="559"/>
        <v>-20.040902588867148</v>
      </c>
      <c r="T2970">
        <f t="shared" si="560"/>
        <v>-12.0117266055783</v>
      </c>
      <c r="U2970">
        <f t="shared" si="561"/>
        <v>-4.1617090050836847</v>
      </c>
      <c r="V2970">
        <f t="shared" si="562"/>
        <v>24.4</v>
      </c>
      <c r="W2970">
        <f t="shared" si="563"/>
        <v>0.321283918</v>
      </c>
    </row>
    <row r="2971" spans="1:23" x14ac:dyDescent="0.2">
      <c r="A2971" t="s">
        <v>461</v>
      </c>
      <c r="B2971" t="s">
        <v>460</v>
      </c>
      <c r="C2971">
        <v>2015</v>
      </c>
      <c r="D2971">
        <v>67.3</v>
      </c>
      <c r="E2971">
        <v>18</v>
      </c>
      <c r="F2971">
        <v>0.57686674699999996</v>
      </c>
      <c r="H2971">
        <v>1205131</v>
      </c>
      <c r="I2971" t="str">
        <f>Master_Data!$A2971 &amp; "-" &amp; Master_Data!$C2971</f>
        <v>TLS-2015</v>
      </c>
      <c r="J2971">
        <f t="shared" si="552"/>
        <v>4.8999999999999986</v>
      </c>
      <c r="K2971">
        <f t="shared" si="553"/>
        <v>-0.10000000000000142</v>
      </c>
      <c r="L2971">
        <f t="shared" si="554"/>
        <v>-5.2711146000000042E-2</v>
      </c>
      <c r="M2971">
        <f t="shared" si="555"/>
        <v>695199.99967885693</v>
      </c>
      <c r="N2971">
        <f t="shared" si="556"/>
        <v>32.700000000000003</v>
      </c>
      <c r="O2971" t="str">
        <f t="shared" si="557"/>
        <v/>
      </c>
      <c r="P2971" t="str">
        <f>IFERROR(VLOOKUP(A2971,Ref_Data!$A:$B,2,0),"Unknown")</f>
        <v>Lower Middle Income</v>
      </c>
      <c r="Q2971" t="str">
        <f>IFERROR(VLOOKUP(A2971,Ref_Data!$A:$C,3,0),"Unknown")</f>
        <v>East Asia &amp; Pacific</v>
      </c>
      <c r="R2971" t="str">
        <f t="shared" si="558"/>
        <v>Moderate Access</v>
      </c>
      <c r="S2971">
        <f t="shared" si="559"/>
        <v>-15.715238558046892</v>
      </c>
      <c r="T2971">
        <f t="shared" si="560"/>
        <v>-11.91515719149799</v>
      </c>
      <c r="U2971">
        <f t="shared" si="561"/>
        <v>-4.1325746190041794</v>
      </c>
      <c r="V2971">
        <f t="shared" si="562"/>
        <v>29.299999999999997</v>
      </c>
      <c r="W2971">
        <f t="shared" si="563"/>
        <v>0.26857277199999996</v>
      </c>
    </row>
    <row r="2972" spans="1:23" x14ac:dyDescent="0.2">
      <c r="A2972" t="s">
        <v>461</v>
      </c>
      <c r="B2972" t="s">
        <v>460</v>
      </c>
      <c r="C2972">
        <v>2016</v>
      </c>
      <c r="D2972">
        <v>76.5</v>
      </c>
      <c r="E2972">
        <v>12.7</v>
      </c>
      <c r="F2972">
        <v>0.53805547799999998</v>
      </c>
      <c r="H2972">
        <v>1228312</v>
      </c>
      <c r="I2972" t="str">
        <f>Master_Data!$A2972 &amp; "-" &amp; Master_Data!$C2972</f>
        <v>TLS-2016</v>
      </c>
      <c r="J2972">
        <f t="shared" si="552"/>
        <v>9.2000000000000028</v>
      </c>
      <c r="K2972">
        <f t="shared" si="553"/>
        <v>-5.3000000000000007</v>
      </c>
      <c r="L2972">
        <f t="shared" si="554"/>
        <v>-3.8811268999999982E-2</v>
      </c>
      <c r="M2972">
        <f t="shared" si="555"/>
        <v>660900.00029313599</v>
      </c>
      <c r="N2972">
        <f t="shared" si="556"/>
        <v>23.5</v>
      </c>
      <c r="O2972" t="str">
        <f t="shared" si="557"/>
        <v/>
      </c>
      <c r="P2972" t="str">
        <f>IFERROR(VLOOKUP(A2972,Ref_Data!$A:$B,2,0),"Unknown")</f>
        <v>Lower Middle Income</v>
      </c>
      <c r="Q2972" t="str">
        <f>IFERROR(VLOOKUP(A2972,Ref_Data!$A:$C,3,0),"Unknown")</f>
        <v>East Asia &amp; Pacific</v>
      </c>
      <c r="R2972" t="str">
        <f t="shared" si="558"/>
        <v>Moderate Access</v>
      </c>
      <c r="S2972">
        <f t="shared" si="559"/>
        <v>-7.5947511305469675</v>
      </c>
      <c r="T2972">
        <f t="shared" si="560"/>
        <v>-17.006057525184726</v>
      </c>
      <c r="U2972">
        <f t="shared" si="561"/>
        <v>-4.136316317669456</v>
      </c>
      <c r="V2972">
        <f t="shared" si="562"/>
        <v>38.5</v>
      </c>
      <c r="W2972">
        <f t="shared" si="563"/>
        <v>0.22976150299999998</v>
      </c>
    </row>
    <row r="2973" spans="1:23" x14ac:dyDescent="0.2">
      <c r="A2973" t="s">
        <v>461</v>
      </c>
      <c r="B2973" t="s">
        <v>460</v>
      </c>
      <c r="C2973">
        <v>2017</v>
      </c>
      <c r="D2973">
        <v>79.5</v>
      </c>
      <c r="E2973">
        <v>13.2</v>
      </c>
      <c r="F2973">
        <v>0.49676321000000001</v>
      </c>
      <c r="H2973">
        <v>1251703</v>
      </c>
      <c r="I2973" t="str">
        <f>Master_Data!$A2973 &amp; "-" &amp; Master_Data!$C2973</f>
        <v>TLS-2017</v>
      </c>
      <c r="J2973">
        <f t="shared" si="552"/>
        <v>3</v>
      </c>
      <c r="K2973">
        <f t="shared" si="553"/>
        <v>0.5</v>
      </c>
      <c r="L2973">
        <f t="shared" si="554"/>
        <v>-4.1292267999999965E-2</v>
      </c>
      <c r="M2973">
        <f t="shared" si="555"/>
        <v>621800.00024663005</v>
      </c>
      <c r="N2973">
        <f t="shared" si="556"/>
        <v>20.5</v>
      </c>
      <c r="O2973" t="str">
        <f t="shared" si="557"/>
        <v/>
      </c>
      <c r="P2973" t="str">
        <f>IFERROR(VLOOKUP(A2973,Ref_Data!$A:$B,2,0),"Unknown")</f>
        <v>Lower Middle Income</v>
      </c>
      <c r="Q2973" t="str">
        <f>IFERROR(VLOOKUP(A2973,Ref_Data!$A:$C,3,0),"Unknown")</f>
        <v>East Asia &amp; Pacific</v>
      </c>
      <c r="R2973" t="str">
        <f t="shared" si="558"/>
        <v>Moderate Access</v>
      </c>
      <c r="S2973">
        <f t="shared" si="559"/>
        <v>-5.3539076900781168</v>
      </c>
      <c r="T2973">
        <f t="shared" si="560"/>
        <v>-16.341518871734948</v>
      </c>
      <c r="U2973">
        <f t="shared" si="561"/>
        <v>-4.1809878555732238</v>
      </c>
      <c r="V2973">
        <f t="shared" si="562"/>
        <v>41.5</v>
      </c>
      <c r="W2973">
        <f t="shared" si="563"/>
        <v>0.18846923500000001</v>
      </c>
    </row>
    <row r="2974" spans="1:23" x14ac:dyDescent="0.2">
      <c r="A2974" t="s">
        <v>461</v>
      </c>
      <c r="B2974" t="s">
        <v>460</v>
      </c>
      <c r="C2974">
        <v>2018</v>
      </c>
      <c r="D2974">
        <v>85.2</v>
      </c>
      <c r="E2974">
        <v>12.7</v>
      </c>
      <c r="F2974">
        <v>0.52243057999999998</v>
      </c>
      <c r="H2974">
        <v>1275959</v>
      </c>
      <c r="I2974" t="str">
        <f>Master_Data!$A2974 &amp; "-" &amp; Master_Data!$C2974</f>
        <v>TLS-2018</v>
      </c>
      <c r="J2974">
        <f t="shared" si="552"/>
        <v>5.7000000000000028</v>
      </c>
      <c r="K2974">
        <f t="shared" si="553"/>
        <v>-0.5</v>
      </c>
      <c r="L2974">
        <f t="shared" si="554"/>
        <v>2.5667369999999967E-2</v>
      </c>
      <c r="M2974">
        <f t="shared" si="555"/>
        <v>666600.00042622001</v>
      </c>
      <c r="N2974">
        <f t="shared" si="556"/>
        <v>14.799999999999997</v>
      </c>
      <c r="O2974" t="str">
        <f t="shared" si="557"/>
        <v/>
      </c>
      <c r="P2974" t="str">
        <f>IFERROR(VLOOKUP(A2974,Ref_Data!$A:$B,2,0),"Unknown")</f>
        <v>Lower Middle Income</v>
      </c>
      <c r="Q2974" t="str">
        <f>IFERROR(VLOOKUP(A2974,Ref_Data!$A:$C,3,0),"Unknown")</f>
        <v>East Asia &amp; Pacific</v>
      </c>
      <c r="R2974" t="str">
        <f t="shared" si="558"/>
        <v>High Access</v>
      </c>
      <c r="S2974">
        <f t="shared" si="559"/>
        <v>-0.28380055968749218</v>
      </c>
      <c r="T2974">
        <f t="shared" si="560"/>
        <v>-16.863030170325302</v>
      </c>
      <c r="U2974">
        <f t="shared" si="561"/>
        <v>-4.1884384296276149</v>
      </c>
      <c r="V2974">
        <f t="shared" si="562"/>
        <v>47.2</v>
      </c>
      <c r="W2974">
        <f t="shared" si="563"/>
        <v>0.21413660499999998</v>
      </c>
    </row>
    <row r="2975" spans="1:23" x14ac:dyDescent="0.2">
      <c r="A2975" t="s">
        <v>461</v>
      </c>
      <c r="B2975" t="s">
        <v>460</v>
      </c>
      <c r="C2975">
        <v>2019</v>
      </c>
      <c r="D2975">
        <v>90.6</v>
      </c>
      <c r="E2975">
        <v>11.7</v>
      </c>
      <c r="F2975">
        <v>0.55982381999999997</v>
      </c>
      <c r="H2975">
        <v>1300945</v>
      </c>
      <c r="I2975" t="str">
        <f>Master_Data!$A2975 &amp; "-" &amp; Master_Data!$C2975</f>
        <v>TLS-2019</v>
      </c>
      <c r="J2975">
        <f t="shared" si="552"/>
        <v>5.3999999999999915</v>
      </c>
      <c r="K2975">
        <f t="shared" si="553"/>
        <v>-1</v>
      </c>
      <c r="L2975">
        <f t="shared" si="554"/>
        <v>3.7393239999999994E-2</v>
      </c>
      <c r="M2975">
        <f t="shared" si="555"/>
        <v>728299.99950989999</v>
      </c>
      <c r="N2975">
        <f t="shared" si="556"/>
        <v>9.4000000000000057</v>
      </c>
      <c r="O2975" t="str">
        <f t="shared" si="557"/>
        <v/>
      </c>
      <c r="P2975" t="str">
        <f>IFERROR(VLOOKUP(A2975,Ref_Data!$A:$B,2,0),"Unknown")</f>
        <v>Lower Middle Income</v>
      </c>
      <c r="Q2975" t="str">
        <f>IFERROR(VLOOKUP(A2975,Ref_Data!$A:$C,3,0),"Unknown")</f>
        <v>East Asia &amp; Pacific</v>
      </c>
      <c r="R2975" t="str">
        <f t="shared" si="558"/>
        <v>High Access</v>
      </c>
      <c r="S2975">
        <f t="shared" si="559"/>
        <v>4.5586228605858707</v>
      </c>
      <c r="T2975">
        <f t="shared" si="560"/>
        <v>-17.76219104382729</v>
      </c>
      <c r="U2975">
        <f t="shared" si="561"/>
        <v>-4.1235774755815875</v>
      </c>
      <c r="V2975">
        <f t="shared" si="562"/>
        <v>52.599999999999994</v>
      </c>
      <c r="W2975">
        <f t="shared" si="563"/>
        <v>0.25152984499999997</v>
      </c>
    </row>
    <row r="2976" spans="1:23" x14ac:dyDescent="0.2">
      <c r="A2976" t="s">
        <v>461</v>
      </c>
      <c r="B2976" t="s">
        <v>460</v>
      </c>
      <c r="C2976">
        <v>2020</v>
      </c>
      <c r="D2976">
        <v>96</v>
      </c>
      <c r="E2976">
        <v>11.4</v>
      </c>
      <c r="F2976">
        <v>0.51234754599999999</v>
      </c>
      <c r="H2976">
        <v>1326053</v>
      </c>
      <c r="I2976" t="str">
        <f>Master_Data!$A2976 &amp; "-" &amp; Master_Data!$C2976</f>
        <v>TLS-2020</v>
      </c>
      <c r="J2976">
        <f t="shared" si="552"/>
        <v>5.4000000000000057</v>
      </c>
      <c r="K2976">
        <f t="shared" si="553"/>
        <v>-0.29999999999999893</v>
      </c>
      <c r="L2976">
        <f t="shared" si="554"/>
        <v>-4.7476273999999985E-2</v>
      </c>
      <c r="M2976">
        <f t="shared" si="555"/>
        <v>679400.00041593798</v>
      </c>
      <c r="N2976">
        <f t="shared" si="556"/>
        <v>4</v>
      </c>
      <c r="O2976" t="str">
        <f t="shared" si="557"/>
        <v/>
      </c>
      <c r="P2976" t="str">
        <f>IFERROR(VLOOKUP(A2976,Ref_Data!$A:$B,2,0),"Unknown")</f>
        <v>Lower Middle Income</v>
      </c>
      <c r="Q2976" t="str">
        <f>IFERROR(VLOOKUP(A2976,Ref_Data!$A:$C,3,0),"Unknown")</f>
        <v>East Asia &amp; Pacific</v>
      </c>
      <c r="R2976" t="str">
        <f t="shared" si="558"/>
        <v>Universal Access</v>
      </c>
      <c r="S2976">
        <f t="shared" si="559"/>
        <v>9.4261654743359173</v>
      </c>
      <c r="T2976">
        <f t="shared" si="560"/>
        <v>-19.134853433815259</v>
      </c>
      <c r="U2976">
        <f t="shared" si="561"/>
        <v>-3.8884000903012579</v>
      </c>
      <c r="V2976">
        <f t="shared" si="562"/>
        <v>58</v>
      </c>
      <c r="W2976">
        <f t="shared" si="563"/>
        <v>0.20405357099999999</v>
      </c>
    </row>
    <row r="2977" spans="1:23" x14ac:dyDescent="0.2">
      <c r="A2977" t="s">
        <v>461</v>
      </c>
      <c r="B2977" t="s">
        <v>460</v>
      </c>
      <c r="C2977">
        <v>2021</v>
      </c>
      <c r="D2977">
        <v>100</v>
      </c>
      <c r="E2977">
        <v>12.1</v>
      </c>
      <c r="F2977">
        <v>0.52639024599999995</v>
      </c>
      <c r="H2977">
        <v>1350139</v>
      </c>
      <c r="I2977" t="str">
        <f>Master_Data!$A2977 &amp; "-" &amp; Master_Data!$C2977</f>
        <v>TLS-2021</v>
      </c>
      <c r="J2977">
        <f t="shared" si="552"/>
        <v>4</v>
      </c>
      <c r="K2977">
        <f t="shared" si="553"/>
        <v>0.69999999999999929</v>
      </c>
      <c r="L2977">
        <f t="shared" si="554"/>
        <v>1.4042699999999964E-2</v>
      </c>
      <c r="M2977">
        <f t="shared" si="555"/>
        <v>710700.00034419389</v>
      </c>
      <c r="N2977">
        <f t="shared" si="556"/>
        <v>0</v>
      </c>
      <c r="O2977" t="str">
        <f t="shared" si="557"/>
        <v/>
      </c>
      <c r="P2977" t="str">
        <f>IFERROR(VLOOKUP(A2977,Ref_Data!$A:$B,2,0),"Unknown")</f>
        <v>Lower Middle Income</v>
      </c>
      <c r="Q2977" t="str">
        <f>IFERROR(VLOOKUP(A2977,Ref_Data!$A:$C,3,0),"Unknown")</f>
        <v>East Asia &amp; Pacific</v>
      </c>
      <c r="R2977" t="str">
        <f t="shared" si="558"/>
        <v>Universal Access</v>
      </c>
      <c r="S2977">
        <f t="shared" si="559"/>
        <v>12.87483148972656</v>
      </c>
      <c r="T2977">
        <f t="shared" si="560"/>
        <v>-17.503381642512061</v>
      </c>
      <c r="U2977">
        <f t="shared" si="561"/>
        <v>-4.0543440950041862</v>
      </c>
      <c r="V2977">
        <f t="shared" si="562"/>
        <v>62</v>
      </c>
      <c r="W2977">
        <f t="shared" si="563"/>
        <v>0.21809627099999995</v>
      </c>
    </row>
    <row r="2978" spans="1:23" x14ac:dyDescent="0.2">
      <c r="A2978" t="s">
        <v>461</v>
      </c>
      <c r="B2978" t="s">
        <v>460</v>
      </c>
      <c r="C2978">
        <v>2022</v>
      </c>
      <c r="D2978">
        <v>99.7</v>
      </c>
      <c r="E2978">
        <v>11.4</v>
      </c>
      <c r="F2978">
        <v>0.50726833900000001</v>
      </c>
      <c r="H2978">
        <v>1369295</v>
      </c>
      <c r="I2978" t="str">
        <f>Master_Data!$A2978 &amp; "-" &amp; Master_Data!$C2978</f>
        <v>TLS-2022</v>
      </c>
      <c r="J2978">
        <f t="shared" si="552"/>
        <v>-0.29999999999999716</v>
      </c>
      <c r="K2978">
        <f t="shared" si="553"/>
        <v>-0.69999999999999929</v>
      </c>
      <c r="L2978">
        <f t="shared" si="554"/>
        <v>-1.9121906999999938E-2</v>
      </c>
      <c r="M2978">
        <f t="shared" si="555"/>
        <v>694600.00025100505</v>
      </c>
      <c r="N2978">
        <f t="shared" si="556"/>
        <v>0.29999999999999716</v>
      </c>
      <c r="O2978" t="str">
        <f t="shared" si="557"/>
        <v/>
      </c>
      <c r="P2978" t="str">
        <f>IFERROR(VLOOKUP(A2978,Ref_Data!$A:$B,2,0),"Unknown")</f>
        <v>Lower Middle Income</v>
      </c>
      <c r="Q2978" t="str">
        <f>IFERROR(VLOOKUP(A2978,Ref_Data!$A:$C,3,0),"Unknown")</f>
        <v>East Asia &amp; Pacific</v>
      </c>
      <c r="R2978" t="str">
        <f t="shared" si="558"/>
        <v>Universal Access</v>
      </c>
      <c r="S2978">
        <f t="shared" si="559"/>
        <v>12.285946336015655</v>
      </c>
      <c r="T2978">
        <f t="shared" si="560"/>
        <v>-19.021739130434796</v>
      </c>
      <c r="U2978">
        <f t="shared" si="561"/>
        <v>-4.043532713225936</v>
      </c>
      <c r="V2978">
        <f t="shared" si="562"/>
        <v>61.7</v>
      </c>
      <c r="W2978">
        <f t="shared" si="563"/>
        <v>0.19897436400000001</v>
      </c>
    </row>
    <row r="2979" spans="1:23" x14ac:dyDescent="0.2">
      <c r="A2979" t="s">
        <v>463</v>
      </c>
      <c r="B2979" t="s">
        <v>462</v>
      </c>
      <c r="C2979">
        <v>2010</v>
      </c>
      <c r="D2979">
        <v>89.718636419999996</v>
      </c>
      <c r="E2979">
        <v>11.197512140000001</v>
      </c>
      <c r="F2979">
        <v>2.5395000300000001</v>
      </c>
      <c r="G2979">
        <v>973.5898353</v>
      </c>
      <c r="H2979">
        <v>573609877</v>
      </c>
      <c r="I2979" t="str">
        <f>Master_Data!$A2979 &amp; "-" &amp; Master_Data!$C2979</f>
        <v>TMN-2010</v>
      </c>
      <c r="J2979" t="str">
        <f t="shared" si="552"/>
        <v/>
      </c>
      <c r="K2979" t="str">
        <f t="shared" si="553"/>
        <v/>
      </c>
      <c r="L2979" t="str">
        <f t="shared" si="554"/>
        <v/>
      </c>
      <c r="M2979">
        <f t="shared" si="555"/>
        <v>1456682299.8497963</v>
      </c>
      <c r="N2979">
        <f t="shared" si="556"/>
        <v>10.281363580000004</v>
      </c>
      <c r="O2979">
        <f t="shared" si="557"/>
        <v>2.6083879863202184</v>
      </c>
      <c r="P2979" t="str">
        <f>IFERROR(VLOOKUP(A2979,Ref_Data!$A:$B,2,0),"Unknown")</f>
        <v>Unknown</v>
      </c>
      <c r="Q2979" t="str">
        <f>IFERROR(VLOOKUP(A2979,Ref_Data!$A:$C,3,0),"Unknown")</f>
        <v>Unknown</v>
      </c>
      <c r="R2979" t="str">
        <f t="shared" si="558"/>
        <v>High Access</v>
      </c>
      <c r="S2979">
        <f t="shared" si="559"/>
        <v>10.093978980585945</v>
      </c>
      <c r="T2979">
        <f t="shared" si="560"/>
        <v>-19.215152766737901</v>
      </c>
      <c r="U2979">
        <f t="shared" si="561"/>
        <v>-2.5585591839916342</v>
      </c>
      <c r="V2979">
        <f t="shared" si="562"/>
        <v>0</v>
      </c>
      <c r="W2979">
        <f t="shared" si="563"/>
        <v>0</v>
      </c>
    </row>
    <row r="2980" spans="1:23" x14ac:dyDescent="0.2">
      <c r="A2980" t="s">
        <v>463</v>
      </c>
      <c r="B2980" t="s">
        <v>462</v>
      </c>
      <c r="C2980">
        <v>2011</v>
      </c>
      <c r="D2980">
        <v>89.938989289999995</v>
      </c>
      <c r="E2980">
        <v>11.05933089</v>
      </c>
      <c r="F2980">
        <v>2.498884989</v>
      </c>
      <c r="G2980">
        <v>968.70916890000001</v>
      </c>
      <c r="H2980">
        <v>585763053</v>
      </c>
      <c r="I2980" t="str">
        <f>Master_Data!$A2980 &amp; "-" &amp; Master_Data!$C2980</f>
        <v>TMN-2011</v>
      </c>
      <c r="J2980">
        <f t="shared" si="552"/>
        <v>0.22035286999999926</v>
      </c>
      <c r="K2980">
        <f t="shared" si="553"/>
        <v>-0.13818125000000059</v>
      </c>
      <c r="L2980">
        <f t="shared" si="554"/>
        <v>-4.0615041000000129E-2</v>
      </c>
      <c r="M2980">
        <f t="shared" si="555"/>
        <v>1463754500.2525115</v>
      </c>
      <c r="N2980">
        <f t="shared" si="556"/>
        <v>10.061010710000005</v>
      </c>
      <c r="O2980">
        <f t="shared" si="557"/>
        <v>2.5796029078960436</v>
      </c>
      <c r="P2980" t="str">
        <f>IFERROR(VLOOKUP(A2980,Ref_Data!$A:$B,2,0),"Unknown")</f>
        <v>Unknown</v>
      </c>
      <c r="Q2980" t="str">
        <f>IFERROR(VLOOKUP(A2980,Ref_Data!$A:$C,3,0),"Unknown")</f>
        <v>Unknown</v>
      </c>
      <c r="R2980" t="str">
        <f t="shared" si="558"/>
        <v>High Access</v>
      </c>
      <c r="S2980">
        <f t="shared" si="559"/>
        <v>9.5236618591796827</v>
      </c>
      <c r="T2980">
        <f t="shared" si="560"/>
        <v>-19.138039399641144</v>
      </c>
      <c r="U2980">
        <f t="shared" si="561"/>
        <v>-2.6276483947740554</v>
      </c>
      <c r="V2980">
        <f t="shared" si="562"/>
        <v>0.22035286999999926</v>
      </c>
      <c r="W2980">
        <f t="shared" si="563"/>
        <v>-4.0615041000000129E-2</v>
      </c>
    </row>
    <row r="2981" spans="1:23" x14ac:dyDescent="0.2">
      <c r="A2981" t="s">
        <v>463</v>
      </c>
      <c r="B2981" t="s">
        <v>462</v>
      </c>
      <c r="C2981">
        <v>2012</v>
      </c>
      <c r="D2981">
        <v>91.09637549</v>
      </c>
      <c r="E2981">
        <v>11.038445640000001</v>
      </c>
      <c r="F2981">
        <v>2.564323731</v>
      </c>
      <c r="G2981">
        <v>985.64107279999996</v>
      </c>
      <c r="H2981">
        <v>597586990</v>
      </c>
      <c r="I2981" t="str">
        <f>Master_Data!$A2981 &amp; "-" &amp; Master_Data!$C2981</f>
        <v>TMN-2012</v>
      </c>
      <c r="J2981">
        <f t="shared" si="552"/>
        <v>1.1573862000000048</v>
      </c>
      <c r="K2981">
        <f t="shared" si="553"/>
        <v>-2.0885249999999189E-2</v>
      </c>
      <c r="L2981">
        <f t="shared" si="554"/>
        <v>6.5438741999999994E-2</v>
      </c>
      <c r="M2981">
        <f t="shared" si="555"/>
        <v>1532406499.7938597</v>
      </c>
      <c r="N2981">
        <f t="shared" si="556"/>
        <v>8.9036245100000002</v>
      </c>
      <c r="O2981">
        <f t="shared" si="557"/>
        <v>2.6016810802286203</v>
      </c>
      <c r="P2981" t="str">
        <f>IFERROR(VLOOKUP(A2981,Ref_Data!$A:$B,2,0),"Unknown")</f>
        <v>Unknown</v>
      </c>
      <c r="Q2981" t="str">
        <f>IFERROR(VLOOKUP(A2981,Ref_Data!$A:$C,3,0),"Unknown")</f>
        <v>Unknown</v>
      </c>
      <c r="R2981" t="str">
        <f t="shared" si="558"/>
        <v>High Access</v>
      </c>
      <c r="S2981">
        <f t="shared" si="559"/>
        <v>9.9755709539843735</v>
      </c>
      <c r="T2981">
        <f t="shared" si="560"/>
        <v>-19.068683813224879</v>
      </c>
      <c r="U2981">
        <f t="shared" si="561"/>
        <v>-2.8411803320962292</v>
      </c>
      <c r="V2981">
        <f t="shared" si="562"/>
        <v>1.3777390700000041</v>
      </c>
      <c r="W2981">
        <f t="shared" si="563"/>
        <v>2.4823700999999865E-2</v>
      </c>
    </row>
    <row r="2982" spans="1:23" x14ac:dyDescent="0.2">
      <c r="A2982" t="s">
        <v>463</v>
      </c>
      <c r="B2982" t="s">
        <v>462</v>
      </c>
      <c r="C2982">
        <v>2013</v>
      </c>
      <c r="D2982">
        <v>92.491762879999996</v>
      </c>
      <c r="E2982">
        <v>11.142472890000001</v>
      </c>
      <c r="F2982">
        <v>2.5581990349999999</v>
      </c>
      <c r="G2982">
        <v>974.13428729999998</v>
      </c>
      <c r="H2982">
        <v>609074579</v>
      </c>
      <c r="I2982" t="str">
        <f>Master_Data!$A2982 &amp; "-" &amp; Master_Data!$C2982</f>
        <v>TMN-2013</v>
      </c>
      <c r="J2982">
        <f t="shared" si="552"/>
        <v>1.3953873899999962</v>
      </c>
      <c r="K2982">
        <f t="shared" si="553"/>
        <v>0.10402724999999968</v>
      </c>
      <c r="L2982">
        <f t="shared" si="554"/>
        <v>-6.1246960000000961E-3</v>
      </c>
      <c r="M2982">
        <f t="shared" si="555"/>
        <v>1558134000.2408311</v>
      </c>
      <c r="N2982">
        <f t="shared" si="556"/>
        <v>7.508237120000004</v>
      </c>
      <c r="O2982">
        <f t="shared" si="557"/>
        <v>2.6261256464861118</v>
      </c>
      <c r="P2982" t="str">
        <f>IFERROR(VLOOKUP(A2982,Ref_Data!$A:$B,2,0),"Unknown")</f>
        <v>Unknown</v>
      </c>
      <c r="Q2982" t="str">
        <f>IFERROR(VLOOKUP(A2982,Ref_Data!$A:$C,3,0),"Unknown")</f>
        <v>Unknown</v>
      </c>
      <c r="R2982" t="str">
        <f t="shared" si="558"/>
        <v>High Access</v>
      </c>
      <c r="S2982">
        <f t="shared" si="559"/>
        <v>10.77922470335939</v>
      </c>
      <c r="T2982">
        <f t="shared" si="560"/>
        <v>-19.159167193835348</v>
      </c>
      <c r="U2982">
        <f t="shared" si="561"/>
        <v>-2.4101714090000042</v>
      </c>
      <c r="V2982">
        <f t="shared" si="562"/>
        <v>2.7731264600000003</v>
      </c>
      <c r="W2982">
        <f t="shared" si="563"/>
        <v>1.8699004999999769E-2</v>
      </c>
    </row>
    <row r="2983" spans="1:23" x14ac:dyDescent="0.2">
      <c r="A2983" t="s">
        <v>463</v>
      </c>
      <c r="B2983" t="s">
        <v>462</v>
      </c>
      <c r="C2983">
        <v>2014</v>
      </c>
      <c r="D2983">
        <v>93.452457760000001</v>
      </c>
      <c r="E2983">
        <v>11.04101706</v>
      </c>
      <c r="F2983">
        <v>2.5832606660000001</v>
      </c>
      <c r="G2983">
        <v>1006.536871</v>
      </c>
      <c r="H2983">
        <v>620390664</v>
      </c>
      <c r="I2983" t="str">
        <f>Master_Data!$A2983 &amp; "-" &amp; Master_Data!$C2983</f>
        <v>TMN-2014</v>
      </c>
      <c r="J2983">
        <f t="shared" si="552"/>
        <v>0.96069488000000547</v>
      </c>
      <c r="K2983">
        <f t="shared" si="553"/>
        <v>-0.1014558300000008</v>
      </c>
      <c r="L2983">
        <f t="shared" si="554"/>
        <v>2.5061631000000251E-2</v>
      </c>
      <c r="M2983">
        <f t="shared" si="555"/>
        <v>1602630799.8648224</v>
      </c>
      <c r="N2983">
        <f t="shared" si="556"/>
        <v>6.5475422399999985</v>
      </c>
      <c r="O2983">
        <f t="shared" si="557"/>
        <v>2.566483891875234</v>
      </c>
      <c r="P2983" t="str">
        <f>IFERROR(VLOOKUP(A2983,Ref_Data!$A:$B,2,0),"Unknown")</f>
        <v>Unknown</v>
      </c>
      <c r="Q2983" t="str">
        <f>IFERROR(VLOOKUP(A2983,Ref_Data!$A:$C,3,0),"Unknown")</f>
        <v>Unknown</v>
      </c>
      <c r="R2983" t="str">
        <f t="shared" si="558"/>
        <v>High Access</v>
      </c>
      <c r="S2983">
        <f t="shared" si="559"/>
        <v>11.011555171132855</v>
      </c>
      <c r="T2983">
        <f t="shared" si="560"/>
        <v>-19.070709545578303</v>
      </c>
      <c r="U2983">
        <f t="shared" si="561"/>
        <v>-2.2080262320836841</v>
      </c>
      <c r="V2983">
        <f t="shared" si="562"/>
        <v>3.7338213400000058</v>
      </c>
      <c r="W2983">
        <f t="shared" si="563"/>
        <v>4.3760636000000019E-2</v>
      </c>
    </row>
    <row r="2984" spans="1:23" x14ac:dyDescent="0.2">
      <c r="A2984" t="s">
        <v>463</v>
      </c>
      <c r="B2984" t="s">
        <v>462</v>
      </c>
      <c r="C2984">
        <v>2015</v>
      </c>
      <c r="D2984">
        <v>92.779910639999997</v>
      </c>
      <c r="E2984">
        <v>11.28818087</v>
      </c>
      <c r="F2984">
        <v>2.5356268979999999</v>
      </c>
      <c r="G2984">
        <v>971.08084429999997</v>
      </c>
      <c r="H2984">
        <v>631082594</v>
      </c>
      <c r="I2984" t="str">
        <f>Master_Data!$A2984 &amp; "-" &amp; Master_Data!$C2984</f>
        <v>TMN-2015</v>
      </c>
      <c r="J2984">
        <f t="shared" si="552"/>
        <v>-0.67254712000000438</v>
      </c>
      <c r="K2984">
        <f t="shared" si="553"/>
        <v>0.24716380999999998</v>
      </c>
      <c r="L2984">
        <f t="shared" si="554"/>
        <v>-4.7633768000000298E-2</v>
      </c>
      <c r="M2984">
        <f t="shared" si="555"/>
        <v>1600190000.2060132</v>
      </c>
      <c r="N2984">
        <f t="shared" si="556"/>
        <v>7.2200893600000029</v>
      </c>
      <c r="O2984">
        <f t="shared" si="557"/>
        <v>2.6111388283308146</v>
      </c>
      <c r="P2984" t="str">
        <f>IFERROR(VLOOKUP(A2984,Ref_Data!$A:$B,2,0),"Unknown")</f>
        <v>Unknown</v>
      </c>
      <c r="Q2984" t="str">
        <f>IFERROR(VLOOKUP(A2984,Ref_Data!$A:$C,3,0),"Unknown")</f>
        <v>Unknown</v>
      </c>
      <c r="R2984" t="str">
        <f t="shared" si="558"/>
        <v>High Access</v>
      </c>
      <c r="S2984">
        <f t="shared" si="559"/>
        <v>9.7646720819531083</v>
      </c>
      <c r="T2984">
        <f t="shared" si="560"/>
        <v>-18.626976321497992</v>
      </c>
      <c r="U2984">
        <f t="shared" si="561"/>
        <v>-2.1738144680041791</v>
      </c>
      <c r="V2984">
        <f t="shared" si="562"/>
        <v>3.0612742200000014</v>
      </c>
      <c r="W2984">
        <f t="shared" si="563"/>
        <v>-3.8731320000002789E-3</v>
      </c>
    </row>
    <row r="2985" spans="1:23" x14ac:dyDescent="0.2">
      <c r="A2985" t="s">
        <v>463</v>
      </c>
      <c r="B2985" t="s">
        <v>462</v>
      </c>
      <c r="C2985">
        <v>2016</v>
      </c>
      <c r="D2985">
        <v>94.668858510000007</v>
      </c>
      <c r="E2985">
        <v>11.14568515</v>
      </c>
      <c r="F2985">
        <v>2.564430261</v>
      </c>
      <c r="G2985">
        <v>1000.110765</v>
      </c>
      <c r="H2985">
        <v>641470827</v>
      </c>
      <c r="I2985" t="str">
        <f>Master_Data!$A2985 &amp; "-" &amp; Master_Data!$C2985</f>
        <v>TMN-2016</v>
      </c>
      <c r="J2985">
        <f t="shared" si="552"/>
        <v>1.8889478700000097</v>
      </c>
      <c r="K2985">
        <f t="shared" si="553"/>
        <v>-0.14249571999999944</v>
      </c>
      <c r="L2985">
        <f t="shared" si="554"/>
        <v>2.8803363000000193E-2</v>
      </c>
      <c r="M2985">
        <f t="shared" si="555"/>
        <v>1645007200.3074958</v>
      </c>
      <c r="N2985">
        <f t="shared" si="556"/>
        <v>5.3311414899999932</v>
      </c>
      <c r="O2985">
        <f t="shared" si="557"/>
        <v>2.5641462433413564</v>
      </c>
      <c r="P2985" t="str">
        <f>IFERROR(VLOOKUP(A2985,Ref_Data!$A:$B,2,0),"Unknown")</f>
        <v>Unknown</v>
      </c>
      <c r="Q2985" t="str">
        <f>IFERROR(VLOOKUP(A2985,Ref_Data!$A:$C,3,0),"Unknown")</f>
        <v>Unknown</v>
      </c>
      <c r="R2985" t="str">
        <f t="shared" si="558"/>
        <v>High Access</v>
      </c>
      <c r="S2985">
        <f t="shared" si="559"/>
        <v>10.574107379453039</v>
      </c>
      <c r="T2985">
        <f t="shared" si="560"/>
        <v>-18.560372375184727</v>
      </c>
      <c r="U2985">
        <f t="shared" si="561"/>
        <v>-2.1099415346694563</v>
      </c>
      <c r="V2985">
        <f t="shared" si="562"/>
        <v>4.9502220900000111</v>
      </c>
      <c r="W2985">
        <f t="shared" si="563"/>
        <v>2.4930230999999914E-2</v>
      </c>
    </row>
    <row r="2986" spans="1:23" x14ac:dyDescent="0.2">
      <c r="A2986" t="s">
        <v>463</v>
      </c>
      <c r="B2986" t="s">
        <v>462</v>
      </c>
      <c r="C2986">
        <v>2017</v>
      </c>
      <c r="D2986">
        <v>95.593813650000001</v>
      </c>
      <c r="E2986">
        <v>10.94306096</v>
      </c>
      <c r="F2986">
        <v>2.6558255119999998</v>
      </c>
      <c r="G2986">
        <v>1046.4502480000001</v>
      </c>
      <c r="H2986">
        <v>652312809</v>
      </c>
      <c r="I2986" t="str">
        <f>Master_Data!$A2986 &amp; "-" &amp; Master_Data!$C2986</f>
        <v>TMN-2017</v>
      </c>
      <c r="J2986">
        <f t="shared" si="552"/>
        <v>0.92495513999999446</v>
      </c>
      <c r="K2986">
        <f t="shared" si="553"/>
        <v>-0.20262418999999987</v>
      </c>
      <c r="L2986">
        <f t="shared" si="554"/>
        <v>9.1395250999999789E-2</v>
      </c>
      <c r="M2986">
        <f t="shared" si="555"/>
        <v>1732428999.946583</v>
      </c>
      <c r="N2986">
        <f t="shared" si="556"/>
        <v>4.4061863499999987</v>
      </c>
      <c r="O2986">
        <f t="shared" si="557"/>
        <v>2.5379376774728422</v>
      </c>
      <c r="P2986" t="str">
        <f>IFERROR(VLOOKUP(A2986,Ref_Data!$A:$B,2,0),"Unknown")</f>
        <v>Unknown</v>
      </c>
      <c r="Q2986" t="str">
        <f>IFERROR(VLOOKUP(A2986,Ref_Data!$A:$C,3,0),"Unknown")</f>
        <v>Unknown</v>
      </c>
      <c r="R2986" t="str">
        <f t="shared" si="558"/>
        <v>Universal Access</v>
      </c>
      <c r="S2986">
        <f t="shared" si="559"/>
        <v>10.739905959921884</v>
      </c>
      <c r="T2986">
        <f t="shared" si="560"/>
        <v>-18.598457911734947</v>
      </c>
      <c r="U2986">
        <f t="shared" si="561"/>
        <v>-2.0219255535732241</v>
      </c>
      <c r="V2986">
        <f t="shared" si="562"/>
        <v>5.8751772300000056</v>
      </c>
      <c r="W2986">
        <f t="shared" si="563"/>
        <v>0.1163254819999997</v>
      </c>
    </row>
    <row r="2987" spans="1:23" x14ac:dyDescent="0.2">
      <c r="A2987" t="s">
        <v>463</v>
      </c>
      <c r="B2987" t="s">
        <v>462</v>
      </c>
      <c r="C2987">
        <v>2018</v>
      </c>
      <c r="D2987">
        <v>94.471574820000001</v>
      </c>
      <c r="E2987">
        <v>10.955703919999999</v>
      </c>
      <c r="F2987">
        <v>2.6204078100000001</v>
      </c>
      <c r="G2987">
        <v>1028.0111360000001</v>
      </c>
      <c r="H2987">
        <v>663878345</v>
      </c>
      <c r="I2987" t="str">
        <f>Master_Data!$A2987 &amp; "-" &amp; Master_Data!$C2987</f>
        <v>TMN-2018</v>
      </c>
      <c r="J2987">
        <f t="shared" si="552"/>
        <v>-1.1222388300000006</v>
      </c>
      <c r="K2987">
        <f t="shared" si="553"/>
        <v>1.2642959999999093E-2</v>
      </c>
      <c r="L2987">
        <f t="shared" si="554"/>
        <v>-3.5417701999999718E-2</v>
      </c>
      <c r="M2987">
        <f t="shared" si="555"/>
        <v>1739632000.1278746</v>
      </c>
      <c r="N2987">
        <f t="shared" si="556"/>
        <v>5.5284251799999993</v>
      </c>
      <c r="O2987">
        <f t="shared" si="557"/>
        <v>2.5490072220384974</v>
      </c>
      <c r="P2987" t="str">
        <f>IFERROR(VLOOKUP(A2987,Ref_Data!$A:$B,2,0),"Unknown")</f>
        <v>Unknown</v>
      </c>
      <c r="Q2987" t="str">
        <f>IFERROR(VLOOKUP(A2987,Ref_Data!$A:$C,3,0),"Unknown")</f>
        <v>Unknown</v>
      </c>
      <c r="R2987" t="str">
        <f t="shared" si="558"/>
        <v>High Access</v>
      </c>
      <c r="S2987">
        <f t="shared" si="559"/>
        <v>8.9877742603125057</v>
      </c>
      <c r="T2987">
        <f t="shared" si="560"/>
        <v>-18.607326250325301</v>
      </c>
      <c r="U2987">
        <f t="shared" si="561"/>
        <v>-2.0904611996276148</v>
      </c>
      <c r="V2987">
        <f t="shared" si="562"/>
        <v>4.752938400000005</v>
      </c>
      <c r="W2987">
        <f t="shared" si="563"/>
        <v>8.0907779999999985E-2</v>
      </c>
    </row>
    <row r="2988" spans="1:23" x14ac:dyDescent="0.2">
      <c r="A2988" t="s">
        <v>463</v>
      </c>
      <c r="B2988" t="s">
        <v>462</v>
      </c>
      <c r="C2988">
        <v>2019</v>
      </c>
      <c r="D2988">
        <v>95.613545650000006</v>
      </c>
      <c r="E2988">
        <v>11.477107180000001</v>
      </c>
      <c r="F2988">
        <v>2.6520442549999999</v>
      </c>
      <c r="G2988">
        <v>1059.616677</v>
      </c>
      <c r="H2988">
        <v>675805691</v>
      </c>
      <c r="I2988" t="str">
        <f>Master_Data!$A2988 &amp; "-" &amp; Master_Data!$C2988</f>
        <v>TMN-2019</v>
      </c>
      <c r="J2988">
        <f t="shared" si="552"/>
        <v>1.1419708300000053</v>
      </c>
      <c r="K2988">
        <f t="shared" si="553"/>
        <v>0.52140326000000137</v>
      </c>
      <c r="L2988">
        <f t="shared" si="554"/>
        <v>3.1636444999999735E-2</v>
      </c>
      <c r="M2988">
        <f t="shared" si="555"/>
        <v>1792266600.312855</v>
      </c>
      <c r="N2988">
        <f t="shared" si="556"/>
        <v>4.386454349999994</v>
      </c>
      <c r="O2988">
        <f t="shared" si="557"/>
        <v>2.5028336308451662</v>
      </c>
      <c r="P2988" t="str">
        <f>IFERROR(VLOOKUP(A2988,Ref_Data!$A:$B,2,0),"Unknown")</f>
        <v>Unknown</v>
      </c>
      <c r="Q2988" t="str">
        <f>IFERROR(VLOOKUP(A2988,Ref_Data!$A:$C,3,0),"Unknown")</f>
        <v>Unknown</v>
      </c>
      <c r="R2988" t="str">
        <f t="shared" si="558"/>
        <v>Universal Access</v>
      </c>
      <c r="S2988">
        <f t="shared" si="559"/>
        <v>9.5721685105858825</v>
      </c>
      <c r="T2988">
        <f t="shared" si="560"/>
        <v>-17.985083863827288</v>
      </c>
      <c r="U2988">
        <f t="shared" si="561"/>
        <v>-2.0313570405815877</v>
      </c>
      <c r="V2988">
        <f t="shared" si="562"/>
        <v>5.8949092300000103</v>
      </c>
      <c r="W2988">
        <f t="shared" si="563"/>
        <v>0.11254422499999972</v>
      </c>
    </row>
    <row r="2989" spans="1:23" x14ac:dyDescent="0.2">
      <c r="A2989" t="s">
        <v>463</v>
      </c>
      <c r="B2989" t="s">
        <v>462</v>
      </c>
      <c r="C2989">
        <v>2020</v>
      </c>
      <c r="D2989">
        <v>95.888856169999997</v>
      </c>
      <c r="E2989">
        <v>11.202508549999999</v>
      </c>
      <c r="F2989">
        <v>2.6190729689999999</v>
      </c>
      <c r="G2989">
        <v>1021.211651</v>
      </c>
      <c r="H2989">
        <v>687728758</v>
      </c>
      <c r="I2989" t="str">
        <f>Master_Data!$A2989 &amp; "-" &amp; Master_Data!$C2989</f>
        <v>TMN-2020</v>
      </c>
      <c r="J2989">
        <f t="shared" si="552"/>
        <v>0.27531051999999079</v>
      </c>
      <c r="K2989">
        <f t="shared" si="553"/>
        <v>-0.27459863000000162</v>
      </c>
      <c r="L2989">
        <f t="shared" si="554"/>
        <v>-3.2971285999999989E-2</v>
      </c>
      <c r="M2989">
        <f t="shared" si="555"/>
        <v>1801211800.0817425</v>
      </c>
      <c r="N2989">
        <f t="shared" si="556"/>
        <v>4.1111438300000032</v>
      </c>
      <c r="O2989">
        <f t="shared" si="557"/>
        <v>2.564672040742316</v>
      </c>
      <c r="P2989" t="str">
        <f>IFERROR(VLOOKUP(A2989,Ref_Data!$A:$B,2,0),"Unknown")</f>
        <v>Unknown</v>
      </c>
      <c r="Q2989" t="str">
        <f>IFERROR(VLOOKUP(A2989,Ref_Data!$A:$C,3,0),"Unknown")</f>
        <v>Unknown</v>
      </c>
      <c r="R2989" t="str">
        <f t="shared" si="558"/>
        <v>Universal Access</v>
      </c>
      <c r="S2989">
        <f t="shared" si="559"/>
        <v>9.3150216443359142</v>
      </c>
      <c r="T2989">
        <f t="shared" si="560"/>
        <v>-19.33234488381526</v>
      </c>
      <c r="U2989">
        <f t="shared" si="561"/>
        <v>-1.781674667301258</v>
      </c>
      <c r="V2989">
        <f t="shared" si="562"/>
        <v>6.1702197500000011</v>
      </c>
      <c r="W2989">
        <f t="shared" si="563"/>
        <v>7.9572938999999732E-2</v>
      </c>
    </row>
    <row r="2990" spans="1:23" x14ac:dyDescent="0.2">
      <c r="A2990" t="s">
        <v>463</v>
      </c>
      <c r="B2990" t="s">
        <v>462</v>
      </c>
      <c r="C2990">
        <v>2021</v>
      </c>
      <c r="D2990">
        <v>96.068126000000007</v>
      </c>
      <c r="F2990">
        <v>2.7355156200000001</v>
      </c>
      <c r="G2990">
        <v>1062.7145840000001</v>
      </c>
      <c r="H2990">
        <v>699536053</v>
      </c>
      <c r="I2990" t="str">
        <f>Master_Data!$A2990 &amp; "-" &amp; Master_Data!$C2990</f>
        <v>TMN-2021</v>
      </c>
      <c r="J2990">
        <f t="shared" si="552"/>
        <v>0.17926983000000973</v>
      </c>
      <c r="K2990" t="str">
        <f t="shared" si="553"/>
        <v/>
      </c>
      <c r="L2990">
        <f t="shared" si="554"/>
        <v>0.11644265100000029</v>
      </c>
      <c r="M2990">
        <f t="shared" si="555"/>
        <v>1913591799.734648</v>
      </c>
      <c r="N2990">
        <f t="shared" si="556"/>
        <v>3.9318739999999934</v>
      </c>
      <c r="O2990">
        <f t="shared" si="557"/>
        <v>2.5740830710195657</v>
      </c>
      <c r="P2990" t="str">
        <f>IFERROR(VLOOKUP(A2990,Ref_Data!$A:$B,2,0),"Unknown")</f>
        <v>Unknown</v>
      </c>
      <c r="Q2990" t="str">
        <f>IFERROR(VLOOKUP(A2990,Ref_Data!$A:$C,3,0),"Unknown")</f>
        <v>Unknown</v>
      </c>
      <c r="R2990" t="str">
        <f t="shared" si="558"/>
        <v>Universal Access</v>
      </c>
      <c r="S2990">
        <f t="shared" si="559"/>
        <v>8.9429574897265667</v>
      </c>
      <c r="T2990" t="str">
        <f t="shared" si="560"/>
        <v/>
      </c>
      <c r="U2990">
        <f t="shared" si="561"/>
        <v>-1.8452187210041862</v>
      </c>
      <c r="V2990">
        <f t="shared" si="562"/>
        <v>6.3494895800000108</v>
      </c>
      <c r="W2990">
        <f t="shared" si="563"/>
        <v>0.19601559000000002</v>
      </c>
    </row>
    <row r="2991" spans="1:23" x14ac:dyDescent="0.2">
      <c r="A2991" t="s">
        <v>463</v>
      </c>
      <c r="B2991" t="s">
        <v>462</v>
      </c>
      <c r="C2991">
        <v>2022</v>
      </c>
      <c r="D2991">
        <v>95.451698190000002</v>
      </c>
      <c r="F2991">
        <v>2.7363780040000001</v>
      </c>
      <c r="G2991">
        <v>1069.765112</v>
      </c>
      <c r="H2991">
        <v>711465045</v>
      </c>
      <c r="I2991" t="str">
        <f>Master_Data!$A2991 &amp; "-" &amp; Master_Data!$C2991</f>
        <v>TMN-2022</v>
      </c>
      <c r="J2991">
        <f t="shared" si="552"/>
        <v>-0.61642781000000468</v>
      </c>
      <c r="K2991" t="str">
        <f t="shared" si="553"/>
        <v/>
      </c>
      <c r="L2991">
        <f t="shared" si="554"/>
        <v>8.6238399999993831E-4</v>
      </c>
      <c r="M2991">
        <f t="shared" si="555"/>
        <v>1946837299.7528703</v>
      </c>
      <c r="N2991">
        <f t="shared" si="556"/>
        <v>4.5483018099999981</v>
      </c>
      <c r="O2991">
        <f t="shared" si="557"/>
        <v>2.5579241398928705</v>
      </c>
      <c r="P2991" t="str">
        <f>IFERROR(VLOOKUP(A2991,Ref_Data!$A:$B,2,0),"Unknown")</f>
        <v>Unknown</v>
      </c>
      <c r="Q2991" t="str">
        <f>IFERROR(VLOOKUP(A2991,Ref_Data!$A:$C,3,0),"Unknown")</f>
        <v>Unknown</v>
      </c>
      <c r="R2991" t="str">
        <f t="shared" si="558"/>
        <v>Universal Access</v>
      </c>
      <c r="S2991">
        <f t="shared" si="559"/>
        <v>8.0376445260156544</v>
      </c>
      <c r="T2991" t="str">
        <f t="shared" si="560"/>
        <v/>
      </c>
      <c r="U2991">
        <f t="shared" si="561"/>
        <v>-1.8144230482259363</v>
      </c>
      <c r="V2991">
        <f t="shared" si="562"/>
        <v>5.7330617700000062</v>
      </c>
      <c r="W2991">
        <f t="shared" si="563"/>
        <v>0.19687797399999996</v>
      </c>
    </row>
    <row r="2992" spans="1:23" x14ac:dyDescent="0.2">
      <c r="A2992" t="s">
        <v>465</v>
      </c>
      <c r="B2992" t="s">
        <v>464</v>
      </c>
      <c r="C2992">
        <v>2010</v>
      </c>
      <c r="D2992">
        <v>92.8</v>
      </c>
      <c r="E2992">
        <v>1</v>
      </c>
      <c r="F2992">
        <v>1.175046555</v>
      </c>
      <c r="H2992">
        <v>107400</v>
      </c>
      <c r="I2992" t="str">
        <f>Master_Data!$A2992 &amp; "-" &amp; Master_Data!$C2992</f>
        <v>TON-2010</v>
      </c>
      <c r="J2992" t="str">
        <f t="shared" si="552"/>
        <v/>
      </c>
      <c r="K2992" t="str">
        <f t="shared" si="553"/>
        <v/>
      </c>
      <c r="L2992" t="str">
        <f t="shared" si="554"/>
        <v/>
      </c>
      <c r="M2992">
        <f t="shared" si="555"/>
        <v>126200.000007</v>
      </c>
      <c r="N2992">
        <f t="shared" si="556"/>
        <v>7.2000000000000028</v>
      </c>
      <c r="O2992" t="str">
        <f t="shared" si="557"/>
        <v/>
      </c>
      <c r="P2992" t="str">
        <f>IFERROR(VLOOKUP(A2992,Ref_Data!$A:$B,2,0),"Unknown")</f>
        <v>Upper Middle Income</v>
      </c>
      <c r="Q2992" t="str">
        <f>IFERROR(VLOOKUP(A2992,Ref_Data!$A:$C,3,0),"Unknown")</f>
        <v>East Asia &amp; Pacific</v>
      </c>
      <c r="R2992" t="str">
        <f t="shared" si="558"/>
        <v>High Access</v>
      </c>
      <c r="S2992">
        <f t="shared" si="559"/>
        <v>13.175342560585946</v>
      </c>
      <c r="T2992">
        <f t="shared" si="560"/>
        <v>-29.412664906737902</v>
      </c>
      <c r="U2992">
        <f t="shared" si="561"/>
        <v>-3.9230126589916345</v>
      </c>
      <c r="V2992">
        <f t="shared" si="562"/>
        <v>0</v>
      </c>
      <c r="W2992">
        <f t="shared" si="563"/>
        <v>0</v>
      </c>
    </row>
    <row r="2993" spans="1:23" x14ac:dyDescent="0.2">
      <c r="A2993" t="s">
        <v>465</v>
      </c>
      <c r="B2993" t="s">
        <v>464</v>
      </c>
      <c r="C2993">
        <v>2011</v>
      </c>
      <c r="D2993">
        <v>92.2</v>
      </c>
      <c r="E2993">
        <v>1.1000000000000001</v>
      </c>
      <c r="F2993">
        <v>1.1155526630000001</v>
      </c>
      <c r="H2993">
        <v>107570</v>
      </c>
      <c r="I2993" t="str">
        <f>Master_Data!$A2993 &amp; "-" &amp; Master_Data!$C2993</f>
        <v>TON-2011</v>
      </c>
      <c r="J2993">
        <f t="shared" si="552"/>
        <v>-0.59999999999999432</v>
      </c>
      <c r="K2993">
        <f t="shared" si="553"/>
        <v>0.10000000000000009</v>
      </c>
      <c r="L2993">
        <f t="shared" si="554"/>
        <v>-5.9493891999999882E-2</v>
      </c>
      <c r="M2993">
        <f t="shared" si="555"/>
        <v>119999.99995891002</v>
      </c>
      <c r="N2993">
        <f t="shared" si="556"/>
        <v>7.7999999999999972</v>
      </c>
      <c r="O2993" t="str">
        <f t="shared" si="557"/>
        <v/>
      </c>
      <c r="P2993" t="str">
        <f>IFERROR(VLOOKUP(A2993,Ref_Data!$A:$B,2,0),"Unknown")</f>
        <v>Upper Middle Income</v>
      </c>
      <c r="Q2993" t="str">
        <f>IFERROR(VLOOKUP(A2993,Ref_Data!$A:$C,3,0),"Unknown")</f>
        <v>East Asia &amp; Pacific</v>
      </c>
      <c r="R2993" t="str">
        <f t="shared" si="558"/>
        <v>High Access</v>
      </c>
      <c r="S2993">
        <f t="shared" si="559"/>
        <v>11.784672569179691</v>
      </c>
      <c r="T2993">
        <f t="shared" si="560"/>
        <v>-29.097370289641141</v>
      </c>
      <c r="U2993">
        <f t="shared" si="561"/>
        <v>-4.0109807207740555</v>
      </c>
      <c r="V2993">
        <f t="shared" si="562"/>
        <v>-0.59999999999999432</v>
      </c>
      <c r="W2993">
        <f t="shared" si="563"/>
        <v>-5.9493891999999882E-2</v>
      </c>
    </row>
    <row r="2994" spans="1:23" x14ac:dyDescent="0.2">
      <c r="A2994" t="s">
        <v>465</v>
      </c>
      <c r="B2994" t="s">
        <v>464</v>
      </c>
      <c r="C2994">
        <v>2012</v>
      </c>
      <c r="D2994">
        <v>92.8</v>
      </c>
      <c r="E2994">
        <v>1.1000000000000001</v>
      </c>
      <c r="F2994">
        <v>1.0999441649999999</v>
      </c>
      <c r="H2994">
        <v>107460</v>
      </c>
      <c r="I2994" t="str">
        <f>Master_Data!$A2994 &amp; "-" &amp; Master_Data!$C2994</f>
        <v>TON-2012</v>
      </c>
      <c r="J2994">
        <f t="shared" si="552"/>
        <v>0.59999999999999432</v>
      </c>
      <c r="K2994">
        <f t="shared" si="553"/>
        <v>0</v>
      </c>
      <c r="L2994">
        <f t="shared" si="554"/>
        <v>-1.5608498000000193E-2</v>
      </c>
      <c r="M2994">
        <f t="shared" si="555"/>
        <v>118199.9999709</v>
      </c>
      <c r="N2994">
        <f t="shared" si="556"/>
        <v>7.2000000000000028</v>
      </c>
      <c r="O2994" t="str">
        <f t="shared" si="557"/>
        <v/>
      </c>
      <c r="P2994" t="str">
        <f>IFERROR(VLOOKUP(A2994,Ref_Data!$A:$B,2,0),"Unknown")</f>
        <v>Upper Middle Income</v>
      </c>
      <c r="Q2994" t="str">
        <f>IFERROR(VLOOKUP(A2994,Ref_Data!$A:$C,3,0),"Unknown")</f>
        <v>East Asia &amp; Pacific</v>
      </c>
      <c r="R2994" t="str">
        <f t="shared" si="558"/>
        <v>High Access</v>
      </c>
      <c r="S2994">
        <f t="shared" si="559"/>
        <v>11.679195463984371</v>
      </c>
      <c r="T2994">
        <f t="shared" si="560"/>
        <v>-29.007129453224881</v>
      </c>
      <c r="U2994">
        <f t="shared" si="561"/>
        <v>-4.3055598980962291</v>
      </c>
      <c r="V2994">
        <f t="shared" si="562"/>
        <v>0</v>
      </c>
      <c r="W2994">
        <f t="shared" si="563"/>
        <v>-7.5102390000000074E-2</v>
      </c>
    </row>
    <row r="2995" spans="1:23" x14ac:dyDescent="0.2">
      <c r="A2995" t="s">
        <v>465</v>
      </c>
      <c r="B2995" t="s">
        <v>464</v>
      </c>
      <c r="C2995">
        <v>2013</v>
      </c>
      <c r="D2995">
        <v>95.1</v>
      </c>
      <c r="E2995">
        <v>1.6</v>
      </c>
      <c r="F2995">
        <v>1.115074992</v>
      </c>
      <c r="H2995">
        <v>107078</v>
      </c>
      <c r="I2995" t="str">
        <f>Master_Data!$A2995 &amp; "-" &amp; Master_Data!$C2995</f>
        <v>TON-2013</v>
      </c>
      <c r="J2995">
        <f t="shared" si="552"/>
        <v>2.2999999999999972</v>
      </c>
      <c r="K2995">
        <f t="shared" si="553"/>
        <v>0.5</v>
      </c>
      <c r="L2995">
        <f t="shared" si="554"/>
        <v>1.5130827000000124E-2</v>
      </c>
      <c r="M2995">
        <f t="shared" si="555"/>
        <v>119399.999993376</v>
      </c>
      <c r="N2995">
        <f t="shared" si="556"/>
        <v>4.9000000000000057</v>
      </c>
      <c r="O2995" t="str">
        <f t="shared" si="557"/>
        <v/>
      </c>
      <c r="P2995" t="str">
        <f>IFERROR(VLOOKUP(A2995,Ref_Data!$A:$B,2,0),"Unknown")</f>
        <v>Upper Middle Income</v>
      </c>
      <c r="Q2995" t="str">
        <f>IFERROR(VLOOKUP(A2995,Ref_Data!$A:$C,3,0),"Unknown")</f>
        <v>East Asia &amp; Pacific</v>
      </c>
      <c r="R2995" t="str">
        <f t="shared" si="558"/>
        <v>Universal Access</v>
      </c>
      <c r="S2995">
        <f t="shared" si="559"/>
        <v>13.387461823359388</v>
      </c>
      <c r="T2995">
        <f t="shared" si="560"/>
        <v>-28.701640083835347</v>
      </c>
      <c r="U2995">
        <f t="shared" si="561"/>
        <v>-3.8532954520000038</v>
      </c>
      <c r="V2995">
        <f t="shared" si="562"/>
        <v>2.2999999999999972</v>
      </c>
      <c r="W2995">
        <f t="shared" si="563"/>
        <v>-5.997156299999995E-2</v>
      </c>
    </row>
    <row r="2996" spans="1:23" x14ac:dyDescent="0.2">
      <c r="A2996" t="s">
        <v>465</v>
      </c>
      <c r="B2996" t="s">
        <v>464</v>
      </c>
      <c r="C2996">
        <v>2014</v>
      </c>
      <c r="D2996">
        <v>95.9</v>
      </c>
      <c r="E2996">
        <v>1.7</v>
      </c>
      <c r="F2996">
        <v>1.2362933709999999</v>
      </c>
      <c r="H2996">
        <v>106609</v>
      </c>
      <c r="I2996" t="str">
        <f>Master_Data!$A2996 &amp; "-" &amp; Master_Data!$C2996</f>
        <v>TON-2014</v>
      </c>
      <c r="J2996">
        <f t="shared" si="552"/>
        <v>0.80000000000001137</v>
      </c>
      <c r="K2996">
        <f t="shared" si="553"/>
        <v>9.9999999999999867E-2</v>
      </c>
      <c r="L2996">
        <f t="shared" si="554"/>
        <v>0.12121837899999988</v>
      </c>
      <c r="M2996">
        <f t="shared" si="555"/>
        <v>131799.999988939</v>
      </c>
      <c r="N2996">
        <f t="shared" si="556"/>
        <v>4.0999999999999943</v>
      </c>
      <c r="O2996" t="str">
        <f t="shared" si="557"/>
        <v/>
      </c>
      <c r="P2996" t="str">
        <f>IFERROR(VLOOKUP(A2996,Ref_Data!$A:$B,2,0),"Unknown")</f>
        <v>Upper Middle Income</v>
      </c>
      <c r="Q2996" t="str">
        <f>IFERROR(VLOOKUP(A2996,Ref_Data!$A:$C,3,0),"Unknown")</f>
        <v>East Asia &amp; Pacific</v>
      </c>
      <c r="R2996" t="str">
        <f t="shared" si="558"/>
        <v>Universal Access</v>
      </c>
      <c r="S2996">
        <f t="shared" si="559"/>
        <v>13.459097411132859</v>
      </c>
      <c r="T2996">
        <f t="shared" si="560"/>
        <v>-28.411726605578302</v>
      </c>
      <c r="U2996">
        <f t="shared" si="561"/>
        <v>-3.5549935270836843</v>
      </c>
      <c r="V2996">
        <f t="shared" si="562"/>
        <v>3.1000000000000085</v>
      </c>
      <c r="W2996">
        <f t="shared" si="563"/>
        <v>6.1246815999999926E-2</v>
      </c>
    </row>
    <row r="2997" spans="1:23" x14ac:dyDescent="0.2">
      <c r="A2997" t="s">
        <v>465</v>
      </c>
      <c r="B2997" t="s">
        <v>464</v>
      </c>
      <c r="C2997">
        <v>2015</v>
      </c>
      <c r="D2997">
        <v>100</v>
      </c>
      <c r="E2997">
        <v>1.9</v>
      </c>
      <c r="F2997">
        <v>1.269616853</v>
      </c>
      <c r="H2997">
        <v>106095</v>
      </c>
      <c r="I2997" t="str">
        <f>Master_Data!$A2997 &amp; "-" &amp; Master_Data!$C2997</f>
        <v>TON-2015</v>
      </c>
      <c r="J2997">
        <f t="shared" si="552"/>
        <v>4.0999999999999943</v>
      </c>
      <c r="K2997">
        <f t="shared" si="553"/>
        <v>0.19999999999999996</v>
      </c>
      <c r="L2997">
        <f t="shared" si="554"/>
        <v>3.3323482000000126E-2</v>
      </c>
      <c r="M2997">
        <f t="shared" si="555"/>
        <v>134700.00001903501</v>
      </c>
      <c r="N2997">
        <f t="shared" si="556"/>
        <v>0</v>
      </c>
      <c r="O2997" t="str">
        <f t="shared" si="557"/>
        <v/>
      </c>
      <c r="P2997" t="str">
        <f>IFERROR(VLOOKUP(A2997,Ref_Data!$A:$B,2,0),"Unknown")</f>
        <v>Upper Middle Income</v>
      </c>
      <c r="Q2997" t="str">
        <f>IFERROR(VLOOKUP(A2997,Ref_Data!$A:$C,3,0),"Unknown")</f>
        <v>East Asia &amp; Pacific</v>
      </c>
      <c r="R2997" t="str">
        <f t="shared" si="558"/>
        <v>Universal Access</v>
      </c>
      <c r="S2997">
        <f t="shared" si="559"/>
        <v>16.984761441953111</v>
      </c>
      <c r="T2997">
        <f t="shared" si="560"/>
        <v>-28.015157191497991</v>
      </c>
      <c r="U2997">
        <f t="shared" si="561"/>
        <v>-3.4398245130041789</v>
      </c>
      <c r="V2997">
        <f t="shared" si="562"/>
        <v>7.2000000000000028</v>
      </c>
      <c r="W2997">
        <f t="shared" si="563"/>
        <v>9.4570298000000053E-2</v>
      </c>
    </row>
    <row r="2998" spans="1:23" x14ac:dyDescent="0.2">
      <c r="A2998" t="s">
        <v>465</v>
      </c>
      <c r="B2998" t="s">
        <v>464</v>
      </c>
      <c r="C2998">
        <v>2016</v>
      </c>
      <c r="D2998">
        <v>97</v>
      </c>
      <c r="E2998">
        <v>2</v>
      </c>
      <c r="F2998">
        <v>1.357037262</v>
      </c>
      <c r="H2998">
        <v>105524</v>
      </c>
      <c r="I2998" t="str">
        <f>Master_Data!$A2998 &amp; "-" &amp; Master_Data!$C2998</f>
        <v>TON-2016</v>
      </c>
      <c r="J2998">
        <f t="shared" si="552"/>
        <v>-3</v>
      </c>
      <c r="K2998">
        <f t="shared" si="553"/>
        <v>0.10000000000000009</v>
      </c>
      <c r="L2998">
        <f t="shared" si="554"/>
        <v>8.7420408999999921E-2</v>
      </c>
      <c r="M2998">
        <f t="shared" si="555"/>
        <v>143200.00003528799</v>
      </c>
      <c r="N2998">
        <f t="shared" si="556"/>
        <v>3</v>
      </c>
      <c r="O2998" t="str">
        <f t="shared" si="557"/>
        <v/>
      </c>
      <c r="P2998" t="str">
        <f>IFERROR(VLOOKUP(A2998,Ref_Data!$A:$B,2,0),"Unknown")</f>
        <v>Upper Middle Income</v>
      </c>
      <c r="Q2998" t="str">
        <f>IFERROR(VLOOKUP(A2998,Ref_Data!$A:$C,3,0),"Unknown")</f>
        <v>East Asia &amp; Pacific</v>
      </c>
      <c r="R2998" t="str">
        <f t="shared" si="558"/>
        <v>Universal Access</v>
      </c>
      <c r="S2998">
        <f t="shared" si="559"/>
        <v>12.905248869453033</v>
      </c>
      <c r="T2998">
        <f t="shared" si="560"/>
        <v>-27.706057525184725</v>
      </c>
      <c r="U2998">
        <f t="shared" si="561"/>
        <v>-3.3173345336694564</v>
      </c>
      <c r="V2998">
        <f t="shared" si="562"/>
        <v>4.2000000000000028</v>
      </c>
      <c r="W2998">
        <f t="shared" si="563"/>
        <v>0.18199070699999997</v>
      </c>
    </row>
    <row r="2999" spans="1:23" x14ac:dyDescent="0.2">
      <c r="A2999" t="s">
        <v>465</v>
      </c>
      <c r="B2999" t="s">
        <v>464</v>
      </c>
      <c r="C2999">
        <v>2017</v>
      </c>
      <c r="D2999">
        <v>98.2</v>
      </c>
      <c r="E2999">
        <v>2</v>
      </c>
      <c r="F2999">
        <v>1.4702532370000001</v>
      </c>
      <c r="H2999">
        <v>105356</v>
      </c>
      <c r="I2999" t="str">
        <f>Master_Data!$A2999 &amp; "-" &amp; Master_Data!$C2999</f>
        <v>TON-2017</v>
      </c>
      <c r="J2999">
        <f t="shared" si="552"/>
        <v>1.2000000000000028</v>
      </c>
      <c r="K2999">
        <f t="shared" si="553"/>
        <v>0</v>
      </c>
      <c r="L2999">
        <f t="shared" si="554"/>
        <v>0.11321597500000014</v>
      </c>
      <c r="M2999">
        <f t="shared" si="555"/>
        <v>154900.00003737202</v>
      </c>
      <c r="N2999">
        <f t="shared" si="556"/>
        <v>1.7999999999999972</v>
      </c>
      <c r="O2999" t="str">
        <f t="shared" si="557"/>
        <v/>
      </c>
      <c r="P2999" t="str">
        <f>IFERROR(VLOOKUP(A2999,Ref_Data!$A:$B,2,0),"Unknown")</f>
        <v>Upper Middle Income</v>
      </c>
      <c r="Q2999" t="str">
        <f>IFERROR(VLOOKUP(A2999,Ref_Data!$A:$C,3,0),"Unknown")</f>
        <v>East Asia &amp; Pacific</v>
      </c>
      <c r="R2999" t="str">
        <f t="shared" si="558"/>
        <v>Universal Access</v>
      </c>
      <c r="S2999">
        <f t="shared" si="559"/>
        <v>13.346092309921886</v>
      </c>
      <c r="T2999">
        <f t="shared" si="560"/>
        <v>-27.541518871734947</v>
      </c>
      <c r="U2999">
        <f t="shared" si="561"/>
        <v>-3.2074978285732239</v>
      </c>
      <c r="V2999">
        <f t="shared" si="562"/>
        <v>5.4000000000000057</v>
      </c>
      <c r="W2999">
        <f t="shared" si="563"/>
        <v>0.29520668200000011</v>
      </c>
    </row>
    <row r="3000" spans="1:23" x14ac:dyDescent="0.2">
      <c r="A3000" t="s">
        <v>465</v>
      </c>
      <c r="B3000" t="s">
        <v>464</v>
      </c>
      <c r="C3000">
        <v>2018</v>
      </c>
      <c r="D3000">
        <v>99</v>
      </c>
      <c r="E3000">
        <v>1.8</v>
      </c>
      <c r="F3000">
        <v>1.396269668</v>
      </c>
      <c r="H3000">
        <v>105567</v>
      </c>
      <c r="I3000" t="str">
        <f>Master_Data!$A3000 &amp; "-" &amp; Master_Data!$C3000</f>
        <v>TON-2018</v>
      </c>
      <c r="J3000">
        <f t="shared" si="552"/>
        <v>0.79999999999999716</v>
      </c>
      <c r="K3000">
        <f t="shared" si="553"/>
        <v>-0.19999999999999996</v>
      </c>
      <c r="L3000">
        <f t="shared" si="554"/>
        <v>-7.3983569000000138E-2</v>
      </c>
      <c r="M3000">
        <f t="shared" si="555"/>
        <v>147400.00004175599</v>
      </c>
      <c r="N3000">
        <f t="shared" si="556"/>
        <v>1</v>
      </c>
      <c r="O3000" t="str">
        <f t="shared" si="557"/>
        <v/>
      </c>
      <c r="P3000" t="str">
        <f>IFERROR(VLOOKUP(A3000,Ref_Data!$A:$B,2,0),"Unknown")</f>
        <v>Upper Middle Income</v>
      </c>
      <c r="Q3000" t="str">
        <f>IFERROR(VLOOKUP(A3000,Ref_Data!$A:$C,3,0),"Unknown")</f>
        <v>East Asia &amp; Pacific</v>
      </c>
      <c r="R3000" t="str">
        <f t="shared" si="558"/>
        <v>Universal Access</v>
      </c>
      <c r="S3000">
        <f t="shared" si="559"/>
        <v>13.516199440312505</v>
      </c>
      <c r="T3000">
        <f t="shared" si="560"/>
        <v>-27.763030170325301</v>
      </c>
      <c r="U3000">
        <f t="shared" si="561"/>
        <v>-3.3145993416276149</v>
      </c>
      <c r="V3000">
        <f t="shared" si="562"/>
        <v>6.2000000000000028</v>
      </c>
      <c r="W3000">
        <f t="shared" si="563"/>
        <v>0.22122311299999997</v>
      </c>
    </row>
    <row r="3001" spans="1:23" x14ac:dyDescent="0.2">
      <c r="A3001" t="s">
        <v>465</v>
      </c>
      <c r="B3001" t="s">
        <v>464</v>
      </c>
      <c r="C3001">
        <v>2019</v>
      </c>
      <c r="D3001">
        <v>98.4</v>
      </c>
      <c r="E3001">
        <v>1.8</v>
      </c>
      <c r="F3001">
        <v>1.566211472</v>
      </c>
      <c r="H3001">
        <v>105669</v>
      </c>
      <c r="I3001" t="str">
        <f>Master_Data!$A3001 &amp; "-" &amp; Master_Data!$C3001</f>
        <v>TON-2019</v>
      </c>
      <c r="J3001">
        <f t="shared" si="552"/>
        <v>-0.59999999999999432</v>
      </c>
      <c r="K3001">
        <f t="shared" si="553"/>
        <v>0</v>
      </c>
      <c r="L3001">
        <f t="shared" si="554"/>
        <v>0.16994180400000003</v>
      </c>
      <c r="M3001">
        <f t="shared" si="555"/>
        <v>165500.00003476799</v>
      </c>
      <c r="N3001">
        <f t="shared" si="556"/>
        <v>1.5999999999999943</v>
      </c>
      <c r="O3001" t="str">
        <f t="shared" si="557"/>
        <v/>
      </c>
      <c r="P3001" t="str">
        <f>IFERROR(VLOOKUP(A3001,Ref_Data!$A:$B,2,0),"Unknown")</f>
        <v>Upper Middle Income</v>
      </c>
      <c r="Q3001" t="str">
        <f>IFERROR(VLOOKUP(A3001,Ref_Data!$A:$C,3,0),"Unknown")</f>
        <v>East Asia &amp; Pacific</v>
      </c>
      <c r="R3001" t="str">
        <f t="shared" si="558"/>
        <v>Universal Access</v>
      </c>
      <c r="S3001">
        <f t="shared" si="559"/>
        <v>12.358622860585882</v>
      </c>
      <c r="T3001">
        <f t="shared" si="560"/>
        <v>-27.662191043827288</v>
      </c>
      <c r="U3001">
        <f t="shared" si="561"/>
        <v>-3.1171898235815876</v>
      </c>
      <c r="V3001">
        <f t="shared" si="562"/>
        <v>5.6000000000000085</v>
      </c>
      <c r="W3001">
        <f t="shared" si="563"/>
        <v>0.391164917</v>
      </c>
    </row>
    <row r="3002" spans="1:23" x14ac:dyDescent="0.2">
      <c r="A3002" t="s">
        <v>465</v>
      </c>
      <c r="B3002" t="s">
        <v>464</v>
      </c>
      <c r="C3002">
        <v>2020</v>
      </c>
      <c r="D3002">
        <v>99.9</v>
      </c>
      <c r="E3002">
        <v>1.9</v>
      </c>
      <c r="F3002">
        <v>1.764360857</v>
      </c>
      <c r="H3002">
        <v>105704</v>
      </c>
      <c r="I3002" t="str">
        <f>Master_Data!$A3002 &amp; "-" &amp; Master_Data!$C3002</f>
        <v>TON-2020</v>
      </c>
      <c r="J3002">
        <f t="shared" si="552"/>
        <v>1.5</v>
      </c>
      <c r="K3002">
        <f t="shared" si="553"/>
        <v>9.9999999999999867E-2</v>
      </c>
      <c r="L3002">
        <f t="shared" si="554"/>
        <v>0.19814938500000001</v>
      </c>
      <c r="M3002">
        <f t="shared" si="555"/>
        <v>186500.00002832801</v>
      </c>
      <c r="N3002">
        <f t="shared" si="556"/>
        <v>9.9999999999994316E-2</v>
      </c>
      <c r="O3002" t="str">
        <f t="shared" si="557"/>
        <v/>
      </c>
      <c r="P3002" t="str">
        <f>IFERROR(VLOOKUP(A3002,Ref_Data!$A:$B,2,0),"Unknown")</f>
        <v>Upper Middle Income</v>
      </c>
      <c r="Q3002" t="str">
        <f>IFERROR(VLOOKUP(A3002,Ref_Data!$A:$C,3,0),"Unknown")</f>
        <v>East Asia &amp; Pacific</v>
      </c>
      <c r="R3002" t="str">
        <f t="shared" si="558"/>
        <v>Universal Access</v>
      </c>
      <c r="S3002">
        <f t="shared" si="559"/>
        <v>13.326165474335923</v>
      </c>
      <c r="T3002">
        <f t="shared" si="560"/>
        <v>-28.634853433815262</v>
      </c>
      <c r="U3002">
        <f t="shared" si="561"/>
        <v>-2.6363867793012581</v>
      </c>
      <c r="V3002">
        <f t="shared" si="562"/>
        <v>7.1000000000000085</v>
      </c>
      <c r="W3002">
        <f t="shared" si="563"/>
        <v>0.58931430200000001</v>
      </c>
    </row>
    <row r="3003" spans="1:23" x14ac:dyDescent="0.2">
      <c r="A3003" t="s">
        <v>465</v>
      </c>
      <c r="B3003" t="s">
        <v>464</v>
      </c>
      <c r="C3003">
        <v>2021</v>
      </c>
      <c r="D3003">
        <v>100</v>
      </c>
      <c r="E3003">
        <v>1.8</v>
      </c>
      <c r="F3003">
        <v>1.9575315200000001</v>
      </c>
      <c r="H3003">
        <v>105490</v>
      </c>
      <c r="I3003" t="str">
        <f>Master_Data!$A3003 &amp; "-" &amp; Master_Data!$C3003</f>
        <v>TON-2021</v>
      </c>
      <c r="J3003">
        <f t="shared" si="552"/>
        <v>9.9999999999994316E-2</v>
      </c>
      <c r="K3003">
        <f t="shared" si="553"/>
        <v>-9.9999999999999867E-2</v>
      </c>
      <c r="L3003">
        <f t="shared" si="554"/>
        <v>0.19317066300000008</v>
      </c>
      <c r="M3003">
        <f t="shared" si="555"/>
        <v>206500.00004480002</v>
      </c>
      <c r="N3003">
        <f t="shared" si="556"/>
        <v>0</v>
      </c>
      <c r="O3003" t="str">
        <f t="shared" si="557"/>
        <v/>
      </c>
      <c r="P3003" t="str">
        <f>IFERROR(VLOOKUP(A3003,Ref_Data!$A:$B,2,0),"Unknown")</f>
        <v>Upper Middle Income</v>
      </c>
      <c r="Q3003" t="str">
        <f>IFERROR(VLOOKUP(A3003,Ref_Data!$A:$C,3,0),"Unknown")</f>
        <v>East Asia &amp; Pacific</v>
      </c>
      <c r="R3003" t="str">
        <f t="shared" si="558"/>
        <v>Universal Access</v>
      </c>
      <c r="S3003">
        <f t="shared" si="559"/>
        <v>12.87483148972656</v>
      </c>
      <c r="T3003">
        <f t="shared" si="560"/>
        <v>-27.803381642512058</v>
      </c>
      <c r="U3003">
        <f t="shared" si="561"/>
        <v>-2.6232028210041864</v>
      </c>
      <c r="V3003">
        <f t="shared" si="562"/>
        <v>7.2000000000000028</v>
      </c>
      <c r="W3003">
        <f t="shared" si="563"/>
        <v>0.78248496500000009</v>
      </c>
    </row>
    <row r="3004" spans="1:23" x14ac:dyDescent="0.2">
      <c r="A3004" t="s">
        <v>465</v>
      </c>
      <c r="B3004" t="s">
        <v>464</v>
      </c>
      <c r="C3004">
        <v>2022</v>
      </c>
      <c r="D3004">
        <v>100</v>
      </c>
      <c r="E3004">
        <v>2.2999999999999998</v>
      </c>
      <c r="F3004">
        <v>1.536528246</v>
      </c>
      <c r="H3004">
        <v>105042</v>
      </c>
      <c r="I3004" t="str">
        <f>Master_Data!$A3004 &amp; "-" &amp; Master_Data!$C3004</f>
        <v>TON-2022</v>
      </c>
      <c r="J3004">
        <f t="shared" si="552"/>
        <v>0</v>
      </c>
      <c r="K3004">
        <f t="shared" si="553"/>
        <v>0.49999999999999978</v>
      </c>
      <c r="L3004">
        <f t="shared" si="554"/>
        <v>-0.42100327400000004</v>
      </c>
      <c r="M3004">
        <f t="shared" si="555"/>
        <v>161400.00001633199</v>
      </c>
      <c r="N3004">
        <f t="shared" si="556"/>
        <v>0</v>
      </c>
      <c r="O3004" t="str">
        <f t="shared" si="557"/>
        <v/>
      </c>
      <c r="P3004" t="str">
        <f>IFERROR(VLOOKUP(A3004,Ref_Data!$A:$B,2,0),"Unknown")</f>
        <v>Upper Middle Income</v>
      </c>
      <c r="Q3004" t="str">
        <f>IFERROR(VLOOKUP(A3004,Ref_Data!$A:$C,3,0),"Unknown")</f>
        <v>East Asia &amp; Pacific</v>
      </c>
      <c r="R3004" t="str">
        <f t="shared" si="558"/>
        <v>Universal Access</v>
      </c>
      <c r="S3004">
        <f t="shared" si="559"/>
        <v>12.585946336015652</v>
      </c>
      <c r="T3004">
        <f t="shared" si="560"/>
        <v>-28.121739130434793</v>
      </c>
      <c r="U3004">
        <f t="shared" si="561"/>
        <v>-3.0142728062259363</v>
      </c>
      <c r="V3004">
        <f t="shared" si="562"/>
        <v>7.2000000000000028</v>
      </c>
      <c r="W3004">
        <f t="shared" si="563"/>
        <v>0.36148169100000005</v>
      </c>
    </row>
    <row r="3005" spans="1:23" x14ac:dyDescent="0.2">
      <c r="A3005" t="s">
        <v>467</v>
      </c>
      <c r="B3005" t="s">
        <v>466</v>
      </c>
      <c r="C3005">
        <v>2010</v>
      </c>
      <c r="D3005">
        <v>74.076573629999999</v>
      </c>
      <c r="E3005">
        <v>38.156663010000003</v>
      </c>
      <c r="F3005">
        <v>1.2533750509999999</v>
      </c>
      <c r="G3005">
        <v>492.48638419999997</v>
      </c>
      <c r="H3005">
        <v>1444967010</v>
      </c>
      <c r="I3005" t="str">
        <f>Master_Data!$A3005 &amp; "-" &amp; Master_Data!$C3005</f>
        <v>TSA-2010</v>
      </c>
      <c r="J3005" t="str">
        <f t="shared" si="552"/>
        <v/>
      </c>
      <c r="K3005" t="str">
        <f t="shared" si="553"/>
        <v/>
      </c>
      <c r="L3005" t="str">
        <f t="shared" si="554"/>
        <v/>
      </c>
      <c r="M3005">
        <f t="shared" si="555"/>
        <v>1811085599.8520675</v>
      </c>
      <c r="N3005">
        <f t="shared" si="556"/>
        <v>25.923426370000001</v>
      </c>
      <c r="O3005">
        <f t="shared" si="557"/>
        <v>2.5449943210836081</v>
      </c>
      <c r="P3005" t="str">
        <f>IFERROR(VLOOKUP(A3005,Ref_Data!$A:$B,2,0),"Unknown")</f>
        <v>Unknown</v>
      </c>
      <c r="Q3005" t="str">
        <f>IFERROR(VLOOKUP(A3005,Ref_Data!$A:$C,3,0),"Unknown")</f>
        <v>Unknown</v>
      </c>
      <c r="R3005" t="str">
        <f t="shared" si="558"/>
        <v>Moderate Access</v>
      </c>
      <c r="S3005">
        <f t="shared" si="559"/>
        <v>-5.5480838094140523</v>
      </c>
      <c r="T3005">
        <f t="shared" si="560"/>
        <v>7.7439981032621006</v>
      </c>
      <c r="U3005">
        <f t="shared" si="561"/>
        <v>-3.8446841629916344</v>
      </c>
      <c r="V3005">
        <f t="shared" si="562"/>
        <v>0</v>
      </c>
      <c r="W3005">
        <f t="shared" si="563"/>
        <v>0</v>
      </c>
    </row>
    <row r="3006" spans="1:23" x14ac:dyDescent="0.2">
      <c r="A3006" t="s">
        <v>467</v>
      </c>
      <c r="B3006" t="s">
        <v>466</v>
      </c>
      <c r="C3006">
        <v>2011</v>
      </c>
      <c r="D3006">
        <v>77.309165160000006</v>
      </c>
      <c r="E3006">
        <v>36.80927131</v>
      </c>
      <c r="F3006">
        <v>1.3210232630000001</v>
      </c>
      <c r="G3006">
        <v>506.2104473</v>
      </c>
      <c r="H3006">
        <v>1464372623</v>
      </c>
      <c r="I3006" t="str">
        <f>Master_Data!$A3006 &amp; "-" &amp; Master_Data!$C3006</f>
        <v>TSA-2011</v>
      </c>
      <c r="J3006">
        <f t="shared" si="552"/>
        <v>3.2325915300000077</v>
      </c>
      <c r="K3006">
        <f t="shared" si="553"/>
        <v>-1.3473917000000029</v>
      </c>
      <c r="L3006">
        <f t="shared" si="554"/>
        <v>6.7648212000000152E-2</v>
      </c>
      <c r="M3006">
        <f t="shared" si="555"/>
        <v>1934470300.6833289</v>
      </c>
      <c r="N3006">
        <f t="shared" si="556"/>
        <v>22.690834839999994</v>
      </c>
      <c r="O3006">
        <f t="shared" si="557"/>
        <v>2.6096325550885169</v>
      </c>
      <c r="P3006" t="str">
        <f>IFERROR(VLOOKUP(A3006,Ref_Data!$A:$B,2,0),"Unknown")</f>
        <v>Unknown</v>
      </c>
      <c r="Q3006" t="str">
        <f>IFERROR(VLOOKUP(A3006,Ref_Data!$A:$C,3,0),"Unknown")</f>
        <v>Unknown</v>
      </c>
      <c r="R3006" t="str">
        <f t="shared" si="558"/>
        <v>Moderate Access</v>
      </c>
      <c r="S3006">
        <f t="shared" si="559"/>
        <v>-3.106162270820306</v>
      </c>
      <c r="T3006">
        <f t="shared" si="560"/>
        <v>6.6119010203588573</v>
      </c>
      <c r="U3006">
        <f t="shared" si="561"/>
        <v>-3.8055101207740556</v>
      </c>
      <c r="V3006">
        <f t="shared" si="562"/>
        <v>3.2325915300000077</v>
      </c>
      <c r="W3006">
        <f t="shared" si="563"/>
        <v>6.7648212000000152E-2</v>
      </c>
    </row>
    <row r="3007" spans="1:23" x14ac:dyDescent="0.2">
      <c r="A3007" t="s">
        <v>467</v>
      </c>
      <c r="B3007" t="s">
        <v>466</v>
      </c>
      <c r="C3007">
        <v>2012</v>
      </c>
      <c r="D3007">
        <v>78.419544450000004</v>
      </c>
      <c r="E3007">
        <v>36.385188880000001</v>
      </c>
      <c r="F3007">
        <v>1.4234584109999999</v>
      </c>
      <c r="G3007">
        <v>528.9854689</v>
      </c>
      <c r="H3007">
        <v>1483553073</v>
      </c>
      <c r="I3007" t="str">
        <f>Master_Data!$A3007 &amp; "-" &amp; Master_Data!$C3007</f>
        <v>TSA-2012</v>
      </c>
      <c r="J3007">
        <f t="shared" si="552"/>
        <v>1.1103792899999974</v>
      </c>
      <c r="K3007">
        <f t="shared" si="553"/>
        <v>-0.42408242999999857</v>
      </c>
      <c r="L3007">
        <f t="shared" si="554"/>
        <v>0.10243514799999986</v>
      </c>
      <c r="M3007">
        <f t="shared" si="555"/>
        <v>2111776099.9267468</v>
      </c>
      <c r="N3007">
        <f t="shared" si="556"/>
        <v>21.580455549999996</v>
      </c>
      <c r="O3007">
        <f t="shared" si="557"/>
        <v>2.6909215747646407</v>
      </c>
      <c r="P3007" t="str">
        <f>IFERROR(VLOOKUP(A3007,Ref_Data!$A:$B,2,0),"Unknown")</f>
        <v>Unknown</v>
      </c>
      <c r="Q3007" t="str">
        <f>IFERROR(VLOOKUP(A3007,Ref_Data!$A:$C,3,0),"Unknown")</f>
        <v>Unknown</v>
      </c>
      <c r="R3007" t="str">
        <f t="shared" si="558"/>
        <v>Moderate Access</v>
      </c>
      <c r="S3007">
        <f t="shared" si="559"/>
        <v>-2.7012600860156226</v>
      </c>
      <c r="T3007">
        <f t="shared" si="560"/>
        <v>6.2780594267751191</v>
      </c>
      <c r="U3007">
        <f t="shared" si="561"/>
        <v>-3.9820456520962293</v>
      </c>
      <c r="V3007">
        <f t="shared" si="562"/>
        <v>4.342970820000005</v>
      </c>
      <c r="W3007">
        <f t="shared" si="563"/>
        <v>0.17008336000000002</v>
      </c>
    </row>
    <row r="3008" spans="1:23" x14ac:dyDescent="0.2">
      <c r="A3008" t="s">
        <v>467</v>
      </c>
      <c r="B3008" t="s">
        <v>466</v>
      </c>
      <c r="C3008">
        <v>2013</v>
      </c>
      <c r="D3008">
        <v>80.847453200000004</v>
      </c>
      <c r="E3008">
        <v>36.610755849999997</v>
      </c>
      <c r="F3008">
        <v>1.4441109999999999</v>
      </c>
      <c r="G3008">
        <v>535.21815409999999</v>
      </c>
      <c r="H3008">
        <v>1501661991</v>
      </c>
      <c r="I3008" t="str">
        <f>Master_Data!$A3008 &amp; "-" &amp; Master_Data!$C3008</f>
        <v>TSA-2013</v>
      </c>
      <c r="J3008">
        <f t="shared" si="552"/>
        <v>2.4279087500000003</v>
      </c>
      <c r="K3008">
        <f t="shared" si="553"/>
        <v>0.22556696999999559</v>
      </c>
      <c r="L3008">
        <f t="shared" si="554"/>
        <v>2.0652588999999999E-2</v>
      </c>
      <c r="M3008">
        <f t="shared" si="555"/>
        <v>2168566599.4850011</v>
      </c>
      <c r="N3008">
        <f t="shared" si="556"/>
        <v>19.152546799999996</v>
      </c>
      <c r="O3008">
        <f t="shared" si="557"/>
        <v>2.6981726776969204</v>
      </c>
      <c r="P3008" t="str">
        <f>IFERROR(VLOOKUP(A3008,Ref_Data!$A:$B,2,0),"Unknown")</f>
        <v>Unknown</v>
      </c>
      <c r="Q3008" t="str">
        <f>IFERROR(VLOOKUP(A3008,Ref_Data!$A:$C,3,0),"Unknown")</f>
        <v>Unknown</v>
      </c>
      <c r="R3008" t="str">
        <f t="shared" si="558"/>
        <v>High Access</v>
      </c>
      <c r="S3008">
        <f t="shared" si="559"/>
        <v>-0.86508497664060258</v>
      </c>
      <c r="T3008">
        <f t="shared" si="560"/>
        <v>6.3091157661646484</v>
      </c>
      <c r="U3008">
        <f t="shared" si="561"/>
        <v>-3.5242594440000041</v>
      </c>
      <c r="V3008">
        <f t="shared" si="562"/>
        <v>6.7708795700000053</v>
      </c>
      <c r="W3008">
        <f t="shared" si="563"/>
        <v>0.19073594900000002</v>
      </c>
    </row>
    <row r="3009" spans="1:23" x14ac:dyDescent="0.2">
      <c r="A3009" t="s">
        <v>467</v>
      </c>
      <c r="B3009" t="s">
        <v>466</v>
      </c>
      <c r="C3009">
        <v>2014</v>
      </c>
      <c r="D3009">
        <v>82.84802243</v>
      </c>
      <c r="E3009">
        <v>35.509652240000001</v>
      </c>
      <c r="F3009">
        <v>1.5415276360000001</v>
      </c>
      <c r="G3009">
        <v>565.04503130000001</v>
      </c>
      <c r="H3009">
        <v>1519839246</v>
      </c>
      <c r="I3009" t="str">
        <f>Master_Data!$A3009 &amp; "-" &amp; Master_Data!$C3009</f>
        <v>TSA-2014</v>
      </c>
      <c r="J3009">
        <f t="shared" si="552"/>
        <v>2.0005692299999964</v>
      </c>
      <c r="K3009">
        <f t="shared" si="553"/>
        <v>-1.1011036099999956</v>
      </c>
      <c r="L3009">
        <f t="shared" si="554"/>
        <v>9.7416636000000167E-2</v>
      </c>
      <c r="M3009">
        <f t="shared" si="555"/>
        <v>2342874199.9864025</v>
      </c>
      <c r="N3009">
        <f t="shared" si="556"/>
        <v>17.15197757</v>
      </c>
      <c r="O3009">
        <f t="shared" si="557"/>
        <v>2.7281500599224895</v>
      </c>
      <c r="P3009" t="str">
        <f>IFERROR(VLOOKUP(A3009,Ref_Data!$A:$B,2,0),"Unknown")</f>
        <v>Unknown</v>
      </c>
      <c r="Q3009" t="str">
        <f>IFERROR(VLOOKUP(A3009,Ref_Data!$A:$C,3,0),"Unknown")</f>
        <v>Unknown</v>
      </c>
      <c r="R3009" t="str">
        <f t="shared" si="558"/>
        <v>High Access</v>
      </c>
      <c r="S3009">
        <f t="shared" si="559"/>
        <v>0.40711984113285382</v>
      </c>
      <c r="T3009">
        <f t="shared" si="560"/>
        <v>5.3979256344216999</v>
      </c>
      <c r="U3009">
        <f t="shared" si="561"/>
        <v>-3.2497592620836842</v>
      </c>
      <c r="V3009">
        <f t="shared" si="562"/>
        <v>8.7714488000000017</v>
      </c>
      <c r="W3009">
        <f t="shared" si="563"/>
        <v>0.28815258500000018</v>
      </c>
    </row>
    <row r="3010" spans="1:23" x14ac:dyDescent="0.2">
      <c r="A3010" t="s">
        <v>467</v>
      </c>
      <c r="B3010" t="s">
        <v>466</v>
      </c>
      <c r="C3010">
        <v>2015</v>
      </c>
      <c r="D3010">
        <v>86.532778460000003</v>
      </c>
      <c r="E3010">
        <v>34.883416850000003</v>
      </c>
      <c r="F3010">
        <v>1.5569484760000001</v>
      </c>
      <c r="G3010">
        <v>577.23417800000004</v>
      </c>
      <c r="H3010">
        <v>1537370078</v>
      </c>
      <c r="I3010" t="str">
        <f>Master_Data!$A3010 &amp; "-" &amp; Master_Data!$C3010</f>
        <v>TSA-2015</v>
      </c>
      <c r="J3010">
        <f t="shared" ref="J3010:J3073" si="564">IF(C3010=2010,"",IF(D3010="","",IFERROR(D3010-INDEX($D:$D,MATCH(A3010&amp;"-"&amp;(C3010-1),$I:$I,0)),"")))</f>
        <v>3.6847560300000026</v>
      </c>
      <c r="K3010">
        <f t="shared" ref="K3010:K3073" si="565">IF(C3010=2010,"",IF(E3010="","",IFERROR(E3010-INDEX($E:$E,MATCH(A3010&amp;"-"&amp;(C3010-1),$I:$I,0)),"")))</f>
        <v>-0.62623538999999795</v>
      </c>
      <c r="L3010">
        <f t="shared" ref="L3010:L3073" si="566">IF(C3010=2010,"",IF(F3010="","",IFERROR(F3010-INDEX($F:$F,MATCH(A3010&amp;"-"&amp;(C3010-1),$I:$I,0)),"" )))</f>
        <v>1.5420839999999991E-2</v>
      </c>
      <c r="M3010">
        <f t="shared" ref="M3010:M3073" si="567">IFERROR(F3010*H3010,"")</f>
        <v>2393605999.9901013</v>
      </c>
      <c r="N3010">
        <f t="shared" ref="N3010:N3073" si="568">IF(D3010="","",100-D3010)</f>
        <v>13.467221539999997</v>
      </c>
      <c r="O3010">
        <f t="shared" ref="O3010:O3073" si="569">IFERROR(F3010/G3010*1000,"")</f>
        <v>2.697256218255323</v>
      </c>
      <c r="P3010" t="str">
        <f>IFERROR(VLOOKUP(A3010,Ref_Data!$A:$B,2,0),"Unknown")</f>
        <v>Unknown</v>
      </c>
      <c r="Q3010" t="str">
        <f>IFERROR(VLOOKUP(A3010,Ref_Data!$A:$C,3,0),"Unknown")</f>
        <v>Unknown</v>
      </c>
      <c r="R3010" t="str">
        <f t="shared" ref="R3010:R3073" si="570">IF(D3010="","No Data",IF(D3010&gt;=95,"Universal Access",IF(D3010&gt;=80,"High Access",IF(D3010&gt;=50,"Moderate Access",IF(D3010&gt;=20,"Low Access","Critical")))))</f>
        <v>High Access</v>
      </c>
      <c r="S3010">
        <f t="shared" ref="S3010:S3073" si="571">IF(D3010="","",D3010-AVERAGEIF($C:$C,C3010,$D:$D))</f>
        <v>3.5175399019531142</v>
      </c>
      <c r="T3010">
        <f t="shared" ref="T3010:T3073" si="572">IF(E3010="","",E3010-AVERAGEIF($C:$C,C3010,$E:$E))</f>
        <v>4.9682596585020136</v>
      </c>
      <c r="U3010">
        <f t="shared" ref="U3010:U3073" si="573">IF(F3010="","",F3010-AVERAGEIF($C:$C,C3010,$F:$F))</f>
        <v>-3.1524928900041789</v>
      </c>
      <c r="V3010">
        <f t="shared" ref="V3010:V3073" si="574">IFERROR(IF(D3010="","",D3010-INDEX($D:$D,MATCH(A3010&amp;"-2010",$I:$I,0))),"")</f>
        <v>12.456204830000004</v>
      </c>
      <c r="W3010">
        <f t="shared" ref="W3010:W3073" si="575">IFERROR(IF(F3010="","",F3010-INDEX($F:$F,MATCH(A3010&amp;"-2010",$I:$I,0))),"")</f>
        <v>0.30357342500000017</v>
      </c>
    </row>
    <row r="3011" spans="1:23" x14ac:dyDescent="0.2">
      <c r="A3011" t="s">
        <v>467</v>
      </c>
      <c r="B3011" t="s">
        <v>466</v>
      </c>
      <c r="C3011">
        <v>2016</v>
      </c>
      <c r="D3011">
        <v>88.318448040000007</v>
      </c>
      <c r="E3011">
        <v>34.207477240000003</v>
      </c>
      <c r="F3011">
        <v>1.5711909580000001</v>
      </c>
      <c r="G3011">
        <v>584.64620730000001</v>
      </c>
      <c r="H3011">
        <v>1555111864</v>
      </c>
      <c r="I3011" t="str">
        <f>Master_Data!$A3011 &amp; "-" &amp; Master_Data!$C3011</f>
        <v>TSA-2016</v>
      </c>
      <c r="J3011">
        <f t="shared" si="564"/>
        <v>1.785669580000004</v>
      </c>
      <c r="K3011">
        <f t="shared" si="565"/>
        <v>-0.67593961000000036</v>
      </c>
      <c r="L3011">
        <f t="shared" si="566"/>
        <v>1.4242482000000001E-2</v>
      </c>
      <c r="M3011">
        <f t="shared" si="567"/>
        <v>2443377699.3953257</v>
      </c>
      <c r="N3011">
        <f t="shared" si="568"/>
        <v>11.681551959999993</v>
      </c>
      <c r="O3011">
        <f t="shared" si="569"/>
        <v>2.687421791814983</v>
      </c>
      <c r="P3011" t="str">
        <f>IFERROR(VLOOKUP(A3011,Ref_Data!$A:$B,2,0),"Unknown")</f>
        <v>Unknown</v>
      </c>
      <c r="Q3011" t="str">
        <f>IFERROR(VLOOKUP(A3011,Ref_Data!$A:$C,3,0),"Unknown")</f>
        <v>Unknown</v>
      </c>
      <c r="R3011" t="str">
        <f t="shared" si="570"/>
        <v>High Access</v>
      </c>
      <c r="S3011">
        <f t="shared" si="571"/>
        <v>4.2236969094530394</v>
      </c>
      <c r="T3011">
        <f t="shared" si="572"/>
        <v>4.5014197148152775</v>
      </c>
      <c r="U3011">
        <f t="shared" si="573"/>
        <v>-3.1031808376694565</v>
      </c>
      <c r="V3011">
        <f t="shared" si="574"/>
        <v>14.241874410000008</v>
      </c>
      <c r="W3011">
        <f t="shared" si="575"/>
        <v>0.31781590700000018</v>
      </c>
    </row>
    <row r="3012" spans="1:23" x14ac:dyDescent="0.2">
      <c r="A3012" t="s">
        <v>467</v>
      </c>
      <c r="B3012" t="s">
        <v>466</v>
      </c>
      <c r="C3012">
        <v>2017</v>
      </c>
      <c r="D3012">
        <v>91.39837283</v>
      </c>
      <c r="E3012">
        <v>33.588887470000003</v>
      </c>
      <c r="F3012">
        <v>1.641908846</v>
      </c>
      <c r="G3012">
        <v>603.30763200000001</v>
      </c>
      <c r="H3012">
        <v>1572520427</v>
      </c>
      <c r="I3012" t="str">
        <f>Master_Data!$A3012 &amp; "-" &amp; Master_Data!$C3012</f>
        <v>TSA-2017</v>
      </c>
      <c r="J3012">
        <f t="shared" si="564"/>
        <v>3.0799247899999926</v>
      </c>
      <c r="K3012">
        <f t="shared" si="565"/>
        <v>-0.61858976999999982</v>
      </c>
      <c r="L3012">
        <f t="shared" si="566"/>
        <v>7.0717887999999895E-2</v>
      </c>
      <c r="M3012">
        <f t="shared" si="567"/>
        <v>2581935199.606997</v>
      </c>
      <c r="N3012">
        <f t="shared" si="568"/>
        <v>8.6016271700000004</v>
      </c>
      <c r="O3012">
        <f t="shared" si="569"/>
        <v>2.7215118107440088</v>
      </c>
      <c r="P3012" t="str">
        <f>IFERROR(VLOOKUP(A3012,Ref_Data!$A:$B,2,0),"Unknown")</f>
        <v>Unknown</v>
      </c>
      <c r="Q3012" t="str">
        <f>IFERROR(VLOOKUP(A3012,Ref_Data!$A:$C,3,0),"Unknown")</f>
        <v>Unknown</v>
      </c>
      <c r="R3012" t="str">
        <f t="shared" si="570"/>
        <v>High Access</v>
      </c>
      <c r="S3012">
        <f t="shared" si="571"/>
        <v>6.5444651399218827</v>
      </c>
      <c r="T3012">
        <f t="shared" si="572"/>
        <v>4.0473685982650558</v>
      </c>
      <c r="U3012">
        <f t="shared" si="573"/>
        <v>-3.0358422195732242</v>
      </c>
      <c r="V3012">
        <f t="shared" si="574"/>
        <v>17.321799200000001</v>
      </c>
      <c r="W3012">
        <f t="shared" si="575"/>
        <v>0.38853379500000007</v>
      </c>
    </row>
    <row r="3013" spans="1:23" x14ac:dyDescent="0.2">
      <c r="A3013" t="s">
        <v>467</v>
      </c>
      <c r="B3013" t="s">
        <v>466</v>
      </c>
      <c r="C3013">
        <v>2018</v>
      </c>
      <c r="D3013">
        <v>94.819202410000003</v>
      </c>
      <c r="E3013">
        <v>33.883499819999997</v>
      </c>
      <c r="F3013">
        <v>1.700230804</v>
      </c>
      <c r="G3013">
        <v>620.96270179999999</v>
      </c>
      <c r="H3013">
        <v>1589164714</v>
      </c>
      <c r="I3013" t="str">
        <f>Master_Data!$A3013 &amp; "-" &amp; Master_Data!$C3013</f>
        <v>TSA-2018</v>
      </c>
      <c r="J3013">
        <f t="shared" si="564"/>
        <v>3.420829580000003</v>
      </c>
      <c r="K3013">
        <f t="shared" si="565"/>
        <v>0.29461234999999419</v>
      </c>
      <c r="L3013">
        <f t="shared" si="566"/>
        <v>5.8321958000000063E-2</v>
      </c>
      <c r="M3013">
        <f t="shared" si="567"/>
        <v>2701946799.3726501</v>
      </c>
      <c r="N3013">
        <f t="shared" si="568"/>
        <v>5.1807975899999974</v>
      </c>
      <c r="O3013">
        <f t="shared" si="569"/>
        <v>2.7380562456835151</v>
      </c>
      <c r="P3013" t="str">
        <f>IFERROR(VLOOKUP(A3013,Ref_Data!$A:$B,2,0),"Unknown")</f>
        <v>Unknown</v>
      </c>
      <c r="Q3013" t="str">
        <f>IFERROR(VLOOKUP(A3013,Ref_Data!$A:$C,3,0),"Unknown")</f>
        <v>Unknown</v>
      </c>
      <c r="R3013" t="str">
        <f t="shared" si="570"/>
        <v>High Access</v>
      </c>
      <c r="S3013">
        <f t="shared" si="571"/>
        <v>9.3354018503125076</v>
      </c>
      <c r="T3013">
        <f t="shared" si="572"/>
        <v>4.3204696496746955</v>
      </c>
      <c r="U3013">
        <f t="shared" si="573"/>
        <v>-3.0106382056276146</v>
      </c>
      <c r="V3013">
        <f t="shared" si="574"/>
        <v>20.742628780000004</v>
      </c>
      <c r="W3013">
        <f t="shared" si="575"/>
        <v>0.44685575300000013</v>
      </c>
    </row>
    <row r="3014" spans="1:23" x14ac:dyDescent="0.2">
      <c r="A3014" t="s">
        <v>467</v>
      </c>
      <c r="B3014" t="s">
        <v>466</v>
      </c>
      <c r="C3014">
        <v>2019</v>
      </c>
      <c r="D3014">
        <v>95.469895399999999</v>
      </c>
      <c r="E3014">
        <v>34.42935799</v>
      </c>
      <c r="F3014">
        <v>1.682783884</v>
      </c>
      <c r="G3014">
        <v>621.2960243</v>
      </c>
      <c r="H3014">
        <v>1605412986</v>
      </c>
      <c r="I3014" t="str">
        <f>Master_Data!$A3014 &amp; "-" &amp; Master_Data!$C3014</f>
        <v>TSA-2019</v>
      </c>
      <c r="J3014">
        <f t="shared" si="564"/>
        <v>0.65069298999999603</v>
      </c>
      <c r="K3014">
        <f t="shared" si="565"/>
        <v>0.54585817000000247</v>
      </c>
      <c r="L3014">
        <f t="shared" si="566"/>
        <v>-1.7446920000000032E-2</v>
      </c>
      <c r="M3014">
        <f t="shared" si="567"/>
        <v>2701563100.0051174</v>
      </c>
      <c r="N3014">
        <f t="shared" si="568"/>
        <v>4.5301046000000014</v>
      </c>
      <c r="O3014">
        <f t="shared" si="569"/>
        <v>2.7085057978536948</v>
      </c>
      <c r="P3014" t="str">
        <f>IFERROR(VLOOKUP(A3014,Ref_Data!$A:$B,2,0),"Unknown")</f>
        <v>Unknown</v>
      </c>
      <c r="Q3014" t="str">
        <f>IFERROR(VLOOKUP(A3014,Ref_Data!$A:$C,3,0),"Unknown")</f>
        <v>Unknown</v>
      </c>
      <c r="R3014" t="str">
        <f t="shared" si="570"/>
        <v>Universal Access</v>
      </c>
      <c r="S3014">
        <f t="shared" si="571"/>
        <v>9.4285182605858751</v>
      </c>
      <c r="T3014">
        <f t="shared" si="572"/>
        <v>4.9671669461727106</v>
      </c>
      <c r="U3014">
        <f t="shared" si="573"/>
        <v>-3.0006174115815876</v>
      </c>
      <c r="V3014">
        <f t="shared" si="574"/>
        <v>21.39332177</v>
      </c>
      <c r="W3014">
        <f t="shared" si="575"/>
        <v>0.4294088330000001</v>
      </c>
    </row>
    <row r="3015" spans="1:23" x14ac:dyDescent="0.2">
      <c r="A3015" t="s">
        <v>467</v>
      </c>
      <c r="B3015" t="s">
        <v>466</v>
      </c>
      <c r="C3015">
        <v>2020</v>
      </c>
      <c r="D3015">
        <v>96.401361739999999</v>
      </c>
      <c r="E3015">
        <v>36.886465909999998</v>
      </c>
      <c r="F3015">
        <v>1.5438989830000001</v>
      </c>
      <c r="G3015">
        <v>591.69883149999998</v>
      </c>
      <c r="H3015">
        <v>1621073417</v>
      </c>
      <c r="I3015" t="str">
        <f>Master_Data!$A3015 &amp; "-" &amp; Master_Data!$C3015</f>
        <v>TSA-2020</v>
      </c>
      <c r="J3015">
        <f t="shared" si="564"/>
        <v>0.93146634000000006</v>
      </c>
      <c r="K3015">
        <f t="shared" si="565"/>
        <v>2.4571079199999986</v>
      </c>
      <c r="L3015">
        <f t="shared" si="566"/>
        <v>-0.13888490099999995</v>
      </c>
      <c r="M3015">
        <f t="shared" si="567"/>
        <v>2502773599.8746352</v>
      </c>
      <c r="N3015">
        <f t="shared" si="568"/>
        <v>3.5986382600000013</v>
      </c>
      <c r="O3015">
        <f t="shared" si="569"/>
        <v>2.6092648841068398</v>
      </c>
      <c r="P3015" t="str">
        <f>IFERROR(VLOOKUP(A3015,Ref_Data!$A:$B,2,0),"Unknown")</f>
        <v>Unknown</v>
      </c>
      <c r="Q3015" t="str">
        <f>IFERROR(VLOOKUP(A3015,Ref_Data!$A:$C,3,0),"Unknown")</f>
        <v>Unknown</v>
      </c>
      <c r="R3015" t="str">
        <f t="shared" si="570"/>
        <v>Universal Access</v>
      </c>
      <c r="S3015">
        <f t="shared" si="571"/>
        <v>9.827527214335916</v>
      </c>
      <c r="T3015">
        <f t="shared" si="572"/>
        <v>6.3516124761847372</v>
      </c>
      <c r="U3015">
        <f t="shared" si="573"/>
        <v>-2.8568486533012578</v>
      </c>
      <c r="V3015">
        <f t="shared" si="574"/>
        <v>22.32478811</v>
      </c>
      <c r="W3015">
        <f t="shared" si="575"/>
        <v>0.29052393200000015</v>
      </c>
    </row>
    <row r="3016" spans="1:23" x14ac:dyDescent="0.2">
      <c r="A3016" t="s">
        <v>467</v>
      </c>
      <c r="B3016" t="s">
        <v>466</v>
      </c>
      <c r="C3016">
        <v>2021</v>
      </c>
      <c r="D3016">
        <v>99.369312910000005</v>
      </c>
      <c r="F3016">
        <v>1.6877631609999999</v>
      </c>
      <c r="G3016">
        <v>632.58621970000002</v>
      </c>
      <c r="H3016">
        <v>1634785356</v>
      </c>
      <c r="I3016" t="str">
        <f>Master_Data!$A3016 &amp; "-" &amp; Master_Data!$C3016</f>
        <v>TSA-2021</v>
      </c>
      <c r="J3016">
        <f t="shared" si="564"/>
        <v>2.9679511700000063</v>
      </c>
      <c r="K3016" t="str">
        <f t="shared" si="565"/>
        <v/>
      </c>
      <c r="L3016">
        <f t="shared" si="566"/>
        <v>0.14386417799999984</v>
      </c>
      <c r="M3016">
        <f t="shared" si="567"/>
        <v>2759130499.9990702</v>
      </c>
      <c r="N3016">
        <f t="shared" si="568"/>
        <v>0.63068708999999501</v>
      </c>
      <c r="O3016">
        <f t="shared" si="569"/>
        <v>2.6680365591909525</v>
      </c>
      <c r="P3016" t="str">
        <f>IFERROR(VLOOKUP(A3016,Ref_Data!$A:$B,2,0),"Unknown")</f>
        <v>Unknown</v>
      </c>
      <c r="Q3016" t="str">
        <f>IFERROR(VLOOKUP(A3016,Ref_Data!$A:$C,3,0),"Unknown")</f>
        <v>Unknown</v>
      </c>
      <c r="R3016" t="str">
        <f t="shared" si="570"/>
        <v>Universal Access</v>
      </c>
      <c r="S3016">
        <f t="shared" si="571"/>
        <v>12.244144399726565</v>
      </c>
      <c r="T3016" t="str">
        <f t="shared" si="572"/>
        <v/>
      </c>
      <c r="U3016">
        <f t="shared" si="573"/>
        <v>-2.8929711800041864</v>
      </c>
      <c r="V3016">
        <f t="shared" si="574"/>
        <v>25.292739280000006</v>
      </c>
      <c r="W3016">
        <f t="shared" si="575"/>
        <v>0.43438810999999999</v>
      </c>
    </row>
    <row r="3017" spans="1:23" x14ac:dyDescent="0.2">
      <c r="A3017" t="s">
        <v>467</v>
      </c>
      <c r="B3017" t="s">
        <v>466</v>
      </c>
      <c r="C3017">
        <v>2022</v>
      </c>
      <c r="D3017">
        <v>99.089511470000005</v>
      </c>
      <c r="F3017">
        <v>1.800411516</v>
      </c>
      <c r="G3017">
        <v>676.41681949999997</v>
      </c>
      <c r="H3017">
        <v>1648009565</v>
      </c>
      <c r="I3017" t="str">
        <f>Master_Data!$A3017 &amp; "-" &amp; Master_Data!$C3017</f>
        <v>TSA-2022</v>
      </c>
      <c r="J3017">
        <f t="shared" si="564"/>
        <v>-0.27980143999999996</v>
      </c>
      <c r="K3017" t="str">
        <f t="shared" si="565"/>
        <v/>
      </c>
      <c r="L3017">
        <f t="shared" si="566"/>
        <v>0.11264835500000014</v>
      </c>
      <c r="M3017">
        <f t="shared" si="567"/>
        <v>2967095399.3041506</v>
      </c>
      <c r="N3017">
        <f t="shared" si="568"/>
        <v>0.91048852999999497</v>
      </c>
      <c r="O3017">
        <f t="shared" si="569"/>
        <v>2.6616894555207025</v>
      </c>
      <c r="P3017" t="str">
        <f>IFERROR(VLOOKUP(A3017,Ref_Data!$A:$B,2,0),"Unknown")</f>
        <v>Unknown</v>
      </c>
      <c r="Q3017" t="str">
        <f>IFERROR(VLOOKUP(A3017,Ref_Data!$A:$C,3,0),"Unknown")</f>
        <v>Unknown</v>
      </c>
      <c r="R3017" t="str">
        <f t="shared" si="570"/>
        <v>Universal Access</v>
      </c>
      <c r="S3017">
        <f t="shared" si="571"/>
        <v>11.675457806015658</v>
      </c>
      <c r="T3017" t="str">
        <f t="shared" si="572"/>
        <v/>
      </c>
      <c r="U3017">
        <f t="shared" si="573"/>
        <v>-2.7503895362259363</v>
      </c>
      <c r="V3017">
        <f t="shared" si="574"/>
        <v>25.012937840000006</v>
      </c>
      <c r="W3017">
        <f t="shared" si="575"/>
        <v>0.54703646500000014</v>
      </c>
    </row>
    <row r="3018" spans="1:23" x14ac:dyDescent="0.2">
      <c r="A3018" t="s">
        <v>469</v>
      </c>
      <c r="B3018" t="s">
        <v>468</v>
      </c>
      <c r="C3018">
        <v>2010</v>
      </c>
      <c r="D3018">
        <v>33.335247590000002</v>
      </c>
      <c r="E3018">
        <v>70.552252580000001</v>
      </c>
      <c r="F3018">
        <v>0.83897754499999999</v>
      </c>
      <c r="G3018">
        <v>511.93901190000003</v>
      </c>
      <c r="H3018">
        <v>894666657</v>
      </c>
      <c r="I3018" t="str">
        <f>Master_Data!$A3018 &amp; "-" &amp; Master_Data!$C3018</f>
        <v>TSS-2010</v>
      </c>
      <c r="J3018" t="str">
        <f t="shared" si="564"/>
        <v/>
      </c>
      <c r="K3018" t="str">
        <f t="shared" si="565"/>
        <v/>
      </c>
      <c r="L3018" t="str">
        <f t="shared" si="566"/>
        <v/>
      </c>
      <c r="M3018">
        <f t="shared" si="567"/>
        <v>750605235.483217</v>
      </c>
      <c r="N3018">
        <f t="shared" si="568"/>
        <v>66.664752410000006</v>
      </c>
      <c r="O3018">
        <f t="shared" si="569"/>
        <v>1.6388232299121643</v>
      </c>
      <c r="P3018" t="str">
        <f>IFERROR(VLOOKUP(A3018,Ref_Data!$A:$B,2,0),"Unknown")</f>
        <v>Unknown</v>
      </c>
      <c r="Q3018" t="str">
        <f>IFERROR(VLOOKUP(A3018,Ref_Data!$A:$C,3,0),"Unknown")</f>
        <v>Unknown</v>
      </c>
      <c r="R3018" t="str">
        <f t="shared" si="570"/>
        <v>Low Access</v>
      </c>
      <c r="S3018">
        <f t="shared" si="571"/>
        <v>-46.289409849414049</v>
      </c>
      <c r="T3018">
        <f t="shared" si="572"/>
        <v>40.139587673262099</v>
      </c>
      <c r="U3018">
        <f t="shared" si="573"/>
        <v>-4.2590816689916347</v>
      </c>
      <c r="V3018">
        <f t="shared" si="574"/>
        <v>0</v>
      </c>
      <c r="W3018">
        <f t="shared" si="575"/>
        <v>0</v>
      </c>
    </row>
    <row r="3019" spans="1:23" x14ac:dyDescent="0.2">
      <c r="A3019" t="s">
        <v>469</v>
      </c>
      <c r="B3019" t="s">
        <v>468</v>
      </c>
      <c r="C3019">
        <v>2011</v>
      </c>
      <c r="D3019">
        <v>35.90081971</v>
      </c>
      <c r="E3019">
        <v>69.954921479999996</v>
      </c>
      <c r="F3019">
        <v>0.82080626199999995</v>
      </c>
      <c r="G3019">
        <v>525.57518879999998</v>
      </c>
      <c r="H3019">
        <v>919528126</v>
      </c>
      <c r="I3019" t="str">
        <f>Master_Data!$A3019 &amp; "-" &amp; Master_Data!$C3019</f>
        <v>TSS-2011</v>
      </c>
      <c r="J3019">
        <f t="shared" si="564"/>
        <v>2.5655721199999988</v>
      </c>
      <c r="K3019">
        <f t="shared" si="565"/>
        <v>-0.59733110000000522</v>
      </c>
      <c r="L3019">
        <f t="shared" si="566"/>
        <v>-1.8171283000000038E-2</v>
      </c>
      <c r="M3019">
        <f t="shared" si="567"/>
        <v>754754443.90592492</v>
      </c>
      <c r="N3019">
        <f t="shared" si="568"/>
        <v>64.099180289999993</v>
      </c>
      <c r="O3019">
        <f t="shared" si="569"/>
        <v>1.5617294718079735</v>
      </c>
      <c r="P3019" t="str">
        <f>IFERROR(VLOOKUP(A3019,Ref_Data!$A:$B,2,0),"Unknown")</f>
        <v>Unknown</v>
      </c>
      <c r="Q3019" t="str">
        <f>IFERROR(VLOOKUP(A3019,Ref_Data!$A:$C,3,0),"Unknown")</f>
        <v>Unknown</v>
      </c>
      <c r="R3019" t="str">
        <f t="shared" si="570"/>
        <v>Low Access</v>
      </c>
      <c r="S3019">
        <f t="shared" si="571"/>
        <v>-44.514507720820312</v>
      </c>
      <c r="T3019">
        <f t="shared" si="572"/>
        <v>39.757551190358853</v>
      </c>
      <c r="U3019">
        <f t="shared" si="573"/>
        <v>-4.3057271217740558</v>
      </c>
      <c r="V3019">
        <f t="shared" si="574"/>
        <v>2.5655721199999988</v>
      </c>
      <c r="W3019">
        <f t="shared" si="575"/>
        <v>-1.8171283000000038E-2</v>
      </c>
    </row>
    <row r="3020" spans="1:23" x14ac:dyDescent="0.2">
      <c r="A3020" t="s">
        <v>469</v>
      </c>
      <c r="B3020" t="s">
        <v>468</v>
      </c>
      <c r="C3020">
        <v>2012</v>
      </c>
      <c r="D3020">
        <v>36.776277870000001</v>
      </c>
      <c r="E3020">
        <v>68.96843045</v>
      </c>
      <c r="F3020">
        <v>0.823718701</v>
      </c>
      <c r="G3020">
        <v>509.9244764</v>
      </c>
      <c r="H3020">
        <v>944970310</v>
      </c>
      <c r="I3020" t="str">
        <f>Master_Data!$A3020 &amp; "-" &amp; Master_Data!$C3020</f>
        <v>TSS-2012</v>
      </c>
      <c r="J3020">
        <f t="shared" si="564"/>
        <v>0.87545816000000087</v>
      </c>
      <c r="K3020">
        <f t="shared" si="565"/>
        <v>-0.98649102999999627</v>
      </c>
      <c r="L3020">
        <f t="shared" si="566"/>
        <v>2.9124390000000444E-3</v>
      </c>
      <c r="M3020">
        <f t="shared" si="567"/>
        <v>778389716.23676729</v>
      </c>
      <c r="N3020">
        <f t="shared" si="568"/>
        <v>63.223722129999999</v>
      </c>
      <c r="O3020">
        <f t="shared" si="569"/>
        <v>1.6153739212821203</v>
      </c>
      <c r="P3020" t="str">
        <f>IFERROR(VLOOKUP(A3020,Ref_Data!$A:$B,2,0),"Unknown")</f>
        <v>Unknown</v>
      </c>
      <c r="Q3020" t="str">
        <f>IFERROR(VLOOKUP(A3020,Ref_Data!$A:$C,3,0),"Unknown")</f>
        <v>Unknown</v>
      </c>
      <c r="R3020" t="str">
        <f t="shared" si="570"/>
        <v>Low Access</v>
      </c>
      <c r="S3020">
        <f t="shared" si="571"/>
        <v>-44.344526666015625</v>
      </c>
      <c r="T3020">
        <f t="shared" si="572"/>
        <v>38.861300996775114</v>
      </c>
      <c r="U3020">
        <f t="shared" si="573"/>
        <v>-4.5817853620962294</v>
      </c>
      <c r="V3020">
        <f t="shared" si="574"/>
        <v>3.4410302799999997</v>
      </c>
      <c r="W3020">
        <f t="shared" si="575"/>
        <v>-1.5258843999999994E-2</v>
      </c>
    </row>
    <row r="3021" spans="1:23" x14ac:dyDescent="0.2">
      <c r="A3021" t="s">
        <v>469</v>
      </c>
      <c r="B3021" t="s">
        <v>468</v>
      </c>
      <c r="C3021">
        <v>2013</v>
      </c>
      <c r="D3021">
        <v>38.032004200000003</v>
      </c>
      <c r="E3021">
        <v>67.851097100000004</v>
      </c>
      <c r="F3021">
        <v>0.84457377600000005</v>
      </c>
      <c r="G3021">
        <v>512.63410680000004</v>
      </c>
      <c r="H3021">
        <v>971232906</v>
      </c>
      <c r="I3021" t="str">
        <f>Master_Data!$A3021 &amp; "-" &amp; Master_Data!$C3021</f>
        <v>TSS-2013</v>
      </c>
      <c r="J3021">
        <f t="shared" si="564"/>
        <v>1.2557263300000017</v>
      </c>
      <c r="K3021">
        <f t="shared" si="565"/>
        <v>-1.1173333499999956</v>
      </c>
      <c r="L3021">
        <f t="shared" si="566"/>
        <v>2.0855075000000056E-2</v>
      </c>
      <c r="M3021">
        <f t="shared" si="567"/>
        <v>820277842.79587317</v>
      </c>
      <c r="N3021">
        <f t="shared" si="568"/>
        <v>61.967995799999997</v>
      </c>
      <c r="O3021">
        <f t="shared" si="569"/>
        <v>1.6475177222835538</v>
      </c>
      <c r="P3021" t="str">
        <f>IFERROR(VLOOKUP(A3021,Ref_Data!$A:$B,2,0),"Unknown")</f>
        <v>Unknown</v>
      </c>
      <c r="Q3021" t="str">
        <f>IFERROR(VLOOKUP(A3021,Ref_Data!$A:$C,3,0),"Unknown")</f>
        <v>Unknown</v>
      </c>
      <c r="R3021" t="str">
        <f t="shared" si="570"/>
        <v>Low Access</v>
      </c>
      <c r="S3021">
        <f t="shared" si="571"/>
        <v>-43.680533976640604</v>
      </c>
      <c r="T3021">
        <f t="shared" si="572"/>
        <v>37.549457016164652</v>
      </c>
      <c r="U3021">
        <f t="shared" si="573"/>
        <v>-4.1237966680000042</v>
      </c>
      <c r="V3021">
        <f t="shared" si="574"/>
        <v>4.6967566100000013</v>
      </c>
      <c r="W3021">
        <f t="shared" si="575"/>
        <v>5.5962310000000626E-3</v>
      </c>
    </row>
    <row r="3022" spans="1:23" x14ac:dyDescent="0.2">
      <c r="A3022" t="s">
        <v>469</v>
      </c>
      <c r="B3022" t="s">
        <v>468</v>
      </c>
      <c r="C3022">
        <v>2014</v>
      </c>
      <c r="D3022">
        <v>38.354476929999997</v>
      </c>
      <c r="E3022">
        <v>67.630370769999999</v>
      </c>
      <c r="F3022">
        <v>0.85537558599999997</v>
      </c>
      <c r="G3022">
        <v>516.52810569999997</v>
      </c>
      <c r="H3022">
        <v>997961037</v>
      </c>
      <c r="I3022" t="str">
        <f>Master_Data!$A3022 &amp; "-" &amp; Master_Data!$C3022</f>
        <v>TSS-2014</v>
      </c>
      <c r="J3022">
        <f t="shared" si="564"/>
        <v>0.3224727299999941</v>
      </c>
      <c r="K3022">
        <f t="shared" si="565"/>
        <v>-0.22072633000000508</v>
      </c>
      <c r="L3022">
        <f t="shared" si="566"/>
        <v>1.0801809999999912E-2</v>
      </c>
      <c r="M3022">
        <f t="shared" si="567"/>
        <v>853631506.82904267</v>
      </c>
      <c r="N3022">
        <f t="shared" si="568"/>
        <v>61.645523070000003</v>
      </c>
      <c r="O3022">
        <f t="shared" si="569"/>
        <v>1.6560097631876065</v>
      </c>
      <c r="P3022" t="str">
        <f>IFERROR(VLOOKUP(A3022,Ref_Data!$A:$B,2,0),"Unknown")</f>
        <v>Unknown</v>
      </c>
      <c r="Q3022" t="str">
        <f>IFERROR(VLOOKUP(A3022,Ref_Data!$A:$C,3,0),"Unknown")</f>
        <v>Unknown</v>
      </c>
      <c r="R3022" t="str">
        <f t="shared" si="570"/>
        <v>Low Access</v>
      </c>
      <c r="S3022">
        <f t="shared" si="571"/>
        <v>-44.086425658867149</v>
      </c>
      <c r="T3022">
        <f t="shared" si="572"/>
        <v>37.518644164421701</v>
      </c>
      <c r="U3022">
        <f t="shared" si="573"/>
        <v>-3.9359113120836842</v>
      </c>
      <c r="V3022">
        <f t="shared" si="574"/>
        <v>5.0192293399999954</v>
      </c>
      <c r="W3022">
        <f t="shared" si="575"/>
        <v>1.6398040999999974E-2</v>
      </c>
    </row>
    <row r="3023" spans="1:23" x14ac:dyDescent="0.2">
      <c r="A3023" t="s">
        <v>469</v>
      </c>
      <c r="B3023" t="s">
        <v>468</v>
      </c>
      <c r="C3023">
        <v>2015</v>
      </c>
      <c r="D3023">
        <v>39.19965002</v>
      </c>
      <c r="E3023">
        <v>68.025551579999998</v>
      </c>
      <c r="F3023">
        <v>0.821698661</v>
      </c>
      <c r="G3023">
        <v>502.12117740000002</v>
      </c>
      <c r="H3023">
        <v>1025251114</v>
      </c>
      <c r="I3023" t="str">
        <f>Master_Data!$A3023 &amp; "-" &amp; Master_Data!$C3023</f>
        <v>TSS-2015</v>
      </c>
      <c r="J3023">
        <f t="shared" si="564"/>
        <v>0.84517309000000296</v>
      </c>
      <c r="K3023">
        <f t="shared" si="565"/>
        <v>0.39518080999999938</v>
      </c>
      <c r="L3023">
        <f t="shared" si="566"/>
        <v>-3.3676924999999969E-2</v>
      </c>
      <c r="M3023">
        <f t="shared" si="567"/>
        <v>842447467.56255829</v>
      </c>
      <c r="N3023">
        <f t="shared" si="568"/>
        <v>60.80034998</v>
      </c>
      <c r="O3023">
        <f t="shared" si="569"/>
        <v>1.6364548997012687</v>
      </c>
      <c r="P3023" t="str">
        <f>IFERROR(VLOOKUP(A3023,Ref_Data!$A:$B,2,0),"Unknown")</f>
        <v>Unknown</v>
      </c>
      <c r="Q3023" t="str">
        <f>IFERROR(VLOOKUP(A3023,Ref_Data!$A:$C,3,0),"Unknown")</f>
        <v>Unknown</v>
      </c>
      <c r="R3023" t="str">
        <f t="shared" si="570"/>
        <v>Low Access</v>
      </c>
      <c r="S3023">
        <f t="shared" si="571"/>
        <v>-43.815588538046889</v>
      </c>
      <c r="T3023">
        <f t="shared" si="572"/>
        <v>38.110394388502009</v>
      </c>
      <c r="U3023">
        <f t="shared" si="573"/>
        <v>-3.8877427050041788</v>
      </c>
      <c r="V3023">
        <f t="shared" si="574"/>
        <v>5.8644024299999984</v>
      </c>
      <c r="W3023">
        <f t="shared" si="575"/>
        <v>-1.7278883999999994E-2</v>
      </c>
    </row>
    <row r="3024" spans="1:23" x14ac:dyDescent="0.2">
      <c r="A3024" t="s">
        <v>469</v>
      </c>
      <c r="B3024" t="s">
        <v>468</v>
      </c>
      <c r="C3024">
        <v>2016</v>
      </c>
      <c r="D3024">
        <v>43.830165139999998</v>
      </c>
      <c r="E3024">
        <v>67.962523820000001</v>
      </c>
      <c r="F3024">
        <v>0.81433392699999996</v>
      </c>
      <c r="G3024">
        <v>503.91736300000002</v>
      </c>
      <c r="H3024">
        <v>1052824144</v>
      </c>
      <c r="I3024" t="str">
        <f>Master_Data!$A3024 &amp; "-" &amp; Master_Data!$C3024</f>
        <v>TSS-2016</v>
      </c>
      <c r="J3024">
        <f t="shared" si="564"/>
        <v>4.6305151199999983</v>
      </c>
      <c r="K3024">
        <f t="shared" si="565"/>
        <v>-6.3027759999997102E-2</v>
      </c>
      <c r="L3024">
        <f t="shared" si="566"/>
        <v>-7.3647340000000394E-3</v>
      </c>
      <c r="M3024">
        <f t="shared" si="567"/>
        <v>857350419.62393343</v>
      </c>
      <c r="N3024">
        <f t="shared" si="568"/>
        <v>56.169834860000002</v>
      </c>
      <c r="O3024">
        <f t="shared" si="569"/>
        <v>1.616006882858688</v>
      </c>
      <c r="P3024" t="str">
        <f>IFERROR(VLOOKUP(A3024,Ref_Data!$A:$B,2,0),"Unknown")</f>
        <v>Unknown</v>
      </c>
      <c r="Q3024" t="str">
        <f>IFERROR(VLOOKUP(A3024,Ref_Data!$A:$C,3,0),"Unknown")</f>
        <v>Unknown</v>
      </c>
      <c r="R3024" t="str">
        <f t="shared" si="570"/>
        <v>Low Access</v>
      </c>
      <c r="S3024">
        <f t="shared" si="571"/>
        <v>-40.264585990546969</v>
      </c>
      <c r="T3024">
        <f t="shared" si="572"/>
        <v>38.256466294815276</v>
      </c>
      <c r="U3024">
        <f t="shared" si="573"/>
        <v>-3.8600378686694565</v>
      </c>
      <c r="V3024">
        <f t="shared" si="574"/>
        <v>10.494917549999997</v>
      </c>
      <c r="W3024">
        <f t="shared" si="575"/>
        <v>-2.4643618000000034E-2</v>
      </c>
    </row>
    <row r="3025" spans="1:23" x14ac:dyDescent="0.2">
      <c r="A3025" t="s">
        <v>469</v>
      </c>
      <c r="B3025" t="s">
        <v>468</v>
      </c>
      <c r="C3025">
        <v>2017</v>
      </c>
      <c r="D3025">
        <v>43.762819460000003</v>
      </c>
      <c r="E3025">
        <v>67.817554470000005</v>
      </c>
      <c r="F3025">
        <v>0.79770735500000001</v>
      </c>
      <c r="G3025">
        <v>493.63568170000002</v>
      </c>
      <c r="H3025">
        <v>1080941647</v>
      </c>
      <c r="I3025" t="str">
        <f>Master_Data!$A3025 &amp; "-" &amp; Master_Data!$C3025</f>
        <v>TSS-2017</v>
      </c>
      <c r="J3025">
        <f t="shared" si="564"/>
        <v>-6.7345679999995411E-2</v>
      </c>
      <c r="K3025">
        <f t="shared" si="565"/>
        <v>-0.14496934999999667</v>
      </c>
      <c r="L3025">
        <f t="shared" si="566"/>
        <v>-1.6626571999999951E-2</v>
      </c>
      <c r="M3025">
        <f t="shared" si="567"/>
        <v>862275102.13771367</v>
      </c>
      <c r="N3025">
        <f t="shared" si="568"/>
        <v>56.237180539999997</v>
      </c>
      <c r="O3025">
        <f t="shared" si="569"/>
        <v>1.6159839828693647</v>
      </c>
      <c r="P3025" t="str">
        <f>IFERROR(VLOOKUP(A3025,Ref_Data!$A:$B,2,0),"Unknown")</f>
        <v>Unknown</v>
      </c>
      <c r="Q3025" t="str">
        <f>IFERROR(VLOOKUP(A3025,Ref_Data!$A:$C,3,0),"Unknown")</f>
        <v>Unknown</v>
      </c>
      <c r="R3025" t="str">
        <f t="shared" si="570"/>
        <v>Low Access</v>
      </c>
      <c r="S3025">
        <f t="shared" si="571"/>
        <v>-41.091088230078114</v>
      </c>
      <c r="T3025">
        <f t="shared" si="572"/>
        <v>38.276035598265054</v>
      </c>
      <c r="U3025">
        <f t="shared" si="573"/>
        <v>-3.8800437105732239</v>
      </c>
      <c r="V3025">
        <f t="shared" si="574"/>
        <v>10.427571870000001</v>
      </c>
      <c r="W3025">
        <f t="shared" si="575"/>
        <v>-4.1270189999999984E-2</v>
      </c>
    </row>
    <row r="3026" spans="1:23" x14ac:dyDescent="0.2">
      <c r="A3026" t="s">
        <v>469</v>
      </c>
      <c r="B3026" t="s">
        <v>468</v>
      </c>
      <c r="C3026">
        <v>2018</v>
      </c>
      <c r="D3026">
        <v>46.416675239999996</v>
      </c>
      <c r="E3026">
        <v>67.66607132</v>
      </c>
      <c r="F3026">
        <v>0.79618918299999997</v>
      </c>
      <c r="G3026">
        <v>483.28269519999998</v>
      </c>
      <c r="H3026">
        <v>1109997000</v>
      </c>
      <c r="I3026" t="str">
        <f>Master_Data!$A3026 &amp; "-" &amp; Master_Data!$C3026</f>
        <v>TSS-2018</v>
      </c>
      <c r="J3026">
        <f t="shared" si="564"/>
        <v>2.6538557799999936</v>
      </c>
      <c r="K3026">
        <f t="shared" si="565"/>
        <v>-0.15148315000000423</v>
      </c>
      <c r="L3026">
        <f t="shared" si="566"/>
        <v>-1.5181720000000398E-3</v>
      </c>
      <c r="M3026">
        <f t="shared" si="567"/>
        <v>883767604.562451</v>
      </c>
      <c r="N3026">
        <f t="shared" si="568"/>
        <v>53.583324760000004</v>
      </c>
      <c r="O3026">
        <f t="shared" si="569"/>
        <v>1.6474605668852014</v>
      </c>
      <c r="P3026" t="str">
        <f>IFERROR(VLOOKUP(A3026,Ref_Data!$A:$B,2,0),"Unknown")</f>
        <v>Unknown</v>
      </c>
      <c r="Q3026" t="str">
        <f>IFERROR(VLOOKUP(A3026,Ref_Data!$A:$C,3,0),"Unknown")</f>
        <v>Unknown</v>
      </c>
      <c r="R3026" t="str">
        <f t="shared" si="570"/>
        <v>Low Access</v>
      </c>
      <c r="S3026">
        <f t="shared" si="571"/>
        <v>-39.067125319687499</v>
      </c>
      <c r="T3026">
        <f t="shared" si="572"/>
        <v>38.103041149674695</v>
      </c>
      <c r="U3026">
        <f t="shared" si="573"/>
        <v>-3.9146798266276148</v>
      </c>
      <c r="V3026">
        <f t="shared" si="574"/>
        <v>13.081427649999995</v>
      </c>
      <c r="W3026">
        <f t="shared" si="575"/>
        <v>-4.2788362000000024E-2</v>
      </c>
    </row>
    <row r="3027" spans="1:23" x14ac:dyDescent="0.2">
      <c r="A3027" t="s">
        <v>469</v>
      </c>
      <c r="B3027" t="s">
        <v>468</v>
      </c>
      <c r="C3027">
        <v>2019</v>
      </c>
      <c r="D3027">
        <v>47.197416820000001</v>
      </c>
      <c r="E3027">
        <v>68.169385020000007</v>
      </c>
      <c r="F3027">
        <v>0.79237067400000005</v>
      </c>
      <c r="G3027">
        <v>491.37423589999997</v>
      </c>
      <c r="H3027">
        <v>1139315618</v>
      </c>
      <c r="I3027" t="str">
        <f>Master_Data!$A3027 &amp; "-" &amp; Master_Data!$C3027</f>
        <v>TSS-2019</v>
      </c>
      <c r="J3027">
        <f t="shared" si="564"/>
        <v>0.78074158000000438</v>
      </c>
      <c r="K3027">
        <f t="shared" si="565"/>
        <v>0.50331370000000675</v>
      </c>
      <c r="L3027">
        <f t="shared" si="566"/>
        <v>-3.8185089999999144E-3</v>
      </c>
      <c r="M3027">
        <f t="shared" si="567"/>
        <v>902760284.13338661</v>
      </c>
      <c r="N3027">
        <f t="shared" si="568"/>
        <v>52.802583179999999</v>
      </c>
      <c r="O3027">
        <f t="shared" si="569"/>
        <v>1.6125604806053693</v>
      </c>
      <c r="P3027" t="str">
        <f>IFERROR(VLOOKUP(A3027,Ref_Data!$A:$B,2,0),"Unknown")</f>
        <v>Unknown</v>
      </c>
      <c r="Q3027" t="str">
        <f>IFERROR(VLOOKUP(A3027,Ref_Data!$A:$C,3,0),"Unknown")</f>
        <v>Unknown</v>
      </c>
      <c r="R3027" t="str">
        <f t="shared" si="570"/>
        <v>Low Access</v>
      </c>
      <c r="S3027">
        <f t="shared" si="571"/>
        <v>-38.843960319414123</v>
      </c>
      <c r="T3027">
        <f t="shared" si="572"/>
        <v>38.707193976172718</v>
      </c>
      <c r="U3027">
        <f t="shared" si="573"/>
        <v>-3.8910306215815877</v>
      </c>
      <c r="V3027">
        <f t="shared" si="574"/>
        <v>13.862169229999999</v>
      </c>
      <c r="W3027">
        <f t="shared" si="575"/>
        <v>-4.6606870999999939E-2</v>
      </c>
    </row>
    <row r="3028" spans="1:23" x14ac:dyDescent="0.2">
      <c r="A3028" t="s">
        <v>469</v>
      </c>
      <c r="B3028" t="s">
        <v>468</v>
      </c>
      <c r="C3028">
        <v>2020</v>
      </c>
      <c r="D3028">
        <v>48.545038949999999</v>
      </c>
      <c r="E3028">
        <v>70.270113390000006</v>
      </c>
      <c r="F3028">
        <v>0.73400443199999998</v>
      </c>
      <c r="G3028">
        <v>476.95929389999998</v>
      </c>
      <c r="H3028">
        <v>1169015451</v>
      </c>
      <c r="I3028" t="str">
        <f>Master_Data!$A3028 &amp; "-" &amp; Master_Data!$C3028</f>
        <v>TSS-2020</v>
      </c>
      <c r="J3028">
        <f t="shared" si="564"/>
        <v>1.3476221299999978</v>
      </c>
      <c r="K3028">
        <f t="shared" si="565"/>
        <v>2.1007283699999988</v>
      </c>
      <c r="L3028">
        <f t="shared" si="566"/>
        <v>-5.8366242000000068E-2</v>
      </c>
      <c r="M3028">
        <f t="shared" si="567"/>
        <v>858062522.11047876</v>
      </c>
      <c r="N3028">
        <f t="shared" si="568"/>
        <v>51.454961050000001</v>
      </c>
      <c r="O3028">
        <f t="shared" si="569"/>
        <v>1.5389246868389832</v>
      </c>
      <c r="P3028" t="str">
        <f>IFERROR(VLOOKUP(A3028,Ref_Data!$A:$B,2,0),"Unknown")</f>
        <v>Unknown</v>
      </c>
      <c r="Q3028" t="str">
        <f>IFERROR(VLOOKUP(A3028,Ref_Data!$A:$C,3,0),"Unknown")</f>
        <v>Unknown</v>
      </c>
      <c r="R3028" t="str">
        <f t="shared" si="570"/>
        <v>Low Access</v>
      </c>
      <c r="S3028">
        <f t="shared" si="571"/>
        <v>-38.028795575664084</v>
      </c>
      <c r="T3028">
        <f t="shared" si="572"/>
        <v>39.735259956184748</v>
      </c>
      <c r="U3028">
        <f t="shared" si="573"/>
        <v>-3.666743204301258</v>
      </c>
      <c r="V3028">
        <f t="shared" si="574"/>
        <v>15.209791359999997</v>
      </c>
      <c r="W3028">
        <f t="shared" si="575"/>
        <v>-0.10497311300000001</v>
      </c>
    </row>
    <row r="3029" spans="1:23" x14ac:dyDescent="0.2">
      <c r="A3029" t="s">
        <v>469</v>
      </c>
      <c r="B3029" t="s">
        <v>468</v>
      </c>
      <c r="C3029">
        <v>2021</v>
      </c>
      <c r="D3029">
        <v>50.65664486</v>
      </c>
      <c r="F3029">
        <v>0.74669568500000005</v>
      </c>
      <c r="G3029">
        <v>490.24344300000001</v>
      </c>
      <c r="H3029">
        <v>1199011925</v>
      </c>
      <c r="I3029" t="str">
        <f>Master_Data!$A3029 &amp; "-" &amp; Master_Data!$C3029</f>
        <v>TSS-2021</v>
      </c>
      <c r="J3029">
        <f t="shared" si="564"/>
        <v>2.1116059100000015</v>
      </c>
      <c r="K3029" t="str">
        <f t="shared" si="565"/>
        <v/>
      </c>
      <c r="L3029">
        <f t="shared" si="566"/>
        <v>1.2691253000000069E-2</v>
      </c>
      <c r="M3029">
        <f t="shared" si="567"/>
        <v>895297030.66104364</v>
      </c>
      <c r="N3029">
        <f t="shared" si="568"/>
        <v>49.34335514</v>
      </c>
      <c r="O3029">
        <f t="shared" si="569"/>
        <v>1.5231120286498152</v>
      </c>
      <c r="P3029" t="str">
        <f>IFERROR(VLOOKUP(A3029,Ref_Data!$A:$B,2,0),"Unknown")</f>
        <v>Unknown</v>
      </c>
      <c r="Q3029" t="str">
        <f>IFERROR(VLOOKUP(A3029,Ref_Data!$A:$C,3,0),"Unknown")</f>
        <v>Unknown</v>
      </c>
      <c r="R3029" t="str">
        <f t="shared" si="570"/>
        <v>Moderate Access</v>
      </c>
      <c r="S3029">
        <f t="shared" si="571"/>
        <v>-36.46852365027344</v>
      </c>
      <c r="T3029" t="str">
        <f t="shared" si="572"/>
        <v/>
      </c>
      <c r="U3029">
        <f t="shared" si="573"/>
        <v>-3.8340386560041861</v>
      </c>
      <c r="V3029">
        <f t="shared" si="574"/>
        <v>17.321397269999999</v>
      </c>
      <c r="W3029">
        <f t="shared" si="575"/>
        <v>-9.2281859999999938E-2</v>
      </c>
    </row>
    <row r="3030" spans="1:23" x14ac:dyDescent="0.2">
      <c r="A3030" t="s">
        <v>469</v>
      </c>
      <c r="B3030" t="s">
        <v>468</v>
      </c>
      <c r="C3030">
        <v>2022</v>
      </c>
      <c r="D3030">
        <v>51.587377580000002</v>
      </c>
      <c r="F3030">
        <v>0.720694536</v>
      </c>
      <c r="G3030">
        <v>480.24736919999998</v>
      </c>
      <c r="H3030">
        <v>1229208573</v>
      </c>
      <c r="I3030" t="str">
        <f>Master_Data!$A3030 &amp; "-" &amp; Master_Data!$C3030</f>
        <v>TSS-2022</v>
      </c>
      <c r="J3030">
        <f t="shared" si="564"/>
        <v>0.93073272000000173</v>
      </c>
      <c r="K3030" t="str">
        <f t="shared" si="565"/>
        <v/>
      </c>
      <c r="L3030">
        <f t="shared" si="566"/>
        <v>-2.6001149000000057E-2</v>
      </c>
      <c r="M3030">
        <f t="shared" si="567"/>
        <v>885883902.16545713</v>
      </c>
      <c r="N3030">
        <f t="shared" si="568"/>
        <v>48.412622419999998</v>
      </c>
      <c r="O3030">
        <f t="shared" si="569"/>
        <v>1.5006735741218924</v>
      </c>
      <c r="P3030" t="str">
        <f>IFERROR(VLOOKUP(A3030,Ref_Data!$A:$B,2,0),"Unknown")</f>
        <v>Unknown</v>
      </c>
      <c r="Q3030" t="str">
        <f>IFERROR(VLOOKUP(A3030,Ref_Data!$A:$C,3,0),"Unknown")</f>
        <v>Unknown</v>
      </c>
      <c r="R3030" t="str">
        <f t="shared" si="570"/>
        <v>Moderate Access</v>
      </c>
      <c r="S3030">
        <f t="shared" si="571"/>
        <v>-35.826676083984346</v>
      </c>
      <c r="T3030" t="str">
        <f t="shared" si="572"/>
        <v/>
      </c>
      <c r="U3030">
        <f t="shared" si="573"/>
        <v>-3.8301065162259365</v>
      </c>
      <c r="V3030">
        <f t="shared" si="574"/>
        <v>18.25212999</v>
      </c>
      <c r="W3030">
        <f t="shared" si="575"/>
        <v>-0.11828300899999999</v>
      </c>
    </row>
    <row r="3031" spans="1:23" x14ac:dyDescent="0.2">
      <c r="A3031" t="s">
        <v>471</v>
      </c>
      <c r="B3031" t="s">
        <v>470</v>
      </c>
      <c r="C3031">
        <v>2010</v>
      </c>
      <c r="D3031">
        <v>100</v>
      </c>
      <c r="E3031">
        <v>0.4</v>
      </c>
      <c r="F3031">
        <v>31.131793389999999</v>
      </c>
      <c r="G3031">
        <v>15018.90978</v>
      </c>
      <c r="H3031">
        <v>1317714</v>
      </c>
      <c r="I3031" t="str">
        <f>Master_Data!$A3031 &amp; "-" &amp; Master_Data!$C3031</f>
        <v>TTO-2010</v>
      </c>
      <c r="J3031" t="str">
        <f t="shared" si="564"/>
        <v/>
      </c>
      <c r="K3031" t="str">
        <f t="shared" si="565"/>
        <v/>
      </c>
      <c r="L3031" t="str">
        <f t="shared" si="566"/>
        <v/>
      </c>
      <c r="M3031">
        <f t="shared" si="567"/>
        <v>41022799.99511046</v>
      </c>
      <c r="N3031">
        <f t="shared" si="568"/>
        <v>0</v>
      </c>
      <c r="O3031">
        <f t="shared" si="569"/>
        <v>2.0728397630736684</v>
      </c>
      <c r="P3031" t="str">
        <f>IFERROR(VLOOKUP(A3031,Ref_Data!$A:$B,2,0),"Unknown")</f>
        <v>High Income</v>
      </c>
      <c r="Q3031" t="str">
        <f>IFERROR(VLOOKUP(A3031,Ref_Data!$A:$C,3,0),"Unknown")</f>
        <v>Latin America &amp; Caribbean</v>
      </c>
      <c r="R3031" t="str">
        <f t="shared" si="570"/>
        <v>Universal Access</v>
      </c>
      <c r="S3031">
        <f t="shared" si="571"/>
        <v>20.375342560585949</v>
      </c>
      <c r="T3031">
        <f t="shared" si="572"/>
        <v>-30.012664906737903</v>
      </c>
      <c r="U3031">
        <f t="shared" si="573"/>
        <v>26.033734176008366</v>
      </c>
      <c r="V3031">
        <f t="shared" si="574"/>
        <v>0</v>
      </c>
      <c r="W3031">
        <f t="shared" si="575"/>
        <v>0</v>
      </c>
    </row>
    <row r="3032" spans="1:23" x14ac:dyDescent="0.2">
      <c r="A3032" t="s">
        <v>471</v>
      </c>
      <c r="B3032" t="s">
        <v>470</v>
      </c>
      <c r="C3032">
        <v>2011</v>
      </c>
      <c r="D3032">
        <v>97.5</v>
      </c>
      <c r="E3032">
        <v>0.4</v>
      </c>
      <c r="F3032">
        <v>31.066046490000002</v>
      </c>
      <c r="G3032">
        <v>14838.988289999999</v>
      </c>
      <c r="H3032">
        <v>1328019</v>
      </c>
      <c r="I3032" t="str">
        <f>Master_Data!$A3032 &amp; "-" &amp; Master_Data!$C3032</f>
        <v>TTO-2011</v>
      </c>
      <c r="J3032">
        <f t="shared" si="564"/>
        <v>-2.5</v>
      </c>
      <c r="K3032">
        <f t="shared" si="565"/>
        <v>0</v>
      </c>
      <c r="L3032">
        <f t="shared" si="566"/>
        <v>-6.5746899999997055E-2</v>
      </c>
      <c r="M3032">
        <f t="shared" si="567"/>
        <v>41256299.993603311</v>
      </c>
      <c r="N3032">
        <f t="shared" si="568"/>
        <v>2.5</v>
      </c>
      <c r="O3032">
        <f t="shared" si="569"/>
        <v>2.0935420854085738</v>
      </c>
      <c r="P3032" t="str">
        <f>IFERROR(VLOOKUP(A3032,Ref_Data!$A:$B,2,0),"Unknown")</f>
        <v>High Income</v>
      </c>
      <c r="Q3032" t="str">
        <f>IFERROR(VLOOKUP(A3032,Ref_Data!$A:$C,3,0),"Unknown")</f>
        <v>Latin America &amp; Caribbean</v>
      </c>
      <c r="R3032" t="str">
        <f t="shared" si="570"/>
        <v>Universal Access</v>
      </c>
      <c r="S3032">
        <f t="shared" si="571"/>
        <v>17.084672569179688</v>
      </c>
      <c r="T3032">
        <f t="shared" si="572"/>
        <v>-29.797370289641144</v>
      </c>
      <c r="U3032">
        <f t="shared" si="573"/>
        <v>25.939513106225945</v>
      </c>
      <c r="V3032">
        <f t="shared" si="574"/>
        <v>-2.5</v>
      </c>
      <c r="W3032">
        <f t="shared" si="575"/>
        <v>-6.5746899999997055E-2</v>
      </c>
    </row>
    <row r="3033" spans="1:23" x14ac:dyDescent="0.2">
      <c r="A3033" t="s">
        <v>471</v>
      </c>
      <c r="B3033" t="s">
        <v>470</v>
      </c>
      <c r="C3033">
        <v>2012</v>
      </c>
      <c r="D3033">
        <v>100</v>
      </c>
      <c r="E3033">
        <v>0.4</v>
      </c>
      <c r="F3033">
        <v>28.517129350000001</v>
      </c>
      <c r="G3033">
        <v>14480.169110000001</v>
      </c>
      <c r="H3033">
        <v>1335194</v>
      </c>
      <c r="I3033" t="str">
        <f>Master_Data!$A3033 &amp; "-" &amp; Master_Data!$C3033</f>
        <v>TTO-2012</v>
      </c>
      <c r="J3033">
        <f t="shared" si="564"/>
        <v>2.5</v>
      </c>
      <c r="K3033">
        <f t="shared" si="565"/>
        <v>0</v>
      </c>
      <c r="L3033">
        <f t="shared" si="566"/>
        <v>-2.5489171400000004</v>
      </c>
      <c r="M3033">
        <f t="shared" si="567"/>
        <v>38075900.005343899</v>
      </c>
      <c r="N3033">
        <f t="shared" si="568"/>
        <v>0</v>
      </c>
      <c r="O3033">
        <f t="shared" si="569"/>
        <v>1.969392010090965</v>
      </c>
      <c r="P3033" t="str">
        <f>IFERROR(VLOOKUP(A3033,Ref_Data!$A:$B,2,0),"Unknown")</f>
        <v>High Income</v>
      </c>
      <c r="Q3033" t="str">
        <f>IFERROR(VLOOKUP(A3033,Ref_Data!$A:$C,3,0),"Unknown")</f>
        <v>Latin America &amp; Caribbean</v>
      </c>
      <c r="R3033" t="str">
        <f t="shared" si="570"/>
        <v>Universal Access</v>
      </c>
      <c r="S3033">
        <f t="shared" si="571"/>
        <v>18.879195463984374</v>
      </c>
      <c r="T3033">
        <f t="shared" si="572"/>
        <v>-29.707129453224884</v>
      </c>
      <c r="U3033">
        <f t="shared" si="573"/>
        <v>23.111625286903774</v>
      </c>
      <c r="V3033">
        <f t="shared" si="574"/>
        <v>0</v>
      </c>
      <c r="W3033">
        <f t="shared" si="575"/>
        <v>-2.6146640399999974</v>
      </c>
    </row>
    <row r="3034" spans="1:23" x14ac:dyDescent="0.2">
      <c r="A3034" t="s">
        <v>471</v>
      </c>
      <c r="B3034" t="s">
        <v>470</v>
      </c>
      <c r="C3034">
        <v>2013</v>
      </c>
      <c r="D3034">
        <v>100</v>
      </c>
      <c r="E3034">
        <v>0.4</v>
      </c>
      <c r="F3034">
        <v>27.84737986</v>
      </c>
      <c r="G3034">
        <v>14331.498540000001</v>
      </c>
      <c r="H3034">
        <v>1340557</v>
      </c>
      <c r="I3034" t="str">
        <f>Master_Data!$A3034 &amp; "-" &amp; Master_Data!$C3034</f>
        <v>TTO-2013</v>
      </c>
      <c r="J3034">
        <f t="shared" si="564"/>
        <v>0</v>
      </c>
      <c r="K3034">
        <f t="shared" si="565"/>
        <v>0</v>
      </c>
      <c r="L3034">
        <f t="shared" si="566"/>
        <v>-0.66974949000000095</v>
      </c>
      <c r="M3034">
        <f t="shared" si="567"/>
        <v>37331000.00298202</v>
      </c>
      <c r="N3034">
        <f t="shared" si="568"/>
        <v>0</v>
      </c>
      <c r="O3034">
        <f t="shared" si="569"/>
        <v>1.9430891879363787</v>
      </c>
      <c r="P3034" t="str">
        <f>IFERROR(VLOOKUP(A3034,Ref_Data!$A:$B,2,0),"Unknown")</f>
        <v>High Income</v>
      </c>
      <c r="Q3034" t="str">
        <f>IFERROR(VLOOKUP(A3034,Ref_Data!$A:$C,3,0),"Unknown")</f>
        <v>Latin America &amp; Caribbean</v>
      </c>
      <c r="R3034" t="str">
        <f t="shared" si="570"/>
        <v>Universal Access</v>
      </c>
      <c r="S3034">
        <f t="shared" si="571"/>
        <v>18.287461823359394</v>
      </c>
      <c r="T3034">
        <f t="shared" si="572"/>
        <v>-29.90164008383535</v>
      </c>
      <c r="U3034">
        <f t="shared" si="573"/>
        <v>22.879009415999995</v>
      </c>
      <c r="V3034">
        <f t="shared" si="574"/>
        <v>0</v>
      </c>
      <c r="W3034">
        <f t="shared" si="575"/>
        <v>-3.2844135299999984</v>
      </c>
    </row>
    <row r="3035" spans="1:23" x14ac:dyDescent="0.2">
      <c r="A3035" t="s">
        <v>471</v>
      </c>
      <c r="B3035" t="s">
        <v>470</v>
      </c>
      <c r="C3035">
        <v>2014</v>
      </c>
      <c r="D3035">
        <v>100</v>
      </c>
      <c r="E3035">
        <v>0.3</v>
      </c>
      <c r="F3035">
        <v>27.651535710000001</v>
      </c>
      <c r="G3035">
        <v>14611.61822</v>
      </c>
      <c r="H3035">
        <v>1345343</v>
      </c>
      <c r="I3035" t="str">
        <f>Master_Data!$A3035 &amp; "-" &amp; Master_Data!$C3035</f>
        <v>TTO-2014</v>
      </c>
      <c r="J3035">
        <f t="shared" si="564"/>
        <v>0</v>
      </c>
      <c r="K3035">
        <f t="shared" si="565"/>
        <v>-0.10000000000000003</v>
      </c>
      <c r="L3035">
        <f t="shared" si="566"/>
        <v>-0.19584414999999922</v>
      </c>
      <c r="M3035">
        <f t="shared" si="567"/>
        <v>37200800.006698534</v>
      </c>
      <c r="N3035">
        <f t="shared" si="568"/>
        <v>0</v>
      </c>
      <c r="O3035">
        <f t="shared" si="569"/>
        <v>1.8924348620162621</v>
      </c>
      <c r="P3035" t="str">
        <f>IFERROR(VLOOKUP(A3035,Ref_Data!$A:$B,2,0),"Unknown")</f>
        <v>High Income</v>
      </c>
      <c r="Q3035" t="str">
        <f>IFERROR(VLOOKUP(A3035,Ref_Data!$A:$C,3,0),"Unknown")</f>
        <v>Latin America &amp; Caribbean</v>
      </c>
      <c r="R3035" t="str">
        <f t="shared" si="570"/>
        <v>Universal Access</v>
      </c>
      <c r="S3035">
        <f t="shared" si="571"/>
        <v>17.559097411132853</v>
      </c>
      <c r="T3035">
        <f t="shared" si="572"/>
        <v>-29.811726605578301</v>
      </c>
      <c r="U3035">
        <f t="shared" si="573"/>
        <v>22.860248811916318</v>
      </c>
      <c r="V3035">
        <f t="shared" si="574"/>
        <v>0</v>
      </c>
      <c r="W3035">
        <f t="shared" si="575"/>
        <v>-3.4802576799999976</v>
      </c>
    </row>
    <row r="3036" spans="1:23" x14ac:dyDescent="0.2">
      <c r="A3036" t="s">
        <v>471</v>
      </c>
      <c r="B3036" t="s">
        <v>470</v>
      </c>
      <c r="C3036">
        <v>2015</v>
      </c>
      <c r="D3036">
        <v>100</v>
      </c>
      <c r="E3036">
        <v>0.4</v>
      </c>
      <c r="F3036">
        <v>27.235310640000002</v>
      </c>
      <c r="G3036">
        <v>14043.975979999999</v>
      </c>
      <c r="H3036">
        <v>1349667</v>
      </c>
      <c r="I3036" t="str">
        <f>Master_Data!$A3036 &amp; "-" &amp; Master_Data!$C3036</f>
        <v>TTO-2015</v>
      </c>
      <c r="J3036">
        <f t="shared" si="564"/>
        <v>0</v>
      </c>
      <c r="K3036">
        <f t="shared" si="565"/>
        <v>0.10000000000000003</v>
      </c>
      <c r="L3036">
        <f t="shared" si="566"/>
        <v>-0.41622506999999942</v>
      </c>
      <c r="M3036">
        <f t="shared" si="567"/>
        <v>36758600.005556881</v>
      </c>
      <c r="N3036">
        <f t="shared" si="568"/>
        <v>0</v>
      </c>
      <c r="O3036">
        <f t="shared" si="569"/>
        <v>1.939287754321551</v>
      </c>
      <c r="P3036" t="str">
        <f>IFERROR(VLOOKUP(A3036,Ref_Data!$A:$B,2,0),"Unknown")</f>
        <v>High Income</v>
      </c>
      <c r="Q3036" t="str">
        <f>IFERROR(VLOOKUP(A3036,Ref_Data!$A:$C,3,0),"Unknown")</f>
        <v>Latin America &amp; Caribbean</v>
      </c>
      <c r="R3036" t="str">
        <f t="shared" si="570"/>
        <v>Universal Access</v>
      </c>
      <c r="S3036">
        <f t="shared" si="571"/>
        <v>16.984761441953111</v>
      </c>
      <c r="T3036">
        <f t="shared" si="572"/>
        <v>-29.515157191497991</v>
      </c>
      <c r="U3036">
        <f t="shared" si="573"/>
        <v>22.525869273995824</v>
      </c>
      <c r="V3036">
        <f t="shared" si="574"/>
        <v>0</v>
      </c>
      <c r="W3036">
        <f t="shared" si="575"/>
        <v>-3.896482749999997</v>
      </c>
    </row>
    <row r="3037" spans="1:23" x14ac:dyDescent="0.2">
      <c r="A3037" t="s">
        <v>471</v>
      </c>
      <c r="B3037" t="s">
        <v>470</v>
      </c>
      <c r="C3037">
        <v>2016</v>
      </c>
      <c r="D3037">
        <v>100</v>
      </c>
      <c r="E3037">
        <v>0.4</v>
      </c>
      <c r="F3037">
        <v>24.904885530000001</v>
      </c>
      <c r="G3037">
        <v>12250.992689999999</v>
      </c>
      <c r="H3037">
        <v>1353895</v>
      </c>
      <c r="I3037" t="str">
        <f>Master_Data!$A3037 &amp; "-" &amp; Master_Data!$C3037</f>
        <v>TTO-2016</v>
      </c>
      <c r="J3037">
        <f t="shared" si="564"/>
        <v>0</v>
      </c>
      <c r="K3037">
        <f t="shared" si="565"/>
        <v>0</v>
      </c>
      <c r="L3037">
        <f t="shared" si="566"/>
        <v>-2.3304251100000002</v>
      </c>
      <c r="M3037">
        <f t="shared" si="567"/>
        <v>33718599.994639352</v>
      </c>
      <c r="N3037">
        <f t="shared" si="568"/>
        <v>0</v>
      </c>
      <c r="O3037">
        <f t="shared" si="569"/>
        <v>2.0328871431234199</v>
      </c>
      <c r="P3037" t="str">
        <f>IFERROR(VLOOKUP(A3037,Ref_Data!$A:$B,2,0),"Unknown")</f>
        <v>High Income</v>
      </c>
      <c r="Q3037" t="str">
        <f>IFERROR(VLOOKUP(A3037,Ref_Data!$A:$C,3,0),"Unknown")</f>
        <v>Latin America &amp; Caribbean</v>
      </c>
      <c r="R3037" t="str">
        <f t="shared" si="570"/>
        <v>Universal Access</v>
      </c>
      <c r="S3037">
        <f t="shared" si="571"/>
        <v>15.905248869453033</v>
      </c>
      <c r="T3037">
        <f t="shared" si="572"/>
        <v>-29.306057525184727</v>
      </c>
      <c r="U3037">
        <f t="shared" si="573"/>
        <v>20.230513734330543</v>
      </c>
      <c r="V3037">
        <f t="shared" si="574"/>
        <v>0</v>
      </c>
      <c r="W3037">
        <f t="shared" si="575"/>
        <v>-6.2269078599999972</v>
      </c>
    </row>
    <row r="3038" spans="1:23" x14ac:dyDescent="0.2">
      <c r="A3038" t="s">
        <v>471</v>
      </c>
      <c r="B3038" t="s">
        <v>470</v>
      </c>
      <c r="C3038">
        <v>2017</v>
      </c>
      <c r="D3038">
        <v>100</v>
      </c>
      <c r="E3038">
        <v>0.4</v>
      </c>
      <c r="F3038">
        <v>23.989612520000001</v>
      </c>
      <c r="G3038">
        <v>12330.86332</v>
      </c>
      <c r="H3038">
        <v>1356633</v>
      </c>
      <c r="I3038" t="str">
        <f>Master_Data!$A3038 &amp; "-" &amp; Master_Data!$C3038</f>
        <v>TTO-2017</v>
      </c>
      <c r="J3038">
        <f t="shared" si="564"/>
        <v>0</v>
      </c>
      <c r="K3038">
        <f t="shared" si="565"/>
        <v>0</v>
      </c>
      <c r="L3038">
        <f t="shared" si="566"/>
        <v>-0.91527300999999994</v>
      </c>
      <c r="M3038">
        <f t="shared" si="567"/>
        <v>32545100.001845162</v>
      </c>
      <c r="N3038">
        <f t="shared" si="568"/>
        <v>0</v>
      </c>
      <c r="O3038">
        <f t="shared" si="569"/>
        <v>1.9454933444189697</v>
      </c>
      <c r="P3038" t="str">
        <f>IFERROR(VLOOKUP(A3038,Ref_Data!$A:$B,2,0),"Unknown")</f>
        <v>High Income</v>
      </c>
      <c r="Q3038" t="str">
        <f>IFERROR(VLOOKUP(A3038,Ref_Data!$A:$C,3,0),"Unknown")</f>
        <v>Latin America &amp; Caribbean</v>
      </c>
      <c r="R3038" t="str">
        <f t="shared" si="570"/>
        <v>Universal Access</v>
      </c>
      <c r="S3038">
        <f t="shared" si="571"/>
        <v>15.146092309921883</v>
      </c>
      <c r="T3038">
        <f t="shared" si="572"/>
        <v>-29.141518871734949</v>
      </c>
      <c r="U3038">
        <f t="shared" si="573"/>
        <v>19.311861454426776</v>
      </c>
      <c r="V3038">
        <f t="shared" si="574"/>
        <v>0</v>
      </c>
      <c r="W3038">
        <f t="shared" si="575"/>
        <v>-7.1421808699999971</v>
      </c>
    </row>
    <row r="3039" spans="1:23" x14ac:dyDescent="0.2">
      <c r="A3039" t="s">
        <v>471</v>
      </c>
      <c r="B3039" t="s">
        <v>470</v>
      </c>
      <c r="C3039">
        <v>2018</v>
      </c>
      <c r="D3039">
        <v>100</v>
      </c>
      <c r="E3039">
        <v>0.5</v>
      </c>
      <c r="F3039">
        <v>24.00159506</v>
      </c>
      <c r="G3039">
        <v>12397.10074</v>
      </c>
      <c r="H3039">
        <v>1359193</v>
      </c>
      <c r="I3039" t="str">
        <f>Master_Data!$A3039 &amp; "-" &amp; Master_Data!$C3039</f>
        <v>TTO-2018</v>
      </c>
      <c r="J3039">
        <f t="shared" si="564"/>
        <v>0</v>
      </c>
      <c r="K3039">
        <f t="shared" si="565"/>
        <v>9.9999999999999978E-2</v>
      </c>
      <c r="L3039">
        <f t="shared" si="566"/>
        <v>1.198253999999821E-2</v>
      </c>
      <c r="M3039">
        <f t="shared" si="567"/>
        <v>32622799.99438658</v>
      </c>
      <c r="N3039">
        <f t="shared" si="568"/>
        <v>0</v>
      </c>
      <c r="O3039">
        <f t="shared" si="569"/>
        <v>1.9360651787362986</v>
      </c>
      <c r="P3039" t="str">
        <f>IFERROR(VLOOKUP(A3039,Ref_Data!$A:$B,2,0),"Unknown")</f>
        <v>High Income</v>
      </c>
      <c r="Q3039" t="str">
        <f>IFERROR(VLOOKUP(A3039,Ref_Data!$A:$C,3,0),"Unknown")</f>
        <v>Latin America &amp; Caribbean</v>
      </c>
      <c r="R3039" t="str">
        <f t="shared" si="570"/>
        <v>Universal Access</v>
      </c>
      <c r="S3039">
        <f t="shared" si="571"/>
        <v>14.516199440312505</v>
      </c>
      <c r="T3039">
        <f t="shared" si="572"/>
        <v>-29.063030170325302</v>
      </c>
      <c r="U3039">
        <f t="shared" si="573"/>
        <v>19.290726050372385</v>
      </c>
      <c r="V3039">
        <f t="shared" si="574"/>
        <v>0</v>
      </c>
      <c r="W3039">
        <f t="shared" si="575"/>
        <v>-7.1301983299999989</v>
      </c>
    </row>
    <row r="3040" spans="1:23" x14ac:dyDescent="0.2">
      <c r="A3040" t="s">
        <v>471</v>
      </c>
      <c r="B3040" t="s">
        <v>470</v>
      </c>
      <c r="C3040">
        <v>2019</v>
      </c>
      <c r="D3040">
        <v>100</v>
      </c>
      <c r="E3040">
        <v>0.4</v>
      </c>
      <c r="F3040">
        <v>24.357379300000002</v>
      </c>
      <c r="G3040">
        <v>12540.300440000001</v>
      </c>
      <c r="H3040">
        <v>1363985</v>
      </c>
      <c r="I3040" t="str">
        <f>Master_Data!$A3040 &amp; "-" &amp; Master_Data!$C3040</f>
        <v>TTO-2019</v>
      </c>
      <c r="J3040">
        <f t="shared" si="564"/>
        <v>0</v>
      </c>
      <c r="K3040">
        <f t="shared" si="565"/>
        <v>-9.9999999999999978E-2</v>
      </c>
      <c r="L3040">
        <f t="shared" si="566"/>
        <v>0.35578424000000197</v>
      </c>
      <c r="M3040">
        <f t="shared" si="567"/>
        <v>33223100.004510503</v>
      </c>
      <c r="N3040">
        <f t="shared" si="568"/>
        <v>0</v>
      </c>
      <c r="O3040">
        <f t="shared" si="569"/>
        <v>1.9423282094826748</v>
      </c>
      <c r="P3040" t="str">
        <f>IFERROR(VLOOKUP(A3040,Ref_Data!$A:$B,2,0),"Unknown")</f>
        <v>High Income</v>
      </c>
      <c r="Q3040" t="str">
        <f>IFERROR(VLOOKUP(A3040,Ref_Data!$A:$C,3,0),"Unknown")</f>
        <v>Latin America &amp; Caribbean</v>
      </c>
      <c r="R3040" t="str">
        <f t="shared" si="570"/>
        <v>Universal Access</v>
      </c>
      <c r="S3040">
        <f t="shared" si="571"/>
        <v>13.958622860585876</v>
      </c>
      <c r="T3040">
        <f t="shared" si="572"/>
        <v>-29.062191043827291</v>
      </c>
      <c r="U3040">
        <f t="shared" si="573"/>
        <v>19.673978004418416</v>
      </c>
      <c r="V3040">
        <f t="shared" si="574"/>
        <v>0</v>
      </c>
      <c r="W3040">
        <f t="shared" si="575"/>
        <v>-6.7744140899999969</v>
      </c>
    </row>
    <row r="3041" spans="1:23" x14ac:dyDescent="0.2">
      <c r="A3041" t="s">
        <v>471</v>
      </c>
      <c r="B3041" t="s">
        <v>470</v>
      </c>
      <c r="C3041">
        <v>2020</v>
      </c>
      <c r="D3041">
        <v>100</v>
      </c>
      <c r="E3041">
        <v>0.5</v>
      </c>
      <c r="F3041">
        <v>21.805191239999999</v>
      </c>
      <c r="G3041">
        <v>10738.117260000001</v>
      </c>
      <c r="H3041">
        <v>1366725</v>
      </c>
      <c r="I3041" t="str">
        <f>Master_Data!$A3041 &amp; "-" &amp; Master_Data!$C3041</f>
        <v>TTO-2020</v>
      </c>
      <c r="J3041">
        <f t="shared" si="564"/>
        <v>0</v>
      </c>
      <c r="K3041">
        <f t="shared" si="565"/>
        <v>9.9999999999999978E-2</v>
      </c>
      <c r="L3041">
        <f t="shared" si="566"/>
        <v>-2.5521880600000024</v>
      </c>
      <c r="M3041">
        <f t="shared" si="567"/>
        <v>29801699.997488998</v>
      </c>
      <c r="N3041">
        <f t="shared" si="568"/>
        <v>0</v>
      </c>
      <c r="O3041">
        <f t="shared" si="569"/>
        <v>2.0306344875954534</v>
      </c>
      <c r="P3041" t="str">
        <f>IFERROR(VLOOKUP(A3041,Ref_Data!$A:$B,2,0),"Unknown")</f>
        <v>High Income</v>
      </c>
      <c r="Q3041" t="str">
        <f>IFERROR(VLOOKUP(A3041,Ref_Data!$A:$C,3,0),"Unknown")</f>
        <v>Latin America &amp; Caribbean</v>
      </c>
      <c r="R3041" t="str">
        <f t="shared" si="570"/>
        <v>Universal Access</v>
      </c>
      <c r="S3041">
        <f t="shared" si="571"/>
        <v>13.426165474335917</v>
      </c>
      <c r="T3041">
        <f t="shared" si="572"/>
        <v>-30.034853433815261</v>
      </c>
      <c r="U3041">
        <f t="shared" si="573"/>
        <v>17.404443603698741</v>
      </c>
      <c r="V3041">
        <f t="shared" si="574"/>
        <v>0</v>
      </c>
      <c r="W3041">
        <f t="shared" si="575"/>
        <v>-9.3266021499999994</v>
      </c>
    </row>
    <row r="3042" spans="1:23" x14ac:dyDescent="0.2">
      <c r="A3042" t="s">
        <v>471</v>
      </c>
      <c r="B3042" t="s">
        <v>470</v>
      </c>
      <c r="C3042">
        <v>2021</v>
      </c>
      <c r="D3042">
        <v>100</v>
      </c>
      <c r="E3042">
        <v>0.5</v>
      </c>
      <c r="F3042">
        <v>20.974759389999999</v>
      </c>
      <c r="G3042">
        <v>11220.65278</v>
      </c>
      <c r="H3042">
        <v>1367558</v>
      </c>
      <c r="I3042" t="str">
        <f>Master_Data!$A3042 &amp; "-" &amp; Master_Data!$C3042</f>
        <v>TTO-2021</v>
      </c>
      <c r="J3042">
        <f t="shared" si="564"/>
        <v>0</v>
      </c>
      <c r="K3042">
        <f t="shared" si="565"/>
        <v>0</v>
      </c>
      <c r="L3042">
        <f t="shared" si="566"/>
        <v>-0.83043185000000008</v>
      </c>
      <c r="M3042">
        <f t="shared" si="567"/>
        <v>28684200.001869619</v>
      </c>
      <c r="N3042">
        <f t="shared" si="568"/>
        <v>0</v>
      </c>
      <c r="O3042">
        <f t="shared" si="569"/>
        <v>1.8692993893711769</v>
      </c>
      <c r="P3042" t="str">
        <f>IFERROR(VLOOKUP(A3042,Ref_Data!$A:$B,2,0),"Unknown")</f>
        <v>High Income</v>
      </c>
      <c r="Q3042" t="str">
        <f>IFERROR(VLOOKUP(A3042,Ref_Data!$A:$C,3,0),"Unknown")</f>
        <v>Latin America &amp; Caribbean</v>
      </c>
      <c r="R3042" t="str">
        <f t="shared" si="570"/>
        <v>Universal Access</v>
      </c>
      <c r="S3042">
        <f t="shared" si="571"/>
        <v>12.87483148972656</v>
      </c>
      <c r="T3042">
        <f t="shared" si="572"/>
        <v>-29.103381642512058</v>
      </c>
      <c r="U3042">
        <f t="shared" si="573"/>
        <v>16.394025048995815</v>
      </c>
      <c r="V3042">
        <f t="shared" si="574"/>
        <v>0</v>
      </c>
      <c r="W3042">
        <f t="shared" si="575"/>
        <v>-10.157033999999999</v>
      </c>
    </row>
    <row r="3043" spans="1:23" x14ac:dyDescent="0.2">
      <c r="A3043" t="s">
        <v>471</v>
      </c>
      <c r="B3043" t="s">
        <v>470</v>
      </c>
      <c r="C3043">
        <v>2022</v>
      </c>
      <c r="D3043">
        <v>100</v>
      </c>
      <c r="F3043">
        <v>20.866009420000001</v>
      </c>
      <c r="G3043">
        <v>11038.406849999999</v>
      </c>
      <c r="H3043">
        <v>1365805</v>
      </c>
      <c r="I3043" t="str">
        <f>Master_Data!$A3043 &amp; "-" &amp; Master_Data!$C3043</f>
        <v>TTO-2022</v>
      </c>
      <c r="J3043">
        <f t="shared" si="564"/>
        <v>0</v>
      </c>
      <c r="K3043" t="str">
        <f t="shared" si="565"/>
        <v/>
      </c>
      <c r="L3043">
        <f t="shared" si="566"/>
        <v>-0.10874996999999809</v>
      </c>
      <c r="M3043">
        <f t="shared" si="567"/>
        <v>28498899.9958831</v>
      </c>
      <c r="N3043">
        <f t="shared" si="568"/>
        <v>0</v>
      </c>
      <c r="O3043">
        <f t="shared" si="569"/>
        <v>1.8903098702146499</v>
      </c>
      <c r="P3043" t="str">
        <f>IFERROR(VLOOKUP(A3043,Ref_Data!$A:$B,2,0),"Unknown")</f>
        <v>High Income</v>
      </c>
      <c r="Q3043" t="str">
        <f>IFERROR(VLOOKUP(A3043,Ref_Data!$A:$C,3,0),"Unknown")</f>
        <v>Latin America &amp; Caribbean</v>
      </c>
      <c r="R3043" t="str">
        <f t="shared" si="570"/>
        <v>Universal Access</v>
      </c>
      <c r="S3043">
        <f t="shared" si="571"/>
        <v>12.585946336015652</v>
      </c>
      <c r="T3043" t="str">
        <f t="shared" si="572"/>
        <v/>
      </c>
      <c r="U3043">
        <f t="shared" si="573"/>
        <v>16.315208367774066</v>
      </c>
      <c r="V3043">
        <f t="shared" si="574"/>
        <v>0</v>
      </c>
      <c r="W3043">
        <f t="shared" si="575"/>
        <v>-10.265783969999998</v>
      </c>
    </row>
    <row r="3044" spans="1:23" x14ac:dyDescent="0.2">
      <c r="A3044" t="s">
        <v>473</v>
      </c>
      <c r="B3044" t="s">
        <v>472</v>
      </c>
      <c r="C3044">
        <v>2010</v>
      </c>
      <c r="D3044">
        <v>99.5</v>
      </c>
      <c r="E3044">
        <v>12.6</v>
      </c>
      <c r="F3044">
        <v>2.575798952</v>
      </c>
      <c r="G3044">
        <v>955.70704739999996</v>
      </c>
      <c r="H3044">
        <v>10765980</v>
      </c>
      <c r="I3044" t="str">
        <f>Master_Data!$A3044 &amp; "-" &amp; Master_Data!$C3044</f>
        <v>TUN-2010</v>
      </c>
      <c r="J3044" t="str">
        <f t="shared" si="564"/>
        <v/>
      </c>
      <c r="K3044" t="str">
        <f t="shared" si="565"/>
        <v/>
      </c>
      <c r="L3044" t="str">
        <f t="shared" si="566"/>
        <v/>
      </c>
      <c r="M3044">
        <f t="shared" si="567"/>
        <v>27731000.00125296</v>
      </c>
      <c r="N3044">
        <f t="shared" si="568"/>
        <v>0.5</v>
      </c>
      <c r="O3044">
        <f t="shared" si="569"/>
        <v>2.695176266626325</v>
      </c>
      <c r="P3044" t="str">
        <f>IFERROR(VLOOKUP(A3044,Ref_Data!$A:$B,2,0),"Unknown")</f>
        <v>Lower Middle Income</v>
      </c>
      <c r="Q3044" t="str">
        <f>IFERROR(VLOOKUP(A3044,Ref_Data!$A:$C,3,0),"Unknown")</f>
        <v>Middle East &amp; North Africa</v>
      </c>
      <c r="R3044" t="str">
        <f t="shared" si="570"/>
        <v>Universal Access</v>
      </c>
      <c r="S3044">
        <f t="shared" si="571"/>
        <v>19.875342560585949</v>
      </c>
      <c r="T3044">
        <f t="shared" si="572"/>
        <v>-17.812664906737901</v>
      </c>
      <c r="U3044">
        <f t="shared" si="573"/>
        <v>-2.5222602619916343</v>
      </c>
      <c r="V3044">
        <f t="shared" si="574"/>
        <v>0</v>
      </c>
      <c r="W3044">
        <f t="shared" si="575"/>
        <v>0</v>
      </c>
    </row>
    <row r="3045" spans="1:23" x14ac:dyDescent="0.2">
      <c r="A3045" t="s">
        <v>473</v>
      </c>
      <c r="B3045" t="s">
        <v>472</v>
      </c>
      <c r="C3045">
        <v>2011</v>
      </c>
      <c r="D3045">
        <v>99.5</v>
      </c>
      <c r="E3045">
        <v>13.2</v>
      </c>
      <c r="F3045">
        <v>2.412623145</v>
      </c>
      <c r="G3045">
        <v>902.9030411</v>
      </c>
      <c r="H3045">
        <v>10886035</v>
      </c>
      <c r="I3045" t="str">
        <f>Master_Data!$A3045 &amp; "-" &amp; Master_Data!$C3045</f>
        <v>TUN-2011</v>
      </c>
      <c r="J3045">
        <f t="shared" si="564"/>
        <v>0</v>
      </c>
      <c r="K3045">
        <f t="shared" si="565"/>
        <v>0.59999999999999964</v>
      </c>
      <c r="L3045">
        <f t="shared" si="566"/>
        <v>-0.16317580700000001</v>
      </c>
      <c r="M3045">
        <f t="shared" si="567"/>
        <v>26263899.998280074</v>
      </c>
      <c r="N3045">
        <f t="shared" si="568"/>
        <v>0.5</v>
      </c>
      <c r="O3045">
        <f t="shared" si="569"/>
        <v>2.6720733403009911</v>
      </c>
      <c r="P3045" t="str">
        <f>IFERROR(VLOOKUP(A3045,Ref_Data!$A:$B,2,0),"Unknown")</f>
        <v>Lower Middle Income</v>
      </c>
      <c r="Q3045" t="str">
        <f>IFERROR(VLOOKUP(A3045,Ref_Data!$A:$C,3,0),"Unknown")</f>
        <v>Middle East &amp; North Africa</v>
      </c>
      <c r="R3045" t="str">
        <f t="shared" si="570"/>
        <v>Universal Access</v>
      </c>
      <c r="S3045">
        <f t="shared" si="571"/>
        <v>19.084672569179688</v>
      </c>
      <c r="T3045">
        <f t="shared" si="572"/>
        <v>-16.997370289641143</v>
      </c>
      <c r="U3045">
        <f t="shared" si="573"/>
        <v>-2.7139102387740555</v>
      </c>
      <c r="V3045">
        <f t="shared" si="574"/>
        <v>0</v>
      </c>
      <c r="W3045">
        <f t="shared" si="575"/>
        <v>-0.16317580700000001</v>
      </c>
    </row>
    <row r="3046" spans="1:23" x14ac:dyDescent="0.2">
      <c r="A3046" t="s">
        <v>473</v>
      </c>
      <c r="B3046" t="s">
        <v>472</v>
      </c>
      <c r="C3046">
        <v>2012</v>
      </c>
      <c r="D3046">
        <v>99.5</v>
      </c>
      <c r="E3046">
        <v>13</v>
      </c>
      <c r="F3046">
        <v>2.5651503629999999</v>
      </c>
      <c r="G3046">
        <v>930.16863460000002</v>
      </c>
      <c r="H3046">
        <v>11009647</v>
      </c>
      <c r="I3046" t="str">
        <f>Master_Data!$A3046 &amp; "-" &amp; Master_Data!$C3046</f>
        <v>TUN-2012</v>
      </c>
      <c r="J3046">
        <f t="shared" si="564"/>
        <v>0</v>
      </c>
      <c r="K3046">
        <f t="shared" si="565"/>
        <v>-0.19999999999999929</v>
      </c>
      <c r="L3046">
        <f t="shared" si="566"/>
        <v>0.15252721799999991</v>
      </c>
      <c r="M3046">
        <f t="shared" si="567"/>
        <v>28241399.99855186</v>
      </c>
      <c r="N3046">
        <f t="shared" si="568"/>
        <v>0.5</v>
      </c>
      <c r="O3046">
        <f t="shared" si="569"/>
        <v>2.7577261451124833</v>
      </c>
      <c r="P3046" t="str">
        <f>IFERROR(VLOOKUP(A3046,Ref_Data!$A:$B,2,0),"Unknown")</f>
        <v>Lower Middle Income</v>
      </c>
      <c r="Q3046" t="str">
        <f>IFERROR(VLOOKUP(A3046,Ref_Data!$A:$C,3,0),"Unknown")</f>
        <v>Middle East &amp; North Africa</v>
      </c>
      <c r="R3046" t="str">
        <f t="shared" si="570"/>
        <v>Universal Access</v>
      </c>
      <c r="S3046">
        <f t="shared" si="571"/>
        <v>18.379195463984374</v>
      </c>
      <c r="T3046">
        <f t="shared" si="572"/>
        <v>-17.107129453224882</v>
      </c>
      <c r="U3046">
        <f t="shared" si="573"/>
        <v>-2.8403537000962293</v>
      </c>
      <c r="V3046">
        <f t="shared" si="574"/>
        <v>0</v>
      </c>
      <c r="W3046">
        <f t="shared" si="575"/>
        <v>-1.0648589000000097E-2</v>
      </c>
    </row>
    <row r="3047" spans="1:23" x14ac:dyDescent="0.2">
      <c r="A3047" t="s">
        <v>473</v>
      </c>
      <c r="B3047" t="s">
        <v>472</v>
      </c>
      <c r="C3047">
        <v>2013</v>
      </c>
      <c r="D3047">
        <v>99.7</v>
      </c>
      <c r="E3047">
        <v>13.2</v>
      </c>
      <c r="F3047">
        <v>2.5328144379999999</v>
      </c>
      <c r="G3047">
        <v>935.79709969999999</v>
      </c>
      <c r="H3047">
        <v>11141361</v>
      </c>
      <c r="I3047" t="str">
        <f>Master_Data!$A3047 &amp; "-" &amp; Master_Data!$C3047</f>
        <v>TUN-2013</v>
      </c>
      <c r="J3047">
        <f t="shared" si="564"/>
        <v>0.20000000000000284</v>
      </c>
      <c r="K3047">
        <f t="shared" si="565"/>
        <v>0.19999999999999929</v>
      </c>
      <c r="L3047">
        <f t="shared" si="566"/>
        <v>-3.2335924999999932E-2</v>
      </c>
      <c r="M3047">
        <f t="shared" si="567"/>
        <v>28218999.999770116</v>
      </c>
      <c r="N3047">
        <f t="shared" si="568"/>
        <v>0.29999999999999716</v>
      </c>
      <c r="O3047">
        <f t="shared" si="569"/>
        <v>2.7065850479895435</v>
      </c>
      <c r="P3047" t="str">
        <f>IFERROR(VLOOKUP(A3047,Ref_Data!$A:$B,2,0),"Unknown")</f>
        <v>Lower Middle Income</v>
      </c>
      <c r="Q3047" t="str">
        <f>IFERROR(VLOOKUP(A3047,Ref_Data!$A:$C,3,0),"Unknown")</f>
        <v>Middle East &amp; North Africa</v>
      </c>
      <c r="R3047" t="str">
        <f t="shared" si="570"/>
        <v>Universal Access</v>
      </c>
      <c r="S3047">
        <f t="shared" si="571"/>
        <v>17.987461823359396</v>
      </c>
      <c r="T3047">
        <f t="shared" si="572"/>
        <v>-17.101640083835349</v>
      </c>
      <c r="U3047">
        <f t="shared" si="573"/>
        <v>-2.4355560060000041</v>
      </c>
      <c r="V3047">
        <f t="shared" si="574"/>
        <v>0.20000000000000284</v>
      </c>
      <c r="W3047">
        <f t="shared" si="575"/>
        <v>-4.2984514000000029E-2</v>
      </c>
    </row>
    <row r="3048" spans="1:23" x14ac:dyDescent="0.2">
      <c r="A3048" t="s">
        <v>473</v>
      </c>
      <c r="B3048" t="s">
        <v>472</v>
      </c>
      <c r="C3048">
        <v>2014</v>
      </c>
      <c r="D3048">
        <v>99.8</v>
      </c>
      <c r="E3048">
        <v>12.9</v>
      </c>
      <c r="F3048">
        <v>2.679069401</v>
      </c>
      <c r="G3048">
        <v>939.76913300000001</v>
      </c>
      <c r="H3048">
        <v>11274288</v>
      </c>
      <c r="I3048" t="str">
        <f>Master_Data!$A3048 &amp; "-" &amp; Master_Data!$C3048</f>
        <v>TUN-2014</v>
      </c>
      <c r="J3048">
        <f t="shared" si="564"/>
        <v>9.9999999999994316E-2</v>
      </c>
      <c r="K3048">
        <f t="shared" si="565"/>
        <v>-0.29999999999999893</v>
      </c>
      <c r="L3048">
        <f t="shared" si="566"/>
        <v>0.14625496300000007</v>
      </c>
      <c r="M3048">
        <f t="shared" si="567"/>
        <v>30204599.998861488</v>
      </c>
      <c r="N3048">
        <f t="shared" si="568"/>
        <v>0.20000000000000284</v>
      </c>
      <c r="O3048">
        <f t="shared" si="569"/>
        <v>2.8507739900412328</v>
      </c>
      <c r="P3048" t="str">
        <f>IFERROR(VLOOKUP(A3048,Ref_Data!$A:$B,2,0),"Unknown")</f>
        <v>Lower Middle Income</v>
      </c>
      <c r="Q3048" t="str">
        <f>IFERROR(VLOOKUP(A3048,Ref_Data!$A:$C,3,0),"Unknown")</f>
        <v>Middle East &amp; North Africa</v>
      </c>
      <c r="R3048" t="str">
        <f t="shared" si="570"/>
        <v>Universal Access</v>
      </c>
      <c r="S3048">
        <f t="shared" si="571"/>
        <v>17.359097411132851</v>
      </c>
      <c r="T3048">
        <f t="shared" si="572"/>
        <v>-17.211726605578299</v>
      </c>
      <c r="U3048">
        <f t="shared" si="573"/>
        <v>-2.1122174970836842</v>
      </c>
      <c r="V3048">
        <f t="shared" si="574"/>
        <v>0.29999999999999716</v>
      </c>
      <c r="W3048">
        <f t="shared" si="575"/>
        <v>0.10327044900000004</v>
      </c>
    </row>
    <row r="3049" spans="1:23" x14ac:dyDescent="0.2">
      <c r="A3049" t="s">
        <v>473</v>
      </c>
      <c r="B3049" t="s">
        <v>472</v>
      </c>
      <c r="C3049">
        <v>2015</v>
      </c>
      <c r="D3049">
        <v>99.9</v>
      </c>
      <c r="E3049">
        <v>12.5</v>
      </c>
      <c r="F3049">
        <v>2.6942982550000001</v>
      </c>
      <c r="G3049">
        <v>952.9839551</v>
      </c>
      <c r="H3049">
        <v>11402264</v>
      </c>
      <c r="I3049" t="str">
        <f>Master_Data!$A3049 &amp; "-" &amp; Master_Data!$C3049</f>
        <v>TUN-2015</v>
      </c>
      <c r="J3049">
        <f t="shared" si="564"/>
        <v>0.10000000000000853</v>
      </c>
      <c r="K3049">
        <f t="shared" si="565"/>
        <v>-0.40000000000000036</v>
      </c>
      <c r="L3049">
        <f t="shared" si="566"/>
        <v>1.5228854000000069E-2</v>
      </c>
      <c r="M3049">
        <f t="shared" si="567"/>
        <v>30721099.998249322</v>
      </c>
      <c r="N3049">
        <f t="shared" si="568"/>
        <v>9.9999999999994316E-2</v>
      </c>
      <c r="O3049">
        <f t="shared" si="569"/>
        <v>2.8272231033703794</v>
      </c>
      <c r="P3049" t="str">
        <f>IFERROR(VLOOKUP(A3049,Ref_Data!$A:$B,2,0),"Unknown")</f>
        <v>Lower Middle Income</v>
      </c>
      <c r="Q3049" t="str">
        <f>IFERROR(VLOOKUP(A3049,Ref_Data!$A:$C,3,0),"Unknown")</f>
        <v>Middle East &amp; North Africa</v>
      </c>
      <c r="R3049" t="str">
        <f t="shared" si="570"/>
        <v>Universal Access</v>
      </c>
      <c r="S3049">
        <f t="shared" si="571"/>
        <v>16.884761441953117</v>
      </c>
      <c r="T3049">
        <f t="shared" si="572"/>
        <v>-17.41515719149799</v>
      </c>
      <c r="U3049">
        <f t="shared" si="573"/>
        <v>-2.0151431110041789</v>
      </c>
      <c r="V3049">
        <f t="shared" si="574"/>
        <v>0.40000000000000568</v>
      </c>
      <c r="W3049">
        <f t="shared" si="575"/>
        <v>0.11849930300000011</v>
      </c>
    </row>
    <row r="3050" spans="1:23" x14ac:dyDescent="0.2">
      <c r="A3050" t="s">
        <v>473</v>
      </c>
      <c r="B3050" t="s">
        <v>472</v>
      </c>
      <c r="C3050">
        <v>2016</v>
      </c>
      <c r="D3050">
        <v>100</v>
      </c>
      <c r="E3050">
        <v>12.4</v>
      </c>
      <c r="F3050">
        <v>2.590219829</v>
      </c>
      <c r="G3050">
        <v>955.17649389999997</v>
      </c>
      <c r="H3050">
        <v>11528674</v>
      </c>
      <c r="I3050" t="str">
        <f>Master_Data!$A3050 &amp; "-" &amp; Master_Data!$C3050</f>
        <v>TUN-2016</v>
      </c>
      <c r="J3050">
        <f t="shared" si="564"/>
        <v>9.9999999999994316E-2</v>
      </c>
      <c r="K3050">
        <f t="shared" si="565"/>
        <v>-9.9999999999999645E-2</v>
      </c>
      <c r="L3050">
        <f t="shared" si="566"/>
        <v>-0.10407842600000006</v>
      </c>
      <c r="M3050">
        <f t="shared" si="567"/>
        <v>29861799.996876746</v>
      </c>
      <c r="N3050">
        <f t="shared" si="568"/>
        <v>0</v>
      </c>
      <c r="O3050">
        <f t="shared" si="569"/>
        <v>2.7117709088757969</v>
      </c>
      <c r="P3050" t="str">
        <f>IFERROR(VLOOKUP(A3050,Ref_Data!$A:$B,2,0),"Unknown")</f>
        <v>Lower Middle Income</v>
      </c>
      <c r="Q3050" t="str">
        <f>IFERROR(VLOOKUP(A3050,Ref_Data!$A:$C,3,0),"Unknown")</f>
        <v>Middle East &amp; North Africa</v>
      </c>
      <c r="R3050" t="str">
        <f t="shared" si="570"/>
        <v>Universal Access</v>
      </c>
      <c r="S3050">
        <f t="shared" si="571"/>
        <v>15.905248869453033</v>
      </c>
      <c r="T3050">
        <f t="shared" si="572"/>
        <v>-17.306057525184727</v>
      </c>
      <c r="U3050">
        <f t="shared" si="573"/>
        <v>-2.0841519666694563</v>
      </c>
      <c r="V3050">
        <f t="shared" si="574"/>
        <v>0.5</v>
      </c>
      <c r="W3050">
        <f t="shared" si="575"/>
        <v>1.4420877000000054E-2</v>
      </c>
    </row>
    <row r="3051" spans="1:23" x14ac:dyDescent="0.2">
      <c r="A3051" t="s">
        <v>473</v>
      </c>
      <c r="B3051" t="s">
        <v>472</v>
      </c>
      <c r="C3051">
        <v>2017</v>
      </c>
      <c r="D3051">
        <v>100</v>
      </c>
      <c r="E3051">
        <v>11.8</v>
      </c>
      <c r="F3051">
        <v>2.6004296130000002</v>
      </c>
      <c r="G3051">
        <v>973.95348149999995</v>
      </c>
      <c r="H3051">
        <v>11650498</v>
      </c>
      <c r="I3051" t="str">
        <f>Master_Data!$A3051 &amp; "-" &amp; Master_Data!$C3051</f>
        <v>TUN-2017</v>
      </c>
      <c r="J3051">
        <f t="shared" si="564"/>
        <v>0</v>
      </c>
      <c r="K3051">
        <f t="shared" si="565"/>
        <v>-0.59999999999999964</v>
      </c>
      <c r="L3051">
        <f t="shared" si="566"/>
        <v>1.0209784000000166E-2</v>
      </c>
      <c r="M3051">
        <f t="shared" si="567"/>
        <v>30296300.005397275</v>
      </c>
      <c r="N3051">
        <f t="shared" si="568"/>
        <v>0</v>
      </c>
      <c r="O3051">
        <f t="shared" si="569"/>
        <v>2.6699731171914296</v>
      </c>
      <c r="P3051" t="str">
        <f>IFERROR(VLOOKUP(A3051,Ref_Data!$A:$B,2,0),"Unknown")</f>
        <v>Lower Middle Income</v>
      </c>
      <c r="Q3051" t="str">
        <f>IFERROR(VLOOKUP(A3051,Ref_Data!$A:$C,3,0),"Unknown")</f>
        <v>Middle East &amp; North Africa</v>
      </c>
      <c r="R3051" t="str">
        <f t="shared" si="570"/>
        <v>Universal Access</v>
      </c>
      <c r="S3051">
        <f t="shared" si="571"/>
        <v>15.146092309921883</v>
      </c>
      <c r="T3051">
        <f t="shared" si="572"/>
        <v>-17.741518871734947</v>
      </c>
      <c r="U3051">
        <f t="shared" si="573"/>
        <v>-2.0773214525732238</v>
      </c>
      <c r="V3051">
        <f t="shared" si="574"/>
        <v>0.5</v>
      </c>
      <c r="W3051">
        <f t="shared" si="575"/>
        <v>2.463066100000022E-2</v>
      </c>
    </row>
    <row r="3052" spans="1:23" x14ac:dyDescent="0.2">
      <c r="A3052" t="s">
        <v>473</v>
      </c>
      <c r="B3052" t="s">
        <v>472</v>
      </c>
      <c r="C3052">
        <v>2018</v>
      </c>
      <c r="D3052">
        <v>99.8</v>
      </c>
      <c r="E3052">
        <v>11.9</v>
      </c>
      <c r="F3052">
        <v>2.5658122539999999</v>
      </c>
      <c r="G3052">
        <v>973.07434130000001</v>
      </c>
      <c r="H3052">
        <v>11765514</v>
      </c>
      <c r="I3052" t="str">
        <f>Master_Data!$A3052 &amp; "-" &amp; Master_Data!$C3052</f>
        <v>TUN-2018</v>
      </c>
      <c r="J3052">
        <f t="shared" si="564"/>
        <v>-0.20000000000000284</v>
      </c>
      <c r="K3052">
        <f t="shared" si="565"/>
        <v>9.9999999999999645E-2</v>
      </c>
      <c r="L3052">
        <f t="shared" si="566"/>
        <v>-3.4617359000000292E-2</v>
      </c>
      <c r="M3052">
        <f t="shared" si="567"/>
        <v>30188099.995808557</v>
      </c>
      <c r="N3052">
        <f t="shared" si="568"/>
        <v>0.20000000000000284</v>
      </c>
      <c r="O3052">
        <f t="shared" si="569"/>
        <v>2.6368101028870488</v>
      </c>
      <c r="P3052" t="str">
        <f>IFERROR(VLOOKUP(A3052,Ref_Data!$A:$B,2,0),"Unknown")</f>
        <v>Lower Middle Income</v>
      </c>
      <c r="Q3052" t="str">
        <f>IFERROR(VLOOKUP(A3052,Ref_Data!$A:$C,3,0),"Unknown")</f>
        <v>Middle East &amp; North Africa</v>
      </c>
      <c r="R3052" t="str">
        <f t="shared" si="570"/>
        <v>Universal Access</v>
      </c>
      <c r="S3052">
        <f t="shared" si="571"/>
        <v>14.316199440312502</v>
      </c>
      <c r="T3052">
        <f t="shared" si="572"/>
        <v>-17.6630301703253</v>
      </c>
      <c r="U3052">
        <f t="shared" si="573"/>
        <v>-2.145056755627615</v>
      </c>
      <c r="V3052">
        <f t="shared" si="574"/>
        <v>0.29999999999999716</v>
      </c>
      <c r="W3052">
        <f t="shared" si="575"/>
        <v>-9.9866980000000716E-3</v>
      </c>
    </row>
    <row r="3053" spans="1:23" x14ac:dyDescent="0.2">
      <c r="A3053" t="s">
        <v>473</v>
      </c>
      <c r="B3053" t="s">
        <v>472</v>
      </c>
      <c r="C3053">
        <v>2019</v>
      </c>
      <c r="D3053">
        <v>100</v>
      </c>
      <c r="E3053">
        <v>12.2</v>
      </c>
      <c r="F3053">
        <v>2.5469384169999998</v>
      </c>
      <c r="G3053">
        <v>950.61426370000004</v>
      </c>
      <c r="H3053">
        <v>11875081</v>
      </c>
      <c r="I3053" t="str">
        <f>Master_Data!$A3053 &amp; "-" &amp; Master_Data!$C3053</f>
        <v>TUN-2019</v>
      </c>
      <c r="J3053">
        <f t="shared" si="564"/>
        <v>0.20000000000000284</v>
      </c>
      <c r="K3053">
        <f t="shared" si="565"/>
        <v>0.29999999999999893</v>
      </c>
      <c r="L3053">
        <f t="shared" si="566"/>
        <v>-1.8873837000000115E-2</v>
      </c>
      <c r="M3053">
        <f t="shared" si="567"/>
        <v>30245100.003886774</v>
      </c>
      <c r="N3053">
        <f t="shared" si="568"/>
        <v>0</v>
      </c>
      <c r="O3053">
        <f t="shared" si="569"/>
        <v>2.6792554185824593</v>
      </c>
      <c r="P3053" t="str">
        <f>IFERROR(VLOOKUP(A3053,Ref_Data!$A:$B,2,0),"Unknown")</f>
        <v>Lower Middle Income</v>
      </c>
      <c r="Q3053" t="str">
        <f>IFERROR(VLOOKUP(A3053,Ref_Data!$A:$C,3,0),"Unknown")</f>
        <v>Middle East &amp; North Africa</v>
      </c>
      <c r="R3053" t="str">
        <f t="shared" si="570"/>
        <v>Universal Access</v>
      </c>
      <c r="S3053">
        <f t="shared" si="571"/>
        <v>13.958622860585876</v>
      </c>
      <c r="T3053">
        <f t="shared" si="572"/>
        <v>-17.26219104382729</v>
      </c>
      <c r="U3053">
        <f t="shared" si="573"/>
        <v>-2.1364628785815878</v>
      </c>
      <c r="V3053">
        <f t="shared" si="574"/>
        <v>0.5</v>
      </c>
      <c r="W3053">
        <f t="shared" si="575"/>
        <v>-2.8860535000000187E-2</v>
      </c>
    </row>
    <row r="3054" spans="1:23" x14ac:dyDescent="0.2">
      <c r="A3054" t="s">
        <v>473</v>
      </c>
      <c r="B3054" t="s">
        <v>472</v>
      </c>
      <c r="C3054">
        <v>2020</v>
      </c>
      <c r="D3054">
        <v>99.9</v>
      </c>
      <c r="E3054">
        <v>12.9</v>
      </c>
      <c r="F3054">
        <v>2.3983934599999999</v>
      </c>
      <c r="G3054">
        <v>896.51559399999996</v>
      </c>
      <c r="H3054">
        <v>11974057</v>
      </c>
      <c r="I3054" t="str">
        <f>Master_Data!$A3054 &amp; "-" &amp; Master_Data!$C3054</f>
        <v>TUN-2020</v>
      </c>
      <c r="J3054">
        <f t="shared" si="564"/>
        <v>-9.9999999999994316E-2</v>
      </c>
      <c r="K3054">
        <f t="shared" si="565"/>
        <v>0.70000000000000107</v>
      </c>
      <c r="L3054">
        <f t="shared" si="566"/>
        <v>-0.14854495699999992</v>
      </c>
      <c r="M3054">
        <f t="shared" si="567"/>
        <v>28718499.998467218</v>
      </c>
      <c r="N3054">
        <f t="shared" si="568"/>
        <v>9.9999999999994316E-2</v>
      </c>
      <c r="O3054">
        <f t="shared" si="569"/>
        <v>2.6752389763785858</v>
      </c>
      <c r="P3054" t="str">
        <f>IFERROR(VLOOKUP(A3054,Ref_Data!$A:$B,2,0),"Unknown")</f>
        <v>Lower Middle Income</v>
      </c>
      <c r="Q3054" t="str">
        <f>IFERROR(VLOOKUP(A3054,Ref_Data!$A:$C,3,0),"Unknown")</f>
        <v>Middle East &amp; North Africa</v>
      </c>
      <c r="R3054" t="str">
        <f t="shared" si="570"/>
        <v>Universal Access</v>
      </c>
      <c r="S3054">
        <f t="shared" si="571"/>
        <v>13.326165474335923</v>
      </c>
      <c r="T3054">
        <f t="shared" si="572"/>
        <v>-17.634853433815259</v>
      </c>
      <c r="U3054">
        <f t="shared" si="573"/>
        <v>-2.002354176301258</v>
      </c>
      <c r="V3054">
        <f t="shared" si="574"/>
        <v>0.40000000000000568</v>
      </c>
      <c r="W3054">
        <f t="shared" si="575"/>
        <v>-0.17740549200000011</v>
      </c>
    </row>
    <row r="3055" spans="1:23" x14ac:dyDescent="0.2">
      <c r="A3055" t="s">
        <v>473</v>
      </c>
      <c r="B3055" t="s">
        <v>472</v>
      </c>
      <c r="C3055">
        <v>2021</v>
      </c>
      <c r="D3055">
        <v>99.9</v>
      </c>
      <c r="E3055">
        <v>11.6</v>
      </c>
      <c r="F3055">
        <v>2.5743856850000002</v>
      </c>
      <c r="G3055">
        <v>964.47488299999998</v>
      </c>
      <c r="H3055">
        <v>12048622</v>
      </c>
      <c r="I3055" t="str">
        <f>Master_Data!$A3055 &amp; "-" &amp; Master_Data!$C3055</f>
        <v>TUN-2021</v>
      </c>
      <c r="J3055">
        <f t="shared" si="564"/>
        <v>0</v>
      </c>
      <c r="K3055">
        <f t="shared" si="565"/>
        <v>-1.3000000000000007</v>
      </c>
      <c r="L3055">
        <f t="shared" si="566"/>
        <v>0.17599222500000034</v>
      </c>
      <c r="M3055">
        <f t="shared" si="567"/>
        <v>31017800.000776071</v>
      </c>
      <c r="N3055">
        <f t="shared" si="568"/>
        <v>9.9999999999994316E-2</v>
      </c>
      <c r="O3055">
        <f t="shared" si="569"/>
        <v>2.6692096708546429</v>
      </c>
      <c r="P3055" t="str">
        <f>IFERROR(VLOOKUP(A3055,Ref_Data!$A:$B,2,0),"Unknown")</f>
        <v>Lower Middle Income</v>
      </c>
      <c r="Q3055" t="str">
        <f>IFERROR(VLOOKUP(A3055,Ref_Data!$A:$C,3,0),"Unknown")</f>
        <v>Middle East &amp; North Africa</v>
      </c>
      <c r="R3055" t="str">
        <f t="shared" si="570"/>
        <v>Universal Access</v>
      </c>
      <c r="S3055">
        <f t="shared" si="571"/>
        <v>12.774831489726566</v>
      </c>
      <c r="T3055">
        <f t="shared" si="572"/>
        <v>-18.003381642512061</v>
      </c>
      <c r="U3055">
        <f t="shared" si="573"/>
        <v>-2.0063486560041861</v>
      </c>
      <c r="V3055">
        <f t="shared" si="574"/>
        <v>0.40000000000000568</v>
      </c>
      <c r="W3055">
        <f t="shared" si="575"/>
        <v>-1.4132669999997738E-3</v>
      </c>
    </row>
    <row r="3056" spans="1:23" x14ac:dyDescent="0.2">
      <c r="A3056" t="s">
        <v>473</v>
      </c>
      <c r="B3056" t="s">
        <v>472</v>
      </c>
      <c r="C3056">
        <v>2022</v>
      </c>
      <c r="D3056">
        <v>100</v>
      </c>
      <c r="F3056">
        <v>2.5049891359999998</v>
      </c>
      <c r="G3056">
        <v>956.04111890000001</v>
      </c>
      <c r="H3056">
        <v>12119334</v>
      </c>
      <c r="I3056" t="str">
        <f>Master_Data!$A3056 &amp; "-" &amp; Master_Data!$C3056</f>
        <v>TUN-2022</v>
      </c>
      <c r="J3056">
        <f t="shared" si="564"/>
        <v>9.9999999999994316E-2</v>
      </c>
      <c r="K3056" t="str">
        <f t="shared" si="565"/>
        <v/>
      </c>
      <c r="L3056">
        <f t="shared" si="566"/>
        <v>-6.9396549000000363E-2</v>
      </c>
      <c r="M3056">
        <f t="shared" si="567"/>
        <v>30358800.005555421</v>
      </c>
      <c r="N3056">
        <f t="shared" si="568"/>
        <v>0</v>
      </c>
      <c r="O3056">
        <f t="shared" si="569"/>
        <v>2.6201688258787295</v>
      </c>
      <c r="P3056" t="str">
        <f>IFERROR(VLOOKUP(A3056,Ref_Data!$A:$B,2,0),"Unknown")</f>
        <v>Lower Middle Income</v>
      </c>
      <c r="Q3056" t="str">
        <f>IFERROR(VLOOKUP(A3056,Ref_Data!$A:$C,3,0),"Unknown")</f>
        <v>Middle East &amp; North Africa</v>
      </c>
      <c r="R3056" t="str">
        <f t="shared" si="570"/>
        <v>Universal Access</v>
      </c>
      <c r="S3056">
        <f t="shared" si="571"/>
        <v>12.585946336015652</v>
      </c>
      <c r="T3056" t="str">
        <f t="shared" si="572"/>
        <v/>
      </c>
      <c r="U3056">
        <f t="shared" si="573"/>
        <v>-2.0458119162259365</v>
      </c>
      <c r="V3056">
        <f t="shared" si="574"/>
        <v>0.5</v>
      </c>
      <c r="W3056">
        <f t="shared" si="575"/>
        <v>-7.0809816000000136E-2</v>
      </c>
    </row>
    <row r="3057" spans="1:23" x14ac:dyDescent="0.2">
      <c r="A3057" t="s">
        <v>475</v>
      </c>
      <c r="B3057" t="s">
        <v>474</v>
      </c>
      <c r="C3057">
        <v>2010</v>
      </c>
      <c r="D3057">
        <v>100</v>
      </c>
      <c r="E3057">
        <v>14.2</v>
      </c>
      <c r="F3057">
        <v>4.2680191929999998</v>
      </c>
      <c r="G3057">
        <v>1445.4101639999999</v>
      </c>
      <c r="H3057">
        <v>73142150</v>
      </c>
      <c r="I3057" t="str">
        <f>Master_Data!$A3057 &amp; "-" &amp; Master_Data!$C3057</f>
        <v>TUR-2010</v>
      </c>
      <c r="J3057" t="str">
        <f t="shared" si="564"/>
        <v/>
      </c>
      <c r="K3057" t="str">
        <f t="shared" si="565"/>
        <v/>
      </c>
      <c r="L3057" t="str">
        <f t="shared" si="566"/>
        <v/>
      </c>
      <c r="M3057">
        <f t="shared" si="567"/>
        <v>312172100.01728493</v>
      </c>
      <c r="N3057">
        <f t="shared" si="568"/>
        <v>0</v>
      </c>
      <c r="O3057">
        <f t="shared" si="569"/>
        <v>2.95280834416493</v>
      </c>
      <c r="P3057" t="str">
        <f>IFERROR(VLOOKUP(A3057,Ref_Data!$A:$B,2,0),"Unknown")</f>
        <v>Upper Middle Income</v>
      </c>
      <c r="Q3057" t="str">
        <f>IFERROR(VLOOKUP(A3057,Ref_Data!$A:$C,3,0),"Unknown")</f>
        <v>Europe &amp; Central Asia</v>
      </c>
      <c r="R3057" t="str">
        <f t="shared" si="570"/>
        <v>Universal Access</v>
      </c>
      <c r="S3057">
        <f t="shared" si="571"/>
        <v>20.375342560585949</v>
      </c>
      <c r="T3057">
        <f t="shared" si="572"/>
        <v>-16.212664906737903</v>
      </c>
      <c r="U3057">
        <f t="shared" si="573"/>
        <v>-0.83004002099163454</v>
      </c>
      <c r="V3057">
        <f t="shared" si="574"/>
        <v>0</v>
      </c>
      <c r="W3057">
        <f t="shared" si="575"/>
        <v>0</v>
      </c>
    </row>
    <row r="3058" spans="1:23" x14ac:dyDescent="0.2">
      <c r="A3058" t="s">
        <v>475</v>
      </c>
      <c r="B3058" t="s">
        <v>474</v>
      </c>
      <c r="C3058">
        <v>2011</v>
      </c>
      <c r="D3058">
        <v>100</v>
      </c>
      <c r="E3058">
        <v>12.7</v>
      </c>
      <c r="F3058">
        <v>4.4833229589999997</v>
      </c>
      <c r="G3058">
        <v>1515.8803359999999</v>
      </c>
      <c r="H3058">
        <v>74223629</v>
      </c>
      <c r="I3058" t="str">
        <f>Master_Data!$A3058 &amp; "-" &amp; Master_Data!$C3058</f>
        <v>TUR-2011</v>
      </c>
      <c r="J3058">
        <f t="shared" si="564"/>
        <v>0</v>
      </c>
      <c r="K3058">
        <f t="shared" si="565"/>
        <v>-1.5</v>
      </c>
      <c r="L3058">
        <f t="shared" si="566"/>
        <v>0.2153037659999999</v>
      </c>
      <c r="M3058">
        <f t="shared" si="567"/>
        <v>332768499.9959982</v>
      </c>
      <c r="N3058">
        <f t="shared" si="568"/>
        <v>0</v>
      </c>
      <c r="O3058">
        <f t="shared" si="569"/>
        <v>2.9575704971741255</v>
      </c>
      <c r="P3058" t="str">
        <f>IFERROR(VLOOKUP(A3058,Ref_Data!$A:$B,2,0),"Unknown")</f>
        <v>Upper Middle Income</v>
      </c>
      <c r="Q3058" t="str">
        <f>IFERROR(VLOOKUP(A3058,Ref_Data!$A:$C,3,0),"Unknown")</f>
        <v>Europe &amp; Central Asia</v>
      </c>
      <c r="R3058" t="str">
        <f t="shared" si="570"/>
        <v>Universal Access</v>
      </c>
      <c r="S3058">
        <f t="shared" si="571"/>
        <v>19.584672569179688</v>
      </c>
      <c r="T3058">
        <f t="shared" si="572"/>
        <v>-17.497370289641143</v>
      </c>
      <c r="U3058">
        <f t="shared" si="573"/>
        <v>-0.64321042477405577</v>
      </c>
      <c r="V3058">
        <f t="shared" si="574"/>
        <v>0</v>
      </c>
      <c r="W3058">
        <f t="shared" si="575"/>
        <v>0.2153037659999999</v>
      </c>
    </row>
    <row r="3059" spans="1:23" x14ac:dyDescent="0.2">
      <c r="A3059" t="s">
        <v>475</v>
      </c>
      <c r="B3059" t="s">
        <v>474</v>
      </c>
      <c r="C3059">
        <v>2012</v>
      </c>
      <c r="D3059">
        <v>100</v>
      </c>
      <c r="E3059">
        <v>13</v>
      </c>
      <c r="F3059">
        <v>4.5780380970000003</v>
      </c>
      <c r="G3059">
        <v>1567.316061</v>
      </c>
      <c r="H3059">
        <v>75175827</v>
      </c>
      <c r="I3059" t="str">
        <f>Master_Data!$A3059 &amp; "-" &amp; Master_Data!$C3059</f>
        <v>TUR-2012</v>
      </c>
      <c r="J3059">
        <f t="shared" si="564"/>
        <v>0</v>
      </c>
      <c r="K3059">
        <f t="shared" si="565"/>
        <v>0.30000000000000071</v>
      </c>
      <c r="L3059">
        <f t="shared" si="566"/>
        <v>9.4715138000000643E-2</v>
      </c>
      <c r="M3059">
        <f t="shared" si="567"/>
        <v>344157799.97948122</v>
      </c>
      <c r="N3059">
        <f t="shared" si="568"/>
        <v>0</v>
      </c>
      <c r="O3059">
        <f t="shared" si="569"/>
        <v>2.9209412261615308</v>
      </c>
      <c r="P3059" t="str">
        <f>IFERROR(VLOOKUP(A3059,Ref_Data!$A:$B,2,0),"Unknown")</f>
        <v>Upper Middle Income</v>
      </c>
      <c r="Q3059" t="str">
        <f>IFERROR(VLOOKUP(A3059,Ref_Data!$A:$C,3,0),"Unknown")</f>
        <v>Europe &amp; Central Asia</v>
      </c>
      <c r="R3059" t="str">
        <f t="shared" si="570"/>
        <v>Universal Access</v>
      </c>
      <c r="S3059">
        <f t="shared" si="571"/>
        <v>18.879195463984374</v>
      </c>
      <c r="T3059">
        <f t="shared" si="572"/>
        <v>-17.107129453224882</v>
      </c>
      <c r="U3059">
        <f t="shared" si="573"/>
        <v>-0.82746596609622891</v>
      </c>
      <c r="V3059">
        <f t="shared" si="574"/>
        <v>0</v>
      </c>
      <c r="W3059">
        <f t="shared" si="575"/>
        <v>0.31001890400000054</v>
      </c>
    </row>
    <row r="3060" spans="1:23" x14ac:dyDescent="0.2">
      <c r="A3060" t="s">
        <v>475</v>
      </c>
      <c r="B3060" t="s">
        <v>474</v>
      </c>
      <c r="C3060">
        <v>2013</v>
      </c>
      <c r="D3060">
        <v>100</v>
      </c>
      <c r="E3060">
        <v>13.8</v>
      </c>
      <c r="F3060">
        <v>4.384562281</v>
      </c>
      <c r="G3060">
        <v>1510.7911899999999</v>
      </c>
      <c r="H3060">
        <v>76147624</v>
      </c>
      <c r="I3060" t="str">
        <f>Master_Data!$A3060 &amp; "-" &amp; Master_Data!$C3060</f>
        <v>TUR-2013</v>
      </c>
      <c r="J3060">
        <f t="shared" si="564"/>
        <v>0</v>
      </c>
      <c r="K3060">
        <f t="shared" si="565"/>
        <v>0.80000000000000071</v>
      </c>
      <c r="L3060">
        <f t="shared" si="566"/>
        <v>-0.1934758160000003</v>
      </c>
      <c r="M3060">
        <f t="shared" si="567"/>
        <v>333873999.97817034</v>
      </c>
      <c r="N3060">
        <f t="shared" si="568"/>
        <v>0</v>
      </c>
      <c r="O3060">
        <f t="shared" si="569"/>
        <v>2.9021629924913714</v>
      </c>
      <c r="P3060" t="str">
        <f>IFERROR(VLOOKUP(A3060,Ref_Data!$A:$B,2,0),"Unknown")</f>
        <v>Upper Middle Income</v>
      </c>
      <c r="Q3060" t="str">
        <f>IFERROR(VLOOKUP(A3060,Ref_Data!$A:$C,3,0),"Unknown")</f>
        <v>Europe &amp; Central Asia</v>
      </c>
      <c r="R3060" t="str">
        <f t="shared" si="570"/>
        <v>Universal Access</v>
      </c>
      <c r="S3060">
        <f t="shared" si="571"/>
        <v>18.287461823359394</v>
      </c>
      <c r="T3060">
        <f t="shared" si="572"/>
        <v>-16.501640083835348</v>
      </c>
      <c r="U3060">
        <f t="shared" si="573"/>
        <v>-0.58380816300000404</v>
      </c>
      <c r="V3060">
        <f t="shared" si="574"/>
        <v>0</v>
      </c>
      <c r="W3060">
        <f t="shared" si="575"/>
        <v>0.11654308800000024</v>
      </c>
    </row>
    <row r="3061" spans="1:23" x14ac:dyDescent="0.2">
      <c r="A3061" t="s">
        <v>475</v>
      </c>
      <c r="B3061" t="s">
        <v>474</v>
      </c>
      <c r="C3061">
        <v>2014</v>
      </c>
      <c r="D3061">
        <v>100</v>
      </c>
      <c r="E3061">
        <v>11.5</v>
      </c>
      <c r="F3061">
        <v>4.6044600310000003</v>
      </c>
      <c r="G3061">
        <v>1543.0909569999999</v>
      </c>
      <c r="H3061">
        <v>77181884</v>
      </c>
      <c r="I3061" t="str">
        <f>Master_Data!$A3061 &amp; "-" &amp; Master_Data!$C3061</f>
        <v>TUR-2014</v>
      </c>
      <c r="J3061">
        <f t="shared" si="564"/>
        <v>0</v>
      </c>
      <c r="K3061">
        <f t="shared" si="565"/>
        <v>-2.3000000000000007</v>
      </c>
      <c r="L3061">
        <f t="shared" si="566"/>
        <v>0.21989775000000034</v>
      </c>
      <c r="M3061">
        <f t="shared" si="567"/>
        <v>355380899.99527842</v>
      </c>
      <c r="N3061">
        <f t="shared" si="568"/>
        <v>0</v>
      </c>
      <c r="O3061">
        <f t="shared" si="569"/>
        <v>2.9839200405605131</v>
      </c>
      <c r="P3061" t="str">
        <f>IFERROR(VLOOKUP(A3061,Ref_Data!$A:$B,2,0),"Unknown")</f>
        <v>Upper Middle Income</v>
      </c>
      <c r="Q3061" t="str">
        <f>IFERROR(VLOOKUP(A3061,Ref_Data!$A:$C,3,0),"Unknown")</f>
        <v>Europe &amp; Central Asia</v>
      </c>
      <c r="R3061" t="str">
        <f t="shared" si="570"/>
        <v>Universal Access</v>
      </c>
      <c r="S3061">
        <f t="shared" si="571"/>
        <v>17.559097411132853</v>
      </c>
      <c r="T3061">
        <f t="shared" si="572"/>
        <v>-18.611726605578301</v>
      </c>
      <c r="U3061">
        <f t="shared" si="573"/>
        <v>-0.1868268670836839</v>
      </c>
      <c r="V3061">
        <f t="shared" si="574"/>
        <v>0</v>
      </c>
      <c r="W3061">
        <f t="shared" si="575"/>
        <v>0.33644083800000057</v>
      </c>
    </row>
    <row r="3062" spans="1:23" x14ac:dyDescent="0.2">
      <c r="A3062" t="s">
        <v>475</v>
      </c>
      <c r="B3062" t="s">
        <v>474</v>
      </c>
      <c r="C3062">
        <v>2015</v>
      </c>
      <c r="D3062">
        <v>100</v>
      </c>
      <c r="E3062">
        <v>13.3</v>
      </c>
      <c r="F3062">
        <v>4.702763397</v>
      </c>
      <c r="G3062">
        <v>1646.836311</v>
      </c>
      <c r="H3062">
        <v>78218479</v>
      </c>
      <c r="I3062" t="str">
        <f>Master_Data!$A3062 &amp; "-" &amp; Master_Data!$C3062</f>
        <v>TUR-2015</v>
      </c>
      <c r="J3062">
        <f t="shared" si="564"/>
        <v>0</v>
      </c>
      <c r="K3062">
        <f t="shared" si="565"/>
        <v>1.8000000000000007</v>
      </c>
      <c r="L3062">
        <f t="shared" si="566"/>
        <v>9.830336599999967E-2</v>
      </c>
      <c r="M3062">
        <f t="shared" si="567"/>
        <v>367843000.01021314</v>
      </c>
      <c r="N3062">
        <f t="shared" si="568"/>
        <v>0</v>
      </c>
      <c r="O3062">
        <f t="shared" si="569"/>
        <v>2.8556349927360816</v>
      </c>
      <c r="P3062" t="str">
        <f>IFERROR(VLOOKUP(A3062,Ref_Data!$A:$B,2,0),"Unknown")</f>
        <v>Upper Middle Income</v>
      </c>
      <c r="Q3062" t="str">
        <f>IFERROR(VLOOKUP(A3062,Ref_Data!$A:$C,3,0),"Unknown")</f>
        <v>Europe &amp; Central Asia</v>
      </c>
      <c r="R3062" t="str">
        <f t="shared" si="570"/>
        <v>Universal Access</v>
      </c>
      <c r="S3062">
        <f t="shared" si="571"/>
        <v>16.984761441953111</v>
      </c>
      <c r="T3062">
        <f t="shared" si="572"/>
        <v>-16.615157191497989</v>
      </c>
      <c r="U3062">
        <f t="shared" si="573"/>
        <v>-6.6779690041789408E-3</v>
      </c>
      <c r="V3062">
        <f t="shared" si="574"/>
        <v>0</v>
      </c>
      <c r="W3062">
        <f t="shared" si="575"/>
        <v>0.43474420400000025</v>
      </c>
    </row>
    <row r="3063" spans="1:23" x14ac:dyDescent="0.2">
      <c r="A3063" t="s">
        <v>475</v>
      </c>
      <c r="B3063" t="s">
        <v>474</v>
      </c>
      <c r="C3063">
        <v>2016</v>
      </c>
      <c r="D3063">
        <v>100</v>
      </c>
      <c r="E3063">
        <v>13.2</v>
      </c>
      <c r="F3063">
        <v>4.9353324699999996</v>
      </c>
      <c r="G3063">
        <v>1724.5436400000001</v>
      </c>
      <c r="H3063">
        <v>79277962</v>
      </c>
      <c r="I3063" t="str">
        <f>Master_Data!$A3063 &amp; "-" &amp; Master_Data!$C3063</f>
        <v>TUR-2016</v>
      </c>
      <c r="J3063">
        <f t="shared" si="564"/>
        <v>0</v>
      </c>
      <c r="K3063">
        <f t="shared" si="565"/>
        <v>-0.10000000000000142</v>
      </c>
      <c r="L3063">
        <f t="shared" si="566"/>
        <v>0.23256907299999963</v>
      </c>
      <c r="M3063">
        <f t="shared" si="567"/>
        <v>391263100.01402611</v>
      </c>
      <c r="N3063">
        <f t="shared" si="568"/>
        <v>0</v>
      </c>
      <c r="O3063">
        <f t="shared" si="569"/>
        <v>2.8618194144394047</v>
      </c>
      <c r="P3063" t="str">
        <f>IFERROR(VLOOKUP(A3063,Ref_Data!$A:$B,2,0),"Unknown")</f>
        <v>Upper Middle Income</v>
      </c>
      <c r="Q3063" t="str">
        <f>IFERROR(VLOOKUP(A3063,Ref_Data!$A:$C,3,0),"Unknown")</f>
        <v>Europe &amp; Central Asia</v>
      </c>
      <c r="R3063" t="str">
        <f t="shared" si="570"/>
        <v>Universal Access</v>
      </c>
      <c r="S3063">
        <f t="shared" si="571"/>
        <v>15.905248869453033</v>
      </c>
      <c r="T3063">
        <f t="shared" si="572"/>
        <v>-16.506057525184726</v>
      </c>
      <c r="U3063">
        <f t="shared" si="573"/>
        <v>0.26096067433054326</v>
      </c>
      <c r="V3063">
        <f t="shared" si="574"/>
        <v>0</v>
      </c>
      <c r="W3063">
        <f t="shared" si="575"/>
        <v>0.66731327699999987</v>
      </c>
    </row>
    <row r="3064" spans="1:23" x14ac:dyDescent="0.2">
      <c r="A3064" t="s">
        <v>475</v>
      </c>
      <c r="B3064" t="s">
        <v>474</v>
      </c>
      <c r="C3064">
        <v>2017</v>
      </c>
      <c r="D3064">
        <v>100</v>
      </c>
      <c r="E3064">
        <v>11.4</v>
      </c>
      <c r="F3064">
        <v>5.3941644450000004</v>
      </c>
      <c r="G3064">
        <v>1828.0298680000001</v>
      </c>
      <c r="H3064">
        <v>80312698</v>
      </c>
      <c r="I3064" t="str">
        <f>Master_Data!$A3064 &amp; "-" &amp; Master_Data!$C3064</f>
        <v>TUR-2017</v>
      </c>
      <c r="J3064">
        <f t="shared" si="564"/>
        <v>0</v>
      </c>
      <c r="K3064">
        <f t="shared" si="565"/>
        <v>-1.7999999999999989</v>
      </c>
      <c r="L3064">
        <f t="shared" si="566"/>
        <v>0.45883197500000072</v>
      </c>
      <c r="M3064">
        <f t="shared" si="567"/>
        <v>433219900.03362262</v>
      </c>
      <c r="N3064">
        <f t="shared" si="568"/>
        <v>0</v>
      </c>
      <c r="O3064">
        <f t="shared" si="569"/>
        <v>2.9508076095614433</v>
      </c>
      <c r="P3064" t="str">
        <f>IFERROR(VLOOKUP(A3064,Ref_Data!$A:$B,2,0),"Unknown")</f>
        <v>Upper Middle Income</v>
      </c>
      <c r="Q3064" t="str">
        <f>IFERROR(VLOOKUP(A3064,Ref_Data!$A:$C,3,0),"Unknown")</f>
        <v>Europe &amp; Central Asia</v>
      </c>
      <c r="R3064" t="str">
        <f t="shared" si="570"/>
        <v>Universal Access</v>
      </c>
      <c r="S3064">
        <f t="shared" si="571"/>
        <v>15.146092309921883</v>
      </c>
      <c r="T3064">
        <f t="shared" si="572"/>
        <v>-18.141518871734945</v>
      </c>
      <c r="U3064">
        <f t="shared" si="573"/>
        <v>0.71641337942677641</v>
      </c>
      <c r="V3064">
        <f t="shared" si="574"/>
        <v>0</v>
      </c>
      <c r="W3064">
        <f t="shared" si="575"/>
        <v>1.1261452520000006</v>
      </c>
    </row>
    <row r="3065" spans="1:23" x14ac:dyDescent="0.2">
      <c r="A3065" t="s">
        <v>475</v>
      </c>
      <c r="B3065" t="s">
        <v>474</v>
      </c>
      <c r="C3065">
        <v>2018</v>
      </c>
      <c r="D3065">
        <v>100</v>
      </c>
      <c r="E3065">
        <v>11.8</v>
      </c>
      <c r="F3065">
        <v>5.2740197289999999</v>
      </c>
      <c r="G3065">
        <v>1771.3374289999999</v>
      </c>
      <c r="H3065">
        <v>81407204</v>
      </c>
      <c r="I3065" t="str">
        <f>Master_Data!$A3065 &amp; "-" &amp; Master_Data!$C3065</f>
        <v>TUR-2018</v>
      </c>
      <c r="J3065">
        <f t="shared" si="564"/>
        <v>0</v>
      </c>
      <c r="K3065">
        <f t="shared" si="565"/>
        <v>0.40000000000000036</v>
      </c>
      <c r="L3065">
        <f t="shared" si="566"/>
        <v>-0.12014471600000043</v>
      </c>
      <c r="M3065">
        <f t="shared" si="567"/>
        <v>429343199.9787277</v>
      </c>
      <c r="N3065">
        <f t="shared" si="568"/>
        <v>0</v>
      </c>
      <c r="O3065">
        <f t="shared" si="569"/>
        <v>2.9774223943189768</v>
      </c>
      <c r="P3065" t="str">
        <f>IFERROR(VLOOKUP(A3065,Ref_Data!$A:$B,2,0),"Unknown")</f>
        <v>Upper Middle Income</v>
      </c>
      <c r="Q3065" t="str">
        <f>IFERROR(VLOOKUP(A3065,Ref_Data!$A:$C,3,0),"Unknown")</f>
        <v>Europe &amp; Central Asia</v>
      </c>
      <c r="R3065" t="str">
        <f t="shared" si="570"/>
        <v>Universal Access</v>
      </c>
      <c r="S3065">
        <f t="shared" si="571"/>
        <v>14.516199440312505</v>
      </c>
      <c r="T3065">
        <f t="shared" si="572"/>
        <v>-17.763030170325301</v>
      </c>
      <c r="U3065">
        <f t="shared" si="573"/>
        <v>0.56315071937238503</v>
      </c>
      <c r="V3065">
        <f t="shared" si="574"/>
        <v>0</v>
      </c>
      <c r="W3065">
        <f t="shared" si="575"/>
        <v>1.0060005360000002</v>
      </c>
    </row>
    <row r="3066" spans="1:23" x14ac:dyDescent="0.2">
      <c r="A3066" t="s">
        <v>475</v>
      </c>
      <c r="B3066" t="s">
        <v>474</v>
      </c>
      <c r="C3066">
        <v>2019</v>
      </c>
      <c r="D3066">
        <v>100</v>
      </c>
      <c r="E3066">
        <v>14.1</v>
      </c>
      <c r="F3066">
        <v>5.0191367250000001</v>
      </c>
      <c r="G3066">
        <v>1774.1962570000001</v>
      </c>
      <c r="H3066">
        <v>82579440</v>
      </c>
      <c r="I3066" t="str">
        <f>Master_Data!$A3066 &amp; "-" &amp; Master_Data!$C3066</f>
        <v>TUR-2019</v>
      </c>
      <c r="J3066">
        <f t="shared" si="564"/>
        <v>0</v>
      </c>
      <c r="K3066">
        <f t="shared" si="565"/>
        <v>2.2999999999999989</v>
      </c>
      <c r="L3066">
        <f t="shared" si="566"/>
        <v>-0.25488300399999986</v>
      </c>
      <c r="M3066">
        <f t="shared" si="567"/>
        <v>414477500.033934</v>
      </c>
      <c r="N3066">
        <f t="shared" si="568"/>
        <v>0</v>
      </c>
      <c r="O3066">
        <f t="shared" si="569"/>
        <v>2.8289636533710709</v>
      </c>
      <c r="P3066" t="str">
        <f>IFERROR(VLOOKUP(A3066,Ref_Data!$A:$B,2,0),"Unknown")</f>
        <v>Upper Middle Income</v>
      </c>
      <c r="Q3066" t="str">
        <f>IFERROR(VLOOKUP(A3066,Ref_Data!$A:$C,3,0),"Unknown")</f>
        <v>Europe &amp; Central Asia</v>
      </c>
      <c r="R3066" t="str">
        <f t="shared" si="570"/>
        <v>Universal Access</v>
      </c>
      <c r="S3066">
        <f t="shared" si="571"/>
        <v>13.958622860585876</v>
      </c>
      <c r="T3066">
        <f t="shared" si="572"/>
        <v>-15.36219104382729</v>
      </c>
      <c r="U3066">
        <f t="shared" si="573"/>
        <v>0.3357354294184125</v>
      </c>
      <c r="V3066">
        <f t="shared" si="574"/>
        <v>0</v>
      </c>
      <c r="W3066">
        <f t="shared" si="575"/>
        <v>0.75111753200000031</v>
      </c>
    </row>
    <row r="3067" spans="1:23" x14ac:dyDescent="0.2">
      <c r="A3067" t="s">
        <v>475</v>
      </c>
      <c r="B3067" t="s">
        <v>474</v>
      </c>
      <c r="C3067">
        <v>2020</v>
      </c>
      <c r="D3067">
        <v>100</v>
      </c>
      <c r="E3067">
        <v>13.7</v>
      </c>
      <c r="F3067">
        <v>5.073959629</v>
      </c>
      <c r="G3067">
        <v>1762.010622</v>
      </c>
      <c r="H3067">
        <v>83384680</v>
      </c>
      <c r="I3067" t="str">
        <f>Master_Data!$A3067 &amp; "-" &amp; Master_Data!$C3067</f>
        <v>TUR-2020</v>
      </c>
      <c r="J3067">
        <f t="shared" si="564"/>
        <v>0</v>
      </c>
      <c r="K3067">
        <f t="shared" si="565"/>
        <v>-0.40000000000000036</v>
      </c>
      <c r="L3067">
        <f t="shared" si="566"/>
        <v>5.4822903999999895E-2</v>
      </c>
      <c r="M3067">
        <f t="shared" si="567"/>
        <v>423090499.99708372</v>
      </c>
      <c r="N3067">
        <f t="shared" si="568"/>
        <v>0</v>
      </c>
      <c r="O3067">
        <f t="shared" si="569"/>
        <v>2.8796419077432782</v>
      </c>
      <c r="P3067" t="str">
        <f>IFERROR(VLOOKUP(A3067,Ref_Data!$A:$B,2,0),"Unknown")</f>
        <v>Upper Middle Income</v>
      </c>
      <c r="Q3067" t="str">
        <f>IFERROR(VLOOKUP(A3067,Ref_Data!$A:$C,3,0),"Unknown")</f>
        <v>Europe &amp; Central Asia</v>
      </c>
      <c r="R3067" t="str">
        <f t="shared" si="570"/>
        <v>Universal Access</v>
      </c>
      <c r="S3067">
        <f t="shared" si="571"/>
        <v>13.426165474335917</v>
      </c>
      <c r="T3067">
        <f t="shared" si="572"/>
        <v>-16.834853433815262</v>
      </c>
      <c r="U3067">
        <f t="shared" si="573"/>
        <v>0.6732119926987421</v>
      </c>
      <c r="V3067">
        <f t="shared" si="574"/>
        <v>0</v>
      </c>
      <c r="W3067">
        <f t="shared" si="575"/>
        <v>0.8059404360000002</v>
      </c>
    </row>
    <row r="3068" spans="1:23" x14ac:dyDescent="0.2">
      <c r="A3068" t="s">
        <v>475</v>
      </c>
      <c r="B3068" t="s">
        <v>474</v>
      </c>
      <c r="C3068">
        <v>2021</v>
      </c>
      <c r="D3068">
        <v>100</v>
      </c>
      <c r="E3068">
        <v>12</v>
      </c>
      <c r="F3068">
        <v>5.4750063449999997</v>
      </c>
      <c r="G3068">
        <v>1894.627193</v>
      </c>
      <c r="H3068">
        <v>84147318</v>
      </c>
      <c r="I3068" t="str">
        <f>Master_Data!$A3068 &amp; "-" &amp; Master_Data!$C3068</f>
        <v>TUR-2021</v>
      </c>
      <c r="J3068">
        <f t="shared" si="564"/>
        <v>0</v>
      </c>
      <c r="K3068">
        <f t="shared" si="565"/>
        <v>-1.6999999999999993</v>
      </c>
      <c r="L3068">
        <f t="shared" si="566"/>
        <v>0.40104671599999975</v>
      </c>
      <c r="M3068">
        <f t="shared" si="567"/>
        <v>460707099.96473271</v>
      </c>
      <c r="N3068">
        <f t="shared" si="568"/>
        <v>0</v>
      </c>
      <c r="O3068">
        <f t="shared" si="569"/>
        <v>2.8897539131858112</v>
      </c>
      <c r="P3068" t="str">
        <f>IFERROR(VLOOKUP(A3068,Ref_Data!$A:$B,2,0),"Unknown")</f>
        <v>Upper Middle Income</v>
      </c>
      <c r="Q3068" t="str">
        <f>IFERROR(VLOOKUP(A3068,Ref_Data!$A:$C,3,0),"Unknown")</f>
        <v>Europe &amp; Central Asia</v>
      </c>
      <c r="R3068" t="str">
        <f t="shared" si="570"/>
        <v>Universal Access</v>
      </c>
      <c r="S3068">
        <f t="shared" si="571"/>
        <v>12.87483148972656</v>
      </c>
      <c r="T3068">
        <f t="shared" si="572"/>
        <v>-17.603381642512058</v>
      </c>
      <c r="U3068">
        <f t="shared" si="573"/>
        <v>0.89427200399581341</v>
      </c>
      <c r="V3068">
        <f t="shared" si="574"/>
        <v>0</v>
      </c>
      <c r="W3068">
        <f t="shared" si="575"/>
        <v>1.206987152</v>
      </c>
    </row>
    <row r="3069" spans="1:23" x14ac:dyDescent="0.2">
      <c r="A3069" t="s">
        <v>475</v>
      </c>
      <c r="B3069" t="s">
        <v>474</v>
      </c>
      <c r="C3069">
        <v>2022</v>
      </c>
      <c r="D3069">
        <v>100</v>
      </c>
      <c r="F3069">
        <v>5.2295617200000004</v>
      </c>
      <c r="G3069">
        <v>1841.5563070000001</v>
      </c>
      <c r="H3069">
        <v>84979913</v>
      </c>
      <c r="I3069" t="str">
        <f>Master_Data!$A3069 &amp; "-" &amp; Master_Data!$C3069</f>
        <v>TUR-2022</v>
      </c>
      <c r="J3069">
        <f t="shared" si="564"/>
        <v>0</v>
      </c>
      <c r="K3069" t="str">
        <f t="shared" si="565"/>
        <v/>
      </c>
      <c r="L3069">
        <f t="shared" si="566"/>
        <v>-0.24544462499999931</v>
      </c>
      <c r="M3069">
        <f t="shared" si="567"/>
        <v>444407699.99373037</v>
      </c>
      <c r="N3069">
        <f t="shared" si="568"/>
        <v>0</v>
      </c>
      <c r="O3069">
        <f t="shared" si="569"/>
        <v>2.8397511931195054</v>
      </c>
      <c r="P3069" t="str">
        <f>IFERROR(VLOOKUP(A3069,Ref_Data!$A:$B,2,0),"Unknown")</f>
        <v>Upper Middle Income</v>
      </c>
      <c r="Q3069" t="str">
        <f>IFERROR(VLOOKUP(A3069,Ref_Data!$A:$C,3,0),"Unknown")</f>
        <v>Europe &amp; Central Asia</v>
      </c>
      <c r="R3069" t="str">
        <f t="shared" si="570"/>
        <v>Universal Access</v>
      </c>
      <c r="S3069">
        <f t="shared" si="571"/>
        <v>12.585946336015652</v>
      </c>
      <c r="T3069" t="str">
        <f t="shared" si="572"/>
        <v/>
      </c>
      <c r="U3069">
        <f t="shared" si="573"/>
        <v>0.67876066777406407</v>
      </c>
      <c r="V3069">
        <f t="shared" si="574"/>
        <v>0</v>
      </c>
      <c r="W3069">
        <f t="shared" si="575"/>
        <v>0.96154252700000065</v>
      </c>
    </row>
    <row r="3070" spans="1:23" x14ac:dyDescent="0.2">
      <c r="A3070" t="s">
        <v>477</v>
      </c>
      <c r="B3070" t="s">
        <v>476</v>
      </c>
      <c r="C3070">
        <v>2010</v>
      </c>
      <c r="D3070">
        <v>96.7</v>
      </c>
      <c r="E3070">
        <v>0.4</v>
      </c>
      <c r="H3070">
        <v>10614</v>
      </c>
      <c r="I3070" t="str">
        <f>Master_Data!$A3070 &amp; "-" &amp; Master_Data!$C3070</f>
        <v>TUV-2010</v>
      </c>
      <c r="J3070" t="str">
        <f t="shared" si="564"/>
        <v/>
      </c>
      <c r="K3070" t="str">
        <f t="shared" si="565"/>
        <v/>
      </c>
      <c r="L3070" t="str">
        <f t="shared" si="566"/>
        <v/>
      </c>
      <c r="M3070">
        <f t="shared" si="567"/>
        <v>0</v>
      </c>
      <c r="N3070">
        <f t="shared" si="568"/>
        <v>3.2999999999999972</v>
      </c>
      <c r="O3070" t="str">
        <f t="shared" si="569"/>
        <v/>
      </c>
      <c r="P3070" t="str">
        <f>IFERROR(VLOOKUP(A3070,Ref_Data!$A:$B,2,0),"Unknown")</f>
        <v>Upper Middle Income</v>
      </c>
      <c r="Q3070" t="str">
        <f>IFERROR(VLOOKUP(A3070,Ref_Data!$A:$C,3,0),"Unknown")</f>
        <v>East Asia &amp; Pacific</v>
      </c>
      <c r="R3070" t="str">
        <f t="shared" si="570"/>
        <v>Universal Access</v>
      </c>
      <c r="S3070">
        <f t="shared" si="571"/>
        <v>17.075342560585952</v>
      </c>
      <c r="T3070">
        <f t="shared" si="572"/>
        <v>-30.012664906737903</v>
      </c>
      <c r="U3070" t="str">
        <f t="shared" si="573"/>
        <v/>
      </c>
      <c r="V3070">
        <f t="shared" si="574"/>
        <v>0</v>
      </c>
      <c r="W3070" t="str">
        <f t="shared" si="575"/>
        <v/>
      </c>
    </row>
    <row r="3071" spans="1:23" x14ac:dyDescent="0.2">
      <c r="A3071" t="s">
        <v>477</v>
      </c>
      <c r="B3071" t="s">
        <v>476</v>
      </c>
      <c r="C3071">
        <v>2011</v>
      </c>
      <c r="D3071">
        <v>97</v>
      </c>
      <c r="E3071">
        <v>0.2</v>
      </c>
      <c r="H3071">
        <v>10780</v>
      </c>
      <c r="I3071" t="str">
        <f>Master_Data!$A3071 &amp; "-" &amp; Master_Data!$C3071</f>
        <v>TUV-2011</v>
      </c>
      <c r="J3071">
        <f t="shared" si="564"/>
        <v>0.29999999999999716</v>
      </c>
      <c r="K3071">
        <f t="shared" si="565"/>
        <v>-0.2</v>
      </c>
      <c r="L3071" t="str">
        <f t="shared" si="566"/>
        <v/>
      </c>
      <c r="M3071">
        <f t="shared" si="567"/>
        <v>0</v>
      </c>
      <c r="N3071">
        <f t="shared" si="568"/>
        <v>3</v>
      </c>
      <c r="O3071" t="str">
        <f t="shared" si="569"/>
        <v/>
      </c>
      <c r="P3071" t="str">
        <f>IFERROR(VLOOKUP(A3071,Ref_Data!$A:$B,2,0),"Unknown")</f>
        <v>Upper Middle Income</v>
      </c>
      <c r="Q3071" t="str">
        <f>IFERROR(VLOOKUP(A3071,Ref_Data!$A:$C,3,0),"Unknown")</f>
        <v>East Asia &amp; Pacific</v>
      </c>
      <c r="R3071" t="str">
        <f t="shared" si="570"/>
        <v>Universal Access</v>
      </c>
      <c r="S3071">
        <f t="shared" si="571"/>
        <v>16.584672569179688</v>
      </c>
      <c r="T3071">
        <f t="shared" si="572"/>
        <v>-29.997370289641143</v>
      </c>
      <c r="U3071" t="str">
        <f t="shared" si="573"/>
        <v/>
      </c>
      <c r="V3071">
        <f t="shared" si="574"/>
        <v>0.29999999999999716</v>
      </c>
      <c r="W3071" t="str">
        <f t="shared" si="575"/>
        <v/>
      </c>
    </row>
    <row r="3072" spans="1:23" x14ac:dyDescent="0.2">
      <c r="A3072" t="s">
        <v>477</v>
      </c>
      <c r="B3072" t="s">
        <v>476</v>
      </c>
      <c r="C3072">
        <v>2012</v>
      </c>
      <c r="D3072">
        <v>97.7</v>
      </c>
      <c r="E3072">
        <v>0.3</v>
      </c>
      <c r="H3072">
        <v>10934</v>
      </c>
      <c r="I3072" t="str">
        <f>Master_Data!$A3072 &amp; "-" &amp; Master_Data!$C3072</f>
        <v>TUV-2012</v>
      </c>
      <c r="J3072">
        <f t="shared" si="564"/>
        <v>0.70000000000000284</v>
      </c>
      <c r="K3072">
        <f t="shared" si="565"/>
        <v>9.9999999999999978E-2</v>
      </c>
      <c r="L3072" t="str">
        <f t="shared" si="566"/>
        <v/>
      </c>
      <c r="M3072">
        <f t="shared" si="567"/>
        <v>0</v>
      </c>
      <c r="N3072">
        <f t="shared" si="568"/>
        <v>2.2999999999999972</v>
      </c>
      <c r="O3072" t="str">
        <f t="shared" si="569"/>
        <v/>
      </c>
      <c r="P3072" t="str">
        <f>IFERROR(VLOOKUP(A3072,Ref_Data!$A:$B,2,0),"Unknown")</f>
        <v>Upper Middle Income</v>
      </c>
      <c r="Q3072" t="str">
        <f>IFERROR(VLOOKUP(A3072,Ref_Data!$A:$C,3,0),"Unknown")</f>
        <v>East Asia &amp; Pacific</v>
      </c>
      <c r="R3072" t="str">
        <f t="shared" si="570"/>
        <v>Universal Access</v>
      </c>
      <c r="S3072">
        <f t="shared" si="571"/>
        <v>16.579195463984377</v>
      </c>
      <c r="T3072">
        <f t="shared" si="572"/>
        <v>-29.807129453224881</v>
      </c>
      <c r="U3072" t="str">
        <f t="shared" si="573"/>
        <v/>
      </c>
      <c r="V3072">
        <f t="shared" si="574"/>
        <v>1</v>
      </c>
      <c r="W3072" t="str">
        <f t="shared" si="575"/>
        <v/>
      </c>
    </row>
    <row r="3073" spans="1:23" x14ac:dyDescent="0.2">
      <c r="A3073" t="s">
        <v>477</v>
      </c>
      <c r="B3073" t="s">
        <v>476</v>
      </c>
      <c r="C3073">
        <v>2013</v>
      </c>
      <c r="D3073">
        <v>97.6</v>
      </c>
      <c r="E3073">
        <v>0.7</v>
      </c>
      <c r="H3073">
        <v>11001</v>
      </c>
      <c r="I3073" t="str">
        <f>Master_Data!$A3073 &amp; "-" &amp; Master_Data!$C3073</f>
        <v>TUV-2013</v>
      </c>
      <c r="J3073">
        <f t="shared" si="564"/>
        <v>-0.10000000000000853</v>
      </c>
      <c r="K3073">
        <f t="shared" si="565"/>
        <v>0.39999999999999997</v>
      </c>
      <c r="L3073" t="str">
        <f t="shared" si="566"/>
        <v/>
      </c>
      <c r="M3073">
        <f t="shared" si="567"/>
        <v>0</v>
      </c>
      <c r="N3073">
        <f t="shared" si="568"/>
        <v>2.4000000000000057</v>
      </c>
      <c r="O3073" t="str">
        <f t="shared" si="569"/>
        <v/>
      </c>
      <c r="P3073" t="str">
        <f>IFERROR(VLOOKUP(A3073,Ref_Data!$A:$B,2,0),"Unknown")</f>
        <v>Upper Middle Income</v>
      </c>
      <c r="Q3073" t="str">
        <f>IFERROR(VLOOKUP(A3073,Ref_Data!$A:$C,3,0),"Unknown")</f>
        <v>East Asia &amp; Pacific</v>
      </c>
      <c r="R3073" t="str">
        <f t="shared" si="570"/>
        <v>Universal Access</v>
      </c>
      <c r="S3073">
        <f t="shared" si="571"/>
        <v>15.887461823359388</v>
      </c>
      <c r="T3073">
        <f t="shared" si="572"/>
        <v>-29.601640083835349</v>
      </c>
      <c r="U3073" t="str">
        <f t="shared" si="573"/>
        <v/>
      </c>
      <c r="V3073">
        <f t="shared" si="574"/>
        <v>0.89999999999999147</v>
      </c>
      <c r="W3073" t="str">
        <f t="shared" si="575"/>
        <v/>
      </c>
    </row>
    <row r="3074" spans="1:23" x14ac:dyDescent="0.2">
      <c r="A3074" t="s">
        <v>477</v>
      </c>
      <c r="B3074" t="s">
        <v>476</v>
      </c>
      <c r="C3074">
        <v>2014</v>
      </c>
      <c r="D3074">
        <v>97.9</v>
      </c>
      <c r="E3074">
        <v>0.7</v>
      </c>
      <c r="H3074">
        <v>10984</v>
      </c>
      <c r="I3074" t="str">
        <f>Master_Data!$A3074 &amp; "-" &amp; Master_Data!$C3074</f>
        <v>TUV-2014</v>
      </c>
      <c r="J3074">
        <f t="shared" ref="J3074:J3137" si="576">IF(C3074=2010,"",IF(D3074="","",IFERROR(D3074-INDEX($D:$D,MATCH(A3074&amp;"-"&amp;(C3074-1),$I:$I,0)),"")))</f>
        <v>0.30000000000001137</v>
      </c>
      <c r="K3074">
        <f t="shared" ref="K3074:K3137" si="577">IF(C3074=2010,"",IF(E3074="","",IFERROR(E3074-INDEX($E:$E,MATCH(A3074&amp;"-"&amp;(C3074-1),$I:$I,0)),"")))</f>
        <v>0</v>
      </c>
      <c r="L3074" t="str">
        <f t="shared" ref="L3074:L3137" si="578">IF(C3074=2010,"",IF(F3074="","",IFERROR(F3074-INDEX($F:$F,MATCH(A3074&amp;"-"&amp;(C3074-1),$I:$I,0)),"" )))</f>
        <v/>
      </c>
      <c r="M3074">
        <f t="shared" ref="M3074:M3137" si="579">IFERROR(F3074*H3074,"")</f>
        <v>0</v>
      </c>
      <c r="N3074">
        <f t="shared" ref="N3074:N3137" si="580">IF(D3074="","",100-D3074)</f>
        <v>2.0999999999999943</v>
      </c>
      <c r="O3074" t="str">
        <f t="shared" ref="O3074:O3137" si="581">IFERROR(F3074/G3074*1000,"")</f>
        <v/>
      </c>
      <c r="P3074" t="str">
        <f>IFERROR(VLOOKUP(A3074,Ref_Data!$A:$B,2,0),"Unknown")</f>
        <v>Upper Middle Income</v>
      </c>
      <c r="Q3074" t="str">
        <f>IFERROR(VLOOKUP(A3074,Ref_Data!$A:$C,3,0),"Unknown")</f>
        <v>East Asia &amp; Pacific</v>
      </c>
      <c r="R3074" t="str">
        <f t="shared" ref="R3074:R3137" si="582">IF(D3074="","No Data",IF(D3074&gt;=95,"Universal Access",IF(D3074&gt;=80,"High Access",IF(D3074&gt;=50,"Moderate Access",IF(D3074&gt;=20,"Low Access","Critical")))))</f>
        <v>Universal Access</v>
      </c>
      <c r="S3074">
        <f t="shared" ref="S3074:S3137" si="583">IF(D3074="","",D3074-AVERAGEIF($C:$C,C3074,$D:$D))</f>
        <v>15.459097411132859</v>
      </c>
      <c r="T3074">
        <f t="shared" ref="T3074:T3137" si="584">IF(E3074="","",E3074-AVERAGEIF($C:$C,C3074,$E:$E))</f>
        <v>-29.411726605578302</v>
      </c>
      <c r="U3074" t="str">
        <f t="shared" ref="U3074:U3137" si="585">IF(F3074="","",F3074-AVERAGEIF($C:$C,C3074,$F:$F))</f>
        <v/>
      </c>
      <c r="V3074">
        <f t="shared" ref="V3074:V3137" si="586">IFERROR(IF(D3074="","",D3074-INDEX($D:$D,MATCH(A3074&amp;"-2010",$I:$I,0))),"")</f>
        <v>1.2000000000000028</v>
      </c>
      <c r="W3074" t="str">
        <f t="shared" ref="W3074:W3137" si="587">IFERROR(IF(F3074="","",F3074-INDEX($F:$F,MATCH(A3074&amp;"-2010",$I:$I,0))),"")</f>
        <v/>
      </c>
    </row>
    <row r="3075" spans="1:23" x14ac:dyDescent="0.2">
      <c r="A3075" t="s">
        <v>477</v>
      </c>
      <c r="B3075" t="s">
        <v>476</v>
      </c>
      <c r="C3075">
        <v>2015</v>
      </c>
      <c r="D3075">
        <v>98.1</v>
      </c>
      <c r="E3075">
        <v>3</v>
      </c>
      <c r="H3075">
        <v>10963</v>
      </c>
      <c r="I3075" t="str">
        <f>Master_Data!$A3075 &amp; "-" &amp; Master_Data!$C3075</f>
        <v>TUV-2015</v>
      </c>
      <c r="J3075">
        <f t="shared" si="576"/>
        <v>0.19999999999998863</v>
      </c>
      <c r="K3075">
        <f t="shared" si="577"/>
        <v>2.2999999999999998</v>
      </c>
      <c r="L3075" t="str">
        <f t="shared" si="578"/>
        <v/>
      </c>
      <c r="M3075">
        <f t="shared" si="579"/>
        <v>0</v>
      </c>
      <c r="N3075">
        <f t="shared" si="580"/>
        <v>1.9000000000000057</v>
      </c>
      <c r="O3075" t="str">
        <f t="shared" si="581"/>
        <v/>
      </c>
      <c r="P3075" t="str">
        <f>IFERROR(VLOOKUP(A3075,Ref_Data!$A:$B,2,0),"Unknown")</f>
        <v>Upper Middle Income</v>
      </c>
      <c r="Q3075" t="str">
        <f>IFERROR(VLOOKUP(A3075,Ref_Data!$A:$C,3,0),"Unknown")</f>
        <v>East Asia &amp; Pacific</v>
      </c>
      <c r="R3075" t="str">
        <f t="shared" si="582"/>
        <v>Universal Access</v>
      </c>
      <c r="S3075">
        <f t="shared" si="583"/>
        <v>15.084761441953106</v>
      </c>
      <c r="T3075">
        <f t="shared" si="584"/>
        <v>-26.91515719149799</v>
      </c>
      <c r="U3075" t="str">
        <f t="shared" si="585"/>
        <v/>
      </c>
      <c r="V3075">
        <f t="shared" si="586"/>
        <v>1.3999999999999915</v>
      </c>
      <c r="W3075" t="str">
        <f t="shared" si="587"/>
        <v/>
      </c>
    </row>
    <row r="3076" spans="1:23" x14ac:dyDescent="0.2">
      <c r="A3076" t="s">
        <v>477</v>
      </c>
      <c r="B3076" t="s">
        <v>476</v>
      </c>
      <c r="C3076">
        <v>2016</v>
      </c>
      <c r="D3076">
        <v>97.3</v>
      </c>
      <c r="E3076">
        <v>7.3</v>
      </c>
      <c r="H3076">
        <v>10930</v>
      </c>
      <c r="I3076" t="str">
        <f>Master_Data!$A3076 &amp; "-" &amp; Master_Data!$C3076</f>
        <v>TUV-2016</v>
      </c>
      <c r="J3076">
        <f t="shared" si="576"/>
        <v>-0.79999999999999716</v>
      </c>
      <c r="K3076">
        <f t="shared" si="577"/>
        <v>4.3</v>
      </c>
      <c r="L3076" t="str">
        <f t="shared" si="578"/>
        <v/>
      </c>
      <c r="M3076">
        <f t="shared" si="579"/>
        <v>0</v>
      </c>
      <c r="N3076">
        <f t="shared" si="580"/>
        <v>2.7000000000000028</v>
      </c>
      <c r="O3076" t="str">
        <f t="shared" si="581"/>
        <v/>
      </c>
      <c r="P3076" t="str">
        <f>IFERROR(VLOOKUP(A3076,Ref_Data!$A:$B,2,0),"Unknown")</f>
        <v>Upper Middle Income</v>
      </c>
      <c r="Q3076" t="str">
        <f>IFERROR(VLOOKUP(A3076,Ref_Data!$A:$C,3,0),"Unknown")</f>
        <v>East Asia &amp; Pacific</v>
      </c>
      <c r="R3076" t="str">
        <f t="shared" si="582"/>
        <v>Universal Access</v>
      </c>
      <c r="S3076">
        <f t="shared" si="583"/>
        <v>13.20524886945303</v>
      </c>
      <c r="T3076">
        <f t="shared" si="584"/>
        <v>-22.406057525184725</v>
      </c>
      <c r="U3076" t="str">
        <f t="shared" si="585"/>
        <v/>
      </c>
      <c r="V3076">
        <f t="shared" si="586"/>
        <v>0.59999999999999432</v>
      </c>
      <c r="W3076" t="str">
        <f t="shared" si="587"/>
        <v/>
      </c>
    </row>
    <row r="3077" spans="1:23" x14ac:dyDescent="0.2">
      <c r="A3077" t="s">
        <v>477</v>
      </c>
      <c r="B3077" t="s">
        <v>476</v>
      </c>
      <c r="C3077">
        <v>2017</v>
      </c>
      <c r="D3077">
        <v>98.7</v>
      </c>
      <c r="E3077">
        <v>7</v>
      </c>
      <c r="H3077">
        <v>10869</v>
      </c>
      <c r="I3077" t="str">
        <f>Master_Data!$A3077 &amp; "-" &amp; Master_Data!$C3077</f>
        <v>TUV-2017</v>
      </c>
      <c r="J3077">
        <f t="shared" si="576"/>
        <v>1.4000000000000057</v>
      </c>
      <c r="K3077">
        <f t="shared" si="577"/>
        <v>-0.29999999999999982</v>
      </c>
      <c r="L3077" t="str">
        <f t="shared" si="578"/>
        <v/>
      </c>
      <c r="M3077">
        <f t="shared" si="579"/>
        <v>0</v>
      </c>
      <c r="N3077">
        <f t="shared" si="580"/>
        <v>1.2999999999999972</v>
      </c>
      <c r="O3077" t="str">
        <f t="shared" si="581"/>
        <v/>
      </c>
      <c r="P3077" t="str">
        <f>IFERROR(VLOOKUP(A3077,Ref_Data!$A:$B,2,0),"Unknown")</f>
        <v>Upper Middle Income</v>
      </c>
      <c r="Q3077" t="str">
        <f>IFERROR(VLOOKUP(A3077,Ref_Data!$A:$C,3,0),"Unknown")</f>
        <v>East Asia &amp; Pacific</v>
      </c>
      <c r="R3077" t="str">
        <f t="shared" si="582"/>
        <v>Universal Access</v>
      </c>
      <c r="S3077">
        <f t="shared" si="583"/>
        <v>13.846092309921886</v>
      </c>
      <c r="T3077">
        <f t="shared" si="584"/>
        <v>-22.541518871734947</v>
      </c>
      <c r="U3077" t="str">
        <f t="shared" si="585"/>
        <v/>
      </c>
      <c r="V3077">
        <f t="shared" si="586"/>
        <v>2</v>
      </c>
      <c r="W3077" t="str">
        <f t="shared" si="587"/>
        <v/>
      </c>
    </row>
    <row r="3078" spans="1:23" x14ac:dyDescent="0.2">
      <c r="A3078" t="s">
        <v>477</v>
      </c>
      <c r="B3078" t="s">
        <v>476</v>
      </c>
      <c r="C3078">
        <v>2018</v>
      </c>
      <c r="D3078">
        <v>99</v>
      </c>
      <c r="E3078">
        <v>6.4</v>
      </c>
      <c r="H3078">
        <v>10751</v>
      </c>
      <c r="I3078" t="str">
        <f>Master_Data!$A3078 &amp; "-" &amp; Master_Data!$C3078</f>
        <v>TUV-2018</v>
      </c>
      <c r="J3078">
        <f t="shared" si="576"/>
        <v>0.29999999999999716</v>
      </c>
      <c r="K3078">
        <f t="shared" si="577"/>
        <v>-0.59999999999999964</v>
      </c>
      <c r="L3078" t="str">
        <f t="shared" si="578"/>
        <v/>
      </c>
      <c r="M3078">
        <f t="shared" si="579"/>
        <v>0</v>
      </c>
      <c r="N3078">
        <f t="shared" si="580"/>
        <v>1</v>
      </c>
      <c r="O3078" t="str">
        <f t="shared" si="581"/>
        <v/>
      </c>
      <c r="P3078" t="str">
        <f>IFERROR(VLOOKUP(A3078,Ref_Data!$A:$B,2,0),"Unknown")</f>
        <v>Upper Middle Income</v>
      </c>
      <c r="Q3078" t="str">
        <f>IFERROR(VLOOKUP(A3078,Ref_Data!$A:$C,3,0),"Unknown")</f>
        <v>East Asia &amp; Pacific</v>
      </c>
      <c r="R3078" t="str">
        <f t="shared" si="582"/>
        <v>Universal Access</v>
      </c>
      <c r="S3078">
        <f t="shared" si="583"/>
        <v>13.516199440312505</v>
      </c>
      <c r="T3078">
        <f t="shared" si="584"/>
        <v>-23.1630301703253</v>
      </c>
      <c r="U3078" t="str">
        <f t="shared" si="585"/>
        <v/>
      </c>
      <c r="V3078">
        <f t="shared" si="586"/>
        <v>2.2999999999999972</v>
      </c>
      <c r="W3078" t="str">
        <f t="shared" si="587"/>
        <v/>
      </c>
    </row>
    <row r="3079" spans="1:23" x14ac:dyDescent="0.2">
      <c r="A3079" t="s">
        <v>477</v>
      </c>
      <c r="B3079" t="s">
        <v>476</v>
      </c>
      <c r="C3079">
        <v>2019</v>
      </c>
      <c r="D3079">
        <v>99.7</v>
      </c>
      <c r="E3079">
        <v>6.3</v>
      </c>
      <c r="H3079">
        <v>10581</v>
      </c>
      <c r="I3079" t="str">
        <f>Master_Data!$A3079 &amp; "-" &amp; Master_Data!$C3079</f>
        <v>TUV-2019</v>
      </c>
      <c r="J3079">
        <f t="shared" si="576"/>
        <v>0.70000000000000284</v>
      </c>
      <c r="K3079">
        <f t="shared" si="577"/>
        <v>-0.10000000000000053</v>
      </c>
      <c r="L3079" t="str">
        <f t="shared" si="578"/>
        <v/>
      </c>
      <c r="M3079">
        <f t="shared" si="579"/>
        <v>0</v>
      </c>
      <c r="N3079">
        <f t="shared" si="580"/>
        <v>0.29999999999999716</v>
      </c>
      <c r="O3079" t="str">
        <f t="shared" si="581"/>
        <v/>
      </c>
      <c r="P3079" t="str">
        <f>IFERROR(VLOOKUP(A3079,Ref_Data!$A:$B,2,0),"Unknown")</f>
        <v>Upper Middle Income</v>
      </c>
      <c r="Q3079" t="str">
        <f>IFERROR(VLOOKUP(A3079,Ref_Data!$A:$C,3,0),"Unknown")</f>
        <v>East Asia &amp; Pacific</v>
      </c>
      <c r="R3079" t="str">
        <f t="shared" si="582"/>
        <v>Universal Access</v>
      </c>
      <c r="S3079">
        <f t="shared" si="583"/>
        <v>13.658622860585879</v>
      </c>
      <c r="T3079">
        <f t="shared" si="584"/>
        <v>-23.162191043827288</v>
      </c>
      <c r="U3079" t="str">
        <f t="shared" si="585"/>
        <v/>
      </c>
      <c r="V3079">
        <f t="shared" si="586"/>
        <v>3</v>
      </c>
      <c r="W3079" t="str">
        <f t="shared" si="587"/>
        <v/>
      </c>
    </row>
    <row r="3080" spans="1:23" x14ac:dyDescent="0.2">
      <c r="A3080" t="s">
        <v>477</v>
      </c>
      <c r="B3080" t="s">
        <v>476</v>
      </c>
      <c r="C3080">
        <v>2020</v>
      </c>
      <c r="D3080">
        <v>99.4</v>
      </c>
      <c r="E3080">
        <v>5</v>
      </c>
      <c r="H3080">
        <v>10399</v>
      </c>
      <c r="I3080" t="str">
        <f>Master_Data!$A3080 &amp; "-" &amp; Master_Data!$C3080</f>
        <v>TUV-2020</v>
      </c>
      <c r="J3080">
        <f t="shared" si="576"/>
        <v>-0.29999999999999716</v>
      </c>
      <c r="K3080">
        <f t="shared" si="577"/>
        <v>-1.2999999999999998</v>
      </c>
      <c r="L3080" t="str">
        <f t="shared" si="578"/>
        <v/>
      </c>
      <c r="M3080">
        <f t="shared" si="579"/>
        <v>0</v>
      </c>
      <c r="N3080">
        <f t="shared" si="580"/>
        <v>0.59999999999999432</v>
      </c>
      <c r="O3080" t="str">
        <f t="shared" si="581"/>
        <v/>
      </c>
      <c r="P3080" t="str">
        <f>IFERROR(VLOOKUP(A3080,Ref_Data!$A:$B,2,0),"Unknown")</f>
        <v>Upper Middle Income</v>
      </c>
      <c r="Q3080" t="str">
        <f>IFERROR(VLOOKUP(A3080,Ref_Data!$A:$C,3,0),"Unknown")</f>
        <v>East Asia &amp; Pacific</v>
      </c>
      <c r="R3080" t="str">
        <f t="shared" si="582"/>
        <v>Universal Access</v>
      </c>
      <c r="S3080">
        <f t="shared" si="583"/>
        <v>12.826165474335923</v>
      </c>
      <c r="T3080">
        <f t="shared" si="584"/>
        <v>-25.534853433815261</v>
      </c>
      <c r="U3080" t="str">
        <f t="shared" si="585"/>
        <v/>
      </c>
      <c r="V3080">
        <f t="shared" si="586"/>
        <v>2.7000000000000028</v>
      </c>
      <c r="W3080" t="str">
        <f t="shared" si="587"/>
        <v/>
      </c>
    </row>
    <row r="3081" spans="1:23" x14ac:dyDescent="0.2">
      <c r="A3081" t="s">
        <v>477</v>
      </c>
      <c r="B3081" t="s">
        <v>476</v>
      </c>
      <c r="C3081">
        <v>2021</v>
      </c>
      <c r="D3081">
        <v>99.7</v>
      </c>
      <c r="E3081">
        <v>5</v>
      </c>
      <c r="H3081">
        <v>10194</v>
      </c>
      <c r="I3081" t="str">
        <f>Master_Data!$A3081 &amp; "-" &amp; Master_Data!$C3081</f>
        <v>TUV-2021</v>
      </c>
      <c r="J3081">
        <f t="shared" si="576"/>
        <v>0.29999999999999716</v>
      </c>
      <c r="K3081">
        <f t="shared" si="577"/>
        <v>0</v>
      </c>
      <c r="L3081" t="str">
        <f t="shared" si="578"/>
        <v/>
      </c>
      <c r="M3081">
        <f t="shared" si="579"/>
        <v>0</v>
      </c>
      <c r="N3081">
        <f t="shared" si="580"/>
        <v>0.29999999999999716</v>
      </c>
      <c r="O3081" t="str">
        <f t="shared" si="581"/>
        <v/>
      </c>
      <c r="P3081" t="str">
        <f>IFERROR(VLOOKUP(A3081,Ref_Data!$A:$B,2,0),"Unknown")</f>
        <v>Upper Middle Income</v>
      </c>
      <c r="Q3081" t="str">
        <f>IFERROR(VLOOKUP(A3081,Ref_Data!$A:$C,3,0),"Unknown")</f>
        <v>East Asia &amp; Pacific</v>
      </c>
      <c r="R3081" t="str">
        <f t="shared" si="582"/>
        <v>Universal Access</v>
      </c>
      <c r="S3081">
        <f t="shared" si="583"/>
        <v>12.574831489726563</v>
      </c>
      <c r="T3081">
        <f t="shared" si="584"/>
        <v>-24.603381642512058</v>
      </c>
      <c r="U3081" t="str">
        <f t="shared" si="585"/>
        <v/>
      </c>
      <c r="V3081">
        <f t="shared" si="586"/>
        <v>3</v>
      </c>
      <c r="W3081" t="str">
        <f t="shared" si="587"/>
        <v/>
      </c>
    </row>
    <row r="3082" spans="1:23" x14ac:dyDescent="0.2">
      <c r="A3082" t="s">
        <v>477</v>
      </c>
      <c r="B3082" t="s">
        <v>476</v>
      </c>
      <c r="C3082">
        <v>2022</v>
      </c>
      <c r="D3082">
        <v>100</v>
      </c>
      <c r="E3082">
        <v>5.2</v>
      </c>
      <c r="H3082">
        <v>9992</v>
      </c>
      <c r="I3082" t="str">
        <f>Master_Data!$A3082 &amp; "-" &amp; Master_Data!$C3082</f>
        <v>TUV-2022</v>
      </c>
      <c r="J3082">
        <f t="shared" si="576"/>
        <v>0.29999999999999716</v>
      </c>
      <c r="K3082">
        <f t="shared" si="577"/>
        <v>0.20000000000000018</v>
      </c>
      <c r="L3082" t="str">
        <f t="shared" si="578"/>
        <v/>
      </c>
      <c r="M3082">
        <f t="shared" si="579"/>
        <v>0</v>
      </c>
      <c r="N3082">
        <f t="shared" si="580"/>
        <v>0</v>
      </c>
      <c r="O3082" t="str">
        <f t="shared" si="581"/>
        <v/>
      </c>
      <c r="P3082" t="str">
        <f>IFERROR(VLOOKUP(A3082,Ref_Data!$A:$B,2,0),"Unknown")</f>
        <v>Upper Middle Income</v>
      </c>
      <c r="Q3082" t="str">
        <f>IFERROR(VLOOKUP(A3082,Ref_Data!$A:$C,3,0),"Unknown")</f>
        <v>East Asia &amp; Pacific</v>
      </c>
      <c r="R3082" t="str">
        <f t="shared" si="582"/>
        <v>Universal Access</v>
      </c>
      <c r="S3082">
        <f t="shared" si="583"/>
        <v>12.585946336015652</v>
      </c>
      <c r="T3082">
        <f t="shared" si="584"/>
        <v>-25.221739130434795</v>
      </c>
      <c r="U3082" t="str">
        <f t="shared" si="585"/>
        <v/>
      </c>
      <c r="V3082">
        <f t="shared" si="586"/>
        <v>3.2999999999999972</v>
      </c>
      <c r="W3082" t="str">
        <f t="shared" si="587"/>
        <v/>
      </c>
    </row>
    <row r="3083" spans="1:23" x14ac:dyDescent="0.2">
      <c r="A3083" t="s">
        <v>479</v>
      </c>
      <c r="B3083" t="s">
        <v>478</v>
      </c>
      <c r="C3083">
        <v>2010</v>
      </c>
      <c r="D3083">
        <v>14.8</v>
      </c>
      <c r="E3083">
        <v>89.4</v>
      </c>
      <c r="F3083">
        <v>0.163841549</v>
      </c>
      <c r="G3083">
        <v>420.66633760000002</v>
      </c>
      <c r="H3083">
        <v>44758488</v>
      </c>
      <c r="I3083" t="str">
        <f>Master_Data!$A3083 &amp; "-" &amp; Master_Data!$C3083</f>
        <v>TZA-2010</v>
      </c>
      <c r="J3083" t="str">
        <f t="shared" si="576"/>
        <v/>
      </c>
      <c r="K3083" t="str">
        <f t="shared" si="577"/>
        <v/>
      </c>
      <c r="L3083" t="str">
        <f t="shared" si="578"/>
        <v/>
      </c>
      <c r="M3083">
        <f t="shared" si="579"/>
        <v>7333300.0048179124</v>
      </c>
      <c r="N3083">
        <f t="shared" si="580"/>
        <v>85.2</v>
      </c>
      <c r="O3083">
        <f t="shared" si="581"/>
        <v>0.38948100752428733</v>
      </c>
      <c r="P3083" t="str">
        <f>IFERROR(VLOOKUP(A3083,Ref_Data!$A:$B,2,0),"Unknown")</f>
        <v>Low Income</v>
      </c>
      <c r="Q3083" t="str">
        <f>IFERROR(VLOOKUP(A3083,Ref_Data!$A:$C,3,0),"Unknown")</f>
        <v>Sub-Saharan Africa</v>
      </c>
      <c r="R3083" t="str">
        <f t="shared" si="582"/>
        <v>Critical</v>
      </c>
      <c r="S3083">
        <f t="shared" si="583"/>
        <v>-64.824657439414054</v>
      </c>
      <c r="T3083">
        <f t="shared" si="584"/>
        <v>58.987335093262104</v>
      </c>
      <c r="U3083">
        <f t="shared" si="585"/>
        <v>-4.9342176649916345</v>
      </c>
      <c r="V3083">
        <f t="shared" si="586"/>
        <v>0</v>
      </c>
      <c r="W3083">
        <f t="shared" si="587"/>
        <v>0</v>
      </c>
    </row>
    <row r="3084" spans="1:23" x14ac:dyDescent="0.2">
      <c r="A3084" t="s">
        <v>479</v>
      </c>
      <c r="B3084" t="s">
        <v>478</v>
      </c>
      <c r="C3084">
        <v>2011</v>
      </c>
      <c r="D3084">
        <v>14.2</v>
      </c>
      <c r="E3084">
        <v>87.6</v>
      </c>
      <c r="F3084">
        <v>0.19305935699999999</v>
      </c>
      <c r="G3084">
        <v>432.74822310000002</v>
      </c>
      <c r="H3084">
        <v>46029367</v>
      </c>
      <c r="I3084" t="str">
        <f>Master_Data!$A3084 &amp; "-" &amp; Master_Data!$C3084</f>
        <v>TZA-2011</v>
      </c>
      <c r="J3084">
        <f t="shared" si="576"/>
        <v>-0.60000000000000142</v>
      </c>
      <c r="K3084">
        <f t="shared" si="577"/>
        <v>-1.8000000000000114</v>
      </c>
      <c r="L3084">
        <f t="shared" si="578"/>
        <v>2.9217807999999984E-2</v>
      </c>
      <c r="M3084">
        <f t="shared" si="579"/>
        <v>8886399.9961370192</v>
      </c>
      <c r="N3084">
        <f t="shared" si="580"/>
        <v>85.8</v>
      </c>
      <c r="O3084">
        <f t="shared" si="581"/>
        <v>0.44612397392880243</v>
      </c>
      <c r="P3084" t="str">
        <f>IFERROR(VLOOKUP(A3084,Ref_Data!$A:$B,2,0),"Unknown")</f>
        <v>Low Income</v>
      </c>
      <c r="Q3084" t="str">
        <f>IFERROR(VLOOKUP(A3084,Ref_Data!$A:$C,3,0),"Unknown")</f>
        <v>Sub-Saharan Africa</v>
      </c>
      <c r="R3084" t="str">
        <f t="shared" si="582"/>
        <v>Critical</v>
      </c>
      <c r="S3084">
        <f t="shared" si="583"/>
        <v>-66.215327430820309</v>
      </c>
      <c r="T3084">
        <f t="shared" si="584"/>
        <v>57.402629710358852</v>
      </c>
      <c r="U3084">
        <f t="shared" si="585"/>
        <v>-4.9334740267740553</v>
      </c>
      <c r="V3084">
        <f t="shared" si="586"/>
        <v>-0.60000000000000142</v>
      </c>
      <c r="W3084">
        <f t="shared" si="587"/>
        <v>2.9217807999999984E-2</v>
      </c>
    </row>
    <row r="3085" spans="1:23" x14ac:dyDescent="0.2">
      <c r="A3085" t="s">
        <v>479</v>
      </c>
      <c r="B3085" t="s">
        <v>478</v>
      </c>
      <c r="C3085">
        <v>2012</v>
      </c>
      <c r="D3085">
        <v>15.3</v>
      </c>
      <c r="E3085">
        <v>85.2</v>
      </c>
      <c r="F3085">
        <v>0.22379452499999999</v>
      </c>
      <c r="G3085">
        <v>424.81151929999999</v>
      </c>
      <c r="H3085">
        <v>47374260</v>
      </c>
      <c r="I3085" t="str">
        <f>Master_Data!$A3085 &amp; "-" &amp; Master_Data!$C3085</f>
        <v>TZA-2012</v>
      </c>
      <c r="J3085">
        <f t="shared" si="576"/>
        <v>1.1000000000000014</v>
      </c>
      <c r="K3085">
        <f t="shared" si="577"/>
        <v>-2.3999999999999915</v>
      </c>
      <c r="L3085">
        <f t="shared" si="578"/>
        <v>3.0735168000000007E-2</v>
      </c>
      <c r="M3085">
        <f t="shared" si="579"/>
        <v>10602100.0139265</v>
      </c>
      <c r="N3085">
        <f t="shared" si="580"/>
        <v>84.7</v>
      </c>
      <c r="O3085">
        <f t="shared" si="581"/>
        <v>0.52680898429676837</v>
      </c>
      <c r="P3085" t="str">
        <f>IFERROR(VLOOKUP(A3085,Ref_Data!$A:$B,2,0),"Unknown")</f>
        <v>Low Income</v>
      </c>
      <c r="Q3085" t="str">
        <f>IFERROR(VLOOKUP(A3085,Ref_Data!$A:$C,3,0),"Unknown")</f>
        <v>Sub-Saharan Africa</v>
      </c>
      <c r="R3085" t="str">
        <f t="shared" si="582"/>
        <v>Critical</v>
      </c>
      <c r="S3085">
        <f t="shared" si="583"/>
        <v>-65.820804536015629</v>
      </c>
      <c r="T3085">
        <f t="shared" si="584"/>
        <v>55.092870546775117</v>
      </c>
      <c r="U3085">
        <f t="shared" si="585"/>
        <v>-5.1817095380962295</v>
      </c>
      <c r="V3085">
        <f t="shared" si="586"/>
        <v>0.5</v>
      </c>
      <c r="W3085">
        <f t="shared" si="587"/>
        <v>5.9952975999999991E-2</v>
      </c>
    </row>
    <row r="3086" spans="1:23" x14ac:dyDescent="0.2">
      <c r="A3086" t="s">
        <v>479</v>
      </c>
      <c r="B3086" t="s">
        <v>478</v>
      </c>
      <c r="C3086">
        <v>2013</v>
      </c>
      <c r="D3086">
        <v>16.399999999999999</v>
      </c>
      <c r="E3086">
        <v>84.5</v>
      </c>
      <c r="F3086">
        <v>0.237456366</v>
      </c>
      <c r="G3086">
        <v>432.00644210000002</v>
      </c>
      <c r="H3086">
        <v>48824128</v>
      </c>
      <c r="I3086" t="str">
        <f>Master_Data!$A3086 &amp; "-" &amp; Master_Data!$C3086</f>
        <v>TZA-2013</v>
      </c>
      <c r="J3086">
        <f t="shared" si="576"/>
        <v>1.0999999999999979</v>
      </c>
      <c r="K3086">
        <f t="shared" si="577"/>
        <v>-0.70000000000000284</v>
      </c>
      <c r="L3086">
        <f t="shared" si="578"/>
        <v>1.3661841000000008E-2</v>
      </c>
      <c r="M3086">
        <f t="shared" si="579"/>
        <v>11593600.007998848</v>
      </c>
      <c r="N3086">
        <f t="shared" si="580"/>
        <v>83.6</v>
      </c>
      <c r="O3086">
        <f t="shared" si="581"/>
        <v>0.5496593172215567</v>
      </c>
      <c r="P3086" t="str">
        <f>IFERROR(VLOOKUP(A3086,Ref_Data!$A:$B,2,0),"Unknown")</f>
        <v>Low Income</v>
      </c>
      <c r="Q3086" t="str">
        <f>IFERROR(VLOOKUP(A3086,Ref_Data!$A:$C,3,0),"Unknown")</f>
        <v>Sub-Saharan Africa</v>
      </c>
      <c r="R3086" t="str">
        <f t="shared" si="582"/>
        <v>Critical</v>
      </c>
      <c r="S3086">
        <f t="shared" si="583"/>
        <v>-65.312538176640601</v>
      </c>
      <c r="T3086">
        <f t="shared" si="584"/>
        <v>54.198359916164648</v>
      </c>
      <c r="U3086">
        <f t="shared" si="585"/>
        <v>-4.7309140780000041</v>
      </c>
      <c r="V3086">
        <f t="shared" si="586"/>
        <v>1.5999999999999979</v>
      </c>
      <c r="W3086">
        <f t="shared" si="587"/>
        <v>7.3614816999999999E-2</v>
      </c>
    </row>
    <row r="3087" spans="1:23" x14ac:dyDescent="0.2">
      <c r="A3087" t="s">
        <v>479</v>
      </c>
      <c r="B3087" t="s">
        <v>478</v>
      </c>
      <c r="C3087">
        <v>2014</v>
      </c>
      <c r="D3087">
        <v>23.5</v>
      </c>
      <c r="E3087">
        <v>84.7</v>
      </c>
      <c r="F3087">
        <v>0.22356826099999999</v>
      </c>
      <c r="G3087">
        <v>414.59129480000001</v>
      </c>
      <c r="H3087">
        <v>50351512</v>
      </c>
      <c r="I3087" t="str">
        <f>Master_Data!$A3087 &amp; "-" &amp; Master_Data!$C3087</f>
        <v>TZA-2014</v>
      </c>
      <c r="J3087">
        <f t="shared" si="576"/>
        <v>7.1000000000000014</v>
      </c>
      <c r="K3087">
        <f t="shared" si="577"/>
        <v>0.20000000000000284</v>
      </c>
      <c r="L3087">
        <f t="shared" si="578"/>
        <v>-1.3888105000000012E-2</v>
      </c>
      <c r="M3087">
        <f t="shared" si="579"/>
        <v>11256999.976560632</v>
      </c>
      <c r="N3087">
        <f t="shared" si="580"/>
        <v>76.5</v>
      </c>
      <c r="O3087">
        <f t="shared" si="581"/>
        <v>0.53924977153186471</v>
      </c>
      <c r="P3087" t="str">
        <f>IFERROR(VLOOKUP(A3087,Ref_Data!$A:$B,2,0),"Unknown")</f>
        <v>Low Income</v>
      </c>
      <c r="Q3087" t="str">
        <f>IFERROR(VLOOKUP(A3087,Ref_Data!$A:$C,3,0),"Unknown")</f>
        <v>Sub-Saharan Africa</v>
      </c>
      <c r="R3087" t="str">
        <f t="shared" si="582"/>
        <v>Low Access</v>
      </c>
      <c r="S3087">
        <f t="shared" si="583"/>
        <v>-58.940902588867147</v>
      </c>
      <c r="T3087">
        <f t="shared" si="584"/>
        <v>54.588273394421705</v>
      </c>
      <c r="U3087">
        <f t="shared" si="585"/>
        <v>-4.5677186370836846</v>
      </c>
      <c r="V3087">
        <f t="shared" si="586"/>
        <v>8.6999999999999993</v>
      </c>
      <c r="W3087">
        <f t="shared" si="587"/>
        <v>5.9726711999999987E-2</v>
      </c>
    </row>
    <row r="3088" spans="1:23" x14ac:dyDescent="0.2">
      <c r="A3088" t="s">
        <v>479</v>
      </c>
      <c r="B3088" t="s">
        <v>478</v>
      </c>
      <c r="C3088">
        <v>2015</v>
      </c>
      <c r="D3088">
        <v>26.2</v>
      </c>
      <c r="E3088">
        <v>82.8</v>
      </c>
      <c r="F3088">
        <v>0.253809224</v>
      </c>
      <c r="G3088">
        <v>419.71959429999998</v>
      </c>
      <c r="H3088">
        <v>52020962</v>
      </c>
      <c r="I3088" t="str">
        <f>Master_Data!$A3088 &amp; "-" &amp; Master_Data!$C3088</f>
        <v>TZA-2015</v>
      </c>
      <c r="J3088">
        <f t="shared" si="576"/>
        <v>2.6999999999999993</v>
      </c>
      <c r="K3088">
        <f t="shared" si="577"/>
        <v>-1.9000000000000057</v>
      </c>
      <c r="L3088">
        <f t="shared" si="578"/>
        <v>3.024096300000001E-2</v>
      </c>
      <c r="M3088">
        <f t="shared" si="579"/>
        <v>13203399.996953487</v>
      </c>
      <c r="N3088">
        <f t="shared" si="580"/>
        <v>73.8</v>
      </c>
      <c r="O3088">
        <f t="shared" si="581"/>
        <v>0.6047114012470588</v>
      </c>
      <c r="P3088" t="str">
        <f>IFERROR(VLOOKUP(A3088,Ref_Data!$A:$B,2,0),"Unknown")</f>
        <v>Low Income</v>
      </c>
      <c r="Q3088" t="str">
        <f>IFERROR(VLOOKUP(A3088,Ref_Data!$A:$C,3,0),"Unknown")</f>
        <v>Sub-Saharan Africa</v>
      </c>
      <c r="R3088" t="str">
        <f t="shared" si="582"/>
        <v>Low Access</v>
      </c>
      <c r="S3088">
        <f t="shared" si="583"/>
        <v>-56.815238558046886</v>
      </c>
      <c r="T3088">
        <f t="shared" si="584"/>
        <v>52.884842808502007</v>
      </c>
      <c r="U3088">
        <f t="shared" si="585"/>
        <v>-4.4556321420041787</v>
      </c>
      <c r="V3088">
        <f t="shared" si="586"/>
        <v>11.399999999999999</v>
      </c>
      <c r="W3088">
        <f t="shared" si="587"/>
        <v>8.9967674999999997E-2</v>
      </c>
    </row>
    <row r="3089" spans="1:23" x14ac:dyDescent="0.2">
      <c r="A3089" t="s">
        <v>479</v>
      </c>
      <c r="B3089" t="s">
        <v>478</v>
      </c>
      <c r="C3089">
        <v>2016</v>
      </c>
      <c r="D3089">
        <v>32.799999999999997</v>
      </c>
      <c r="E3089">
        <v>81.7</v>
      </c>
      <c r="F3089">
        <v>0.26264671099999998</v>
      </c>
      <c r="G3089">
        <v>416.31569910000002</v>
      </c>
      <c r="H3089">
        <v>53824013</v>
      </c>
      <c r="I3089" t="str">
        <f>Master_Data!$A3089 &amp; "-" &amp; Master_Data!$C3089</f>
        <v>TZA-2016</v>
      </c>
      <c r="J3089">
        <f t="shared" si="576"/>
        <v>6.5999999999999979</v>
      </c>
      <c r="K3089">
        <f t="shared" si="577"/>
        <v>-1.0999999999999943</v>
      </c>
      <c r="L3089">
        <f t="shared" si="578"/>
        <v>8.8374869999999772E-3</v>
      </c>
      <c r="M3089">
        <f t="shared" si="579"/>
        <v>14136699.987271242</v>
      </c>
      <c r="N3089">
        <f t="shared" si="580"/>
        <v>67.2</v>
      </c>
      <c r="O3089">
        <f t="shared" si="581"/>
        <v>0.63088351356385342</v>
      </c>
      <c r="P3089" t="str">
        <f>IFERROR(VLOOKUP(A3089,Ref_Data!$A:$B,2,0),"Unknown")</f>
        <v>Low Income</v>
      </c>
      <c r="Q3089" t="str">
        <f>IFERROR(VLOOKUP(A3089,Ref_Data!$A:$C,3,0),"Unknown")</f>
        <v>Sub-Saharan Africa</v>
      </c>
      <c r="R3089" t="str">
        <f t="shared" si="582"/>
        <v>Low Access</v>
      </c>
      <c r="S3089">
        <f t="shared" si="583"/>
        <v>-51.29475113054697</v>
      </c>
      <c r="T3089">
        <f t="shared" si="584"/>
        <v>51.993942474815277</v>
      </c>
      <c r="U3089">
        <f t="shared" si="585"/>
        <v>-4.411725084669456</v>
      </c>
      <c r="V3089">
        <f t="shared" si="586"/>
        <v>17.999999999999996</v>
      </c>
      <c r="W3089">
        <f t="shared" si="587"/>
        <v>9.8805161999999974E-2</v>
      </c>
    </row>
    <row r="3090" spans="1:23" x14ac:dyDescent="0.2">
      <c r="A3090" t="s">
        <v>479</v>
      </c>
      <c r="B3090" t="s">
        <v>478</v>
      </c>
      <c r="C3090">
        <v>2017</v>
      </c>
      <c r="D3090">
        <v>32.1</v>
      </c>
      <c r="E3090">
        <v>82</v>
      </c>
      <c r="F3090">
        <v>0.25510804599999998</v>
      </c>
      <c r="G3090">
        <v>406.25298299999997</v>
      </c>
      <c r="H3090">
        <v>55652890</v>
      </c>
      <c r="I3090" t="str">
        <f>Master_Data!$A3090 &amp; "-" &amp; Master_Data!$C3090</f>
        <v>TZA-2017</v>
      </c>
      <c r="J3090">
        <f t="shared" si="576"/>
        <v>-0.69999999999999574</v>
      </c>
      <c r="K3090">
        <f t="shared" si="577"/>
        <v>0.29999999999999716</v>
      </c>
      <c r="L3090">
        <f t="shared" si="578"/>
        <v>-7.5386649999999999E-3</v>
      </c>
      <c r="M3090">
        <f t="shared" si="579"/>
        <v>14197500.022152938</v>
      </c>
      <c r="N3090">
        <f t="shared" si="580"/>
        <v>67.900000000000006</v>
      </c>
      <c r="O3090">
        <f t="shared" si="581"/>
        <v>0.62795365615813825</v>
      </c>
      <c r="P3090" t="str">
        <f>IFERROR(VLOOKUP(A3090,Ref_Data!$A:$B,2,0),"Unknown")</f>
        <v>Low Income</v>
      </c>
      <c r="Q3090" t="str">
        <f>IFERROR(VLOOKUP(A3090,Ref_Data!$A:$C,3,0),"Unknown")</f>
        <v>Sub-Saharan Africa</v>
      </c>
      <c r="R3090" t="str">
        <f t="shared" si="582"/>
        <v>Low Access</v>
      </c>
      <c r="S3090">
        <f t="shared" si="583"/>
        <v>-52.753907690078115</v>
      </c>
      <c r="T3090">
        <f t="shared" si="584"/>
        <v>52.458481128265049</v>
      </c>
      <c r="U3090">
        <f t="shared" si="585"/>
        <v>-4.4226430195732238</v>
      </c>
      <c r="V3090">
        <f t="shared" si="586"/>
        <v>17.3</v>
      </c>
      <c r="W3090">
        <f t="shared" si="587"/>
        <v>9.1266496999999974E-2</v>
      </c>
    </row>
    <row r="3091" spans="1:23" x14ac:dyDescent="0.2">
      <c r="A3091" t="s">
        <v>479</v>
      </c>
      <c r="B3091" t="s">
        <v>478</v>
      </c>
      <c r="C3091">
        <v>2018</v>
      </c>
      <c r="D3091">
        <v>34.9</v>
      </c>
      <c r="E3091">
        <v>81.3</v>
      </c>
      <c r="F3091">
        <v>0.25978136600000001</v>
      </c>
      <c r="G3091">
        <v>402.92486209999998</v>
      </c>
      <c r="H3091">
        <v>57437145</v>
      </c>
      <c r="I3091" t="str">
        <f>Master_Data!$A3091 &amp; "-" &amp; Master_Data!$C3091</f>
        <v>TZA-2018</v>
      </c>
      <c r="J3091">
        <f t="shared" si="576"/>
        <v>2.7999999999999972</v>
      </c>
      <c r="K3091">
        <f t="shared" si="577"/>
        <v>-0.70000000000000284</v>
      </c>
      <c r="L3091">
        <f t="shared" si="578"/>
        <v>4.6733200000000363E-3</v>
      </c>
      <c r="M3091">
        <f t="shared" si="579"/>
        <v>14921099.98724007</v>
      </c>
      <c r="N3091">
        <f t="shared" si="580"/>
        <v>65.099999999999994</v>
      </c>
      <c r="O3091">
        <f t="shared" si="581"/>
        <v>0.64473898345723357</v>
      </c>
      <c r="P3091" t="str">
        <f>IFERROR(VLOOKUP(A3091,Ref_Data!$A:$B,2,0),"Unknown")</f>
        <v>Low Income</v>
      </c>
      <c r="Q3091" t="str">
        <f>IFERROR(VLOOKUP(A3091,Ref_Data!$A:$C,3,0),"Unknown")</f>
        <v>Sub-Saharan Africa</v>
      </c>
      <c r="R3091" t="str">
        <f t="shared" si="582"/>
        <v>Low Access</v>
      </c>
      <c r="S3091">
        <f t="shared" si="583"/>
        <v>-50.583800559687496</v>
      </c>
      <c r="T3091">
        <f t="shared" si="584"/>
        <v>51.736969829674692</v>
      </c>
      <c r="U3091">
        <f t="shared" si="585"/>
        <v>-4.4510876436276146</v>
      </c>
      <c r="V3091">
        <f t="shared" si="586"/>
        <v>20.099999999999998</v>
      </c>
      <c r="W3091">
        <f t="shared" si="587"/>
        <v>9.5939817000000011E-2</v>
      </c>
    </row>
    <row r="3092" spans="1:23" x14ac:dyDescent="0.2">
      <c r="A3092" t="s">
        <v>479</v>
      </c>
      <c r="B3092" t="s">
        <v>478</v>
      </c>
      <c r="C3092">
        <v>2019</v>
      </c>
      <c r="D3092">
        <v>37.700000000000003</v>
      </c>
      <c r="E3092">
        <v>80.400000000000006</v>
      </c>
      <c r="F3092">
        <v>0.28734653700000001</v>
      </c>
      <c r="G3092">
        <v>414.54561699999999</v>
      </c>
      <c r="H3092">
        <v>59174891</v>
      </c>
      <c r="I3092" t="str">
        <f>Master_Data!$A3092 &amp; "-" &amp; Master_Data!$C3092</f>
        <v>TZA-2019</v>
      </c>
      <c r="J3092">
        <f t="shared" si="576"/>
        <v>2.8000000000000043</v>
      </c>
      <c r="K3092">
        <f t="shared" si="577"/>
        <v>-0.89999999999999147</v>
      </c>
      <c r="L3092">
        <f t="shared" si="578"/>
        <v>2.7565170999999999E-2</v>
      </c>
      <c r="M3092">
        <f t="shared" si="579"/>
        <v>17003700.006202467</v>
      </c>
      <c r="N3092">
        <f t="shared" si="580"/>
        <v>62.3</v>
      </c>
      <c r="O3092">
        <f t="shared" si="581"/>
        <v>0.69316023428128537</v>
      </c>
      <c r="P3092" t="str">
        <f>IFERROR(VLOOKUP(A3092,Ref_Data!$A:$B,2,0),"Unknown")</f>
        <v>Low Income</v>
      </c>
      <c r="Q3092" t="str">
        <f>IFERROR(VLOOKUP(A3092,Ref_Data!$A:$C,3,0),"Unknown")</f>
        <v>Sub-Saharan Africa</v>
      </c>
      <c r="R3092" t="str">
        <f t="shared" si="582"/>
        <v>Low Access</v>
      </c>
      <c r="S3092">
        <f t="shared" si="583"/>
        <v>-48.341377139414121</v>
      </c>
      <c r="T3092">
        <f t="shared" si="584"/>
        <v>50.937808956172717</v>
      </c>
      <c r="U3092">
        <f t="shared" si="585"/>
        <v>-4.3960547585815872</v>
      </c>
      <c r="V3092">
        <f t="shared" si="586"/>
        <v>22.900000000000002</v>
      </c>
      <c r="W3092">
        <f t="shared" si="587"/>
        <v>0.12350498800000001</v>
      </c>
    </row>
    <row r="3093" spans="1:23" x14ac:dyDescent="0.2">
      <c r="A3093" t="s">
        <v>479</v>
      </c>
      <c r="B3093" t="s">
        <v>478</v>
      </c>
      <c r="C3093">
        <v>2020</v>
      </c>
      <c r="D3093">
        <v>39.9</v>
      </c>
      <c r="E3093">
        <v>80.8</v>
      </c>
      <c r="F3093">
        <v>0.27351541299999999</v>
      </c>
      <c r="G3093">
        <v>405.68564149999997</v>
      </c>
      <c r="H3093">
        <v>60972798</v>
      </c>
      <c r="I3093" t="str">
        <f>Master_Data!$A3093 &amp; "-" &amp; Master_Data!$C3093</f>
        <v>TZA-2020</v>
      </c>
      <c r="J3093">
        <f t="shared" si="576"/>
        <v>2.1999999999999957</v>
      </c>
      <c r="K3093">
        <f t="shared" si="577"/>
        <v>0.39999999999999147</v>
      </c>
      <c r="L3093">
        <f t="shared" si="578"/>
        <v>-1.3831124000000028E-2</v>
      </c>
      <c r="M3093">
        <f t="shared" si="579"/>
        <v>16677000.026735574</v>
      </c>
      <c r="N3093">
        <f t="shared" si="580"/>
        <v>60.1</v>
      </c>
      <c r="O3093">
        <f t="shared" si="581"/>
        <v>0.6742053082990368</v>
      </c>
      <c r="P3093" t="str">
        <f>IFERROR(VLOOKUP(A3093,Ref_Data!$A:$B,2,0),"Unknown")</f>
        <v>Low Income</v>
      </c>
      <c r="Q3093" t="str">
        <f>IFERROR(VLOOKUP(A3093,Ref_Data!$A:$C,3,0),"Unknown")</f>
        <v>Sub-Saharan Africa</v>
      </c>
      <c r="R3093" t="str">
        <f t="shared" si="582"/>
        <v>Low Access</v>
      </c>
      <c r="S3093">
        <f t="shared" si="583"/>
        <v>-46.673834525664084</v>
      </c>
      <c r="T3093">
        <f t="shared" si="584"/>
        <v>50.26514656618474</v>
      </c>
      <c r="U3093">
        <f t="shared" si="585"/>
        <v>-4.1272322233012577</v>
      </c>
      <c r="V3093">
        <f t="shared" si="586"/>
        <v>25.099999999999998</v>
      </c>
      <c r="W3093">
        <f t="shared" si="587"/>
        <v>0.10967386399999998</v>
      </c>
    </row>
    <row r="3094" spans="1:23" x14ac:dyDescent="0.2">
      <c r="A3094" t="s">
        <v>479</v>
      </c>
      <c r="B3094" t="s">
        <v>478</v>
      </c>
      <c r="C3094">
        <v>2021</v>
      </c>
      <c r="D3094">
        <v>42.7</v>
      </c>
      <c r="E3094">
        <v>78.3</v>
      </c>
      <c r="F3094">
        <v>0.30147502500000001</v>
      </c>
      <c r="G3094">
        <v>404.46878930000003</v>
      </c>
      <c r="H3094">
        <v>62830412</v>
      </c>
      <c r="I3094" t="str">
        <f>Master_Data!$A3094 &amp; "-" &amp; Master_Data!$C3094</f>
        <v>TZA-2021</v>
      </c>
      <c r="J3094">
        <f t="shared" si="576"/>
        <v>2.8000000000000043</v>
      </c>
      <c r="K3094">
        <f t="shared" si="577"/>
        <v>-2.5</v>
      </c>
      <c r="L3094">
        <f t="shared" si="578"/>
        <v>2.7959612000000023E-2</v>
      </c>
      <c r="M3094">
        <f t="shared" si="579"/>
        <v>18941800.028460301</v>
      </c>
      <c r="N3094">
        <f t="shared" si="580"/>
        <v>57.3</v>
      </c>
      <c r="O3094">
        <f t="shared" si="581"/>
        <v>0.74536041587226609</v>
      </c>
      <c r="P3094" t="str">
        <f>IFERROR(VLOOKUP(A3094,Ref_Data!$A:$B,2,0),"Unknown")</f>
        <v>Low Income</v>
      </c>
      <c r="Q3094" t="str">
        <f>IFERROR(VLOOKUP(A3094,Ref_Data!$A:$C,3,0),"Unknown")</f>
        <v>Sub-Saharan Africa</v>
      </c>
      <c r="R3094" t="str">
        <f t="shared" si="582"/>
        <v>Low Access</v>
      </c>
      <c r="S3094">
        <f t="shared" si="583"/>
        <v>-44.425168510273437</v>
      </c>
      <c r="T3094">
        <f t="shared" si="584"/>
        <v>48.696618357487935</v>
      </c>
      <c r="U3094">
        <f t="shared" si="585"/>
        <v>-4.2792593160041861</v>
      </c>
      <c r="V3094">
        <f t="shared" si="586"/>
        <v>27.900000000000002</v>
      </c>
      <c r="W3094">
        <f t="shared" si="587"/>
        <v>0.137633476</v>
      </c>
    </row>
    <row r="3095" spans="1:23" x14ac:dyDescent="0.2">
      <c r="A3095" t="s">
        <v>479</v>
      </c>
      <c r="B3095" t="s">
        <v>478</v>
      </c>
      <c r="C3095">
        <v>2022</v>
      </c>
      <c r="D3095">
        <v>45.8</v>
      </c>
      <c r="F3095">
        <v>0.32316197699999999</v>
      </c>
      <c r="G3095">
        <v>405.14631480000003</v>
      </c>
      <c r="H3095">
        <v>64711821</v>
      </c>
      <c r="I3095" t="str">
        <f>Master_Data!$A3095 &amp; "-" &amp; Master_Data!$C3095</f>
        <v>TZA-2022</v>
      </c>
      <c r="J3095">
        <f t="shared" si="576"/>
        <v>3.0999999999999943</v>
      </c>
      <c r="K3095" t="str">
        <f t="shared" si="577"/>
        <v/>
      </c>
      <c r="L3095">
        <f t="shared" si="578"/>
        <v>2.1686951999999982E-2</v>
      </c>
      <c r="M3095">
        <f t="shared" si="579"/>
        <v>20912400.009630118</v>
      </c>
      <c r="N3095">
        <f t="shared" si="580"/>
        <v>54.2</v>
      </c>
      <c r="O3095">
        <f t="shared" si="581"/>
        <v>0.79764264216380321</v>
      </c>
      <c r="P3095" t="str">
        <f>IFERROR(VLOOKUP(A3095,Ref_Data!$A:$B,2,0),"Unknown")</f>
        <v>Low Income</v>
      </c>
      <c r="Q3095" t="str">
        <f>IFERROR(VLOOKUP(A3095,Ref_Data!$A:$C,3,0),"Unknown")</f>
        <v>Sub-Saharan Africa</v>
      </c>
      <c r="R3095" t="str">
        <f t="shared" si="582"/>
        <v>Low Access</v>
      </c>
      <c r="S3095">
        <f t="shared" si="583"/>
        <v>-41.61405366398435</v>
      </c>
      <c r="T3095" t="str">
        <f t="shared" si="584"/>
        <v/>
      </c>
      <c r="U3095">
        <f t="shared" si="585"/>
        <v>-4.2276390752259365</v>
      </c>
      <c r="V3095">
        <f t="shared" si="586"/>
        <v>30.999999999999996</v>
      </c>
      <c r="W3095">
        <f t="shared" si="587"/>
        <v>0.15932042799999999</v>
      </c>
    </row>
    <row r="3096" spans="1:23" x14ac:dyDescent="0.2">
      <c r="A3096" t="s">
        <v>481</v>
      </c>
      <c r="B3096" t="s">
        <v>480</v>
      </c>
      <c r="C3096">
        <v>2010</v>
      </c>
      <c r="D3096">
        <v>12.1</v>
      </c>
      <c r="E3096">
        <v>93.6</v>
      </c>
      <c r="F3096">
        <v>0.117311081</v>
      </c>
      <c r="G3096">
        <v>421.14295049999998</v>
      </c>
      <c r="H3096">
        <v>32390802</v>
      </c>
      <c r="I3096" t="str">
        <f>Master_Data!$A3096 &amp; "-" &amp; Master_Data!$C3096</f>
        <v>UGA-2010</v>
      </c>
      <c r="J3096" t="str">
        <f t="shared" si="576"/>
        <v/>
      </c>
      <c r="K3096" t="str">
        <f t="shared" si="577"/>
        <v/>
      </c>
      <c r="L3096" t="str">
        <f t="shared" si="578"/>
        <v/>
      </c>
      <c r="M3096">
        <f t="shared" si="579"/>
        <v>3799799.9970769621</v>
      </c>
      <c r="N3096">
        <f t="shared" si="580"/>
        <v>87.9</v>
      </c>
      <c r="O3096">
        <f t="shared" si="581"/>
        <v>0.27855406545621375</v>
      </c>
      <c r="P3096" t="str">
        <f>IFERROR(VLOOKUP(A3096,Ref_Data!$A:$B,2,0),"Unknown")</f>
        <v>Low Income</v>
      </c>
      <c r="Q3096" t="str">
        <f>IFERROR(VLOOKUP(A3096,Ref_Data!$A:$C,3,0),"Unknown")</f>
        <v>Sub-Saharan Africa</v>
      </c>
      <c r="R3096" t="str">
        <f t="shared" si="582"/>
        <v>Critical</v>
      </c>
      <c r="S3096">
        <f t="shared" si="583"/>
        <v>-67.524657439414057</v>
      </c>
      <c r="T3096">
        <f t="shared" si="584"/>
        <v>63.187335093262092</v>
      </c>
      <c r="U3096">
        <f t="shared" si="585"/>
        <v>-4.9807481329916339</v>
      </c>
      <c r="V3096">
        <f t="shared" si="586"/>
        <v>0</v>
      </c>
      <c r="W3096">
        <f t="shared" si="587"/>
        <v>0</v>
      </c>
    </row>
    <row r="3097" spans="1:23" x14ac:dyDescent="0.2">
      <c r="A3097" t="s">
        <v>481</v>
      </c>
      <c r="B3097" t="s">
        <v>480</v>
      </c>
      <c r="C3097">
        <v>2011</v>
      </c>
      <c r="D3097">
        <v>14.6</v>
      </c>
      <c r="E3097">
        <v>93.3</v>
      </c>
      <c r="F3097">
        <v>0.12780268</v>
      </c>
      <c r="G3097">
        <v>429.27114110000002</v>
      </c>
      <c r="H3097">
        <v>33354543</v>
      </c>
      <c r="I3097" t="str">
        <f>Master_Data!$A3097 &amp; "-" &amp; Master_Data!$C3097</f>
        <v>UGA-2011</v>
      </c>
      <c r="J3097">
        <f t="shared" si="576"/>
        <v>2.5</v>
      </c>
      <c r="K3097">
        <f t="shared" si="577"/>
        <v>-0.29999999999999716</v>
      </c>
      <c r="L3097">
        <f t="shared" si="578"/>
        <v>1.0491599000000004E-2</v>
      </c>
      <c r="M3097">
        <f t="shared" si="579"/>
        <v>4262799.9855752401</v>
      </c>
      <c r="N3097">
        <f t="shared" si="580"/>
        <v>85.4</v>
      </c>
      <c r="O3097">
        <f t="shared" si="581"/>
        <v>0.29772017674541967</v>
      </c>
      <c r="P3097" t="str">
        <f>IFERROR(VLOOKUP(A3097,Ref_Data!$A:$B,2,0),"Unknown")</f>
        <v>Low Income</v>
      </c>
      <c r="Q3097" t="str">
        <f>IFERROR(VLOOKUP(A3097,Ref_Data!$A:$C,3,0),"Unknown")</f>
        <v>Sub-Saharan Africa</v>
      </c>
      <c r="R3097" t="str">
        <f t="shared" si="582"/>
        <v>Critical</v>
      </c>
      <c r="S3097">
        <f t="shared" si="583"/>
        <v>-65.815327430820318</v>
      </c>
      <c r="T3097">
        <f t="shared" si="584"/>
        <v>63.102629710358855</v>
      </c>
      <c r="U3097">
        <f t="shared" si="585"/>
        <v>-4.9987307037740552</v>
      </c>
      <c r="V3097">
        <f t="shared" si="586"/>
        <v>2.5</v>
      </c>
      <c r="W3097">
        <f t="shared" si="587"/>
        <v>1.0491599000000004E-2</v>
      </c>
    </row>
    <row r="3098" spans="1:23" x14ac:dyDescent="0.2">
      <c r="A3098" t="s">
        <v>481</v>
      </c>
      <c r="B3098" t="s">
        <v>480</v>
      </c>
      <c r="C3098">
        <v>2012</v>
      </c>
      <c r="D3098">
        <v>20.5</v>
      </c>
      <c r="E3098">
        <v>93.4</v>
      </c>
      <c r="F3098">
        <v>0.126072306</v>
      </c>
      <c r="G3098">
        <v>436.1210481</v>
      </c>
      <c r="H3098">
        <v>34337438</v>
      </c>
      <c r="I3098" t="str">
        <f>Master_Data!$A3098 &amp; "-" &amp; Master_Data!$C3098</f>
        <v>UGA-2012</v>
      </c>
      <c r="J3098">
        <f t="shared" si="576"/>
        <v>5.9</v>
      </c>
      <c r="K3098">
        <f t="shared" si="577"/>
        <v>0.10000000000000853</v>
      </c>
      <c r="L3098">
        <f t="shared" si="578"/>
        <v>-1.7303740000000067E-3</v>
      </c>
      <c r="M3098">
        <f t="shared" si="579"/>
        <v>4328999.9907920277</v>
      </c>
      <c r="N3098">
        <f t="shared" si="580"/>
        <v>79.5</v>
      </c>
      <c r="O3098">
        <f t="shared" si="581"/>
        <v>0.28907640791299838</v>
      </c>
      <c r="P3098" t="str">
        <f>IFERROR(VLOOKUP(A3098,Ref_Data!$A:$B,2,0),"Unknown")</f>
        <v>Low Income</v>
      </c>
      <c r="Q3098" t="str">
        <f>IFERROR(VLOOKUP(A3098,Ref_Data!$A:$C,3,0),"Unknown")</f>
        <v>Sub-Saharan Africa</v>
      </c>
      <c r="R3098" t="str">
        <f t="shared" si="582"/>
        <v>Low Access</v>
      </c>
      <c r="S3098">
        <f t="shared" si="583"/>
        <v>-60.620804536015626</v>
      </c>
      <c r="T3098">
        <f t="shared" si="584"/>
        <v>63.29287054677512</v>
      </c>
      <c r="U3098">
        <f t="shared" si="585"/>
        <v>-5.279431757096229</v>
      </c>
      <c r="V3098">
        <f t="shared" si="586"/>
        <v>8.4</v>
      </c>
      <c r="W3098">
        <f t="shared" si="587"/>
        <v>8.7612249999999975E-3</v>
      </c>
    </row>
    <row r="3099" spans="1:23" x14ac:dyDescent="0.2">
      <c r="A3099" t="s">
        <v>481</v>
      </c>
      <c r="B3099" t="s">
        <v>480</v>
      </c>
      <c r="C3099">
        <v>2013</v>
      </c>
      <c r="D3099">
        <v>13.9</v>
      </c>
      <c r="E3099">
        <v>93.1</v>
      </c>
      <c r="F3099">
        <v>0.12483784000000001</v>
      </c>
      <c r="G3099">
        <v>449.38217040000001</v>
      </c>
      <c r="H3099">
        <v>35337042</v>
      </c>
      <c r="I3099" t="str">
        <f>Master_Data!$A3099 &amp; "-" &amp; Master_Data!$C3099</f>
        <v>UGA-2013</v>
      </c>
      <c r="J3099">
        <f t="shared" si="576"/>
        <v>-6.6</v>
      </c>
      <c r="K3099">
        <f t="shared" si="577"/>
        <v>-0.30000000000001137</v>
      </c>
      <c r="L3099">
        <f t="shared" si="578"/>
        <v>-1.2344659999999896E-3</v>
      </c>
      <c r="M3099">
        <f t="shared" si="579"/>
        <v>4411399.9952692799</v>
      </c>
      <c r="N3099">
        <f t="shared" si="580"/>
        <v>86.1</v>
      </c>
      <c r="O3099">
        <f t="shared" si="581"/>
        <v>0.27779882741872125</v>
      </c>
      <c r="P3099" t="str">
        <f>IFERROR(VLOOKUP(A3099,Ref_Data!$A:$B,2,0),"Unknown")</f>
        <v>Low Income</v>
      </c>
      <c r="Q3099" t="str">
        <f>IFERROR(VLOOKUP(A3099,Ref_Data!$A:$C,3,0),"Unknown")</f>
        <v>Sub-Saharan Africa</v>
      </c>
      <c r="R3099" t="str">
        <f t="shared" si="582"/>
        <v>Critical</v>
      </c>
      <c r="S3099">
        <f t="shared" si="583"/>
        <v>-67.812538176640601</v>
      </c>
      <c r="T3099">
        <f t="shared" si="584"/>
        <v>62.798359916164642</v>
      </c>
      <c r="U3099">
        <f t="shared" si="585"/>
        <v>-4.8435326040000044</v>
      </c>
      <c r="V3099">
        <f t="shared" si="586"/>
        <v>1.8000000000000007</v>
      </c>
      <c r="W3099">
        <f t="shared" si="587"/>
        <v>7.5267590000000079E-3</v>
      </c>
    </row>
    <row r="3100" spans="1:23" x14ac:dyDescent="0.2">
      <c r="A3100" t="s">
        <v>481</v>
      </c>
      <c r="B3100" t="s">
        <v>480</v>
      </c>
      <c r="C3100">
        <v>2014</v>
      </c>
      <c r="D3100">
        <v>20.399999999999999</v>
      </c>
      <c r="E3100">
        <v>92.4</v>
      </c>
      <c r="F3100">
        <v>0.13332403200000001</v>
      </c>
      <c r="G3100">
        <v>456.03764080000002</v>
      </c>
      <c r="H3100">
        <v>36395539</v>
      </c>
      <c r="I3100" t="str">
        <f>Master_Data!$A3100 &amp; "-" &amp; Master_Data!$C3100</f>
        <v>UGA-2014</v>
      </c>
      <c r="J3100">
        <f t="shared" si="576"/>
        <v>6.4999999999999982</v>
      </c>
      <c r="K3100">
        <f t="shared" si="577"/>
        <v>-0.69999999999998863</v>
      </c>
      <c r="L3100">
        <f t="shared" si="578"/>
        <v>8.4861920000000035E-3</v>
      </c>
      <c r="M3100">
        <f t="shared" si="579"/>
        <v>4852400.0062932484</v>
      </c>
      <c r="N3100">
        <f t="shared" si="580"/>
        <v>79.599999999999994</v>
      </c>
      <c r="O3100">
        <f t="shared" si="581"/>
        <v>0.29235313068920693</v>
      </c>
      <c r="P3100" t="str">
        <f>IFERROR(VLOOKUP(A3100,Ref_Data!$A:$B,2,0),"Unknown")</f>
        <v>Low Income</v>
      </c>
      <c r="Q3100" t="str">
        <f>IFERROR(VLOOKUP(A3100,Ref_Data!$A:$C,3,0),"Unknown")</f>
        <v>Sub-Saharan Africa</v>
      </c>
      <c r="R3100" t="str">
        <f t="shared" si="582"/>
        <v>Low Access</v>
      </c>
      <c r="S3100">
        <f t="shared" si="583"/>
        <v>-62.040902588867148</v>
      </c>
      <c r="T3100">
        <f t="shared" si="584"/>
        <v>62.288273394421708</v>
      </c>
      <c r="U3100">
        <f t="shared" si="585"/>
        <v>-4.6579628660836843</v>
      </c>
      <c r="V3100">
        <f t="shared" si="586"/>
        <v>8.2999999999999989</v>
      </c>
      <c r="W3100">
        <f t="shared" si="587"/>
        <v>1.6012951000000011E-2</v>
      </c>
    </row>
    <row r="3101" spans="1:23" x14ac:dyDescent="0.2">
      <c r="A3101" t="s">
        <v>481</v>
      </c>
      <c r="B3101" t="s">
        <v>480</v>
      </c>
      <c r="C3101">
        <v>2015</v>
      </c>
      <c r="D3101">
        <v>18.5</v>
      </c>
      <c r="E3101">
        <v>91.7</v>
      </c>
      <c r="F3101">
        <v>0.14908564899999999</v>
      </c>
      <c r="G3101">
        <v>470.56047189999998</v>
      </c>
      <c r="H3101">
        <v>37531446</v>
      </c>
      <c r="I3101" t="str">
        <f>Master_Data!$A3101 &amp; "-" &amp; Master_Data!$C3101</f>
        <v>UGA-2015</v>
      </c>
      <c r="J3101">
        <f t="shared" si="576"/>
        <v>-1.8999999999999986</v>
      </c>
      <c r="K3101">
        <f t="shared" si="577"/>
        <v>-0.70000000000000284</v>
      </c>
      <c r="L3101">
        <f t="shared" si="578"/>
        <v>1.5761616999999978E-2</v>
      </c>
      <c r="M3101">
        <f t="shared" si="579"/>
        <v>5595399.9848184539</v>
      </c>
      <c r="N3101">
        <f t="shared" si="580"/>
        <v>81.5</v>
      </c>
      <c r="O3101">
        <f t="shared" si="581"/>
        <v>0.31682569595790988</v>
      </c>
      <c r="P3101" t="str">
        <f>IFERROR(VLOOKUP(A3101,Ref_Data!$A:$B,2,0),"Unknown")</f>
        <v>Low Income</v>
      </c>
      <c r="Q3101" t="str">
        <f>IFERROR(VLOOKUP(A3101,Ref_Data!$A:$C,3,0),"Unknown")</f>
        <v>Sub-Saharan Africa</v>
      </c>
      <c r="R3101" t="str">
        <f t="shared" si="582"/>
        <v>Critical</v>
      </c>
      <c r="S3101">
        <f t="shared" si="583"/>
        <v>-64.515238558046889</v>
      </c>
      <c r="T3101">
        <f t="shared" si="584"/>
        <v>61.784842808502013</v>
      </c>
      <c r="U3101">
        <f t="shared" si="585"/>
        <v>-4.5603557170041791</v>
      </c>
      <c r="V3101">
        <f t="shared" si="586"/>
        <v>6.4</v>
      </c>
      <c r="W3101">
        <f t="shared" si="587"/>
        <v>3.1774567999999989E-2</v>
      </c>
    </row>
    <row r="3102" spans="1:23" x14ac:dyDescent="0.2">
      <c r="A3102" t="s">
        <v>481</v>
      </c>
      <c r="B3102" t="s">
        <v>480</v>
      </c>
      <c r="C3102">
        <v>2016</v>
      </c>
      <c r="D3102">
        <v>26.7</v>
      </c>
      <c r="E3102">
        <v>91.4</v>
      </c>
      <c r="F3102">
        <v>0.15468894799999999</v>
      </c>
      <c r="G3102">
        <v>473.60421339999999</v>
      </c>
      <c r="H3102">
        <v>38799152</v>
      </c>
      <c r="I3102" t="str">
        <f>Master_Data!$A3102 &amp; "-" &amp; Master_Data!$C3102</f>
        <v>UGA-2016</v>
      </c>
      <c r="J3102">
        <f t="shared" si="576"/>
        <v>8.1999999999999993</v>
      </c>
      <c r="K3102">
        <f t="shared" si="577"/>
        <v>-0.29999999999999716</v>
      </c>
      <c r="L3102">
        <f t="shared" si="578"/>
        <v>5.603299000000006E-3</v>
      </c>
      <c r="M3102">
        <f t="shared" si="579"/>
        <v>6001800.0061720954</v>
      </c>
      <c r="N3102">
        <f t="shared" si="580"/>
        <v>73.3</v>
      </c>
      <c r="O3102">
        <f t="shared" si="581"/>
        <v>0.32662071751745947</v>
      </c>
      <c r="P3102" t="str">
        <f>IFERROR(VLOOKUP(A3102,Ref_Data!$A:$B,2,0),"Unknown")</f>
        <v>Low Income</v>
      </c>
      <c r="Q3102" t="str">
        <f>IFERROR(VLOOKUP(A3102,Ref_Data!$A:$C,3,0),"Unknown")</f>
        <v>Sub-Saharan Africa</v>
      </c>
      <c r="R3102" t="str">
        <f t="shared" si="582"/>
        <v>Low Access</v>
      </c>
      <c r="S3102">
        <f t="shared" si="583"/>
        <v>-57.394751130546965</v>
      </c>
      <c r="T3102">
        <f t="shared" si="584"/>
        <v>61.69394247481528</v>
      </c>
      <c r="U3102">
        <f t="shared" si="585"/>
        <v>-4.5196828476694559</v>
      </c>
      <c r="V3102">
        <f t="shared" si="586"/>
        <v>14.6</v>
      </c>
      <c r="W3102">
        <f t="shared" si="587"/>
        <v>3.7377866999999995E-2</v>
      </c>
    </row>
    <row r="3103" spans="1:23" x14ac:dyDescent="0.2">
      <c r="A3103" t="s">
        <v>481</v>
      </c>
      <c r="B3103" t="s">
        <v>480</v>
      </c>
      <c r="C3103">
        <v>2017</v>
      </c>
      <c r="D3103">
        <v>32.4</v>
      </c>
      <c r="E3103">
        <v>91.3</v>
      </c>
      <c r="F3103">
        <v>0.15565720699999999</v>
      </c>
      <c r="G3103">
        <v>468.55301939999998</v>
      </c>
      <c r="H3103">
        <v>40177388</v>
      </c>
      <c r="I3103" t="str">
        <f>Master_Data!$A3103 &amp; "-" &amp; Master_Data!$C3103</f>
        <v>UGA-2017</v>
      </c>
      <c r="J3103">
        <f t="shared" si="576"/>
        <v>5.6999999999999993</v>
      </c>
      <c r="K3103">
        <f t="shared" si="577"/>
        <v>-0.10000000000000853</v>
      </c>
      <c r="L3103">
        <f t="shared" si="578"/>
        <v>9.6825899999999909E-4</v>
      </c>
      <c r="M3103">
        <f t="shared" si="579"/>
        <v>6253900.0006353157</v>
      </c>
      <c r="N3103">
        <f t="shared" si="580"/>
        <v>67.599999999999994</v>
      </c>
      <c r="O3103">
        <f t="shared" si="581"/>
        <v>0.33220831059700562</v>
      </c>
      <c r="P3103" t="str">
        <f>IFERROR(VLOOKUP(A3103,Ref_Data!$A:$B,2,0),"Unknown")</f>
        <v>Low Income</v>
      </c>
      <c r="Q3103" t="str">
        <f>IFERROR(VLOOKUP(A3103,Ref_Data!$A:$C,3,0),"Unknown")</f>
        <v>Sub-Saharan Africa</v>
      </c>
      <c r="R3103" t="str">
        <f t="shared" si="582"/>
        <v>Low Access</v>
      </c>
      <c r="S3103">
        <f t="shared" si="583"/>
        <v>-52.453907690078118</v>
      </c>
      <c r="T3103">
        <f t="shared" si="584"/>
        <v>61.758481128265046</v>
      </c>
      <c r="U3103">
        <f t="shared" si="585"/>
        <v>-4.522093858573224</v>
      </c>
      <c r="V3103">
        <f t="shared" si="586"/>
        <v>20.299999999999997</v>
      </c>
      <c r="W3103">
        <f t="shared" si="587"/>
        <v>3.8346125999999994E-2</v>
      </c>
    </row>
    <row r="3104" spans="1:23" x14ac:dyDescent="0.2">
      <c r="A3104" t="s">
        <v>481</v>
      </c>
      <c r="B3104" t="s">
        <v>480</v>
      </c>
      <c r="C3104">
        <v>2018</v>
      </c>
      <c r="D3104">
        <v>41.9</v>
      </c>
      <c r="E3104">
        <v>90.5</v>
      </c>
      <c r="F3104">
        <v>0.164969636</v>
      </c>
      <c r="G3104">
        <v>468.50267630000002</v>
      </c>
      <c r="H3104">
        <v>41565831</v>
      </c>
      <c r="I3104" t="str">
        <f>Master_Data!$A3104 &amp; "-" &amp; Master_Data!$C3104</f>
        <v>UGA-2018</v>
      </c>
      <c r="J3104">
        <f t="shared" si="576"/>
        <v>9.5</v>
      </c>
      <c r="K3104">
        <f t="shared" si="577"/>
        <v>-0.79999999999999716</v>
      </c>
      <c r="L3104">
        <f t="shared" si="578"/>
        <v>9.3124290000000109E-3</v>
      </c>
      <c r="M3104">
        <f t="shared" si="579"/>
        <v>6857100.0101075163</v>
      </c>
      <c r="N3104">
        <f t="shared" si="580"/>
        <v>58.1</v>
      </c>
      <c r="O3104">
        <f t="shared" si="581"/>
        <v>0.35212101092537557</v>
      </c>
      <c r="P3104" t="str">
        <f>IFERROR(VLOOKUP(A3104,Ref_Data!$A:$B,2,0),"Unknown")</f>
        <v>Low Income</v>
      </c>
      <c r="Q3104" t="str">
        <f>IFERROR(VLOOKUP(A3104,Ref_Data!$A:$C,3,0),"Unknown")</f>
        <v>Sub-Saharan Africa</v>
      </c>
      <c r="R3104" t="str">
        <f t="shared" si="582"/>
        <v>Low Access</v>
      </c>
      <c r="S3104">
        <f t="shared" si="583"/>
        <v>-43.583800559687496</v>
      </c>
      <c r="T3104">
        <f t="shared" si="584"/>
        <v>60.936969829674695</v>
      </c>
      <c r="U3104">
        <f t="shared" si="585"/>
        <v>-4.5458993736276145</v>
      </c>
      <c r="V3104">
        <f t="shared" si="586"/>
        <v>29.799999999999997</v>
      </c>
      <c r="W3104">
        <f t="shared" si="587"/>
        <v>4.7658555000000005E-2</v>
      </c>
    </row>
    <row r="3105" spans="1:23" x14ac:dyDescent="0.2">
      <c r="A3105" t="s">
        <v>481</v>
      </c>
      <c r="B3105" t="s">
        <v>480</v>
      </c>
      <c r="C3105">
        <v>2019</v>
      </c>
      <c r="D3105">
        <v>41.3</v>
      </c>
      <c r="E3105">
        <v>90.5</v>
      </c>
      <c r="F3105">
        <v>0.16429441</v>
      </c>
      <c r="G3105">
        <v>455.42131389999997</v>
      </c>
      <c r="H3105">
        <v>42999637</v>
      </c>
      <c r="I3105" t="str">
        <f>Master_Data!$A3105 &amp; "-" &amp; Master_Data!$C3105</f>
        <v>UGA-2019</v>
      </c>
      <c r="J3105">
        <f t="shared" si="576"/>
        <v>-0.60000000000000142</v>
      </c>
      <c r="K3105">
        <f t="shared" si="577"/>
        <v>0</v>
      </c>
      <c r="L3105">
        <f t="shared" si="578"/>
        <v>-6.7522600000000099E-4</v>
      </c>
      <c r="M3105">
        <f t="shared" si="579"/>
        <v>7064599.9911291702</v>
      </c>
      <c r="N3105">
        <f t="shared" si="580"/>
        <v>58.7</v>
      </c>
      <c r="O3105">
        <f t="shared" si="581"/>
        <v>0.36075257126871157</v>
      </c>
      <c r="P3105" t="str">
        <f>IFERROR(VLOOKUP(A3105,Ref_Data!$A:$B,2,0),"Unknown")</f>
        <v>Low Income</v>
      </c>
      <c r="Q3105" t="str">
        <f>IFERROR(VLOOKUP(A3105,Ref_Data!$A:$C,3,0),"Unknown")</f>
        <v>Sub-Saharan Africa</v>
      </c>
      <c r="R3105" t="str">
        <f t="shared" si="582"/>
        <v>Low Access</v>
      </c>
      <c r="S3105">
        <f t="shared" si="583"/>
        <v>-44.741377139414126</v>
      </c>
      <c r="T3105">
        <f t="shared" si="584"/>
        <v>61.037808956172711</v>
      </c>
      <c r="U3105">
        <f t="shared" si="585"/>
        <v>-4.5191068855815875</v>
      </c>
      <c r="V3105">
        <f t="shared" si="586"/>
        <v>29.199999999999996</v>
      </c>
      <c r="W3105">
        <f t="shared" si="587"/>
        <v>4.6983329000000004E-2</v>
      </c>
    </row>
    <row r="3106" spans="1:23" x14ac:dyDescent="0.2">
      <c r="A3106" t="s">
        <v>481</v>
      </c>
      <c r="B3106" t="s">
        <v>480</v>
      </c>
      <c r="C3106">
        <v>2020</v>
      </c>
      <c r="D3106">
        <v>42.1</v>
      </c>
      <c r="E3106">
        <v>91.6</v>
      </c>
      <c r="F3106">
        <v>0.16014971</v>
      </c>
      <c r="G3106">
        <v>475.32518700000003</v>
      </c>
      <c r="H3106">
        <v>44457152</v>
      </c>
      <c r="I3106" t="str">
        <f>Master_Data!$A3106 &amp; "-" &amp; Master_Data!$C3106</f>
        <v>UGA-2020</v>
      </c>
      <c r="J3106">
        <f t="shared" si="576"/>
        <v>0.80000000000000426</v>
      </c>
      <c r="K3106">
        <f t="shared" si="577"/>
        <v>1.0999999999999943</v>
      </c>
      <c r="L3106">
        <f t="shared" si="578"/>
        <v>-4.1447000000000012E-3</v>
      </c>
      <c r="M3106">
        <f t="shared" si="579"/>
        <v>7119800.0002259202</v>
      </c>
      <c r="N3106">
        <f t="shared" si="580"/>
        <v>57.9</v>
      </c>
      <c r="O3106">
        <f t="shared" si="581"/>
        <v>0.3369266228259013</v>
      </c>
      <c r="P3106" t="str">
        <f>IFERROR(VLOOKUP(A3106,Ref_Data!$A:$B,2,0),"Unknown")</f>
        <v>Low Income</v>
      </c>
      <c r="Q3106" t="str">
        <f>IFERROR(VLOOKUP(A3106,Ref_Data!$A:$C,3,0),"Unknown")</f>
        <v>Sub-Saharan Africa</v>
      </c>
      <c r="R3106" t="str">
        <f t="shared" si="582"/>
        <v>Low Access</v>
      </c>
      <c r="S3106">
        <f t="shared" si="583"/>
        <v>-44.473834525664081</v>
      </c>
      <c r="T3106">
        <f t="shared" si="584"/>
        <v>61.065146566184737</v>
      </c>
      <c r="U3106">
        <f t="shared" si="585"/>
        <v>-4.2405979263012581</v>
      </c>
      <c r="V3106">
        <f t="shared" si="586"/>
        <v>30</v>
      </c>
      <c r="W3106">
        <f t="shared" si="587"/>
        <v>4.2838629000000003E-2</v>
      </c>
    </row>
    <row r="3107" spans="1:23" x14ac:dyDescent="0.2">
      <c r="A3107" t="s">
        <v>481</v>
      </c>
      <c r="B3107" t="s">
        <v>480</v>
      </c>
      <c r="C3107">
        <v>2021</v>
      </c>
      <c r="D3107">
        <v>45.2</v>
      </c>
      <c r="E3107">
        <v>91</v>
      </c>
      <c r="F3107">
        <v>0.17665728</v>
      </c>
      <c r="G3107">
        <v>483.42501909999999</v>
      </c>
      <c r="H3107">
        <v>45910930</v>
      </c>
      <c r="I3107" t="str">
        <f>Master_Data!$A3107 &amp; "-" &amp; Master_Data!$C3107</f>
        <v>UGA-2021</v>
      </c>
      <c r="J3107">
        <f t="shared" si="576"/>
        <v>3.1000000000000014</v>
      </c>
      <c r="K3107">
        <f t="shared" si="577"/>
        <v>-0.59999999999999432</v>
      </c>
      <c r="L3107">
        <f t="shared" si="578"/>
        <v>1.6507569999999999E-2</v>
      </c>
      <c r="M3107">
        <f t="shared" si="579"/>
        <v>8110500.0160704004</v>
      </c>
      <c r="N3107">
        <f t="shared" si="580"/>
        <v>54.8</v>
      </c>
      <c r="O3107">
        <f t="shared" si="581"/>
        <v>0.36542850084359652</v>
      </c>
      <c r="P3107" t="str">
        <f>IFERROR(VLOOKUP(A3107,Ref_Data!$A:$B,2,0),"Unknown")</f>
        <v>Low Income</v>
      </c>
      <c r="Q3107" t="str">
        <f>IFERROR(VLOOKUP(A3107,Ref_Data!$A:$C,3,0),"Unknown")</f>
        <v>Sub-Saharan Africa</v>
      </c>
      <c r="R3107" t="str">
        <f t="shared" si="582"/>
        <v>Low Access</v>
      </c>
      <c r="S3107">
        <f t="shared" si="583"/>
        <v>-41.925168510273437</v>
      </c>
      <c r="T3107">
        <f t="shared" si="584"/>
        <v>61.396618357487938</v>
      </c>
      <c r="U3107">
        <f t="shared" si="585"/>
        <v>-4.4040770610041866</v>
      </c>
      <c r="V3107">
        <f t="shared" si="586"/>
        <v>33.1</v>
      </c>
      <c r="W3107">
        <f t="shared" si="587"/>
        <v>5.9346199000000002E-2</v>
      </c>
    </row>
    <row r="3108" spans="1:23" x14ac:dyDescent="0.2">
      <c r="A3108" t="s">
        <v>481</v>
      </c>
      <c r="B3108" t="s">
        <v>480</v>
      </c>
      <c r="C3108">
        <v>2022</v>
      </c>
      <c r="D3108">
        <v>47.1</v>
      </c>
      <c r="E3108">
        <v>90.9</v>
      </c>
      <c r="F3108">
        <v>0.16811758399999999</v>
      </c>
      <c r="G3108">
        <v>482.82162149999999</v>
      </c>
      <c r="H3108">
        <v>47312719</v>
      </c>
      <c r="I3108" t="str">
        <f>Master_Data!$A3108 &amp; "-" &amp; Master_Data!$C3108</f>
        <v>UGA-2022</v>
      </c>
      <c r="J3108">
        <f t="shared" si="576"/>
        <v>1.8999999999999986</v>
      </c>
      <c r="K3108">
        <f t="shared" si="577"/>
        <v>-9.9999999999994316E-2</v>
      </c>
      <c r="L3108">
        <f t="shared" si="578"/>
        <v>-8.5396960000000133E-3</v>
      </c>
      <c r="M3108">
        <f t="shared" si="579"/>
        <v>7954100.0107508954</v>
      </c>
      <c r="N3108">
        <f t="shared" si="580"/>
        <v>52.9</v>
      </c>
      <c r="O3108">
        <f t="shared" si="581"/>
        <v>0.34819812641716996</v>
      </c>
      <c r="P3108" t="str">
        <f>IFERROR(VLOOKUP(A3108,Ref_Data!$A:$B,2,0),"Unknown")</f>
        <v>Low Income</v>
      </c>
      <c r="Q3108" t="str">
        <f>IFERROR(VLOOKUP(A3108,Ref_Data!$A:$C,3,0),"Unknown")</f>
        <v>Sub-Saharan Africa</v>
      </c>
      <c r="R3108" t="str">
        <f t="shared" si="582"/>
        <v>Low Access</v>
      </c>
      <c r="S3108">
        <f t="shared" si="583"/>
        <v>-40.314053663984346</v>
      </c>
      <c r="T3108">
        <f t="shared" si="584"/>
        <v>60.478260869565212</v>
      </c>
      <c r="U3108">
        <f t="shared" si="585"/>
        <v>-4.3826834682259364</v>
      </c>
      <c r="V3108">
        <f t="shared" si="586"/>
        <v>35</v>
      </c>
      <c r="W3108">
        <f t="shared" si="587"/>
        <v>5.0806502999999989E-2</v>
      </c>
    </row>
    <row r="3109" spans="1:23" x14ac:dyDescent="0.2">
      <c r="A3109" t="s">
        <v>483</v>
      </c>
      <c r="B3109" t="s">
        <v>482</v>
      </c>
      <c r="C3109">
        <v>2010</v>
      </c>
      <c r="D3109">
        <v>100</v>
      </c>
      <c r="E3109">
        <v>2.9</v>
      </c>
      <c r="F3109">
        <v>6.8001696139999996</v>
      </c>
      <c r="G3109">
        <v>2848.7816010000001</v>
      </c>
      <c r="H3109">
        <v>46456003</v>
      </c>
      <c r="I3109" t="str">
        <f>Master_Data!$A3109 &amp; "-" &amp; Master_Data!$C3109</f>
        <v>UKR-2010</v>
      </c>
      <c r="J3109" t="str">
        <f t="shared" si="576"/>
        <v/>
      </c>
      <c r="K3109" t="str">
        <f t="shared" si="577"/>
        <v/>
      </c>
      <c r="L3109" t="str">
        <f t="shared" si="578"/>
        <v/>
      </c>
      <c r="M3109">
        <f t="shared" si="579"/>
        <v>315908699.98849285</v>
      </c>
      <c r="N3109">
        <f t="shared" si="580"/>
        <v>0</v>
      </c>
      <c r="O3109">
        <f t="shared" si="581"/>
        <v>2.3870449077644125</v>
      </c>
      <c r="P3109" t="str">
        <f>IFERROR(VLOOKUP(A3109,Ref_Data!$A:$B,2,0),"Unknown")</f>
        <v>Lower Middle Income</v>
      </c>
      <c r="Q3109" t="str">
        <f>IFERROR(VLOOKUP(A3109,Ref_Data!$A:$C,3,0),"Unknown")</f>
        <v>Europe &amp; Central Asia</v>
      </c>
      <c r="R3109" t="str">
        <f t="shared" si="582"/>
        <v>Universal Access</v>
      </c>
      <c r="S3109">
        <f t="shared" si="583"/>
        <v>20.375342560585949</v>
      </c>
      <c r="T3109">
        <f t="shared" si="584"/>
        <v>-27.512664906737903</v>
      </c>
      <c r="U3109">
        <f t="shared" si="585"/>
        <v>1.7021104000083653</v>
      </c>
      <c r="V3109">
        <f t="shared" si="586"/>
        <v>0</v>
      </c>
      <c r="W3109">
        <f t="shared" si="587"/>
        <v>0</v>
      </c>
    </row>
    <row r="3110" spans="1:23" x14ac:dyDescent="0.2">
      <c r="A3110" t="s">
        <v>483</v>
      </c>
      <c r="B3110" t="s">
        <v>482</v>
      </c>
      <c r="C3110">
        <v>2011</v>
      </c>
      <c r="D3110">
        <v>100</v>
      </c>
      <c r="E3110">
        <v>2.7</v>
      </c>
      <c r="F3110">
        <v>7.1975956219999997</v>
      </c>
      <c r="G3110">
        <v>2732.88427</v>
      </c>
      <c r="H3110">
        <v>46307853</v>
      </c>
      <c r="I3110" t="str">
        <f>Master_Data!$A3110 &amp; "-" &amp; Master_Data!$C3110</f>
        <v>UKR-2011</v>
      </c>
      <c r="J3110">
        <f t="shared" si="576"/>
        <v>0</v>
      </c>
      <c r="K3110">
        <f t="shared" si="577"/>
        <v>-0.19999999999999973</v>
      </c>
      <c r="L3110">
        <f t="shared" si="578"/>
        <v>0.39742600800000005</v>
      </c>
      <c r="M3110">
        <f t="shared" si="579"/>
        <v>333305200.01701957</v>
      </c>
      <c r="N3110">
        <f t="shared" si="580"/>
        <v>0</v>
      </c>
      <c r="O3110">
        <f t="shared" si="581"/>
        <v>2.6336993853018149</v>
      </c>
      <c r="P3110" t="str">
        <f>IFERROR(VLOOKUP(A3110,Ref_Data!$A:$B,2,0),"Unknown")</f>
        <v>Lower Middle Income</v>
      </c>
      <c r="Q3110" t="str">
        <f>IFERROR(VLOOKUP(A3110,Ref_Data!$A:$C,3,0),"Unknown")</f>
        <v>Europe &amp; Central Asia</v>
      </c>
      <c r="R3110" t="str">
        <f t="shared" si="582"/>
        <v>Universal Access</v>
      </c>
      <c r="S3110">
        <f t="shared" si="583"/>
        <v>19.584672569179688</v>
      </c>
      <c r="T3110">
        <f t="shared" si="584"/>
        <v>-27.497370289641143</v>
      </c>
      <c r="U3110">
        <f t="shared" si="585"/>
        <v>2.0710622382259443</v>
      </c>
      <c r="V3110">
        <f t="shared" si="586"/>
        <v>0</v>
      </c>
      <c r="W3110">
        <f t="shared" si="587"/>
        <v>0.39742600800000005</v>
      </c>
    </row>
    <row r="3111" spans="1:23" x14ac:dyDescent="0.2">
      <c r="A3111" t="s">
        <v>483</v>
      </c>
      <c r="B3111" t="s">
        <v>482</v>
      </c>
      <c r="C3111">
        <v>2012</v>
      </c>
      <c r="D3111">
        <v>99.9</v>
      </c>
      <c r="E3111">
        <v>2.9</v>
      </c>
      <c r="F3111">
        <v>7.0313180319999997</v>
      </c>
      <c r="G3111">
        <v>2650.9986159999999</v>
      </c>
      <c r="H3111">
        <v>46210056</v>
      </c>
      <c r="I3111" t="str">
        <f>Master_Data!$A3111 &amp; "-" &amp; Master_Data!$C3111</f>
        <v>UKR-2012</v>
      </c>
      <c r="J3111">
        <f t="shared" si="576"/>
        <v>-9.9999999999994316E-2</v>
      </c>
      <c r="K3111">
        <f t="shared" si="577"/>
        <v>0.19999999999999973</v>
      </c>
      <c r="L3111">
        <f t="shared" si="578"/>
        <v>-0.16627758999999998</v>
      </c>
      <c r="M3111">
        <f t="shared" si="579"/>
        <v>324917600.01252979</v>
      </c>
      <c r="N3111">
        <f t="shared" si="580"/>
        <v>9.9999999999994316E-2</v>
      </c>
      <c r="O3111">
        <f t="shared" si="581"/>
        <v>2.6523280659456971</v>
      </c>
      <c r="P3111" t="str">
        <f>IFERROR(VLOOKUP(A3111,Ref_Data!$A:$B,2,0),"Unknown")</f>
        <v>Lower Middle Income</v>
      </c>
      <c r="Q3111" t="str">
        <f>IFERROR(VLOOKUP(A3111,Ref_Data!$A:$C,3,0),"Unknown")</f>
        <v>Europe &amp; Central Asia</v>
      </c>
      <c r="R3111" t="str">
        <f t="shared" si="582"/>
        <v>Universal Access</v>
      </c>
      <c r="S3111">
        <f t="shared" si="583"/>
        <v>18.779195463984379</v>
      </c>
      <c r="T3111">
        <f t="shared" si="584"/>
        <v>-27.207129453224884</v>
      </c>
      <c r="U3111">
        <f t="shared" si="585"/>
        <v>1.6258139689037705</v>
      </c>
      <c r="V3111">
        <f t="shared" si="586"/>
        <v>-9.9999999999994316E-2</v>
      </c>
      <c r="W3111">
        <f t="shared" si="587"/>
        <v>0.23114841800000008</v>
      </c>
    </row>
    <row r="3112" spans="1:23" x14ac:dyDescent="0.2">
      <c r="A3112" t="s">
        <v>483</v>
      </c>
      <c r="B3112" t="s">
        <v>482</v>
      </c>
      <c r="C3112">
        <v>2013</v>
      </c>
      <c r="D3112">
        <v>100</v>
      </c>
      <c r="E3112">
        <v>3.5</v>
      </c>
      <c r="F3112">
        <v>6.8349637310000002</v>
      </c>
      <c r="G3112">
        <v>2517.9113229999998</v>
      </c>
      <c r="H3112">
        <v>46126770</v>
      </c>
      <c r="I3112" t="str">
        <f>Master_Data!$A3112 &amp; "-" &amp; Master_Data!$C3112</f>
        <v>UKR-2013</v>
      </c>
      <c r="J3112">
        <f t="shared" si="576"/>
        <v>9.9999999999994316E-2</v>
      </c>
      <c r="K3112">
        <f t="shared" si="577"/>
        <v>0.60000000000000009</v>
      </c>
      <c r="L3112">
        <f t="shared" si="578"/>
        <v>-0.19635430099999951</v>
      </c>
      <c r="M3112">
        <f t="shared" si="579"/>
        <v>315274799.97817886</v>
      </c>
      <c r="N3112">
        <f t="shared" si="580"/>
        <v>0</v>
      </c>
      <c r="O3112">
        <f t="shared" si="581"/>
        <v>2.7145371119966168</v>
      </c>
      <c r="P3112" t="str">
        <f>IFERROR(VLOOKUP(A3112,Ref_Data!$A:$B,2,0),"Unknown")</f>
        <v>Lower Middle Income</v>
      </c>
      <c r="Q3112" t="str">
        <f>IFERROR(VLOOKUP(A3112,Ref_Data!$A:$C,3,0),"Unknown")</f>
        <v>Europe &amp; Central Asia</v>
      </c>
      <c r="R3112" t="str">
        <f t="shared" si="582"/>
        <v>Universal Access</v>
      </c>
      <c r="S3112">
        <f t="shared" si="583"/>
        <v>18.287461823359394</v>
      </c>
      <c r="T3112">
        <f t="shared" si="584"/>
        <v>-26.801640083835348</v>
      </c>
      <c r="U3112">
        <f t="shared" si="585"/>
        <v>1.8665932869999962</v>
      </c>
      <c r="V3112">
        <f t="shared" si="586"/>
        <v>0</v>
      </c>
      <c r="W3112">
        <f t="shared" si="587"/>
        <v>3.4794117000000568E-2</v>
      </c>
    </row>
    <row r="3113" spans="1:23" x14ac:dyDescent="0.2">
      <c r="A3113" t="s">
        <v>483</v>
      </c>
      <c r="B3113" t="s">
        <v>482</v>
      </c>
      <c r="C3113">
        <v>2014</v>
      </c>
      <c r="D3113">
        <v>100</v>
      </c>
      <c r="E3113">
        <v>3.5</v>
      </c>
      <c r="F3113">
        <v>5.8585154829999997</v>
      </c>
      <c r="G3113">
        <v>2298.607786</v>
      </c>
      <c r="H3113">
        <v>45972380</v>
      </c>
      <c r="I3113" t="str">
        <f>Master_Data!$A3113 &amp; "-" &amp; Master_Data!$C3113</f>
        <v>UKR-2014</v>
      </c>
      <c r="J3113">
        <f t="shared" si="576"/>
        <v>0</v>
      </c>
      <c r="K3113">
        <f t="shared" si="577"/>
        <v>0</v>
      </c>
      <c r="L3113">
        <f t="shared" si="578"/>
        <v>-0.97644824800000052</v>
      </c>
      <c r="M3113">
        <f t="shared" si="579"/>
        <v>269329900.02035952</v>
      </c>
      <c r="N3113">
        <f t="shared" si="580"/>
        <v>0</v>
      </c>
      <c r="O3113">
        <f t="shared" si="581"/>
        <v>2.5487234136602721</v>
      </c>
      <c r="P3113" t="str">
        <f>IFERROR(VLOOKUP(A3113,Ref_Data!$A:$B,2,0),"Unknown")</f>
        <v>Lower Middle Income</v>
      </c>
      <c r="Q3113" t="str">
        <f>IFERROR(VLOOKUP(A3113,Ref_Data!$A:$C,3,0),"Unknown")</f>
        <v>Europe &amp; Central Asia</v>
      </c>
      <c r="R3113" t="str">
        <f t="shared" si="582"/>
        <v>Universal Access</v>
      </c>
      <c r="S3113">
        <f t="shared" si="583"/>
        <v>17.559097411132853</v>
      </c>
      <c r="T3113">
        <f t="shared" si="584"/>
        <v>-26.611726605578301</v>
      </c>
      <c r="U3113">
        <f t="shared" si="585"/>
        <v>1.0672285849163154</v>
      </c>
      <c r="V3113">
        <f t="shared" si="586"/>
        <v>0</v>
      </c>
      <c r="W3113">
        <f t="shared" si="587"/>
        <v>-0.94165413099999995</v>
      </c>
    </row>
    <row r="3114" spans="1:23" x14ac:dyDescent="0.2">
      <c r="A3114" t="s">
        <v>483</v>
      </c>
      <c r="B3114" t="s">
        <v>482</v>
      </c>
      <c r="C3114">
        <v>2015</v>
      </c>
      <c r="D3114">
        <v>100</v>
      </c>
      <c r="E3114">
        <v>4.2</v>
      </c>
      <c r="F3114">
        <v>4.9384626760000003</v>
      </c>
      <c r="G3114">
        <v>2027.6416819999999</v>
      </c>
      <c r="H3114">
        <v>45784896</v>
      </c>
      <c r="I3114" t="str">
        <f>Master_Data!$A3114 &amp; "-" &amp; Master_Data!$C3114</f>
        <v>UKR-2015</v>
      </c>
      <c r="J3114">
        <f t="shared" si="576"/>
        <v>0</v>
      </c>
      <c r="K3114">
        <f t="shared" si="577"/>
        <v>0.70000000000000018</v>
      </c>
      <c r="L3114">
        <f t="shared" si="578"/>
        <v>-0.92005280699999936</v>
      </c>
      <c r="M3114">
        <f t="shared" si="579"/>
        <v>226107000.0205417</v>
      </c>
      <c r="N3114">
        <f t="shared" si="580"/>
        <v>0</v>
      </c>
      <c r="O3114">
        <f t="shared" si="581"/>
        <v>2.4355697162078762</v>
      </c>
      <c r="P3114" t="str">
        <f>IFERROR(VLOOKUP(A3114,Ref_Data!$A:$B,2,0),"Unknown")</f>
        <v>Lower Middle Income</v>
      </c>
      <c r="Q3114" t="str">
        <f>IFERROR(VLOOKUP(A3114,Ref_Data!$A:$C,3,0),"Unknown")</f>
        <v>Europe &amp; Central Asia</v>
      </c>
      <c r="R3114" t="str">
        <f t="shared" si="582"/>
        <v>Universal Access</v>
      </c>
      <c r="S3114">
        <f t="shared" si="583"/>
        <v>16.984761441953111</v>
      </c>
      <c r="T3114">
        <f t="shared" si="584"/>
        <v>-25.71515719149799</v>
      </c>
      <c r="U3114">
        <f t="shared" si="585"/>
        <v>0.22902130999582138</v>
      </c>
      <c r="V3114">
        <f t="shared" si="586"/>
        <v>0</v>
      </c>
      <c r="W3114">
        <f t="shared" si="587"/>
        <v>-1.8617069379999993</v>
      </c>
    </row>
    <row r="3115" spans="1:23" x14ac:dyDescent="0.2">
      <c r="A3115" t="s">
        <v>483</v>
      </c>
      <c r="B3115" t="s">
        <v>482</v>
      </c>
      <c r="C3115">
        <v>2016</v>
      </c>
      <c r="D3115">
        <v>100</v>
      </c>
      <c r="E3115">
        <v>5.5</v>
      </c>
      <c r="F3115">
        <v>4.9816282730000001</v>
      </c>
      <c r="G3115">
        <v>2007.977942</v>
      </c>
      <c r="H3115">
        <v>45616832</v>
      </c>
      <c r="I3115" t="str">
        <f>Master_Data!$A3115 &amp; "-" &amp; Master_Data!$C3115</f>
        <v>UKR-2016</v>
      </c>
      <c r="J3115">
        <f t="shared" si="576"/>
        <v>0</v>
      </c>
      <c r="K3115">
        <f t="shared" si="577"/>
        <v>1.2999999999999998</v>
      </c>
      <c r="L3115">
        <f t="shared" si="578"/>
        <v>4.3165596999999778E-2</v>
      </c>
      <c r="M3115">
        <f t="shared" si="579"/>
        <v>227246100.01589113</v>
      </c>
      <c r="N3115">
        <f t="shared" si="580"/>
        <v>0</v>
      </c>
      <c r="O3115">
        <f t="shared" si="581"/>
        <v>2.4809178272337813</v>
      </c>
      <c r="P3115" t="str">
        <f>IFERROR(VLOOKUP(A3115,Ref_Data!$A:$B,2,0),"Unknown")</f>
        <v>Lower Middle Income</v>
      </c>
      <c r="Q3115" t="str">
        <f>IFERROR(VLOOKUP(A3115,Ref_Data!$A:$C,3,0),"Unknown")</f>
        <v>Europe &amp; Central Asia</v>
      </c>
      <c r="R3115" t="str">
        <f t="shared" si="582"/>
        <v>Universal Access</v>
      </c>
      <c r="S3115">
        <f t="shared" si="583"/>
        <v>15.905248869453033</v>
      </c>
      <c r="T3115">
        <f t="shared" si="584"/>
        <v>-24.206057525184725</v>
      </c>
      <c r="U3115">
        <f t="shared" si="585"/>
        <v>0.30725647733054373</v>
      </c>
      <c r="V3115">
        <f t="shared" si="586"/>
        <v>0</v>
      </c>
      <c r="W3115">
        <f t="shared" si="587"/>
        <v>-1.8185413409999995</v>
      </c>
    </row>
    <row r="3116" spans="1:23" x14ac:dyDescent="0.2">
      <c r="A3116" t="s">
        <v>483</v>
      </c>
      <c r="B3116" t="s">
        <v>482</v>
      </c>
      <c r="C3116">
        <v>2017</v>
      </c>
      <c r="D3116">
        <v>100</v>
      </c>
      <c r="E3116">
        <v>6.5</v>
      </c>
      <c r="F3116">
        <v>4.5246305680000001</v>
      </c>
      <c r="G3116">
        <v>1967.8353520000001</v>
      </c>
      <c r="H3116">
        <v>45436041</v>
      </c>
      <c r="I3116" t="str">
        <f>Master_Data!$A3116 &amp; "-" &amp; Master_Data!$C3116</f>
        <v>UKR-2017</v>
      </c>
      <c r="J3116">
        <f t="shared" si="576"/>
        <v>0</v>
      </c>
      <c r="K3116">
        <f t="shared" si="577"/>
        <v>1</v>
      </c>
      <c r="L3116">
        <f t="shared" si="578"/>
        <v>-0.45699770500000003</v>
      </c>
      <c r="M3116">
        <f t="shared" si="579"/>
        <v>205581299.99750128</v>
      </c>
      <c r="N3116">
        <f t="shared" si="580"/>
        <v>0</v>
      </c>
      <c r="O3116">
        <f t="shared" si="581"/>
        <v>2.2992932632302865</v>
      </c>
      <c r="P3116" t="str">
        <f>IFERROR(VLOOKUP(A3116,Ref_Data!$A:$B,2,0),"Unknown")</f>
        <v>Lower Middle Income</v>
      </c>
      <c r="Q3116" t="str">
        <f>IFERROR(VLOOKUP(A3116,Ref_Data!$A:$C,3,0),"Unknown")</f>
        <v>Europe &amp; Central Asia</v>
      </c>
      <c r="R3116" t="str">
        <f t="shared" si="582"/>
        <v>Universal Access</v>
      </c>
      <c r="S3116">
        <f t="shared" si="583"/>
        <v>15.146092309921883</v>
      </c>
      <c r="T3116">
        <f t="shared" si="584"/>
        <v>-23.041518871734947</v>
      </c>
      <c r="U3116">
        <f t="shared" si="585"/>
        <v>-0.15312049757322388</v>
      </c>
      <c r="V3116">
        <f t="shared" si="586"/>
        <v>0</v>
      </c>
      <c r="W3116">
        <f t="shared" si="587"/>
        <v>-2.2755390459999996</v>
      </c>
    </row>
    <row r="3117" spans="1:23" x14ac:dyDescent="0.2">
      <c r="A3117" t="s">
        <v>483</v>
      </c>
      <c r="B3117" t="s">
        <v>482</v>
      </c>
      <c r="C3117">
        <v>2018</v>
      </c>
      <c r="D3117">
        <v>100</v>
      </c>
      <c r="E3117">
        <v>6.9</v>
      </c>
      <c r="F3117">
        <v>4.8287586339999997</v>
      </c>
      <c r="G3117">
        <v>2068.7560840000001</v>
      </c>
      <c r="H3117">
        <v>45208907</v>
      </c>
      <c r="I3117" t="str">
        <f>Master_Data!$A3117 &amp; "-" &amp; Master_Data!$C3117</f>
        <v>UKR-2018</v>
      </c>
      <c r="J3117">
        <f t="shared" si="576"/>
        <v>0</v>
      </c>
      <c r="K3117">
        <f t="shared" si="577"/>
        <v>0.40000000000000036</v>
      </c>
      <c r="L3117">
        <f t="shared" si="578"/>
        <v>0.30412806599999964</v>
      </c>
      <c r="M3117">
        <f t="shared" si="579"/>
        <v>218302900.00995302</v>
      </c>
      <c r="N3117">
        <f t="shared" si="580"/>
        <v>0</v>
      </c>
      <c r="O3117">
        <f t="shared" si="581"/>
        <v>2.3341362818682105</v>
      </c>
      <c r="P3117" t="str">
        <f>IFERROR(VLOOKUP(A3117,Ref_Data!$A:$B,2,0),"Unknown")</f>
        <v>Lower Middle Income</v>
      </c>
      <c r="Q3117" t="str">
        <f>IFERROR(VLOOKUP(A3117,Ref_Data!$A:$C,3,0),"Unknown")</f>
        <v>Europe &amp; Central Asia</v>
      </c>
      <c r="R3117" t="str">
        <f t="shared" si="582"/>
        <v>Universal Access</v>
      </c>
      <c r="S3117">
        <f t="shared" si="583"/>
        <v>14.516199440312505</v>
      </c>
      <c r="T3117">
        <f t="shared" si="584"/>
        <v>-22.6630301703253</v>
      </c>
      <c r="U3117">
        <f t="shared" si="585"/>
        <v>0.11788962437238482</v>
      </c>
      <c r="V3117">
        <f t="shared" si="586"/>
        <v>0</v>
      </c>
      <c r="W3117">
        <f t="shared" si="587"/>
        <v>-1.9714109799999999</v>
      </c>
    </row>
    <row r="3118" spans="1:23" x14ac:dyDescent="0.2">
      <c r="A3118" t="s">
        <v>483</v>
      </c>
      <c r="B3118" t="s">
        <v>482</v>
      </c>
      <c r="C3118">
        <v>2019</v>
      </c>
      <c r="D3118">
        <v>100</v>
      </c>
      <c r="E3118">
        <v>7.4</v>
      </c>
      <c r="F3118">
        <v>4.6245875380000001</v>
      </c>
      <c r="G3118">
        <v>1987.6247330000001</v>
      </c>
      <c r="H3118">
        <v>44957458</v>
      </c>
      <c r="I3118" t="str">
        <f>Master_Data!$A3118 &amp; "-" &amp; Master_Data!$C3118</f>
        <v>UKR-2019</v>
      </c>
      <c r="J3118">
        <f t="shared" si="576"/>
        <v>0</v>
      </c>
      <c r="K3118">
        <f t="shared" si="577"/>
        <v>0.5</v>
      </c>
      <c r="L3118">
        <f t="shared" si="578"/>
        <v>-0.20417109599999961</v>
      </c>
      <c r="M3118">
        <f t="shared" si="579"/>
        <v>207909700.0069584</v>
      </c>
      <c r="N3118">
        <f t="shared" si="580"/>
        <v>0</v>
      </c>
      <c r="O3118">
        <f t="shared" si="581"/>
        <v>2.3266904769392398</v>
      </c>
      <c r="P3118" t="str">
        <f>IFERROR(VLOOKUP(A3118,Ref_Data!$A:$B,2,0),"Unknown")</f>
        <v>Lower Middle Income</v>
      </c>
      <c r="Q3118" t="str">
        <f>IFERROR(VLOOKUP(A3118,Ref_Data!$A:$C,3,0),"Unknown")</f>
        <v>Europe &amp; Central Asia</v>
      </c>
      <c r="R3118" t="str">
        <f t="shared" si="582"/>
        <v>Universal Access</v>
      </c>
      <c r="S3118">
        <f t="shared" si="583"/>
        <v>13.958622860585876</v>
      </c>
      <c r="T3118">
        <f t="shared" si="584"/>
        <v>-22.062191043827291</v>
      </c>
      <c r="U3118">
        <f t="shared" si="585"/>
        <v>-5.8813757581587467E-2</v>
      </c>
      <c r="V3118">
        <f t="shared" si="586"/>
        <v>0</v>
      </c>
      <c r="W3118">
        <f t="shared" si="587"/>
        <v>-2.1755820759999995</v>
      </c>
    </row>
    <row r="3119" spans="1:23" x14ac:dyDescent="0.2">
      <c r="A3119" t="s">
        <v>483</v>
      </c>
      <c r="B3119" t="s">
        <v>482</v>
      </c>
      <c r="C3119">
        <v>2020</v>
      </c>
      <c r="D3119">
        <v>100</v>
      </c>
      <c r="E3119">
        <v>8.6999999999999993</v>
      </c>
      <c r="F3119">
        <v>4.4515921589999996</v>
      </c>
      <c r="G3119">
        <v>1932.9218229999999</v>
      </c>
      <c r="H3119">
        <v>44680014</v>
      </c>
      <c r="I3119" t="str">
        <f>Master_Data!$A3119 &amp; "-" &amp; Master_Data!$C3119</f>
        <v>UKR-2020</v>
      </c>
      <c r="J3119">
        <f t="shared" si="576"/>
        <v>0</v>
      </c>
      <c r="K3119">
        <f t="shared" si="577"/>
        <v>1.2999999999999989</v>
      </c>
      <c r="L3119">
        <f t="shared" si="578"/>
        <v>-0.1729953790000005</v>
      </c>
      <c r="M3119">
        <f t="shared" si="579"/>
        <v>198897199.9864102</v>
      </c>
      <c r="N3119">
        <f t="shared" si="580"/>
        <v>0</v>
      </c>
      <c r="O3119">
        <f t="shared" si="581"/>
        <v>2.3030378704560777</v>
      </c>
      <c r="P3119" t="str">
        <f>IFERROR(VLOOKUP(A3119,Ref_Data!$A:$B,2,0),"Unknown")</f>
        <v>Lower Middle Income</v>
      </c>
      <c r="Q3119" t="str">
        <f>IFERROR(VLOOKUP(A3119,Ref_Data!$A:$C,3,0),"Unknown")</f>
        <v>Europe &amp; Central Asia</v>
      </c>
      <c r="R3119" t="str">
        <f t="shared" si="582"/>
        <v>Universal Access</v>
      </c>
      <c r="S3119">
        <f t="shared" si="583"/>
        <v>13.426165474335917</v>
      </c>
      <c r="T3119">
        <f t="shared" si="584"/>
        <v>-21.834853433815262</v>
      </c>
      <c r="U3119">
        <f t="shared" si="585"/>
        <v>5.0844522698741734E-2</v>
      </c>
      <c r="V3119">
        <f t="shared" si="586"/>
        <v>0</v>
      </c>
      <c r="W3119">
        <f t="shared" si="587"/>
        <v>-2.348577455</v>
      </c>
    </row>
    <row r="3120" spans="1:23" x14ac:dyDescent="0.2">
      <c r="A3120" t="s">
        <v>483</v>
      </c>
      <c r="B3120" t="s">
        <v>482</v>
      </c>
      <c r="C3120">
        <v>2021</v>
      </c>
      <c r="D3120">
        <v>100</v>
      </c>
      <c r="E3120">
        <v>8.9</v>
      </c>
      <c r="F3120">
        <v>4.3824437950000004</v>
      </c>
      <c r="G3120">
        <v>2096.0621759999999</v>
      </c>
      <c r="H3120">
        <v>44298640</v>
      </c>
      <c r="I3120" t="str">
        <f>Master_Data!$A3120 &amp; "-" &amp; Master_Data!$C3120</f>
        <v>UKR-2021</v>
      </c>
      <c r="J3120">
        <f t="shared" si="576"/>
        <v>0</v>
      </c>
      <c r="K3120">
        <f t="shared" si="577"/>
        <v>0.20000000000000107</v>
      </c>
      <c r="L3120">
        <f t="shared" si="578"/>
        <v>-6.9148363999999241E-2</v>
      </c>
      <c r="M3120">
        <f t="shared" si="579"/>
        <v>194136299.99493882</v>
      </c>
      <c r="N3120">
        <f t="shared" si="580"/>
        <v>0</v>
      </c>
      <c r="O3120">
        <f t="shared" si="581"/>
        <v>2.0907985675134859</v>
      </c>
      <c r="P3120" t="str">
        <f>IFERROR(VLOOKUP(A3120,Ref_Data!$A:$B,2,0),"Unknown")</f>
        <v>Lower Middle Income</v>
      </c>
      <c r="Q3120" t="str">
        <f>IFERROR(VLOOKUP(A3120,Ref_Data!$A:$C,3,0),"Unknown")</f>
        <v>Europe &amp; Central Asia</v>
      </c>
      <c r="R3120" t="str">
        <f t="shared" si="582"/>
        <v>Universal Access</v>
      </c>
      <c r="S3120">
        <f t="shared" si="583"/>
        <v>12.87483148972656</v>
      </c>
      <c r="T3120">
        <f t="shared" si="584"/>
        <v>-20.703381642512056</v>
      </c>
      <c r="U3120">
        <f t="shared" si="585"/>
        <v>-0.19829054600418594</v>
      </c>
      <c r="V3120">
        <f t="shared" si="586"/>
        <v>0</v>
      </c>
      <c r="W3120">
        <f t="shared" si="587"/>
        <v>-2.4177258189999993</v>
      </c>
    </row>
    <row r="3121" spans="1:23" x14ac:dyDescent="0.2">
      <c r="A3121" t="s">
        <v>483</v>
      </c>
      <c r="B3121" t="s">
        <v>482</v>
      </c>
      <c r="C3121">
        <v>2022</v>
      </c>
      <c r="D3121">
        <v>100</v>
      </c>
      <c r="F3121">
        <v>2.9073955599999999</v>
      </c>
      <c r="G3121">
        <v>1479.47225</v>
      </c>
      <c r="H3121">
        <v>41048766</v>
      </c>
      <c r="I3121" t="str">
        <f>Master_Data!$A3121 &amp; "-" &amp; Master_Data!$C3121</f>
        <v>UKR-2022</v>
      </c>
      <c r="J3121">
        <f t="shared" si="576"/>
        <v>0</v>
      </c>
      <c r="K3121" t="str">
        <f t="shared" si="577"/>
        <v/>
      </c>
      <c r="L3121">
        <f t="shared" si="578"/>
        <v>-1.4750482350000005</v>
      </c>
      <c r="M3121">
        <f t="shared" si="579"/>
        <v>119345000.01187895</v>
      </c>
      <c r="N3121">
        <f t="shared" si="580"/>
        <v>0</v>
      </c>
      <c r="O3121">
        <f t="shared" si="581"/>
        <v>1.9651572106202058</v>
      </c>
      <c r="P3121" t="str">
        <f>IFERROR(VLOOKUP(A3121,Ref_Data!$A:$B,2,0),"Unknown")</f>
        <v>Lower Middle Income</v>
      </c>
      <c r="Q3121" t="str">
        <f>IFERROR(VLOOKUP(A3121,Ref_Data!$A:$C,3,0),"Unknown")</f>
        <v>Europe &amp; Central Asia</v>
      </c>
      <c r="R3121" t="str">
        <f t="shared" si="582"/>
        <v>Universal Access</v>
      </c>
      <c r="S3121">
        <f t="shared" si="583"/>
        <v>12.585946336015652</v>
      </c>
      <c r="T3121" t="str">
        <f t="shared" si="584"/>
        <v/>
      </c>
      <c r="U3121">
        <f t="shared" si="585"/>
        <v>-1.6434054922259365</v>
      </c>
      <c r="V3121">
        <f t="shared" si="586"/>
        <v>0</v>
      </c>
      <c r="W3121">
        <f t="shared" si="587"/>
        <v>-3.8927740539999998</v>
      </c>
    </row>
    <row r="3122" spans="1:23" x14ac:dyDescent="0.2">
      <c r="A3122" t="s">
        <v>485</v>
      </c>
      <c r="B3122" t="s">
        <v>484</v>
      </c>
      <c r="C3122">
        <v>2010</v>
      </c>
      <c r="D3122">
        <v>98.201268319999997</v>
      </c>
      <c r="E3122">
        <v>15.363151289999999</v>
      </c>
      <c r="F3122">
        <v>5.3800158429999998</v>
      </c>
      <c r="G3122">
        <v>1703.100533</v>
      </c>
      <c r="H3122">
        <v>2573477299</v>
      </c>
      <c r="I3122" t="str">
        <f>Master_Data!$A3122 &amp; "-" &amp; Master_Data!$C3122</f>
        <v>UMC-2010</v>
      </c>
      <c r="J3122" t="str">
        <f t="shared" si="576"/>
        <v/>
      </c>
      <c r="K3122" t="str">
        <f t="shared" si="577"/>
        <v/>
      </c>
      <c r="L3122" t="str">
        <f t="shared" si="578"/>
        <v/>
      </c>
      <c r="M3122">
        <f t="shared" si="579"/>
        <v>13845348640.220848</v>
      </c>
      <c r="N3122">
        <f t="shared" si="580"/>
        <v>1.7987316800000031</v>
      </c>
      <c r="O3122">
        <f t="shared" si="581"/>
        <v>3.1589537662366522</v>
      </c>
      <c r="P3122" t="str">
        <f>IFERROR(VLOOKUP(A3122,Ref_Data!$A:$B,2,0),"Unknown")</f>
        <v>Unknown</v>
      </c>
      <c r="Q3122" t="str">
        <f>IFERROR(VLOOKUP(A3122,Ref_Data!$A:$C,3,0),"Unknown")</f>
        <v>Unknown</v>
      </c>
      <c r="R3122" t="str">
        <f t="shared" si="582"/>
        <v>Universal Access</v>
      </c>
      <c r="S3122">
        <f t="shared" si="583"/>
        <v>18.576610880585946</v>
      </c>
      <c r="T3122">
        <f t="shared" si="584"/>
        <v>-15.049513616737903</v>
      </c>
      <c r="U3122">
        <f t="shared" si="585"/>
        <v>0.28195662900836549</v>
      </c>
      <c r="V3122">
        <f t="shared" si="586"/>
        <v>0</v>
      </c>
      <c r="W3122">
        <f t="shared" si="587"/>
        <v>0</v>
      </c>
    </row>
    <row r="3123" spans="1:23" x14ac:dyDescent="0.2">
      <c r="A3123" t="s">
        <v>485</v>
      </c>
      <c r="B3123" t="s">
        <v>484</v>
      </c>
      <c r="C3123">
        <v>2011</v>
      </c>
      <c r="D3123">
        <v>98.415699739999994</v>
      </c>
      <c r="E3123">
        <v>14.37855094</v>
      </c>
      <c r="F3123">
        <v>5.7262405789999997</v>
      </c>
      <c r="G3123">
        <v>1778.440333</v>
      </c>
      <c r="H3123">
        <v>2594753350</v>
      </c>
      <c r="I3123" t="str">
        <f>Master_Data!$A3123 &amp; "-" &amp; Master_Data!$C3123</f>
        <v>UMC-2011</v>
      </c>
      <c r="J3123">
        <f t="shared" si="576"/>
        <v>0.21443141999999682</v>
      </c>
      <c r="K3123">
        <f t="shared" si="577"/>
        <v>-0.98460034999999912</v>
      </c>
      <c r="L3123">
        <f t="shared" si="578"/>
        <v>0.34622473599999992</v>
      </c>
      <c r="M3123">
        <f t="shared" si="579"/>
        <v>14858181925.26619</v>
      </c>
      <c r="N3123">
        <f t="shared" si="580"/>
        <v>1.5843002600000062</v>
      </c>
      <c r="O3123">
        <f t="shared" si="581"/>
        <v>3.2198103432239242</v>
      </c>
      <c r="P3123" t="str">
        <f>IFERROR(VLOOKUP(A3123,Ref_Data!$A:$B,2,0),"Unknown")</f>
        <v>Unknown</v>
      </c>
      <c r="Q3123" t="str">
        <f>IFERROR(VLOOKUP(A3123,Ref_Data!$A:$C,3,0),"Unknown")</f>
        <v>Unknown</v>
      </c>
      <c r="R3123" t="str">
        <f t="shared" si="582"/>
        <v>Universal Access</v>
      </c>
      <c r="S3123">
        <f t="shared" si="583"/>
        <v>18.000372309179681</v>
      </c>
      <c r="T3123">
        <f t="shared" si="584"/>
        <v>-15.818819349641142</v>
      </c>
      <c r="U3123">
        <f t="shared" si="585"/>
        <v>0.59970719522594429</v>
      </c>
      <c r="V3123">
        <f t="shared" si="586"/>
        <v>0.21443141999999682</v>
      </c>
      <c r="W3123">
        <f t="shared" si="587"/>
        <v>0.34622473599999992</v>
      </c>
    </row>
    <row r="3124" spans="1:23" x14ac:dyDescent="0.2">
      <c r="A3124" t="s">
        <v>485</v>
      </c>
      <c r="B3124" t="s">
        <v>484</v>
      </c>
      <c r="C3124">
        <v>2012</v>
      </c>
      <c r="D3124">
        <v>98.650785749999997</v>
      </c>
      <c r="E3124">
        <v>14.25898639</v>
      </c>
      <c r="F3124">
        <v>5.8580829139999997</v>
      </c>
      <c r="G3124">
        <v>1817.263303</v>
      </c>
      <c r="H3124">
        <v>2618393970</v>
      </c>
      <c r="I3124" t="str">
        <f>Master_Data!$A3124 &amp; "-" &amp; Master_Data!$C3124</f>
        <v>UMC-2012</v>
      </c>
      <c r="J3124">
        <f t="shared" si="576"/>
        <v>0.2350860100000034</v>
      </c>
      <c r="K3124">
        <f t="shared" si="577"/>
        <v>-0.11956454999999977</v>
      </c>
      <c r="L3124">
        <f t="shared" si="578"/>
        <v>0.13184233499999998</v>
      </c>
      <c r="M3124">
        <f t="shared" si="579"/>
        <v>15338768977.777628</v>
      </c>
      <c r="N3124">
        <f t="shared" si="580"/>
        <v>1.3492142500000028</v>
      </c>
      <c r="O3124">
        <f t="shared" si="581"/>
        <v>3.2235740986621351</v>
      </c>
      <c r="P3124" t="str">
        <f>IFERROR(VLOOKUP(A3124,Ref_Data!$A:$B,2,0),"Unknown")</f>
        <v>Unknown</v>
      </c>
      <c r="Q3124" t="str">
        <f>IFERROR(VLOOKUP(A3124,Ref_Data!$A:$C,3,0),"Unknown")</f>
        <v>Unknown</v>
      </c>
      <c r="R3124" t="str">
        <f t="shared" si="582"/>
        <v>Universal Access</v>
      </c>
      <c r="S3124">
        <f t="shared" si="583"/>
        <v>17.529981213984371</v>
      </c>
      <c r="T3124">
        <f t="shared" si="584"/>
        <v>-15.848143063224882</v>
      </c>
      <c r="U3124">
        <f t="shared" si="585"/>
        <v>0.45257885090377048</v>
      </c>
      <c r="V3124">
        <f t="shared" si="586"/>
        <v>0.44951743000000022</v>
      </c>
      <c r="W3124">
        <f t="shared" si="587"/>
        <v>0.4780670709999999</v>
      </c>
    </row>
    <row r="3125" spans="1:23" x14ac:dyDescent="0.2">
      <c r="A3125" t="s">
        <v>485</v>
      </c>
      <c r="B3125" t="s">
        <v>484</v>
      </c>
      <c r="C3125">
        <v>2013</v>
      </c>
      <c r="D3125">
        <v>98.816397559999999</v>
      </c>
      <c r="E3125">
        <v>14.193441350000001</v>
      </c>
      <c r="F3125">
        <v>6.0211895609999999</v>
      </c>
      <c r="G3125">
        <v>1854.5124370000001</v>
      </c>
      <c r="H3125">
        <v>2642487513</v>
      </c>
      <c r="I3125" t="str">
        <f>Master_Data!$A3125 &amp; "-" &amp; Master_Data!$C3125</f>
        <v>UMC-2013</v>
      </c>
      <c r="J3125">
        <f t="shared" si="576"/>
        <v>0.16561181000000147</v>
      </c>
      <c r="K3125">
        <f t="shared" si="577"/>
        <v>-6.5545039999999943E-2</v>
      </c>
      <c r="L3125">
        <f t="shared" si="578"/>
        <v>0.16310664700000022</v>
      </c>
      <c r="M3125">
        <f t="shared" si="579"/>
        <v>15910918228.348452</v>
      </c>
      <c r="N3125">
        <f t="shared" si="580"/>
        <v>1.1836024400000014</v>
      </c>
      <c r="O3125">
        <f t="shared" si="581"/>
        <v>3.2467776655843479</v>
      </c>
      <c r="P3125" t="str">
        <f>IFERROR(VLOOKUP(A3125,Ref_Data!$A:$B,2,0),"Unknown")</f>
        <v>Unknown</v>
      </c>
      <c r="Q3125" t="str">
        <f>IFERROR(VLOOKUP(A3125,Ref_Data!$A:$C,3,0),"Unknown")</f>
        <v>Unknown</v>
      </c>
      <c r="R3125" t="str">
        <f t="shared" si="582"/>
        <v>Universal Access</v>
      </c>
      <c r="S3125">
        <f t="shared" si="583"/>
        <v>17.103859383359392</v>
      </c>
      <c r="T3125">
        <f t="shared" si="584"/>
        <v>-16.108198733835348</v>
      </c>
      <c r="U3125">
        <f t="shared" si="585"/>
        <v>1.0528191169999959</v>
      </c>
      <c r="V3125">
        <f t="shared" si="586"/>
        <v>0.61512924000000169</v>
      </c>
      <c r="W3125">
        <f t="shared" si="587"/>
        <v>0.64117371800000011</v>
      </c>
    </row>
    <row r="3126" spans="1:23" x14ac:dyDescent="0.2">
      <c r="A3126" t="s">
        <v>485</v>
      </c>
      <c r="B3126" t="s">
        <v>484</v>
      </c>
      <c r="C3126">
        <v>2014</v>
      </c>
      <c r="D3126">
        <v>98.918488940000003</v>
      </c>
      <c r="E3126">
        <v>14.36878797</v>
      </c>
      <c r="F3126">
        <v>6.0234471029999996</v>
      </c>
      <c r="G3126">
        <v>1873.769853</v>
      </c>
      <c r="H3126">
        <v>2665669456</v>
      </c>
      <c r="I3126" t="str">
        <f>Master_Data!$A3126 &amp; "-" &amp; Master_Data!$C3126</f>
        <v>UMC-2014</v>
      </c>
      <c r="J3126">
        <f t="shared" si="576"/>
        <v>0.10209138000000451</v>
      </c>
      <c r="K3126">
        <f t="shared" si="577"/>
        <v>0.17534661999999912</v>
      </c>
      <c r="L3126">
        <f t="shared" si="578"/>
        <v>2.2575419999997237E-3</v>
      </c>
      <c r="M3126">
        <f t="shared" si="579"/>
        <v>16056518962.298784</v>
      </c>
      <c r="N3126">
        <f t="shared" si="580"/>
        <v>1.0815110599999969</v>
      </c>
      <c r="O3126">
        <f t="shared" si="581"/>
        <v>3.214614160515048</v>
      </c>
      <c r="P3126" t="str">
        <f>IFERROR(VLOOKUP(A3126,Ref_Data!$A:$B,2,0),"Unknown")</f>
        <v>Unknown</v>
      </c>
      <c r="Q3126" t="str">
        <f>IFERROR(VLOOKUP(A3126,Ref_Data!$A:$C,3,0),"Unknown")</f>
        <v>Unknown</v>
      </c>
      <c r="R3126" t="str">
        <f t="shared" si="582"/>
        <v>Universal Access</v>
      </c>
      <c r="S3126">
        <f t="shared" si="583"/>
        <v>16.477586351132857</v>
      </c>
      <c r="T3126">
        <f t="shared" si="584"/>
        <v>-15.742938635578302</v>
      </c>
      <c r="U3126">
        <f t="shared" si="585"/>
        <v>1.2321602049163154</v>
      </c>
      <c r="V3126">
        <f t="shared" si="586"/>
        <v>0.71722062000000619</v>
      </c>
      <c r="W3126">
        <f t="shared" si="587"/>
        <v>0.64343125999999984</v>
      </c>
    </row>
    <row r="3127" spans="1:23" x14ac:dyDescent="0.2">
      <c r="A3127" t="s">
        <v>485</v>
      </c>
      <c r="B3127" t="s">
        <v>484</v>
      </c>
      <c r="C3127">
        <v>2015</v>
      </c>
      <c r="D3127">
        <v>98.998351119999995</v>
      </c>
      <c r="E3127">
        <v>14.54291892</v>
      </c>
      <c r="F3127">
        <v>5.8956841710000001</v>
      </c>
      <c r="G3127">
        <v>1849.465355</v>
      </c>
      <c r="H3127">
        <v>2687902951</v>
      </c>
      <c r="I3127" t="str">
        <f>Master_Data!$A3127 &amp; "-" &amp; Master_Data!$C3127</f>
        <v>UMC-2015</v>
      </c>
      <c r="J3127">
        <f t="shared" si="576"/>
        <v>7.9862179999992122E-2</v>
      </c>
      <c r="K3127">
        <f t="shared" si="577"/>
        <v>0.17413095000000034</v>
      </c>
      <c r="L3127">
        <f t="shared" si="578"/>
        <v>-0.12776293199999955</v>
      </c>
      <c r="M3127">
        <f t="shared" si="579"/>
        <v>15847026881.394888</v>
      </c>
      <c r="N3127">
        <f t="shared" si="580"/>
        <v>1.0016488800000047</v>
      </c>
      <c r="O3127">
        <f t="shared" si="581"/>
        <v>3.1877775677501137</v>
      </c>
      <c r="P3127" t="str">
        <f>IFERROR(VLOOKUP(A3127,Ref_Data!$A:$B,2,0),"Unknown")</f>
        <v>Unknown</v>
      </c>
      <c r="Q3127" t="str">
        <f>IFERROR(VLOOKUP(A3127,Ref_Data!$A:$C,3,0),"Unknown")</f>
        <v>Unknown</v>
      </c>
      <c r="R3127" t="str">
        <f t="shared" si="582"/>
        <v>Universal Access</v>
      </c>
      <c r="S3127">
        <f t="shared" si="583"/>
        <v>15.983112561953106</v>
      </c>
      <c r="T3127">
        <f t="shared" si="584"/>
        <v>-15.37223827149799</v>
      </c>
      <c r="U3127">
        <f t="shared" si="585"/>
        <v>1.1862428049958211</v>
      </c>
      <c r="V3127">
        <f t="shared" si="586"/>
        <v>0.79708279999999831</v>
      </c>
      <c r="W3127">
        <f t="shared" si="587"/>
        <v>0.51566832800000029</v>
      </c>
    </row>
    <row r="3128" spans="1:23" x14ac:dyDescent="0.2">
      <c r="A3128" t="s">
        <v>485</v>
      </c>
      <c r="B3128" t="s">
        <v>484</v>
      </c>
      <c r="C3128">
        <v>2016</v>
      </c>
      <c r="D3128">
        <v>99.034494230000007</v>
      </c>
      <c r="E3128">
        <v>14.909684710000001</v>
      </c>
      <c r="F3128">
        <v>5.865273105</v>
      </c>
      <c r="G3128">
        <v>1843.967719</v>
      </c>
      <c r="H3128">
        <v>2709372162</v>
      </c>
      <c r="I3128" t="str">
        <f>Master_Data!$A3128 &amp; "-" &amp; Master_Data!$C3128</f>
        <v>UMC-2016</v>
      </c>
      <c r="J3128">
        <f t="shared" si="576"/>
        <v>3.6143110000011802E-2</v>
      </c>
      <c r="K3128">
        <f t="shared" si="577"/>
        <v>0.36676579000000054</v>
      </c>
      <c r="L3128">
        <f t="shared" si="578"/>
        <v>-3.0411066000000098E-2</v>
      </c>
      <c r="M3128">
        <f t="shared" si="579"/>
        <v>15891207673.214302</v>
      </c>
      <c r="N3128">
        <f t="shared" si="580"/>
        <v>0.96550576999999294</v>
      </c>
      <c r="O3128">
        <f t="shared" si="581"/>
        <v>3.1807894707510336</v>
      </c>
      <c r="P3128" t="str">
        <f>IFERROR(VLOOKUP(A3128,Ref_Data!$A:$B,2,0),"Unknown")</f>
        <v>Unknown</v>
      </c>
      <c r="Q3128" t="str">
        <f>IFERROR(VLOOKUP(A3128,Ref_Data!$A:$C,3,0),"Unknown")</f>
        <v>Unknown</v>
      </c>
      <c r="R3128" t="str">
        <f t="shared" si="582"/>
        <v>Universal Access</v>
      </c>
      <c r="S3128">
        <f t="shared" si="583"/>
        <v>14.93974309945304</v>
      </c>
      <c r="T3128">
        <f t="shared" si="584"/>
        <v>-14.796372815184725</v>
      </c>
      <c r="U3128">
        <f t="shared" si="585"/>
        <v>1.1909013093305436</v>
      </c>
      <c r="V3128">
        <f t="shared" si="586"/>
        <v>0.83322591000001012</v>
      </c>
      <c r="W3128">
        <f t="shared" si="587"/>
        <v>0.48525726200000019</v>
      </c>
    </row>
    <row r="3129" spans="1:23" x14ac:dyDescent="0.2">
      <c r="A3129" t="s">
        <v>485</v>
      </c>
      <c r="B3129" t="s">
        <v>484</v>
      </c>
      <c r="C3129">
        <v>2017</v>
      </c>
      <c r="D3129">
        <v>99.160826920000005</v>
      </c>
      <c r="E3129">
        <v>15.131814990000001</v>
      </c>
      <c r="F3129">
        <v>5.9442122749999999</v>
      </c>
      <c r="G3129">
        <v>1887.178604</v>
      </c>
      <c r="H3129">
        <v>2731150081</v>
      </c>
      <c r="I3129" t="str">
        <f>Master_Data!$A3129 &amp; "-" &amp; Master_Data!$C3129</f>
        <v>UMC-2017</v>
      </c>
      <c r="J3129">
        <f t="shared" si="576"/>
        <v>0.12633268999999814</v>
      </c>
      <c r="K3129">
        <f t="shared" si="577"/>
        <v>0.22213028000000001</v>
      </c>
      <c r="L3129">
        <f t="shared" si="578"/>
        <v>7.8939169999999947E-2</v>
      </c>
      <c r="M3129">
        <f t="shared" si="579"/>
        <v>16234535836.347445</v>
      </c>
      <c r="N3129">
        <f t="shared" si="580"/>
        <v>0.8391730799999948</v>
      </c>
      <c r="O3129">
        <f t="shared" si="581"/>
        <v>3.1497878697865951</v>
      </c>
      <c r="P3129" t="str">
        <f>IFERROR(VLOOKUP(A3129,Ref_Data!$A:$B,2,0),"Unknown")</f>
        <v>Unknown</v>
      </c>
      <c r="Q3129" t="str">
        <f>IFERROR(VLOOKUP(A3129,Ref_Data!$A:$C,3,0),"Unknown")</f>
        <v>Unknown</v>
      </c>
      <c r="R3129" t="str">
        <f t="shared" si="582"/>
        <v>Universal Access</v>
      </c>
      <c r="S3129">
        <f t="shared" si="583"/>
        <v>14.306919229921888</v>
      </c>
      <c r="T3129">
        <f t="shared" si="584"/>
        <v>-14.409703881734947</v>
      </c>
      <c r="U3129">
        <f t="shared" si="585"/>
        <v>1.266461209426776</v>
      </c>
      <c r="V3129">
        <f t="shared" si="586"/>
        <v>0.95955860000000825</v>
      </c>
      <c r="W3129">
        <f t="shared" si="587"/>
        <v>0.56419643200000014</v>
      </c>
    </row>
    <row r="3130" spans="1:23" x14ac:dyDescent="0.2">
      <c r="A3130" t="s">
        <v>485</v>
      </c>
      <c r="B3130" t="s">
        <v>484</v>
      </c>
      <c r="C3130">
        <v>2018</v>
      </c>
      <c r="D3130">
        <v>99.179608720000004</v>
      </c>
      <c r="E3130">
        <v>15.312811229999999</v>
      </c>
      <c r="F3130">
        <v>6.12153306</v>
      </c>
      <c r="G3130">
        <v>1939.5902249999999</v>
      </c>
      <c r="H3130">
        <v>2751574852</v>
      </c>
      <c r="I3130" t="str">
        <f>Master_Data!$A3130 &amp; "-" &amp; Master_Data!$C3130</f>
        <v>UMC-2018</v>
      </c>
      <c r="J3130">
        <f t="shared" si="576"/>
        <v>1.8781799999999294E-2</v>
      </c>
      <c r="K3130">
        <f t="shared" si="577"/>
        <v>0.18099623999999892</v>
      </c>
      <c r="L3130">
        <f t="shared" si="578"/>
        <v>0.17732078500000004</v>
      </c>
      <c r="M3130">
        <f t="shared" si="579"/>
        <v>16843856423.582607</v>
      </c>
      <c r="N3130">
        <f t="shared" si="580"/>
        <v>0.8203912799999955</v>
      </c>
      <c r="O3130">
        <f t="shared" si="581"/>
        <v>3.15609605632035</v>
      </c>
      <c r="P3130" t="str">
        <f>IFERROR(VLOOKUP(A3130,Ref_Data!$A:$B,2,0),"Unknown")</f>
        <v>Unknown</v>
      </c>
      <c r="Q3130" t="str">
        <f>IFERROR(VLOOKUP(A3130,Ref_Data!$A:$C,3,0),"Unknown")</f>
        <v>Unknown</v>
      </c>
      <c r="R3130" t="str">
        <f t="shared" si="582"/>
        <v>Universal Access</v>
      </c>
      <c r="S3130">
        <f t="shared" si="583"/>
        <v>13.695808160312509</v>
      </c>
      <c r="T3130">
        <f t="shared" si="584"/>
        <v>-14.250218940325302</v>
      </c>
      <c r="U3130">
        <f t="shared" si="585"/>
        <v>1.4106640503723851</v>
      </c>
      <c r="V3130">
        <f t="shared" si="586"/>
        <v>0.97834040000000755</v>
      </c>
      <c r="W3130">
        <f t="shared" si="587"/>
        <v>0.74151721700000017</v>
      </c>
    </row>
    <row r="3131" spans="1:23" x14ac:dyDescent="0.2">
      <c r="A3131" t="s">
        <v>485</v>
      </c>
      <c r="B3131" t="s">
        <v>484</v>
      </c>
      <c r="C3131">
        <v>2019</v>
      </c>
      <c r="D3131">
        <v>99.277127039999996</v>
      </c>
      <c r="E3131">
        <v>15.86409514</v>
      </c>
      <c r="F3131">
        <v>6.2213443359999996</v>
      </c>
      <c r="G3131">
        <v>1997.8443139999999</v>
      </c>
      <c r="H3131">
        <v>2769964564</v>
      </c>
      <c r="I3131" t="str">
        <f>Master_Data!$A3131 &amp; "-" &amp; Master_Data!$C3131</f>
        <v>UMC-2019</v>
      </c>
      <c r="J3131">
        <f t="shared" si="576"/>
        <v>9.7518319999991832E-2</v>
      </c>
      <c r="K3131">
        <f t="shared" si="577"/>
        <v>0.55128391000000043</v>
      </c>
      <c r="L3131">
        <f t="shared" si="578"/>
        <v>9.9811275999999616E-2</v>
      </c>
      <c r="M3131">
        <f t="shared" si="579"/>
        <v>17232903351.162109</v>
      </c>
      <c r="N3131">
        <f t="shared" si="580"/>
        <v>0.72287296000000367</v>
      </c>
      <c r="O3131">
        <f t="shared" si="581"/>
        <v>3.1140286019303907</v>
      </c>
      <c r="P3131" t="str">
        <f>IFERROR(VLOOKUP(A3131,Ref_Data!$A:$B,2,0),"Unknown")</f>
        <v>Unknown</v>
      </c>
      <c r="Q3131" t="str">
        <f>IFERROR(VLOOKUP(A3131,Ref_Data!$A:$C,3,0),"Unknown")</f>
        <v>Unknown</v>
      </c>
      <c r="R3131" t="str">
        <f t="shared" si="582"/>
        <v>Universal Access</v>
      </c>
      <c r="S3131">
        <f t="shared" si="583"/>
        <v>13.235749900585873</v>
      </c>
      <c r="T3131">
        <f t="shared" si="584"/>
        <v>-13.598095903827289</v>
      </c>
      <c r="U3131">
        <f t="shared" si="585"/>
        <v>1.537943040418412</v>
      </c>
      <c r="V3131">
        <f t="shared" si="586"/>
        <v>1.0758587199999994</v>
      </c>
      <c r="W3131">
        <f t="shared" si="587"/>
        <v>0.84132849299999979</v>
      </c>
    </row>
    <row r="3132" spans="1:23" x14ac:dyDescent="0.2">
      <c r="A3132" t="s">
        <v>485</v>
      </c>
      <c r="B3132" t="s">
        <v>484</v>
      </c>
      <c r="C3132">
        <v>2020</v>
      </c>
      <c r="D3132">
        <v>99.217576919999999</v>
      </c>
      <c r="E3132">
        <v>16.58534276</v>
      </c>
      <c r="F3132">
        <v>6.1659616919999998</v>
      </c>
      <c r="G3132">
        <v>1996.261677</v>
      </c>
      <c r="H3132">
        <v>2784871872</v>
      </c>
      <c r="I3132" t="str">
        <f>Master_Data!$A3132 &amp; "-" &amp; Master_Data!$C3132</f>
        <v>UMC-2020</v>
      </c>
      <c r="J3132">
        <f t="shared" si="576"/>
        <v>-5.9550119999997264E-2</v>
      </c>
      <c r="K3132">
        <f t="shared" si="577"/>
        <v>0.72124761999999976</v>
      </c>
      <c r="L3132">
        <f t="shared" si="578"/>
        <v>-5.5382643999999814E-2</v>
      </c>
      <c r="M3132">
        <f t="shared" si="579"/>
        <v>17171413279.880327</v>
      </c>
      <c r="N3132">
        <f t="shared" si="580"/>
        <v>0.78242308000000094</v>
      </c>
      <c r="O3132">
        <f t="shared" si="581"/>
        <v>3.0887542264831045</v>
      </c>
      <c r="P3132" t="str">
        <f>IFERROR(VLOOKUP(A3132,Ref_Data!$A:$B,2,0),"Unknown")</f>
        <v>Unknown</v>
      </c>
      <c r="Q3132" t="str">
        <f>IFERROR(VLOOKUP(A3132,Ref_Data!$A:$C,3,0),"Unknown")</f>
        <v>Unknown</v>
      </c>
      <c r="R3132" t="str">
        <f t="shared" si="582"/>
        <v>Universal Access</v>
      </c>
      <c r="S3132">
        <f t="shared" si="583"/>
        <v>12.643742394335916</v>
      </c>
      <c r="T3132">
        <f t="shared" si="584"/>
        <v>-13.949510673815261</v>
      </c>
      <c r="U3132">
        <f t="shared" si="585"/>
        <v>1.7652140556987419</v>
      </c>
      <c r="V3132">
        <f t="shared" si="586"/>
        <v>1.0163086000000021</v>
      </c>
      <c r="W3132">
        <f t="shared" si="587"/>
        <v>0.78594584899999997</v>
      </c>
    </row>
    <row r="3133" spans="1:23" x14ac:dyDescent="0.2">
      <c r="A3133" t="s">
        <v>485</v>
      </c>
      <c r="B3133" t="s">
        <v>484</v>
      </c>
      <c r="C3133">
        <v>2021</v>
      </c>
      <c r="D3133">
        <v>99.435637299999996</v>
      </c>
      <c r="F3133">
        <v>6.4632997899999998</v>
      </c>
      <c r="G3133">
        <v>2115.53206</v>
      </c>
      <c r="H3133">
        <v>2796004294</v>
      </c>
      <c r="I3133" t="str">
        <f>Master_Data!$A3133 &amp; "-" &amp; Master_Data!$C3133</f>
        <v>UMC-2021</v>
      </c>
      <c r="J3133">
        <f t="shared" si="576"/>
        <v>0.21806037999999717</v>
      </c>
      <c r="K3133" t="str">
        <f t="shared" si="577"/>
        <v/>
      </c>
      <c r="L3133">
        <f t="shared" si="578"/>
        <v>0.297338098</v>
      </c>
      <c r="M3133">
        <f t="shared" si="579"/>
        <v>18071413966.249298</v>
      </c>
      <c r="N3133">
        <f t="shared" si="580"/>
        <v>0.56436270000000377</v>
      </c>
      <c r="O3133">
        <f t="shared" si="581"/>
        <v>3.0551651342026931</v>
      </c>
      <c r="P3133" t="str">
        <f>IFERROR(VLOOKUP(A3133,Ref_Data!$A:$B,2,0),"Unknown")</f>
        <v>Unknown</v>
      </c>
      <c r="Q3133" t="str">
        <f>IFERROR(VLOOKUP(A3133,Ref_Data!$A:$C,3,0),"Unknown")</f>
        <v>Unknown</v>
      </c>
      <c r="R3133" t="str">
        <f t="shared" si="582"/>
        <v>Universal Access</v>
      </c>
      <c r="S3133">
        <f t="shared" si="583"/>
        <v>12.310468789726556</v>
      </c>
      <c r="T3133" t="str">
        <f t="shared" si="584"/>
        <v/>
      </c>
      <c r="U3133">
        <f t="shared" si="585"/>
        <v>1.8825654489958135</v>
      </c>
      <c r="V3133">
        <f t="shared" si="586"/>
        <v>1.2343689799999993</v>
      </c>
      <c r="W3133">
        <f t="shared" si="587"/>
        <v>1.083283947</v>
      </c>
    </row>
    <row r="3134" spans="1:23" x14ac:dyDescent="0.2">
      <c r="A3134" t="s">
        <v>485</v>
      </c>
      <c r="B3134" t="s">
        <v>484</v>
      </c>
      <c r="C3134">
        <v>2022</v>
      </c>
      <c r="D3134">
        <v>99.508871780000007</v>
      </c>
      <c r="F3134">
        <v>6.4560815380000003</v>
      </c>
      <c r="G3134">
        <v>2141.6791239999998</v>
      </c>
      <c r="H3134">
        <v>2803106334</v>
      </c>
      <c r="I3134" t="str">
        <f>Master_Data!$A3134 &amp; "-" &amp; Master_Data!$C3134</f>
        <v>UMC-2022</v>
      </c>
      <c r="J3134">
        <f t="shared" si="576"/>
        <v>7.3234480000010649E-2</v>
      </c>
      <c r="K3134" t="str">
        <f t="shared" si="577"/>
        <v/>
      </c>
      <c r="L3134">
        <f t="shared" si="578"/>
        <v>-7.218251999999481E-3</v>
      </c>
      <c r="M3134">
        <f t="shared" si="579"/>
        <v>18097083051.988262</v>
      </c>
      <c r="N3134">
        <f t="shared" si="580"/>
        <v>0.49112821999999312</v>
      </c>
      <c r="O3134">
        <f t="shared" si="581"/>
        <v>3.0144952461141892</v>
      </c>
      <c r="P3134" t="str">
        <f>IFERROR(VLOOKUP(A3134,Ref_Data!$A:$B,2,0),"Unknown")</f>
        <v>Unknown</v>
      </c>
      <c r="Q3134" t="str">
        <f>IFERROR(VLOOKUP(A3134,Ref_Data!$A:$C,3,0),"Unknown")</f>
        <v>Unknown</v>
      </c>
      <c r="R3134" t="str">
        <f t="shared" si="582"/>
        <v>Universal Access</v>
      </c>
      <c r="S3134">
        <f t="shared" si="583"/>
        <v>12.094818116015659</v>
      </c>
      <c r="T3134" t="str">
        <f t="shared" si="584"/>
        <v/>
      </c>
      <c r="U3134">
        <f t="shared" si="585"/>
        <v>1.9052804857740639</v>
      </c>
      <c r="V3134">
        <f t="shared" si="586"/>
        <v>1.3076034600000099</v>
      </c>
      <c r="W3134">
        <f t="shared" si="587"/>
        <v>1.0760656950000005</v>
      </c>
    </row>
    <row r="3135" spans="1:23" x14ac:dyDescent="0.2">
      <c r="A3135" t="s">
        <v>487</v>
      </c>
      <c r="B3135" t="s">
        <v>486</v>
      </c>
      <c r="C3135">
        <v>2010</v>
      </c>
      <c r="D3135">
        <v>99.3</v>
      </c>
      <c r="E3135">
        <v>53.3</v>
      </c>
      <c r="F3135">
        <v>1.9459829200000001</v>
      </c>
      <c r="G3135">
        <v>1226.9840850000001</v>
      </c>
      <c r="H3135">
        <v>3318580</v>
      </c>
      <c r="I3135" t="str">
        <f>Master_Data!$A3135 &amp; "-" &amp; Master_Data!$C3135</f>
        <v>URY-2010</v>
      </c>
      <c r="J3135" t="str">
        <f t="shared" si="576"/>
        <v/>
      </c>
      <c r="K3135" t="str">
        <f t="shared" si="577"/>
        <v/>
      </c>
      <c r="L3135" t="str">
        <f t="shared" si="578"/>
        <v/>
      </c>
      <c r="M3135">
        <f t="shared" si="579"/>
        <v>6457899.9986536</v>
      </c>
      <c r="N3135">
        <f t="shared" si="580"/>
        <v>0.70000000000000284</v>
      </c>
      <c r="O3135">
        <f t="shared" si="581"/>
        <v>1.5859887212799504</v>
      </c>
      <c r="P3135" t="str">
        <f>IFERROR(VLOOKUP(A3135,Ref_Data!$A:$B,2,0),"Unknown")</f>
        <v>High Income</v>
      </c>
      <c r="Q3135" t="str">
        <f>IFERROR(VLOOKUP(A3135,Ref_Data!$A:$C,3,0),"Unknown")</f>
        <v>Latin America &amp; Caribbean</v>
      </c>
      <c r="R3135" t="str">
        <f t="shared" si="582"/>
        <v>Universal Access</v>
      </c>
      <c r="S3135">
        <f t="shared" si="583"/>
        <v>19.675342560585946</v>
      </c>
      <c r="T3135">
        <f t="shared" si="584"/>
        <v>22.887335093262095</v>
      </c>
      <c r="U3135">
        <f t="shared" si="585"/>
        <v>-3.1520762939916342</v>
      </c>
      <c r="V3135">
        <f t="shared" si="586"/>
        <v>0</v>
      </c>
      <c r="W3135">
        <f t="shared" si="587"/>
        <v>0</v>
      </c>
    </row>
    <row r="3136" spans="1:23" x14ac:dyDescent="0.2">
      <c r="A3136" t="s">
        <v>487</v>
      </c>
      <c r="B3136" t="s">
        <v>486</v>
      </c>
      <c r="C3136">
        <v>2011</v>
      </c>
      <c r="D3136">
        <v>99.2</v>
      </c>
      <c r="E3136">
        <v>49.7</v>
      </c>
      <c r="F3136">
        <v>2.3407603350000001</v>
      </c>
      <c r="G3136">
        <v>1327.7787880000001</v>
      </c>
      <c r="H3136">
        <v>3326825</v>
      </c>
      <c r="I3136" t="str">
        <f>Master_Data!$A3136 &amp; "-" &amp; Master_Data!$C3136</f>
        <v>URY-2011</v>
      </c>
      <c r="J3136">
        <f t="shared" si="576"/>
        <v>-9.9999999999994316E-2</v>
      </c>
      <c r="K3136">
        <f t="shared" si="577"/>
        <v>-3.5999999999999943</v>
      </c>
      <c r="L3136">
        <f t="shared" si="578"/>
        <v>0.39477741500000008</v>
      </c>
      <c r="M3136">
        <f t="shared" si="579"/>
        <v>7787300.001486375</v>
      </c>
      <c r="N3136">
        <f t="shared" si="580"/>
        <v>0.79999999999999716</v>
      </c>
      <c r="O3136">
        <f t="shared" si="581"/>
        <v>1.7629143921826231</v>
      </c>
      <c r="P3136" t="str">
        <f>IFERROR(VLOOKUP(A3136,Ref_Data!$A:$B,2,0),"Unknown")</f>
        <v>High Income</v>
      </c>
      <c r="Q3136" t="str">
        <f>IFERROR(VLOOKUP(A3136,Ref_Data!$A:$C,3,0),"Unknown")</f>
        <v>Latin America &amp; Caribbean</v>
      </c>
      <c r="R3136" t="str">
        <f t="shared" si="582"/>
        <v>Universal Access</v>
      </c>
      <c r="S3136">
        <f t="shared" si="583"/>
        <v>18.784672569179691</v>
      </c>
      <c r="T3136">
        <f t="shared" si="584"/>
        <v>19.50262971035886</v>
      </c>
      <c r="U3136">
        <f t="shared" si="585"/>
        <v>-2.7857730487740553</v>
      </c>
      <c r="V3136">
        <f t="shared" si="586"/>
        <v>-9.9999999999994316E-2</v>
      </c>
      <c r="W3136">
        <f t="shared" si="587"/>
        <v>0.39477741500000008</v>
      </c>
    </row>
    <row r="3137" spans="1:23" x14ac:dyDescent="0.2">
      <c r="A3137" t="s">
        <v>487</v>
      </c>
      <c r="B3137" t="s">
        <v>486</v>
      </c>
      <c r="C3137">
        <v>2012</v>
      </c>
      <c r="D3137">
        <v>99.6</v>
      </c>
      <c r="E3137">
        <v>47.9</v>
      </c>
      <c r="F3137">
        <v>2.6627982659999998</v>
      </c>
      <c r="G3137">
        <v>1407.5175730000001</v>
      </c>
      <c r="H3137">
        <v>3335401</v>
      </c>
      <c r="I3137" t="str">
        <f>Master_Data!$A3137 &amp; "-" &amp; Master_Data!$C3137</f>
        <v>URY-2012</v>
      </c>
      <c r="J3137">
        <f t="shared" si="576"/>
        <v>0.39999999999999147</v>
      </c>
      <c r="K3137">
        <f t="shared" si="577"/>
        <v>-1.8000000000000043</v>
      </c>
      <c r="L3137">
        <f t="shared" si="578"/>
        <v>0.32203793099999967</v>
      </c>
      <c r="M3137">
        <f t="shared" si="579"/>
        <v>8881499.999214666</v>
      </c>
      <c r="N3137">
        <f t="shared" si="580"/>
        <v>0.40000000000000568</v>
      </c>
      <c r="O3137">
        <f t="shared" si="581"/>
        <v>1.8918401567978147</v>
      </c>
      <c r="P3137" t="str">
        <f>IFERROR(VLOOKUP(A3137,Ref_Data!$A:$B,2,0),"Unknown")</f>
        <v>High Income</v>
      </c>
      <c r="Q3137" t="str">
        <f>IFERROR(VLOOKUP(A3137,Ref_Data!$A:$C,3,0),"Unknown")</f>
        <v>Latin America &amp; Caribbean</v>
      </c>
      <c r="R3137" t="str">
        <f t="shared" si="582"/>
        <v>Universal Access</v>
      </c>
      <c r="S3137">
        <f t="shared" si="583"/>
        <v>18.479195463984368</v>
      </c>
      <c r="T3137">
        <f t="shared" si="584"/>
        <v>17.792870546775116</v>
      </c>
      <c r="U3137">
        <f t="shared" si="585"/>
        <v>-2.7427057970962294</v>
      </c>
      <c r="V3137">
        <f t="shared" si="586"/>
        <v>0.29999999999999716</v>
      </c>
      <c r="W3137">
        <f t="shared" si="587"/>
        <v>0.71681534599999974</v>
      </c>
    </row>
    <row r="3138" spans="1:23" x14ac:dyDescent="0.2">
      <c r="A3138" t="s">
        <v>487</v>
      </c>
      <c r="B3138" t="s">
        <v>486</v>
      </c>
      <c r="C3138">
        <v>2013</v>
      </c>
      <c r="D3138">
        <v>99.6</v>
      </c>
      <c r="E3138">
        <v>51.9</v>
      </c>
      <c r="F3138">
        <v>2.2894255499999998</v>
      </c>
      <c r="G3138">
        <v>1378.790927</v>
      </c>
      <c r="H3138">
        <v>3345337</v>
      </c>
      <c r="I3138" t="str">
        <f>Master_Data!$A3138 &amp; "-" &amp; Master_Data!$C3138</f>
        <v>URY-2013</v>
      </c>
      <c r="J3138">
        <f t="shared" ref="J3138:J3201" si="588">IF(C3138=2010,"",IF(D3138="","",IFERROR(D3138-INDEX($D:$D,MATCH(A3138&amp;"-"&amp;(C3138-1),$I:$I,0)),"")))</f>
        <v>0</v>
      </c>
      <c r="K3138">
        <f t="shared" ref="K3138:K3201" si="589">IF(C3138=2010,"",IF(E3138="","",IFERROR(E3138-INDEX($E:$E,MATCH(A3138&amp;"-"&amp;(C3138-1),$I:$I,0)),"")))</f>
        <v>4</v>
      </c>
      <c r="L3138">
        <f t="shared" ref="L3138:L3201" si="590">IF(C3138=2010,"",IF(F3138="","",IFERROR(F3138-INDEX($F:$F,MATCH(A3138&amp;"-"&amp;(C3138-1),$I:$I,0)),"" )))</f>
        <v>-0.37337271599999999</v>
      </c>
      <c r="M3138">
        <f t="shared" ref="M3138:M3201" si="591">IFERROR(F3138*H3138,"")</f>
        <v>7658900.0011603497</v>
      </c>
      <c r="N3138">
        <f t="shared" ref="N3138:N3201" si="592">IF(D3138="","",100-D3138)</f>
        <v>0.40000000000000568</v>
      </c>
      <c r="O3138">
        <f t="shared" ref="O3138:O3201" si="593">IFERROR(F3138/G3138*1000,"")</f>
        <v>1.6604588158854339</v>
      </c>
      <c r="P3138" t="str">
        <f>IFERROR(VLOOKUP(A3138,Ref_Data!$A:$B,2,0),"Unknown")</f>
        <v>High Income</v>
      </c>
      <c r="Q3138" t="str">
        <f>IFERROR(VLOOKUP(A3138,Ref_Data!$A:$C,3,0),"Unknown")</f>
        <v>Latin America &amp; Caribbean</v>
      </c>
      <c r="R3138" t="str">
        <f t="shared" ref="R3138:R3201" si="594">IF(D3138="","No Data",IF(D3138&gt;=95,"Universal Access",IF(D3138&gt;=80,"High Access",IF(D3138&gt;=50,"Moderate Access",IF(D3138&gt;=20,"Low Access","Critical")))))</f>
        <v>Universal Access</v>
      </c>
      <c r="S3138">
        <f t="shared" ref="S3138:S3201" si="595">IF(D3138="","",D3138-AVERAGEIF($C:$C,C3138,$D:$D))</f>
        <v>17.887461823359388</v>
      </c>
      <c r="T3138">
        <f t="shared" ref="T3138:T3201" si="596">IF(E3138="","",E3138-AVERAGEIF($C:$C,C3138,$E:$E))</f>
        <v>21.59835991616465</v>
      </c>
      <c r="U3138">
        <f t="shared" ref="U3138:U3201" si="597">IF(F3138="","",F3138-AVERAGEIF($C:$C,C3138,$F:$F))</f>
        <v>-2.6789448940000042</v>
      </c>
      <c r="V3138">
        <f t="shared" ref="V3138:V3201" si="598">IFERROR(IF(D3138="","",D3138-INDEX($D:$D,MATCH(A3138&amp;"-2010",$I:$I,0))),"")</f>
        <v>0.29999999999999716</v>
      </c>
      <c r="W3138">
        <f t="shared" ref="W3138:W3201" si="599">IFERROR(IF(F3138="","",F3138-INDEX($F:$F,MATCH(A3138&amp;"-2010",$I:$I,0))),"")</f>
        <v>0.34344262999999975</v>
      </c>
    </row>
    <row r="3139" spans="1:23" x14ac:dyDescent="0.2">
      <c r="A3139" t="s">
        <v>487</v>
      </c>
      <c r="B3139" t="s">
        <v>486</v>
      </c>
      <c r="C3139">
        <v>2014</v>
      </c>
      <c r="D3139">
        <v>99.7</v>
      </c>
      <c r="E3139">
        <v>56.7</v>
      </c>
      <c r="F3139">
        <v>2.0061769780000001</v>
      </c>
      <c r="G3139">
        <v>1397.5577760000001</v>
      </c>
      <c r="H3139">
        <v>3356334</v>
      </c>
      <c r="I3139" t="str">
        <f>Master_Data!$A3139 &amp; "-" &amp; Master_Data!$C3139</f>
        <v>URY-2014</v>
      </c>
      <c r="J3139">
        <f t="shared" si="588"/>
        <v>0.10000000000000853</v>
      </c>
      <c r="K3139">
        <f t="shared" si="589"/>
        <v>4.8000000000000043</v>
      </c>
      <c r="L3139">
        <f t="shared" si="590"/>
        <v>-0.28324857199999975</v>
      </c>
      <c r="M3139">
        <f t="shared" si="591"/>
        <v>6733400.0012786519</v>
      </c>
      <c r="N3139">
        <f t="shared" si="592"/>
        <v>0.29999999999999716</v>
      </c>
      <c r="O3139">
        <f t="shared" si="593"/>
        <v>1.4354876860561363</v>
      </c>
      <c r="P3139" t="str">
        <f>IFERROR(VLOOKUP(A3139,Ref_Data!$A:$B,2,0),"Unknown")</f>
        <v>High Income</v>
      </c>
      <c r="Q3139" t="str">
        <f>IFERROR(VLOOKUP(A3139,Ref_Data!$A:$C,3,0),"Unknown")</f>
        <v>Latin America &amp; Caribbean</v>
      </c>
      <c r="R3139" t="str">
        <f t="shared" si="594"/>
        <v>Universal Access</v>
      </c>
      <c r="S3139">
        <f t="shared" si="595"/>
        <v>17.259097411132856</v>
      </c>
      <c r="T3139">
        <f t="shared" si="596"/>
        <v>26.588273394421702</v>
      </c>
      <c r="U3139">
        <f t="shared" si="597"/>
        <v>-2.7851099200836842</v>
      </c>
      <c r="V3139">
        <f t="shared" si="598"/>
        <v>0.40000000000000568</v>
      </c>
      <c r="W3139">
        <f t="shared" si="599"/>
        <v>6.0194057999999995E-2</v>
      </c>
    </row>
    <row r="3140" spans="1:23" x14ac:dyDescent="0.2">
      <c r="A3140" t="s">
        <v>487</v>
      </c>
      <c r="B3140" t="s">
        <v>486</v>
      </c>
      <c r="C3140">
        <v>2015</v>
      </c>
      <c r="D3140">
        <v>99.7</v>
      </c>
      <c r="E3140">
        <v>59.4</v>
      </c>
      <c r="F3140">
        <v>2.0472283839999998</v>
      </c>
      <c r="G3140">
        <v>1491.048972</v>
      </c>
      <c r="H3140">
        <v>3368017</v>
      </c>
      <c r="I3140" t="str">
        <f>Master_Data!$A3140 &amp; "-" &amp; Master_Data!$C3140</f>
        <v>URY-2015</v>
      </c>
      <c r="J3140">
        <f t="shared" si="588"/>
        <v>0</v>
      </c>
      <c r="K3140">
        <f t="shared" si="589"/>
        <v>2.6999999999999957</v>
      </c>
      <c r="L3140">
        <f t="shared" si="590"/>
        <v>4.105140599999979E-2</v>
      </c>
      <c r="M3140">
        <f t="shared" si="591"/>
        <v>6895100.0001945272</v>
      </c>
      <c r="N3140">
        <f t="shared" si="592"/>
        <v>0.29999999999999716</v>
      </c>
      <c r="O3140">
        <f t="shared" si="593"/>
        <v>1.373012169582851</v>
      </c>
      <c r="P3140" t="str">
        <f>IFERROR(VLOOKUP(A3140,Ref_Data!$A:$B,2,0),"Unknown")</f>
        <v>High Income</v>
      </c>
      <c r="Q3140" t="str">
        <f>IFERROR(VLOOKUP(A3140,Ref_Data!$A:$C,3,0),"Unknown")</f>
        <v>Latin America &amp; Caribbean</v>
      </c>
      <c r="R3140" t="str">
        <f t="shared" si="594"/>
        <v>Universal Access</v>
      </c>
      <c r="S3140">
        <f t="shared" si="595"/>
        <v>16.684761441953114</v>
      </c>
      <c r="T3140">
        <f t="shared" si="596"/>
        <v>29.484842808502009</v>
      </c>
      <c r="U3140">
        <f t="shared" si="597"/>
        <v>-2.6622129820041791</v>
      </c>
      <c r="V3140">
        <f t="shared" si="598"/>
        <v>0.40000000000000568</v>
      </c>
      <c r="W3140">
        <f t="shared" si="599"/>
        <v>0.10124546399999979</v>
      </c>
    </row>
    <row r="3141" spans="1:23" x14ac:dyDescent="0.2">
      <c r="A3141" t="s">
        <v>487</v>
      </c>
      <c r="B3141" t="s">
        <v>486</v>
      </c>
      <c r="C3141">
        <v>2016</v>
      </c>
      <c r="D3141">
        <v>99.7</v>
      </c>
      <c r="E3141">
        <v>60.3</v>
      </c>
      <c r="F3141">
        <v>2.0209020670000002</v>
      </c>
      <c r="G3141">
        <v>1550.982996</v>
      </c>
      <c r="H3141">
        <v>3379283</v>
      </c>
      <c r="I3141" t="str">
        <f>Master_Data!$A3141 &amp; "-" &amp; Master_Data!$C3141</f>
        <v>URY-2016</v>
      </c>
      <c r="J3141">
        <f t="shared" si="588"/>
        <v>0</v>
      </c>
      <c r="K3141">
        <f t="shared" si="589"/>
        <v>0.89999999999999858</v>
      </c>
      <c r="L3141">
        <f t="shared" si="590"/>
        <v>-2.6326316999999655E-2</v>
      </c>
      <c r="M3141">
        <f t="shared" si="591"/>
        <v>6829199.9996779617</v>
      </c>
      <c r="N3141">
        <f t="shared" si="592"/>
        <v>0.29999999999999716</v>
      </c>
      <c r="O3141">
        <f t="shared" si="593"/>
        <v>1.3029814460970404</v>
      </c>
      <c r="P3141" t="str">
        <f>IFERROR(VLOOKUP(A3141,Ref_Data!$A:$B,2,0),"Unknown")</f>
        <v>High Income</v>
      </c>
      <c r="Q3141" t="str">
        <f>IFERROR(VLOOKUP(A3141,Ref_Data!$A:$C,3,0),"Unknown")</f>
        <v>Latin America &amp; Caribbean</v>
      </c>
      <c r="R3141" t="str">
        <f t="shared" si="594"/>
        <v>Universal Access</v>
      </c>
      <c r="S3141">
        <f t="shared" si="595"/>
        <v>15.605248869453035</v>
      </c>
      <c r="T3141">
        <f t="shared" si="596"/>
        <v>30.593942474815272</v>
      </c>
      <c r="U3141">
        <f t="shared" si="597"/>
        <v>-2.6534697286694562</v>
      </c>
      <c r="V3141">
        <f t="shared" si="598"/>
        <v>0.40000000000000568</v>
      </c>
      <c r="W3141">
        <f t="shared" si="599"/>
        <v>7.491914700000013E-2</v>
      </c>
    </row>
    <row r="3142" spans="1:23" x14ac:dyDescent="0.2">
      <c r="A3142" t="s">
        <v>487</v>
      </c>
      <c r="B3142" t="s">
        <v>486</v>
      </c>
      <c r="C3142">
        <v>2017</v>
      </c>
      <c r="D3142">
        <v>99.8</v>
      </c>
      <c r="E3142">
        <v>60.8</v>
      </c>
      <c r="F3142">
        <v>1.8909302750000001</v>
      </c>
      <c r="G3142">
        <v>1512.8381879999999</v>
      </c>
      <c r="H3142">
        <v>3388438</v>
      </c>
      <c r="I3142" t="str">
        <f>Master_Data!$A3142 &amp; "-" &amp; Master_Data!$C3142</f>
        <v>URY-2017</v>
      </c>
      <c r="J3142">
        <f t="shared" si="588"/>
        <v>9.9999999999994316E-2</v>
      </c>
      <c r="K3142">
        <f t="shared" si="589"/>
        <v>0.5</v>
      </c>
      <c r="L3142">
        <f t="shared" si="590"/>
        <v>-0.12997179200000009</v>
      </c>
      <c r="M3142">
        <f t="shared" si="591"/>
        <v>6407299.99916045</v>
      </c>
      <c r="N3142">
        <f t="shared" si="592"/>
        <v>0.20000000000000284</v>
      </c>
      <c r="O3142">
        <f t="shared" si="593"/>
        <v>1.2499223578562917</v>
      </c>
      <c r="P3142" t="str">
        <f>IFERROR(VLOOKUP(A3142,Ref_Data!$A:$B,2,0),"Unknown")</f>
        <v>High Income</v>
      </c>
      <c r="Q3142" t="str">
        <f>IFERROR(VLOOKUP(A3142,Ref_Data!$A:$C,3,0),"Unknown")</f>
        <v>Latin America &amp; Caribbean</v>
      </c>
      <c r="R3142" t="str">
        <f t="shared" si="594"/>
        <v>Universal Access</v>
      </c>
      <c r="S3142">
        <f t="shared" si="595"/>
        <v>14.94609230992188</v>
      </c>
      <c r="T3142">
        <f t="shared" si="596"/>
        <v>31.25848112826505</v>
      </c>
      <c r="U3142">
        <f t="shared" si="597"/>
        <v>-2.7868207905732238</v>
      </c>
      <c r="V3142">
        <f t="shared" si="598"/>
        <v>0.5</v>
      </c>
      <c r="W3142">
        <f t="shared" si="599"/>
        <v>-5.5052644999999956E-2</v>
      </c>
    </row>
    <row r="3143" spans="1:23" x14ac:dyDescent="0.2">
      <c r="A3143" t="s">
        <v>487</v>
      </c>
      <c r="B3143" t="s">
        <v>486</v>
      </c>
      <c r="C3143">
        <v>2018</v>
      </c>
      <c r="D3143">
        <v>99.8</v>
      </c>
      <c r="E3143">
        <v>60.8</v>
      </c>
      <c r="F3143">
        <v>2.0241364499999999</v>
      </c>
      <c r="G3143">
        <v>1560.978979</v>
      </c>
      <c r="H3143">
        <v>3394534</v>
      </c>
      <c r="I3143" t="str">
        <f>Master_Data!$A3143 &amp; "-" &amp; Master_Data!$C3143</f>
        <v>URY-2018</v>
      </c>
      <c r="J3143">
        <f t="shared" si="588"/>
        <v>0</v>
      </c>
      <c r="K3143">
        <f t="shared" si="589"/>
        <v>0</v>
      </c>
      <c r="L3143">
        <f t="shared" si="590"/>
        <v>0.13320617499999976</v>
      </c>
      <c r="M3143">
        <f t="shared" si="591"/>
        <v>6871000.0001642993</v>
      </c>
      <c r="N3143">
        <f t="shared" si="592"/>
        <v>0.20000000000000284</v>
      </c>
      <c r="O3143">
        <f t="shared" si="593"/>
        <v>1.2967096144348527</v>
      </c>
      <c r="P3143" t="str">
        <f>IFERROR(VLOOKUP(A3143,Ref_Data!$A:$B,2,0),"Unknown")</f>
        <v>High Income</v>
      </c>
      <c r="Q3143" t="str">
        <f>IFERROR(VLOOKUP(A3143,Ref_Data!$A:$C,3,0),"Unknown")</f>
        <v>Latin America &amp; Caribbean</v>
      </c>
      <c r="R3143" t="str">
        <f t="shared" si="594"/>
        <v>Universal Access</v>
      </c>
      <c r="S3143">
        <f t="shared" si="595"/>
        <v>14.316199440312502</v>
      </c>
      <c r="T3143">
        <f t="shared" si="596"/>
        <v>31.236969829674695</v>
      </c>
      <c r="U3143">
        <f t="shared" si="597"/>
        <v>-2.686732559627615</v>
      </c>
      <c r="V3143">
        <f t="shared" si="598"/>
        <v>0.5</v>
      </c>
      <c r="W3143">
        <f t="shared" si="599"/>
        <v>7.8153529999999805E-2</v>
      </c>
    </row>
    <row r="3144" spans="1:23" x14ac:dyDescent="0.2">
      <c r="A3144" t="s">
        <v>487</v>
      </c>
      <c r="B3144" t="s">
        <v>486</v>
      </c>
      <c r="C3144">
        <v>2019</v>
      </c>
      <c r="D3144">
        <v>99.9</v>
      </c>
      <c r="E3144">
        <v>59.3</v>
      </c>
      <c r="F3144">
        <v>2.106466314</v>
      </c>
      <c r="G3144">
        <v>1540.782512</v>
      </c>
      <c r="H3144">
        <v>3397206</v>
      </c>
      <c r="I3144" t="str">
        <f>Master_Data!$A3144 &amp; "-" &amp; Master_Data!$C3144</f>
        <v>URY-2019</v>
      </c>
      <c r="J3144">
        <f t="shared" si="588"/>
        <v>0.10000000000000853</v>
      </c>
      <c r="K3144">
        <f t="shared" si="589"/>
        <v>-1.5</v>
      </c>
      <c r="L3144">
        <f t="shared" si="590"/>
        <v>8.2329864000000086E-2</v>
      </c>
      <c r="M3144">
        <f t="shared" si="591"/>
        <v>7156100.0007186839</v>
      </c>
      <c r="N3144">
        <f t="shared" si="592"/>
        <v>9.9999999999994316E-2</v>
      </c>
      <c r="O3144">
        <f t="shared" si="593"/>
        <v>1.3671405909622629</v>
      </c>
      <c r="P3144" t="str">
        <f>IFERROR(VLOOKUP(A3144,Ref_Data!$A:$B,2,0),"Unknown")</f>
        <v>High Income</v>
      </c>
      <c r="Q3144" t="str">
        <f>IFERROR(VLOOKUP(A3144,Ref_Data!$A:$C,3,0),"Unknown")</f>
        <v>Latin America &amp; Caribbean</v>
      </c>
      <c r="R3144" t="str">
        <f t="shared" si="594"/>
        <v>Universal Access</v>
      </c>
      <c r="S3144">
        <f t="shared" si="595"/>
        <v>13.858622860585882</v>
      </c>
      <c r="T3144">
        <f t="shared" si="596"/>
        <v>29.837808956172708</v>
      </c>
      <c r="U3144">
        <f t="shared" si="597"/>
        <v>-2.5769349815815876</v>
      </c>
      <c r="V3144">
        <f t="shared" si="598"/>
        <v>0.60000000000000853</v>
      </c>
      <c r="W3144">
        <f t="shared" si="599"/>
        <v>0.16048339399999989</v>
      </c>
    </row>
    <row r="3145" spans="1:23" x14ac:dyDescent="0.2">
      <c r="A3145" t="s">
        <v>487</v>
      </c>
      <c r="B3145" t="s">
        <v>486</v>
      </c>
      <c r="C3145">
        <v>2020</v>
      </c>
      <c r="D3145">
        <v>100</v>
      </c>
      <c r="E3145">
        <v>61.2</v>
      </c>
      <c r="F3145">
        <v>2.0339997319999998</v>
      </c>
      <c r="G3145">
        <v>1531.6005560000001</v>
      </c>
      <c r="H3145">
        <v>3398968</v>
      </c>
      <c r="I3145" t="str">
        <f>Master_Data!$A3145 &amp; "-" &amp; Master_Data!$C3145</f>
        <v>URY-2020</v>
      </c>
      <c r="J3145">
        <f t="shared" si="588"/>
        <v>9.9999999999994316E-2</v>
      </c>
      <c r="K3145">
        <f t="shared" si="589"/>
        <v>1.9000000000000057</v>
      </c>
      <c r="L3145">
        <f t="shared" si="590"/>
        <v>-7.2466582000000113E-2</v>
      </c>
      <c r="M3145">
        <f t="shared" si="591"/>
        <v>6913500.0010765754</v>
      </c>
      <c r="N3145">
        <f t="shared" si="592"/>
        <v>0</v>
      </c>
      <c r="O3145">
        <f t="shared" si="593"/>
        <v>1.328022325424123</v>
      </c>
      <c r="P3145" t="str">
        <f>IFERROR(VLOOKUP(A3145,Ref_Data!$A:$B,2,0),"Unknown")</f>
        <v>High Income</v>
      </c>
      <c r="Q3145" t="str">
        <f>IFERROR(VLOOKUP(A3145,Ref_Data!$A:$C,3,0),"Unknown")</f>
        <v>Latin America &amp; Caribbean</v>
      </c>
      <c r="R3145" t="str">
        <f t="shared" si="594"/>
        <v>Universal Access</v>
      </c>
      <c r="S3145">
        <f t="shared" si="595"/>
        <v>13.426165474335917</v>
      </c>
      <c r="T3145">
        <f t="shared" si="596"/>
        <v>30.665146566184742</v>
      </c>
      <c r="U3145">
        <f t="shared" si="597"/>
        <v>-2.366747904301258</v>
      </c>
      <c r="V3145">
        <f t="shared" si="598"/>
        <v>0.70000000000000284</v>
      </c>
      <c r="W3145">
        <f t="shared" si="599"/>
        <v>8.8016811999999778E-2</v>
      </c>
    </row>
    <row r="3146" spans="1:23" x14ac:dyDescent="0.2">
      <c r="A3146" t="s">
        <v>487</v>
      </c>
      <c r="B3146" t="s">
        <v>486</v>
      </c>
      <c r="C3146">
        <v>2021</v>
      </c>
      <c r="D3146">
        <v>100</v>
      </c>
      <c r="E3146">
        <v>57.8</v>
      </c>
      <c r="F3146">
        <v>2.5176826299999999</v>
      </c>
      <c r="G3146">
        <v>1644.6969389999999</v>
      </c>
      <c r="H3146">
        <v>3396695</v>
      </c>
      <c r="I3146" t="str">
        <f>Master_Data!$A3146 &amp; "-" &amp; Master_Data!$C3146</f>
        <v>URY-2021</v>
      </c>
      <c r="J3146">
        <f t="shared" si="588"/>
        <v>0</v>
      </c>
      <c r="K3146">
        <f t="shared" si="589"/>
        <v>-3.4000000000000057</v>
      </c>
      <c r="L3146">
        <f t="shared" si="590"/>
        <v>0.48368289800000008</v>
      </c>
      <c r="M3146">
        <f t="shared" si="591"/>
        <v>8551800.0009078495</v>
      </c>
      <c r="N3146">
        <f t="shared" si="592"/>
        <v>0</v>
      </c>
      <c r="O3146">
        <f t="shared" si="593"/>
        <v>1.5307881776266867</v>
      </c>
      <c r="P3146" t="str">
        <f>IFERROR(VLOOKUP(A3146,Ref_Data!$A:$B,2,0),"Unknown")</f>
        <v>High Income</v>
      </c>
      <c r="Q3146" t="str">
        <f>IFERROR(VLOOKUP(A3146,Ref_Data!$A:$C,3,0),"Unknown")</f>
        <v>Latin America &amp; Caribbean</v>
      </c>
      <c r="R3146" t="str">
        <f t="shared" si="594"/>
        <v>Universal Access</v>
      </c>
      <c r="S3146">
        <f t="shared" si="595"/>
        <v>12.87483148972656</v>
      </c>
      <c r="T3146">
        <f t="shared" si="596"/>
        <v>28.196618357487939</v>
      </c>
      <c r="U3146">
        <f t="shared" si="597"/>
        <v>-2.0630517110041864</v>
      </c>
      <c r="V3146">
        <f t="shared" si="598"/>
        <v>0.70000000000000284</v>
      </c>
      <c r="W3146">
        <f t="shared" si="599"/>
        <v>0.57169970999999986</v>
      </c>
    </row>
    <row r="3147" spans="1:23" x14ac:dyDescent="0.2">
      <c r="A3147" t="s">
        <v>487</v>
      </c>
      <c r="B3147" t="s">
        <v>486</v>
      </c>
      <c r="C3147">
        <v>2022</v>
      </c>
      <c r="D3147">
        <v>100</v>
      </c>
      <c r="F3147">
        <v>2.3866728519999998</v>
      </c>
      <c r="G3147">
        <v>1626.0603490000001</v>
      </c>
      <c r="H3147">
        <v>3390913</v>
      </c>
      <c r="I3147" t="str">
        <f>Master_Data!$A3147 &amp; "-" &amp; Master_Data!$C3147</f>
        <v>URY-2022</v>
      </c>
      <c r="J3147">
        <f t="shared" si="588"/>
        <v>0</v>
      </c>
      <c r="K3147" t="str">
        <f t="shared" si="589"/>
        <v/>
      </c>
      <c r="L3147">
        <f t="shared" si="590"/>
        <v>-0.13100977800000013</v>
      </c>
      <c r="M3147">
        <f t="shared" si="591"/>
        <v>8093000.0005938755</v>
      </c>
      <c r="N3147">
        <f t="shared" si="592"/>
        <v>0</v>
      </c>
      <c r="O3147">
        <f t="shared" si="593"/>
        <v>1.4677640060947084</v>
      </c>
      <c r="P3147" t="str">
        <f>IFERROR(VLOOKUP(A3147,Ref_Data!$A:$B,2,0),"Unknown")</f>
        <v>High Income</v>
      </c>
      <c r="Q3147" t="str">
        <f>IFERROR(VLOOKUP(A3147,Ref_Data!$A:$C,3,0),"Unknown")</f>
        <v>Latin America &amp; Caribbean</v>
      </c>
      <c r="R3147" t="str">
        <f t="shared" si="594"/>
        <v>Universal Access</v>
      </c>
      <c r="S3147">
        <f t="shared" si="595"/>
        <v>12.585946336015652</v>
      </c>
      <c r="T3147" t="str">
        <f t="shared" si="596"/>
        <v/>
      </c>
      <c r="U3147">
        <f t="shared" si="597"/>
        <v>-2.1641282002259365</v>
      </c>
      <c r="V3147">
        <f t="shared" si="598"/>
        <v>0.70000000000000284</v>
      </c>
      <c r="W3147">
        <f t="shared" si="599"/>
        <v>0.44068993199999973</v>
      </c>
    </row>
    <row r="3148" spans="1:23" x14ac:dyDescent="0.2">
      <c r="A3148" t="s">
        <v>489</v>
      </c>
      <c r="B3148" t="s">
        <v>488</v>
      </c>
      <c r="C3148">
        <v>2010</v>
      </c>
      <c r="D3148">
        <v>100</v>
      </c>
      <c r="E3148">
        <v>7.4</v>
      </c>
      <c r="F3148">
        <v>17.84708431</v>
      </c>
      <c r="G3148">
        <v>7162.55933</v>
      </c>
      <c r="H3148">
        <v>309378227</v>
      </c>
      <c r="I3148" t="str">
        <f>Master_Data!$A3148 &amp; "-" &amp; Master_Data!$C3148</f>
        <v>USA-2010</v>
      </c>
      <c r="J3148" t="str">
        <f t="shared" si="588"/>
        <v/>
      </c>
      <c r="K3148" t="str">
        <f t="shared" si="589"/>
        <v/>
      </c>
      <c r="L3148" t="str">
        <f t="shared" si="590"/>
        <v/>
      </c>
      <c r="M3148">
        <f t="shared" si="591"/>
        <v>5521499300.9473181</v>
      </c>
      <c r="N3148">
        <f t="shared" si="592"/>
        <v>0</v>
      </c>
      <c r="O3148">
        <f t="shared" si="593"/>
        <v>2.4917188797652861</v>
      </c>
      <c r="P3148" t="str">
        <f>IFERROR(VLOOKUP(A3148,Ref_Data!$A:$B,2,0),"Unknown")</f>
        <v>High Income</v>
      </c>
      <c r="Q3148" t="str">
        <f>IFERROR(VLOOKUP(A3148,Ref_Data!$A:$C,3,0),"Unknown")</f>
        <v>North America</v>
      </c>
      <c r="R3148" t="str">
        <f t="shared" si="594"/>
        <v>Universal Access</v>
      </c>
      <c r="S3148">
        <f t="shared" si="595"/>
        <v>20.375342560585949</v>
      </c>
      <c r="T3148">
        <f t="shared" si="596"/>
        <v>-23.012664906737903</v>
      </c>
      <c r="U3148">
        <f t="shared" si="597"/>
        <v>12.749025096008365</v>
      </c>
      <c r="V3148">
        <f t="shared" si="598"/>
        <v>0</v>
      </c>
      <c r="W3148">
        <f t="shared" si="599"/>
        <v>0</v>
      </c>
    </row>
    <row r="3149" spans="1:23" x14ac:dyDescent="0.2">
      <c r="A3149" t="s">
        <v>489</v>
      </c>
      <c r="B3149" t="s">
        <v>488</v>
      </c>
      <c r="C3149">
        <v>2011</v>
      </c>
      <c r="D3149">
        <v>100</v>
      </c>
      <c r="E3149">
        <v>8.4</v>
      </c>
      <c r="F3149">
        <v>17.0203889</v>
      </c>
      <c r="G3149">
        <v>7009.6460800000004</v>
      </c>
      <c r="H3149">
        <v>311839461</v>
      </c>
      <c r="I3149" t="str">
        <f>Master_Data!$A3149 &amp; "-" &amp; Master_Data!$C3149</f>
        <v>USA-2011</v>
      </c>
      <c r="J3149">
        <f t="shared" si="588"/>
        <v>0</v>
      </c>
      <c r="K3149">
        <f t="shared" si="589"/>
        <v>1</v>
      </c>
      <c r="L3149">
        <f t="shared" si="590"/>
        <v>-0.82669540999999924</v>
      </c>
      <c r="M3149">
        <f t="shared" si="591"/>
        <v>5307628900.5863829</v>
      </c>
      <c r="N3149">
        <f t="shared" si="592"/>
        <v>0</v>
      </c>
      <c r="O3149">
        <f t="shared" si="593"/>
        <v>2.4281381264829851</v>
      </c>
      <c r="P3149" t="str">
        <f>IFERROR(VLOOKUP(A3149,Ref_Data!$A:$B,2,0),"Unknown")</f>
        <v>High Income</v>
      </c>
      <c r="Q3149" t="str">
        <f>IFERROR(VLOOKUP(A3149,Ref_Data!$A:$C,3,0),"Unknown")</f>
        <v>North America</v>
      </c>
      <c r="R3149" t="str">
        <f t="shared" si="594"/>
        <v>Universal Access</v>
      </c>
      <c r="S3149">
        <f t="shared" si="595"/>
        <v>19.584672569179688</v>
      </c>
      <c r="T3149">
        <f t="shared" si="596"/>
        <v>-21.797370289641144</v>
      </c>
      <c r="U3149">
        <f t="shared" si="597"/>
        <v>11.893855516225944</v>
      </c>
      <c r="V3149">
        <f t="shared" si="598"/>
        <v>0</v>
      </c>
      <c r="W3149">
        <f t="shared" si="599"/>
        <v>-0.82669540999999924</v>
      </c>
    </row>
    <row r="3150" spans="1:23" x14ac:dyDescent="0.2">
      <c r="A3150" t="s">
        <v>489</v>
      </c>
      <c r="B3150" t="s">
        <v>488</v>
      </c>
      <c r="C3150">
        <v>2012</v>
      </c>
      <c r="D3150">
        <v>100</v>
      </c>
      <c r="E3150">
        <v>8.5</v>
      </c>
      <c r="F3150">
        <v>16.1854221</v>
      </c>
      <c r="G3150">
        <v>6820.4606210000002</v>
      </c>
      <c r="H3150">
        <v>314339099</v>
      </c>
      <c r="I3150" t="str">
        <f>Master_Data!$A3150 &amp; "-" &amp; Master_Data!$C3150</f>
        <v>USA-2012</v>
      </c>
      <c r="J3150">
        <f t="shared" si="588"/>
        <v>0</v>
      </c>
      <c r="K3150">
        <f t="shared" si="589"/>
        <v>9.9999999999999645E-2</v>
      </c>
      <c r="L3150">
        <f t="shared" si="590"/>
        <v>-0.83496680000000012</v>
      </c>
      <c r="M3150">
        <f t="shared" si="591"/>
        <v>5087710999.8486881</v>
      </c>
      <c r="N3150">
        <f t="shared" si="592"/>
        <v>0</v>
      </c>
      <c r="O3150">
        <f t="shared" si="593"/>
        <v>2.3730687704823858</v>
      </c>
      <c r="P3150" t="str">
        <f>IFERROR(VLOOKUP(A3150,Ref_Data!$A:$B,2,0),"Unknown")</f>
        <v>High Income</v>
      </c>
      <c r="Q3150" t="str">
        <f>IFERROR(VLOOKUP(A3150,Ref_Data!$A:$C,3,0),"Unknown")</f>
        <v>North America</v>
      </c>
      <c r="R3150" t="str">
        <f t="shared" si="594"/>
        <v>Universal Access</v>
      </c>
      <c r="S3150">
        <f t="shared" si="595"/>
        <v>18.879195463984374</v>
      </c>
      <c r="T3150">
        <f t="shared" si="596"/>
        <v>-21.607129453224882</v>
      </c>
      <c r="U3150">
        <f t="shared" si="597"/>
        <v>10.779918036903771</v>
      </c>
      <c r="V3150">
        <f t="shared" si="598"/>
        <v>0</v>
      </c>
      <c r="W3150">
        <f t="shared" si="599"/>
        <v>-1.6616622099999994</v>
      </c>
    </row>
    <row r="3151" spans="1:23" x14ac:dyDescent="0.2">
      <c r="A3151" t="s">
        <v>489</v>
      </c>
      <c r="B3151" t="s">
        <v>488</v>
      </c>
      <c r="C3151">
        <v>2013</v>
      </c>
      <c r="D3151">
        <v>100</v>
      </c>
      <c r="E3151">
        <v>8.9</v>
      </c>
      <c r="F3151">
        <v>16.495975219999998</v>
      </c>
      <c r="G3151">
        <v>6888.381437</v>
      </c>
      <c r="H3151">
        <v>316726282</v>
      </c>
      <c r="I3151" t="str">
        <f>Master_Data!$A3151 &amp; "-" &amp; Master_Data!$C3151</f>
        <v>USA-2013</v>
      </c>
      <c r="J3151">
        <f t="shared" si="588"/>
        <v>0</v>
      </c>
      <c r="K3151">
        <f t="shared" si="589"/>
        <v>0.40000000000000036</v>
      </c>
      <c r="L3151">
        <f t="shared" si="590"/>
        <v>0.31055311999999802</v>
      </c>
      <c r="M3151">
        <f t="shared" si="591"/>
        <v>5224708899.3947315</v>
      </c>
      <c r="N3151">
        <f t="shared" si="592"/>
        <v>0</v>
      </c>
      <c r="O3151">
        <f t="shared" si="593"/>
        <v>2.3947534512816206</v>
      </c>
      <c r="P3151" t="str">
        <f>IFERROR(VLOOKUP(A3151,Ref_Data!$A:$B,2,0),"Unknown")</f>
        <v>High Income</v>
      </c>
      <c r="Q3151" t="str">
        <f>IFERROR(VLOOKUP(A3151,Ref_Data!$A:$C,3,0),"Unknown")</f>
        <v>North America</v>
      </c>
      <c r="R3151" t="str">
        <f t="shared" si="594"/>
        <v>Universal Access</v>
      </c>
      <c r="S3151">
        <f t="shared" si="595"/>
        <v>18.287461823359394</v>
      </c>
      <c r="T3151">
        <f t="shared" si="596"/>
        <v>-21.401640083835346</v>
      </c>
      <c r="U3151">
        <f t="shared" si="597"/>
        <v>11.527604775999993</v>
      </c>
      <c r="V3151">
        <f t="shared" si="598"/>
        <v>0</v>
      </c>
      <c r="W3151">
        <f t="shared" si="599"/>
        <v>-1.3511090900000013</v>
      </c>
    </row>
    <row r="3152" spans="1:23" x14ac:dyDescent="0.2">
      <c r="A3152" t="s">
        <v>489</v>
      </c>
      <c r="B3152" t="s">
        <v>488</v>
      </c>
      <c r="C3152">
        <v>2014</v>
      </c>
      <c r="D3152">
        <v>100</v>
      </c>
      <c r="E3152">
        <v>9</v>
      </c>
      <c r="F3152">
        <v>16.42489531</v>
      </c>
      <c r="G3152">
        <v>6915.6416529999997</v>
      </c>
      <c r="H3152">
        <v>319257560</v>
      </c>
      <c r="I3152" t="str">
        <f>Master_Data!$A3152 &amp; "-" &amp; Master_Data!$C3152</f>
        <v>USA-2014</v>
      </c>
      <c r="J3152">
        <f t="shared" si="588"/>
        <v>0</v>
      </c>
      <c r="K3152">
        <f t="shared" si="589"/>
        <v>9.9999999999999645E-2</v>
      </c>
      <c r="L3152">
        <f t="shared" si="590"/>
        <v>-7.1079909999998137E-2</v>
      </c>
      <c r="M3152">
        <f t="shared" si="591"/>
        <v>5243771999.9260435</v>
      </c>
      <c r="N3152">
        <f t="shared" si="592"/>
        <v>0</v>
      </c>
      <c r="O3152">
        <f t="shared" si="593"/>
        <v>2.3750356270809512</v>
      </c>
      <c r="P3152" t="str">
        <f>IFERROR(VLOOKUP(A3152,Ref_Data!$A:$B,2,0),"Unknown")</f>
        <v>High Income</v>
      </c>
      <c r="Q3152" t="str">
        <f>IFERROR(VLOOKUP(A3152,Ref_Data!$A:$C,3,0),"Unknown")</f>
        <v>North America</v>
      </c>
      <c r="R3152" t="str">
        <f t="shared" si="594"/>
        <v>Universal Access</v>
      </c>
      <c r="S3152">
        <f t="shared" si="595"/>
        <v>17.559097411132853</v>
      </c>
      <c r="T3152">
        <f t="shared" si="596"/>
        <v>-21.111726605578301</v>
      </c>
      <c r="U3152">
        <f t="shared" si="597"/>
        <v>11.633608411916317</v>
      </c>
      <c r="V3152">
        <f t="shared" si="598"/>
        <v>0</v>
      </c>
      <c r="W3152">
        <f t="shared" si="599"/>
        <v>-1.4221889999999995</v>
      </c>
    </row>
    <row r="3153" spans="1:23" x14ac:dyDescent="0.2">
      <c r="A3153" t="s">
        <v>489</v>
      </c>
      <c r="B3153" t="s">
        <v>488</v>
      </c>
      <c r="C3153">
        <v>2015</v>
      </c>
      <c r="D3153">
        <v>100</v>
      </c>
      <c r="E3153">
        <v>8.9</v>
      </c>
      <c r="F3153">
        <v>15.95010229</v>
      </c>
      <c r="G3153">
        <v>6789.6473329999999</v>
      </c>
      <c r="H3153">
        <v>321815121</v>
      </c>
      <c r="I3153" t="str">
        <f>Master_Data!$A3153 &amp; "-" &amp; Master_Data!$C3153</f>
        <v>USA-2015</v>
      </c>
      <c r="J3153">
        <f t="shared" si="588"/>
        <v>0</v>
      </c>
      <c r="K3153">
        <f t="shared" si="589"/>
        <v>-9.9999999999999645E-2</v>
      </c>
      <c r="L3153">
        <f t="shared" si="590"/>
        <v>-0.4747930199999999</v>
      </c>
      <c r="M3153">
        <f t="shared" si="591"/>
        <v>5132984098.4187269</v>
      </c>
      <c r="N3153">
        <f t="shared" si="592"/>
        <v>0</v>
      </c>
      <c r="O3153">
        <f t="shared" si="593"/>
        <v>2.3491797891294102</v>
      </c>
      <c r="P3153" t="str">
        <f>IFERROR(VLOOKUP(A3153,Ref_Data!$A:$B,2,0),"Unknown")</f>
        <v>High Income</v>
      </c>
      <c r="Q3153" t="str">
        <f>IFERROR(VLOOKUP(A3153,Ref_Data!$A:$C,3,0),"Unknown")</f>
        <v>North America</v>
      </c>
      <c r="R3153" t="str">
        <f t="shared" si="594"/>
        <v>Universal Access</v>
      </c>
      <c r="S3153">
        <f t="shared" si="595"/>
        <v>16.984761441953111</v>
      </c>
      <c r="T3153">
        <f t="shared" si="596"/>
        <v>-21.015157191497991</v>
      </c>
      <c r="U3153">
        <f t="shared" si="597"/>
        <v>11.240660923995822</v>
      </c>
      <c r="V3153">
        <f t="shared" si="598"/>
        <v>0</v>
      </c>
      <c r="W3153">
        <f t="shared" si="599"/>
        <v>-1.8969820199999994</v>
      </c>
    </row>
    <row r="3154" spans="1:23" x14ac:dyDescent="0.2">
      <c r="A3154" t="s">
        <v>489</v>
      </c>
      <c r="B3154" t="s">
        <v>488</v>
      </c>
      <c r="C3154">
        <v>2016</v>
      </c>
      <c r="D3154">
        <v>100</v>
      </c>
      <c r="E3154">
        <v>9.3000000000000007</v>
      </c>
      <c r="F3154">
        <v>15.50454822</v>
      </c>
      <c r="G3154">
        <v>6663.4963289999996</v>
      </c>
      <c r="H3154">
        <v>324353340</v>
      </c>
      <c r="I3154" t="str">
        <f>Master_Data!$A3154 &amp; "-" &amp; Master_Data!$C3154</f>
        <v>USA-2016</v>
      </c>
      <c r="J3154">
        <f t="shared" si="588"/>
        <v>0</v>
      </c>
      <c r="K3154">
        <f t="shared" si="589"/>
        <v>0.40000000000000036</v>
      </c>
      <c r="L3154">
        <f t="shared" si="590"/>
        <v>-0.44555407000000002</v>
      </c>
      <c r="M3154">
        <f t="shared" si="591"/>
        <v>5028952000.3480549</v>
      </c>
      <c r="N3154">
        <f t="shared" si="592"/>
        <v>0</v>
      </c>
      <c r="O3154">
        <f t="shared" si="593"/>
        <v>2.3267887388971955</v>
      </c>
      <c r="P3154" t="str">
        <f>IFERROR(VLOOKUP(A3154,Ref_Data!$A:$B,2,0),"Unknown")</f>
        <v>High Income</v>
      </c>
      <c r="Q3154" t="str">
        <f>IFERROR(VLOOKUP(A3154,Ref_Data!$A:$C,3,0),"Unknown")</f>
        <v>North America</v>
      </c>
      <c r="R3154" t="str">
        <f t="shared" si="594"/>
        <v>Universal Access</v>
      </c>
      <c r="S3154">
        <f t="shared" si="595"/>
        <v>15.905248869453033</v>
      </c>
      <c r="T3154">
        <f t="shared" si="596"/>
        <v>-20.406057525184725</v>
      </c>
      <c r="U3154">
        <f t="shared" si="597"/>
        <v>10.830176424330544</v>
      </c>
      <c r="V3154">
        <f t="shared" si="598"/>
        <v>0</v>
      </c>
      <c r="W3154">
        <f t="shared" si="599"/>
        <v>-2.3425360899999994</v>
      </c>
    </row>
    <row r="3155" spans="1:23" x14ac:dyDescent="0.2">
      <c r="A3155" t="s">
        <v>489</v>
      </c>
      <c r="B3155" t="s">
        <v>488</v>
      </c>
      <c r="C3155">
        <v>2017</v>
      </c>
      <c r="D3155">
        <v>100</v>
      </c>
      <c r="E3155">
        <v>9.6999999999999993</v>
      </c>
      <c r="F3155">
        <v>15.18471272</v>
      </c>
      <c r="G3155">
        <v>6590.8350970000001</v>
      </c>
      <c r="H3155">
        <v>326608609</v>
      </c>
      <c r="I3155" t="str">
        <f>Master_Data!$A3155 &amp; "-" &amp; Master_Data!$C3155</f>
        <v>USA-2017</v>
      </c>
      <c r="J3155">
        <f t="shared" si="588"/>
        <v>0</v>
      </c>
      <c r="K3155">
        <f t="shared" si="589"/>
        <v>0.39999999999999858</v>
      </c>
      <c r="L3155">
        <f t="shared" si="590"/>
        <v>-0.31983549999999994</v>
      </c>
      <c r="M3155">
        <f t="shared" si="591"/>
        <v>4959457899.543807</v>
      </c>
      <c r="N3155">
        <f t="shared" si="592"/>
        <v>0</v>
      </c>
      <c r="O3155">
        <f t="shared" si="593"/>
        <v>2.3039133124286084</v>
      </c>
      <c r="P3155" t="str">
        <f>IFERROR(VLOOKUP(A3155,Ref_Data!$A:$B,2,0),"Unknown")</f>
        <v>High Income</v>
      </c>
      <c r="Q3155" t="str">
        <f>IFERROR(VLOOKUP(A3155,Ref_Data!$A:$C,3,0),"Unknown")</f>
        <v>North America</v>
      </c>
      <c r="R3155" t="str">
        <f t="shared" si="594"/>
        <v>Universal Access</v>
      </c>
      <c r="S3155">
        <f t="shared" si="595"/>
        <v>15.146092309921883</v>
      </c>
      <c r="T3155">
        <f t="shared" si="596"/>
        <v>-19.841518871734948</v>
      </c>
      <c r="U3155">
        <f t="shared" si="597"/>
        <v>10.506961654426776</v>
      </c>
      <c r="V3155">
        <f t="shared" si="598"/>
        <v>0</v>
      </c>
      <c r="W3155">
        <f t="shared" si="599"/>
        <v>-2.6623715899999993</v>
      </c>
    </row>
    <row r="3156" spans="1:23" x14ac:dyDescent="0.2">
      <c r="A3156" t="s">
        <v>489</v>
      </c>
      <c r="B3156" t="s">
        <v>488</v>
      </c>
      <c r="C3156">
        <v>2018</v>
      </c>
      <c r="D3156">
        <v>100</v>
      </c>
      <c r="E3156">
        <v>9.9</v>
      </c>
      <c r="F3156">
        <v>15.579645660000001</v>
      </c>
      <c r="G3156">
        <v>6738.2727240000004</v>
      </c>
      <c r="H3156">
        <v>328529577</v>
      </c>
      <c r="I3156" t="str">
        <f>Master_Data!$A3156 &amp; "-" &amp; Master_Data!$C3156</f>
        <v>USA-2018</v>
      </c>
      <c r="J3156">
        <f t="shared" si="588"/>
        <v>0</v>
      </c>
      <c r="K3156">
        <f t="shared" si="589"/>
        <v>0.20000000000000107</v>
      </c>
      <c r="L3156">
        <f t="shared" si="590"/>
        <v>0.39493294000000034</v>
      </c>
      <c r="M3156">
        <f t="shared" si="591"/>
        <v>5118374398.489686</v>
      </c>
      <c r="N3156">
        <f t="shared" si="592"/>
        <v>0</v>
      </c>
      <c r="O3156">
        <f t="shared" si="593"/>
        <v>2.312112658264676</v>
      </c>
      <c r="P3156" t="str">
        <f>IFERROR(VLOOKUP(A3156,Ref_Data!$A:$B,2,0),"Unknown")</f>
        <v>High Income</v>
      </c>
      <c r="Q3156" t="str">
        <f>IFERROR(VLOOKUP(A3156,Ref_Data!$A:$C,3,0),"Unknown")</f>
        <v>North America</v>
      </c>
      <c r="R3156" t="str">
        <f t="shared" si="594"/>
        <v>Universal Access</v>
      </c>
      <c r="S3156">
        <f t="shared" si="595"/>
        <v>14.516199440312505</v>
      </c>
      <c r="T3156">
        <f t="shared" si="596"/>
        <v>-19.6630301703253</v>
      </c>
      <c r="U3156">
        <f t="shared" si="597"/>
        <v>10.868776650372386</v>
      </c>
      <c r="V3156">
        <f t="shared" si="598"/>
        <v>0</v>
      </c>
      <c r="W3156">
        <f t="shared" si="599"/>
        <v>-2.267438649999999</v>
      </c>
    </row>
    <row r="3157" spans="1:23" x14ac:dyDescent="0.2">
      <c r="A3157" t="s">
        <v>489</v>
      </c>
      <c r="B3157" t="s">
        <v>488</v>
      </c>
      <c r="C3157">
        <v>2019</v>
      </c>
      <c r="D3157">
        <v>100</v>
      </c>
      <c r="E3157">
        <v>10.199999999999999</v>
      </c>
      <c r="F3157">
        <v>15.043966210000001</v>
      </c>
      <c r="G3157">
        <v>6700.9303399999999</v>
      </c>
      <c r="H3157">
        <v>330226227</v>
      </c>
      <c r="I3157" t="str">
        <f>Master_Data!$A3157 &amp; "-" &amp; Master_Data!$C3157</f>
        <v>USA-2019</v>
      </c>
      <c r="J3157">
        <f t="shared" si="588"/>
        <v>0</v>
      </c>
      <c r="K3157">
        <f t="shared" si="589"/>
        <v>0.29999999999999893</v>
      </c>
      <c r="L3157">
        <f t="shared" si="590"/>
        <v>-0.53567944999999995</v>
      </c>
      <c r="M3157">
        <f t="shared" si="591"/>
        <v>4967912200.6437902</v>
      </c>
      <c r="N3157">
        <f t="shared" si="592"/>
        <v>0</v>
      </c>
      <c r="O3157">
        <f t="shared" si="593"/>
        <v>2.2450563498918572</v>
      </c>
      <c r="P3157" t="str">
        <f>IFERROR(VLOOKUP(A3157,Ref_Data!$A:$B,2,0),"Unknown")</f>
        <v>High Income</v>
      </c>
      <c r="Q3157" t="str">
        <f>IFERROR(VLOOKUP(A3157,Ref_Data!$A:$C,3,0),"Unknown")</f>
        <v>North America</v>
      </c>
      <c r="R3157" t="str">
        <f t="shared" si="594"/>
        <v>Universal Access</v>
      </c>
      <c r="S3157">
        <f t="shared" si="595"/>
        <v>13.958622860585876</v>
      </c>
      <c r="T3157">
        <f t="shared" si="596"/>
        <v>-19.26219104382729</v>
      </c>
      <c r="U3157">
        <f t="shared" si="597"/>
        <v>10.360564914418413</v>
      </c>
      <c r="V3157">
        <f t="shared" si="598"/>
        <v>0</v>
      </c>
      <c r="W3157">
        <f t="shared" si="599"/>
        <v>-2.8031180999999989</v>
      </c>
    </row>
    <row r="3158" spans="1:23" x14ac:dyDescent="0.2">
      <c r="A3158" t="s">
        <v>489</v>
      </c>
      <c r="B3158" t="s">
        <v>488</v>
      </c>
      <c r="C3158">
        <v>2020</v>
      </c>
      <c r="D3158">
        <v>100</v>
      </c>
      <c r="E3158">
        <v>11</v>
      </c>
      <c r="F3158">
        <v>13.47158217</v>
      </c>
      <c r="G3158">
        <v>6141.531258</v>
      </c>
      <c r="H3158">
        <v>331577720</v>
      </c>
      <c r="I3158" t="str">
        <f>Master_Data!$A3158 &amp; "-" &amp; Master_Data!$C3158</f>
        <v>USA-2020</v>
      </c>
      <c r="J3158">
        <f t="shared" si="588"/>
        <v>0</v>
      </c>
      <c r="K3158">
        <f t="shared" si="589"/>
        <v>0.80000000000000071</v>
      </c>
      <c r="L3158">
        <f t="shared" si="590"/>
        <v>-1.5723840400000011</v>
      </c>
      <c r="M3158">
        <f t="shared" si="591"/>
        <v>4466876500.7212524</v>
      </c>
      <c r="N3158">
        <f t="shared" si="592"/>
        <v>0</v>
      </c>
      <c r="O3158">
        <f t="shared" si="593"/>
        <v>2.1935217137341483</v>
      </c>
      <c r="P3158" t="str">
        <f>IFERROR(VLOOKUP(A3158,Ref_Data!$A:$B,2,0),"Unknown")</f>
        <v>High Income</v>
      </c>
      <c r="Q3158" t="str">
        <f>IFERROR(VLOOKUP(A3158,Ref_Data!$A:$C,3,0),"Unknown")</f>
        <v>North America</v>
      </c>
      <c r="R3158" t="str">
        <f t="shared" si="594"/>
        <v>Universal Access</v>
      </c>
      <c r="S3158">
        <f t="shared" si="595"/>
        <v>13.426165474335917</v>
      </c>
      <c r="T3158">
        <f t="shared" si="596"/>
        <v>-19.534853433815261</v>
      </c>
      <c r="U3158">
        <f t="shared" si="597"/>
        <v>9.0708345336987417</v>
      </c>
      <c r="V3158">
        <f t="shared" si="598"/>
        <v>0</v>
      </c>
      <c r="W3158">
        <f t="shared" si="599"/>
        <v>-4.37550214</v>
      </c>
    </row>
    <row r="3159" spans="1:23" x14ac:dyDescent="0.2">
      <c r="A3159" t="s">
        <v>489</v>
      </c>
      <c r="B3159" t="s">
        <v>488</v>
      </c>
      <c r="C3159">
        <v>2021</v>
      </c>
      <c r="D3159">
        <v>100</v>
      </c>
      <c r="E3159">
        <v>10.9</v>
      </c>
      <c r="F3159">
        <v>14.31611543</v>
      </c>
      <c r="G3159">
        <v>6445.8340920000001</v>
      </c>
      <c r="H3159">
        <v>332099760</v>
      </c>
      <c r="I3159" t="str">
        <f>Master_Data!$A3159 &amp; "-" &amp; Master_Data!$C3159</f>
        <v>USA-2021</v>
      </c>
      <c r="J3159">
        <f t="shared" si="588"/>
        <v>0</v>
      </c>
      <c r="K3159">
        <f t="shared" si="589"/>
        <v>-9.9999999999999645E-2</v>
      </c>
      <c r="L3159">
        <f t="shared" si="590"/>
        <v>0.8445332600000004</v>
      </c>
      <c r="M3159">
        <f t="shared" si="591"/>
        <v>4754378498.435297</v>
      </c>
      <c r="N3159">
        <f t="shared" si="592"/>
        <v>0</v>
      </c>
      <c r="O3159">
        <f t="shared" si="593"/>
        <v>2.2209872649015119</v>
      </c>
      <c r="P3159" t="str">
        <f>IFERROR(VLOOKUP(A3159,Ref_Data!$A:$B,2,0),"Unknown")</f>
        <v>High Income</v>
      </c>
      <c r="Q3159" t="str">
        <f>IFERROR(VLOOKUP(A3159,Ref_Data!$A:$C,3,0),"Unknown")</f>
        <v>North America</v>
      </c>
      <c r="R3159" t="str">
        <f t="shared" si="594"/>
        <v>Universal Access</v>
      </c>
      <c r="S3159">
        <f t="shared" si="595"/>
        <v>12.87483148972656</v>
      </c>
      <c r="T3159">
        <f t="shared" si="596"/>
        <v>-18.703381642512056</v>
      </c>
      <c r="U3159">
        <f t="shared" si="597"/>
        <v>9.7353810889958137</v>
      </c>
      <c r="V3159">
        <f t="shared" si="598"/>
        <v>0</v>
      </c>
      <c r="W3159">
        <f t="shared" si="599"/>
        <v>-3.5309688799999996</v>
      </c>
    </row>
    <row r="3160" spans="1:23" x14ac:dyDescent="0.2">
      <c r="A3160" t="s">
        <v>489</v>
      </c>
      <c r="B3160" t="s">
        <v>488</v>
      </c>
      <c r="C3160">
        <v>2022</v>
      </c>
      <c r="D3160">
        <v>100</v>
      </c>
      <c r="F3160">
        <v>14.41771488</v>
      </c>
      <c r="G3160">
        <v>6511.6884140000002</v>
      </c>
      <c r="H3160">
        <v>334017321</v>
      </c>
      <c r="I3160" t="str">
        <f>Master_Data!$A3160 &amp; "-" &amp; Master_Data!$C3160</f>
        <v>USA-2022</v>
      </c>
      <c r="J3160">
        <f t="shared" si="588"/>
        <v>0</v>
      </c>
      <c r="K3160" t="str">
        <f t="shared" si="589"/>
        <v/>
      </c>
      <c r="L3160">
        <f t="shared" si="590"/>
        <v>0.10159945000000015</v>
      </c>
      <c r="M3160">
        <f t="shared" si="591"/>
        <v>4815766499.1594362</v>
      </c>
      <c r="N3160">
        <f t="shared" si="592"/>
        <v>0</v>
      </c>
      <c r="O3160">
        <f t="shared" si="593"/>
        <v>2.2141284968430308</v>
      </c>
      <c r="P3160" t="str">
        <f>IFERROR(VLOOKUP(A3160,Ref_Data!$A:$B,2,0),"Unknown")</f>
        <v>High Income</v>
      </c>
      <c r="Q3160" t="str">
        <f>IFERROR(VLOOKUP(A3160,Ref_Data!$A:$C,3,0),"Unknown")</f>
        <v>North America</v>
      </c>
      <c r="R3160" t="str">
        <f t="shared" si="594"/>
        <v>Universal Access</v>
      </c>
      <c r="S3160">
        <f t="shared" si="595"/>
        <v>12.585946336015652</v>
      </c>
      <c r="T3160" t="str">
        <f t="shared" si="596"/>
        <v/>
      </c>
      <c r="U3160">
        <f t="shared" si="597"/>
        <v>9.8669138277740629</v>
      </c>
      <c r="V3160">
        <f t="shared" si="598"/>
        <v>0</v>
      </c>
      <c r="W3160">
        <f t="shared" si="599"/>
        <v>-3.4293694299999995</v>
      </c>
    </row>
    <row r="3161" spans="1:23" x14ac:dyDescent="0.2">
      <c r="A3161" t="s">
        <v>491</v>
      </c>
      <c r="B3161" t="s">
        <v>490</v>
      </c>
      <c r="C3161">
        <v>2010</v>
      </c>
      <c r="D3161">
        <v>99.6</v>
      </c>
      <c r="E3161">
        <v>1.3</v>
      </c>
      <c r="F3161">
        <v>4.7841810540000003</v>
      </c>
      <c r="G3161">
        <v>1592.9647660000001</v>
      </c>
      <c r="H3161">
        <v>28385506</v>
      </c>
      <c r="I3161" t="str">
        <f>Master_Data!$A3161 &amp; "-" &amp; Master_Data!$C3161</f>
        <v>UZB-2010</v>
      </c>
      <c r="J3161" t="str">
        <f t="shared" si="588"/>
        <v/>
      </c>
      <c r="K3161" t="str">
        <f t="shared" si="589"/>
        <v/>
      </c>
      <c r="L3161" t="str">
        <f t="shared" si="590"/>
        <v/>
      </c>
      <c r="M3161">
        <f t="shared" si="591"/>
        <v>135801400.01340333</v>
      </c>
      <c r="N3161">
        <f t="shared" si="592"/>
        <v>0.40000000000000568</v>
      </c>
      <c r="O3161">
        <f t="shared" si="593"/>
        <v>3.0033188154018466</v>
      </c>
      <c r="P3161" t="str">
        <f>IFERROR(VLOOKUP(A3161,Ref_Data!$A:$B,2,0),"Unknown")</f>
        <v>Lower Middle Income</v>
      </c>
      <c r="Q3161" t="str">
        <f>IFERROR(VLOOKUP(A3161,Ref_Data!$A:$C,3,0),"Unknown")</f>
        <v>Europe &amp; Central Asia</v>
      </c>
      <c r="R3161" t="str">
        <f t="shared" si="594"/>
        <v>Universal Access</v>
      </c>
      <c r="S3161">
        <f t="shared" si="595"/>
        <v>19.975342560585943</v>
      </c>
      <c r="T3161">
        <f t="shared" si="596"/>
        <v>-29.112664906737901</v>
      </c>
      <c r="U3161">
        <f t="shared" si="597"/>
        <v>-0.31387815999163404</v>
      </c>
      <c r="V3161">
        <f t="shared" si="598"/>
        <v>0</v>
      </c>
      <c r="W3161">
        <f t="shared" si="599"/>
        <v>0</v>
      </c>
    </row>
    <row r="3162" spans="1:23" x14ac:dyDescent="0.2">
      <c r="A3162" t="s">
        <v>491</v>
      </c>
      <c r="B3162" t="s">
        <v>490</v>
      </c>
      <c r="C3162">
        <v>2011</v>
      </c>
      <c r="D3162">
        <v>99.7</v>
      </c>
      <c r="E3162">
        <v>0.9</v>
      </c>
      <c r="F3162">
        <v>4.8113401439999999</v>
      </c>
      <c r="G3162">
        <v>1603.222395</v>
      </c>
      <c r="H3162">
        <v>28823196</v>
      </c>
      <c r="I3162" t="str">
        <f>Master_Data!$A3162 &amp; "-" &amp; Master_Data!$C3162</f>
        <v>UZB-2011</v>
      </c>
      <c r="J3162">
        <f t="shared" si="588"/>
        <v>0.10000000000000853</v>
      </c>
      <c r="K3162">
        <f t="shared" si="589"/>
        <v>-0.4</v>
      </c>
      <c r="L3162">
        <f t="shared" si="590"/>
        <v>2.7159089999999608E-2</v>
      </c>
      <c r="M3162">
        <f t="shared" si="591"/>
        <v>138678199.99318022</v>
      </c>
      <c r="N3162">
        <f t="shared" si="592"/>
        <v>0.29999999999999716</v>
      </c>
      <c r="O3162">
        <f t="shared" si="593"/>
        <v>3.0010434977737446</v>
      </c>
      <c r="P3162" t="str">
        <f>IFERROR(VLOOKUP(A3162,Ref_Data!$A:$B,2,0),"Unknown")</f>
        <v>Lower Middle Income</v>
      </c>
      <c r="Q3162" t="str">
        <f>IFERROR(VLOOKUP(A3162,Ref_Data!$A:$C,3,0),"Unknown")</f>
        <v>Europe &amp; Central Asia</v>
      </c>
      <c r="R3162" t="str">
        <f t="shared" si="594"/>
        <v>Universal Access</v>
      </c>
      <c r="S3162">
        <f t="shared" si="595"/>
        <v>19.284672569179691</v>
      </c>
      <c r="T3162">
        <f t="shared" si="596"/>
        <v>-29.297370289641144</v>
      </c>
      <c r="U3162">
        <f t="shared" si="597"/>
        <v>-0.31519323977405556</v>
      </c>
      <c r="V3162">
        <f t="shared" si="598"/>
        <v>0.10000000000000853</v>
      </c>
      <c r="W3162">
        <f t="shared" si="599"/>
        <v>2.7159089999999608E-2</v>
      </c>
    </row>
    <row r="3163" spans="1:23" x14ac:dyDescent="0.2">
      <c r="A3163" t="s">
        <v>491</v>
      </c>
      <c r="B3163" t="s">
        <v>490</v>
      </c>
      <c r="C3163">
        <v>2012</v>
      </c>
      <c r="D3163">
        <v>99.7</v>
      </c>
      <c r="E3163">
        <v>1.3</v>
      </c>
      <c r="F3163">
        <v>4.209770636</v>
      </c>
      <c r="G3163">
        <v>1387.650122</v>
      </c>
      <c r="H3163">
        <v>29261903</v>
      </c>
      <c r="I3163" t="str">
        <f>Master_Data!$A3163 &amp; "-" &amp; Master_Data!$C3163</f>
        <v>UZB-2012</v>
      </c>
      <c r="J3163">
        <f t="shared" si="588"/>
        <v>0</v>
      </c>
      <c r="K3163">
        <f t="shared" si="589"/>
        <v>0.4</v>
      </c>
      <c r="L3163">
        <f t="shared" si="590"/>
        <v>-0.60156950799999986</v>
      </c>
      <c r="M3163">
        <f t="shared" si="591"/>
        <v>123185900.00288031</v>
      </c>
      <c r="N3163">
        <f t="shared" si="592"/>
        <v>0.29999999999999716</v>
      </c>
      <c r="O3163">
        <f t="shared" si="593"/>
        <v>3.0337406881300302</v>
      </c>
      <c r="P3163" t="str">
        <f>IFERROR(VLOOKUP(A3163,Ref_Data!$A:$B,2,0),"Unknown")</f>
        <v>Lower Middle Income</v>
      </c>
      <c r="Q3163" t="str">
        <f>IFERROR(VLOOKUP(A3163,Ref_Data!$A:$C,3,0),"Unknown")</f>
        <v>Europe &amp; Central Asia</v>
      </c>
      <c r="R3163" t="str">
        <f t="shared" si="594"/>
        <v>Universal Access</v>
      </c>
      <c r="S3163">
        <f t="shared" si="595"/>
        <v>18.579195463984377</v>
      </c>
      <c r="T3163">
        <f t="shared" si="596"/>
        <v>-28.807129453224881</v>
      </c>
      <c r="U3163">
        <f t="shared" si="597"/>
        <v>-1.1957334270962292</v>
      </c>
      <c r="V3163">
        <f t="shared" si="598"/>
        <v>0.10000000000000853</v>
      </c>
      <c r="W3163">
        <f t="shared" si="599"/>
        <v>-0.57441041800000026</v>
      </c>
    </row>
    <row r="3164" spans="1:23" x14ac:dyDescent="0.2">
      <c r="A3164" t="s">
        <v>491</v>
      </c>
      <c r="B3164" t="s">
        <v>490</v>
      </c>
      <c r="C3164">
        <v>2013</v>
      </c>
      <c r="D3164">
        <v>99.8</v>
      </c>
      <c r="E3164">
        <v>1.2</v>
      </c>
      <c r="F3164">
        <v>4.084804686</v>
      </c>
      <c r="G3164">
        <v>1350.3224970000001</v>
      </c>
      <c r="H3164">
        <v>29724065</v>
      </c>
      <c r="I3164" t="str">
        <f>Master_Data!$A3164 &amp; "-" &amp; Master_Data!$C3164</f>
        <v>UZB-2013</v>
      </c>
      <c r="J3164">
        <f t="shared" si="588"/>
        <v>9.9999999999994316E-2</v>
      </c>
      <c r="K3164">
        <f t="shared" si="589"/>
        <v>-0.10000000000000009</v>
      </c>
      <c r="L3164">
        <f t="shared" si="590"/>
        <v>-0.12496594999999999</v>
      </c>
      <c r="M3164">
        <f t="shared" si="591"/>
        <v>121416999.99896859</v>
      </c>
      <c r="N3164">
        <f t="shared" si="592"/>
        <v>0.20000000000000284</v>
      </c>
      <c r="O3164">
        <f t="shared" si="593"/>
        <v>3.025058602722813</v>
      </c>
      <c r="P3164" t="str">
        <f>IFERROR(VLOOKUP(A3164,Ref_Data!$A:$B,2,0),"Unknown")</f>
        <v>Lower Middle Income</v>
      </c>
      <c r="Q3164" t="str">
        <f>IFERROR(VLOOKUP(A3164,Ref_Data!$A:$C,3,0),"Unknown")</f>
        <v>Europe &amp; Central Asia</v>
      </c>
      <c r="R3164" t="str">
        <f t="shared" si="594"/>
        <v>Universal Access</v>
      </c>
      <c r="S3164">
        <f t="shared" si="595"/>
        <v>18.087461823359391</v>
      </c>
      <c r="T3164">
        <f t="shared" si="596"/>
        <v>-29.101640083835349</v>
      </c>
      <c r="U3164">
        <f t="shared" si="597"/>
        <v>-0.88356575800000403</v>
      </c>
      <c r="V3164">
        <f t="shared" si="598"/>
        <v>0.20000000000000284</v>
      </c>
      <c r="W3164">
        <f t="shared" si="599"/>
        <v>-0.69937636800000025</v>
      </c>
    </row>
    <row r="3165" spans="1:23" x14ac:dyDescent="0.2">
      <c r="A3165" t="s">
        <v>491</v>
      </c>
      <c r="B3165" t="s">
        <v>490</v>
      </c>
      <c r="C3165">
        <v>2014</v>
      </c>
      <c r="D3165">
        <v>99.8</v>
      </c>
      <c r="E3165">
        <v>1.4</v>
      </c>
      <c r="F3165">
        <v>3.7441525480000002</v>
      </c>
      <c r="G3165">
        <v>1240.2966489999999</v>
      </c>
      <c r="H3165">
        <v>30222994</v>
      </c>
      <c r="I3165" t="str">
        <f>Master_Data!$A3165 &amp; "-" &amp; Master_Data!$C3165</f>
        <v>UZB-2014</v>
      </c>
      <c r="J3165">
        <f t="shared" si="588"/>
        <v>0</v>
      </c>
      <c r="K3165">
        <f t="shared" si="589"/>
        <v>0.19999999999999996</v>
      </c>
      <c r="L3165">
        <f t="shared" si="590"/>
        <v>-0.34065213799999983</v>
      </c>
      <c r="M3165">
        <f t="shared" si="591"/>
        <v>113159499.99328871</v>
      </c>
      <c r="N3165">
        <f t="shared" si="592"/>
        <v>0.20000000000000284</v>
      </c>
      <c r="O3165">
        <f t="shared" si="593"/>
        <v>3.0187556751191389</v>
      </c>
      <c r="P3165" t="str">
        <f>IFERROR(VLOOKUP(A3165,Ref_Data!$A:$B,2,0),"Unknown")</f>
        <v>Lower Middle Income</v>
      </c>
      <c r="Q3165" t="str">
        <f>IFERROR(VLOOKUP(A3165,Ref_Data!$A:$C,3,0),"Unknown")</f>
        <v>Europe &amp; Central Asia</v>
      </c>
      <c r="R3165" t="str">
        <f t="shared" si="594"/>
        <v>Universal Access</v>
      </c>
      <c r="S3165">
        <f t="shared" si="595"/>
        <v>17.359097411132851</v>
      </c>
      <c r="T3165">
        <f t="shared" si="596"/>
        <v>-28.711726605578303</v>
      </c>
      <c r="U3165">
        <f t="shared" si="597"/>
        <v>-1.0471343500836841</v>
      </c>
      <c r="V3165">
        <f t="shared" si="598"/>
        <v>0.20000000000000284</v>
      </c>
      <c r="W3165">
        <f t="shared" si="599"/>
        <v>-1.0400285060000001</v>
      </c>
    </row>
    <row r="3166" spans="1:23" x14ac:dyDescent="0.2">
      <c r="A3166" t="s">
        <v>491</v>
      </c>
      <c r="B3166" t="s">
        <v>490</v>
      </c>
      <c r="C3166">
        <v>2015</v>
      </c>
      <c r="D3166">
        <v>99.9</v>
      </c>
      <c r="E3166">
        <v>1.7</v>
      </c>
      <c r="F3166">
        <v>3.4976451210000001</v>
      </c>
      <c r="G3166">
        <v>1165.607524</v>
      </c>
      <c r="H3166">
        <v>30749346</v>
      </c>
      <c r="I3166" t="str">
        <f>Master_Data!$A3166 &amp; "-" &amp; Master_Data!$C3166</f>
        <v>UZB-2015</v>
      </c>
      <c r="J3166">
        <f t="shared" si="588"/>
        <v>0.10000000000000853</v>
      </c>
      <c r="K3166">
        <f t="shared" si="589"/>
        <v>0.30000000000000004</v>
      </c>
      <c r="L3166">
        <f t="shared" si="590"/>
        <v>-0.24650742700000006</v>
      </c>
      <c r="M3166">
        <f t="shared" si="591"/>
        <v>107550300.01084086</v>
      </c>
      <c r="N3166">
        <f t="shared" si="592"/>
        <v>9.9999999999994316E-2</v>
      </c>
      <c r="O3166">
        <f t="shared" si="593"/>
        <v>3.0007056826445129</v>
      </c>
      <c r="P3166" t="str">
        <f>IFERROR(VLOOKUP(A3166,Ref_Data!$A:$B,2,0),"Unknown")</f>
        <v>Lower Middle Income</v>
      </c>
      <c r="Q3166" t="str">
        <f>IFERROR(VLOOKUP(A3166,Ref_Data!$A:$C,3,0),"Unknown")</f>
        <v>Europe &amp; Central Asia</v>
      </c>
      <c r="R3166" t="str">
        <f t="shared" si="594"/>
        <v>Universal Access</v>
      </c>
      <c r="S3166">
        <f t="shared" si="595"/>
        <v>16.884761441953117</v>
      </c>
      <c r="T3166">
        <f t="shared" si="596"/>
        <v>-28.21515719149799</v>
      </c>
      <c r="U3166">
        <f t="shared" si="597"/>
        <v>-1.2117962450041788</v>
      </c>
      <c r="V3166">
        <f t="shared" si="598"/>
        <v>0.30000000000001137</v>
      </c>
      <c r="W3166">
        <f t="shared" si="599"/>
        <v>-1.2865359330000001</v>
      </c>
    </row>
    <row r="3167" spans="1:23" x14ac:dyDescent="0.2">
      <c r="A3167" t="s">
        <v>491</v>
      </c>
      <c r="B3167" t="s">
        <v>490</v>
      </c>
      <c r="C3167">
        <v>2016</v>
      </c>
      <c r="D3167">
        <v>99.9</v>
      </c>
      <c r="E3167">
        <v>1.6</v>
      </c>
      <c r="F3167">
        <v>3.6442184530000001</v>
      </c>
      <c r="G3167">
        <v>1209.6152340000001</v>
      </c>
      <c r="H3167">
        <v>31284568</v>
      </c>
      <c r="I3167" t="str">
        <f>Master_Data!$A3167 &amp; "-" &amp; Master_Data!$C3167</f>
        <v>UZB-2016</v>
      </c>
      <c r="J3167">
        <f t="shared" si="588"/>
        <v>0</v>
      </c>
      <c r="K3167">
        <f t="shared" si="589"/>
        <v>-9.9999999999999867E-2</v>
      </c>
      <c r="L3167">
        <f t="shared" si="590"/>
        <v>0.146573332</v>
      </c>
      <c r="M3167">
        <f t="shared" si="591"/>
        <v>114007799.99973331</v>
      </c>
      <c r="N3167">
        <f t="shared" si="592"/>
        <v>9.9999999999994316E-2</v>
      </c>
      <c r="O3167">
        <f t="shared" si="593"/>
        <v>3.0127087941420552</v>
      </c>
      <c r="P3167" t="str">
        <f>IFERROR(VLOOKUP(A3167,Ref_Data!$A:$B,2,0),"Unknown")</f>
        <v>Lower Middle Income</v>
      </c>
      <c r="Q3167" t="str">
        <f>IFERROR(VLOOKUP(A3167,Ref_Data!$A:$C,3,0),"Unknown")</f>
        <v>Europe &amp; Central Asia</v>
      </c>
      <c r="R3167" t="str">
        <f t="shared" si="594"/>
        <v>Universal Access</v>
      </c>
      <c r="S3167">
        <f t="shared" si="595"/>
        <v>15.805248869453038</v>
      </c>
      <c r="T3167">
        <f t="shared" si="596"/>
        <v>-28.106057525184724</v>
      </c>
      <c r="U3167">
        <f t="shared" si="597"/>
        <v>-1.0301533426694562</v>
      </c>
      <c r="V3167">
        <f t="shared" si="598"/>
        <v>0.30000000000001137</v>
      </c>
      <c r="W3167">
        <f t="shared" si="599"/>
        <v>-1.1399626010000001</v>
      </c>
    </row>
    <row r="3168" spans="1:23" x14ac:dyDescent="0.2">
      <c r="A3168" t="s">
        <v>491</v>
      </c>
      <c r="B3168" t="s">
        <v>490</v>
      </c>
      <c r="C3168">
        <v>2017</v>
      </c>
      <c r="D3168">
        <v>100</v>
      </c>
      <c r="E3168">
        <v>1.7</v>
      </c>
      <c r="F3168">
        <v>3.7168087750000001</v>
      </c>
      <c r="G3168">
        <v>1253.4494079999999</v>
      </c>
      <c r="H3168">
        <v>31819178</v>
      </c>
      <c r="I3168" t="str">
        <f>Master_Data!$A3168 &amp; "-" &amp; Master_Data!$C3168</f>
        <v>UZB-2017</v>
      </c>
      <c r="J3168">
        <f t="shared" si="588"/>
        <v>9.9999999999994316E-2</v>
      </c>
      <c r="K3168">
        <f t="shared" si="589"/>
        <v>9.9999999999999867E-2</v>
      </c>
      <c r="L3168">
        <f t="shared" si="590"/>
        <v>7.2590321999999929E-2</v>
      </c>
      <c r="M3168">
        <f t="shared" si="591"/>
        <v>118265800.00368695</v>
      </c>
      <c r="N3168">
        <f t="shared" si="592"/>
        <v>0</v>
      </c>
      <c r="O3168">
        <f t="shared" si="593"/>
        <v>2.9652642948952592</v>
      </c>
      <c r="P3168" t="str">
        <f>IFERROR(VLOOKUP(A3168,Ref_Data!$A:$B,2,0),"Unknown")</f>
        <v>Lower Middle Income</v>
      </c>
      <c r="Q3168" t="str">
        <f>IFERROR(VLOOKUP(A3168,Ref_Data!$A:$C,3,0),"Unknown")</f>
        <v>Europe &amp; Central Asia</v>
      </c>
      <c r="R3168" t="str">
        <f t="shared" si="594"/>
        <v>Universal Access</v>
      </c>
      <c r="S3168">
        <f t="shared" si="595"/>
        <v>15.146092309921883</v>
      </c>
      <c r="T3168">
        <f t="shared" si="596"/>
        <v>-27.841518871734948</v>
      </c>
      <c r="U3168">
        <f t="shared" si="597"/>
        <v>-0.96094229057322389</v>
      </c>
      <c r="V3168">
        <f t="shared" si="598"/>
        <v>0.40000000000000568</v>
      </c>
      <c r="W3168">
        <f t="shared" si="599"/>
        <v>-1.0673722790000002</v>
      </c>
    </row>
    <row r="3169" spans="1:23" x14ac:dyDescent="0.2">
      <c r="A3169" t="s">
        <v>491</v>
      </c>
      <c r="B3169" t="s">
        <v>490</v>
      </c>
      <c r="C3169">
        <v>2018</v>
      </c>
      <c r="D3169">
        <v>100</v>
      </c>
      <c r="E3169">
        <v>1.5</v>
      </c>
      <c r="F3169">
        <v>3.48417486</v>
      </c>
      <c r="G3169">
        <v>1272.076219</v>
      </c>
      <c r="H3169">
        <v>32373490</v>
      </c>
      <c r="I3169" t="str">
        <f>Master_Data!$A3169 &amp; "-" &amp; Master_Data!$C3169</f>
        <v>UZB-2018</v>
      </c>
      <c r="J3169">
        <f t="shared" si="588"/>
        <v>0</v>
      </c>
      <c r="K3169">
        <f t="shared" si="589"/>
        <v>-0.19999999999999996</v>
      </c>
      <c r="L3169">
        <f t="shared" si="590"/>
        <v>-0.23263391500000008</v>
      </c>
      <c r="M3169">
        <f t="shared" si="591"/>
        <v>112794899.98846141</v>
      </c>
      <c r="N3169">
        <f t="shared" si="592"/>
        <v>0</v>
      </c>
      <c r="O3169">
        <f t="shared" si="593"/>
        <v>2.7389670587026358</v>
      </c>
      <c r="P3169" t="str">
        <f>IFERROR(VLOOKUP(A3169,Ref_Data!$A:$B,2,0),"Unknown")</f>
        <v>Lower Middle Income</v>
      </c>
      <c r="Q3169" t="str">
        <f>IFERROR(VLOOKUP(A3169,Ref_Data!$A:$C,3,0),"Unknown")</f>
        <v>Europe &amp; Central Asia</v>
      </c>
      <c r="R3169" t="str">
        <f t="shared" si="594"/>
        <v>Universal Access</v>
      </c>
      <c r="S3169">
        <f t="shared" si="595"/>
        <v>14.516199440312505</v>
      </c>
      <c r="T3169">
        <f t="shared" si="596"/>
        <v>-28.063030170325302</v>
      </c>
      <c r="U3169">
        <f t="shared" si="597"/>
        <v>-1.2266941496276149</v>
      </c>
      <c r="V3169">
        <f t="shared" si="598"/>
        <v>0.40000000000000568</v>
      </c>
      <c r="W3169">
        <f t="shared" si="599"/>
        <v>-1.3000061940000003</v>
      </c>
    </row>
    <row r="3170" spans="1:23" x14ac:dyDescent="0.2">
      <c r="A3170" t="s">
        <v>491</v>
      </c>
      <c r="B3170" t="s">
        <v>490</v>
      </c>
      <c r="C3170">
        <v>2019</v>
      </c>
      <c r="D3170">
        <v>100</v>
      </c>
      <c r="E3170">
        <v>1.6</v>
      </c>
      <c r="F3170">
        <v>3.4921323869999998</v>
      </c>
      <c r="G3170">
        <v>1285.1844410000001</v>
      </c>
      <c r="H3170">
        <v>32964701</v>
      </c>
      <c r="I3170" t="str">
        <f>Master_Data!$A3170 &amp; "-" &amp; Master_Data!$C3170</f>
        <v>UZB-2019</v>
      </c>
      <c r="J3170">
        <f t="shared" si="588"/>
        <v>0</v>
      </c>
      <c r="K3170">
        <f t="shared" si="589"/>
        <v>0.10000000000000009</v>
      </c>
      <c r="L3170">
        <f t="shared" si="590"/>
        <v>7.9575269999998532E-3</v>
      </c>
      <c r="M3170">
        <f t="shared" si="591"/>
        <v>115117099.98987128</v>
      </c>
      <c r="N3170">
        <f t="shared" si="592"/>
        <v>0</v>
      </c>
      <c r="O3170">
        <f t="shared" si="593"/>
        <v>2.7172227390823194</v>
      </c>
      <c r="P3170" t="str">
        <f>IFERROR(VLOOKUP(A3170,Ref_Data!$A:$B,2,0),"Unknown")</f>
        <v>Lower Middle Income</v>
      </c>
      <c r="Q3170" t="str">
        <f>IFERROR(VLOOKUP(A3170,Ref_Data!$A:$C,3,0),"Unknown")</f>
        <v>Europe &amp; Central Asia</v>
      </c>
      <c r="R3170" t="str">
        <f t="shared" si="594"/>
        <v>Universal Access</v>
      </c>
      <c r="S3170">
        <f t="shared" si="595"/>
        <v>13.958622860585876</v>
      </c>
      <c r="T3170">
        <f t="shared" si="596"/>
        <v>-27.862191043827288</v>
      </c>
      <c r="U3170">
        <f t="shared" si="597"/>
        <v>-1.1912689085815877</v>
      </c>
      <c r="V3170">
        <f t="shared" si="598"/>
        <v>0.40000000000000568</v>
      </c>
      <c r="W3170">
        <f t="shared" si="599"/>
        <v>-1.2920486670000004</v>
      </c>
    </row>
    <row r="3171" spans="1:23" x14ac:dyDescent="0.2">
      <c r="A3171" t="s">
        <v>491</v>
      </c>
      <c r="B3171" t="s">
        <v>490</v>
      </c>
      <c r="C3171">
        <v>2020</v>
      </c>
      <c r="D3171">
        <v>100</v>
      </c>
      <c r="E3171">
        <v>1</v>
      </c>
      <c r="F3171">
        <v>3.6903390460000001</v>
      </c>
      <c r="G3171">
        <v>1351.3752010000001</v>
      </c>
      <c r="H3171">
        <v>33586372</v>
      </c>
      <c r="I3171" t="str">
        <f>Master_Data!$A3171 &amp; "-" &amp; Master_Data!$C3171</f>
        <v>UZB-2020</v>
      </c>
      <c r="J3171">
        <f t="shared" si="588"/>
        <v>0</v>
      </c>
      <c r="K3171">
        <f t="shared" si="589"/>
        <v>-0.60000000000000009</v>
      </c>
      <c r="L3171">
        <f t="shared" si="590"/>
        <v>0.19820665900000023</v>
      </c>
      <c r="M3171">
        <f t="shared" si="591"/>
        <v>123945100.00508112</v>
      </c>
      <c r="N3171">
        <f t="shared" si="592"/>
        <v>0</v>
      </c>
      <c r="O3171">
        <f t="shared" si="593"/>
        <v>2.7308026988131773</v>
      </c>
      <c r="P3171" t="str">
        <f>IFERROR(VLOOKUP(A3171,Ref_Data!$A:$B,2,0),"Unknown")</f>
        <v>Lower Middle Income</v>
      </c>
      <c r="Q3171" t="str">
        <f>IFERROR(VLOOKUP(A3171,Ref_Data!$A:$C,3,0),"Unknown")</f>
        <v>Europe &amp; Central Asia</v>
      </c>
      <c r="R3171" t="str">
        <f t="shared" si="594"/>
        <v>Universal Access</v>
      </c>
      <c r="S3171">
        <f t="shared" si="595"/>
        <v>13.426165474335917</v>
      </c>
      <c r="T3171">
        <f t="shared" si="596"/>
        <v>-29.534853433815261</v>
      </c>
      <c r="U3171">
        <f t="shared" si="597"/>
        <v>-0.7104085903012578</v>
      </c>
      <c r="V3171">
        <f t="shared" si="598"/>
        <v>0.40000000000000568</v>
      </c>
      <c r="W3171">
        <f t="shared" si="599"/>
        <v>-1.0938420080000002</v>
      </c>
    </row>
    <row r="3172" spans="1:23" x14ac:dyDescent="0.2">
      <c r="A3172" t="s">
        <v>491</v>
      </c>
      <c r="B3172" t="s">
        <v>490</v>
      </c>
      <c r="C3172">
        <v>2021</v>
      </c>
      <c r="D3172">
        <v>99.9</v>
      </c>
      <c r="E3172">
        <v>1</v>
      </c>
      <c r="F3172">
        <v>3.9236623289999999</v>
      </c>
      <c r="G3172">
        <v>1465.199085</v>
      </c>
      <c r="H3172">
        <v>34243696</v>
      </c>
      <c r="I3172" t="str">
        <f>Master_Data!$A3172 &amp; "-" &amp; Master_Data!$C3172</f>
        <v>UZB-2021</v>
      </c>
      <c r="J3172">
        <f t="shared" si="588"/>
        <v>-9.9999999999994316E-2</v>
      </c>
      <c r="K3172">
        <f t="shared" si="589"/>
        <v>0</v>
      </c>
      <c r="L3172">
        <f t="shared" si="590"/>
        <v>0.23332328299999983</v>
      </c>
      <c r="M3172">
        <f t="shared" si="591"/>
        <v>134360700.00092798</v>
      </c>
      <c r="N3172">
        <f t="shared" si="592"/>
        <v>9.9999999999994316E-2</v>
      </c>
      <c r="O3172">
        <f t="shared" si="593"/>
        <v>2.6779038897638952</v>
      </c>
      <c r="P3172" t="str">
        <f>IFERROR(VLOOKUP(A3172,Ref_Data!$A:$B,2,0),"Unknown")</f>
        <v>Lower Middle Income</v>
      </c>
      <c r="Q3172" t="str">
        <f>IFERROR(VLOOKUP(A3172,Ref_Data!$A:$C,3,0),"Unknown")</f>
        <v>Europe &amp; Central Asia</v>
      </c>
      <c r="R3172" t="str">
        <f t="shared" si="594"/>
        <v>Universal Access</v>
      </c>
      <c r="S3172">
        <f t="shared" si="595"/>
        <v>12.774831489726566</v>
      </c>
      <c r="T3172">
        <f t="shared" si="596"/>
        <v>-28.603381642512058</v>
      </c>
      <c r="U3172">
        <f t="shared" si="597"/>
        <v>-0.65707201200418641</v>
      </c>
      <c r="V3172">
        <f t="shared" si="598"/>
        <v>0.30000000000001137</v>
      </c>
      <c r="W3172">
        <f t="shared" si="599"/>
        <v>-0.86051872500000037</v>
      </c>
    </row>
    <row r="3173" spans="1:23" x14ac:dyDescent="0.2">
      <c r="A3173" t="s">
        <v>491</v>
      </c>
      <c r="B3173" t="s">
        <v>490</v>
      </c>
      <c r="C3173">
        <v>2022</v>
      </c>
      <c r="D3173">
        <v>100</v>
      </c>
      <c r="F3173">
        <v>3.68952649</v>
      </c>
      <c r="G3173">
        <v>1381.804488</v>
      </c>
      <c r="H3173">
        <v>34938955</v>
      </c>
      <c r="I3173" t="str">
        <f>Master_Data!$A3173 &amp; "-" &amp; Master_Data!$C3173</f>
        <v>UZB-2022</v>
      </c>
      <c r="J3173">
        <f t="shared" si="588"/>
        <v>9.9999999999994316E-2</v>
      </c>
      <c r="K3173" t="str">
        <f t="shared" si="589"/>
        <v/>
      </c>
      <c r="L3173">
        <f t="shared" si="590"/>
        <v>-0.2341358389999999</v>
      </c>
      <c r="M3173">
        <f t="shared" si="591"/>
        <v>128908200.00541794</v>
      </c>
      <c r="N3173">
        <f t="shared" si="592"/>
        <v>0</v>
      </c>
      <c r="O3173">
        <f t="shared" si="593"/>
        <v>2.6700785256097679</v>
      </c>
      <c r="P3173" t="str">
        <f>IFERROR(VLOOKUP(A3173,Ref_Data!$A:$B,2,0),"Unknown")</f>
        <v>Lower Middle Income</v>
      </c>
      <c r="Q3173" t="str">
        <f>IFERROR(VLOOKUP(A3173,Ref_Data!$A:$C,3,0),"Unknown")</f>
        <v>Europe &amp; Central Asia</v>
      </c>
      <c r="R3173" t="str">
        <f t="shared" si="594"/>
        <v>Universal Access</v>
      </c>
      <c r="S3173">
        <f t="shared" si="595"/>
        <v>12.585946336015652</v>
      </c>
      <c r="T3173" t="str">
        <f t="shared" si="596"/>
        <v/>
      </c>
      <c r="U3173">
        <f t="shared" si="597"/>
        <v>-0.86127456222593635</v>
      </c>
      <c r="V3173">
        <f t="shared" si="598"/>
        <v>0.40000000000000568</v>
      </c>
      <c r="W3173">
        <f t="shared" si="599"/>
        <v>-1.0946545640000003</v>
      </c>
    </row>
    <row r="3174" spans="1:23" x14ac:dyDescent="0.2">
      <c r="A3174" t="s">
        <v>493</v>
      </c>
      <c r="B3174" t="s">
        <v>492</v>
      </c>
      <c r="C3174">
        <v>2010</v>
      </c>
      <c r="D3174">
        <v>92.7</v>
      </c>
      <c r="E3174">
        <v>5.0999999999999996</v>
      </c>
      <c r="F3174">
        <v>0.88214698199999997</v>
      </c>
      <c r="H3174">
        <v>109959</v>
      </c>
      <c r="I3174" t="str">
        <f>Master_Data!$A3174 &amp; "-" &amp; Master_Data!$C3174</f>
        <v>VCT-2010</v>
      </c>
      <c r="J3174" t="str">
        <f t="shared" si="588"/>
        <v/>
      </c>
      <c r="K3174" t="str">
        <f t="shared" si="589"/>
        <v/>
      </c>
      <c r="L3174" t="str">
        <f t="shared" si="590"/>
        <v/>
      </c>
      <c r="M3174">
        <f t="shared" si="591"/>
        <v>96999.999993737991</v>
      </c>
      <c r="N3174">
        <f t="shared" si="592"/>
        <v>7.2999999999999972</v>
      </c>
      <c r="O3174" t="str">
        <f t="shared" si="593"/>
        <v/>
      </c>
      <c r="P3174" t="str">
        <f>IFERROR(VLOOKUP(A3174,Ref_Data!$A:$B,2,0),"Unknown")</f>
        <v>Upper Middle Income</v>
      </c>
      <c r="Q3174" t="str">
        <f>IFERROR(VLOOKUP(A3174,Ref_Data!$A:$C,3,0),"Unknown")</f>
        <v>Latin America &amp; Caribbean</v>
      </c>
      <c r="R3174" t="str">
        <f t="shared" si="594"/>
        <v>High Access</v>
      </c>
      <c r="S3174">
        <f t="shared" si="595"/>
        <v>13.075342560585952</v>
      </c>
      <c r="T3174">
        <f t="shared" si="596"/>
        <v>-25.312664906737901</v>
      </c>
      <c r="U3174">
        <f t="shared" si="597"/>
        <v>-4.2159122319916342</v>
      </c>
      <c r="V3174">
        <f t="shared" si="598"/>
        <v>0</v>
      </c>
      <c r="W3174">
        <f t="shared" si="599"/>
        <v>0</v>
      </c>
    </row>
    <row r="3175" spans="1:23" x14ac:dyDescent="0.2">
      <c r="A3175" t="s">
        <v>493</v>
      </c>
      <c r="B3175" t="s">
        <v>492</v>
      </c>
      <c r="C3175">
        <v>2011</v>
      </c>
      <c r="D3175">
        <v>94.1</v>
      </c>
      <c r="E3175">
        <v>6.1</v>
      </c>
      <c r="F3175">
        <v>0.63100714199999997</v>
      </c>
      <c r="H3175">
        <v>109349</v>
      </c>
      <c r="I3175" t="str">
        <f>Master_Data!$A3175 &amp; "-" &amp; Master_Data!$C3175</f>
        <v>VCT-2011</v>
      </c>
      <c r="J3175">
        <f t="shared" si="588"/>
        <v>1.3999999999999915</v>
      </c>
      <c r="K3175">
        <f t="shared" si="589"/>
        <v>1</v>
      </c>
      <c r="L3175">
        <f t="shared" si="590"/>
        <v>-0.25113984</v>
      </c>
      <c r="M3175">
        <f t="shared" si="591"/>
        <v>68999.999970557998</v>
      </c>
      <c r="N3175">
        <f t="shared" si="592"/>
        <v>5.9000000000000057</v>
      </c>
      <c r="O3175" t="str">
        <f t="shared" si="593"/>
        <v/>
      </c>
      <c r="P3175" t="str">
        <f>IFERROR(VLOOKUP(A3175,Ref_Data!$A:$B,2,0),"Unknown")</f>
        <v>Upper Middle Income</v>
      </c>
      <c r="Q3175" t="str">
        <f>IFERROR(VLOOKUP(A3175,Ref_Data!$A:$C,3,0),"Unknown")</f>
        <v>Latin America &amp; Caribbean</v>
      </c>
      <c r="R3175" t="str">
        <f t="shared" si="594"/>
        <v>High Access</v>
      </c>
      <c r="S3175">
        <f t="shared" si="595"/>
        <v>13.684672569179682</v>
      </c>
      <c r="T3175">
        <f t="shared" si="596"/>
        <v>-24.097370289641141</v>
      </c>
      <c r="U3175">
        <f t="shared" si="597"/>
        <v>-4.4955262417740558</v>
      </c>
      <c r="V3175">
        <f t="shared" si="598"/>
        <v>1.3999999999999915</v>
      </c>
      <c r="W3175">
        <f t="shared" si="599"/>
        <v>-0.25113984</v>
      </c>
    </row>
    <row r="3176" spans="1:23" x14ac:dyDescent="0.2">
      <c r="A3176" t="s">
        <v>493</v>
      </c>
      <c r="B3176" t="s">
        <v>492</v>
      </c>
      <c r="C3176">
        <v>2012</v>
      </c>
      <c r="D3176">
        <v>95.4</v>
      </c>
      <c r="E3176">
        <v>5</v>
      </c>
      <c r="F3176">
        <v>0.805620954</v>
      </c>
      <c r="H3176">
        <v>108736</v>
      </c>
      <c r="I3176" t="str">
        <f>Master_Data!$A3176 &amp; "-" &amp; Master_Data!$C3176</f>
        <v>VCT-2012</v>
      </c>
      <c r="J3176">
        <f t="shared" si="588"/>
        <v>1.3000000000000114</v>
      </c>
      <c r="K3176">
        <f t="shared" si="589"/>
        <v>-1.0999999999999996</v>
      </c>
      <c r="L3176">
        <f t="shared" si="590"/>
        <v>0.17461381200000003</v>
      </c>
      <c r="M3176">
        <f t="shared" si="591"/>
        <v>87600.000054143995</v>
      </c>
      <c r="N3176">
        <f t="shared" si="592"/>
        <v>4.5999999999999943</v>
      </c>
      <c r="O3176" t="str">
        <f t="shared" si="593"/>
        <v/>
      </c>
      <c r="P3176" t="str">
        <f>IFERROR(VLOOKUP(A3176,Ref_Data!$A:$B,2,0),"Unknown")</f>
        <v>Upper Middle Income</v>
      </c>
      <c r="Q3176" t="str">
        <f>IFERROR(VLOOKUP(A3176,Ref_Data!$A:$C,3,0),"Unknown")</f>
        <v>Latin America &amp; Caribbean</v>
      </c>
      <c r="R3176" t="str">
        <f t="shared" si="594"/>
        <v>Universal Access</v>
      </c>
      <c r="S3176">
        <f t="shared" si="595"/>
        <v>14.279195463984379</v>
      </c>
      <c r="T3176">
        <f t="shared" si="596"/>
        <v>-25.107129453224882</v>
      </c>
      <c r="U3176">
        <f t="shared" si="597"/>
        <v>-4.5998831090962291</v>
      </c>
      <c r="V3176">
        <f t="shared" si="598"/>
        <v>2.7000000000000028</v>
      </c>
      <c r="W3176">
        <f t="shared" si="599"/>
        <v>-7.6526027999999968E-2</v>
      </c>
    </row>
    <row r="3177" spans="1:23" x14ac:dyDescent="0.2">
      <c r="A3177" t="s">
        <v>493</v>
      </c>
      <c r="B3177" t="s">
        <v>492</v>
      </c>
      <c r="C3177">
        <v>2013</v>
      </c>
      <c r="D3177">
        <v>96.8</v>
      </c>
      <c r="E3177">
        <v>5.4</v>
      </c>
      <c r="F3177">
        <v>0.76293522000000003</v>
      </c>
      <c r="H3177">
        <v>108135</v>
      </c>
      <c r="I3177" t="str">
        <f>Master_Data!$A3177 &amp; "-" &amp; Master_Data!$C3177</f>
        <v>VCT-2013</v>
      </c>
      <c r="J3177">
        <f t="shared" si="588"/>
        <v>1.3999999999999915</v>
      </c>
      <c r="K3177">
        <f t="shared" si="589"/>
        <v>0.40000000000000036</v>
      </c>
      <c r="L3177">
        <f t="shared" si="590"/>
        <v>-4.2685733999999975E-2</v>
      </c>
      <c r="M3177">
        <f t="shared" si="591"/>
        <v>82500.000014699996</v>
      </c>
      <c r="N3177">
        <f t="shared" si="592"/>
        <v>3.2000000000000028</v>
      </c>
      <c r="O3177" t="str">
        <f t="shared" si="593"/>
        <v/>
      </c>
      <c r="P3177" t="str">
        <f>IFERROR(VLOOKUP(A3177,Ref_Data!$A:$B,2,0),"Unknown")</f>
        <v>Upper Middle Income</v>
      </c>
      <c r="Q3177" t="str">
        <f>IFERROR(VLOOKUP(A3177,Ref_Data!$A:$C,3,0),"Unknown")</f>
        <v>Latin America &amp; Caribbean</v>
      </c>
      <c r="R3177" t="str">
        <f t="shared" si="594"/>
        <v>Universal Access</v>
      </c>
      <c r="S3177">
        <f t="shared" si="595"/>
        <v>15.087461823359391</v>
      </c>
      <c r="T3177">
        <f t="shared" si="596"/>
        <v>-24.901640083835346</v>
      </c>
      <c r="U3177">
        <f t="shared" si="597"/>
        <v>-4.2054352240000039</v>
      </c>
      <c r="V3177">
        <f t="shared" si="598"/>
        <v>4.0999999999999943</v>
      </c>
      <c r="W3177">
        <f t="shared" si="599"/>
        <v>-0.11921176199999994</v>
      </c>
    </row>
    <row r="3178" spans="1:23" x14ac:dyDescent="0.2">
      <c r="A3178" t="s">
        <v>493</v>
      </c>
      <c r="B3178" t="s">
        <v>492</v>
      </c>
      <c r="C3178">
        <v>2014</v>
      </c>
      <c r="D3178">
        <v>98.1</v>
      </c>
      <c r="E3178">
        <v>3.3</v>
      </c>
      <c r="F3178">
        <v>0.85739526700000002</v>
      </c>
      <c r="H3178">
        <v>107535</v>
      </c>
      <c r="I3178" t="str">
        <f>Master_Data!$A3178 &amp; "-" &amp; Master_Data!$C3178</f>
        <v>VCT-2014</v>
      </c>
      <c r="J3178">
        <f t="shared" si="588"/>
        <v>1.2999999999999972</v>
      </c>
      <c r="K3178">
        <f t="shared" si="589"/>
        <v>-2.1000000000000005</v>
      </c>
      <c r="L3178">
        <f t="shared" si="590"/>
        <v>9.4460046999999991E-2</v>
      </c>
      <c r="M3178">
        <f t="shared" si="591"/>
        <v>92200.000036844998</v>
      </c>
      <c r="N3178">
        <f t="shared" si="592"/>
        <v>1.9000000000000057</v>
      </c>
      <c r="O3178" t="str">
        <f t="shared" si="593"/>
        <v/>
      </c>
      <c r="P3178" t="str">
        <f>IFERROR(VLOOKUP(A3178,Ref_Data!$A:$B,2,0),"Unknown")</f>
        <v>Upper Middle Income</v>
      </c>
      <c r="Q3178" t="str">
        <f>IFERROR(VLOOKUP(A3178,Ref_Data!$A:$C,3,0),"Unknown")</f>
        <v>Latin America &amp; Caribbean</v>
      </c>
      <c r="R3178" t="str">
        <f t="shared" si="594"/>
        <v>Universal Access</v>
      </c>
      <c r="S3178">
        <f t="shared" si="595"/>
        <v>15.659097411132848</v>
      </c>
      <c r="T3178">
        <f t="shared" si="596"/>
        <v>-26.811726605578301</v>
      </c>
      <c r="U3178">
        <f t="shared" si="597"/>
        <v>-3.933891631083684</v>
      </c>
      <c r="V3178">
        <f t="shared" si="598"/>
        <v>5.3999999999999915</v>
      </c>
      <c r="W3178">
        <f t="shared" si="599"/>
        <v>-2.4751714999999952E-2</v>
      </c>
    </row>
    <row r="3179" spans="1:23" x14ac:dyDescent="0.2">
      <c r="A3179" t="s">
        <v>493</v>
      </c>
      <c r="B3179" t="s">
        <v>492</v>
      </c>
      <c r="C3179">
        <v>2015</v>
      </c>
      <c r="D3179">
        <v>99.4</v>
      </c>
      <c r="E3179">
        <v>4.3</v>
      </c>
      <c r="F3179">
        <v>0.88911742699999996</v>
      </c>
      <c r="H3179">
        <v>106960</v>
      </c>
      <c r="I3179" t="str">
        <f>Master_Data!$A3179 &amp; "-" &amp; Master_Data!$C3179</f>
        <v>VCT-2015</v>
      </c>
      <c r="J3179">
        <f t="shared" si="588"/>
        <v>1.3000000000000114</v>
      </c>
      <c r="K3179">
        <f t="shared" si="589"/>
        <v>1</v>
      </c>
      <c r="L3179">
        <f t="shared" si="590"/>
        <v>3.1722159999999944E-2</v>
      </c>
      <c r="M3179">
        <f t="shared" si="591"/>
        <v>95099.999991919991</v>
      </c>
      <c r="N3179">
        <f t="shared" si="592"/>
        <v>0.59999999999999432</v>
      </c>
      <c r="O3179" t="str">
        <f t="shared" si="593"/>
        <v/>
      </c>
      <c r="P3179" t="str">
        <f>IFERROR(VLOOKUP(A3179,Ref_Data!$A:$B,2,0),"Unknown")</f>
        <v>Upper Middle Income</v>
      </c>
      <c r="Q3179" t="str">
        <f>IFERROR(VLOOKUP(A3179,Ref_Data!$A:$C,3,0),"Unknown")</f>
        <v>Latin America &amp; Caribbean</v>
      </c>
      <c r="R3179" t="str">
        <f t="shared" si="594"/>
        <v>Universal Access</v>
      </c>
      <c r="S3179">
        <f t="shared" si="595"/>
        <v>16.384761441953117</v>
      </c>
      <c r="T3179">
        <f t="shared" si="596"/>
        <v>-25.615157191497989</v>
      </c>
      <c r="U3179">
        <f t="shared" si="597"/>
        <v>-3.820323939004179</v>
      </c>
      <c r="V3179">
        <f t="shared" si="598"/>
        <v>6.7000000000000028</v>
      </c>
      <c r="W3179">
        <f t="shared" si="599"/>
        <v>6.9704449999999918E-3</v>
      </c>
    </row>
    <row r="3180" spans="1:23" x14ac:dyDescent="0.2">
      <c r="A3180" t="s">
        <v>493</v>
      </c>
      <c r="B3180" t="s">
        <v>492</v>
      </c>
      <c r="C3180">
        <v>2016</v>
      </c>
      <c r="D3180">
        <v>99.7</v>
      </c>
      <c r="E3180">
        <v>4.0999999999999996</v>
      </c>
      <c r="F3180">
        <v>0.95158393600000002</v>
      </c>
      <c r="H3180">
        <v>106349</v>
      </c>
      <c r="I3180" t="str">
        <f>Master_Data!$A3180 &amp; "-" &amp; Master_Data!$C3180</f>
        <v>VCT-2016</v>
      </c>
      <c r="J3180">
        <f t="shared" si="588"/>
        <v>0.29999999999999716</v>
      </c>
      <c r="K3180">
        <f t="shared" si="589"/>
        <v>-0.20000000000000018</v>
      </c>
      <c r="L3180">
        <f t="shared" si="590"/>
        <v>6.2466509000000059E-2</v>
      </c>
      <c r="M3180">
        <f t="shared" si="591"/>
        <v>101200.000009664</v>
      </c>
      <c r="N3180">
        <f t="shared" si="592"/>
        <v>0.29999999999999716</v>
      </c>
      <c r="O3180" t="str">
        <f t="shared" si="593"/>
        <v/>
      </c>
      <c r="P3180" t="str">
        <f>IFERROR(VLOOKUP(A3180,Ref_Data!$A:$B,2,0),"Unknown")</f>
        <v>Upper Middle Income</v>
      </c>
      <c r="Q3180" t="str">
        <f>IFERROR(VLOOKUP(A3180,Ref_Data!$A:$C,3,0),"Unknown")</f>
        <v>Latin America &amp; Caribbean</v>
      </c>
      <c r="R3180" t="str">
        <f t="shared" si="594"/>
        <v>Universal Access</v>
      </c>
      <c r="S3180">
        <f t="shared" si="595"/>
        <v>15.605248869453035</v>
      </c>
      <c r="T3180">
        <f t="shared" si="596"/>
        <v>-25.606057525184724</v>
      </c>
      <c r="U3180">
        <f t="shared" si="597"/>
        <v>-3.7227878596694564</v>
      </c>
      <c r="V3180">
        <f t="shared" si="598"/>
        <v>7</v>
      </c>
      <c r="W3180">
        <f t="shared" si="599"/>
        <v>6.9436954000000051E-2</v>
      </c>
    </row>
    <row r="3181" spans="1:23" x14ac:dyDescent="0.2">
      <c r="A3181" t="s">
        <v>493</v>
      </c>
      <c r="B3181" t="s">
        <v>492</v>
      </c>
      <c r="C3181">
        <v>2017</v>
      </c>
      <c r="D3181">
        <v>100</v>
      </c>
      <c r="E3181">
        <v>5.3</v>
      </c>
      <c r="F3181">
        <v>1.0325279430000001</v>
      </c>
      <c r="H3181">
        <v>105663</v>
      </c>
      <c r="I3181" t="str">
        <f>Master_Data!$A3181 &amp; "-" &amp; Master_Data!$C3181</f>
        <v>VCT-2017</v>
      </c>
      <c r="J3181">
        <f t="shared" si="588"/>
        <v>0.29999999999999716</v>
      </c>
      <c r="K3181">
        <f t="shared" si="589"/>
        <v>1.2000000000000002</v>
      </c>
      <c r="L3181">
        <f t="shared" si="590"/>
        <v>8.094400700000004E-2</v>
      </c>
      <c r="M3181">
        <f t="shared" si="591"/>
        <v>109100.000041209</v>
      </c>
      <c r="N3181">
        <f t="shared" si="592"/>
        <v>0</v>
      </c>
      <c r="O3181" t="str">
        <f t="shared" si="593"/>
        <v/>
      </c>
      <c r="P3181" t="str">
        <f>IFERROR(VLOOKUP(A3181,Ref_Data!$A:$B,2,0),"Unknown")</f>
        <v>Upper Middle Income</v>
      </c>
      <c r="Q3181" t="str">
        <f>IFERROR(VLOOKUP(A3181,Ref_Data!$A:$C,3,0),"Unknown")</f>
        <v>Latin America &amp; Caribbean</v>
      </c>
      <c r="R3181" t="str">
        <f t="shared" si="594"/>
        <v>Universal Access</v>
      </c>
      <c r="S3181">
        <f t="shared" si="595"/>
        <v>15.146092309921883</v>
      </c>
      <c r="T3181">
        <f t="shared" si="596"/>
        <v>-24.241518871734947</v>
      </c>
      <c r="U3181">
        <f t="shared" si="597"/>
        <v>-3.6452231225732241</v>
      </c>
      <c r="V3181">
        <f t="shared" si="598"/>
        <v>7.2999999999999972</v>
      </c>
      <c r="W3181">
        <f t="shared" si="599"/>
        <v>0.15038096100000009</v>
      </c>
    </row>
    <row r="3182" spans="1:23" x14ac:dyDescent="0.2">
      <c r="A3182" t="s">
        <v>493</v>
      </c>
      <c r="B3182" t="s">
        <v>492</v>
      </c>
      <c r="C3182">
        <v>2018</v>
      </c>
      <c r="D3182">
        <v>100</v>
      </c>
      <c r="E3182">
        <v>4.9000000000000004</v>
      </c>
      <c r="F3182">
        <v>1.050263996</v>
      </c>
      <c r="H3182">
        <v>104926</v>
      </c>
      <c r="I3182" t="str">
        <f>Master_Data!$A3182 &amp; "-" &amp; Master_Data!$C3182</f>
        <v>VCT-2018</v>
      </c>
      <c r="J3182">
        <f t="shared" si="588"/>
        <v>0</v>
      </c>
      <c r="K3182">
        <f t="shared" si="589"/>
        <v>-0.39999999999999947</v>
      </c>
      <c r="L3182">
        <f t="shared" si="590"/>
        <v>1.7736052999999918E-2</v>
      </c>
      <c r="M3182">
        <f t="shared" si="591"/>
        <v>110200.000044296</v>
      </c>
      <c r="N3182">
        <f t="shared" si="592"/>
        <v>0</v>
      </c>
      <c r="O3182" t="str">
        <f t="shared" si="593"/>
        <v/>
      </c>
      <c r="P3182" t="str">
        <f>IFERROR(VLOOKUP(A3182,Ref_Data!$A:$B,2,0),"Unknown")</f>
        <v>Upper Middle Income</v>
      </c>
      <c r="Q3182" t="str">
        <f>IFERROR(VLOOKUP(A3182,Ref_Data!$A:$C,3,0),"Unknown")</f>
        <v>Latin America &amp; Caribbean</v>
      </c>
      <c r="R3182" t="str">
        <f t="shared" si="594"/>
        <v>Universal Access</v>
      </c>
      <c r="S3182">
        <f t="shared" si="595"/>
        <v>14.516199440312505</v>
      </c>
      <c r="T3182">
        <f t="shared" si="596"/>
        <v>-24.6630301703253</v>
      </c>
      <c r="U3182">
        <f t="shared" si="597"/>
        <v>-3.6606050136276149</v>
      </c>
      <c r="V3182">
        <f t="shared" si="598"/>
        <v>7.2999999999999972</v>
      </c>
      <c r="W3182">
        <f t="shared" si="599"/>
        <v>0.16811701400000001</v>
      </c>
    </row>
    <row r="3183" spans="1:23" x14ac:dyDescent="0.2">
      <c r="A3183" t="s">
        <v>493</v>
      </c>
      <c r="B3183" t="s">
        <v>492</v>
      </c>
      <c r="C3183">
        <v>2019</v>
      </c>
      <c r="D3183">
        <v>100</v>
      </c>
      <c r="E3183">
        <v>5.4</v>
      </c>
      <c r="F3183">
        <v>1.1183964209999999</v>
      </c>
      <c r="H3183">
        <v>104167</v>
      </c>
      <c r="I3183" t="str">
        <f>Master_Data!$A3183 &amp; "-" &amp; Master_Data!$C3183</f>
        <v>VCT-2019</v>
      </c>
      <c r="J3183">
        <f t="shared" si="588"/>
        <v>0</v>
      </c>
      <c r="K3183">
        <f t="shared" si="589"/>
        <v>0.5</v>
      </c>
      <c r="L3183">
        <f t="shared" si="590"/>
        <v>6.8132424999999941E-2</v>
      </c>
      <c r="M3183">
        <f t="shared" si="591"/>
        <v>116499.999986307</v>
      </c>
      <c r="N3183">
        <f t="shared" si="592"/>
        <v>0</v>
      </c>
      <c r="O3183" t="str">
        <f t="shared" si="593"/>
        <v/>
      </c>
      <c r="P3183" t="str">
        <f>IFERROR(VLOOKUP(A3183,Ref_Data!$A:$B,2,0),"Unknown")</f>
        <v>Upper Middle Income</v>
      </c>
      <c r="Q3183" t="str">
        <f>IFERROR(VLOOKUP(A3183,Ref_Data!$A:$C,3,0),"Unknown")</f>
        <v>Latin America &amp; Caribbean</v>
      </c>
      <c r="R3183" t="str">
        <f t="shared" si="594"/>
        <v>Universal Access</v>
      </c>
      <c r="S3183">
        <f t="shared" si="595"/>
        <v>13.958622860585876</v>
      </c>
      <c r="T3183">
        <f t="shared" si="596"/>
        <v>-24.062191043827291</v>
      </c>
      <c r="U3183">
        <f t="shared" si="597"/>
        <v>-3.5650048745815877</v>
      </c>
      <c r="V3183">
        <f t="shared" si="598"/>
        <v>7.2999999999999972</v>
      </c>
      <c r="W3183">
        <f t="shared" si="599"/>
        <v>0.23624943899999995</v>
      </c>
    </row>
    <row r="3184" spans="1:23" x14ac:dyDescent="0.2">
      <c r="A3184" t="s">
        <v>493</v>
      </c>
      <c r="B3184" t="s">
        <v>492</v>
      </c>
      <c r="C3184">
        <v>2020</v>
      </c>
      <c r="D3184">
        <v>100</v>
      </c>
      <c r="E3184">
        <v>5.2</v>
      </c>
      <c r="F3184">
        <v>1.195834863</v>
      </c>
      <c r="H3184">
        <v>103526</v>
      </c>
      <c r="I3184" t="str">
        <f>Master_Data!$A3184 &amp; "-" &amp; Master_Data!$C3184</f>
        <v>VCT-2020</v>
      </c>
      <c r="J3184">
        <f t="shared" si="588"/>
        <v>0</v>
      </c>
      <c r="K3184">
        <f t="shared" si="589"/>
        <v>-0.20000000000000018</v>
      </c>
      <c r="L3184">
        <f t="shared" si="590"/>
        <v>7.7438442000000052E-2</v>
      </c>
      <c r="M3184">
        <f t="shared" si="591"/>
        <v>123800.000026938</v>
      </c>
      <c r="N3184">
        <f t="shared" si="592"/>
        <v>0</v>
      </c>
      <c r="O3184" t="str">
        <f t="shared" si="593"/>
        <v/>
      </c>
      <c r="P3184" t="str">
        <f>IFERROR(VLOOKUP(A3184,Ref_Data!$A:$B,2,0),"Unknown")</f>
        <v>Upper Middle Income</v>
      </c>
      <c r="Q3184" t="str">
        <f>IFERROR(VLOOKUP(A3184,Ref_Data!$A:$C,3,0),"Unknown")</f>
        <v>Latin America &amp; Caribbean</v>
      </c>
      <c r="R3184" t="str">
        <f t="shared" si="594"/>
        <v>Universal Access</v>
      </c>
      <c r="S3184">
        <f t="shared" si="595"/>
        <v>13.426165474335917</v>
      </c>
      <c r="T3184">
        <f t="shared" si="596"/>
        <v>-25.334853433815262</v>
      </c>
      <c r="U3184">
        <f t="shared" si="597"/>
        <v>-3.2049127733012579</v>
      </c>
      <c r="V3184">
        <f t="shared" si="598"/>
        <v>7.2999999999999972</v>
      </c>
      <c r="W3184">
        <f t="shared" si="599"/>
        <v>0.313687881</v>
      </c>
    </row>
    <row r="3185" spans="1:23" x14ac:dyDescent="0.2">
      <c r="A3185" t="s">
        <v>493</v>
      </c>
      <c r="B3185" t="s">
        <v>492</v>
      </c>
      <c r="C3185">
        <v>2021</v>
      </c>
      <c r="D3185">
        <v>100</v>
      </c>
      <c r="E3185">
        <v>5</v>
      </c>
      <c r="F3185">
        <v>1.141568052</v>
      </c>
      <c r="H3185">
        <v>102841</v>
      </c>
      <c r="I3185" t="str">
        <f>Master_Data!$A3185 &amp; "-" &amp; Master_Data!$C3185</f>
        <v>VCT-2021</v>
      </c>
      <c r="J3185">
        <f t="shared" si="588"/>
        <v>0</v>
      </c>
      <c r="K3185">
        <f t="shared" si="589"/>
        <v>-0.20000000000000018</v>
      </c>
      <c r="L3185">
        <f t="shared" si="590"/>
        <v>-5.426681099999997E-2</v>
      </c>
      <c r="M3185">
        <f t="shared" si="591"/>
        <v>117400.000035732</v>
      </c>
      <c r="N3185">
        <f t="shared" si="592"/>
        <v>0</v>
      </c>
      <c r="O3185" t="str">
        <f t="shared" si="593"/>
        <v/>
      </c>
      <c r="P3185" t="str">
        <f>IFERROR(VLOOKUP(A3185,Ref_Data!$A:$B,2,0),"Unknown")</f>
        <v>Upper Middle Income</v>
      </c>
      <c r="Q3185" t="str">
        <f>IFERROR(VLOOKUP(A3185,Ref_Data!$A:$C,3,0),"Unknown")</f>
        <v>Latin America &amp; Caribbean</v>
      </c>
      <c r="R3185" t="str">
        <f t="shared" si="594"/>
        <v>Universal Access</v>
      </c>
      <c r="S3185">
        <f t="shared" si="595"/>
        <v>12.87483148972656</v>
      </c>
      <c r="T3185">
        <f t="shared" si="596"/>
        <v>-24.603381642512058</v>
      </c>
      <c r="U3185">
        <f t="shared" si="597"/>
        <v>-3.4391662890041861</v>
      </c>
      <c r="V3185">
        <f t="shared" si="598"/>
        <v>7.2999999999999972</v>
      </c>
      <c r="W3185">
        <f t="shared" si="599"/>
        <v>0.25942107000000003</v>
      </c>
    </row>
    <row r="3186" spans="1:23" x14ac:dyDescent="0.2">
      <c r="A3186" t="s">
        <v>493</v>
      </c>
      <c r="B3186" t="s">
        <v>492</v>
      </c>
      <c r="C3186">
        <v>2022</v>
      </c>
      <c r="D3186">
        <v>100</v>
      </c>
      <c r="E3186">
        <v>5.0999999999999996</v>
      </c>
      <c r="F3186">
        <v>1.2455167279999999</v>
      </c>
      <c r="H3186">
        <v>102046</v>
      </c>
      <c r="I3186" t="str">
        <f>Master_Data!$A3186 &amp; "-" &amp; Master_Data!$C3186</f>
        <v>VCT-2022</v>
      </c>
      <c r="J3186">
        <f t="shared" si="588"/>
        <v>0</v>
      </c>
      <c r="K3186">
        <f t="shared" si="589"/>
        <v>9.9999999999999645E-2</v>
      </c>
      <c r="L3186">
        <f t="shared" si="590"/>
        <v>0.10394867599999991</v>
      </c>
      <c r="M3186">
        <f t="shared" si="591"/>
        <v>127100.00002548799</v>
      </c>
      <c r="N3186">
        <f t="shared" si="592"/>
        <v>0</v>
      </c>
      <c r="O3186" t="str">
        <f t="shared" si="593"/>
        <v/>
      </c>
      <c r="P3186" t="str">
        <f>IFERROR(VLOOKUP(A3186,Ref_Data!$A:$B,2,0),"Unknown")</f>
        <v>Upper Middle Income</v>
      </c>
      <c r="Q3186" t="str">
        <f>IFERROR(VLOOKUP(A3186,Ref_Data!$A:$C,3,0),"Unknown")</f>
        <v>Latin America &amp; Caribbean</v>
      </c>
      <c r="R3186" t="str">
        <f t="shared" si="594"/>
        <v>Universal Access</v>
      </c>
      <c r="S3186">
        <f t="shared" si="595"/>
        <v>12.585946336015652</v>
      </c>
      <c r="T3186">
        <f t="shared" si="596"/>
        <v>-25.321739130434793</v>
      </c>
      <c r="U3186">
        <f t="shared" si="597"/>
        <v>-3.3052843242259362</v>
      </c>
      <c r="V3186">
        <f t="shared" si="598"/>
        <v>7.2999999999999972</v>
      </c>
      <c r="W3186">
        <f t="shared" si="599"/>
        <v>0.36336974599999994</v>
      </c>
    </row>
    <row r="3187" spans="1:23" x14ac:dyDescent="0.2">
      <c r="A3187" t="s">
        <v>495</v>
      </c>
      <c r="B3187" t="s">
        <v>494</v>
      </c>
      <c r="C3187">
        <v>2010</v>
      </c>
      <c r="D3187">
        <v>99.1</v>
      </c>
      <c r="E3187">
        <v>13.8</v>
      </c>
      <c r="F3187">
        <v>6.1359240709999998</v>
      </c>
      <c r="G3187">
        <v>2621.3338520000002</v>
      </c>
      <c r="H3187">
        <v>28813101</v>
      </c>
      <c r="I3187" t="str">
        <f>Master_Data!$A3187 &amp; "-" &amp; Master_Data!$C3187</f>
        <v>VEN-2010</v>
      </c>
      <c r="J3187" t="str">
        <f t="shared" si="588"/>
        <v/>
      </c>
      <c r="K3187" t="str">
        <f t="shared" si="589"/>
        <v/>
      </c>
      <c r="L3187" t="str">
        <f t="shared" si="590"/>
        <v/>
      </c>
      <c r="M3187">
        <f t="shared" si="591"/>
        <v>176794999.98605415</v>
      </c>
      <c r="N3187">
        <f t="shared" si="592"/>
        <v>0.90000000000000568</v>
      </c>
      <c r="O3187">
        <f t="shared" si="593"/>
        <v>2.3407640603727264</v>
      </c>
      <c r="P3187" t="str">
        <f>IFERROR(VLOOKUP(A3187,Ref_Data!$A:$B,2,0),"Unknown")</f>
        <v>Upper Middle Income</v>
      </c>
      <c r="Q3187" t="str">
        <f>IFERROR(VLOOKUP(A3187,Ref_Data!$A:$C,3,0),"Unknown")</f>
        <v>Latin America &amp; Caribbean</v>
      </c>
      <c r="R3187" t="str">
        <f t="shared" si="594"/>
        <v>Universal Access</v>
      </c>
      <c r="S3187">
        <f t="shared" si="595"/>
        <v>19.475342560585943</v>
      </c>
      <c r="T3187">
        <f t="shared" si="596"/>
        <v>-16.612664906737901</v>
      </c>
      <c r="U3187">
        <f t="shared" si="597"/>
        <v>1.0378648570083655</v>
      </c>
      <c r="V3187">
        <f t="shared" si="598"/>
        <v>0</v>
      </c>
      <c r="W3187">
        <f t="shared" si="599"/>
        <v>0</v>
      </c>
    </row>
    <row r="3188" spans="1:23" x14ac:dyDescent="0.2">
      <c r="A3188" t="s">
        <v>495</v>
      </c>
      <c r="B3188" t="s">
        <v>494</v>
      </c>
      <c r="C3188">
        <v>2011</v>
      </c>
      <c r="D3188">
        <v>98.8</v>
      </c>
      <c r="E3188">
        <v>14.8</v>
      </c>
      <c r="F3188">
        <v>5.9263403669999999</v>
      </c>
      <c r="G3188">
        <v>2309.2224460000002</v>
      </c>
      <c r="H3188">
        <v>29185212</v>
      </c>
      <c r="I3188" t="str">
        <f>Master_Data!$A3188 &amp; "-" &amp; Master_Data!$C3188</f>
        <v>VEN-2011</v>
      </c>
      <c r="J3188">
        <f t="shared" si="588"/>
        <v>-0.29999999999999716</v>
      </c>
      <c r="K3188">
        <f t="shared" si="589"/>
        <v>1</v>
      </c>
      <c r="L3188">
        <f t="shared" si="590"/>
        <v>-0.20958370399999993</v>
      </c>
      <c r="M3188">
        <f t="shared" si="591"/>
        <v>172961499.99505281</v>
      </c>
      <c r="N3188">
        <f t="shared" si="592"/>
        <v>1.2000000000000028</v>
      </c>
      <c r="O3188">
        <f t="shared" si="593"/>
        <v>2.5663791625036017</v>
      </c>
      <c r="P3188" t="str">
        <f>IFERROR(VLOOKUP(A3188,Ref_Data!$A:$B,2,0),"Unknown")</f>
        <v>Upper Middle Income</v>
      </c>
      <c r="Q3188" t="str">
        <f>IFERROR(VLOOKUP(A3188,Ref_Data!$A:$C,3,0),"Unknown")</f>
        <v>Latin America &amp; Caribbean</v>
      </c>
      <c r="R3188" t="str">
        <f t="shared" si="594"/>
        <v>Universal Access</v>
      </c>
      <c r="S3188">
        <f t="shared" si="595"/>
        <v>18.384672569179685</v>
      </c>
      <c r="T3188">
        <f t="shared" si="596"/>
        <v>-15.397370289641142</v>
      </c>
      <c r="U3188">
        <f t="shared" si="597"/>
        <v>0.79980698322594446</v>
      </c>
      <c r="V3188">
        <f t="shared" si="598"/>
        <v>-0.29999999999999716</v>
      </c>
      <c r="W3188">
        <f t="shared" si="599"/>
        <v>-0.20958370399999993</v>
      </c>
    </row>
    <row r="3189" spans="1:23" x14ac:dyDescent="0.2">
      <c r="A3189" t="s">
        <v>495</v>
      </c>
      <c r="B3189" t="s">
        <v>494</v>
      </c>
      <c r="C3189">
        <v>2012</v>
      </c>
      <c r="D3189">
        <v>99.3</v>
      </c>
      <c r="E3189">
        <v>13.8</v>
      </c>
      <c r="F3189">
        <v>6.5573269600000001</v>
      </c>
      <c r="G3189">
        <v>2309.9154279999998</v>
      </c>
      <c r="H3189">
        <v>29553826</v>
      </c>
      <c r="I3189" t="str">
        <f>Master_Data!$A3189 &amp; "-" &amp; Master_Data!$C3189</f>
        <v>VEN-2012</v>
      </c>
      <c r="J3189">
        <f t="shared" si="588"/>
        <v>0.5</v>
      </c>
      <c r="K3189">
        <f t="shared" si="589"/>
        <v>-1</v>
      </c>
      <c r="L3189">
        <f t="shared" si="590"/>
        <v>0.63098659300000026</v>
      </c>
      <c r="M3189">
        <f t="shared" si="591"/>
        <v>193794100.00094897</v>
      </c>
      <c r="N3189">
        <f t="shared" si="592"/>
        <v>0.70000000000000284</v>
      </c>
      <c r="O3189">
        <f t="shared" si="593"/>
        <v>2.8387736107193966</v>
      </c>
      <c r="P3189" t="str">
        <f>IFERROR(VLOOKUP(A3189,Ref_Data!$A:$B,2,0),"Unknown")</f>
        <v>Upper Middle Income</v>
      </c>
      <c r="Q3189" t="str">
        <f>IFERROR(VLOOKUP(A3189,Ref_Data!$A:$C,3,0),"Unknown")</f>
        <v>Latin America &amp; Caribbean</v>
      </c>
      <c r="R3189" t="str">
        <f t="shared" si="594"/>
        <v>Universal Access</v>
      </c>
      <c r="S3189">
        <f t="shared" si="595"/>
        <v>18.179195463984371</v>
      </c>
      <c r="T3189">
        <f t="shared" si="596"/>
        <v>-16.307129453224881</v>
      </c>
      <c r="U3189">
        <f t="shared" si="597"/>
        <v>1.1518228969037709</v>
      </c>
      <c r="V3189">
        <f t="shared" si="598"/>
        <v>0.20000000000000284</v>
      </c>
      <c r="W3189">
        <f t="shared" si="599"/>
        <v>0.42140288900000034</v>
      </c>
    </row>
    <row r="3190" spans="1:23" x14ac:dyDescent="0.2">
      <c r="A3190" t="s">
        <v>495</v>
      </c>
      <c r="B3190" t="s">
        <v>494</v>
      </c>
      <c r="C3190">
        <v>2013</v>
      </c>
      <c r="D3190">
        <v>99.4</v>
      </c>
      <c r="E3190">
        <v>15.4</v>
      </c>
      <c r="F3190">
        <v>6.4511273960000004</v>
      </c>
      <c r="G3190">
        <v>2529.6912379999999</v>
      </c>
      <c r="H3190">
        <v>29912198</v>
      </c>
      <c r="I3190" t="str">
        <f>Master_Data!$A3190 &amp; "-" &amp; Master_Data!$C3190</f>
        <v>VEN-2013</v>
      </c>
      <c r="J3190">
        <f t="shared" si="588"/>
        <v>0.10000000000000853</v>
      </c>
      <c r="K3190">
        <f t="shared" si="589"/>
        <v>1.5999999999999996</v>
      </c>
      <c r="L3190">
        <f t="shared" si="590"/>
        <v>-0.10619956399999975</v>
      </c>
      <c r="M3190">
        <f t="shared" si="591"/>
        <v>192967399.99237642</v>
      </c>
      <c r="N3190">
        <f t="shared" si="592"/>
        <v>0.59999999999999432</v>
      </c>
      <c r="O3190">
        <f t="shared" si="593"/>
        <v>2.5501639485063512</v>
      </c>
      <c r="P3190" t="str">
        <f>IFERROR(VLOOKUP(A3190,Ref_Data!$A:$B,2,0),"Unknown")</f>
        <v>Upper Middle Income</v>
      </c>
      <c r="Q3190" t="str">
        <f>IFERROR(VLOOKUP(A3190,Ref_Data!$A:$C,3,0),"Unknown")</f>
        <v>Latin America &amp; Caribbean</v>
      </c>
      <c r="R3190" t="str">
        <f t="shared" si="594"/>
        <v>Universal Access</v>
      </c>
      <c r="S3190">
        <f t="shared" si="595"/>
        <v>17.687461823359399</v>
      </c>
      <c r="T3190">
        <f t="shared" si="596"/>
        <v>-14.901640083835348</v>
      </c>
      <c r="U3190">
        <f t="shared" si="597"/>
        <v>1.4827569519999964</v>
      </c>
      <c r="V3190">
        <f t="shared" si="598"/>
        <v>0.30000000000001137</v>
      </c>
      <c r="W3190">
        <f t="shared" si="599"/>
        <v>0.31520332500000059</v>
      </c>
    </row>
    <row r="3191" spans="1:23" x14ac:dyDescent="0.2">
      <c r="A3191" t="s">
        <v>495</v>
      </c>
      <c r="B3191" t="s">
        <v>494</v>
      </c>
      <c r="C3191">
        <v>2014</v>
      </c>
      <c r="D3191">
        <v>100</v>
      </c>
      <c r="E3191">
        <v>12.1</v>
      </c>
      <c r="F3191">
        <v>6.3436867469999996</v>
      </c>
      <c r="G3191">
        <v>2174.6114480000001</v>
      </c>
      <c r="H3191">
        <v>30254079</v>
      </c>
      <c r="I3191" t="str">
        <f>Master_Data!$A3191 &amp; "-" &amp; Master_Data!$C3191</f>
        <v>VEN-2014</v>
      </c>
      <c r="J3191">
        <f t="shared" si="588"/>
        <v>0.59999999999999432</v>
      </c>
      <c r="K3191">
        <f t="shared" si="589"/>
        <v>-3.3000000000000007</v>
      </c>
      <c r="L3191">
        <f t="shared" si="590"/>
        <v>-0.10744064900000083</v>
      </c>
      <c r="M3191">
        <f t="shared" si="591"/>
        <v>191922399.994991</v>
      </c>
      <c r="N3191">
        <f t="shared" si="592"/>
        <v>0</v>
      </c>
      <c r="O3191">
        <f t="shared" si="593"/>
        <v>2.9171587194734565</v>
      </c>
      <c r="P3191" t="str">
        <f>IFERROR(VLOOKUP(A3191,Ref_Data!$A:$B,2,0),"Unknown")</f>
        <v>Upper Middle Income</v>
      </c>
      <c r="Q3191" t="str">
        <f>IFERROR(VLOOKUP(A3191,Ref_Data!$A:$C,3,0),"Unknown")</f>
        <v>Latin America &amp; Caribbean</v>
      </c>
      <c r="R3191" t="str">
        <f t="shared" si="594"/>
        <v>Universal Access</v>
      </c>
      <c r="S3191">
        <f t="shared" si="595"/>
        <v>17.559097411132853</v>
      </c>
      <c r="T3191">
        <f t="shared" si="596"/>
        <v>-18.011726605578303</v>
      </c>
      <c r="U3191">
        <f t="shared" si="597"/>
        <v>1.5523998489163153</v>
      </c>
      <c r="V3191">
        <f t="shared" si="598"/>
        <v>0.90000000000000568</v>
      </c>
      <c r="W3191">
        <f t="shared" si="599"/>
        <v>0.20776267599999976</v>
      </c>
    </row>
    <row r="3192" spans="1:23" x14ac:dyDescent="0.2">
      <c r="A3192" t="s">
        <v>495</v>
      </c>
      <c r="B3192" t="s">
        <v>494</v>
      </c>
      <c r="C3192">
        <v>2015</v>
      </c>
      <c r="D3192">
        <v>100</v>
      </c>
      <c r="E3192">
        <v>15.4</v>
      </c>
      <c r="F3192">
        <v>5.7543684539999997</v>
      </c>
      <c r="G3192">
        <v>2090.869862</v>
      </c>
      <c r="H3192">
        <v>30573972</v>
      </c>
      <c r="I3192" t="str">
        <f>Master_Data!$A3192 &amp; "-" &amp; Master_Data!$C3192</f>
        <v>VEN-2015</v>
      </c>
      <c r="J3192">
        <f t="shared" si="588"/>
        <v>0</v>
      </c>
      <c r="K3192">
        <f t="shared" si="589"/>
        <v>3.3000000000000007</v>
      </c>
      <c r="L3192">
        <f t="shared" si="590"/>
        <v>-0.58931829299999983</v>
      </c>
      <c r="M3192">
        <f t="shared" si="591"/>
        <v>175933899.99027929</v>
      </c>
      <c r="N3192">
        <f t="shared" si="592"/>
        <v>0</v>
      </c>
      <c r="O3192">
        <f t="shared" si="593"/>
        <v>2.7521408953189073</v>
      </c>
      <c r="P3192" t="str">
        <f>IFERROR(VLOOKUP(A3192,Ref_Data!$A:$B,2,0),"Unknown")</f>
        <v>Upper Middle Income</v>
      </c>
      <c r="Q3192" t="str">
        <f>IFERROR(VLOOKUP(A3192,Ref_Data!$A:$C,3,0),"Unknown")</f>
        <v>Latin America &amp; Caribbean</v>
      </c>
      <c r="R3192" t="str">
        <f t="shared" si="594"/>
        <v>Universal Access</v>
      </c>
      <c r="S3192">
        <f t="shared" si="595"/>
        <v>16.984761441953111</v>
      </c>
      <c r="T3192">
        <f t="shared" si="596"/>
        <v>-14.515157191497989</v>
      </c>
      <c r="U3192">
        <f t="shared" si="597"/>
        <v>1.0449270879958208</v>
      </c>
      <c r="V3192">
        <f t="shared" si="598"/>
        <v>0.90000000000000568</v>
      </c>
      <c r="W3192">
        <f t="shared" si="599"/>
        <v>-0.38155561700000007</v>
      </c>
    </row>
    <row r="3193" spans="1:23" x14ac:dyDescent="0.2">
      <c r="A3193" t="s">
        <v>495</v>
      </c>
      <c r="B3193" t="s">
        <v>494</v>
      </c>
      <c r="C3193">
        <v>2016</v>
      </c>
      <c r="D3193">
        <v>99.4</v>
      </c>
      <c r="E3193">
        <v>14.6</v>
      </c>
      <c r="F3193">
        <v>5.2960827830000001</v>
      </c>
      <c r="G3193">
        <v>1901.669582</v>
      </c>
      <c r="H3193">
        <v>30765720</v>
      </c>
      <c r="I3193" t="str">
        <f>Master_Data!$A3193 &amp; "-" &amp; Master_Data!$C3193</f>
        <v>VEN-2016</v>
      </c>
      <c r="J3193">
        <f t="shared" si="588"/>
        <v>-0.59999999999999432</v>
      </c>
      <c r="K3193">
        <f t="shared" si="589"/>
        <v>-0.80000000000000071</v>
      </c>
      <c r="L3193">
        <f t="shared" si="590"/>
        <v>-0.45828567099999962</v>
      </c>
      <c r="M3193">
        <f t="shared" si="591"/>
        <v>162937799.99859875</v>
      </c>
      <c r="N3193">
        <f t="shared" si="592"/>
        <v>0.59999999999999432</v>
      </c>
      <c r="O3193">
        <f t="shared" si="593"/>
        <v>2.7849647662924024</v>
      </c>
      <c r="P3193" t="str">
        <f>IFERROR(VLOOKUP(A3193,Ref_Data!$A:$B,2,0),"Unknown")</f>
        <v>Upper Middle Income</v>
      </c>
      <c r="Q3193" t="str">
        <f>IFERROR(VLOOKUP(A3193,Ref_Data!$A:$C,3,0),"Unknown")</f>
        <v>Latin America &amp; Caribbean</v>
      </c>
      <c r="R3193" t="str">
        <f t="shared" si="594"/>
        <v>Universal Access</v>
      </c>
      <c r="S3193">
        <f t="shared" si="595"/>
        <v>15.305248869453038</v>
      </c>
      <c r="T3193">
        <f t="shared" si="596"/>
        <v>-15.106057525184726</v>
      </c>
      <c r="U3193">
        <f t="shared" si="597"/>
        <v>0.62171098733054375</v>
      </c>
      <c r="V3193">
        <f t="shared" si="598"/>
        <v>0.30000000000001137</v>
      </c>
      <c r="W3193">
        <f t="shared" si="599"/>
        <v>-0.83984128799999969</v>
      </c>
    </row>
    <row r="3194" spans="1:23" x14ac:dyDescent="0.2">
      <c r="A3194" t="s">
        <v>495</v>
      </c>
      <c r="B3194" t="s">
        <v>494</v>
      </c>
      <c r="C3194">
        <v>2017</v>
      </c>
      <c r="D3194">
        <v>99.2</v>
      </c>
      <c r="E3194">
        <v>14.3</v>
      </c>
      <c r="F3194">
        <v>4.9717092799999998</v>
      </c>
      <c r="G3194">
        <v>1798.7176010000001</v>
      </c>
      <c r="H3194">
        <v>30565323</v>
      </c>
      <c r="I3194" t="str">
        <f>Master_Data!$A3194 &amp; "-" &amp; Master_Data!$C3194</f>
        <v>VEN-2017</v>
      </c>
      <c r="J3194">
        <f t="shared" si="588"/>
        <v>-0.20000000000000284</v>
      </c>
      <c r="K3194">
        <f t="shared" si="589"/>
        <v>-0.29999999999999893</v>
      </c>
      <c r="L3194">
        <f t="shared" si="590"/>
        <v>-0.32437350300000034</v>
      </c>
      <c r="M3194">
        <f t="shared" si="591"/>
        <v>151961900.00529742</v>
      </c>
      <c r="N3194">
        <f t="shared" si="592"/>
        <v>0.79999999999999716</v>
      </c>
      <c r="O3194">
        <f t="shared" si="593"/>
        <v>2.7640299273415514</v>
      </c>
      <c r="P3194" t="str">
        <f>IFERROR(VLOOKUP(A3194,Ref_Data!$A:$B,2,0),"Unknown")</f>
        <v>Upper Middle Income</v>
      </c>
      <c r="Q3194" t="str">
        <f>IFERROR(VLOOKUP(A3194,Ref_Data!$A:$C,3,0),"Unknown")</f>
        <v>Latin America &amp; Caribbean</v>
      </c>
      <c r="R3194" t="str">
        <f t="shared" si="594"/>
        <v>Universal Access</v>
      </c>
      <c r="S3194">
        <f t="shared" si="595"/>
        <v>14.346092309921886</v>
      </c>
      <c r="T3194">
        <f t="shared" si="596"/>
        <v>-15.241518871734947</v>
      </c>
      <c r="U3194">
        <f t="shared" si="597"/>
        <v>0.29395821442677583</v>
      </c>
      <c r="V3194">
        <f t="shared" si="598"/>
        <v>0.10000000000000853</v>
      </c>
      <c r="W3194">
        <f t="shared" si="599"/>
        <v>-1.164214791</v>
      </c>
    </row>
    <row r="3195" spans="1:23" x14ac:dyDescent="0.2">
      <c r="A3195" t="s">
        <v>495</v>
      </c>
      <c r="B3195" t="s">
        <v>494</v>
      </c>
      <c r="C3195">
        <v>2018</v>
      </c>
      <c r="D3195">
        <v>99.9</v>
      </c>
      <c r="E3195">
        <v>14.6</v>
      </c>
      <c r="F3195">
        <v>4.6226914270000004</v>
      </c>
      <c r="G3195">
        <v>1384.676917</v>
      </c>
      <c r="H3195">
        <v>29807592</v>
      </c>
      <c r="I3195" t="str">
        <f>Master_Data!$A3195 &amp; "-" &amp; Master_Data!$C3195</f>
        <v>VEN-2018</v>
      </c>
      <c r="J3195">
        <f t="shared" si="588"/>
        <v>0.70000000000000284</v>
      </c>
      <c r="K3195">
        <f t="shared" si="589"/>
        <v>0.29999999999999893</v>
      </c>
      <c r="L3195">
        <f t="shared" si="590"/>
        <v>-0.34901785299999943</v>
      </c>
      <c r="M3195">
        <f t="shared" si="591"/>
        <v>137791299.99791381</v>
      </c>
      <c r="N3195">
        <f t="shared" si="592"/>
        <v>9.9999999999994316E-2</v>
      </c>
      <c r="O3195">
        <f t="shared" si="593"/>
        <v>3.3384621136137569</v>
      </c>
      <c r="P3195" t="str">
        <f>IFERROR(VLOOKUP(A3195,Ref_Data!$A:$B,2,0),"Unknown")</f>
        <v>Upper Middle Income</v>
      </c>
      <c r="Q3195" t="str">
        <f>IFERROR(VLOOKUP(A3195,Ref_Data!$A:$C,3,0),"Unknown")</f>
        <v>Latin America &amp; Caribbean</v>
      </c>
      <c r="R3195" t="str">
        <f t="shared" si="594"/>
        <v>Universal Access</v>
      </c>
      <c r="S3195">
        <f t="shared" si="595"/>
        <v>14.416199440312511</v>
      </c>
      <c r="T3195">
        <f t="shared" si="596"/>
        <v>-14.963030170325302</v>
      </c>
      <c r="U3195">
        <f t="shared" si="597"/>
        <v>-8.8177582627614548E-2</v>
      </c>
      <c r="V3195">
        <f t="shared" si="598"/>
        <v>0.80000000000001137</v>
      </c>
      <c r="W3195">
        <f t="shared" si="599"/>
        <v>-1.5132326439999995</v>
      </c>
    </row>
    <row r="3196" spans="1:23" x14ac:dyDescent="0.2">
      <c r="A3196" t="s">
        <v>495</v>
      </c>
      <c r="B3196" t="s">
        <v>494</v>
      </c>
      <c r="C3196">
        <v>2019</v>
      </c>
      <c r="D3196">
        <v>99.8</v>
      </c>
      <c r="E3196">
        <v>15.8</v>
      </c>
      <c r="F3196">
        <v>4.159651405</v>
      </c>
      <c r="G3196">
        <v>1396.907839</v>
      </c>
      <c r="H3196">
        <v>28938098</v>
      </c>
      <c r="I3196" t="str">
        <f>Master_Data!$A3196 &amp; "-" &amp; Master_Data!$C3196</f>
        <v>VEN-2019</v>
      </c>
      <c r="J3196">
        <f t="shared" si="588"/>
        <v>-0.10000000000000853</v>
      </c>
      <c r="K3196">
        <f t="shared" si="589"/>
        <v>1.2000000000000011</v>
      </c>
      <c r="L3196">
        <f t="shared" si="590"/>
        <v>-0.46304002200000038</v>
      </c>
      <c r="M3196">
        <f t="shared" si="591"/>
        <v>120372400.00372769</v>
      </c>
      <c r="N3196">
        <f t="shared" si="592"/>
        <v>0.20000000000000284</v>
      </c>
      <c r="O3196">
        <f t="shared" si="593"/>
        <v>2.9777565053810253</v>
      </c>
      <c r="P3196" t="str">
        <f>IFERROR(VLOOKUP(A3196,Ref_Data!$A:$B,2,0),"Unknown")</f>
        <v>Upper Middle Income</v>
      </c>
      <c r="Q3196" t="str">
        <f>IFERROR(VLOOKUP(A3196,Ref_Data!$A:$C,3,0),"Unknown")</f>
        <v>Latin America &amp; Caribbean</v>
      </c>
      <c r="R3196" t="str">
        <f t="shared" si="594"/>
        <v>Universal Access</v>
      </c>
      <c r="S3196">
        <f t="shared" si="595"/>
        <v>13.758622860585874</v>
      </c>
      <c r="T3196">
        <f t="shared" si="596"/>
        <v>-13.662191043827288</v>
      </c>
      <c r="U3196">
        <f t="shared" si="597"/>
        <v>-0.52374989058158761</v>
      </c>
      <c r="V3196">
        <f t="shared" si="598"/>
        <v>0.70000000000000284</v>
      </c>
      <c r="W3196">
        <f t="shared" si="599"/>
        <v>-1.9762726659999998</v>
      </c>
    </row>
    <row r="3197" spans="1:23" x14ac:dyDescent="0.2">
      <c r="A3197" t="s">
        <v>495</v>
      </c>
      <c r="B3197" t="s">
        <v>494</v>
      </c>
      <c r="C3197">
        <v>2020</v>
      </c>
      <c r="D3197">
        <v>99.9</v>
      </c>
      <c r="E3197">
        <v>31.2</v>
      </c>
      <c r="F3197">
        <v>2.6953133340000002</v>
      </c>
      <c r="G3197">
        <v>1104.6424870000001</v>
      </c>
      <c r="H3197">
        <v>28444077</v>
      </c>
      <c r="I3197" t="str">
        <f>Master_Data!$A3197 &amp; "-" &amp; Master_Data!$C3197</f>
        <v>VEN-2020</v>
      </c>
      <c r="J3197">
        <f t="shared" si="588"/>
        <v>0.10000000000000853</v>
      </c>
      <c r="K3197">
        <f t="shared" si="589"/>
        <v>15.399999999999999</v>
      </c>
      <c r="L3197">
        <f t="shared" si="590"/>
        <v>-1.4643380709999998</v>
      </c>
      <c r="M3197">
        <f t="shared" si="591"/>
        <v>76665700.011422724</v>
      </c>
      <c r="N3197">
        <f t="shared" si="592"/>
        <v>9.9999999999994316E-2</v>
      </c>
      <c r="O3197">
        <f t="shared" si="593"/>
        <v>2.4399870236025061</v>
      </c>
      <c r="P3197" t="str">
        <f>IFERROR(VLOOKUP(A3197,Ref_Data!$A:$B,2,0),"Unknown")</f>
        <v>Upper Middle Income</v>
      </c>
      <c r="Q3197" t="str">
        <f>IFERROR(VLOOKUP(A3197,Ref_Data!$A:$C,3,0),"Unknown")</f>
        <v>Latin America &amp; Caribbean</v>
      </c>
      <c r="R3197" t="str">
        <f t="shared" si="594"/>
        <v>Universal Access</v>
      </c>
      <c r="S3197">
        <f t="shared" si="595"/>
        <v>13.326165474335923</v>
      </c>
      <c r="T3197">
        <f t="shared" si="596"/>
        <v>0.66514656618473822</v>
      </c>
      <c r="U3197">
        <f t="shared" si="597"/>
        <v>-1.7054343023012577</v>
      </c>
      <c r="V3197">
        <f t="shared" si="598"/>
        <v>0.80000000000001137</v>
      </c>
      <c r="W3197">
        <f t="shared" si="599"/>
        <v>-3.4406107369999996</v>
      </c>
    </row>
    <row r="3198" spans="1:23" x14ac:dyDescent="0.2">
      <c r="A3198" t="s">
        <v>495</v>
      </c>
      <c r="B3198" t="s">
        <v>494</v>
      </c>
      <c r="C3198">
        <v>2021</v>
      </c>
      <c r="D3198">
        <v>100</v>
      </c>
      <c r="E3198">
        <v>33.700000000000003</v>
      </c>
      <c r="F3198">
        <v>2.6869278109999999</v>
      </c>
      <c r="G3198">
        <v>1317.3686740000001</v>
      </c>
      <c r="H3198">
        <v>28237826</v>
      </c>
      <c r="I3198" t="str">
        <f>Master_Data!$A3198 &amp; "-" &amp; Master_Data!$C3198</f>
        <v>VEN-2021</v>
      </c>
      <c r="J3198">
        <f t="shared" si="588"/>
        <v>9.9999999999994316E-2</v>
      </c>
      <c r="K3198">
        <f t="shared" si="589"/>
        <v>2.5000000000000036</v>
      </c>
      <c r="L3198">
        <f t="shared" si="590"/>
        <v>-8.3855230000002834E-3</v>
      </c>
      <c r="M3198">
        <f t="shared" si="591"/>
        <v>75873000.001578882</v>
      </c>
      <c r="N3198">
        <f t="shared" si="592"/>
        <v>0</v>
      </c>
      <c r="O3198">
        <f t="shared" si="593"/>
        <v>2.0396172036196449</v>
      </c>
      <c r="P3198" t="str">
        <f>IFERROR(VLOOKUP(A3198,Ref_Data!$A:$B,2,0),"Unknown")</f>
        <v>Upper Middle Income</v>
      </c>
      <c r="Q3198" t="str">
        <f>IFERROR(VLOOKUP(A3198,Ref_Data!$A:$C,3,0),"Unknown")</f>
        <v>Latin America &amp; Caribbean</v>
      </c>
      <c r="R3198" t="str">
        <f t="shared" si="594"/>
        <v>Universal Access</v>
      </c>
      <c r="S3198">
        <f t="shared" si="595"/>
        <v>12.87483148972656</v>
      </c>
      <c r="T3198">
        <f t="shared" si="596"/>
        <v>4.0966183574879445</v>
      </c>
      <c r="U3198">
        <f t="shared" si="597"/>
        <v>-1.8938065300041864</v>
      </c>
      <c r="V3198">
        <f t="shared" si="598"/>
        <v>0.90000000000000568</v>
      </c>
      <c r="W3198">
        <f t="shared" si="599"/>
        <v>-3.4489962599999999</v>
      </c>
    </row>
    <row r="3199" spans="1:23" x14ac:dyDescent="0.2">
      <c r="A3199" t="s">
        <v>495</v>
      </c>
      <c r="B3199" t="s">
        <v>494</v>
      </c>
      <c r="C3199">
        <v>2022</v>
      </c>
      <c r="D3199">
        <v>100</v>
      </c>
      <c r="F3199">
        <v>3.2610479059999999</v>
      </c>
      <c r="G3199">
        <v>1478.064343</v>
      </c>
      <c r="H3199">
        <v>28213017</v>
      </c>
      <c r="I3199" t="str">
        <f>Master_Data!$A3199 &amp; "-" &amp; Master_Data!$C3199</f>
        <v>VEN-2022</v>
      </c>
      <c r="J3199">
        <f t="shared" si="588"/>
        <v>0</v>
      </c>
      <c r="K3199" t="str">
        <f t="shared" si="589"/>
        <v/>
      </c>
      <c r="L3199">
        <f t="shared" si="590"/>
        <v>0.57412009500000005</v>
      </c>
      <c r="M3199">
        <f t="shared" si="591"/>
        <v>92004000.009792402</v>
      </c>
      <c r="N3199">
        <f t="shared" si="592"/>
        <v>0</v>
      </c>
      <c r="O3199">
        <f t="shared" si="593"/>
        <v>2.2062963100653055</v>
      </c>
      <c r="P3199" t="str">
        <f>IFERROR(VLOOKUP(A3199,Ref_Data!$A:$B,2,0),"Unknown")</f>
        <v>Upper Middle Income</v>
      </c>
      <c r="Q3199" t="str">
        <f>IFERROR(VLOOKUP(A3199,Ref_Data!$A:$C,3,0),"Unknown")</f>
        <v>Latin America &amp; Caribbean</v>
      </c>
      <c r="R3199" t="str">
        <f t="shared" si="594"/>
        <v>Universal Access</v>
      </c>
      <c r="S3199">
        <f t="shared" si="595"/>
        <v>12.585946336015652</v>
      </c>
      <c r="T3199" t="str">
        <f t="shared" si="596"/>
        <v/>
      </c>
      <c r="U3199">
        <f t="shared" si="597"/>
        <v>-1.2897531462259364</v>
      </c>
      <c r="V3199">
        <f t="shared" si="598"/>
        <v>0.90000000000000568</v>
      </c>
      <c r="W3199">
        <f t="shared" si="599"/>
        <v>-2.8748761649999999</v>
      </c>
    </row>
    <row r="3200" spans="1:23" x14ac:dyDescent="0.2">
      <c r="A3200" t="s">
        <v>497</v>
      </c>
      <c r="B3200" t="s">
        <v>496</v>
      </c>
      <c r="C3200">
        <v>2010</v>
      </c>
      <c r="D3200">
        <v>98.3</v>
      </c>
      <c r="E3200">
        <v>0.7</v>
      </c>
      <c r="F3200">
        <v>2.5474254740000002</v>
      </c>
      <c r="H3200">
        <v>27675</v>
      </c>
      <c r="I3200" t="str">
        <f>Master_Data!$A3200 &amp; "-" &amp; Master_Data!$C3200</f>
        <v>VGB-2010</v>
      </c>
      <c r="J3200" t="str">
        <f t="shared" si="588"/>
        <v/>
      </c>
      <c r="K3200" t="str">
        <f t="shared" si="589"/>
        <v/>
      </c>
      <c r="L3200" t="str">
        <f t="shared" si="590"/>
        <v/>
      </c>
      <c r="M3200">
        <f t="shared" si="591"/>
        <v>70499.999992950005</v>
      </c>
      <c r="N3200">
        <f t="shared" si="592"/>
        <v>1.7000000000000028</v>
      </c>
      <c r="O3200" t="str">
        <f t="shared" si="593"/>
        <v/>
      </c>
      <c r="P3200" t="str">
        <f>IFERROR(VLOOKUP(A3200,Ref_Data!$A:$B,2,0),"Unknown")</f>
        <v>High Income</v>
      </c>
      <c r="Q3200" t="str">
        <f>IFERROR(VLOOKUP(A3200,Ref_Data!$A:$C,3,0),"Unknown")</f>
        <v>Latin America &amp; Caribbean</v>
      </c>
      <c r="R3200" t="str">
        <f t="shared" si="594"/>
        <v>Universal Access</v>
      </c>
      <c r="S3200">
        <f t="shared" si="595"/>
        <v>18.675342560585946</v>
      </c>
      <c r="T3200">
        <f t="shared" si="596"/>
        <v>-29.712664906737903</v>
      </c>
      <c r="U3200">
        <f t="shared" si="597"/>
        <v>-2.5506337399916341</v>
      </c>
      <c r="V3200">
        <f t="shared" si="598"/>
        <v>0</v>
      </c>
      <c r="W3200">
        <f t="shared" si="599"/>
        <v>0</v>
      </c>
    </row>
    <row r="3201" spans="1:23" x14ac:dyDescent="0.2">
      <c r="A3201" t="s">
        <v>497</v>
      </c>
      <c r="B3201" t="s">
        <v>496</v>
      </c>
      <c r="C3201">
        <v>2011</v>
      </c>
      <c r="D3201">
        <v>98.7</v>
      </c>
      <c r="E3201">
        <v>0.9</v>
      </c>
      <c r="F3201">
        <v>1.9226750260000001</v>
      </c>
      <c r="H3201">
        <v>28710</v>
      </c>
      <c r="I3201" t="str">
        <f>Master_Data!$A3201 &amp; "-" &amp; Master_Data!$C3201</f>
        <v>VGB-2011</v>
      </c>
      <c r="J3201">
        <f t="shared" si="588"/>
        <v>0.40000000000000568</v>
      </c>
      <c r="K3201">
        <f t="shared" si="589"/>
        <v>0.20000000000000007</v>
      </c>
      <c r="L3201">
        <f t="shared" si="590"/>
        <v>-0.62475044800000012</v>
      </c>
      <c r="M3201">
        <f t="shared" si="591"/>
        <v>55199.999996459999</v>
      </c>
      <c r="N3201">
        <f t="shared" si="592"/>
        <v>1.2999999999999972</v>
      </c>
      <c r="O3201" t="str">
        <f t="shared" si="593"/>
        <v/>
      </c>
      <c r="P3201" t="str">
        <f>IFERROR(VLOOKUP(A3201,Ref_Data!$A:$B,2,0),"Unknown")</f>
        <v>High Income</v>
      </c>
      <c r="Q3201" t="str">
        <f>IFERROR(VLOOKUP(A3201,Ref_Data!$A:$C,3,0),"Unknown")</f>
        <v>Latin America &amp; Caribbean</v>
      </c>
      <c r="R3201" t="str">
        <f t="shared" si="594"/>
        <v>Universal Access</v>
      </c>
      <c r="S3201">
        <f t="shared" si="595"/>
        <v>18.284672569179691</v>
      </c>
      <c r="T3201">
        <f t="shared" si="596"/>
        <v>-29.297370289641144</v>
      </c>
      <c r="U3201">
        <f t="shared" si="597"/>
        <v>-3.2038583577740551</v>
      </c>
      <c r="V3201">
        <f t="shared" si="598"/>
        <v>0.40000000000000568</v>
      </c>
      <c r="W3201">
        <f t="shared" si="599"/>
        <v>-0.62475044800000012</v>
      </c>
    </row>
    <row r="3202" spans="1:23" x14ac:dyDescent="0.2">
      <c r="A3202" t="s">
        <v>497</v>
      </c>
      <c r="B3202" t="s">
        <v>496</v>
      </c>
      <c r="C3202">
        <v>2012</v>
      </c>
      <c r="D3202">
        <v>98.9</v>
      </c>
      <c r="E3202">
        <v>0.9</v>
      </c>
      <c r="F3202">
        <v>1.8816938540000001</v>
      </c>
      <c r="H3202">
        <v>30345</v>
      </c>
      <c r="I3202" t="str">
        <f>Master_Data!$A3202 &amp; "-" &amp; Master_Data!$C3202</f>
        <v>VGB-2012</v>
      </c>
      <c r="J3202">
        <f t="shared" ref="J3202:J3265" si="600">IF(C3202=2010,"",IF(D3202="","",IFERROR(D3202-INDEX($D:$D,MATCH(A3202&amp;"-"&amp;(C3202-1),$I:$I,0)),"")))</f>
        <v>0.20000000000000284</v>
      </c>
      <c r="K3202">
        <f t="shared" ref="K3202:K3265" si="601">IF(C3202=2010,"",IF(E3202="","",IFERROR(E3202-INDEX($E:$E,MATCH(A3202&amp;"-"&amp;(C3202-1),$I:$I,0)),"")))</f>
        <v>0</v>
      </c>
      <c r="L3202">
        <f t="shared" ref="L3202:L3265" si="602">IF(C3202=2010,"",IF(F3202="","",IFERROR(F3202-INDEX($F:$F,MATCH(A3202&amp;"-"&amp;(C3202-1),$I:$I,0)),"" )))</f>
        <v>-4.0981171999999955E-2</v>
      </c>
      <c r="M3202">
        <f t="shared" ref="M3202:M3265" si="603">IFERROR(F3202*H3202,"")</f>
        <v>57099.999999630003</v>
      </c>
      <c r="N3202">
        <f t="shared" ref="N3202:N3265" si="604">IF(D3202="","",100-D3202)</f>
        <v>1.0999999999999943</v>
      </c>
      <c r="O3202" t="str">
        <f t="shared" ref="O3202:O3265" si="605">IFERROR(F3202/G3202*1000,"")</f>
        <v/>
      </c>
      <c r="P3202" t="str">
        <f>IFERROR(VLOOKUP(A3202,Ref_Data!$A:$B,2,0),"Unknown")</f>
        <v>High Income</v>
      </c>
      <c r="Q3202" t="str">
        <f>IFERROR(VLOOKUP(A3202,Ref_Data!$A:$C,3,0),"Unknown")</f>
        <v>Latin America &amp; Caribbean</v>
      </c>
      <c r="R3202" t="str">
        <f t="shared" ref="R3202:R3265" si="606">IF(D3202="","No Data",IF(D3202&gt;=95,"Universal Access",IF(D3202&gt;=80,"High Access",IF(D3202&gt;=50,"Moderate Access",IF(D3202&gt;=20,"Low Access","Critical")))))</f>
        <v>Universal Access</v>
      </c>
      <c r="S3202">
        <f t="shared" ref="S3202:S3265" si="607">IF(D3202="","",D3202-AVERAGEIF($C:$C,C3202,$D:$D))</f>
        <v>17.779195463984379</v>
      </c>
      <c r="T3202">
        <f t="shared" ref="T3202:T3265" si="608">IF(E3202="","",E3202-AVERAGEIF($C:$C,C3202,$E:$E))</f>
        <v>-29.207129453224884</v>
      </c>
      <c r="U3202">
        <f t="shared" ref="U3202:U3265" si="609">IF(F3202="","",F3202-AVERAGEIF($C:$C,C3202,$F:$F))</f>
        <v>-3.5238102090962293</v>
      </c>
      <c r="V3202">
        <f t="shared" ref="V3202:V3265" si="610">IFERROR(IF(D3202="","",D3202-INDEX($D:$D,MATCH(A3202&amp;"-2010",$I:$I,0))),"")</f>
        <v>0.60000000000000853</v>
      </c>
      <c r="W3202">
        <f t="shared" ref="W3202:W3265" si="611">IFERROR(IF(F3202="","",F3202-INDEX($F:$F,MATCH(A3202&amp;"-2010",$I:$I,0))),"")</f>
        <v>-0.66573162000000008</v>
      </c>
    </row>
    <row r="3203" spans="1:23" x14ac:dyDescent="0.2">
      <c r="A3203" t="s">
        <v>497</v>
      </c>
      <c r="B3203" t="s">
        <v>496</v>
      </c>
      <c r="C3203">
        <v>2013</v>
      </c>
      <c r="D3203">
        <v>99.1</v>
      </c>
      <c r="E3203">
        <v>1</v>
      </c>
      <c r="F3203">
        <v>2.0628962560000002</v>
      </c>
      <c r="H3203">
        <v>31703</v>
      </c>
      <c r="I3203" t="str">
        <f>Master_Data!$A3203 &amp; "-" &amp; Master_Data!$C3203</f>
        <v>VGB-2013</v>
      </c>
      <c r="J3203">
        <f t="shared" si="600"/>
        <v>0.19999999999998863</v>
      </c>
      <c r="K3203">
        <f t="shared" si="601"/>
        <v>9.9999999999999978E-2</v>
      </c>
      <c r="L3203">
        <f t="shared" si="602"/>
        <v>0.18120240200000004</v>
      </c>
      <c r="M3203">
        <f t="shared" si="603"/>
        <v>65400.000003968002</v>
      </c>
      <c r="N3203">
        <f t="shared" si="604"/>
        <v>0.90000000000000568</v>
      </c>
      <c r="O3203" t="str">
        <f t="shared" si="605"/>
        <v/>
      </c>
      <c r="P3203" t="str">
        <f>IFERROR(VLOOKUP(A3203,Ref_Data!$A:$B,2,0),"Unknown")</f>
        <v>High Income</v>
      </c>
      <c r="Q3203" t="str">
        <f>IFERROR(VLOOKUP(A3203,Ref_Data!$A:$C,3,0),"Unknown")</f>
        <v>Latin America &amp; Caribbean</v>
      </c>
      <c r="R3203" t="str">
        <f t="shared" si="606"/>
        <v>Universal Access</v>
      </c>
      <c r="S3203">
        <f t="shared" si="607"/>
        <v>17.387461823359388</v>
      </c>
      <c r="T3203">
        <f t="shared" si="608"/>
        <v>-29.301640083835348</v>
      </c>
      <c r="U3203">
        <f t="shared" si="609"/>
        <v>-2.9054741880000039</v>
      </c>
      <c r="V3203">
        <f t="shared" si="610"/>
        <v>0.79999999999999716</v>
      </c>
      <c r="W3203">
        <f t="shared" si="611"/>
        <v>-0.48452921800000004</v>
      </c>
    </row>
    <row r="3204" spans="1:23" x14ac:dyDescent="0.2">
      <c r="A3204" t="s">
        <v>497</v>
      </c>
      <c r="B3204" t="s">
        <v>496</v>
      </c>
      <c r="C3204">
        <v>2014</v>
      </c>
      <c r="D3204">
        <v>99.2</v>
      </c>
      <c r="E3204">
        <v>1</v>
      </c>
      <c r="F3204">
        <v>2.1236575449999999</v>
      </c>
      <c r="H3204">
        <v>32962</v>
      </c>
      <c r="I3204" t="str">
        <f>Master_Data!$A3204 &amp; "-" &amp; Master_Data!$C3204</f>
        <v>VGB-2014</v>
      </c>
      <c r="J3204">
        <f t="shared" si="600"/>
        <v>0.10000000000000853</v>
      </c>
      <c r="K3204">
        <f t="shared" si="601"/>
        <v>0</v>
      </c>
      <c r="L3204">
        <f t="shared" si="602"/>
        <v>6.0761288999999774E-2</v>
      </c>
      <c r="M3204">
        <f t="shared" si="603"/>
        <v>69999.999998290004</v>
      </c>
      <c r="N3204">
        <f t="shared" si="604"/>
        <v>0.79999999999999716</v>
      </c>
      <c r="O3204" t="str">
        <f t="shared" si="605"/>
        <v/>
      </c>
      <c r="P3204" t="str">
        <f>IFERROR(VLOOKUP(A3204,Ref_Data!$A:$B,2,0),"Unknown")</f>
        <v>High Income</v>
      </c>
      <c r="Q3204" t="str">
        <f>IFERROR(VLOOKUP(A3204,Ref_Data!$A:$C,3,0),"Unknown")</f>
        <v>Latin America &amp; Caribbean</v>
      </c>
      <c r="R3204" t="str">
        <f t="shared" si="606"/>
        <v>Universal Access</v>
      </c>
      <c r="S3204">
        <f t="shared" si="607"/>
        <v>16.759097411132856</v>
      </c>
      <c r="T3204">
        <f t="shared" si="608"/>
        <v>-29.111726605578301</v>
      </c>
      <c r="U3204">
        <f t="shared" si="609"/>
        <v>-2.6676293530836843</v>
      </c>
      <c r="V3204">
        <f t="shared" si="610"/>
        <v>0.90000000000000568</v>
      </c>
      <c r="W3204">
        <f t="shared" si="611"/>
        <v>-0.42376792900000027</v>
      </c>
    </row>
    <row r="3205" spans="1:23" x14ac:dyDescent="0.2">
      <c r="A3205" t="s">
        <v>497</v>
      </c>
      <c r="B3205" t="s">
        <v>496</v>
      </c>
      <c r="C3205">
        <v>2015</v>
      </c>
      <c r="D3205">
        <v>100</v>
      </c>
      <c r="E3205">
        <v>1</v>
      </c>
      <c r="F3205">
        <v>2.0783813549999999</v>
      </c>
      <c r="H3205">
        <v>34498</v>
      </c>
      <c r="I3205" t="str">
        <f>Master_Data!$A3205 &amp; "-" &amp; Master_Data!$C3205</f>
        <v>VGB-2015</v>
      </c>
      <c r="J3205">
        <f t="shared" si="600"/>
        <v>0.79999999999999716</v>
      </c>
      <c r="K3205">
        <f t="shared" si="601"/>
        <v>0</v>
      </c>
      <c r="L3205">
        <f t="shared" si="602"/>
        <v>-4.5276190000000049E-2</v>
      </c>
      <c r="M3205">
        <f t="shared" si="603"/>
        <v>71699.999984789989</v>
      </c>
      <c r="N3205">
        <f t="shared" si="604"/>
        <v>0</v>
      </c>
      <c r="O3205" t="str">
        <f t="shared" si="605"/>
        <v/>
      </c>
      <c r="P3205" t="str">
        <f>IFERROR(VLOOKUP(A3205,Ref_Data!$A:$B,2,0),"Unknown")</f>
        <v>High Income</v>
      </c>
      <c r="Q3205" t="str">
        <f>IFERROR(VLOOKUP(A3205,Ref_Data!$A:$C,3,0),"Unknown")</f>
        <v>Latin America &amp; Caribbean</v>
      </c>
      <c r="R3205" t="str">
        <f t="shared" si="606"/>
        <v>Universal Access</v>
      </c>
      <c r="S3205">
        <f t="shared" si="607"/>
        <v>16.984761441953111</v>
      </c>
      <c r="T3205">
        <f t="shared" si="608"/>
        <v>-28.91515719149799</v>
      </c>
      <c r="U3205">
        <f t="shared" si="609"/>
        <v>-2.6310600110041791</v>
      </c>
      <c r="V3205">
        <f t="shared" si="610"/>
        <v>1.7000000000000028</v>
      </c>
      <c r="W3205">
        <f t="shared" si="611"/>
        <v>-0.46904411900000031</v>
      </c>
    </row>
    <row r="3206" spans="1:23" x14ac:dyDescent="0.2">
      <c r="A3206" t="s">
        <v>497</v>
      </c>
      <c r="B3206" t="s">
        <v>496</v>
      </c>
      <c r="C3206">
        <v>2016</v>
      </c>
      <c r="D3206">
        <v>100</v>
      </c>
      <c r="E3206">
        <v>1</v>
      </c>
      <c r="F3206">
        <v>2.2787649800000001</v>
      </c>
      <c r="H3206">
        <v>33878</v>
      </c>
      <c r="I3206" t="str">
        <f>Master_Data!$A3206 &amp; "-" &amp; Master_Data!$C3206</f>
        <v>VGB-2016</v>
      </c>
      <c r="J3206">
        <f t="shared" si="600"/>
        <v>0</v>
      </c>
      <c r="K3206">
        <f t="shared" si="601"/>
        <v>0</v>
      </c>
      <c r="L3206">
        <f t="shared" si="602"/>
        <v>0.20038362500000018</v>
      </c>
      <c r="M3206">
        <f t="shared" si="603"/>
        <v>77199.999992440004</v>
      </c>
      <c r="N3206">
        <f t="shared" si="604"/>
        <v>0</v>
      </c>
      <c r="O3206" t="str">
        <f t="shared" si="605"/>
        <v/>
      </c>
      <c r="P3206" t="str">
        <f>IFERROR(VLOOKUP(A3206,Ref_Data!$A:$B,2,0),"Unknown")</f>
        <v>High Income</v>
      </c>
      <c r="Q3206" t="str">
        <f>IFERROR(VLOOKUP(A3206,Ref_Data!$A:$C,3,0),"Unknown")</f>
        <v>Latin America &amp; Caribbean</v>
      </c>
      <c r="R3206" t="str">
        <f t="shared" si="606"/>
        <v>Universal Access</v>
      </c>
      <c r="S3206">
        <f t="shared" si="607"/>
        <v>15.905248869453033</v>
      </c>
      <c r="T3206">
        <f t="shared" si="608"/>
        <v>-28.706057525184725</v>
      </c>
      <c r="U3206">
        <f t="shared" si="609"/>
        <v>-2.3956068156694563</v>
      </c>
      <c r="V3206">
        <f t="shared" si="610"/>
        <v>1.7000000000000028</v>
      </c>
      <c r="W3206">
        <f t="shared" si="611"/>
        <v>-0.26866049400000014</v>
      </c>
    </row>
    <row r="3207" spans="1:23" x14ac:dyDescent="0.2">
      <c r="A3207" t="s">
        <v>497</v>
      </c>
      <c r="B3207" t="s">
        <v>496</v>
      </c>
      <c r="C3207">
        <v>2017</v>
      </c>
      <c r="D3207">
        <v>100</v>
      </c>
      <c r="E3207">
        <v>1.1000000000000001</v>
      </c>
      <c r="F3207">
        <v>2.052050521</v>
      </c>
      <c r="H3207">
        <v>32699</v>
      </c>
      <c r="I3207" t="str">
        <f>Master_Data!$A3207 &amp; "-" &amp; Master_Data!$C3207</f>
        <v>VGB-2017</v>
      </c>
      <c r="J3207">
        <f t="shared" si="600"/>
        <v>0</v>
      </c>
      <c r="K3207">
        <f t="shared" si="601"/>
        <v>0.10000000000000009</v>
      </c>
      <c r="L3207">
        <f t="shared" si="602"/>
        <v>-0.22671445900000009</v>
      </c>
      <c r="M3207">
        <f t="shared" si="603"/>
        <v>67099.999986178998</v>
      </c>
      <c r="N3207">
        <f t="shared" si="604"/>
        <v>0</v>
      </c>
      <c r="O3207" t="str">
        <f t="shared" si="605"/>
        <v/>
      </c>
      <c r="P3207" t="str">
        <f>IFERROR(VLOOKUP(A3207,Ref_Data!$A:$B,2,0),"Unknown")</f>
        <v>High Income</v>
      </c>
      <c r="Q3207" t="str">
        <f>IFERROR(VLOOKUP(A3207,Ref_Data!$A:$C,3,0),"Unknown")</f>
        <v>Latin America &amp; Caribbean</v>
      </c>
      <c r="R3207" t="str">
        <f t="shared" si="606"/>
        <v>Universal Access</v>
      </c>
      <c r="S3207">
        <f t="shared" si="607"/>
        <v>15.146092309921883</v>
      </c>
      <c r="T3207">
        <f t="shared" si="608"/>
        <v>-28.441518871734946</v>
      </c>
      <c r="U3207">
        <f t="shared" si="609"/>
        <v>-2.625700544573224</v>
      </c>
      <c r="V3207">
        <f t="shared" si="610"/>
        <v>1.7000000000000028</v>
      </c>
      <c r="W3207">
        <f t="shared" si="611"/>
        <v>-0.49537495300000023</v>
      </c>
    </row>
    <row r="3208" spans="1:23" x14ac:dyDescent="0.2">
      <c r="A3208" t="s">
        <v>497</v>
      </c>
      <c r="B3208" t="s">
        <v>496</v>
      </c>
      <c r="C3208">
        <v>2018</v>
      </c>
      <c r="D3208">
        <v>100</v>
      </c>
      <c r="E3208">
        <v>1.2</v>
      </c>
      <c r="F3208">
        <v>1.918804282</v>
      </c>
      <c r="H3208">
        <v>34657</v>
      </c>
      <c r="I3208" t="str">
        <f>Master_Data!$A3208 &amp; "-" &amp; Master_Data!$C3208</f>
        <v>VGB-2018</v>
      </c>
      <c r="J3208">
        <f t="shared" si="600"/>
        <v>0</v>
      </c>
      <c r="K3208">
        <f t="shared" si="601"/>
        <v>9.9999999999999867E-2</v>
      </c>
      <c r="L3208">
        <f t="shared" si="602"/>
        <v>-0.13324623899999999</v>
      </c>
      <c r="M3208">
        <f t="shared" si="603"/>
        <v>66500.000001274006</v>
      </c>
      <c r="N3208">
        <f t="shared" si="604"/>
        <v>0</v>
      </c>
      <c r="O3208" t="str">
        <f t="shared" si="605"/>
        <v/>
      </c>
      <c r="P3208" t="str">
        <f>IFERROR(VLOOKUP(A3208,Ref_Data!$A:$B,2,0),"Unknown")</f>
        <v>High Income</v>
      </c>
      <c r="Q3208" t="str">
        <f>IFERROR(VLOOKUP(A3208,Ref_Data!$A:$C,3,0),"Unknown")</f>
        <v>Latin America &amp; Caribbean</v>
      </c>
      <c r="R3208" t="str">
        <f t="shared" si="606"/>
        <v>Universal Access</v>
      </c>
      <c r="S3208">
        <f t="shared" si="607"/>
        <v>14.516199440312505</v>
      </c>
      <c r="T3208">
        <f t="shared" si="608"/>
        <v>-28.363030170325302</v>
      </c>
      <c r="U3208">
        <f t="shared" si="609"/>
        <v>-2.7920647276276149</v>
      </c>
      <c r="V3208">
        <f t="shared" si="610"/>
        <v>1.7000000000000028</v>
      </c>
      <c r="W3208">
        <f t="shared" si="611"/>
        <v>-0.62862119200000022</v>
      </c>
    </row>
    <row r="3209" spans="1:23" x14ac:dyDescent="0.2">
      <c r="A3209" t="s">
        <v>497</v>
      </c>
      <c r="B3209" t="s">
        <v>496</v>
      </c>
      <c r="C3209">
        <v>2019</v>
      </c>
      <c r="D3209">
        <v>100</v>
      </c>
      <c r="E3209">
        <v>1.2</v>
      </c>
      <c r="F3209">
        <v>2.4014287680000002</v>
      </c>
      <c r="H3209">
        <v>36395</v>
      </c>
      <c r="I3209" t="str">
        <f>Master_Data!$A3209 &amp; "-" &amp; Master_Data!$C3209</f>
        <v>VGB-2019</v>
      </c>
      <c r="J3209">
        <f t="shared" si="600"/>
        <v>0</v>
      </c>
      <c r="K3209">
        <f t="shared" si="601"/>
        <v>0</v>
      </c>
      <c r="L3209">
        <f t="shared" si="602"/>
        <v>0.48262448600000019</v>
      </c>
      <c r="M3209">
        <f t="shared" si="603"/>
        <v>87400.000011360011</v>
      </c>
      <c r="N3209">
        <f t="shared" si="604"/>
        <v>0</v>
      </c>
      <c r="O3209" t="str">
        <f t="shared" si="605"/>
        <v/>
      </c>
      <c r="P3209" t="str">
        <f>IFERROR(VLOOKUP(A3209,Ref_Data!$A:$B,2,0),"Unknown")</f>
        <v>High Income</v>
      </c>
      <c r="Q3209" t="str">
        <f>IFERROR(VLOOKUP(A3209,Ref_Data!$A:$C,3,0),"Unknown")</f>
        <v>Latin America &amp; Caribbean</v>
      </c>
      <c r="R3209" t="str">
        <f t="shared" si="606"/>
        <v>Universal Access</v>
      </c>
      <c r="S3209">
        <f t="shared" si="607"/>
        <v>13.958622860585876</v>
      </c>
      <c r="T3209">
        <f t="shared" si="608"/>
        <v>-28.26219104382729</v>
      </c>
      <c r="U3209">
        <f t="shared" si="609"/>
        <v>-2.2819725275815874</v>
      </c>
      <c r="V3209">
        <f t="shared" si="610"/>
        <v>1.7000000000000028</v>
      </c>
      <c r="W3209">
        <f t="shared" si="611"/>
        <v>-0.14599670600000003</v>
      </c>
    </row>
    <row r="3210" spans="1:23" x14ac:dyDescent="0.2">
      <c r="A3210" t="s">
        <v>497</v>
      </c>
      <c r="B3210" t="s">
        <v>496</v>
      </c>
      <c r="C3210">
        <v>2020</v>
      </c>
      <c r="D3210">
        <v>100</v>
      </c>
      <c r="E3210">
        <v>1.3</v>
      </c>
      <c r="F3210">
        <v>2.2781742290000002</v>
      </c>
      <c r="H3210">
        <v>37135</v>
      </c>
      <c r="I3210" t="str">
        <f>Master_Data!$A3210 &amp; "-" &amp; Master_Data!$C3210</f>
        <v>VGB-2020</v>
      </c>
      <c r="J3210">
        <f t="shared" si="600"/>
        <v>0</v>
      </c>
      <c r="K3210">
        <f t="shared" si="601"/>
        <v>0.10000000000000009</v>
      </c>
      <c r="L3210">
        <f t="shared" si="602"/>
        <v>-0.12325453899999994</v>
      </c>
      <c r="M3210">
        <f t="shared" si="603"/>
        <v>84599.999993915015</v>
      </c>
      <c r="N3210">
        <f t="shared" si="604"/>
        <v>0</v>
      </c>
      <c r="O3210" t="str">
        <f t="shared" si="605"/>
        <v/>
      </c>
      <c r="P3210" t="str">
        <f>IFERROR(VLOOKUP(A3210,Ref_Data!$A:$B,2,0),"Unknown")</f>
        <v>High Income</v>
      </c>
      <c r="Q3210" t="str">
        <f>IFERROR(VLOOKUP(A3210,Ref_Data!$A:$C,3,0),"Unknown")</f>
        <v>Latin America &amp; Caribbean</v>
      </c>
      <c r="R3210" t="str">
        <f t="shared" si="606"/>
        <v>Universal Access</v>
      </c>
      <c r="S3210">
        <f t="shared" si="607"/>
        <v>13.426165474335917</v>
      </c>
      <c r="T3210">
        <f t="shared" si="608"/>
        <v>-29.23485343381526</v>
      </c>
      <c r="U3210">
        <f t="shared" si="609"/>
        <v>-2.1225734073012577</v>
      </c>
      <c r="V3210">
        <f t="shared" si="610"/>
        <v>1.7000000000000028</v>
      </c>
      <c r="W3210">
        <f t="shared" si="611"/>
        <v>-0.26925124499999997</v>
      </c>
    </row>
    <row r="3211" spans="1:23" x14ac:dyDescent="0.2">
      <c r="A3211" t="s">
        <v>497</v>
      </c>
      <c r="B3211" t="s">
        <v>496</v>
      </c>
      <c r="C3211">
        <v>2021</v>
      </c>
      <c r="D3211">
        <v>100</v>
      </c>
      <c r="E3211">
        <v>1.3</v>
      </c>
      <c r="F3211">
        <v>2.2349176119999998</v>
      </c>
      <c r="H3211">
        <v>37809</v>
      </c>
      <c r="I3211" t="str">
        <f>Master_Data!$A3211 &amp; "-" &amp; Master_Data!$C3211</f>
        <v>VGB-2021</v>
      </c>
      <c r="J3211">
        <f t="shared" si="600"/>
        <v>0</v>
      </c>
      <c r="K3211">
        <f t="shared" si="601"/>
        <v>0</v>
      </c>
      <c r="L3211">
        <f t="shared" si="602"/>
        <v>-4.3256617000000386E-2</v>
      </c>
      <c r="M3211">
        <f t="shared" si="603"/>
        <v>84499.999992107987</v>
      </c>
      <c r="N3211">
        <f t="shared" si="604"/>
        <v>0</v>
      </c>
      <c r="O3211" t="str">
        <f t="shared" si="605"/>
        <v/>
      </c>
      <c r="P3211" t="str">
        <f>IFERROR(VLOOKUP(A3211,Ref_Data!$A:$B,2,0),"Unknown")</f>
        <v>High Income</v>
      </c>
      <c r="Q3211" t="str">
        <f>IFERROR(VLOOKUP(A3211,Ref_Data!$A:$C,3,0),"Unknown")</f>
        <v>Latin America &amp; Caribbean</v>
      </c>
      <c r="R3211" t="str">
        <f t="shared" si="606"/>
        <v>Universal Access</v>
      </c>
      <c r="S3211">
        <f t="shared" si="607"/>
        <v>12.87483148972656</v>
      </c>
      <c r="T3211">
        <f t="shared" si="608"/>
        <v>-28.303381642512058</v>
      </c>
      <c r="U3211">
        <f t="shared" si="609"/>
        <v>-2.3458167290041865</v>
      </c>
      <c r="V3211">
        <f t="shared" si="610"/>
        <v>1.7000000000000028</v>
      </c>
      <c r="W3211">
        <f t="shared" si="611"/>
        <v>-0.31250786200000036</v>
      </c>
    </row>
    <row r="3212" spans="1:23" x14ac:dyDescent="0.2">
      <c r="A3212" t="s">
        <v>497</v>
      </c>
      <c r="B3212" t="s">
        <v>496</v>
      </c>
      <c r="C3212">
        <v>2022</v>
      </c>
      <c r="D3212">
        <v>100</v>
      </c>
      <c r="E3212">
        <v>1.3</v>
      </c>
      <c r="F3212">
        <v>2.3069495550000001</v>
      </c>
      <c r="H3212">
        <v>38319</v>
      </c>
      <c r="I3212" t="str">
        <f>Master_Data!$A3212 &amp; "-" &amp; Master_Data!$C3212</f>
        <v>VGB-2022</v>
      </c>
      <c r="J3212">
        <f t="shared" si="600"/>
        <v>0</v>
      </c>
      <c r="K3212">
        <f t="shared" si="601"/>
        <v>0</v>
      </c>
      <c r="L3212">
        <f t="shared" si="602"/>
        <v>7.2031943000000265E-2</v>
      </c>
      <c r="M3212">
        <f t="shared" si="603"/>
        <v>88399.999998045008</v>
      </c>
      <c r="N3212">
        <f t="shared" si="604"/>
        <v>0</v>
      </c>
      <c r="O3212" t="str">
        <f t="shared" si="605"/>
        <v/>
      </c>
      <c r="P3212" t="str">
        <f>IFERROR(VLOOKUP(A3212,Ref_Data!$A:$B,2,0),"Unknown")</f>
        <v>High Income</v>
      </c>
      <c r="Q3212" t="str">
        <f>IFERROR(VLOOKUP(A3212,Ref_Data!$A:$C,3,0),"Unknown")</f>
        <v>Latin America &amp; Caribbean</v>
      </c>
      <c r="R3212" t="str">
        <f t="shared" si="606"/>
        <v>Universal Access</v>
      </c>
      <c r="S3212">
        <f t="shared" si="607"/>
        <v>12.585946336015652</v>
      </c>
      <c r="T3212">
        <f t="shared" si="608"/>
        <v>-29.121739130434793</v>
      </c>
      <c r="U3212">
        <f t="shared" si="609"/>
        <v>-2.2438514972259362</v>
      </c>
      <c r="V3212">
        <f t="shared" si="610"/>
        <v>1.7000000000000028</v>
      </c>
      <c r="W3212">
        <f t="shared" si="611"/>
        <v>-0.24047591900000009</v>
      </c>
    </row>
    <row r="3213" spans="1:23" x14ac:dyDescent="0.2">
      <c r="A3213" t="s">
        <v>499</v>
      </c>
      <c r="B3213" t="s">
        <v>498</v>
      </c>
      <c r="C3213">
        <v>2010</v>
      </c>
      <c r="D3213">
        <v>100</v>
      </c>
      <c r="E3213">
        <v>0.7</v>
      </c>
      <c r="F3213">
        <v>1.8457510000000001E-3</v>
      </c>
      <c r="H3213">
        <v>108357</v>
      </c>
      <c r="I3213" t="str">
        <f>Master_Data!$A3213 &amp; "-" &amp; Master_Data!$C3213</f>
        <v>VIR-2010</v>
      </c>
      <c r="J3213" t="str">
        <f t="shared" si="600"/>
        <v/>
      </c>
      <c r="K3213" t="str">
        <f t="shared" si="601"/>
        <v/>
      </c>
      <c r="L3213" t="str">
        <f t="shared" si="602"/>
        <v/>
      </c>
      <c r="M3213">
        <f t="shared" si="603"/>
        <v>200.00004110700002</v>
      </c>
      <c r="N3213">
        <f t="shared" si="604"/>
        <v>0</v>
      </c>
      <c r="O3213" t="str">
        <f t="shared" si="605"/>
        <v/>
      </c>
      <c r="P3213" t="str">
        <f>IFERROR(VLOOKUP(A3213,Ref_Data!$A:$B,2,0),"Unknown")</f>
        <v>High Income</v>
      </c>
      <c r="Q3213" t="str">
        <f>IFERROR(VLOOKUP(A3213,Ref_Data!$A:$C,3,0),"Unknown")</f>
        <v>Latin America &amp; Caribbean</v>
      </c>
      <c r="R3213" t="str">
        <f t="shared" si="606"/>
        <v>Universal Access</v>
      </c>
      <c r="S3213">
        <f t="shared" si="607"/>
        <v>20.375342560585949</v>
      </c>
      <c r="T3213">
        <f t="shared" si="608"/>
        <v>-29.712664906737903</v>
      </c>
      <c r="U3213">
        <f t="shared" si="609"/>
        <v>-5.096213462991634</v>
      </c>
      <c r="V3213">
        <f t="shared" si="610"/>
        <v>0</v>
      </c>
      <c r="W3213">
        <f t="shared" si="611"/>
        <v>0</v>
      </c>
    </row>
    <row r="3214" spans="1:23" x14ac:dyDescent="0.2">
      <c r="A3214" t="s">
        <v>499</v>
      </c>
      <c r="B3214" t="s">
        <v>498</v>
      </c>
      <c r="C3214">
        <v>2011</v>
      </c>
      <c r="D3214">
        <v>100</v>
      </c>
      <c r="E3214">
        <v>1.2</v>
      </c>
      <c r="F3214">
        <v>1.8468930000000001E-3</v>
      </c>
      <c r="H3214">
        <v>108290</v>
      </c>
      <c r="I3214" t="str">
        <f>Master_Data!$A3214 &amp; "-" &amp; Master_Data!$C3214</f>
        <v>VIR-2011</v>
      </c>
      <c r="J3214">
        <f t="shared" si="600"/>
        <v>0</v>
      </c>
      <c r="K3214">
        <f t="shared" si="601"/>
        <v>0.5</v>
      </c>
      <c r="L3214">
        <f t="shared" si="602"/>
        <v>1.1419999999999833E-6</v>
      </c>
      <c r="M3214">
        <f t="shared" si="603"/>
        <v>200.00004297000001</v>
      </c>
      <c r="N3214">
        <f t="shared" si="604"/>
        <v>0</v>
      </c>
      <c r="O3214" t="str">
        <f t="shared" si="605"/>
        <v/>
      </c>
      <c r="P3214" t="str">
        <f>IFERROR(VLOOKUP(A3214,Ref_Data!$A:$B,2,0),"Unknown")</f>
        <v>High Income</v>
      </c>
      <c r="Q3214" t="str">
        <f>IFERROR(VLOOKUP(A3214,Ref_Data!$A:$C,3,0),"Unknown")</f>
        <v>Latin America &amp; Caribbean</v>
      </c>
      <c r="R3214" t="str">
        <f t="shared" si="606"/>
        <v>Universal Access</v>
      </c>
      <c r="S3214">
        <f t="shared" si="607"/>
        <v>19.584672569179688</v>
      </c>
      <c r="T3214">
        <f t="shared" si="608"/>
        <v>-28.997370289641143</v>
      </c>
      <c r="U3214">
        <f t="shared" si="609"/>
        <v>-5.1246864907740557</v>
      </c>
      <c r="V3214">
        <f t="shared" si="610"/>
        <v>0</v>
      </c>
      <c r="W3214">
        <f t="shared" si="611"/>
        <v>1.1419999999999833E-6</v>
      </c>
    </row>
    <row r="3215" spans="1:23" x14ac:dyDescent="0.2">
      <c r="A3215" t="s">
        <v>499</v>
      </c>
      <c r="B3215" t="s">
        <v>498</v>
      </c>
      <c r="C3215">
        <v>2012</v>
      </c>
      <c r="D3215">
        <v>100</v>
      </c>
      <c r="E3215">
        <v>2</v>
      </c>
      <c r="F3215">
        <v>1.848634E-3</v>
      </c>
      <c r="H3215">
        <v>108188</v>
      </c>
      <c r="I3215" t="str">
        <f>Master_Data!$A3215 &amp; "-" &amp; Master_Data!$C3215</f>
        <v>VIR-2012</v>
      </c>
      <c r="J3215">
        <f t="shared" si="600"/>
        <v>0</v>
      </c>
      <c r="K3215">
        <f t="shared" si="601"/>
        <v>0.8</v>
      </c>
      <c r="L3215">
        <f t="shared" si="602"/>
        <v>1.7409999999999821E-6</v>
      </c>
      <c r="M3215">
        <f t="shared" si="603"/>
        <v>200.00001519200001</v>
      </c>
      <c r="N3215">
        <f t="shared" si="604"/>
        <v>0</v>
      </c>
      <c r="O3215" t="str">
        <f t="shared" si="605"/>
        <v/>
      </c>
      <c r="P3215" t="str">
        <f>IFERROR(VLOOKUP(A3215,Ref_Data!$A:$B,2,0),"Unknown")</f>
        <v>High Income</v>
      </c>
      <c r="Q3215" t="str">
        <f>IFERROR(VLOOKUP(A3215,Ref_Data!$A:$C,3,0),"Unknown")</f>
        <v>Latin America &amp; Caribbean</v>
      </c>
      <c r="R3215" t="str">
        <f t="shared" si="606"/>
        <v>Universal Access</v>
      </c>
      <c r="S3215">
        <f t="shared" si="607"/>
        <v>18.879195463984374</v>
      </c>
      <c r="T3215">
        <f t="shared" si="608"/>
        <v>-28.107129453224882</v>
      </c>
      <c r="U3215">
        <f t="shared" si="609"/>
        <v>-5.4036554290962293</v>
      </c>
      <c r="V3215">
        <f t="shared" si="610"/>
        <v>0</v>
      </c>
      <c r="W3215">
        <f t="shared" si="611"/>
        <v>2.8829999999999655E-6</v>
      </c>
    </row>
    <row r="3216" spans="1:23" x14ac:dyDescent="0.2">
      <c r="A3216" t="s">
        <v>499</v>
      </c>
      <c r="B3216" t="s">
        <v>498</v>
      </c>
      <c r="C3216">
        <v>2013</v>
      </c>
      <c r="D3216">
        <v>100</v>
      </c>
      <c r="E3216">
        <v>2.9</v>
      </c>
      <c r="F3216">
        <v>1.8511490000000001E-3</v>
      </c>
      <c r="H3216">
        <v>108041</v>
      </c>
      <c r="I3216" t="str">
        <f>Master_Data!$A3216 &amp; "-" &amp; Master_Data!$C3216</f>
        <v>VIR-2013</v>
      </c>
      <c r="J3216">
        <f t="shared" si="600"/>
        <v>0</v>
      </c>
      <c r="K3216">
        <f t="shared" si="601"/>
        <v>0.89999999999999991</v>
      </c>
      <c r="L3216">
        <f t="shared" si="602"/>
        <v>2.5150000000000259E-6</v>
      </c>
      <c r="M3216">
        <f t="shared" si="603"/>
        <v>199.99998910900001</v>
      </c>
      <c r="N3216">
        <f t="shared" si="604"/>
        <v>0</v>
      </c>
      <c r="O3216" t="str">
        <f t="shared" si="605"/>
        <v/>
      </c>
      <c r="P3216" t="str">
        <f>IFERROR(VLOOKUP(A3216,Ref_Data!$A:$B,2,0),"Unknown")</f>
        <v>High Income</v>
      </c>
      <c r="Q3216" t="str">
        <f>IFERROR(VLOOKUP(A3216,Ref_Data!$A:$C,3,0),"Unknown")</f>
        <v>Latin America &amp; Caribbean</v>
      </c>
      <c r="R3216" t="str">
        <f t="shared" si="606"/>
        <v>Universal Access</v>
      </c>
      <c r="S3216">
        <f t="shared" si="607"/>
        <v>18.287461823359394</v>
      </c>
      <c r="T3216">
        <f t="shared" si="608"/>
        <v>-27.40164008383535</v>
      </c>
      <c r="U3216">
        <f t="shared" si="609"/>
        <v>-4.9665192950000039</v>
      </c>
      <c r="V3216">
        <f t="shared" si="610"/>
        <v>0</v>
      </c>
      <c r="W3216">
        <f t="shared" si="611"/>
        <v>5.3979999999999913E-6</v>
      </c>
    </row>
    <row r="3217" spans="1:23" x14ac:dyDescent="0.2">
      <c r="A3217" t="s">
        <v>499</v>
      </c>
      <c r="B3217" t="s">
        <v>498</v>
      </c>
      <c r="C3217">
        <v>2014</v>
      </c>
      <c r="D3217">
        <v>100</v>
      </c>
      <c r="E3217">
        <v>4.2</v>
      </c>
      <c r="F3217">
        <v>1.8538770000000001E-3</v>
      </c>
      <c r="H3217">
        <v>107882</v>
      </c>
      <c r="I3217" t="str">
        <f>Master_Data!$A3217 &amp; "-" &amp; Master_Data!$C3217</f>
        <v>VIR-2014</v>
      </c>
      <c r="J3217">
        <f t="shared" si="600"/>
        <v>0</v>
      </c>
      <c r="K3217">
        <f t="shared" si="601"/>
        <v>1.3000000000000003</v>
      </c>
      <c r="L3217">
        <f t="shared" si="602"/>
        <v>2.7280000000000186E-6</v>
      </c>
      <c r="M3217">
        <f t="shared" si="603"/>
        <v>199.99995851400001</v>
      </c>
      <c r="N3217">
        <f t="shared" si="604"/>
        <v>0</v>
      </c>
      <c r="O3217" t="str">
        <f t="shared" si="605"/>
        <v/>
      </c>
      <c r="P3217" t="str">
        <f>IFERROR(VLOOKUP(A3217,Ref_Data!$A:$B,2,0),"Unknown")</f>
        <v>High Income</v>
      </c>
      <c r="Q3217" t="str">
        <f>IFERROR(VLOOKUP(A3217,Ref_Data!$A:$C,3,0),"Unknown")</f>
        <v>Latin America &amp; Caribbean</v>
      </c>
      <c r="R3217" t="str">
        <f t="shared" si="606"/>
        <v>Universal Access</v>
      </c>
      <c r="S3217">
        <f t="shared" si="607"/>
        <v>17.559097411132853</v>
      </c>
      <c r="T3217">
        <f t="shared" si="608"/>
        <v>-25.911726605578302</v>
      </c>
      <c r="U3217">
        <f t="shared" si="609"/>
        <v>-4.789433021083684</v>
      </c>
      <c r="V3217">
        <f t="shared" si="610"/>
        <v>0</v>
      </c>
      <c r="W3217">
        <f t="shared" si="611"/>
        <v>8.12600000000001E-6</v>
      </c>
    </row>
    <row r="3218" spans="1:23" x14ac:dyDescent="0.2">
      <c r="A3218" t="s">
        <v>499</v>
      </c>
      <c r="B3218" t="s">
        <v>498</v>
      </c>
      <c r="C3218">
        <v>2015</v>
      </c>
      <c r="D3218">
        <v>100</v>
      </c>
      <c r="E3218">
        <v>5.6</v>
      </c>
      <c r="F3218">
        <v>1.856803E-3</v>
      </c>
      <c r="H3218">
        <v>107712</v>
      </c>
      <c r="I3218" t="str">
        <f>Master_Data!$A3218 &amp; "-" &amp; Master_Data!$C3218</f>
        <v>VIR-2015</v>
      </c>
      <c r="J3218">
        <f t="shared" si="600"/>
        <v>0</v>
      </c>
      <c r="K3218">
        <f t="shared" si="601"/>
        <v>1.3999999999999995</v>
      </c>
      <c r="L3218">
        <f t="shared" si="602"/>
        <v>2.9259999999998836E-6</v>
      </c>
      <c r="M3218">
        <f t="shared" si="603"/>
        <v>199.99996473600001</v>
      </c>
      <c r="N3218">
        <f t="shared" si="604"/>
        <v>0</v>
      </c>
      <c r="O3218" t="str">
        <f t="shared" si="605"/>
        <v/>
      </c>
      <c r="P3218" t="str">
        <f>IFERROR(VLOOKUP(A3218,Ref_Data!$A:$B,2,0),"Unknown")</f>
        <v>High Income</v>
      </c>
      <c r="Q3218" t="str">
        <f>IFERROR(VLOOKUP(A3218,Ref_Data!$A:$C,3,0),"Unknown")</f>
        <v>Latin America &amp; Caribbean</v>
      </c>
      <c r="R3218" t="str">
        <f t="shared" si="606"/>
        <v>Universal Access</v>
      </c>
      <c r="S3218">
        <f t="shared" si="607"/>
        <v>16.984761441953111</v>
      </c>
      <c r="T3218">
        <f t="shared" si="608"/>
        <v>-24.315157191497988</v>
      </c>
      <c r="U3218">
        <f t="shared" si="609"/>
        <v>-4.707584563004179</v>
      </c>
      <c r="V3218">
        <f t="shared" si="610"/>
        <v>0</v>
      </c>
      <c r="W3218">
        <f t="shared" si="611"/>
        <v>1.1051999999999894E-5</v>
      </c>
    </row>
    <row r="3219" spans="1:23" x14ac:dyDescent="0.2">
      <c r="A3219" t="s">
        <v>499</v>
      </c>
      <c r="B3219" t="s">
        <v>498</v>
      </c>
      <c r="C3219">
        <v>2016</v>
      </c>
      <c r="D3219">
        <v>100</v>
      </c>
      <c r="E3219">
        <v>5.7</v>
      </c>
      <c r="F3219">
        <v>1.860188E-3</v>
      </c>
      <c r="H3219">
        <v>107516</v>
      </c>
      <c r="I3219" t="str">
        <f>Master_Data!$A3219 &amp; "-" &amp; Master_Data!$C3219</f>
        <v>VIR-2016</v>
      </c>
      <c r="J3219">
        <f t="shared" si="600"/>
        <v>0</v>
      </c>
      <c r="K3219">
        <f t="shared" si="601"/>
        <v>0.10000000000000053</v>
      </c>
      <c r="L3219">
        <f t="shared" si="602"/>
        <v>3.3850000000000633E-6</v>
      </c>
      <c r="M3219">
        <f t="shared" si="603"/>
        <v>199.99997300800001</v>
      </c>
      <c r="N3219">
        <f t="shared" si="604"/>
        <v>0</v>
      </c>
      <c r="O3219" t="str">
        <f t="shared" si="605"/>
        <v/>
      </c>
      <c r="P3219" t="str">
        <f>IFERROR(VLOOKUP(A3219,Ref_Data!$A:$B,2,0),"Unknown")</f>
        <v>High Income</v>
      </c>
      <c r="Q3219" t="str">
        <f>IFERROR(VLOOKUP(A3219,Ref_Data!$A:$C,3,0),"Unknown")</f>
        <v>Latin America &amp; Caribbean</v>
      </c>
      <c r="R3219" t="str">
        <f t="shared" si="606"/>
        <v>Universal Access</v>
      </c>
      <c r="S3219">
        <f t="shared" si="607"/>
        <v>15.905248869453033</v>
      </c>
      <c r="T3219">
        <f t="shared" si="608"/>
        <v>-24.006057525184726</v>
      </c>
      <c r="U3219">
        <f t="shared" si="609"/>
        <v>-4.6725116076694562</v>
      </c>
      <c r="V3219">
        <f t="shared" si="610"/>
        <v>0</v>
      </c>
      <c r="W3219">
        <f t="shared" si="611"/>
        <v>1.4436999999999957E-5</v>
      </c>
    </row>
    <row r="3220" spans="1:23" x14ac:dyDescent="0.2">
      <c r="A3220" t="s">
        <v>499</v>
      </c>
      <c r="B3220" t="s">
        <v>498</v>
      </c>
      <c r="C3220">
        <v>2017</v>
      </c>
      <c r="D3220">
        <v>100</v>
      </c>
      <c r="E3220">
        <v>5.3</v>
      </c>
      <c r="F3220">
        <v>1.8642629999999999E-3</v>
      </c>
      <c r="H3220">
        <v>107281</v>
      </c>
      <c r="I3220" t="str">
        <f>Master_Data!$A3220 &amp; "-" &amp; Master_Data!$C3220</f>
        <v>VIR-2017</v>
      </c>
      <c r="J3220">
        <f t="shared" si="600"/>
        <v>0</v>
      </c>
      <c r="K3220">
        <f t="shared" si="601"/>
        <v>-0.40000000000000036</v>
      </c>
      <c r="L3220">
        <f t="shared" si="602"/>
        <v>4.0749999999998687E-6</v>
      </c>
      <c r="M3220">
        <f t="shared" si="603"/>
        <v>199.99999890299998</v>
      </c>
      <c r="N3220">
        <f t="shared" si="604"/>
        <v>0</v>
      </c>
      <c r="O3220" t="str">
        <f t="shared" si="605"/>
        <v/>
      </c>
      <c r="P3220" t="str">
        <f>IFERROR(VLOOKUP(A3220,Ref_Data!$A:$B,2,0),"Unknown")</f>
        <v>High Income</v>
      </c>
      <c r="Q3220" t="str">
        <f>IFERROR(VLOOKUP(A3220,Ref_Data!$A:$C,3,0),"Unknown")</f>
        <v>Latin America &amp; Caribbean</v>
      </c>
      <c r="R3220" t="str">
        <f t="shared" si="606"/>
        <v>Universal Access</v>
      </c>
      <c r="S3220">
        <f t="shared" si="607"/>
        <v>15.146092309921883</v>
      </c>
      <c r="T3220">
        <f t="shared" si="608"/>
        <v>-24.241518871734947</v>
      </c>
      <c r="U3220">
        <f t="shared" si="609"/>
        <v>-4.6758868025732241</v>
      </c>
      <c r="V3220">
        <f t="shared" si="610"/>
        <v>0</v>
      </c>
      <c r="W3220">
        <f t="shared" si="611"/>
        <v>1.8511999999999825E-5</v>
      </c>
    </row>
    <row r="3221" spans="1:23" x14ac:dyDescent="0.2">
      <c r="A3221" t="s">
        <v>499</v>
      </c>
      <c r="B3221" t="s">
        <v>498</v>
      </c>
      <c r="C3221">
        <v>2018</v>
      </c>
      <c r="D3221">
        <v>100</v>
      </c>
      <c r="E3221">
        <v>5.8</v>
      </c>
      <c r="F3221">
        <v>1.8691409999999999E-3</v>
      </c>
      <c r="H3221">
        <v>107001</v>
      </c>
      <c r="I3221" t="str">
        <f>Master_Data!$A3221 &amp; "-" &amp; Master_Data!$C3221</f>
        <v>VIR-2018</v>
      </c>
      <c r="J3221">
        <f t="shared" si="600"/>
        <v>0</v>
      </c>
      <c r="K3221">
        <f t="shared" si="601"/>
        <v>0.5</v>
      </c>
      <c r="L3221">
        <f t="shared" si="602"/>
        <v>4.8780000000000438E-6</v>
      </c>
      <c r="M3221">
        <f t="shared" si="603"/>
        <v>199.99995614099998</v>
      </c>
      <c r="N3221">
        <f t="shared" si="604"/>
        <v>0</v>
      </c>
      <c r="O3221" t="str">
        <f t="shared" si="605"/>
        <v/>
      </c>
      <c r="P3221" t="str">
        <f>IFERROR(VLOOKUP(A3221,Ref_Data!$A:$B,2,0),"Unknown")</f>
        <v>High Income</v>
      </c>
      <c r="Q3221" t="str">
        <f>IFERROR(VLOOKUP(A3221,Ref_Data!$A:$C,3,0),"Unknown")</f>
        <v>Latin America &amp; Caribbean</v>
      </c>
      <c r="R3221" t="str">
        <f t="shared" si="606"/>
        <v>Universal Access</v>
      </c>
      <c r="S3221">
        <f t="shared" si="607"/>
        <v>14.516199440312505</v>
      </c>
      <c r="T3221">
        <f t="shared" si="608"/>
        <v>-23.763030170325301</v>
      </c>
      <c r="U3221">
        <f t="shared" si="609"/>
        <v>-4.7089998686276147</v>
      </c>
      <c r="V3221">
        <f t="shared" si="610"/>
        <v>0</v>
      </c>
      <c r="W3221">
        <f t="shared" si="611"/>
        <v>2.3389999999999869E-5</v>
      </c>
    </row>
    <row r="3222" spans="1:23" x14ac:dyDescent="0.2">
      <c r="A3222" t="s">
        <v>499</v>
      </c>
      <c r="B3222" t="s">
        <v>498</v>
      </c>
      <c r="C3222">
        <v>2019</v>
      </c>
      <c r="D3222">
        <v>100</v>
      </c>
      <c r="E3222">
        <v>6.2</v>
      </c>
      <c r="F3222">
        <v>1.874959E-3</v>
      </c>
      <c r="H3222">
        <v>106669</v>
      </c>
      <c r="I3222" t="str">
        <f>Master_Data!$A3222 &amp; "-" &amp; Master_Data!$C3222</f>
        <v>VIR-2019</v>
      </c>
      <c r="J3222">
        <f t="shared" si="600"/>
        <v>0</v>
      </c>
      <c r="K3222">
        <f t="shared" si="601"/>
        <v>0.40000000000000036</v>
      </c>
      <c r="L3222">
        <f t="shared" si="602"/>
        <v>5.8180000000000991E-6</v>
      </c>
      <c r="M3222">
        <f t="shared" si="603"/>
        <v>200.00000157100001</v>
      </c>
      <c r="N3222">
        <f t="shared" si="604"/>
        <v>0</v>
      </c>
      <c r="O3222" t="str">
        <f t="shared" si="605"/>
        <v/>
      </c>
      <c r="P3222" t="str">
        <f>IFERROR(VLOOKUP(A3222,Ref_Data!$A:$B,2,0),"Unknown")</f>
        <v>High Income</v>
      </c>
      <c r="Q3222" t="str">
        <f>IFERROR(VLOOKUP(A3222,Ref_Data!$A:$C,3,0),"Unknown")</f>
        <v>Latin America &amp; Caribbean</v>
      </c>
      <c r="R3222" t="str">
        <f t="shared" si="606"/>
        <v>Universal Access</v>
      </c>
      <c r="S3222">
        <f t="shared" si="607"/>
        <v>13.958622860585876</v>
      </c>
      <c r="T3222">
        <f t="shared" si="608"/>
        <v>-23.26219104382729</v>
      </c>
      <c r="U3222">
        <f t="shared" si="609"/>
        <v>-4.6815263365815873</v>
      </c>
      <c r="V3222">
        <f t="shared" si="610"/>
        <v>0</v>
      </c>
      <c r="W3222">
        <f t="shared" si="611"/>
        <v>2.9207999999999968E-5</v>
      </c>
    </row>
    <row r="3223" spans="1:23" x14ac:dyDescent="0.2">
      <c r="A3223" t="s">
        <v>499</v>
      </c>
      <c r="B3223" t="s">
        <v>498</v>
      </c>
      <c r="C3223">
        <v>2020</v>
      </c>
      <c r="D3223">
        <v>100</v>
      </c>
      <c r="E3223">
        <v>5.9</v>
      </c>
      <c r="F3223">
        <v>1.8816449999999999E-3</v>
      </c>
      <c r="H3223">
        <v>106290</v>
      </c>
      <c r="I3223" t="str">
        <f>Master_Data!$A3223 &amp; "-" &amp; Master_Data!$C3223</f>
        <v>VIR-2020</v>
      </c>
      <c r="J3223">
        <f t="shared" si="600"/>
        <v>0</v>
      </c>
      <c r="K3223">
        <f t="shared" si="601"/>
        <v>-0.29999999999999982</v>
      </c>
      <c r="L3223">
        <f t="shared" si="602"/>
        <v>6.6859999999998882E-6</v>
      </c>
      <c r="M3223">
        <f t="shared" si="603"/>
        <v>200.00004705000001</v>
      </c>
      <c r="N3223">
        <f t="shared" si="604"/>
        <v>0</v>
      </c>
      <c r="O3223" t="str">
        <f t="shared" si="605"/>
        <v/>
      </c>
      <c r="P3223" t="str">
        <f>IFERROR(VLOOKUP(A3223,Ref_Data!$A:$B,2,0),"Unknown")</f>
        <v>High Income</v>
      </c>
      <c r="Q3223" t="str">
        <f>IFERROR(VLOOKUP(A3223,Ref_Data!$A:$C,3,0),"Unknown")</f>
        <v>Latin America &amp; Caribbean</v>
      </c>
      <c r="R3223" t="str">
        <f t="shared" si="606"/>
        <v>Universal Access</v>
      </c>
      <c r="S3223">
        <f t="shared" si="607"/>
        <v>13.426165474335917</v>
      </c>
      <c r="T3223">
        <f t="shared" si="608"/>
        <v>-24.634853433815259</v>
      </c>
      <c r="U3223">
        <f t="shared" si="609"/>
        <v>-4.3988659913012578</v>
      </c>
      <c r="V3223">
        <f t="shared" si="610"/>
        <v>0</v>
      </c>
      <c r="W3223">
        <f t="shared" si="611"/>
        <v>3.5893999999999857E-5</v>
      </c>
    </row>
    <row r="3224" spans="1:23" x14ac:dyDescent="0.2">
      <c r="A3224" t="s">
        <v>499</v>
      </c>
      <c r="B3224" t="s">
        <v>498</v>
      </c>
      <c r="C3224">
        <v>2021</v>
      </c>
      <c r="D3224">
        <v>100</v>
      </c>
      <c r="E3224">
        <v>5.9</v>
      </c>
      <c r="F3224">
        <v>1.8891089999999999E-3</v>
      </c>
      <c r="H3224">
        <v>105870</v>
      </c>
      <c r="I3224" t="str">
        <f>Master_Data!$A3224 &amp; "-" &amp; Master_Data!$C3224</f>
        <v>VIR-2021</v>
      </c>
      <c r="J3224">
        <f t="shared" si="600"/>
        <v>0</v>
      </c>
      <c r="K3224">
        <f t="shared" si="601"/>
        <v>0</v>
      </c>
      <c r="L3224">
        <f t="shared" si="602"/>
        <v>7.4639999999999949E-6</v>
      </c>
      <c r="M3224">
        <f t="shared" si="603"/>
        <v>199.99996983</v>
      </c>
      <c r="N3224">
        <f t="shared" si="604"/>
        <v>0</v>
      </c>
      <c r="O3224" t="str">
        <f t="shared" si="605"/>
        <v/>
      </c>
      <c r="P3224" t="str">
        <f>IFERROR(VLOOKUP(A3224,Ref_Data!$A:$B,2,0),"Unknown")</f>
        <v>High Income</v>
      </c>
      <c r="Q3224" t="str">
        <f>IFERROR(VLOOKUP(A3224,Ref_Data!$A:$C,3,0),"Unknown")</f>
        <v>Latin America &amp; Caribbean</v>
      </c>
      <c r="R3224" t="str">
        <f t="shared" si="606"/>
        <v>Universal Access</v>
      </c>
      <c r="S3224">
        <f t="shared" si="607"/>
        <v>12.87483148972656</v>
      </c>
      <c r="T3224">
        <f t="shared" si="608"/>
        <v>-23.703381642512056</v>
      </c>
      <c r="U3224">
        <f t="shared" si="609"/>
        <v>-4.5788452320041859</v>
      </c>
      <c r="V3224">
        <f t="shared" si="610"/>
        <v>0</v>
      </c>
      <c r="W3224">
        <f t="shared" si="611"/>
        <v>4.3357999999999852E-5</v>
      </c>
    </row>
    <row r="3225" spans="1:23" x14ac:dyDescent="0.2">
      <c r="A3225" t="s">
        <v>499</v>
      </c>
      <c r="B3225" t="s">
        <v>498</v>
      </c>
      <c r="C3225">
        <v>2022</v>
      </c>
      <c r="D3225">
        <v>100</v>
      </c>
      <c r="E3225">
        <v>5.9</v>
      </c>
      <c r="F3225">
        <v>1.8972990000000001E-3</v>
      </c>
      <c r="H3225">
        <v>105413</v>
      </c>
      <c r="I3225" t="str">
        <f>Master_Data!$A3225 &amp; "-" &amp; Master_Data!$C3225</f>
        <v>VIR-2022</v>
      </c>
      <c r="J3225">
        <f t="shared" si="600"/>
        <v>0</v>
      </c>
      <c r="K3225">
        <f t="shared" si="601"/>
        <v>0</v>
      </c>
      <c r="L3225">
        <f t="shared" si="602"/>
        <v>8.1900000000001503E-6</v>
      </c>
      <c r="M3225">
        <f t="shared" si="603"/>
        <v>199.99997948700002</v>
      </c>
      <c r="N3225">
        <f t="shared" si="604"/>
        <v>0</v>
      </c>
      <c r="O3225" t="str">
        <f t="shared" si="605"/>
        <v/>
      </c>
      <c r="P3225" t="str">
        <f>IFERROR(VLOOKUP(A3225,Ref_Data!$A:$B,2,0),"Unknown")</f>
        <v>High Income</v>
      </c>
      <c r="Q3225" t="str">
        <f>IFERROR(VLOOKUP(A3225,Ref_Data!$A:$C,3,0),"Unknown")</f>
        <v>Latin America &amp; Caribbean</v>
      </c>
      <c r="R3225" t="str">
        <f t="shared" si="606"/>
        <v>Universal Access</v>
      </c>
      <c r="S3225">
        <f t="shared" si="607"/>
        <v>12.585946336015652</v>
      </c>
      <c r="T3225">
        <f t="shared" si="608"/>
        <v>-24.521739130434796</v>
      </c>
      <c r="U3225">
        <f t="shared" si="609"/>
        <v>-4.548903753225936</v>
      </c>
      <c r="V3225">
        <f t="shared" si="610"/>
        <v>0</v>
      </c>
      <c r="W3225">
        <f t="shared" si="611"/>
        <v>5.1548000000000002E-5</v>
      </c>
    </row>
    <row r="3226" spans="1:23" x14ac:dyDescent="0.2">
      <c r="A3226" t="s">
        <v>501</v>
      </c>
      <c r="B3226" t="s">
        <v>500</v>
      </c>
      <c r="C3226">
        <v>2010</v>
      </c>
      <c r="D3226">
        <v>97.4</v>
      </c>
      <c r="E3226">
        <v>34.6</v>
      </c>
      <c r="F3226">
        <v>1.792734864</v>
      </c>
      <c r="G3226">
        <v>670.10802909999995</v>
      </c>
      <c r="H3226">
        <v>87455152</v>
      </c>
      <c r="I3226" t="str">
        <f>Master_Data!$A3226 &amp; "-" &amp; Master_Data!$C3226</f>
        <v>VNM-2010</v>
      </c>
      <c r="J3226" t="str">
        <f t="shared" si="600"/>
        <v/>
      </c>
      <c r="K3226" t="str">
        <f t="shared" si="601"/>
        <v/>
      </c>
      <c r="L3226" t="str">
        <f t="shared" si="602"/>
        <v/>
      </c>
      <c r="M3226">
        <f t="shared" si="603"/>
        <v>156783900.02681932</v>
      </c>
      <c r="N3226">
        <f t="shared" si="604"/>
        <v>2.5999999999999943</v>
      </c>
      <c r="O3226">
        <f t="shared" si="605"/>
        <v>2.6752923202662759</v>
      </c>
      <c r="P3226" t="str">
        <f>IFERROR(VLOOKUP(A3226,Ref_Data!$A:$B,2,0),"Unknown")</f>
        <v>Lower Middle Income</v>
      </c>
      <c r="Q3226" t="str">
        <f>IFERROR(VLOOKUP(A3226,Ref_Data!$A:$C,3,0),"Unknown")</f>
        <v>East Asia &amp; Pacific</v>
      </c>
      <c r="R3226" t="str">
        <f t="shared" si="606"/>
        <v>Universal Access</v>
      </c>
      <c r="S3226">
        <f t="shared" si="607"/>
        <v>17.775342560585955</v>
      </c>
      <c r="T3226">
        <f t="shared" si="608"/>
        <v>4.1873350932620994</v>
      </c>
      <c r="U3226">
        <f t="shared" si="609"/>
        <v>-3.3053243499916345</v>
      </c>
      <c r="V3226">
        <f t="shared" si="610"/>
        <v>0</v>
      </c>
      <c r="W3226">
        <f t="shared" si="611"/>
        <v>0</v>
      </c>
    </row>
    <row r="3227" spans="1:23" x14ac:dyDescent="0.2">
      <c r="A3227" t="s">
        <v>501</v>
      </c>
      <c r="B3227" t="s">
        <v>500</v>
      </c>
      <c r="C3227">
        <v>2011</v>
      </c>
      <c r="D3227">
        <v>99</v>
      </c>
      <c r="E3227">
        <v>36.299999999999997</v>
      </c>
      <c r="F3227">
        <v>1.7720061899999999</v>
      </c>
      <c r="G3227">
        <v>663.57444009999995</v>
      </c>
      <c r="H3227">
        <v>88468314</v>
      </c>
      <c r="I3227" t="str">
        <f>Master_Data!$A3227 &amp; "-" &amp; Master_Data!$C3227</f>
        <v>VNM-2011</v>
      </c>
      <c r="J3227">
        <f t="shared" si="600"/>
        <v>1.5999999999999943</v>
      </c>
      <c r="K3227">
        <f t="shared" si="601"/>
        <v>1.6999999999999957</v>
      </c>
      <c r="L3227">
        <f t="shared" si="602"/>
        <v>-2.0728674000000114E-2</v>
      </c>
      <c r="M3227">
        <f t="shared" si="603"/>
        <v>156766400.02686366</v>
      </c>
      <c r="N3227">
        <f t="shared" si="604"/>
        <v>1</v>
      </c>
      <c r="O3227">
        <f t="shared" si="605"/>
        <v>2.6703954868016928</v>
      </c>
      <c r="P3227" t="str">
        <f>IFERROR(VLOOKUP(A3227,Ref_Data!$A:$B,2,0),"Unknown")</f>
        <v>Lower Middle Income</v>
      </c>
      <c r="Q3227" t="str">
        <f>IFERROR(VLOOKUP(A3227,Ref_Data!$A:$C,3,0),"Unknown")</f>
        <v>East Asia &amp; Pacific</v>
      </c>
      <c r="R3227" t="str">
        <f t="shared" si="606"/>
        <v>Universal Access</v>
      </c>
      <c r="S3227">
        <f t="shared" si="607"/>
        <v>18.584672569179688</v>
      </c>
      <c r="T3227">
        <f t="shared" si="608"/>
        <v>6.1026297103588547</v>
      </c>
      <c r="U3227">
        <f t="shared" si="609"/>
        <v>-3.3545271937740555</v>
      </c>
      <c r="V3227">
        <f t="shared" si="610"/>
        <v>1.5999999999999943</v>
      </c>
      <c r="W3227">
        <f t="shared" si="611"/>
        <v>-2.0728674000000114E-2</v>
      </c>
    </row>
    <row r="3228" spans="1:23" x14ac:dyDescent="0.2">
      <c r="A3228" t="s">
        <v>501</v>
      </c>
      <c r="B3228" t="s">
        <v>500</v>
      </c>
      <c r="C3228">
        <v>2012</v>
      </c>
      <c r="D3228">
        <v>97.9</v>
      </c>
      <c r="E3228">
        <v>37.9</v>
      </c>
      <c r="F3228">
        <v>1.745320955</v>
      </c>
      <c r="G3228">
        <v>664.34731260000001</v>
      </c>
      <c r="H3228">
        <v>89510356</v>
      </c>
      <c r="I3228" t="str">
        <f>Master_Data!$A3228 &amp; "-" &amp; Master_Data!$C3228</f>
        <v>VNM-2012</v>
      </c>
      <c r="J3228">
        <f t="shared" si="600"/>
        <v>-1.0999999999999943</v>
      </c>
      <c r="K3228">
        <f t="shared" si="601"/>
        <v>1.6000000000000014</v>
      </c>
      <c r="L3228">
        <f t="shared" si="602"/>
        <v>-2.6685234999999974E-2</v>
      </c>
      <c r="M3228">
        <f t="shared" si="603"/>
        <v>156224300.01630998</v>
      </c>
      <c r="N3228">
        <f t="shared" si="604"/>
        <v>2.0999999999999943</v>
      </c>
      <c r="O3228">
        <f t="shared" si="605"/>
        <v>2.6271212690986658</v>
      </c>
      <c r="P3228" t="str">
        <f>IFERROR(VLOOKUP(A3228,Ref_Data!$A:$B,2,0),"Unknown")</f>
        <v>Lower Middle Income</v>
      </c>
      <c r="Q3228" t="str">
        <f>IFERROR(VLOOKUP(A3228,Ref_Data!$A:$C,3,0),"Unknown")</f>
        <v>East Asia &amp; Pacific</v>
      </c>
      <c r="R3228" t="str">
        <f t="shared" si="606"/>
        <v>Universal Access</v>
      </c>
      <c r="S3228">
        <f t="shared" si="607"/>
        <v>16.779195463984379</v>
      </c>
      <c r="T3228">
        <f t="shared" si="608"/>
        <v>7.7928705467751165</v>
      </c>
      <c r="U3228">
        <f t="shared" si="609"/>
        <v>-3.6601831080962293</v>
      </c>
      <c r="V3228">
        <f t="shared" si="610"/>
        <v>0.5</v>
      </c>
      <c r="W3228">
        <f t="shared" si="611"/>
        <v>-4.7413909000000087E-2</v>
      </c>
    </row>
    <row r="3229" spans="1:23" x14ac:dyDescent="0.2">
      <c r="A3229" t="s">
        <v>501</v>
      </c>
      <c r="B3229" t="s">
        <v>500</v>
      </c>
      <c r="C3229">
        <v>2013</v>
      </c>
      <c r="D3229">
        <v>98.5</v>
      </c>
      <c r="E3229">
        <v>37.4</v>
      </c>
      <c r="F3229">
        <v>1.801416677</v>
      </c>
      <c r="G3229">
        <v>674.6781651</v>
      </c>
      <c r="H3229">
        <v>90573104</v>
      </c>
      <c r="I3229" t="str">
        <f>Master_Data!$A3229 &amp; "-" &amp; Master_Data!$C3229</f>
        <v>VNM-2013</v>
      </c>
      <c r="J3229">
        <f t="shared" si="600"/>
        <v>0.59999999999999432</v>
      </c>
      <c r="K3229">
        <f t="shared" si="601"/>
        <v>-0.5</v>
      </c>
      <c r="L3229">
        <f t="shared" si="602"/>
        <v>5.6095722000000015E-2</v>
      </c>
      <c r="M3229">
        <f t="shared" si="603"/>
        <v>163159900.0332554</v>
      </c>
      <c r="N3229">
        <f t="shared" si="604"/>
        <v>1.5</v>
      </c>
      <c r="O3229">
        <f t="shared" si="605"/>
        <v>2.6700385015913417</v>
      </c>
      <c r="P3229" t="str">
        <f>IFERROR(VLOOKUP(A3229,Ref_Data!$A:$B,2,0),"Unknown")</f>
        <v>Lower Middle Income</v>
      </c>
      <c r="Q3229" t="str">
        <f>IFERROR(VLOOKUP(A3229,Ref_Data!$A:$C,3,0),"Unknown")</f>
        <v>East Asia &amp; Pacific</v>
      </c>
      <c r="R3229" t="str">
        <f t="shared" si="606"/>
        <v>Universal Access</v>
      </c>
      <c r="S3229">
        <f t="shared" si="607"/>
        <v>16.787461823359394</v>
      </c>
      <c r="T3229">
        <f t="shared" si="608"/>
        <v>7.0983599161646502</v>
      </c>
      <c r="U3229">
        <f t="shared" si="609"/>
        <v>-3.1669537670000043</v>
      </c>
      <c r="V3229">
        <f t="shared" si="610"/>
        <v>1.0999999999999943</v>
      </c>
      <c r="W3229">
        <f t="shared" si="611"/>
        <v>8.6818129999999272E-3</v>
      </c>
    </row>
    <row r="3230" spans="1:23" x14ac:dyDescent="0.2">
      <c r="A3230" t="s">
        <v>501</v>
      </c>
      <c r="B3230" t="s">
        <v>500</v>
      </c>
      <c r="C3230">
        <v>2014</v>
      </c>
      <c r="D3230">
        <v>99.2</v>
      </c>
      <c r="E3230">
        <v>36.700000000000003</v>
      </c>
      <c r="F3230">
        <v>1.9518218110000001</v>
      </c>
      <c r="G3230">
        <v>745.63353180000001</v>
      </c>
      <c r="H3230">
        <v>91679578</v>
      </c>
      <c r="I3230" t="str">
        <f>Master_Data!$A3230 &amp; "-" &amp; Master_Data!$C3230</f>
        <v>VNM-2014</v>
      </c>
      <c r="J3230">
        <f t="shared" si="600"/>
        <v>0.70000000000000284</v>
      </c>
      <c r="K3230">
        <f t="shared" si="601"/>
        <v>-0.69999999999999574</v>
      </c>
      <c r="L3230">
        <f t="shared" si="602"/>
        <v>0.15040513400000011</v>
      </c>
      <c r="M3230">
        <f t="shared" si="603"/>
        <v>178942199.96367577</v>
      </c>
      <c r="N3230">
        <f t="shared" si="604"/>
        <v>0.79999999999999716</v>
      </c>
      <c r="O3230">
        <f t="shared" si="605"/>
        <v>2.617669039492089</v>
      </c>
      <c r="P3230" t="str">
        <f>IFERROR(VLOOKUP(A3230,Ref_Data!$A:$B,2,0),"Unknown")</f>
        <v>Lower Middle Income</v>
      </c>
      <c r="Q3230" t="str">
        <f>IFERROR(VLOOKUP(A3230,Ref_Data!$A:$C,3,0),"Unknown")</f>
        <v>East Asia &amp; Pacific</v>
      </c>
      <c r="R3230" t="str">
        <f t="shared" si="606"/>
        <v>Universal Access</v>
      </c>
      <c r="S3230">
        <f t="shared" si="607"/>
        <v>16.759097411132856</v>
      </c>
      <c r="T3230">
        <f t="shared" si="608"/>
        <v>6.5882733944217016</v>
      </c>
      <c r="U3230">
        <f t="shared" si="609"/>
        <v>-2.8394650870836839</v>
      </c>
      <c r="V3230">
        <f t="shared" si="610"/>
        <v>1.7999999999999972</v>
      </c>
      <c r="W3230">
        <f t="shared" si="611"/>
        <v>0.15908694700000003</v>
      </c>
    </row>
    <row r="3231" spans="1:23" x14ac:dyDescent="0.2">
      <c r="A3231" t="s">
        <v>501</v>
      </c>
      <c r="B3231" t="s">
        <v>500</v>
      </c>
      <c r="C3231">
        <v>2015</v>
      </c>
      <c r="D3231">
        <v>99.3</v>
      </c>
      <c r="E3231">
        <v>27.8</v>
      </c>
      <c r="F3231">
        <v>2.1634481810000001</v>
      </c>
      <c r="G3231">
        <v>679.44592399999999</v>
      </c>
      <c r="H3231">
        <v>92823254</v>
      </c>
      <c r="I3231" t="str">
        <f>Master_Data!$A3231 &amp; "-" &amp; Master_Data!$C3231</f>
        <v>VNM-2015</v>
      </c>
      <c r="J3231">
        <f t="shared" si="600"/>
        <v>9.9999999999994316E-2</v>
      </c>
      <c r="K3231">
        <f t="shared" si="601"/>
        <v>-8.9000000000000021</v>
      </c>
      <c r="L3231">
        <f t="shared" si="602"/>
        <v>0.21162637000000006</v>
      </c>
      <c r="M3231">
        <f t="shared" si="603"/>
        <v>200818300.02080098</v>
      </c>
      <c r="N3231">
        <f t="shared" si="604"/>
        <v>0.70000000000000284</v>
      </c>
      <c r="O3231">
        <f t="shared" si="605"/>
        <v>3.1841359327957348</v>
      </c>
      <c r="P3231" t="str">
        <f>IFERROR(VLOOKUP(A3231,Ref_Data!$A:$B,2,0),"Unknown")</f>
        <v>Lower Middle Income</v>
      </c>
      <c r="Q3231" t="str">
        <f>IFERROR(VLOOKUP(A3231,Ref_Data!$A:$C,3,0),"Unknown")</f>
        <v>East Asia &amp; Pacific</v>
      </c>
      <c r="R3231" t="str">
        <f t="shared" si="606"/>
        <v>Universal Access</v>
      </c>
      <c r="S3231">
        <f t="shared" si="607"/>
        <v>16.284761441953108</v>
      </c>
      <c r="T3231">
        <f t="shared" si="608"/>
        <v>-2.115157191497989</v>
      </c>
      <c r="U3231">
        <f t="shared" si="609"/>
        <v>-2.5459931850041788</v>
      </c>
      <c r="V3231">
        <f t="shared" si="610"/>
        <v>1.8999999999999915</v>
      </c>
      <c r="W3231">
        <f t="shared" si="611"/>
        <v>0.3707133170000001</v>
      </c>
    </row>
    <row r="3232" spans="1:23" x14ac:dyDescent="0.2">
      <c r="A3232" t="s">
        <v>501</v>
      </c>
      <c r="B3232" t="s">
        <v>500</v>
      </c>
      <c r="C3232">
        <v>2016</v>
      </c>
      <c r="D3232">
        <v>99.2</v>
      </c>
      <c r="E3232">
        <v>26.8</v>
      </c>
      <c r="F3232">
        <v>2.380902356</v>
      </c>
      <c r="G3232">
        <v>738.87953340000001</v>
      </c>
      <c r="H3232">
        <v>94000117</v>
      </c>
      <c r="I3232" t="str">
        <f>Master_Data!$A3232 &amp; "-" &amp; Master_Data!$C3232</f>
        <v>VNM-2016</v>
      </c>
      <c r="J3232">
        <f t="shared" si="600"/>
        <v>-9.9999999999994316E-2</v>
      </c>
      <c r="K3232">
        <f t="shared" si="601"/>
        <v>-1</v>
      </c>
      <c r="L3232">
        <f t="shared" si="602"/>
        <v>0.21745417499999986</v>
      </c>
      <c r="M3232">
        <f t="shared" si="603"/>
        <v>223805100.02957565</v>
      </c>
      <c r="N3232">
        <f t="shared" si="604"/>
        <v>0.79999999999999716</v>
      </c>
      <c r="O3232">
        <f t="shared" si="605"/>
        <v>3.2223146648062233</v>
      </c>
      <c r="P3232" t="str">
        <f>IFERROR(VLOOKUP(A3232,Ref_Data!$A:$B,2,0),"Unknown")</f>
        <v>Lower Middle Income</v>
      </c>
      <c r="Q3232" t="str">
        <f>IFERROR(VLOOKUP(A3232,Ref_Data!$A:$C,3,0),"Unknown")</f>
        <v>East Asia &amp; Pacific</v>
      </c>
      <c r="R3232" t="str">
        <f t="shared" si="606"/>
        <v>Universal Access</v>
      </c>
      <c r="S3232">
        <f t="shared" si="607"/>
        <v>15.105248869453035</v>
      </c>
      <c r="T3232">
        <f t="shared" si="608"/>
        <v>-2.9060575251847247</v>
      </c>
      <c r="U3232">
        <f t="shared" si="609"/>
        <v>-2.2934694396694564</v>
      </c>
      <c r="V3232">
        <f t="shared" si="610"/>
        <v>1.7999999999999972</v>
      </c>
      <c r="W3232">
        <f t="shared" si="611"/>
        <v>0.58816749199999996</v>
      </c>
    </row>
    <row r="3233" spans="1:23" x14ac:dyDescent="0.2">
      <c r="A3233" t="s">
        <v>501</v>
      </c>
      <c r="B3233" t="s">
        <v>500</v>
      </c>
      <c r="C3233">
        <v>2017</v>
      </c>
      <c r="D3233">
        <v>100</v>
      </c>
      <c r="E3233">
        <v>28.3</v>
      </c>
      <c r="F3233">
        <v>2.4087117199999999</v>
      </c>
      <c r="G3233">
        <v>757.47997989999999</v>
      </c>
      <c r="H3233">
        <v>95176977</v>
      </c>
      <c r="I3233" t="str">
        <f>Master_Data!$A3233 &amp; "-" &amp; Master_Data!$C3233</f>
        <v>VNM-2017</v>
      </c>
      <c r="J3233">
        <f t="shared" si="600"/>
        <v>0.79999999999999716</v>
      </c>
      <c r="K3233">
        <f t="shared" si="601"/>
        <v>1.5</v>
      </c>
      <c r="L3233">
        <f t="shared" si="602"/>
        <v>2.7809363999999892E-2</v>
      </c>
      <c r="M3233">
        <f t="shared" si="603"/>
        <v>229253899.97407043</v>
      </c>
      <c r="N3233">
        <f t="shared" si="604"/>
        <v>0</v>
      </c>
      <c r="O3233">
        <f t="shared" si="605"/>
        <v>3.1799014943180279</v>
      </c>
      <c r="P3233" t="str">
        <f>IFERROR(VLOOKUP(A3233,Ref_Data!$A:$B,2,0),"Unknown")</f>
        <v>Lower Middle Income</v>
      </c>
      <c r="Q3233" t="str">
        <f>IFERROR(VLOOKUP(A3233,Ref_Data!$A:$C,3,0),"Unknown")</f>
        <v>East Asia &amp; Pacific</v>
      </c>
      <c r="R3233" t="str">
        <f t="shared" si="606"/>
        <v>Universal Access</v>
      </c>
      <c r="S3233">
        <f t="shared" si="607"/>
        <v>15.146092309921883</v>
      </c>
      <c r="T3233">
        <f t="shared" si="608"/>
        <v>-1.2415188717349466</v>
      </c>
      <c r="U3233">
        <f t="shared" si="609"/>
        <v>-2.2690393455732241</v>
      </c>
      <c r="V3233">
        <f t="shared" si="610"/>
        <v>2.5999999999999943</v>
      </c>
      <c r="W3233">
        <f t="shared" si="611"/>
        <v>0.61597685599999985</v>
      </c>
    </row>
    <row r="3234" spans="1:23" x14ac:dyDescent="0.2">
      <c r="A3234" t="s">
        <v>501</v>
      </c>
      <c r="B3234" t="s">
        <v>500</v>
      </c>
      <c r="C3234">
        <v>2018</v>
      </c>
      <c r="D3234">
        <v>100</v>
      </c>
      <c r="E3234">
        <v>24.3</v>
      </c>
      <c r="F3234">
        <v>2.931267235</v>
      </c>
      <c r="G3234">
        <v>885.64684179999995</v>
      </c>
      <c r="H3234">
        <v>96237319</v>
      </c>
      <c r="I3234" t="str">
        <f>Master_Data!$A3234 &amp; "-" &amp; Master_Data!$C3234</f>
        <v>VNM-2018</v>
      </c>
      <c r="J3234">
        <f t="shared" si="600"/>
        <v>0</v>
      </c>
      <c r="K3234">
        <f t="shared" si="601"/>
        <v>-4</v>
      </c>
      <c r="L3234">
        <f t="shared" si="602"/>
        <v>0.52255551500000008</v>
      </c>
      <c r="M3234">
        <f t="shared" si="603"/>
        <v>282097299.96894294</v>
      </c>
      <c r="N3234">
        <f t="shared" si="604"/>
        <v>0</v>
      </c>
      <c r="O3234">
        <f t="shared" si="605"/>
        <v>3.3097472905141907</v>
      </c>
      <c r="P3234" t="str">
        <f>IFERROR(VLOOKUP(A3234,Ref_Data!$A:$B,2,0),"Unknown")</f>
        <v>Lower Middle Income</v>
      </c>
      <c r="Q3234" t="str">
        <f>IFERROR(VLOOKUP(A3234,Ref_Data!$A:$C,3,0),"Unknown")</f>
        <v>East Asia &amp; Pacific</v>
      </c>
      <c r="R3234" t="str">
        <f t="shared" si="606"/>
        <v>Universal Access</v>
      </c>
      <c r="S3234">
        <f t="shared" si="607"/>
        <v>14.516199440312505</v>
      </c>
      <c r="T3234">
        <f t="shared" si="608"/>
        <v>-5.2630301703253011</v>
      </c>
      <c r="U3234">
        <f t="shared" si="609"/>
        <v>-1.7796017746276149</v>
      </c>
      <c r="V3234">
        <f t="shared" si="610"/>
        <v>2.5999999999999943</v>
      </c>
      <c r="W3234">
        <f t="shared" si="611"/>
        <v>1.1385323709999999</v>
      </c>
    </row>
    <row r="3235" spans="1:23" x14ac:dyDescent="0.2">
      <c r="A3235" t="s">
        <v>501</v>
      </c>
      <c r="B3235" t="s">
        <v>500</v>
      </c>
      <c r="C3235">
        <v>2019</v>
      </c>
      <c r="D3235">
        <v>99.4</v>
      </c>
      <c r="E3235">
        <v>20.399999999999999</v>
      </c>
      <c r="F3235">
        <v>3.463164795</v>
      </c>
      <c r="G3235">
        <v>987.27147239999999</v>
      </c>
      <c r="H3235">
        <v>97173776</v>
      </c>
      <c r="I3235" t="str">
        <f>Master_Data!$A3235 &amp; "-" &amp; Master_Data!$C3235</f>
        <v>VNM-2019</v>
      </c>
      <c r="J3235">
        <f t="shared" si="600"/>
        <v>-0.59999999999999432</v>
      </c>
      <c r="K3235">
        <f t="shared" si="601"/>
        <v>-3.9000000000000021</v>
      </c>
      <c r="L3235">
        <f t="shared" si="602"/>
        <v>0.53189755999999999</v>
      </c>
      <c r="M3235">
        <f t="shared" si="603"/>
        <v>336528800.04041594</v>
      </c>
      <c r="N3235">
        <f t="shared" si="604"/>
        <v>0.59999999999999432</v>
      </c>
      <c r="O3235">
        <f t="shared" si="605"/>
        <v>3.507814103633772</v>
      </c>
      <c r="P3235" t="str">
        <f>IFERROR(VLOOKUP(A3235,Ref_Data!$A:$B,2,0),"Unknown")</f>
        <v>Lower Middle Income</v>
      </c>
      <c r="Q3235" t="str">
        <f>IFERROR(VLOOKUP(A3235,Ref_Data!$A:$C,3,0),"Unknown")</f>
        <v>East Asia &amp; Pacific</v>
      </c>
      <c r="R3235" t="str">
        <f t="shared" si="606"/>
        <v>Universal Access</v>
      </c>
      <c r="S3235">
        <f t="shared" si="607"/>
        <v>13.358622860585882</v>
      </c>
      <c r="T3235">
        <f t="shared" si="608"/>
        <v>-9.0621910438272906</v>
      </c>
      <c r="U3235">
        <f t="shared" si="609"/>
        <v>-1.2202365005815876</v>
      </c>
      <c r="V3235">
        <f t="shared" si="610"/>
        <v>2</v>
      </c>
      <c r="W3235">
        <f t="shared" si="611"/>
        <v>1.6704299309999999</v>
      </c>
    </row>
    <row r="3236" spans="1:23" x14ac:dyDescent="0.2">
      <c r="A3236" t="s">
        <v>501</v>
      </c>
      <c r="B3236" t="s">
        <v>500</v>
      </c>
      <c r="C3236">
        <v>2020</v>
      </c>
      <c r="D3236">
        <v>99.8</v>
      </c>
      <c r="E3236">
        <v>18.899999999999999</v>
      </c>
      <c r="F3236">
        <v>3.5515331689999998</v>
      </c>
      <c r="G3236">
        <v>991.28123249999999</v>
      </c>
      <c r="H3236">
        <v>98079191</v>
      </c>
      <c r="I3236" t="str">
        <f>Master_Data!$A3236 &amp; "-" &amp; Master_Data!$C3236</f>
        <v>VNM-2020</v>
      </c>
      <c r="J3236">
        <f t="shared" si="600"/>
        <v>0.39999999999999147</v>
      </c>
      <c r="K3236">
        <f t="shared" si="601"/>
        <v>-1.5</v>
      </c>
      <c r="L3236">
        <f t="shared" si="602"/>
        <v>8.8368373999999861E-2</v>
      </c>
      <c r="M3236">
        <f t="shared" si="603"/>
        <v>348331500.02518624</v>
      </c>
      <c r="N3236">
        <f t="shared" si="604"/>
        <v>0.20000000000000284</v>
      </c>
      <c r="O3236">
        <f t="shared" si="605"/>
        <v>3.5827705121008635</v>
      </c>
      <c r="P3236" t="str">
        <f>IFERROR(VLOOKUP(A3236,Ref_Data!$A:$B,2,0),"Unknown")</f>
        <v>Lower Middle Income</v>
      </c>
      <c r="Q3236" t="str">
        <f>IFERROR(VLOOKUP(A3236,Ref_Data!$A:$C,3,0),"Unknown")</f>
        <v>East Asia &amp; Pacific</v>
      </c>
      <c r="R3236" t="str">
        <f t="shared" si="606"/>
        <v>Universal Access</v>
      </c>
      <c r="S3236">
        <f t="shared" si="607"/>
        <v>13.226165474335914</v>
      </c>
      <c r="T3236">
        <f t="shared" si="608"/>
        <v>-11.634853433815262</v>
      </c>
      <c r="U3236">
        <f t="shared" si="609"/>
        <v>-0.84921446730125805</v>
      </c>
      <c r="V3236">
        <f t="shared" si="610"/>
        <v>2.3999999999999915</v>
      </c>
      <c r="W3236">
        <f t="shared" si="611"/>
        <v>1.7587983049999998</v>
      </c>
    </row>
    <row r="3237" spans="1:23" x14ac:dyDescent="0.2">
      <c r="A3237" t="s">
        <v>501</v>
      </c>
      <c r="B3237" t="s">
        <v>500</v>
      </c>
      <c r="C3237">
        <v>2021</v>
      </c>
      <c r="D3237">
        <v>100</v>
      </c>
      <c r="E3237">
        <v>24.2</v>
      </c>
      <c r="F3237">
        <v>3.397887168</v>
      </c>
      <c r="G3237">
        <v>962.19952490000003</v>
      </c>
      <c r="H3237">
        <v>98935098</v>
      </c>
      <c r="I3237" t="str">
        <f>Master_Data!$A3237 &amp; "-" &amp; Master_Data!$C3237</f>
        <v>VNM-2021</v>
      </c>
      <c r="J3237">
        <f t="shared" si="600"/>
        <v>0.20000000000000284</v>
      </c>
      <c r="K3237">
        <f t="shared" si="601"/>
        <v>5.3000000000000007</v>
      </c>
      <c r="L3237">
        <f t="shared" si="602"/>
        <v>-0.15364600099999981</v>
      </c>
      <c r="M3237">
        <f t="shared" si="603"/>
        <v>336170299.95902246</v>
      </c>
      <c r="N3237">
        <f t="shared" si="604"/>
        <v>0</v>
      </c>
      <c r="O3237">
        <f t="shared" si="605"/>
        <v>3.5313748137145851</v>
      </c>
      <c r="P3237" t="str">
        <f>IFERROR(VLOOKUP(A3237,Ref_Data!$A:$B,2,0),"Unknown")</f>
        <v>Lower Middle Income</v>
      </c>
      <c r="Q3237" t="str">
        <f>IFERROR(VLOOKUP(A3237,Ref_Data!$A:$C,3,0),"Unknown")</f>
        <v>East Asia &amp; Pacific</v>
      </c>
      <c r="R3237" t="str">
        <f t="shared" si="606"/>
        <v>Universal Access</v>
      </c>
      <c r="S3237">
        <f t="shared" si="607"/>
        <v>12.87483148972656</v>
      </c>
      <c r="T3237">
        <f t="shared" si="608"/>
        <v>-5.4033816425120591</v>
      </c>
      <c r="U3237">
        <f t="shared" si="609"/>
        <v>-1.1828471730041863</v>
      </c>
      <c r="V3237">
        <f t="shared" si="610"/>
        <v>2.5999999999999943</v>
      </c>
      <c r="W3237">
        <f t="shared" si="611"/>
        <v>1.605152304</v>
      </c>
    </row>
    <row r="3238" spans="1:23" x14ac:dyDescent="0.2">
      <c r="A3238" t="s">
        <v>501</v>
      </c>
      <c r="B3238" t="s">
        <v>500</v>
      </c>
      <c r="C3238">
        <v>2022</v>
      </c>
      <c r="D3238">
        <v>100</v>
      </c>
      <c r="F3238">
        <v>3.451019659</v>
      </c>
      <c r="G3238">
        <v>1023.057136</v>
      </c>
      <c r="H3238">
        <v>99680655</v>
      </c>
      <c r="I3238" t="str">
        <f>Master_Data!$A3238 &amp; "-" &amp; Master_Data!$C3238</f>
        <v>VNM-2022</v>
      </c>
      <c r="J3238">
        <f t="shared" si="600"/>
        <v>0</v>
      </c>
      <c r="K3238" t="str">
        <f t="shared" si="601"/>
        <v/>
      </c>
      <c r="L3238">
        <f t="shared" si="602"/>
        <v>5.3132490999999948E-2</v>
      </c>
      <c r="M3238">
        <f t="shared" si="603"/>
        <v>343999900.02699661</v>
      </c>
      <c r="N3238">
        <f t="shared" si="604"/>
        <v>0</v>
      </c>
      <c r="O3238">
        <f t="shared" si="605"/>
        <v>3.373242351344099</v>
      </c>
      <c r="P3238" t="str">
        <f>IFERROR(VLOOKUP(A3238,Ref_Data!$A:$B,2,0),"Unknown")</f>
        <v>Lower Middle Income</v>
      </c>
      <c r="Q3238" t="str">
        <f>IFERROR(VLOOKUP(A3238,Ref_Data!$A:$C,3,0),"Unknown")</f>
        <v>East Asia &amp; Pacific</v>
      </c>
      <c r="R3238" t="str">
        <f t="shared" si="606"/>
        <v>Universal Access</v>
      </c>
      <c r="S3238">
        <f t="shared" si="607"/>
        <v>12.585946336015652</v>
      </c>
      <c r="T3238" t="str">
        <f t="shared" si="608"/>
        <v/>
      </c>
      <c r="U3238">
        <f t="shared" si="609"/>
        <v>-1.0997813932259364</v>
      </c>
      <c r="V3238">
        <f t="shared" si="610"/>
        <v>2.5999999999999943</v>
      </c>
      <c r="W3238">
        <f t="shared" si="611"/>
        <v>1.6582847949999999</v>
      </c>
    </row>
    <row r="3239" spans="1:23" x14ac:dyDescent="0.2">
      <c r="A3239" t="s">
        <v>503</v>
      </c>
      <c r="B3239" t="s">
        <v>502</v>
      </c>
      <c r="C3239">
        <v>2010</v>
      </c>
      <c r="D3239">
        <v>44.1</v>
      </c>
      <c r="E3239">
        <v>38.1</v>
      </c>
      <c r="F3239">
        <v>0.65016285600000001</v>
      </c>
      <c r="H3239">
        <v>238248</v>
      </c>
      <c r="I3239" t="str">
        <f>Master_Data!$A3239 &amp; "-" &amp; Master_Data!$C3239</f>
        <v>VUT-2010</v>
      </c>
      <c r="J3239" t="str">
        <f t="shared" si="600"/>
        <v/>
      </c>
      <c r="K3239" t="str">
        <f t="shared" si="601"/>
        <v/>
      </c>
      <c r="L3239" t="str">
        <f t="shared" si="602"/>
        <v/>
      </c>
      <c r="M3239">
        <f t="shared" si="603"/>
        <v>154900.00011628799</v>
      </c>
      <c r="N3239">
        <f t="shared" si="604"/>
        <v>55.9</v>
      </c>
      <c r="O3239" t="str">
        <f t="shared" si="605"/>
        <v/>
      </c>
      <c r="P3239" t="str">
        <f>IFERROR(VLOOKUP(A3239,Ref_Data!$A:$B,2,0),"Unknown")</f>
        <v>Lower Middle Income</v>
      </c>
      <c r="Q3239" t="str">
        <f>IFERROR(VLOOKUP(A3239,Ref_Data!$A:$C,3,0),"Unknown")</f>
        <v>East Asia &amp; Pacific</v>
      </c>
      <c r="R3239" t="str">
        <f t="shared" si="606"/>
        <v>Low Access</v>
      </c>
      <c r="S3239">
        <f t="shared" si="607"/>
        <v>-35.52465743941405</v>
      </c>
      <c r="T3239">
        <f t="shared" si="608"/>
        <v>7.6873350932620994</v>
      </c>
      <c r="U3239">
        <f t="shared" si="609"/>
        <v>-4.4478963579916346</v>
      </c>
      <c r="V3239">
        <f t="shared" si="610"/>
        <v>0</v>
      </c>
      <c r="W3239">
        <f t="shared" si="611"/>
        <v>0</v>
      </c>
    </row>
    <row r="3240" spans="1:23" x14ac:dyDescent="0.2">
      <c r="A3240" t="s">
        <v>503</v>
      </c>
      <c r="B3240" t="s">
        <v>502</v>
      </c>
      <c r="C3240">
        <v>2011</v>
      </c>
      <c r="D3240">
        <v>42</v>
      </c>
      <c r="E3240">
        <v>35.799999999999997</v>
      </c>
      <c r="F3240">
        <v>0.73806648799999997</v>
      </c>
      <c r="H3240">
        <v>243474</v>
      </c>
      <c r="I3240" t="str">
        <f>Master_Data!$A3240 &amp; "-" &amp; Master_Data!$C3240</f>
        <v>VUT-2011</v>
      </c>
      <c r="J3240">
        <f t="shared" si="600"/>
        <v>-2.1000000000000014</v>
      </c>
      <c r="K3240">
        <f t="shared" si="601"/>
        <v>-2.3000000000000043</v>
      </c>
      <c r="L3240">
        <f t="shared" si="602"/>
        <v>8.7903631999999954E-2</v>
      </c>
      <c r="M3240">
        <f t="shared" si="603"/>
        <v>179700.00009931199</v>
      </c>
      <c r="N3240">
        <f t="shared" si="604"/>
        <v>58</v>
      </c>
      <c r="O3240" t="str">
        <f t="shared" si="605"/>
        <v/>
      </c>
      <c r="P3240" t="str">
        <f>IFERROR(VLOOKUP(A3240,Ref_Data!$A:$B,2,0),"Unknown")</f>
        <v>Lower Middle Income</v>
      </c>
      <c r="Q3240" t="str">
        <f>IFERROR(VLOOKUP(A3240,Ref_Data!$A:$C,3,0),"Unknown")</f>
        <v>East Asia &amp; Pacific</v>
      </c>
      <c r="R3240" t="str">
        <f t="shared" si="606"/>
        <v>Low Access</v>
      </c>
      <c r="S3240">
        <f t="shared" si="607"/>
        <v>-38.415327430820312</v>
      </c>
      <c r="T3240">
        <f t="shared" si="608"/>
        <v>5.6026297103588547</v>
      </c>
      <c r="U3240">
        <f t="shared" si="609"/>
        <v>-4.3884668957740551</v>
      </c>
      <c r="V3240">
        <f t="shared" si="610"/>
        <v>-2.1000000000000014</v>
      </c>
      <c r="W3240">
        <f t="shared" si="611"/>
        <v>8.7903631999999954E-2</v>
      </c>
    </row>
    <row r="3241" spans="1:23" x14ac:dyDescent="0.2">
      <c r="A3241" t="s">
        <v>503</v>
      </c>
      <c r="B3241" t="s">
        <v>502</v>
      </c>
      <c r="C3241">
        <v>2012</v>
      </c>
      <c r="D3241">
        <v>43.9</v>
      </c>
      <c r="E3241">
        <v>39</v>
      </c>
      <c r="F3241">
        <v>0.59345154099999997</v>
      </c>
      <c r="H3241">
        <v>248883</v>
      </c>
      <c r="I3241" t="str">
        <f>Master_Data!$A3241 &amp; "-" &amp; Master_Data!$C3241</f>
        <v>VUT-2012</v>
      </c>
      <c r="J3241">
        <f t="shared" si="600"/>
        <v>1.8999999999999986</v>
      </c>
      <c r="K3241">
        <f t="shared" si="601"/>
        <v>3.2000000000000028</v>
      </c>
      <c r="L3241">
        <f t="shared" si="602"/>
        <v>-0.14461494699999999</v>
      </c>
      <c r="M3241">
        <f t="shared" si="603"/>
        <v>147699.99987870301</v>
      </c>
      <c r="N3241">
        <f t="shared" si="604"/>
        <v>56.1</v>
      </c>
      <c r="O3241" t="str">
        <f t="shared" si="605"/>
        <v/>
      </c>
      <c r="P3241" t="str">
        <f>IFERROR(VLOOKUP(A3241,Ref_Data!$A:$B,2,0),"Unknown")</f>
        <v>Lower Middle Income</v>
      </c>
      <c r="Q3241" t="str">
        <f>IFERROR(VLOOKUP(A3241,Ref_Data!$A:$C,3,0),"Unknown")</f>
        <v>East Asia &amp; Pacific</v>
      </c>
      <c r="R3241" t="str">
        <f t="shared" si="606"/>
        <v>Low Access</v>
      </c>
      <c r="S3241">
        <f t="shared" si="607"/>
        <v>-37.220804536015628</v>
      </c>
      <c r="T3241">
        <f t="shared" si="608"/>
        <v>8.8928705467751179</v>
      </c>
      <c r="U3241">
        <f t="shared" si="609"/>
        <v>-4.8120525220962289</v>
      </c>
      <c r="V3241">
        <f t="shared" si="610"/>
        <v>-0.20000000000000284</v>
      </c>
      <c r="W3241">
        <f t="shared" si="611"/>
        <v>-5.671131500000004E-2</v>
      </c>
    </row>
    <row r="3242" spans="1:23" x14ac:dyDescent="0.2">
      <c r="A3242" t="s">
        <v>503</v>
      </c>
      <c r="B3242" t="s">
        <v>502</v>
      </c>
      <c r="C3242">
        <v>2013</v>
      </c>
      <c r="D3242">
        <v>31.7</v>
      </c>
      <c r="E3242">
        <v>40.9</v>
      </c>
      <c r="F3242">
        <v>0.59336220200000001</v>
      </c>
      <c r="H3242">
        <v>254482</v>
      </c>
      <c r="I3242" t="str">
        <f>Master_Data!$A3242 &amp; "-" &amp; Master_Data!$C3242</f>
        <v>VUT-2013</v>
      </c>
      <c r="J3242">
        <f t="shared" si="600"/>
        <v>-12.2</v>
      </c>
      <c r="K3242">
        <f t="shared" si="601"/>
        <v>1.8999999999999986</v>
      </c>
      <c r="L3242">
        <f t="shared" si="602"/>
        <v>-8.9338999999966084E-5</v>
      </c>
      <c r="M3242">
        <f t="shared" si="603"/>
        <v>150999.999889364</v>
      </c>
      <c r="N3242">
        <f t="shared" si="604"/>
        <v>68.3</v>
      </c>
      <c r="O3242" t="str">
        <f t="shared" si="605"/>
        <v/>
      </c>
      <c r="P3242" t="str">
        <f>IFERROR(VLOOKUP(A3242,Ref_Data!$A:$B,2,0),"Unknown")</f>
        <v>Lower Middle Income</v>
      </c>
      <c r="Q3242" t="str">
        <f>IFERROR(VLOOKUP(A3242,Ref_Data!$A:$C,3,0),"Unknown")</f>
        <v>East Asia &amp; Pacific</v>
      </c>
      <c r="R3242" t="str">
        <f t="shared" si="606"/>
        <v>Low Access</v>
      </c>
      <c r="S3242">
        <f t="shared" si="607"/>
        <v>-50.012538176640604</v>
      </c>
      <c r="T3242">
        <f t="shared" si="608"/>
        <v>10.59835991616465</v>
      </c>
      <c r="U3242">
        <f t="shared" si="609"/>
        <v>-4.3750082420000043</v>
      </c>
      <c r="V3242">
        <f t="shared" si="610"/>
        <v>-12.400000000000002</v>
      </c>
      <c r="W3242">
        <f t="shared" si="611"/>
        <v>-5.6800654000000006E-2</v>
      </c>
    </row>
    <row r="3243" spans="1:23" x14ac:dyDescent="0.2">
      <c r="A3243" t="s">
        <v>503</v>
      </c>
      <c r="B3243" t="s">
        <v>502</v>
      </c>
      <c r="C3243">
        <v>2014</v>
      </c>
      <c r="D3243">
        <v>49.1</v>
      </c>
      <c r="E3243">
        <v>31.5</v>
      </c>
      <c r="F3243">
        <v>0.67360897600000003</v>
      </c>
      <c r="H3243">
        <v>260240</v>
      </c>
      <c r="I3243" t="str">
        <f>Master_Data!$A3243 &amp; "-" &amp; Master_Data!$C3243</f>
        <v>VUT-2014</v>
      </c>
      <c r="J3243">
        <f t="shared" si="600"/>
        <v>17.400000000000002</v>
      </c>
      <c r="K3243">
        <f t="shared" si="601"/>
        <v>-9.3999999999999986</v>
      </c>
      <c r="L3243">
        <f t="shared" si="602"/>
        <v>8.0246774000000021E-2</v>
      </c>
      <c r="M3243">
        <f t="shared" si="603"/>
        <v>175299.99991424</v>
      </c>
      <c r="N3243">
        <f t="shared" si="604"/>
        <v>50.9</v>
      </c>
      <c r="O3243" t="str">
        <f t="shared" si="605"/>
        <v/>
      </c>
      <c r="P3243" t="str">
        <f>IFERROR(VLOOKUP(A3243,Ref_Data!$A:$B,2,0),"Unknown")</f>
        <v>Lower Middle Income</v>
      </c>
      <c r="Q3243" t="str">
        <f>IFERROR(VLOOKUP(A3243,Ref_Data!$A:$C,3,0),"Unknown")</f>
        <v>East Asia &amp; Pacific</v>
      </c>
      <c r="R3243" t="str">
        <f t="shared" si="606"/>
        <v>Low Access</v>
      </c>
      <c r="S3243">
        <f t="shared" si="607"/>
        <v>-33.340902588867145</v>
      </c>
      <c r="T3243">
        <f t="shared" si="608"/>
        <v>1.3882733944216987</v>
      </c>
      <c r="U3243">
        <f t="shared" si="609"/>
        <v>-4.1176779220836845</v>
      </c>
      <c r="V3243">
        <f t="shared" si="610"/>
        <v>5</v>
      </c>
      <c r="W3243">
        <f t="shared" si="611"/>
        <v>2.3446120000000015E-2</v>
      </c>
    </row>
    <row r="3244" spans="1:23" x14ac:dyDescent="0.2">
      <c r="A3244" t="s">
        <v>503</v>
      </c>
      <c r="B3244" t="s">
        <v>502</v>
      </c>
      <c r="C3244">
        <v>2015</v>
      </c>
      <c r="D3244">
        <v>52.3</v>
      </c>
      <c r="E3244">
        <v>35.6</v>
      </c>
      <c r="F3244">
        <v>0.59826907799999995</v>
      </c>
      <c r="H3244">
        <v>266101</v>
      </c>
      <c r="I3244" t="str">
        <f>Master_Data!$A3244 &amp; "-" &amp; Master_Data!$C3244</f>
        <v>VUT-2015</v>
      </c>
      <c r="J3244">
        <f t="shared" si="600"/>
        <v>3.1999999999999957</v>
      </c>
      <c r="K3244">
        <f t="shared" si="601"/>
        <v>4.1000000000000014</v>
      </c>
      <c r="L3244">
        <f t="shared" si="602"/>
        <v>-7.5339898000000072E-2</v>
      </c>
      <c r="M3244">
        <f t="shared" si="603"/>
        <v>159199.99992487798</v>
      </c>
      <c r="N3244">
        <f t="shared" si="604"/>
        <v>47.7</v>
      </c>
      <c r="O3244" t="str">
        <f t="shared" si="605"/>
        <v/>
      </c>
      <c r="P3244" t="str">
        <f>IFERROR(VLOOKUP(A3244,Ref_Data!$A:$B,2,0),"Unknown")</f>
        <v>Lower Middle Income</v>
      </c>
      <c r="Q3244" t="str">
        <f>IFERROR(VLOOKUP(A3244,Ref_Data!$A:$C,3,0),"Unknown")</f>
        <v>East Asia &amp; Pacific</v>
      </c>
      <c r="R3244" t="str">
        <f t="shared" si="606"/>
        <v>Moderate Access</v>
      </c>
      <c r="S3244">
        <f t="shared" si="607"/>
        <v>-30.715238558046892</v>
      </c>
      <c r="T3244">
        <f t="shared" si="608"/>
        <v>5.6848428085020117</v>
      </c>
      <c r="U3244">
        <f t="shared" si="609"/>
        <v>-4.1111722880041786</v>
      </c>
      <c r="V3244">
        <f t="shared" si="610"/>
        <v>8.1999999999999957</v>
      </c>
      <c r="W3244">
        <f t="shared" si="611"/>
        <v>-5.1893778000000057E-2</v>
      </c>
    </row>
    <row r="3245" spans="1:23" x14ac:dyDescent="0.2">
      <c r="A3245" t="s">
        <v>503</v>
      </c>
      <c r="B3245" t="s">
        <v>502</v>
      </c>
      <c r="C3245">
        <v>2016</v>
      </c>
      <c r="D3245">
        <v>57.8</v>
      </c>
      <c r="E3245">
        <v>33.1</v>
      </c>
      <c r="F3245">
        <v>0.60973144599999995</v>
      </c>
      <c r="H3245">
        <v>272087</v>
      </c>
      <c r="I3245" t="str">
        <f>Master_Data!$A3245 &amp; "-" &amp; Master_Data!$C3245</f>
        <v>VUT-2016</v>
      </c>
      <c r="J3245">
        <f t="shared" si="600"/>
        <v>5.5</v>
      </c>
      <c r="K3245">
        <f t="shared" si="601"/>
        <v>-2.5</v>
      </c>
      <c r="L3245">
        <f t="shared" si="602"/>
        <v>1.1462368000000001E-2</v>
      </c>
      <c r="M3245">
        <f t="shared" si="603"/>
        <v>165899.99994780199</v>
      </c>
      <c r="N3245">
        <f t="shared" si="604"/>
        <v>42.2</v>
      </c>
      <c r="O3245" t="str">
        <f t="shared" si="605"/>
        <v/>
      </c>
      <c r="P3245" t="str">
        <f>IFERROR(VLOOKUP(A3245,Ref_Data!$A:$B,2,0),"Unknown")</f>
        <v>Lower Middle Income</v>
      </c>
      <c r="Q3245" t="str">
        <f>IFERROR(VLOOKUP(A3245,Ref_Data!$A:$C,3,0),"Unknown")</f>
        <v>East Asia &amp; Pacific</v>
      </c>
      <c r="R3245" t="str">
        <f t="shared" si="606"/>
        <v>Moderate Access</v>
      </c>
      <c r="S3245">
        <f t="shared" si="607"/>
        <v>-26.29475113054697</v>
      </c>
      <c r="T3245">
        <f t="shared" si="608"/>
        <v>3.393942474815276</v>
      </c>
      <c r="U3245">
        <f t="shared" si="609"/>
        <v>-4.0646403496694568</v>
      </c>
      <c r="V3245">
        <f t="shared" si="610"/>
        <v>13.699999999999996</v>
      </c>
      <c r="W3245">
        <f t="shared" si="611"/>
        <v>-4.0431410000000056E-2</v>
      </c>
    </row>
    <row r="3246" spans="1:23" x14ac:dyDescent="0.2">
      <c r="A3246" t="s">
        <v>503</v>
      </c>
      <c r="B3246" t="s">
        <v>502</v>
      </c>
      <c r="C3246">
        <v>2017</v>
      </c>
      <c r="D3246">
        <v>62.8</v>
      </c>
      <c r="E3246">
        <v>35.700000000000003</v>
      </c>
      <c r="F3246">
        <v>0.59747151799999998</v>
      </c>
      <c r="H3246">
        <v>278507</v>
      </c>
      <c r="I3246" t="str">
        <f>Master_Data!$A3246 &amp; "-" &amp; Master_Data!$C3246</f>
        <v>VUT-2017</v>
      </c>
      <c r="J3246">
        <f t="shared" si="600"/>
        <v>5</v>
      </c>
      <c r="K3246">
        <f t="shared" si="601"/>
        <v>2.6000000000000014</v>
      </c>
      <c r="L3246">
        <f t="shared" si="602"/>
        <v>-1.2259927999999976E-2</v>
      </c>
      <c r="M3246">
        <f t="shared" si="603"/>
        <v>166400.00006362601</v>
      </c>
      <c r="N3246">
        <f t="shared" si="604"/>
        <v>37.200000000000003</v>
      </c>
      <c r="O3246" t="str">
        <f t="shared" si="605"/>
        <v/>
      </c>
      <c r="P3246" t="str">
        <f>IFERROR(VLOOKUP(A3246,Ref_Data!$A:$B,2,0),"Unknown")</f>
        <v>Lower Middle Income</v>
      </c>
      <c r="Q3246" t="str">
        <f>IFERROR(VLOOKUP(A3246,Ref_Data!$A:$C,3,0),"Unknown")</f>
        <v>East Asia &amp; Pacific</v>
      </c>
      <c r="R3246" t="str">
        <f t="shared" si="606"/>
        <v>Moderate Access</v>
      </c>
      <c r="S3246">
        <f t="shared" si="607"/>
        <v>-22.05390769007812</v>
      </c>
      <c r="T3246">
        <f t="shared" si="608"/>
        <v>6.1584811282650556</v>
      </c>
      <c r="U3246">
        <f t="shared" si="609"/>
        <v>-4.0802795475732241</v>
      </c>
      <c r="V3246">
        <f t="shared" si="610"/>
        <v>18.699999999999996</v>
      </c>
      <c r="W3246">
        <f t="shared" si="611"/>
        <v>-5.2691338000000032E-2</v>
      </c>
    </row>
    <row r="3247" spans="1:23" x14ac:dyDescent="0.2">
      <c r="A3247" t="s">
        <v>503</v>
      </c>
      <c r="B3247" t="s">
        <v>502</v>
      </c>
      <c r="C3247">
        <v>2018</v>
      </c>
      <c r="D3247">
        <v>61.6</v>
      </c>
      <c r="E3247">
        <v>29.7</v>
      </c>
      <c r="F3247">
        <v>0.80207811100000004</v>
      </c>
      <c r="H3247">
        <v>285259</v>
      </c>
      <c r="I3247" t="str">
        <f>Master_Data!$A3247 &amp; "-" &amp; Master_Data!$C3247</f>
        <v>VUT-2018</v>
      </c>
      <c r="J3247">
        <f t="shared" si="600"/>
        <v>-1.1999999999999957</v>
      </c>
      <c r="K3247">
        <f t="shared" si="601"/>
        <v>-6.0000000000000036</v>
      </c>
      <c r="L3247">
        <f t="shared" si="602"/>
        <v>0.20460659300000006</v>
      </c>
      <c r="M3247">
        <f t="shared" si="603"/>
        <v>228799.99986574901</v>
      </c>
      <c r="N3247">
        <f t="shared" si="604"/>
        <v>38.4</v>
      </c>
      <c r="O3247" t="str">
        <f t="shared" si="605"/>
        <v/>
      </c>
      <c r="P3247" t="str">
        <f>IFERROR(VLOOKUP(A3247,Ref_Data!$A:$B,2,0),"Unknown")</f>
        <v>Lower Middle Income</v>
      </c>
      <c r="Q3247" t="str">
        <f>IFERROR(VLOOKUP(A3247,Ref_Data!$A:$C,3,0),"Unknown")</f>
        <v>East Asia &amp; Pacific</v>
      </c>
      <c r="R3247" t="str">
        <f t="shared" si="606"/>
        <v>Moderate Access</v>
      </c>
      <c r="S3247">
        <f t="shared" si="607"/>
        <v>-23.883800559687494</v>
      </c>
      <c r="T3247">
        <f t="shared" si="608"/>
        <v>0.13696982967469751</v>
      </c>
      <c r="U3247">
        <f t="shared" si="609"/>
        <v>-3.9087908986276148</v>
      </c>
      <c r="V3247">
        <f t="shared" si="610"/>
        <v>17.5</v>
      </c>
      <c r="W3247">
        <f t="shared" si="611"/>
        <v>0.15191525500000003</v>
      </c>
    </row>
    <row r="3248" spans="1:23" x14ac:dyDescent="0.2">
      <c r="A3248" t="s">
        <v>503</v>
      </c>
      <c r="B3248" t="s">
        <v>502</v>
      </c>
      <c r="C3248">
        <v>2019</v>
      </c>
      <c r="D3248">
        <v>64.5</v>
      </c>
      <c r="E3248">
        <v>31.6</v>
      </c>
      <c r="F3248">
        <v>0.75003852900000001</v>
      </c>
      <c r="H3248">
        <v>291985</v>
      </c>
      <c r="I3248" t="str">
        <f>Master_Data!$A3248 &amp; "-" &amp; Master_Data!$C3248</f>
        <v>VUT-2019</v>
      </c>
      <c r="J3248">
        <f t="shared" si="600"/>
        <v>2.8999999999999986</v>
      </c>
      <c r="K3248">
        <f t="shared" si="601"/>
        <v>1.9000000000000021</v>
      </c>
      <c r="L3248">
        <f t="shared" si="602"/>
        <v>-5.2039582000000029E-2</v>
      </c>
      <c r="M3248">
        <f t="shared" si="603"/>
        <v>218999.999890065</v>
      </c>
      <c r="N3248">
        <f t="shared" si="604"/>
        <v>35.5</v>
      </c>
      <c r="O3248" t="str">
        <f t="shared" si="605"/>
        <v/>
      </c>
      <c r="P3248" t="str">
        <f>IFERROR(VLOOKUP(A3248,Ref_Data!$A:$B,2,0),"Unknown")</f>
        <v>Lower Middle Income</v>
      </c>
      <c r="Q3248" t="str">
        <f>IFERROR(VLOOKUP(A3248,Ref_Data!$A:$C,3,0),"Unknown")</f>
        <v>East Asia &amp; Pacific</v>
      </c>
      <c r="R3248" t="str">
        <f t="shared" si="606"/>
        <v>Moderate Access</v>
      </c>
      <c r="S3248">
        <f t="shared" si="607"/>
        <v>-21.541377139414124</v>
      </c>
      <c r="T3248">
        <f t="shared" si="608"/>
        <v>2.1378089561727123</v>
      </c>
      <c r="U3248">
        <f t="shared" si="609"/>
        <v>-3.9333627665815873</v>
      </c>
      <c r="V3248">
        <f t="shared" si="610"/>
        <v>20.399999999999999</v>
      </c>
      <c r="W3248">
        <f t="shared" si="611"/>
        <v>9.9875672999999998E-2</v>
      </c>
    </row>
    <row r="3249" spans="1:23" x14ac:dyDescent="0.2">
      <c r="A3249" t="s">
        <v>503</v>
      </c>
      <c r="B3249" t="s">
        <v>502</v>
      </c>
      <c r="C3249">
        <v>2020</v>
      </c>
      <c r="D3249">
        <v>67.3</v>
      </c>
      <c r="E3249">
        <v>26</v>
      </c>
      <c r="F3249">
        <v>0.84153678300000001</v>
      </c>
      <c r="H3249">
        <v>298858</v>
      </c>
      <c r="I3249" t="str">
        <f>Master_Data!$A3249 &amp; "-" &amp; Master_Data!$C3249</f>
        <v>VUT-2020</v>
      </c>
      <c r="J3249">
        <f t="shared" si="600"/>
        <v>2.7999999999999972</v>
      </c>
      <c r="K3249">
        <f t="shared" si="601"/>
        <v>-5.6000000000000014</v>
      </c>
      <c r="L3249">
        <f t="shared" si="602"/>
        <v>9.1498254000000001E-2</v>
      </c>
      <c r="M3249">
        <f t="shared" si="603"/>
        <v>251499.99989381401</v>
      </c>
      <c r="N3249">
        <f t="shared" si="604"/>
        <v>32.700000000000003</v>
      </c>
      <c r="O3249" t="str">
        <f t="shared" si="605"/>
        <v/>
      </c>
      <c r="P3249" t="str">
        <f>IFERROR(VLOOKUP(A3249,Ref_Data!$A:$B,2,0),"Unknown")</f>
        <v>Lower Middle Income</v>
      </c>
      <c r="Q3249" t="str">
        <f>IFERROR(VLOOKUP(A3249,Ref_Data!$A:$C,3,0),"Unknown")</f>
        <v>East Asia &amp; Pacific</v>
      </c>
      <c r="R3249" t="str">
        <f t="shared" si="606"/>
        <v>Moderate Access</v>
      </c>
      <c r="S3249">
        <f t="shared" si="607"/>
        <v>-19.273834525664086</v>
      </c>
      <c r="T3249">
        <f t="shared" si="608"/>
        <v>-4.5348534338152611</v>
      </c>
      <c r="U3249">
        <f t="shared" si="609"/>
        <v>-3.5592108533012579</v>
      </c>
      <c r="V3249">
        <f t="shared" si="610"/>
        <v>23.199999999999996</v>
      </c>
      <c r="W3249">
        <f t="shared" si="611"/>
        <v>0.191373927</v>
      </c>
    </row>
    <row r="3250" spans="1:23" x14ac:dyDescent="0.2">
      <c r="A3250" t="s">
        <v>503</v>
      </c>
      <c r="B3250" t="s">
        <v>502</v>
      </c>
      <c r="C3250">
        <v>2021</v>
      </c>
      <c r="D3250">
        <v>70</v>
      </c>
      <c r="E3250">
        <v>24.6</v>
      </c>
      <c r="F3250">
        <v>0.95106385800000004</v>
      </c>
      <c r="H3250">
        <v>305868</v>
      </c>
      <c r="I3250" t="str">
        <f>Master_Data!$A3250 &amp; "-" &amp; Master_Data!$C3250</f>
        <v>VUT-2021</v>
      </c>
      <c r="J3250">
        <f t="shared" si="600"/>
        <v>2.7000000000000028</v>
      </c>
      <c r="K3250">
        <f t="shared" si="601"/>
        <v>-1.3999999999999986</v>
      </c>
      <c r="L3250">
        <f t="shared" si="602"/>
        <v>0.10952707500000003</v>
      </c>
      <c r="M3250">
        <f t="shared" si="603"/>
        <v>290900.00011874404</v>
      </c>
      <c r="N3250">
        <f t="shared" si="604"/>
        <v>30</v>
      </c>
      <c r="O3250" t="str">
        <f t="shared" si="605"/>
        <v/>
      </c>
      <c r="P3250" t="str">
        <f>IFERROR(VLOOKUP(A3250,Ref_Data!$A:$B,2,0),"Unknown")</f>
        <v>Lower Middle Income</v>
      </c>
      <c r="Q3250" t="str">
        <f>IFERROR(VLOOKUP(A3250,Ref_Data!$A:$C,3,0),"Unknown")</f>
        <v>East Asia &amp; Pacific</v>
      </c>
      <c r="R3250" t="str">
        <f t="shared" si="606"/>
        <v>Moderate Access</v>
      </c>
      <c r="S3250">
        <f t="shared" si="607"/>
        <v>-17.12516851027344</v>
      </c>
      <c r="T3250">
        <f t="shared" si="608"/>
        <v>-5.003381642512057</v>
      </c>
      <c r="U3250">
        <f t="shared" si="609"/>
        <v>-3.6296704830041864</v>
      </c>
      <c r="V3250">
        <f t="shared" si="610"/>
        <v>25.9</v>
      </c>
      <c r="W3250">
        <f t="shared" si="611"/>
        <v>0.30090100200000003</v>
      </c>
    </row>
    <row r="3251" spans="1:23" x14ac:dyDescent="0.2">
      <c r="A3251" t="s">
        <v>503</v>
      </c>
      <c r="B3251" t="s">
        <v>502</v>
      </c>
      <c r="C3251">
        <v>2022</v>
      </c>
      <c r="D3251">
        <v>71.599999999999994</v>
      </c>
      <c r="E3251">
        <v>25</v>
      </c>
      <c r="F3251">
        <v>0.86536802899999998</v>
      </c>
      <c r="H3251">
        <v>313046</v>
      </c>
      <c r="I3251" t="str">
        <f>Master_Data!$A3251 &amp; "-" &amp; Master_Data!$C3251</f>
        <v>VUT-2022</v>
      </c>
      <c r="J3251">
        <f t="shared" si="600"/>
        <v>1.5999999999999943</v>
      </c>
      <c r="K3251">
        <f t="shared" si="601"/>
        <v>0.39999999999999858</v>
      </c>
      <c r="L3251">
        <f t="shared" si="602"/>
        <v>-8.5695829000000057E-2</v>
      </c>
      <c r="M3251">
        <f t="shared" si="603"/>
        <v>270900.00000633398</v>
      </c>
      <c r="N3251">
        <f t="shared" si="604"/>
        <v>28.400000000000006</v>
      </c>
      <c r="O3251" t="str">
        <f t="shared" si="605"/>
        <v/>
      </c>
      <c r="P3251" t="str">
        <f>IFERROR(VLOOKUP(A3251,Ref_Data!$A:$B,2,0),"Unknown")</f>
        <v>Lower Middle Income</v>
      </c>
      <c r="Q3251" t="str">
        <f>IFERROR(VLOOKUP(A3251,Ref_Data!$A:$C,3,0),"Unknown")</f>
        <v>East Asia &amp; Pacific</v>
      </c>
      <c r="R3251" t="str">
        <f t="shared" si="606"/>
        <v>Moderate Access</v>
      </c>
      <c r="S3251">
        <f t="shared" si="607"/>
        <v>-15.814053663984353</v>
      </c>
      <c r="T3251">
        <f t="shared" si="608"/>
        <v>-5.4217391304347942</v>
      </c>
      <c r="U3251">
        <f t="shared" si="609"/>
        <v>-3.6854330232259365</v>
      </c>
      <c r="V3251">
        <f t="shared" si="610"/>
        <v>27.499999999999993</v>
      </c>
      <c r="W3251">
        <f t="shared" si="611"/>
        <v>0.21520517299999997</v>
      </c>
    </row>
    <row r="3252" spans="1:23" x14ac:dyDescent="0.2">
      <c r="A3252" t="s">
        <v>505</v>
      </c>
      <c r="B3252" t="s">
        <v>504</v>
      </c>
      <c r="C3252">
        <v>2010</v>
      </c>
      <c r="D3252">
        <v>83.447138300000006</v>
      </c>
      <c r="E3252">
        <v>16.74148151</v>
      </c>
      <c r="F3252">
        <v>4.6710478130000004</v>
      </c>
      <c r="G3252">
        <v>1797.3339699999999</v>
      </c>
      <c r="H3252">
        <v>7001266876</v>
      </c>
      <c r="I3252" t="str">
        <f>Master_Data!$A3252 &amp; "-" &amp; Master_Data!$C3252</f>
        <v>WLD-2010</v>
      </c>
      <c r="J3252" t="str">
        <f t="shared" si="600"/>
        <v/>
      </c>
      <c r="K3252" t="str">
        <f t="shared" si="601"/>
        <v/>
      </c>
      <c r="L3252" t="str">
        <f t="shared" si="602"/>
        <v/>
      </c>
      <c r="M3252">
        <f t="shared" si="603"/>
        <v>32703252329.369144</v>
      </c>
      <c r="N3252">
        <f t="shared" si="604"/>
        <v>16.552861699999994</v>
      </c>
      <c r="O3252">
        <f t="shared" si="605"/>
        <v>2.5988758299605279</v>
      </c>
      <c r="P3252" t="str">
        <f>IFERROR(VLOOKUP(A3252,Ref_Data!$A:$B,2,0),"Unknown")</f>
        <v>Unknown</v>
      </c>
      <c r="Q3252" t="str">
        <f>IFERROR(VLOOKUP(A3252,Ref_Data!$A:$C,3,0),"Unknown")</f>
        <v>Unknown</v>
      </c>
      <c r="R3252" t="str">
        <f t="shared" si="606"/>
        <v>High Access</v>
      </c>
      <c r="S3252">
        <f t="shared" si="607"/>
        <v>3.822480860585955</v>
      </c>
      <c r="T3252">
        <f t="shared" si="608"/>
        <v>-13.671183396737902</v>
      </c>
      <c r="U3252">
        <f t="shared" si="609"/>
        <v>-0.42701140099163393</v>
      </c>
      <c r="V3252">
        <f t="shared" si="610"/>
        <v>0</v>
      </c>
      <c r="W3252">
        <f t="shared" si="611"/>
        <v>0</v>
      </c>
    </row>
    <row r="3253" spans="1:23" x14ac:dyDescent="0.2">
      <c r="A3253" t="s">
        <v>505</v>
      </c>
      <c r="B3253" t="s">
        <v>504</v>
      </c>
      <c r="C3253">
        <v>2011</v>
      </c>
      <c r="D3253">
        <v>84.506233390000006</v>
      </c>
      <c r="E3253">
        <v>16.698720560000002</v>
      </c>
      <c r="F3253">
        <v>4.7623275449999998</v>
      </c>
      <c r="G3253">
        <v>1803.9602179999999</v>
      </c>
      <c r="H3253">
        <v>7087120034</v>
      </c>
      <c r="I3253" t="str">
        <f>Master_Data!$A3253 &amp; "-" &amp; Master_Data!$C3253</f>
        <v>WLD-2011</v>
      </c>
      <c r="J3253">
        <f t="shared" si="600"/>
        <v>1.0590950899999996</v>
      </c>
      <c r="K3253">
        <f t="shared" si="601"/>
        <v>-4.2760949999998132E-2</v>
      </c>
      <c r="L3253">
        <f t="shared" si="602"/>
        <v>9.1279731999999392E-2</v>
      </c>
      <c r="M3253">
        <f t="shared" si="603"/>
        <v>33751186952.639534</v>
      </c>
      <c r="N3253">
        <f t="shared" si="604"/>
        <v>15.493766609999994</v>
      </c>
      <c r="O3253">
        <f t="shared" si="605"/>
        <v>2.6399293606817218</v>
      </c>
      <c r="P3253" t="str">
        <f>IFERROR(VLOOKUP(A3253,Ref_Data!$A:$B,2,0),"Unknown")</f>
        <v>Unknown</v>
      </c>
      <c r="Q3253" t="str">
        <f>IFERROR(VLOOKUP(A3253,Ref_Data!$A:$C,3,0),"Unknown")</f>
        <v>Unknown</v>
      </c>
      <c r="R3253" t="str">
        <f t="shared" si="606"/>
        <v>High Access</v>
      </c>
      <c r="S3253">
        <f t="shared" si="607"/>
        <v>4.0909059591796932</v>
      </c>
      <c r="T3253">
        <f t="shared" si="608"/>
        <v>-13.498649729641141</v>
      </c>
      <c r="U3253">
        <f t="shared" si="609"/>
        <v>-0.36420583877405566</v>
      </c>
      <c r="V3253">
        <f t="shared" si="610"/>
        <v>1.0590950899999996</v>
      </c>
      <c r="W3253">
        <f t="shared" si="611"/>
        <v>9.1279731999999392E-2</v>
      </c>
    </row>
    <row r="3254" spans="1:23" x14ac:dyDescent="0.2">
      <c r="A3254" t="s">
        <v>505</v>
      </c>
      <c r="B3254" t="s">
        <v>504</v>
      </c>
      <c r="C3254">
        <v>2012</v>
      </c>
      <c r="D3254">
        <v>84.93629043</v>
      </c>
      <c r="E3254">
        <v>16.896215080000001</v>
      </c>
      <c r="F3254">
        <v>4.7738586840000004</v>
      </c>
      <c r="G3254">
        <v>1803.7905450000001</v>
      </c>
      <c r="H3254">
        <v>7176929184</v>
      </c>
      <c r="I3254" t="str">
        <f>Master_Data!$A3254 &amp; "-" &amp; Master_Data!$C3254</f>
        <v>WLD-2012</v>
      </c>
      <c r="J3254">
        <f t="shared" si="600"/>
        <v>0.43005703999999412</v>
      </c>
      <c r="K3254">
        <f t="shared" si="601"/>
        <v>0.19749451999999934</v>
      </c>
      <c r="L3254">
        <f t="shared" si="602"/>
        <v>1.1531139000000579E-2</v>
      </c>
      <c r="M3254">
        <f t="shared" si="603"/>
        <v>34261645709.491436</v>
      </c>
      <c r="N3254">
        <f t="shared" si="604"/>
        <v>15.06370957</v>
      </c>
      <c r="O3254">
        <f t="shared" si="605"/>
        <v>2.6465704109786206</v>
      </c>
      <c r="P3254" t="str">
        <f>IFERROR(VLOOKUP(A3254,Ref_Data!$A:$B,2,0),"Unknown")</f>
        <v>Unknown</v>
      </c>
      <c r="Q3254" t="str">
        <f>IFERROR(VLOOKUP(A3254,Ref_Data!$A:$C,3,0),"Unknown")</f>
        <v>Unknown</v>
      </c>
      <c r="R3254" t="str">
        <f t="shared" si="606"/>
        <v>High Access</v>
      </c>
      <c r="S3254">
        <f t="shared" si="607"/>
        <v>3.8154858939843734</v>
      </c>
      <c r="T3254">
        <f t="shared" si="608"/>
        <v>-13.210914373224881</v>
      </c>
      <c r="U3254">
        <f t="shared" si="609"/>
        <v>-0.63164537909622887</v>
      </c>
      <c r="V3254">
        <f t="shared" si="610"/>
        <v>1.4891521299999937</v>
      </c>
      <c r="W3254">
        <f t="shared" si="611"/>
        <v>0.10281087099999997</v>
      </c>
    </row>
    <row r="3255" spans="1:23" x14ac:dyDescent="0.2">
      <c r="A3255" t="s">
        <v>505</v>
      </c>
      <c r="B3255" t="s">
        <v>504</v>
      </c>
      <c r="C3255">
        <v>2013</v>
      </c>
      <c r="D3255">
        <v>85.710687800000002</v>
      </c>
      <c r="E3255">
        <v>17.16924642</v>
      </c>
      <c r="F3255">
        <v>4.8090371689999998</v>
      </c>
      <c r="G3255">
        <v>1810.811295</v>
      </c>
      <c r="H3255">
        <v>7265892332</v>
      </c>
      <c r="I3255" t="str">
        <f>Master_Data!$A3255 &amp; "-" &amp; Master_Data!$C3255</f>
        <v>WLD-2013</v>
      </c>
      <c r="J3255">
        <f t="shared" si="600"/>
        <v>0.77439737000000264</v>
      </c>
      <c r="K3255">
        <f t="shared" si="601"/>
        <v>0.27303133999999929</v>
      </c>
      <c r="L3255">
        <f t="shared" si="602"/>
        <v>3.5178484999999426E-2</v>
      </c>
      <c r="M3255">
        <f t="shared" si="603"/>
        <v>34941946290.540085</v>
      </c>
      <c r="N3255">
        <f t="shared" si="604"/>
        <v>14.289312199999998</v>
      </c>
      <c r="O3255">
        <f t="shared" si="605"/>
        <v>2.6557362339624682</v>
      </c>
      <c r="P3255" t="str">
        <f>IFERROR(VLOOKUP(A3255,Ref_Data!$A:$B,2,0),"Unknown")</f>
        <v>Unknown</v>
      </c>
      <c r="Q3255" t="str">
        <f>IFERROR(VLOOKUP(A3255,Ref_Data!$A:$C,3,0),"Unknown")</f>
        <v>Unknown</v>
      </c>
      <c r="R3255" t="str">
        <f t="shared" si="606"/>
        <v>High Access</v>
      </c>
      <c r="S3255">
        <f t="shared" si="607"/>
        <v>3.9981496233593958</v>
      </c>
      <c r="T3255">
        <f t="shared" si="608"/>
        <v>-13.132393663835348</v>
      </c>
      <c r="U3255">
        <f t="shared" si="609"/>
        <v>-0.15933327500000427</v>
      </c>
      <c r="V3255">
        <f t="shared" si="610"/>
        <v>2.2635494999999963</v>
      </c>
      <c r="W3255">
        <f t="shared" si="611"/>
        <v>0.1379893559999994</v>
      </c>
    </row>
    <row r="3256" spans="1:23" x14ac:dyDescent="0.2">
      <c r="A3256" t="s">
        <v>505</v>
      </c>
      <c r="B3256" t="s">
        <v>504</v>
      </c>
      <c r="C3256">
        <v>2014</v>
      </c>
      <c r="D3256">
        <v>86.195584019999998</v>
      </c>
      <c r="E3256">
        <v>17.329995159999999</v>
      </c>
      <c r="F3256">
        <v>4.7769008910000004</v>
      </c>
      <c r="G3256">
        <v>1809.8421619999999</v>
      </c>
      <c r="H3256">
        <v>7354068030</v>
      </c>
      <c r="I3256" t="str">
        <f>Master_Data!$A3256 &amp; "-" &amp; Master_Data!$C3256</f>
        <v>WLD-2014</v>
      </c>
      <c r="J3256">
        <f t="shared" si="600"/>
        <v>0.48489621999999599</v>
      </c>
      <c r="K3256">
        <f t="shared" si="601"/>
        <v>0.16074873999999895</v>
      </c>
      <c r="L3256">
        <f t="shared" si="602"/>
        <v>-3.2136277999999407E-2</v>
      </c>
      <c r="M3256">
        <f t="shared" si="603"/>
        <v>35129654124.981621</v>
      </c>
      <c r="N3256">
        <f t="shared" si="604"/>
        <v>13.804415980000002</v>
      </c>
      <c r="O3256">
        <f t="shared" si="605"/>
        <v>2.6394019275809097</v>
      </c>
      <c r="P3256" t="str">
        <f>IFERROR(VLOOKUP(A3256,Ref_Data!$A:$B,2,0),"Unknown")</f>
        <v>Unknown</v>
      </c>
      <c r="Q3256" t="str">
        <f>IFERROR(VLOOKUP(A3256,Ref_Data!$A:$C,3,0),"Unknown")</f>
        <v>Unknown</v>
      </c>
      <c r="R3256" t="str">
        <f t="shared" si="606"/>
        <v>High Access</v>
      </c>
      <c r="S3256">
        <f t="shared" si="607"/>
        <v>3.7546814311328518</v>
      </c>
      <c r="T3256">
        <f t="shared" si="608"/>
        <v>-12.781731445578302</v>
      </c>
      <c r="U3256">
        <f t="shared" si="609"/>
        <v>-1.4386007083683872E-2</v>
      </c>
      <c r="V3256">
        <f t="shared" si="610"/>
        <v>2.7484457199999923</v>
      </c>
      <c r="W3256">
        <f t="shared" si="611"/>
        <v>0.10585307799999999</v>
      </c>
    </row>
    <row r="3257" spans="1:23" x14ac:dyDescent="0.2">
      <c r="A3257" t="s">
        <v>505</v>
      </c>
      <c r="B3257" t="s">
        <v>504</v>
      </c>
      <c r="C3257">
        <v>2015</v>
      </c>
      <c r="D3257">
        <v>86.923999539999997</v>
      </c>
      <c r="E3257">
        <v>17.40350827</v>
      </c>
      <c r="F3257">
        <v>4.6979632210000002</v>
      </c>
      <c r="G3257">
        <v>1790.2311990000001</v>
      </c>
      <c r="H3257">
        <v>7441677465</v>
      </c>
      <c r="I3257" t="str">
        <f>Master_Data!$A3257 &amp; "-" &amp; Master_Data!$C3257</f>
        <v>WLD-2015</v>
      </c>
      <c r="J3257">
        <f t="shared" si="600"/>
        <v>0.72841551999999865</v>
      </c>
      <c r="K3257">
        <f t="shared" si="601"/>
        <v>7.3513110000000381E-2</v>
      </c>
      <c r="L3257">
        <f t="shared" si="602"/>
        <v>-7.8937670000000182E-2</v>
      </c>
      <c r="M3257">
        <f t="shared" si="603"/>
        <v>34960727033.114517</v>
      </c>
      <c r="N3257">
        <f t="shared" si="604"/>
        <v>13.076000460000003</v>
      </c>
      <c r="O3257">
        <f t="shared" si="605"/>
        <v>2.6242215103972164</v>
      </c>
      <c r="P3257" t="str">
        <f>IFERROR(VLOOKUP(A3257,Ref_Data!$A:$B,2,0),"Unknown")</f>
        <v>Unknown</v>
      </c>
      <c r="Q3257" t="str">
        <f>IFERROR(VLOOKUP(A3257,Ref_Data!$A:$C,3,0),"Unknown")</f>
        <v>Unknown</v>
      </c>
      <c r="R3257" t="str">
        <f t="shared" si="606"/>
        <v>High Access</v>
      </c>
      <c r="S3257">
        <f t="shared" si="607"/>
        <v>3.9087609819531082</v>
      </c>
      <c r="T3257">
        <f t="shared" si="608"/>
        <v>-12.51164892149799</v>
      </c>
      <c r="U3257">
        <f t="shared" si="609"/>
        <v>-1.1478145004178764E-2</v>
      </c>
      <c r="V3257">
        <f t="shared" si="610"/>
        <v>3.476861239999991</v>
      </c>
      <c r="W3257">
        <f t="shared" si="611"/>
        <v>2.6915407999999807E-2</v>
      </c>
    </row>
    <row r="3258" spans="1:23" x14ac:dyDescent="0.2">
      <c r="A3258" t="s">
        <v>505</v>
      </c>
      <c r="B3258" t="s">
        <v>504</v>
      </c>
      <c r="C3258">
        <v>2016</v>
      </c>
      <c r="D3258">
        <v>88.1044792</v>
      </c>
      <c r="E3258">
        <v>17.628108489999999</v>
      </c>
      <c r="F3258">
        <v>4.6496033280000004</v>
      </c>
      <c r="G3258">
        <v>1784.7255279999999</v>
      </c>
      <c r="H3258">
        <v>7528879985</v>
      </c>
      <c r="I3258" t="str">
        <f>Master_Data!$A3258 &amp; "-" &amp; Master_Data!$C3258</f>
        <v>WLD-2016</v>
      </c>
      <c r="J3258">
        <f t="shared" si="600"/>
        <v>1.1804796600000032</v>
      </c>
      <c r="K3258">
        <f t="shared" si="601"/>
        <v>0.22460021999999924</v>
      </c>
      <c r="L3258">
        <f t="shared" si="602"/>
        <v>-4.8359892999999765E-2</v>
      </c>
      <c r="M3258">
        <f t="shared" si="603"/>
        <v>35006305434.368591</v>
      </c>
      <c r="N3258">
        <f t="shared" si="604"/>
        <v>11.8955208</v>
      </c>
      <c r="O3258">
        <f t="shared" si="605"/>
        <v>2.6052203854619829</v>
      </c>
      <c r="P3258" t="str">
        <f>IFERROR(VLOOKUP(A3258,Ref_Data!$A:$B,2,0),"Unknown")</f>
        <v>Unknown</v>
      </c>
      <c r="Q3258" t="str">
        <f>IFERROR(VLOOKUP(A3258,Ref_Data!$A:$C,3,0),"Unknown")</f>
        <v>Unknown</v>
      </c>
      <c r="R3258" t="str">
        <f t="shared" si="606"/>
        <v>High Access</v>
      </c>
      <c r="S3258">
        <f t="shared" si="607"/>
        <v>4.0097280694530326</v>
      </c>
      <c r="T3258">
        <f t="shared" si="608"/>
        <v>-12.077949035184727</v>
      </c>
      <c r="U3258">
        <f t="shared" si="609"/>
        <v>-2.4768467669455951E-2</v>
      </c>
      <c r="V3258">
        <f t="shared" si="610"/>
        <v>4.6573408999999941</v>
      </c>
      <c r="W3258">
        <f t="shared" si="611"/>
        <v>-2.1444484999999958E-2</v>
      </c>
    </row>
    <row r="3259" spans="1:23" x14ac:dyDescent="0.2">
      <c r="A3259" t="s">
        <v>505</v>
      </c>
      <c r="B3259" t="s">
        <v>504</v>
      </c>
      <c r="C3259">
        <v>2017</v>
      </c>
      <c r="D3259">
        <v>88.931762849999998</v>
      </c>
      <c r="E3259">
        <v>17.854183500000001</v>
      </c>
      <c r="F3259">
        <v>4.6717774759999999</v>
      </c>
      <c r="G3259">
        <v>1802.7954850000001</v>
      </c>
      <c r="H3259">
        <v>7614523410</v>
      </c>
      <c r="I3259" t="str">
        <f>Master_Data!$A3259 &amp; "-" &amp; Master_Data!$C3259</f>
        <v>WLD-2017</v>
      </c>
      <c r="J3259">
        <f t="shared" si="600"/>
        <v>0.82728364999999826</v>
      </c>
      <c r="K3259">
        <f t="shared" si="601"/>
        <v>0.22607501000000241</v>
      </c>
      <c r="L3259">
        <f t="shared" si="602"/>
        <v>2.2174147999999505E-2</v>
      </c>
      <c r="M3259">
        <f t="shared" si="603"/>
        <v>35573358957.312714</v>
      </c>
      <c r="N3259">
        <f t="shared" si="604"/>
        <v>11.068237150000002</v>
      </c>
      <c r="O3259">
        <f t="shared" si="605"/>
        <v>2.5914073531197022</v>
      </c>
      <c r="P3259" t="str">
        <f>IFERROR(VLOOKUP(A3259,Ref_Data!$A:$B,2,0),"Unknown")</f>
        <v>Unknown</v>
      </c>
      <c r="Q3259" t="str">
        <f>IFERROR(VLOOKUP(A3259,Ref_Data!$A:$C,3,0),"Unknown")</f>
        <v>Unknown</v>
      </c>
      <c r="R3259" t="str">
        <f t="shared" si="606"/>
        <v>High Access</v>
      </c>
      <c r="S3259">
        <f t="shared" si="607"/>
        <v>4.0778551599218815</v>
      </c>
      <c r="T3259">
        <f t="shared" si="608"/>
        <v>-11.687335371734946</v>
      </c>
      <c r="U3259">
        <f t="shared" si="609"/>
        <v>-5.9735895732240252E-3</v>
      </c>
      <c r="V3259">
        <f t="shared" si="610"/>
        <v>5.4846245499999924</v>
      </c>
      <c r="W3259">
        <f t="shared" si="611"/>
        <v>7.2966299999954742E-4</v>
      </c>
    </row>
    <row r="3260" spans="1:23" x14ac:dyDescent="0.2">
      <c r="A3260" t="s">
        <v>505</v>
      </c>
      <c r="B3260" t="s">
        <v>504</v>
      </c>
      <c r="C3260">
        <v>2018</v>
      </c>
      <c r="D3260">
        <v>89.797387860000001</v>
      </c>
      <c r="E3260">
        <v>18.105227070000002</v>
      </c>
      <c r="F3260">
        <v>4.734280805</v>
      </c>
      <c r="G3260">
        <v>1825.7381069999999</v>
      </c>
      <c r="H3260">
        <v>7697233736</v>
      </c>
      <c r="I3260" t="str">
        <f>Master_Data!$A3260 &amp; "-" &amp; Master_Data!$C3260</f>
        <v>WLD-2018</v>
      </c>
      <c r="J3260">
        <f t="shared" si="600"/>
        <v>0.86562501000000225</v>
      </c>
      <c r="K3260">
        <f t="shared" si="601"/>
        <v>0.25104357000000022</v>
      </c>
      <c r="L3260">
        <f t="shared" si="602"/>
        <v>6.2503329000000107E-2</v>
      </c>
      <c r="M3260">
        <f t="shared" si="603"/>
        <v>36440865927.943237</v>
      </c>
      <c r="N3260">
        <f t="shared" si="604"/>
        <v>10.202612139999999</v>
      </c>
      <c r="O3260">
        <f t="shared" si="605"/>
        <v>2.59307771845724</v>
      </c>
      <c r="P3260" t="str">
        <f>IFERROR(VLOOKUP(A3260,Ref_Data!$A:$B,2,0),"Unknown")</f>
        <v>Unknown</v>
      </c>
      <c r="Q3260" t="str">
        <f>IFERROR(VLOOKUP(A3260,Ref_Data!$A:$C,3,0),"Unknown")</f>
        <v>Unknown</v>
      </c>
      <c r="R3260" t="str">
        <f t="shared" si="606"/>
        <v>High Access</v>
      </c>
      <c r="S3260">
        <f t="shared" si="607"/>
        <v>4.3135873003125056</v>
      </c>
      <c r="T3260">
        <f t="shared" si="608"/>
        <v>-11.4578031003253</v>
      </c>
      <c r="U3260">
        <f t="shared" si="609"/>
        <v>2.3411795372385136E-2</v>
      </c>
      <c r="V3260">
        <f t="shared" si="610"/>
        <v>6.3502495599999946</v>
      </c>
      <c r="W3260">
        <f t="shared" si="611"/>
        <v>6.3232991999999655E-2</v>
      </c>
    </row>
    <row r="3261" spans="1:23" x14ac:dyDescent="0.2">
      <c r="A3261" t="s">
        <v>505</v>
      </c>
      <c r="B3261" t="s">
        <v>504</v>
      </c>
      <c r="C3261">
        <v>2019</v>
      </c>
      <c r="D3261">
        <v>90.108392019999997</v>
      </c>
      <c r="E3261">
        <v>18.575164139999998</v>
      </c>
      <c r="F3261">
        <v>4.7006931879999998</v>
      </c>
      <c r="G3261">
        <v>1828.438226</v>
      </c>
      <c r="H3261">
        <v>7778008621</v>
      </c>
      <c r="I3261" t="str">
        <f>Master_Data!$A3261 &amp; "-" &amp; Master_Data!$C3261</f>
        <v>WLD-2019</v>
      </c>
      <c r="J3261">
        <f t="shared" si="600"/>
        <v>0.31100415999999598</v>
      </c>
      <c r="K3261">
        <f t="shared" si="601"/>
        <v>0.46993706999999674</v>
      </c>
      <c r="L3261">
        <f t="shared" si="602"/>
        <v>-3.3587617000000236E-2</v>
      </c>
      <c r="M3261">
        <f t="shared" si="603"/>
        <v>36562032140.939972</v>
      </c>
      <c r="N3261">
        <f t="shared" si="604"/>
        <v>9.8916079800000034</v>
      </c>
      <c r="O3261">
        <f t="shared" si="605"/>
        <v>2.5708788632599937</v>
      </c>
      <c r="P3261" t="str">
        <f>IFERROR(VLOOKUP(A3261,Ref_Data!$A:$B,2,0),"Unknown")</f>
        <v>Unknown</v>
      </c>
      <c r="Q3261" t="str">
        <f>IFERROR(VLOOKUP(A3261,Ref_Data!$A:$C,3,0),"Unknown")</f>
        <v>Unknown</v>
      </c>
      <c r="R3261" t="str">
        <f t="shared" si="606"/>
        <v>High Access</v>
      </c>
      <c r="S3261">
        <f t="shared" si="607"/>
        <v>4.067014880585873</v>
      </c>
      <c r="T3261">
        <f t="shared" si="608"/>
        <v>-10.887026903827291</v>
      </c>
      <c r="U3261">
        <f t="shared" si="609"/>
        <v>1.7291892418412225E-2</v>
      </c>
      <c r="V3261">
        <f t="shared" si="610"/>
        <v>6.6612537199999906</v>
      </c>
      <c r="W3261">
        <f t="shared" si="611"/>
        <v>2.9645374999999419E-2</v>
      </c>
    </row>
    <row r="3262" spans="1:23" x14ac:dyDescent="0.2">
      <c r="A3262" t="s">
        <v>505</v>
      </c>
      <c r="B3262" t="s">
        <v>504</v>
      </c>
      <c r="C3262">
        <v>2020</v>
      </c>
      <c r="D3262">
        <v>90.395687609999996</v>
      </c>
      <c r="E3262">
        <v>19.735564109999999</v>
      </c>
      <c r="F3262">
        <v>4.4740058439999997</v>
      </c>
      <c r="G3262">
        <v>1761.4747110000001</v>
      </c>
      <c r="H3262">
        <v>7854748424</v>
      </c>
      <c r="I3262" t="str">
        <f>Master_Data!$A3262 &amp; "-" &amp; Master_Data!$C3262</f>
        <v>WLD-2020</v>
      </c>
      <c r="J3262">
        <f t="shared" si="600"/>
        <v>0.28729558999999938</v>
      </c>
      <c r="K3262">
        <f t="shared" si="601"/>
        <v>1.1603999700000003</v>
      </c>
      <c r="L3262">
        <f t="shared" si="602"/>
        <v>-0.22668734400000012</v>
      </c>
      <c r="M3262">
        <f t="shared" si="603"/>
        <v>35142190352.125786</v>
      </c>
      <c r="N3262">
        <f t="shared" si="604"/>
        <v>9.604312390000004</v>
      </c>
      <c r="O3262">
        <f t="shared" si="605"/>
        <v>2.5399205654562471</v>
      </c>
      <c r="P3262" t="str">
        <f>IFERROR(VLOOKUP(A3262,Ref_Data!$A:$B,2,0),"Unknown")</f>
        <v>Unknown</v>
      </c>
      <c r="Q3262" t="str">
        <f>IFERROR(VLOOKUP(A3262,Ref_Data!$A:$C,3,0),"Unknown")</f>
        <v>Unknown</v>
      </c>
      <c r="R3262" t="str">
        <f t="shared" si="606"/>
        <v>High Access</v>
      </c>
      <c r="S3262">
        <f t="shared" si="607"/>
        <v>3.8218530843359133</v>
      </c>
      <c r="T3262">
        <f t="shared" si="608"/>
        <v>-10.799289323815263</v>
      </c>
      <c r="U3262">
        <f t="shared" si="609"/>
        <v>7.3258207698741806E-2</v>
      </c>
      <c r="V3262">
        <f t="shared" si="610"/>
        <v>6.94854930999999</v>
      </c>
      <c r="W3262">
        <f t="shared" si="611"/>
        <v>-0.19704196900000071</v>
      </c>
    </row>
    <row r="3263" spans="1:23" x14ac:dyDescent="0.2">
      <c r="A3263" t="s">
        <v>505</v>
      </c>
      <c r="B3263" t="s">
        <v>504</v>
      </c>
      <c r="C3263">
        <v>2021</v>
      </c>
      <c r="D3263">
        <v>91.334266459999995</v>
      </c>
      <c r="F3263">
        <v>4.6842005520000001</v>
      </c>
      <c r="G3263">
        <v>1850.9979080000001</v>
      </c>
      <c r="H3263">
        <v>7920514854</v>
      </c>
      <c r="I3263" t="str">
        <f>Master_Data!$A3263 &amp; "-" &amp; Master_Data!$C3263</f>
        <v>WLD-2021</v>
      </c>
      <c r="J3263">
        <f t="shared" si="600"/>
        <v>0.93857884999999897</v>
      </c>
      <c r="K3263" t="str">
        <f t="shared" si="601"/>
        <v/>
      </c>
      <c r="L3263">
        <f t="shared" si="602"/>
        <v>0.2101947080000004</v>
      </c>
      <c r="M3263">
        <f t="shared" si="603"/>
        <v>37101280051.231003</v>
      </c>
      <c r="N3263">
        <f t="shared" si="604"/>
        <v>8.6657335400000051</v>
      </c>
      <c r="O3263">
        <f t="shared" si="605"/>
        <v>2.5306352491026156</v>
      </c>
      <c r="P3263" t="str">
        <f>IFERROR(VLOOKUP(A3263,Ref_Data!$A:$B,2,0),"Unknown")</f>
        <v>Unknown</v>
      </c>
      <c r="Q3263" t="str">
        <f>IFERROR(VLOOKUP(A3263,Ref_Data!$A:$C,3,0),"Unknown")</f>
        <v>Unknown</v>
      </c>
      <c r="R3263" t="str">
        <f t="shared" si="606"/>
        <v>High Access</v>
      </c>
      <c r="S3263">
        <f t="shared" si="607"/>
        <v>4.209097949726555</v>
      </c>
      <c r="T3263" t="str">
        <f t="shared" si="608"/>
        <v/>
      </c>
      <c r="U3263">
        <f t="shared" si="609"/>
        <v>0.10346621099581377</v>
      </c>
      <c r="V3263">
        <f t="shared" si="610"/>
        <v>7.887128159999989</v>
      </c>
      <c r="W3263">
        <f t="shared" si="611"/>
        <v>1.3152738999999691E-2</v>
      </c>
    </row>
    <row r="3264" spans="1:23" x14ac:dyDescent="0.2">
      <c r="A3264" t="s">
        <v>505</v>
      </c>
      <c r="B3264" t="s">
        <v>504</v>
      </c>
      <c r="C3264">
        <v>2022</v>
      </c>
      <c r="D3264">
        <v>91.288310490000001</v>
      </c>
      <c r="F3264">
        <v>4.6673133399999998</v>
      </c>
      <c r="G3264">
        <v>1853.667747</v>
      </c>
      <c r="H3264">
        <v>7989545217</v>
      </c>
      <c r="I3264" t="str">
        <f>Master_Data!$A3264 &amp; "-" &amp; Master_Data!$C3264</f>
        <v>WLD-2022</v>
      </c>
      <c r="J3264">
        <f t="shared" si="600"/>
        <v>-4.5955969999994295E-2</v>
      </c>
      <c r="K3264" t="str">
        <f t="shared" si="601"/>
        <v/>
      </c>
      <c r="L3264">
        <f t="shared" si="602"/>
        <v>-1.6887212000000318E-2</v>
      </c>
      <c r="M3264">
        <f t="shared" si="603"/>
        <v>37289710971.837296</v>
      </c>
      <c r="N3264">
        <f t="shared" si="604"/>
        <v>8.7116895099999994</v>
      </c>
      <c r="O3264">
        <f t="shared" si="605"/>
        <v>2.517880212111173</v>
      </c>
      <c r="P3264" t="str">
        <f>IFERROR(VLOOKUP(A3264,Ref_Data!$A:$B,2,0),"Unknown")</f>
        <v>Unknown</v>
      </c>
      <c r="Q3264" t="str">
        <f>IFERROR(VLOOKUP(A3264,Ref_Data!$A:$C,3,0),"Unknown")</f>
        <v>Unknown</v>
      </c>
      <c r="R3264" t="str">
        <f t="shared" si="606"/>
        <v>High Access</v>
      </c>
      <c r="S3264">
        <f t="shared" si="607"/>
        <v>3.8742568260156531</v>
      </c>
      <c r="T3264" t="str">
        <f t="shared" si="608"/>
        <v/>
      </c>
      <c r="U3264">
        <f t="shared" si="609"/>
        <v>0.11651228777406342</v>
      </c>
      <c r="V3264">
        <f t="shared" si="610"/>
        <v>7.8411721899999947</v>
      </c>
      <c r="W3264">
        <f t="shared" si="611"/>
        <v>-3.7344730000006265E-3</v>
      </c>
    </row>
    <row r="3265" spans="1:23" x14ac:dyDescent="0.2">
      <c r="A3265" t="s">
        <v>507</v>
      </c>
      <c r="B3265" t="s">
        <v>506</v>
      </c>
      <c r="C3265">
        <v>2010</v>
      </c>
      <c r="D3265">
        <v>96.4</v>
      </c>
      <c r="E3265">
        <v>41.9</v>
      </c>
      <c r="F3265">
        <v>1.363049999</v>
      </c>
      <c r="H3265">
        <v>193023</v>
      </c>
      <c r="I3265" t="str">
        <f>Master_Data!$A3265 &amp; "-" &amp; Master_Data!$C3265</f>
        <v>WSM-2010</v>
      </c>
      <c r="J3265" t="str">
        <f t="shared" si="600"/>
        <v/>
      </c>
      <c r="K3265" t="str">
        <f t="shared" si="601"/>
        <v/>
      </c>
      <c r="L3265" t="str">
        <f t="shared" si="602"/>
        <v/>
      </c>
      <c r="M3265">
        <f t="shared" si="603"/>
        <v>263099.99995697703</v>
      </c>
      <c r="N3265">
        <f t="shared" si="604"/>
        <v>3.5999999999999943</v>
      </c>
      <c r="O3265" t="str">
        <f t="shared" si="605"/>
        <v/>
      </c>
      <c r="P3265" t="str">
        <f>IFERROR(VLOOKUP(A3265,Ref_Data!$A:$B,2,0),"Unknown")</f>
        <v>Lower Middle Income</v>
      </c>
      <c r="Q3265" t="str">
        <f>IFERROR(VLOOKUP(A3265,Ref_Data!$A:$C,3,0),"Unknown")</f>
        <v>East Asia &amp; Pacific</v>
      </c>
      <c r="R3265" t="str">
        <f t="shared" si="606"/>
        <v>Universal Access</v>
      </c>
      <c r="S3265">
        <f t="shared" si="607"/>
        <v>16.775342560585955</v>
      </c>
      <c r="T3265">
        <f t="shared" si="608"/>
        <v>11.487335093262097</v>
      </c>
      <c r="U3265">
        <f t="shared" si="609"/>
        <v>-3.7350092149916341</v>
      </c>
      <c r="V3265">
        <f t="shared" si="610"/>
        <v>0</v>
      </c>
      <c r="W3265">
        <f t="shared" si="611"/>
        <v>0</v>
      </c>
    </row>
    <row r="3266" spans="1:23" x14ac:dyDescent="0.2">
      <c r="A3266" t="s">
        <v>507</v>
      </c>
      <c r="B3266" t="s">
        <v>506</v>
      </c>
      <c r="C3266">
        <v>2011</v>
      </c>
      <c r="D3266">
        <v>96.7</v>
      </c>
      <c r="E3266">
        <v>40.6</v>
      </c>
      <c r="F3266">
        <v>1.374844001</v>
      </c>
      <c r="H3266">
        <v>194713</v>
      </c>
      <c r="I3266" t="str">
        <f>Master_Data!$A3266 &amp; "-" &amp; Master_Data!$C3266</f>
        <v>WSM-2011</v>
      </c>
      <c r="J3266">
        <f t="shared" ref="J3266:J3329" si="612">IF(C3266=2010,"",IF(D3266="","",IFERROR(D3266-INDEX($D:$D,MATCH(A3266&amp;"-"&amp;(C3266-1),$I:$I,0)),"")))</f>
        <v>0.29999999999999716</v>
      </c>
      <c r="K3266">
        <f t="shared" ref="K3266:K3329" si="613">IF(C3266=2010,"",IF(E3266="","",IFERROR(E3266-INDEX($E:$E,MATCH(A3266&amp;"-"&amp;(C3266-1),$I:$I,0)),"")))</f>
        <v>-1.2999999999999972</v>
      </c>
      <c r="L3266">
        <f t="shared" ref="L3266:L3329" si="614">IF(C3266=2010,"",IF(F3266="","",IFERROR(F3266-INDEX($F:$F,MATCH(A3266&amp;"-"&amp;(C3266-1),$I:$I,0)),"" )))</f>
        <v>1.1794002000000026E-2</v>
      </c>
      <c r="M3266">
        <f t="shared" ref="M3266:M3329" si="615">IFERROR(F3266*H3266,"")</f>
        <v>267699.99996671302</v>
      </c>
      <c r="N3266">
        <f t="shared" ref="N3266:N3329" si="616">IF(D3266="","",100-D3266)</f>
        <v>3.2999999999999972</v>
      </c>
      <c r="O3266" t="str">
        <f t="shared" ref="O3266:O3329" si="617">IFERROR(F3266/G3266*1000,"")</f>
        <v/>
      </c>
      <c r="P3266" t="str">
        <f>IFERROR(VLOOKUP(A3266,Ref_Data!$A:$B,2,0),"Unknown")</f>
        <v>Lower Middle Income</v>
      </c>
      <c r="Q3266" t="str">
        <f>IFERROR(VLOOKUP(A3266,Ref_Data!$A:$C,3,0),"Unknown")</f>
        <v>East Asia &amp; Pacific</v>
      </c>
      <c r="R3266" t="str">
        <f t="shared" ref="R3266:R3329" si="618">IF(D3266="","No Data",IF(D3266&gt;=95,"Universal Access",IF(D3266&gt;=80,"High Access",IF(D3266&gt;=50,"Moderate Access",IF(D3266&gt;=20,"Low Access","Critical")))))</f>
        <v>Universal Access</v>
      </c>
      <c r="S3266">
        <f t="shared" ref="S3266:S3329" si="619">IF(D3266="","",D3266-AVERAGEIF($C:$C,C3266,$D:$D))</f>
        <v>16.284672569179691</v>
      </c>
      <c r="T3266">
        <f t="shared" ref="T3266:T3329" si="620">IF(E3266="","",E3266-AVERAGEIF($C:$C,C3266,$E:$E))</f>
        <v>10.402629710358859</v>
      </c>
      <c r="U3266">
        <f t="shared" ref="U3266:U3329" si="621">IF(F3266="","",F3266-AVERAGEIF($C:$C,C3266,$F:$F))</f>
        <v>-3.7516893827740554</v>
      </c>
      <c r="V3266">
        <f t="shared" ref="V3266:V3329" si="622">IFERROR(IF(D3266="","",D3266-INDEX($D:$D,MATCH(A3266&amp;"-2010",$I:$I,0))),"")</f>
        <v>0.29999999999999716</v>
      </c>
      <c r="W3266">
        <f t="shared" ref="W3266:W3329" si="623">IFERROR(IF(F3266="","",F3266-INDEX($F:$F,MATCH(A3266&amp;"-2010",$I:$I,0))),"")</f>
        <v>1.1794002000000026E-2</v>
      </c>
    </row>
    <row r="3267" spans="1:23" x14ac:dyDescent="0.2">
      <c r="A3267" t="s">
        <v>507</v>
      </c>
      <c r="B3267" t="s">
        <v>506</v>
      </c>
      <c r="C3267">
        <v>2012</v>
      </c>
      <c r="D3267">
        <v>96.8</v>
      </c>
      <c r="E3267">
        <v>40.200000000000003</v>
      </c>
      <c r="F3267">
        <v>1.3643904769999999</v>
      </c>
      <c r="H3267">
        <v>196498</v>
      </c>
      <c r="I3267" t="str">
        <f>Master_Data!$A3267 &amp; "-" &amp; Master_Data!$C3267</f>
        <v>WSM-2012</v>
      </c>
      <c r="J3267">
        <f t="shared" si="612"/>
        <v>9.9999999999994316E-2</v>
      </c>
      <c r="K3267">
        <f t="shared" si="613"/>
        <v>-0.39999999999999858</v>
      </c>
      <c r="L3267">
        <f t="shared" si="614"/>
        <v>-1.0453524000000103E-2</v>
      </c>
      <c r="M3267">
        <f t="shared" si="615"/>
        <v>268099.99994954601</v>
      </c>
      <c r="N3267">
        <f t="shared" si="616"/>
        <v>3.2000000000000028</v>
      </c>
      <c r="O3267" t="str">
        <f t="shared" si="617"/>
        <v/>
      </c>
      <c r="P3267" t="str">
        <f>IFERROR(VLOOKUP(A3267,Ref_Data!$A:$B,2,0),"Unknown")</f>
        <v>Lower Middle Income</v>
      </c>
      <c r="Q3267" t="str">
        <f>IFERROR(VLOOKUP(A3267,Ref_Data!$A:$C,3,0),"Unknown")</f>
        <v>East Asia &amp; Pacific</v>
      </c>
      <c r="R3267" t="str">
        <f t="shared" si="618"/>
        <v>Universal Access</v>
      </c>
      <c r="S3267">
        <f t="shared" si="619"/>
        <v>15.679195463984371</v>
      </c>
      <c r="T3267">
        <f t="shared" si="620"/>
        <v>10.092870546775121</v>
      </c>
      <c r="U3267">
        <f t="shared" si="621"/>
        <v>-4.0411135860962295</v>
      </c>
      <c r="V3267">
        <f t="shared" si="622"/>
        <v>0.39999999999999147</v>
      </c>
      <c r="W3267">
        <f t="shared" si="623"/>
        <v>1.3404779999999228E-3</v>
      </c>
    </row>
    <row r="3268" spans="1:23" x14ac:dyDescent="0.2">
      <c r="A3268" t="s">
        <v>507</v>
      </c>
      <c r="B3268" t="s">
        <v>506</v>
      </c>
      <c r="C3268">
        <v>2013</v>
      </c>
      <c r="D3268">
        <v>97</v>
      </c>
      <c r="E3268">
        <v>42.6</v>
      </c>
      <c r="F3268">
        <v>1.4061774970000001</v>
      </c>
      <c r="H3268">
        <v>198268</v>
      </c>
      <c r="I3268" t="str">
        <f>Master_Data!$A3268 &amp; "-" &amp; Master_Data!$C3268</f>
        <v>WSM-2013</v>
      </c>
      <c r="J3268">
        <f t="shared" si="612"/>
        <v>0.20000000000000284</v>
      </c>
      <c r="K3268">
        <f t="shared" si="613"/>
        <v>2.3999999999999986</v>
      </c>
      <c r="L3268">
        <f t="shared" si="614"/>
        <v>4.1787020000000119E-2</v>
      </c>
      <c r="M3268">
        <f t="shared" si="615"/>
        <v>278799.99997519603</v>
      </c>
      <c r="N3268">
        <f t="shared" si="616"/>
        <v>3</v>
      </c>
      <c r="O3268" t="str">
        <f t="shared" si="617"/>
        <v/>
      </c>
      <c r="P3268" t="str">
        <f>IFERROR(VLOOKUP(A3268,Ref_Data!$A:$B,2,0),"Unknown")</f>
        <v>Lower Middle Income</v>
      </c>
      <c r="Q3268" t="str">
        <f>IFERROR(VLOOKUP(A3268,Ref_Data!$A:$C,3,0),"Unknown")</f>
        <v>East Asia &amp; Pacific</v>
      </c>
      <c r="R3268" t="str">
        <f t="shared" si="618"/>
        <v>Universal Access</v>
      </c>
      <c r="S3268">
        <f t="shared" si="619"/>
        <v>15.287461823359394</v>
      </c>
      <c r="T3268">
        <f t="shared" si="620"/>
        <v>12.298359916164653</v>
      </c>
      <c r="U3268">
        <f t="shared" si="621"/>
        <v>-3.5621929470000042</v>
      </c>
      <c r="V3268">
        <f t="shared" si="622"/>
        <v>0.59999999999999432</v>
      </c>
      <c r="W3268">
        <f t="shared" si="623"/>
        <v>4.3127498000000042E-2</v>
      </c>
    </row>
    <row r="3269" spans="1:23" x14ac:dyDescent="0.2">
      <c r="A3269" t="s">
        <v>507</v>
      </c>
      <c r="B3269" t="s">
        <v>506</v>
      </c>
      <c r="C3269">
        <v>2014</v>
      </c>
      <c r="D3269">
        <v>97.9</v>
      </c>
      <c r="E3269">
        <v>41.4</v>
      </c>
      <c r="F3269">
        <v>1.4322350370000001</v>
      </c>
      <c r="H3269">
        <v>200037</v>
      </c>
      <c r="I3269" t="str">
        <f>Master_Data!$A3269 &amp; "-" &amp; Master_Data!$C3269</f>
        <v>WSM-2014</v>
      </c>
      <c r="J3269">
        <f t="shared" si="612"/>
        <v>0.90000000000000568</v>
      </c>
      <c r="K3269">
        <f t="shared" si="613"/>
        <v>-1.2000000000000028</v>
      </c>
      <c r="L3269">
        <f t="shared" si="614"/>
        <v>2.6057540000000046E-2</v>
      </c>
      <c r="M3269">
        <f t="shared" si="615"/>
        <v>286500.00009636901</v>
      </c>
      <c r="N3269">
        <f t="shared" si="616"/>
        <v>2.0999999999999943</v>
      </c>
      <c r="O3269" t="str">
        <f t="shared" si="617"/>
        <v/>
      </c>
      <c r="P3269" t="str">
        <f>IFERROR(VLOOKUP(A3269,Ref_Data!$A:$B,2,0),"Unknown")</f>
        <v>Lower Middle Income</v>
      </c>
      <c r="Q3269" t="str">
        <f>IFERROR(VLOOKUP(A3269,Ref_Data!$A:$C,3,0),"Unknown")</f>
        <v>East Asia &amp; Pacific</v>
      </c>
      <c r="R3269" t="str">
        <f t="shared" si="618"/>
        <v>Universal Access</v>
      </c>
      <c r="S3269">
        <f t="shared" si="619"/>
        <v>15.459097411132859</v>
      </c>
      <c r="T3269">
        <f t="shared" si="620"/>
        <v>11.288273394421697</v>
      </c>
      <c r="U3269">
        <f t="shared" si="621"/>
        <v>-3.3590518610836844</v>
      </c>
      <c r="V3269">
        <f t="shared" si="622"/>
        <v>1.5</v>
      </c>
      <c r="W3269">
        <f t="shared" si="623"/>
        <v>6.9185038000000088E-2</v>
      </c>
    </row>
    <row r="3270" spans="1:23" x14ac:dyDescent="0.2">
      <c r="A3270" t="s">
        <v>507</v>
      </c>
      <c r="B3270" t="s">
        <v>506</v>
      </c>
      <c r="C3270">
        <v>2015</v>
      </c>
      <c r="D3270">
        <v>98.2</v>
      </c>
      <c r="E3270">
        <v>37.1</v>
      </c>
      <c r="F3270">
        <v>1.6294813210000001</v>
      </c>
      <c r="H3270">
        <v>201782</v>
      </c>
      <c r="I3270" t="str">
        <f>Master_Data!$A3270 &amp; "-" &amp; Master_Data!$C3270</f>
        <v>WSM-2015</v>
      </c>
      <c r="J3270">
        <f t="shared" si="612"/>
        <v>0.29999999999999716</v>
      </c>
      <c r="K3270">
        <f t="shared" si="613"/>
        <v>-4.2999999999999972</v>
      </c>
      <c r="L3270">
        <f t="shared" si="614"/>
        <v>0.19724628399999999</v>
      </c>
      <c r="M3270">
        <f t="shared" si="615"/>
        <v>328799.99991402205</v>
      </c>
      <c r="N3270">
        <f t="shared" si="616"/>
        <v>1.7999999999999972</v>
      </c>
      <c r="O3270" t="str">
        <f t="shared" si="617"/>
        <v/>
      </c>
      <c r="P3270" t="str">
        <f>IFERROR(VLOOKUP(A3270,Ref_Data!$A:$B,2,0),"Unknown")</f>
        <v>Lower Middle Income</v>
      </c>
      <c r="Q3270" t="str">
        <f>IFERROR(VLOOKUP(A3270,Ref_Data!$A:$C,3,0),"Unknown")</f>
        <v>East Asia &amp; Pacific</v>
      </c>
      <c r="R3270" t="str">
        <f t="shared" si="618"/>
        <v>Universal Access</v>
      </c>
      <c r="S3270">
        <f t="shared" si="619"/>
        <v>15.184761441953114</v>
      </c>
      <c r="T3270">
        <f t="shared" si="620"/>
        <v>7.1848428085020117</v>
      </c>
      <c r="U3270">
        <f t="shared" si="621"/>
        <v>-3.0799600450041789</v>
      </c>
      <c r="V3270">
        <f t="shared" si="622"/>
        <v>1.7999999999999972</v>
      </c>
      <c r="W3270">
        <f t="shared" si="623"/>
        <v>0.26643132200000008</v>
      </c>
    </row>
    <row r="3271" spans="1:23" x14ac:dyDescent="0.2">
      <c r="A3271" t="s">
        <v>507</v>
      </c>
      <c r="B3271" t="s">
        <v>506</v>
      </c>
      <c r="C3271">
        <v>2016</v>
      </c>
      <c r="D3271">
        <v>98.9</v>
      </c>
      <c r="E3271">
        <v>36.799999999999997</v>
      </c>
      <c r="F3271">
        <v>1.7405490939999999</v>
      </c>
      <c r="H3271">
        <v>203499</v>
      </c>
      <c r="I3271" t="str">
        <f>Master_Data!$A3271 &amp; "-" &amp; Master_Data!$C3271</f>
        <v>WSM-2016</v>
      </c>
      <c r="J3271">
        <f t="shared" si="612"/>
        <v>0.70000000000000284</v>
      </c>
      <c r="K3271">
        <f t="shared" si="613"/>
        <v>-0.30000000000000426</v>
      </c>
      <c r="L3271">
        <f t="shared" si="614"/>
        <v>0.11106777299999981</v>
      </c>
      <c r="M3271">
        <f t="shared" si="615"/>
        <v>354200.00007990596</v>
      </c>
      <c r="N3271">
        <f t="shared" si="616"/>
        <v>1.0999999999999943</v>
      </c>
      <c r="O3271" t="str">
        <f t="shared" si="617"/>
        <v/>
      </c>
      <c r="P3271" t="str">
        <f>IFERROR(VLOOKUP(A3271,Ref_Data!$A:$B,2,0),"Unknown")</f>
        <v>Lower Middle Income</v>
      </c>
      <c r="Q3271" t="str">
        <f>IFERROR(VLOOKUP(A3271,Ref_Data!$A:$C,3,0),"Unknown")</f>
        <v>East Asia &amp; Pacific</v>
      </c>
      <c r="R3271" t="str">
        <f t="shared" si="618"/>
        <v>Universal Access</v>
      </c>
      <c r="S3271">
        <f t="shared" si="619"/>
        <v>14.805248869453038</v>
      </c>
      <c r="T3271">
        <f t="shared" si="620"/>
        <v>7.0939424748152717</v>
      </c>
      <c r="U3271">
        <f t="shared" si="621"/>
        <v>-2.9338227016694565</v>
      </c>
      <c r="V3271">
        <f t="shared" si="622"/>
        <v>2.5</v>
      </c>
      <c r="W3271">
        <f t="shared" si="623"/>
        <v>0.3774990949999999</v>
      </c>
    </row>
    <row r="3272" spans="1:23" x14ac:dyDescent="0.2">
      <c r="A3272" t="s">
        <v>507</v>
      </c>
      <c r="B3272" t="s">
        <v>506</v>
      </c>
      <c r="C3272">
        <v>2017</v>
      </c>
      <c r="D3272">
        <v>96.8</v>
      </c>
      <c r="E3272">
        <v>35.799999999999997</v>
      </c>
      <c r="F3272">
        <v>1.540783292</v>
      </c>
      <c r="H3272">
        <v>205415</v>
      </c>
      <c r="I3272" t="str">
        <f>Master_Data!$A3272 &amp; "-" &amp; Master_Data!$C3272</f>
        <v>WSM-2017</v>
      </c>
      <c r="J3272">
        <f t="shared" si="612"/>
        <v>-2.1000000000000085</v>
      </c>
      <c r="K3272">
        <f t="shared" si="613"/>
        <v>-1</v>
      </c>
      <c r="L3272">
        <f t="shared" si="614"/>
        <v>-0.19976580199999994</v>
      </c>
      <c r="M3272">
        <f t="shared" si="615"/>
        <v>316499.99992618</v>
      </c>
      <c r="N3272">
        <f t="shared" si="616"/>
        <v>3.2000000000000028</v>
      </c>
      <c r="O3272" t="str">
        <f t="shared" si="617"/>
        <v/>
      </c>
      <c r="P3272" t="str">
        <f>IFERROR(VLOOKUP(A3272,Ref_Data!$A:$B,2,0),"Unknown")</f>
        <v>Lower Middle Income</v>
      </c>
      <c r="Q3272" t="str">
        <f>IFERROR(VLOOKUP(A3272,Ref_Data!$A:$C,3,0),"Unknown")</f>
        <v>East Asia &amp; Pacific</v>
      </c>
      <c r="R3272" t="str">
        <f t="shared" si="618"/>
        <v>Universal Access</v>
      </c>
      <c r="S3272">
        <f t="shared" si="619"/>
        <v>11.94609230992188</v>
      </c>
      <c r="T3272">
        <f t="shared" si="620"/>
        <v>6.2584811282650499</v>
      </c>
      <c r="U3272">
        <f t="shared" si="621"/>
        <v>-3.136967773573224</v>
      </c>
      <c r="V3272">
        <f t="shared" si="622"/>
        <v>0.39999999999999147</v>
      </c>
      <c r="W3272">
        <f t="shared" si="623"/>
        <v>0.17773329299999996</v>
      </c>
    </row>
    <row r="3273" spans="1:23" x14ac:dyDescent="0.2">
      <c r="A3273" t="s">
        <v>507</v>
      </c>
      <c r="B3273" t="s">
        <v>506</v>
      </c>
      <c r="C3273">
        <v>2018</v>
      </c>
      <c r="D3273">
        <v>99.8</v>
      </c>
      <c r="E3273">
        <v>36.6</v>
      </c>
      <c r="F3273">
        <v>1.660548602</v>
      </c>
      <c r="H3273">
        <v>207582</v>
      </c>
      <c r="I3273" t="str">
        <f>Master_Data!$A3273 &amp; "-" &amp; Master_Data!$C3273</f>
        <v>WSM-2018</v>
      </c>
      <c r="J3273">
        <f t="shared" si="612"/>
        <v>3</v>
      </c>
      <c r="K3273">
        <f t="shared" si="613"/>
        <v>0.80000000000000426</v>
      </c>
      <c r="L3273">
        <f t="shared" si="614"/>
        <v>0.11976531000000001</v>
      </c>
      <c r="M3273">
        <f t="shared" si="615"/>
        <v>344699.99990036397</v>
      </c>
      <c r="N3273">
        <f t="shared" si="616"/>
        <v>0.20000000000000284</v>
      </c>
      <c r="O3273" t="str">
        <f t="shared" si="617"/>
        <v/>
      </c>
      <c r="P3273" t="str">
        <f>IFERROR(VLOOKUP(A3273,Ref_Data!$A:$B,2,0),"Unknown")</f>
        <v>Lower Middle Income</v>
      </c>
      <c r="Q3273" t="str">
        <f>IFERROR(VLOOKUP(A3273,Ref_Data!$A:$C,3,0),"Unknown")</f>
        <v>East Asia &amp; Pacific</v>
      </c>
      <c r="R3273" t="str">
        <f t="shared" si="618"/>
        <v>Universal Access</v>
      </c>
      <c r="S3273">
        <f t="shared" si="619"/>
        <v>14.316199440312502</v>
      </c>
      <c r="T3273">
        <f t="shared" si="620"/>
        <v>7.0369698296746996</v>
      </c>
      <c r="U3273">
        <f t="shared" si="621"/>
        <v>-3.0503204076276149</v>
      </c>
      <c r="V3273">
        <f t="shared" si="622"/>
        <v>3.3999999999999915</v>
      </c>
      <c r="W3273">
        <f t="shared" si="623"/>
        <v>0.29749860299999997</v>
      </c>
    </row>
    <row r="3274" spans="1:23" x14ac:dyDescent="0.2">
      <c r="A3274" t="s">
        <v>507</v>
      </c>
      <c r="B3274" t="s">
        <v>506</v>
      </c>
      <c r="C3274">
        <v>2019</v>
      </c>
      <c r="D3274">
        <v>99.2</v>
      </c>
      <c r="E3274">
        <v>34.200000000000003</v>
      </c>
      <c r="F3274">
        <v>1.780436648</v>
      </c>
      <c r="H3274">
        <v>209780</v>
      </c>
      <c r="I3274" t="str">
        <f>Master_Data!$A3274 &amp; "-" &amp; Master_Data!$C3274</f>
        <v>WSM-2019</v>
      </c>
      <c r="J3274">
        <f t="shared" si="612"/>
        <v>-0.59999999999999432</v>
      </c>
      <c r="K3274">
        <f t="shared" si="613"/>
        <v>-2.3999999999999986</v>
      </c>
      <c r="L3274">
        <f t="shared" si="614"/>
        <v>0.11988804600000003</v>
      </c>
      <c r="M3274">
        <f t="shared" si="615"/>
        <v>373500.00001744</v>
      </c>
      <c r="N3274">
        <f t="shared" si="616"/>
        <v>0.79999999999999716</v>
      </c>
      <c r="O3274" t="str">
        <f t="shared" si="617"/>
        <v/>
      </c>
      <c r="P3274" t="str">
        <f>IFERROR(VLOOKUP(A3274,Ref_Data!$A:$B,2,0),"Unknown")</f>
        <v>Lower Middle Income</v>
      </c>
      <c r="Q3274" t="str">
        <f>IFERROR(VLOOKUP(A3274,Ref_Data!$A:$C,3,0),"Unknown")</f>
        <v>East Asia &amp; Pacific</v>
      </c>
      <c r="R3274" t="str">
        <f t="shared" si="618"/>
        <v>Universal Access</v>
      </c>
      <c r="S3274">
        <f t="shared" si="619"/>
        <v>13.158622860585879</v>
      </c>
      <c r="T3274">
        <f t="shared" si="620"/>
        <v>4.7378089561727137</v>
      </c>
      <c r="U3274">
        <f t="shared" si="621"/>
        <v>-2.9029646475815873</v>
      </c>
      <c r="V3274">
        <f t="shared" si="622"/>
        <v>2.7999999999999972</v>
      </c>
      <c r="W3274">
        <f t="shared" si="623"/>
        <v>0.417386649</v>
      </c>
    </row>
    <row r="3275" spans="1:23" x14ac:dyDescent="0.2">
      <c r="A3275" t="s">
        <v>507</v>
      </c>
      <c r="B3275" t="s">
        <v>506</v>
      </c>
      <c r="C3275">
        <v>2020</v>
      </c>
      <c r="D3275">
        <v>100</v>
      </c>
      <c r="E3275">
        <v>35.6</v>
      </c>
      <c r="F3275">
        <v>1.477748839</v>
      </c>
      <c r="H3275">
        <v>211944</v>
      </c>
      <c r="I3275" t="str">
        <f>Master_Data!$A3275 &amp; "-" &amp; Master_Data!$C3275</f>
        <v>WSM-2020</v>
      </c>
      <c r="J3275">
        <f t="shared" si="612"/>
        <v>0.79999999999999716</v>
      </c>
      <c r="K3275">
        <f t="shared" si="613"/>
        <v>1.3999999999999986</v>
      </c>
      <c r="L3275">
        <f t="shared" si="614"/>
        <v>-0.30268780900000003</v>
      </c>
      <c r="M3275">
        <f t="shared" si="615"/>
        <v>313199.99993301602</v>
      </c>
      <c r="N3275">
        <f t="shared" si="616"/>
        <v>0</v>
      </c>
      <c r="O3275" t="str">
        <f t="shared" si="617"/>
        <v/>
      </c>
      <c r="P3275" t="str">
        <f>IFERROR(VLOOKUP(A3275,Ref_Data!$A:$B,2,0),"Unknown")</f>
        <v>Lower Middle Income</v>
      </c>
      <c r="Q3275" t="str">
        <f>IFERROR(VLOOKUP(A3275,Ref_Data!$A:$C,3,0),"Unknown")</f>
        <v>East Asia &amp; Pacific</v>
      </c>
      <c r="R3275" t="str">
        <f t="shared" si="618"/>
        <v>Universal Access</v>
      </c>
      <c r="S3275">
        <f t="shared" si="619"/>
        <v>13.426165474335917</v>
      </c>
      <c r="T3275">
        <f t="shared" si="620"/>
        <v>5.0651465661847404</v>
      </c>
      <c r="U3275">
        <f t="shared" si="621"/>
        <v>-2.9229987973012577</v>
      </c>
      <c r="V3275">
        <f t="shared" si="622"/>
        <v>3.5999999999999943</v>
      </c>
      <c r="W3275">
        <f t="shared" si="623"/>
        <v>0.11469883999999997</v>
      </c>
    </row>
    <row r="3276" spans="1:23" x14ac:dyDescent="0.2">
      <c r="A3276" t="s">
        <v>507</v>
      </c>
      <c r="B3276" t="s">
        <v>506</v>
      </c>
      <c r="C3276">
        <v>2021</v>
      </c>
      <c r="D3276">
        <v>98.3</v>
      </c>
      <c r="E3276">
        <v>36</v>
      </c>
      <c r="F3276">
        <v>1.6067995450000001</v>
      </c>
      <c r="H3276">
        <v>213779</v>
      </c>
      <c r="I3276" t="str">
        <f>Master_Data!$A3276 &amp; "-" &amp; Master_Data!$C3276</f>
        <v>WSM-2021</v>
      </c>
      <c r="J3276">
        <f t="shared" si="612"/>
        <v>-1.7000000000000028</v>
      </c>
      <c r="K3276">
        <f t="shared" si="613"/>
        <v>0.39999999999999858</v>
      </c>
      <c r="L3276">
        <f t="shared" si="614"/>
        <v>0.12905070600000013</v>
      </c>
      <c r="M3276">
        <f t="shared" si="615"/>
        <v>343499.999930555</v>
      </c>
      <c r="N3276">
        <f t="shared" si="616"/>
        <v>1.7000000000000028</v>
      </c>
      <c r="O3276" t="str">
        <f t="shared" si="617"/>
        <v/>
      </c>
      <c r="P3276" t="str">
        <f>IFERROR(VLOOKUP(A3276,Ref_Data!$A:$B,2,0),"Unknown")</f>
        <v>Lower Middle Income</v>
      </c>
      <c r="Q3276" t="str">
        <f>IFERROR(VLOOKUP(A3276,Ref_Data!$A:$C,3,0),"Unknown")</f>
        <v>East Asia &amp; Pacific</v>
      </c>
      <c r="R3276" t="str">
        <f t="shared" si="618"/>
        <v>Universal Access</v>
      </c>
      <c r="S3276">
        <f t="shared" si="619"/>
        <v>11.174831489726557</v>
      </c>
      <c r="T3276">
        <f t="shared" si="620"/>
        <v>6.3966183574879416</v>
      </c>
      <c r="U3276">
        <f t="shared" si="621"/>
        <v>-2.973934796004186</v>
      </c>
      <c r="V3276">
        <f t="shared" si="622"/>
        <v>1.8999999999999915</v>
      </c>
      <c r="W3276">
        <f t="shared" si="623"/>
        <v>0.24374954600000009</v>
      </c>
    </row>
    <row r="3277" spans="1:23" x14ac:dyDescent="0.2">
      <c r="A3277" t="s">
        <v>507</v>
      </c>
      <c r="B3277" t="s">
        <v>506</v>
      </c>
      <c r="C3277">
        <v>2022</v>
      </c>
      <c r="D3277">
        <v>98.3</v>
      </c>
      <c r="E3277">
        <v>35.9</v>
      </c>
      <c r="F3277">
        <v>1.544171959</v>
      </c>
      <c r="H3277">
        <v>215261</v>
      </c>
      <c r="I3277" t="str">
        <f>Master_Data!$A3277 &amp; "-" &amp; Master_Data!$C3277</f>
        <v>WSM-2022</v>
      </c>
      <c r="J3277">
        <f t="shared" si="612"/>
        <v>0</v>
      </c>
      <c r="K3277">
        <f t="shared" si="613"/>
        <v>-0.10000000000000142</v>
      </c>
      <c r="L3277">
        <f t="shared" si="614"/>
        <v>-6.2627586000000068E-2</v>
      </c>
      <c r="M3277">
        <f t="shared" si="615"/>
        <v>332400.00006629899</v>
      </c>
      <c r="N3277">
        <f t="shared" si="616"/>
        <v>1.7000000000000028</v>
      </c>
      <c r="O3277" t="str">
        <f t="shared" si="617"/>
        <v/>
      </c>
      <c r="P3277" t="str">
        <f>IFERROR(VLOOKUP(A3277,Ref_Data!$A:$B,2,0),"Unknown")</f>
        <v>Lower Middle Income</v>
      </c>
      <c r="Q3277" t="str">
        <f>IFERROR(VLOOKUP(A3277,Ref_Data!$A:$C,3,0),"Unknown")</f>
        <v>East Asia &amp; Pacific</v>
      </c>
      <c r="R3277" t="str">
        <f t="shared" si="618"/>
        <v>Universal Access</v>
      </c>
      <c r="S3277">
        <f t="shared" si="619"/>
        <v>10.88594633601565</v>
      </c>
      <c r="T3277">
        <f t="shared" si="620"/>
        <v>5.4782608695652044</v>
      </c>
      <c r="U3277">
        <f t="shared" si="621"/>
        <v>-3.0066290932259365</v>
      </c>
      <c r="V3277">
        <f t="shared" si="622"/>
        <v>1.8999999999999915</v>
      </c>
      <c r="W3277">
        <f t="shared" si="623"/>
        <v>0.18112196000000003</v>
      </c>
    </row>
    <row r="3278" spans="1:23" x14ac:dyDescent="0.2">
      <c r="A3278" t="s">
        <v>509</v>
      </c>
      <c r="B3278" t="s">
        <v>508</v>
      </c>
      <c r="C3278">
        <v>2010</v>
      </c>
      <c r="D3278">
        <v>60.8</v>
      </c>
      <c r="E3278">
        <v>0.8</v>
      </c>
      <c r="F3278">
        <v>0.984687109</v>
      </c>
      <c r="G3278">
        <v>291.86200000000002</v>
      </c>
      <c r="H3278">
        <v>26754387</v>
      </c>
      <c r="I3278" t="str">
        <f>Master_Data!$A3278 &amp; "-" &amp; Master_Data!$C3278</f>
        <v>YEM-2010</v>
      </c>
      <c r="J3278" t="str">
        <f t="shared" si="612"/>
        <v/>
      </c>
      <c r="K3278" t="str">
        <f t="shared" si="613"/>
        <v/>
      </c>
      <c r="L3278" t="str">
        <f t="shared" si="614"/>
        <v/>
      </c>
      <c r="M3278">
        <f t="shared" si="615"/>
        <v>26344699.988097183</v>
      </c>
      <c r="N3278">
        <f t="shared" si="616"/>
        <v>39.200000000000003</v>
      </c>
      <c r="O3278">
        <f t="shared" si="617"/>
        <v>3.3738105988446594</v>
      </c>
      <c r="P3278" t="str">
        <f>IFERROR(VLOOKUP(A3278,Ref_Data!$A:$B,2,0),"Unknown")</f>
        <v>Low Income</v>
      </c>
      <c r="Q3278" t="str">
        <f>IFERROR(VLOOKUP(A3278,Ref_Data!$A:$C,3,0),"Unknown")</f>
        <v>Middle East &amp; North Africa</v>
      </c>
      <c r="R3278" t="str">
        <f t="shared" si="618"/>
        <v>Moderate Access</v>
      </c>
      <c r="S3278">
        <f t="shared" si="619"/>
        <v>-18.824657439414054</v>
      </c>
      <c r="T3278">
        <f t="shared" si="620"/>
        <v>-29.612664906737901</v>
      </c>
      <c r="U3278">
        <f t="shared" si="621"/>
        <v>-4.1133721049916341</v>
      </c>
      <c r="V3278">
        <f t="shared" si="622"/>
        <v>0</v>
      </c>
      <c r="W3278">
        <f t="shared" si="623"/>
        <v>0</v>
      </c>
    </row>
    <row r="3279" spans="1:23" x14ac:dyDescent="0.2">
      <c r="A3279" t="s">
        <v>509</v>
      </c>
      <c r="B3279" t="s">
        <v>508</v>
      </c>
      <c r="C3279">
        <v>2011</v>
      </c>
      <c r="D3279">
        <v>62</v>
      </c>
      <c r="E3279">
        <v>0.9</v>
      </c>
      <c r="F3279">
        <v>0.833886303</v>
      </c>
      <c r="G3279">
        <v>240.1924286</v>
      </c>
      <c r="H3279">
        <v>27582897</v>
      </c>
      <c r="I3279" t="str">
        <f>Master_Data!$A3279 &amp; "-" &amp; Master_Data!$C3279</f>
        <v>YEM-2011</v>
      </c>
      <c r="J3279">
        <f t="shared" si="612"/>
        <v>1.2000000000000028</v>
      </c>
      <c r="K3279">
        <f t="shared" si="613"/>
        <v>9.9999999999999978E-2</v>
      </c>
      <c r="L3279">
        <f t="shared" si="614"/>
        <v>-0.15080080600000001</v>
      </c>
      <c r="M3279">
        <f t="shared" si="615"/>
        <v>23001000.005359791</v>
      </c>
      <c r="N3279">
        <f t="shared" si="616"/>
        <v>38</v>
      </c>
      <c r="O3279">
        <f t="shared" si="617"/>
        <v>3.4717426684114887</v>
      </c>
      <c r="P3279" t="str">
        <f>IFERROR(VLOOKUP(A3279,Ref_Data!$A:$B,2,0),"Unknown")</f>
        <v>Low Income</v>
      </c>
      <c r="Q3279" t="str">
        <f>IFERROR(VLOOKUP(A3279,Ref_Data!$A:$C,3,0),"Unknown")</f>
        <v>Middle East &amp; North Africa</v>
      </c>
      <c r="R3279" t="str">
        <f t="shared" si="618"/>
        <v>Moderate Access</v>
      </c>
      <c r="S3279">
        <f t="shared" si="619"/>
        <v>-18.415327430820312</v>
      </c>
      <c r="T3279">
        <f t="shared" si="620"/>
        <v>-29.297370289641144</v>
      </c>
      <c r="U3279">
        <f t="shared" si="621"/>
        <v>-4.2926470807740555</v>
      </c>
      <c r="V3279">
        <f t="shared" si="622"/>
        <v>1.2000000000000028</v>
      </c>
      <c r="W3279">
        <f t="shared" si="623"/>
        <v>-0.15080080600000001</v>
      </c>
    </row>
    <row r="3280" spans="1:23" x14ac:dyDescent="0.2">
      <c r="A3280" t="s">
        <v>509</v>
      </c>
      <c r="B3280" t="s">
        <v>508</v>
      </c>
      <c r="C3280">
        <v>2012</v>
      </c>
      <c r="D3280">
        <v>52.4</v>
      </c>
      <c r="E3280">
        <v>1.1000000000000001</v>
      </c>
      <c r="F3280">
        <v>0.77382968100000005</v>
      </c>
      <c r="G3280">
        <v>210.8277592</v>
      </c>
      <c r="H3280">
        <v>28433647</v>
      </c>
      <c r="I3280" t="str">
        <f>Master_Data!$A3280 &amp; "-" &amp; Master_Data!$C3280</f>
        <v>YEM-2012</v>
      </c>
      <c r="J3280">
        <f t="shared" si="612"/>
        <v>-9.6000000000000014</v>
      </c>
      <c r="K3280">
        <f t="shared" si="613"/>
        <v>0.20000000000000007</v>
      </c>
      <c r="L3280">
        <f t="shared" si="614"/>
        <v>-6.0056621999999948E-2</v>
      </c>
      <c r="M3280">
        <f t="shared" si="615"/>
        <v>22002799.987676609</v>
      </c>
      <c r="N3280">
        <f t="shared" si="616"/>
        <v>47.6</v>
      </c>
      <c r="O3280">
        <f t="shared" si="617"/>
        <v>3.6704354489956557</v>
      </c>
      <c r="P3280" t="str">
        <f>IFERROR(VLOOKUP(A3280,Ref_Data!$A:$B,2,0),"Unknown")</f>
        <v>Low Income</v>
      </c>
      <c r="Q3280" t="str">
        <f>IFERROR(VLOOKUP(A3280,Ref_Data!$A:$C,3,0),"Unknown")</f>
        <v>Middle East &amp; North Africa</v>
      </c>
      <c r="R3280" t="str">
        <f t="shared" si="618"/>
        <v>Moderate Access</v>
      </c>
      <c r="S3280">
        <f t="shared" si="619"/>
        <v>-28.720804536015628</v>
      </c>
      <c r="T3280">
        <f t="shared" si="620"/>
        <v>-29.007129453224881</v>
      </c>
      <c r="U3280">
        <f t="shared" si="621"/>
        <v>-4.6316743820962287</v>
      </c>
      <c r="V3280">
        <f t="shared" si="622"/>
        <v>-8.3999999999999986</v>
      </c>
      <c r="W3280">
        <f t="shared" si="623"/>
        <v>-0.21085742799999996</v>
      </c>
    </row>
    <row r="3281" spans="1:23" x14ac:dyDescent="0.2">
      <c r="A3281" t="s">
        <v>509</v>
      </c>
      <c r="B3281" t="s">
        <v>508</v>
      </c>
      <c r="C3281">
        <v>2013</v>
      </c>
      <c r="D3281">
        <v>75.599999999999994</v>
      </c>
      <c r="E3281">
        <v>0.8</v>
      </c>
      <c r="F3281">
        <v>0.98209487699999998</v>
      </c>
      <c r="G3281">
        <v>281.95318229999998</v>
      </c>
      <c r="H3281">
        <v>29312952</v>
      </c>
      <c r="I3281" t="str">
        <f>Master_Data!$A3281 &amp; "-" &amp; Master_Data!$C3281</f>
        <v>YEM-2013</v>
      </c>
      <c r="J3281">
        <f t="shared" si="612"/>
        <v>23.199999999999996</v>
      </c>
      <c r="K3281">
        <f t="shared" si="613"/>
        <v>-0.30000000000000004</v>
      </c>
      <c r="L3281">
        <f t="shared" si="614"/>
        <v>0.20826519599999993</v>
      </c>
      <c r="M3281">
        <f t="shared" si="615"/>
        <v>28788099.988946903</v>
      </c>
      <c r="N3281">
        <f t="shared" si="616"/>
        <v>24.400000000000006</v>
      </c>
      <c r="O3281">
        <f t="shared" si="617"/>
        <v>3.4831842257947803</v>
      </c>
      <c r="P3281" t="str">
        <f>IFERROR(VLOOKUP(A3281,Ref_Data!$A:$B,2,0),"Unknown")</f>
        <v>Low Income</v>
      </c>
      <c r="Q3281" t="str">
        <f>IFERROR(VLOOKUP(A3281,Ref_Data!$A:$C,3,0),"Unknown")</f>
        <v>Middle East &amp; North Africa</v>
      </c>
      <c r="R3281" t="str">
        <f t="shared" si="618"/>
        <v>Moderate Access</v>
      </c>
      <c r="S3281">
        <f t="shared" si="619"/>
        <v>-6.1125381766406122</v>
      </c>
      <c r="T3281">
        <f t="shared" si="620"/>
        <v>-29.501640083835348</v>
      </c>
      <c r="U3281">
        <f t="shared" si="621"/>
        <v>-3.9862755670000043</v>
      </c>
      <c r="V3281">
        <f t="shared" si="622"/>
        <v>14.799999999999997</v>
      </c>
      <c r="W3281">
        <f t="shared" si="623"/>
        <v>-2.5922320000000276E-3</v>
      </c>
    </row>
    <row r="3282" spans="1:23" x14ac:dyDescent="0.2">
      <c r="A3282" t="s">
        <v>509</v>
      </c>
      <c r="B3282" t="s">
        <v>508</v>
      </c>
      <c r="C3282">
        <v>2014</v>
      </c>
      <c r="D3282">
        <v>66.099999999999994</v>
      </c>
      <c r="E3282">
        <v>0.8</v>
      </c>
      <c r="F3282">
        <v>0.93811652599999995</v>
      </c>
      <c r="G3282">
        <v>259.81594269999999</v>
      </c>
      <c r="H3282">
        <v>30226309</v>
      </c>
      <c r="I3282" t="str">
        <f>Master_Data!$A3282 &amp; "-" &amp; Master_Data!$C3282</f>
        <v>YEM-2014</v>
      </c>
      <c r="J3282">
        <f t="shared" si="612"/>
        <v>-9.5</v>
      </c>
      <c r="K3282">
        <f t="shared" si="613"/>
        <v>0</v>
      </c>
      <c r="L3282">
        <f t="shared" si="614"/>
        <v>-4.3978351000000027E-2</v>
      </c>
      <c r="M3282">
        <f t="shared" si="615"/>
        <v>28355799.992882531</v>
      </c>
      <c r="N3282">
        <f t="shared" si="616"/>
        <v>33.900000000000006</v>
      </c>
      <c r="O3282">
        <f t="shared" si="617"/>
        <v>3.6106965425259099</v>
      </c>
      <c r="P3282" t="str">
        <f>IFERROR(VLOOKUP(A3282,Ref_Data!$A:$B,2,0),"Unknown")</f>
        <v>Low Income</v>
      </c>
      <c r="Q3282" t="str">
        <f>IFERROR(VLOOKUP(A3282,Ref_Data!$A:$C,3,0),"Unknown")</f>
        <v>Middle East &amp; North Africa</v>
      </c>
      <c r="R3282" t="str">
        <f t="shared" si="618"/>
        <v>Moderate Access</v>
      </c>
      <c r="S3282">
        <f t="shared" si="619"/>
        <v>-16.340902588867152</v>
      </c>
      <c r="T3282">
        <f t="shared" si="620"/>
        <v>-29.311726605578301</v>
      </c>
      <c r="U3282">
        <f t="shared" si="621"/>
        <v>-3.8531703720836843</v>
      </c>
      <c r="V3282">
        <f t="shared" si="622"/>
        <v>5.2999999999999972</v>
      </c>
      <c r="W3282">
        <f t="shared" si="623"/>
        <v>-4.6570583000000054E-2</v>
      </c>
    </row>
    <row r="3283" spans="1:23" x14ac:dyDescent="0.2">
      <c r="A3283" t="s">
        <v>509</v>
      </c>
      <c r="B3283" t="s">
        <v>508</v>
      </c>
      <c r="C3283">
        <v>2015</v>
      </c>
      <c r="D3283">
        <v>67.400000000000006</v>
      </c>
      <c r="E3283">
        <v>2</v>
      </c>
      <c r="F3283">
        <v>0.457400001</v>
      </c>
      <c r="G3283">
        <v>119.9940934</v>
      </c>
      <c r="H3283">
        <v>31159379</v>
      </c>
      <c r="I3283" t="str">
        <f>Master_Data!$A3283 &amp; "-" &amp; Master_Data!$C3283</f>
        <v>YEM-2015</v>
      </c>
      <c r="J3283">
        <f t="shared" si="612"/>
        <v>1.3000000000000114</v>
      </c>
      <c r="K3283">
        <f t="shared" si="613"/>
        <v>1.2</v>
      </c>
      <c r="L3283">
        <f t="shared" si="614"/>
        <v>-0.48071652499999995</v>
      </c>
      <c r="M3283">
        <f t="shared" si="615"/>
        <v>14252299.985759379</v>
      </c>
      <c r="N3283">
        <f t="shared" si="616"/>
        <v>32.599999999999994</v>
      </c>
      <c r="O3283">
        <f t="shared" si="617"/>
        <v>3.8118543008217771</v>
      </c>
      <c r="P3283" t="str">
        <f>IFERROR(VLOOKUP(A3283,Ref_Data!$A:$B,2,0),"Unknown")</f>
        <v>Low Income</v>
      </c>
      <c r="Q3283" t="str">
        <f>IFERROR(VLOOKUP(A3283,Ref_Data!$A:$C,3,0),"Unknown")</f>
        <v>Middle East &amp; North Africa</v>
      </c>
      <c r="R3283" t="str">
        <f t="shared" si="618"/>
        <v>Moderate Access</v>
      </c>
      <c r="S3283">
        <f t="shared" si="619"/>
        <v>-15.615238558046883</v>
      </c>
      <c r="T3283">
        <f t="shared" si="620"/>
        <v>-27.91515719149799</v>
      </c>
      <c r="U3283">
        <f t="shared" si="621"/>
        <v>-4.2520413650041791</v>
      </c>
      <c r="V3283">
        <f t="shared" si="622"/>
        <v>6.6000000000000085</v>
      </c>
      <c r="W3283">
        <f t="shared" si="623"/>
        <v>-0.527287108</v>
      </c>
    </row>
    <row r="3284" spans="1:23" x14ac:dyDescent="0.2">
      <c r="A3284" t="s">
        <v>509</v>
      </c>
      <c r="B3284" t="s">
        <v>508</v>
      </c>
      <c r="C3284">
        <v>2016</v>
      </c>
      <c r="D3284">
        <v>68.900000000000006</v>
      </c>
      <c r="E3284">
        <v>2.6</v>
      </c>
      <c r="F3284">
        <v>0.33104726699999998</v>
      </c>
      <c r="G3284">
        <v>83.369532590000006</v>
      </c>
      <c r="H3284">
        <v>32109010</v>
      </c>
      <c r="I3284" t="str">
        <f>Master_Data!$A3284 &amp; "-" &amp; Master_Data!$C3284</f>
        <v>YEM-2016</v>
      </c>
      <c r="J3284">
        <f t="shared" si="612"/>
        <v>1.5</v>
      </c>
      <c r="K3284">
        <f t="shared" si="613"/>
        <v>0.60000000000000009</v>
      </c>
      <c r="L3284">
        <f t="shared" si="614"/>
        <v>-0.12635273400000002</v>
      </c>
      <c r="M3284">
        <f t="shared" si="615"/>
        <v>10629600.00657567</v>
      </c>
      <c r="N3284">
        <f t="shared" si="616"/>
        <v>31.099999999999994</v>
      </c>
      <c r="O3284">
        <f t="shared" si="617"/>
        <v>3.9708423055223943</v>
      </c>
      <c r="P3284" t="str">
        <f>IFERROR(VLOOKUP(A3284,Ref_Data!$A:$B,2,0),"Unknown")</f>
        <v>Low Income</v>
      </c>
      <c r="Q3284" t="str">
        <f>IFERROR(VLOOKUP(A3284,Ref_Data!$A:$C,3,0),"Unknown")</f>
        <v>Middle East &amp; North Africa</v>
      </c>
      <c r="R3284" t="str">
        <f t="shared" si="618"/>
        <v>Moderate Access</v>
      </c>
      <c r="S3284">
        <f t="shared" si="619"/>
        <v>-15.194751130546962</v>
      </c>
      <c r="T3284">
        <f t="shared" si="620"/>
        <v>-27.106057525184724</v>
      </c>
      <c r="U3284">
        <f t="shared" si="621"/>
        <v>-4.3433245286694566</v>
      </c>
      <c r="V3284">
        <f t="shared" si="622"/>
        <v>8.1000000000000085</v>
      </c>
      <c r="W3284">
        <f t="shared" si="623"/>
        <v>-0.65363984200000003</v>
      </c>
    </row>
    <row r="3285" spans="1:23" x14ac:dyDescent="0.2">
      <c r="A3285" t="s">
        <v>509</v>
      </c>
      <c r="B3285" t="s">
        <v>508</v>
      </c>
      <c r="C3285">
        <v>2017</v>
      </c>
      <c r="D3285">
        <v>79.2</v>
      </c>
      <c r="E3285">
        <v>3</v>
      </c>
      <c r="F3285">
        <v>0.29693945399999999</v>
      </c>
      <c r="G3285">
        <v>71.965030159999998</v>
      </c>
      <c r="H3285">
        <v>33090921</v>
      </c>
      <c r="I3285" t="str">
        <f>Master_Data!$A3285 &amp; "-" &amp; Master_Data!$C3285</f>
        <v>YEM-2017</v>
      </c>
      <c r="J3285">
        <f t="shared" si="612"/>
        <v>10.299999999999997</v>
      </c>
      <c r="K3285">
        <f t="shared" si="613"/>
        <v>0.39999999999999991</v>
      </c>
      <c r="L3285">
        <f t="shared" si="614"/>
        <v>-3.4107812999999987E-2</v>
      </c>
      <c r="M3285">
        <f t="shared" si="615"/>
        <v>9826000.0140971337</v>
      </c>
      <c r="N3285">
        <f t="shared" si="616"/>
        <v>20.799999999999997</v>
      </c>
      <c r="O3285">
        <f t="shared" si="617"/>
        <v>4.12616312867255</v>
      </c>
      <c r="P3285" t="str">
        <f>IFERROR(VLOOKUP(A3285,Ref_Data!$A:$B,2,0),"Unknown")</f>
        <v>Low Income</v>
      </c>
      <c r="Q3285" t="str">
        <f>IFERROR(VLOOKUP(A3285,Ref_Data!$A:$C,3,0),"Unknown")</f>
        <v>Middle East &amp; North Africa</v>
      </c>
      <c r="R3285" t="str">
        <f t="shared" si="618"/>
        <v>Moderate Access</v>
      </c>
      <c r="S3285">
        <f t="shared" si="619"/>
        <v>-5.653907690078114</v>
      </c>
      <c r="T3285">
        <f t="shared" si="620"/>
        <v>-26.541518871734947</v>
      </c>
      <c r="U3285">
        <f t="shared" si="621"/>
        <v>-4.3808116115732236</v>
      </c>
      <c r="V3285">
        <f t="shared" si="622"/>
        <v>18.400000000000006</v>
      </c>
      <c r="W3285">
        <f t="shared" si="623"/>
        <v>-0.68774765500000001</v>
      </c>
    </row>
    <row r="3286" spans="1:23" x14ac:dyDescent="0.2">
      <c r="A3286" t="s">
        <v>509</v>
      </c>
      <c r="B3286" t="s">
        <v>508</v>
      </c>
      <c r="C3286">
        <v>2018</v>
      </c>
      <c r="D3286">
        <v>62</v>
      </c>
      <c r="E3286">
        <v>2.9</v>
      </c>
      <c r="F3286">
        <v>0.35186257799999998</v>
      </c>
      <c r="G3286">
        <v>93.94087949</v>
      </c>
      <c r="H3286">
        <v>34085182</v>
      </c>
      <c r="I3286" t="str">
        <f>Master_Data!$A3286 &amp; "-" &amp; Master_Data!$C3286</f>
        <v>YEM-2018</v>
      </c>
      <c r="J3286">
        <f t="shared" si="612"/>
        <v>-17.200000000000003</v>
      </c>
      <c r="K3286">
        <f t="shared" si="613"/>
        <v>-0.10000000000000009</v>
      </c>
      <c r="L3286">
        <f t="shared" si="614"/>
        <v>5.492312399999999E-2</v>
      </c>
      <c r="M3286">
        <f t="shared" si="615"/>
        <v>11993300.010119196</v>
      </c>
      <c r="N3286">
        <f t="shared" si="616"/>
        <v>38</v>
      </c>
      <c r="O3286">
        <f t="shared" si="617"/>
        <v>3.7455746625988926</v>
      </c>
      <c r="P3286" t="str">
        <f>IFERROR(VLOOKUP(A3286,Ref_Data!$A:$B,2,0),"Unknown")</f>
        <v>Low Income</v>
      </c>
      <c r="Q3286" t="str">
        <f>IFERROR(VLOOKUP(A3286,Ref_Data!$A:$C,3,0),"Unknown")</f>
        <v>Middle East &amp; North Africa</v>
      </c>
      <c r="R3286" t="str">
        <f t="shared" si="618"/>
        <v>Moderate Access</v>
      </c>
      <c r="S3286">
        <f t="shared" si="619"/>
        <v>-23.483800559687495</v>
      </c>
      <c r="T3286">
        <f t="shared" si="620"/>
        <v>-26.663030170325303</v>
      </c>
      <c r="U3286">
        <f t="shared" si="621"/>
        <v>-4.3590064316276145</v>
      </c>
      <c r="V3286">
        <f t="shared" si="622"/>
        <v>1.2000000000000028</v>
      </c>
      <c r="W3286">
        <f t="shared" si="623"/>
        <v>-0.63282453100000002</v>
      </c>
    </row>
    <row r="3287" spans="1:23" x14ac:dyDescent="0.2">
      <c r="A3287" t="s">
        <v>509</v>
      </c>
      <c r="B3287" t="s">
        <v>508</v>
      </c>
      <c r="C3287">
        <v>2019</v>
      </c>
      <c r="D3287">
        <v>72.8</v>
      </c>
      <c r="E3287">
        <v>3</v>
      </c>
      <c r="F3287">
        <v>0.35151822999999999</v>
      </c>
      <c r="G3287">
        <v>92.677470970000002</v>
      </c>
      <c r="H3287">
        <v>35111408</v>
      </c>
      <c r="I3287" t="str">
        <f>Master_Data!$A3287 &amp; "-" &amp; Master_Data!$C3287</f>
        <v>YEM-2019</v>
      </c>
      <c r="J3287">
        <f t="shared" si="612"/>
        <v>10.799999999999997</v>
      </c>
      <c r="K3287">
        <f t="shared" si="613"/>
        <v>0.10000000000000009</v>
      </c>
      <c r="L3287">
        <f t="shared" si="614"/>
        <v>-3.4434799999999433E-4</v>
      </c>
      <c r="M3287">
        <f t="shared" si="615"/>
        <v>12342299.99296784</v>
      </c>
      <c r="N3287">
        <f t="shared" si="616"/>
        <v>27.200000000000003</v>
      </c>
      <c r="O3287">
        <f t="shared" si="617"/>
        <v>3.7929199655630175</v>
      </c>
      <c r="P3287" t="str">
        <f>IFERROR(VLOOKUP(A3287,Ref_Data!$A:$B,2,0),"Unknown")</f>
        <v>Low Income</v>
      </c>
      <c r="Q3287" t="str">
        <f>IFERROR(VLOOKUP(A3287,Ref_Data!$A:$C,3,0),"Unknown")</f>
        <v>Middle East &amp; North Africa</v>
      </c>
      <c r="R3287" t="str">
        <f t="shared" si="618"/>
        <v>Moderate Access</v>
      </c>
      <c r="S3287">
        <f t="shared" si="619"/>
        <v>-13.241377139414126</v>
      </c>
      <c r="T3287">
        <f t="shared" si="620"/>
        <v>-26.462191043827289</v>
      </c>
      <c r="U3287">
        <f t="shared" si="621"/>
        <v>-4.3318830655815876</v>
      </c>
      <c r="V3287">
        <f t="shared" si="622"/>
        <v>12</v>
      </c>
      <c r="W3287">
        <f t="shared" si="623"/>
        <v>-0.63316887900000007</v>
      </c>
    </row>
    <row r="3288" spans="1:23" x14ac:dyDescent="0.2">
      <c r="A3288" t="s">
        <v>509</v>
      </c>
      <c r="B3288" t="s">
        <v>508</v>
      </c>
      <c r="C3288">
        <v>2020</v>
      </c>
      <c r="D3288">
        <v>73.900000000000006</v>
      </c>
      <c r="E3288">
        <v>3.5</v>
      </c>
      <c r="F3288">
        <v>0.31319615099999998</v>
      </c>
      <c r="G3288">
        <v>77.587699830000005</v>
      </c>
      <c r="H3288">
        <v>36134863</v>
      </c>
      <c r="I3288" t="str">
        <f>Master_Data!$A3288 &amp; "-" &amp; Master_Data!$C3288</f>
        <v>YEM-2020</v>
      </c>
      <c r="J3288">
        <f t="shared" si="612"/>
        <v>1.1000000000000085</v>
      </c>
      <c r="K3288">
        <f t="shared" si="613"/>
        <v>0.5</v>
      </c>
      <c r="L3288">
        <f t="shared" si="614"/>
        <v>-3.8322079000000009E-2</v>
      </c>
      <c r="M3288">
        <f t="shared" si="615"/>
        <v>11317300.008512313</v>
      </c>
      <c r="N3288">
        <f t="shared" si="616"/>
        <v>26.099999999999994</v>
      </c>
      <c r="O3288">
        <f t="shared" si="617"/>
        <v>4.036672715987641</v>
      </c>
      <c r="P3288" t="str">
        <f>IFERROR(VLOOKUP(A3288,Ref_Data!$A:$B,2,0),"Unknown")</f>
        <v>Low Income</v>
      </c>
      <c r="Q3288" t="str">
        <f>IFERROR(VLOOKUP(A3288,Ref_Data!$A:$C,3,0),"Unknown")</f>
        <v>Middle East &amp; North Africa</v>
      </c>
      <c r="R3288" t="str">
        <f t="shared" si="618"/>
        <v>Moderate Access</v>
      </c>
      <c r="S3288">
        <f t="shared" si="619"/>
        <v>-12.673834525664077</v>
      </c>
      <c r="T3288">
        <f t="shared" si="620"/>
        <v>-27.034853433815261</v>
      </c>
      <c r="U3288">
        <f t="shared" si="621"/>
        <v>-4.0875514853012582</v>
      </c>
      <c r="V3288">
        <f t="shared" si="622"/>
        <v>13.100000000000009</v>
      </c>
      <c r="W3288">
        <f t="shared" si="623"/>
        <v>-0.67149095800000003</v>
      </c>
    </row>
    <row r="3289" spans="1:23" x14ac:dyDescent="0.2">
      <c r="A3289" t="s">
        <v>509</v>
      </c>
      <c r="B3289" t="s">
        <v>508</v>
      </c>
      <c r="C3289">
        <v>2021</v>
      </c>
      <c r="D3289">
        <v>74.900000000000006</v>
      </c>
      <c r="E3289">
        <v>3.7</v>
      </c>
      <c r="F3289">
        <v>0.30207405799999998</v>
      </c>
      <c r="G3289">
        <v>71.342068659999995</v>
      </c>
      <c r="H3289">
        <v>37140230</v>
      </c>
      <c r="I3289" t="str">
        <f>Master_Data!$A3289 &amp; "-" &amp; Master_Data!$C3289</f>
        <v>YEM-2021</v>
      </c>
      <c r="J3289">
        <f t="shared" si="612"/>
        <v>1</v>
      </c>
      <c r="K3289">
        <f t="shared" si="613"/>
        <v>0.20000000000000018</v>
      </c>
      <c r="L3289">
        <f t="shared" si="614"/>
        <v>-1.1122093E-2</v>
      </c>
      <c r="M3289">
        <f t="shared" si="615"/>
        <v>11219099.991153339</v>
      </c>
      <c r="N3289">
        <f t="shared" si="616"/>
        <v>25.099999999999994</v>
      </c>
      <c r="O3289">
        <f t="shared" si="617"/>
        <v>4.2341645493855236</v>
      </c>
      <c r="P3289" t="str">
        <f>IFERROR(VLOOKUP(A3289,Ref_Data!$A:$B,2,0),"Unknown")</f>
        <v>Low Income</v>
      </c>
      <c r="Q3289" t="str">
        <f>IFERROR(VLOOKUP(A3289,Ref_Data!$A:$C,3,0),"Unknown")</f>
        <v>Middle East &amp; North Africa</v>
      </c>
      <c r="R3289" t="str">
        <f t="shared" si="618"/>
        <v>Moderate Access</v>
      </c>
      <c r="S3289">
        <f t="shared" si="619"/>
        <v>-12.225168510273434</v>
      </c>
      <c r="T3289">
        <f t="shared" si="620"/>
        <v>-25.903381642512059</v>
      </c>
      <c r="U3289">
        <f t="shared" si="621"/>
        <v>-4.2786602830041867</v>
      </c>
      <c r="V3289">
        <f t="shared" si="622"/>
        <v>14.100000000000009</v>
      </c>
      <c r="W3289">
        <f t="shared" si="623"/>
        <v>-0.68261305100000003</v>
      </c>
    </row>
    <row r="3290" spans="1:23" x14ac:dyDescent="0.2">
      <c r="A3290" t="s">
        <v>509</v>
      </c>
      <c r="B3290" t="s">
        <v>508</v>
      </c>
      <c r="C3290">
        <v>2022</v>
      </c>
      <c r="D3290">
        <v>76</v>
      </c>
      <c r="F3290">
        <v>0.28736979400000001</v>
      </c>
      <c r="G3290">
        <v>68.949534510000007</v>
      </c>
      <c r="H3290">
        <v>38222876</v>
      </c>
      <c r="I3290" t="str">
        <f>Master_Data!$A3290 &amp; "-" &amp; Master_Data!$C3290</f>
        <v>YEM-2022</v>
      </c>
      <c r="J3290">
        <f t="shared" si="612"/>
        <v>1.0999999999999943</v>
      </c>
      <c r="K3290" t="str">
        <f t="shared" si="613"/>
        <v/>
      </c>
      <c r="L3290">
        <f t="shared" si="614"/>
        <v>-1.4704263999999967E-2</v>
      </c>
      <c r="M3290">
        <f t="shared" si="615"/>
        <v>10984100.002207544</v>
      </c>
      <c r="N3290">
        <f t="shared" si="616"/>
        <v>24</v>
      </c>
      <c r="O3290">
        <f t="shared" si="617"/>
        <v>4.1678279054708005</v>
      </c>
      <c r="P3290" t="str">
        <f>IFERROR(VLOOKUP(A3290,Ref_Data!$A:$B,2,0),"Unknown")</f>
        <v>Low Income</v>
      </c>
      <c r="Q3290" t="str">
        <f>IFERROR(VLOOKUP(A3290,Ref_Data!$A:$C,3,0),"Unknown")</f>
        <v>Middle East &amp; North Africa</v>
      </c>
      <c r="R3290" t="str">
        <f t="shared" si="618"/>
        <v>Moderate Access</v>
      </c>
      <c r="S3290">
        <f t="shared" si="619"/>
        <v>-11.414053663984348</v>
      </c>
      <c r="T3290" t="str">
        <f t="shared" si="620"/>
        <v/>
      </c>
      <c r="U3290">
        <f t="shared" si="621"/>
        <v>-4.2634312582259364</v>
      </c>
      <c r="V3290">
        <f t="shared" si="622"/>
        <v>15.200000000000003</v>
      </c>
      <c r="W3290">
        <f t="shared" si="623"/>
        <v>-0.69731731500000005</v>
      </c>
    </row>
    <row r="3291" spans="1:23" x14ac:dyDescent="0.2">
      <c r="A3291" t="s">
        <v>511</v>
      </c>
      <c r="B3291" t="s">
        <v>510</v>
      </c>
      <c r="C3291">
        <v>2010</v>
      </c>
      <c r="D3291">
        <v>82.8</v>
      </c>
      <c r="E3291">
        <v>9.4</v>
      </c>
      <c r="F3291">
        <v>8.8711742999999998</v>
      </c>
      <c r="G3291">
        <v>2518.4419029999999</v>
      </c>
      <c r="H3291">
        <v>52344051</v>
      </c>
      <c r="I3291" t="str">
        <f>Master_Data!$A3291 &amp; "-" &amp; Master_Data!$C3291</f>
        <v>ZAF-2010</v>
      </c>
      <c r="J3291" t="str">
        <f t="shared" si="612"/>
        <v/>
      </c>
      <c r="K3291" t="str">
        <f t="shared" si="613"/>
        <v/>
      </c>
      <c r="L3291" t="str">
        <f t="shared" si="614"/>
        <v/>
      </c>
      <c r="M3291">
        <f t="shared" si="615"/>
        <v>464353199.98908931</v>
      </c>
      <c r="N3291">
        <f t="shared" si="616"/>
        <v>17.200000000000003</v>
      </c>
      <c r="O3291">
        <f t="shared" si="617"/>
        <v>3.5224851879380443</v>
      </c>
      <c r="P3291" t="str">
        <f>IFERROR(VLOOKUP(A3291,Ref_Data!$A:$B,2,0),"Unknown")</f>
        <v>Upper Middle Income</v>
      </c>
      <c r="Q3291" t="str">
        <f>IFERROR(VLOOKUP(A3291,Ref_Data!$A:$C,3,0),"Unknown")</f>
        <v>Sub-Saharan Africa</v>
      </c>
      <c r="R3291" t="str">
        <f t="shared" si="618"/>
        <v>High Access</v>
      </c>
      <c r="S3291">
        <f t="shared" si="619"/>
        <v>3.1753425605859462</v>
      </c>
      <c r="T3291">
        <f t="shared" si="620"/>
        <v>-21.012664906737903</v>
      </c>
      <c r="U3291">
        <f t="shared" si="621"/>
        <v>3.7731150860083655</v>
      </c>
      <c r="V3291">
        <f t="shared" si="622"/>
        <v>0</v>
      </c>
      <c r="W3291">
        <f t="shared" si="623"/>
        <v>0</v>
      </c>
    </row>
    <row r="3292" spans="1:23" x14ac:dyDescent="0.2">
      <c r="A3292" t="s">
        <v>511</v>
      </c>
      <c r="B3292" t="s">
        <v>510</v>
      </c>
      <c r="C3292">
        <v>2011</v>
      </c>
      <c r="D3292">
        <v>83.6</v>
      </c>
      <c r="E3292">
        <v>9</v>
      </c>
      <c r="F3292">
        <v>8.3775862360000009</v>
      </c>
      <c r="G3292">
        <v>2536.4141760000002</v>
      </c>
      <c r="H3292">
        <v>52995205</v>
      </c>
      <c r="I3292" t="str">
        <f>Master_Data!$A3292 &amp; "-" &amp; Master_Data!$C3292</f>
        <v>ZAF-2011</v>
      </c>
      <c r="J3292">
        <f t="shared" si="612"/>
        <v>0.79999999999999716</v>
      </c>
      <c r="K3292">
        <f t="shared" si="613"/>
        <v>-0.40000000000000036</v>
      </c>
      <c r="L3292">
        <f t="shared" si="614"/>
        <v>-0.49358806399999899</v>
      </c>
      <c r="M3292">
        <f t="shared" si="615"/>
        <v>443971899.98199844</v>
      </c>
      <c r="N3292">
        <f t="shared" si="616"/>
        <v>16.400000000000006</v>
      </c>
      <c r="O3292">
        <f t="shared" si="617"/>
        <v>3.3029251749458757</v>
      </c>
      <c r="P3292" t="str">
        <f>IFERROR(VLOOKUP(A3292,Ref_Data!$A:$B,2,0),"Unknown")</f>
        <v>Upper Middle Income</v>
      </c>
      <c r="Q3292" t="str">
        <f>IFERROR(VLOOKUP(A3292,Ref_Data!$A:$C,3,0),"Unknown")</f>
        <v>Sub-Saharan Africa</v>
      </c>
      <c r="R3292" t="str">
        <f t="shared" si="618"/>
        <v>High Access</v>
      </c>
      <c r="S3292">
        <f t="shared" si="619"/>
        <v>3.184672569179682</v>
      </c>
      <c r="T3292">
        <f t="shared" si="620"/>
        <v>-21.197370289641142</v>
      </c>
      <c r="U3292">
        <f t="shared" si="621"/>
        <v>3.2510528522259454</v>
      </c>
      <c r="V3292">
        <f t="shared" si="622"/>
        <v>0.79999999999999716</v>
      </c>
      <c r="W3292">
        <f t="shared" si="623"/>
        <v>-0.49358806399999899</v>
      </c>
    </row>
    <row r="3293" spans="1:23" x14ac:dyDescent="0.2">
      <c r="A3293" t="s">
        <v>511</v>
      </c>
      <c r="B3293" t="s">
        <v>510</v>
      </c>
      <c r="C3293">
        <v>2012</v>
      </c>
      <c r="D3293">
        <v>85.2</v>
      </c>
      <c r="E3293">
        <v>8.3000000000000007</v>
      </c>
      <c r="F3293">
        <v>8.5766750399999996</v>
      </c>
      <c r="G3293">
        <v>2394.3979869999998</v>
      </c>
      <c r="H3293">
        <v>53782567</v>
      </c>
      <c r="I3293" t="str">
        <f>Master_Data!$A3293 &amp; "-" &amp; Master_Data!$C3293</f>
        <v>ZAF-2012</v>
      </c>
      <c r="J3293">
        <f t="shared" si="612"/>
        <v>1.6000000000000085</v>
      </c>
      <c r="K3293">
        <f t="shared" si="613"/>
        <v>-0.69999999999999929</v>
      </c>
      <c r="L3293">
        <f t="shared" si="614"/>
        <v>0.19908880399999873</v>
      </c>
      <c r="M3293">
        <f t="shared" si="615"/>
        <v>461275599.97602767</v>
      </c>
      <c r="N3293">
        <f t="shared" si="616"/>
        <v>14.799999999999997</v>
      </c>
      <c r="O3293">
        <f t="shared" si="617"/>
        <v>3.5819755473257504</v>
      </c>
      <c r="P3293" t="str">
        <f>IFERROR(VLOOKUP(A3293,Ref_Data!$A:$B,2,0),"Unknown")</f>
        <v>Upper Middle Income</v>
      </c>
      <c r="Q3293" t="str">
        <f>IFERROR(VLOOKUP(A3293,Ref_Data!$A:$C,3,0),"Unknown")</f>
        <v>Sub-Saharan Africa</v>
      </c>
      <c r="R3293" t="str">
        <f t="shared" si="618"/>
        <v>High Access</v>
      </c>
      <c r="S3293">
        <f t="shared" si="619"/>
        <v>4.0791954639843766</v>
      </c>
      <c r="T3293">
        <f t="shared" si="620"/>
        <v>-21.807129453224881</v>
      </c>
      <c r="U3293">
        <f t="shared" si="621"/>
        <v>3.1711709769037704</v>
      </c>
      <c r="V3293">
        <f t="shared" si="622"/>
        <v>2.4000000000000057</v>
      </c>
      <c r="W3293">
        <f t="shared" si="623"/>
        <v>-0.29449926000000026</v>
      </c>
    </row>
    <row r="3294" spans="1:23" x14ac:dyDescent="0.2">
      <c r="A3294" t="s">
        <v>511</v>
      </c>
      <c r="B3294" t="s">
        <v>510</v>
      </c>
      <c r="C3294">
        <v>2013</v>
      </c>
      <c r="D3294">
        <v>85.2</v>
      </c>
      <c r="E3294">
        <v>7.8</v>
      </c>
      <c r="F3294">
        <v>8.6887272249999992</v>
      </c>
      <c r="G3294">
        <v>2341.179232</v>
      </c>
      <c r="H3294">
        <v>54678791</v>
      </c>
      <c r="I3294" t="str">
        <f>Master_Data!$A3294 &amp; "-" &amp; Master_Data!$C3294</f>
        <v>ZAF-2013</v>
      </c>
      <c r="J3294">
        <f t="shared" si="612"/>
        <v>0</v>
      </c>
      <c r="K3294">
        <f t="shared" si="613"/>
        <v>-0.50000000000000089</v>
      </c>
      <c r="L3294">
        <f t="shared" si="614"/>
        <v>0.11205218499999958</v>
      </c>
      <c r="M3294">
        <f t="shared" si="615"/>
        <v>475089099.99178493</v>
      </c>
      <c r="N3294">
        <f t="shared" si="616"/>
        <v>14.799999999999997</v>
      </c>
      <c r="O3294">
        <f t="shared" si="617"/>
        <v>3.7112610201900162</v>
      </c>
      <c r="P3294" t="str">
        <f>IFERROR(VLOOKUP(A3294,Ref_Data!$A:$B,2,0),"Unknown")</f>
        <v>Upper Middle Income</v>
      </c>
      <c r="Q3294" t="str">
        <f>IFERROR(VLOOKUP(A3294,Ref_Data!$A:$C,3,0),"Unknown")</f>
        <v>Sub-Saharan Africa</v>
      </c>
      <c r="R3294" t="str">
        <f t="shared" si="618"/>
        <v>High Access</v>
      </c>
      <c r="S3294">
        <f t="shared" si="619"/>
        <v>3.4874618233593964</v>
      </c>
      <c r="T3294">
        <f t="shared" si="620"/>
        <v>-22.501640083835348</v>
      </c>
      <c r="U3294">
        <f t="shared" si="621"/>
        <v>3.7203567809999951</v>
      </c>
      <c r="V3294">
        <f t="shared" si="622"/>
        <v>2.4000000000000057</v>
      </c>
      <c r="W3294">
        <f t="shared" si="623"/>
        <v>-0.18244707500000068</v>
      </c>
    </row>
    <row r="3295" spans="1:23" x14ac:dyDescent="0.2">
      <c r="A3295" t="s">
        <v>511</v>
      </c>
      <c r="B3295" t="s">
        <v>510</v>
      </c>
      <c r="C3295">
        <v>2014</v>
      </c>
      <c r="D3295">
        <v>85.9</v>
      </c>
      <c r="E3295">
        <v>7.6</v>
      </c>
      <c r="F3295">
        <v>8.7526237600000005</v>
      </c>
      <c r="G3295">
        <v>2438.6789170000002</v>
      </c>
      <c r="H3295">
        <v>55594838</v>
      </c>
      <c r="I3295" t="str">
        <f>Master_Data!$A3295 &amp; "-" &amp; Master_Data!$C3295</f>
        <v>ZAF-2014</v>
      </c>
      <c r="J3295">
        <f t="shared" si="612"/>
        <v>0.70000000000000284</v>
      </c>
      <c r="K3295">
        <f t="shared" si="613"/>
        <v>-0.20000000000000018</v>
      </c>
      <c r="L3295">
        <f t="shared" si="614"/>
        <v>6.3896535000001364E-2</v>
      </c>
      <c r="M3295">
        <f t="shared" si="615"/>
        <v>486600700.01215088</v>
      </c>
      <c r="N3295">
        <f t="shared" si="616"/>
        <v>14.099999999999994</v>
      </c>
      <c r="O3295">
        <f t="shared" si="617"/>
        <v>3.5890841139379068</v>
      </c>
      <c r="P3295" t="str">
        <f>IFERROR(VLOOKUP(A3295,Ref_Data!$A:$B,2,0),"Unknown")</f>
        <v>Upper Middle Income</v>
      </c>
      <c r="Q3295" t="str">
        <f>IFERROR(VLOOKUP(A3295,Ref_Data!$A:$C,3,0),"Unknown")</f>
        <v>Sub-Saharan Africa</v>
      </c>
      <c r="R3295" t="str">
        <f t="shared" si="618"/>
        <v>High Access</v>
      </c>
      <c r="S3295">
        <f t="shared" si="619"/>
        <v>3.4590974111328592</v>
      </c>
      <c r="T3295">
        <f t="shared" si="620"/>
        <v>-22.511726605578303</v>
      </c>
      <c r="U3295">
        <f t="shared" si="621"/>
        <v>3.9613368619163163</v>
      </c>
      <c r="V3295">
        <f t="shared" si="622"/>
        <v>3.1000000000000085</v>
      </c>
      <c r="W3295">
        <f t="shared" si="623"/>
        <v>-0.11855053999999932</v>
      </c>
    </row>
    <row r="3296" spans="1:23" x14ac:dyDescent="0.2">
      <c r="A3296" t="s">
        <v>511</v>
      </c>
      <c r="B3296" t="s">
        <v>510</v>
      </c>
      <c r="C3296">
        <v>2015</v>
      </c>
      <c r="D3296">
        <v>85.3</v>
      </c>
      <c r="E3296">
        <v>7.6</v>
      </c>
      <c r="F3296">
        <v>8.1494865169999997</v>
      </c>
      <c r="G3296">
        <v>2257.1946760000001</v>
      </c>
      <c r="H3296">
        <v>56723537</v>
      </c>
      <c r="I3296" t="str">
        <f>Master_Data!$A3296 &amp; "-" &amp; Master_Data!$C3296</f>
        <v>ZAF-2015</v>
      </c>
      <c r="J3296">
        <f t="shared" si="612"/>
        <v>-0.60000000000000853</v>
      </c>
      <c r="K3296">
        <f t="shared" si="613"/>
        <v>0</v>
      </c>
      <c r="L3296">
        <f t="shared" si="614"/>
        <v>-0.60313724300000082</v>
      </c>
      <c r="M3296">
        <f t="shared" si="615"/>
        <v>462267699.97805059</v>
      </c>
      <c r="N3296">
        <f t="shared" si="616"/>
        <v>14.700000000000003</v>
      </c>
      <c r="O3296">
        <f t="shared" si="617"/>
        <v>3.6104491135172245</v>
      </c>
      <c r="P3296" t="str">
        <f>IFERROR(VLOOKUP(A3296,Ref_Data!$A:$B,2,0),"Unknown")</f>
        <v>Upper Middle Income</v>
      </c>
      <c r="Q3296" t="str">
        <f>IFERROR(VLOOKUP(A3296,Ref_Data!$A:$C,3,0),"Unknown")</f>
        <v>Sub-Saharan Africa</v>
      </c>
      <c r="R3296" t="str">
        <f t="shared" si="618"/>
        <v>High Access</v>
      </c>
      <c r="S3296">
        <f t="shared" si="619"/>
        <v>2.2847614419531084</v>
      </c>
      <c r="T3296">
        <f t="shared" si="620"/>
        <v>-22.315157191497988</v>
      </c>
      <c r="U3296">
        <f t="shared" si="621"/>
        <v>3.4400451509958208</v>
      </c>
      <c r="V3296">
        <f t="shared" si="622"/>
        <v>2.5</v>
      </c>
      <c r="W3296">
        <f t="shared" si="623"/>
        <v>-0.72168778300000014</v>
      </c>
    </row>
    <row r="3297" spans="1:23" x14ac:dyDescent="0.2">
      <c r="A3297" t="s">
        <v>511</v>
      </c>
      <c r="B3297" t="s">
        <v>510</v>
      </c>
      <c r="C3297">
        <v>2016</v>
      </c>
      <c r="D3297">
        <v>83.9</v>
      </c>
      <c r="E3297">
        <v>7.8</v>
      </c>
      <c r="F3297">
        <v>8.0370155190000006</v>
      </c>
      <c r="G3297">
        <v>2311.7690189999998</v>
      </c>
      <c r="H3297">
        <v>57259551</v>
      </c>
      <c r="I3297" t="str">
        <f>Master_Data!$A3297 &amp; "-" &amp; Master_Data!$C3297</f>
        <v>ZAF-2016</v>
      </c>
      <c r="J3297">
        <f t="shared" si="612"/>
        <v>-1.3999999999999915</v>
      </c>
      <c r="K3297">
        <f t="shared" si="613"/>
        <v>0.20000000000000018</v>
      </c>
      <c r="L3297">
        <f t="shared" si="614"/>
        <v>-0.11247099799999916</v>
      </c>
      <c r="M3297">
        <f t="shared" si="615"/>
        <v>460195899.99797201</v>
      </c>
      <c r="N3297">
        <f t="shared" si="616"/>
        <v>16.099999999999994</v>
      </c>
      <c r="O3297">
        <f t="shared" si="617"/>
        <v>3.4765651122345114</v>
      </c>
      <c r="P3297" t="str">
        <f>IFERROR(VLOOKUP(A3297,Ref_Data!$A:$B,2,0),"Unknown")</f>
        <v>Upper Middle Income</v>
      </c>
      <c r="Q3297" t="str">
        <f>IFERROR(VLOOKUP(A3297,Ref_Data!$A:$C,3,0),"Unknown")</f>
        <v>Sub-Saharan Africa</v>
      </c>
      <c r="R3297" t="str">
        <f t="shared" si="618"/>
        <v>High Access</v>
      </c>
      <c r="S3297">
        <f t="shared" si="619"/>
        <v>-0.1947511305469618</v>
      </c>
      <c r="T3297">
        <f t="shared" si="620"/>
        <v>-21.906057525184725</v>
      </c>
      <c r="U3297">
        <f t="shared" si="621"/>
        <v>3.3626437233305442</v>
      </c>
      <c r="V3297">
        <f t="shared" si="622"/>
        <v>1.1000000000000085</v>
      </c>
      <c r="W3297">
        <f t="shared" si="623"/>
        <v>-0.83415878099999929</v>
      </c>
    </row>
    <row r="3298" spans="1:23" x14ac:dyDescent="0.2">
      <c r="A3298" t="s">
        <v>511</v>
      </c>
      <c r="B3298" t="s">
        <v>510</v>
      </c>
      <c r="C3298">
        <v>2017</v>
      </c>
      <c r="D3298">
        <v>84.4</v>
      </c>
      <c r="E3298">
        <v>7.9</v>
      </c>
      <c r="F3298">
        <v>8.1475141860000004</v>
      </c>
      <c r="G3298">
        <v>2283.4581539999999</v>
      </c>
      <c r="H3298">
        <v>57635162</v>
      </c>
      <c r="I3298" t="str">
        <f>Master_Data!$A3298 &amp; "-" &amp; Master_Data!$C3298</f>
        <v>ZAF-2017</v>
      </c>
      <c r="J3298">
        <f t="shared" si="612"/>
        <v>0.5</v>
      </c>
      <c r="K3298">
        <f t="shared" si="613"/>
        <v>0.10000000000000053</v>
      </c>
      <c r="L3298">
        <f t="shared" si="614"/>
        <v>0.11049866699999988</v>
      </c>
      <c r="M3298">
        <f t="shared" si="615"/>
        <v>469583300.00740814</v>
      </c>
      <c r="N3298">
        <f t="shared" si="616"/>
        <v>15.599999999999994</v>
      </c>
      <c r="O3298">
        <f t="shared" si="617"/>
        <v>3.5680593365495938</v>
      </c>
      <c r="P3298" t="str">
        <f>IFERROR(VLOOKUP(A3298,Ref_Data!$A:$B,2,0),"Unknown")</f>
        <v>Upper Middle Income</v>
      </c>
      <c r="Q3298" t="str">
        <f>IFERROR(VLOOKUP(A3298,Ref_Data!$A:$C,3,0),"Unknown")</f>
        <v>Sub-Saharan Africa</v>
      </c>
      <c r="R3298" t="str">
        <f t="shared" si="618"/>
        <v>High Access</v>
      </c>
      <c r="S3298">
        <f t="shared" si="619"/>
        <v>-0.45390769007811116</v>
      </c>
      <c r="T3298">
        <f t="shared" si="620"/>
        <v>-21.641518871734945</v>
      </c>
      <c r="U3298">
        <f t="shared" si="621"/>
        <v>3.4697631204267765</v>
      </c>
      <c r="V3298">
        <f t="shared" si="622"/>
        <v>1.6000000000000085</v>
      </c>
      <c r="W3298">
        <f t="shared" si="623"/>
        <v>-0.72366011399999941</v>
      </c>
    </row>
    <row r="3299" spans="1:23" x14ac:dyDescent="0.2">
      <c r="A3299" t="s">
        <v>511</v>
      </c>
      <c r="B3299" t="s">
        <v>510</v>
      </c>
      <c r="C3299">
        <v>2018</v>
      </c>
      <c r="D3299">
        <v>84.7</v>
      </c>
      <c r="E3299">
        <v>8</v>
      </c>
      <c r="F3299">
        <v>8.0770169060000008</v>
      </c>
      <c r="G3299">
        <v>2184.8777759999998</v>
      </c>
      <c r="H3299">
        <v>58613001</v>
      </c>
      <c r="I3299" t="str">
        <f>Master_Data!$A3299 &amp; "-" &amp; Master_Data!$C3299</f>
        <v>ZAF-2018</v>
      </c>
      <c r="J3299">
        <f t="shared" si="612"/>
        <v>0.29999999999999716</v>
      </c>
      <c r="K3299">
        <f t="shared" si="613"/>
        <v>9.9999999999999645E-2</v>
      </c>
      <c r="L3299">
        <f t="shared" si="614"/>
        <v>-7.0497279999999662E-2</v>
      </c>
      <c r="M3299">
        <f t="shared" si="615"/>
        <v>473418199.98839498</v>
      </c>
      <c r="N3299">
        <f t="shared" si="616"/>
        <v>15.299999999999997</v>
      </c>
      <c r="O3299">
        <f t="shared" si="617"/>
        <v>3.6967820327172394</v>
      </c>
      <c r="P3299" t="str">
        <f>IFERROR(VLOOKUP(A3299,Ref_Data!$A:$B,2,0),"Unknown")</f>
        <v>Upper Middle Income</v>
      </c>
      <c r="Q3299" t="str">
        <f>IFERROR(VLOOKUP(A3299,Ref_Data!$A:$C,3,0),"Unknown")</f>
        <v>Sub-Saharan Africa</v>
      </c>
      <c r="R3299" t="str">
        <f t="shared" si="618"/>
        <v>High Access</v>
      </c>
      <c r="S3299">
        <f t="shared" si="619"/>
        <v>-0.78380055968749218</v>
      </c>
      <c r="T3299">
        <f t="shared" si="620"/>
        <v>-21.563030170325302</v>
      </c>
      <c r="U3299">
        <f t="shared" si="621"/>
        <v>3.3661478963723859</v>
      </c>
      <c r="V3299">
        <f t="shared" si="622"/>
        <v>1.9000000000000057</v>
      </c>
      <c r="W3299">
        <f t="shared" si="623"/>
        <v>-0.79415739399999907</v>
      </c>
    </row>
    <row r="3300" spans="1:23" x14ac:dyDescent="0.2">
      <c r="A3300" t="s">
        <v>511</v>
      </c>
      <c r="B3300" t="s">
        <v>510</v>
      </c>
      <c r="C3300">
        <v>2019</v>
      </c>
      <c r="D3300">
        <v>85</v>
      </c>
      <c r="E3300">
        <v>8.6999999999999993</v>
      </c>
      <c r="F3300">
        <v>8.0141223339999996</v>
      </c>
      <c r="G3300">
        <v>2231.9107469999999</v>
      </c>
      <c r="H3300">
        <v>59587885</v>
      </c>
      <c r="I3300" t="str">
        <f>Master_Data!$A3300 &amp; "-" &amp; Master_Data!$C3300</f>
        <v>ZAF-2019</v>
      </c>
      <c r="J3300">
        <f t="shared" si="612"/>
        <v>0.29999999999999716</v>
      </c>
      <c r="K3300">
        <f t="shared" si="613"/>
        <v>0.69999999999999929</v>
      </c>
      <c r="L3300">
        <f t="shared" si="614"/>
        <v>-6.2894572000001148E-2</v>
      </c>
      <c r="M3300">
        <f t="shared" si="615"/>
        <v>477544600.01432359</v>
      </c>
      <c r="N3300">
        <f t="shared" si="616"/>
        <v>15</v>
      </c>
      <c r="O3300">
        <f t="shared" si="617"/>
        <v>3.5907001858260239</v>
      </c>
      <c r="P3300" t="str">
        <f>IFERROR(VLOOKUP(A3300,Ref_Data!$A:$B,2,0),"Unknown")</f>
        <v>Upper Middle Income</v>
      </c>
      <c r="Q3300" t="str">
        <f>IFERROR(VLOOKUP(A3300,Ref_Data!$A:$C,3,0),"Unknown")</f>
        <v>Sub-Saharan Africa</v>
      </c>
      <c r="R3300" t="str">
        <f t="shared" si="618"/>
        <v>High Access</v>
      </c>
      <c r="S3300">
        <f t="shared" si="619"/>
        <v>-1.0413771394141236</v>
      </c>
      <c r="T3300">
        <f t="shared" si="620"/>
        <v>-20.76219104382729</v>
      </c>
      <c r="U3300">
        <f t="shared" si="621"/>
        <v>3.330721038418412</v>
      </c>
      <c r="V3300">
        <f t="shared" si="622"/>
        <v>2.2000000000000028</v>
      </c>
      <c r="W3300">
        <f t="shared" si="623"/>
        <v>-0.85705196600000022</v>
      </c>
    </row>
    <row r="3301" spans="1:23" x14ac:dyDescent="0.2">
      <c r="A3301" t="s">
        <v>511</v>
      </c>
      <c r="B3301" t="s">
        <v>510</v>
      </c>
      <c r="C3301">
        <v>2020</v>
      </c>
      <c r="D3301">
        <v>90</v>
      </c>
      <c r="E3301">
        <v>9.8000000000000007</v>
      </c>
      <c r="F3301">
        <v>7.4445834619999998</v>
      </c>
      <c r="G3301">
        <v>2037.4619419999999</v>
      </c>
      <c r="H3301">
        <v>60562381</v>
      </c>
      <c r="I3301" t="str">
        <f>Master_Data!$A3301 &amp; "-" &amp; Master_Data!$C3301</f>
        <v>ZAF-2020</v>
      </c>
      <c r="J3301">
        <f t="shared" si="612"/>
        <v>5</v>
      </c>
      <c r="K3301">
        <f t="shared" si="613"/>
        <v>1.1000000000000014</v>
      </c>
      <c r="L3301">
        <f t="shared" si="614"/>
        <v>-0.56953887199999986</v>
      </c>
      <c r="M3301">
        <f t="shared" si="615"/>
        <v>450861700.01194298</v>
      </c>
      <c r="N3301">
        <f t="shared" si="616"/>
        <v>10</v>
      </c>
      <c r="O3301">
        <f t="shared" si="617"/>
        <v>3.6538515436967121</v>
      </c>
      <c r="P3301" t="str">
        <f>IFERROR(VLOOKUP(A3301,Ref_Data!$A:$B,2,0),"Unknown")</f>
        <v>Upper Middle Income</v>
      </c>
      <c r="Q3301" t="str">
        <f>IFERROR(VLOOKUP(A3301,Ref_Data!$A:$C,3,0),"Unknown")</f>
        <v>Sub-Saharan Africa</v>
      </c>
      <c r="R3301" t="str">
        <f t="shared" si="618"/>
        <v>High Access</v>
      </c>
      <c r="S3301">
        <f t="shared" si="619"/>
        <v>3.4261654743359173</v>
      </c>
      <c r="T3301">
        <f t="shared" si="620"/>
        <v>-20.73485343381526</v>
      </c>
      <c r="U3301">
        <f t="shared" si="621"/>
        <v>3.0438358256987419</v>
      </c>
      <c r="V3301">
        <f t="shared" si="622"/>
        <v>7.2000000000000028</v>
      </c>
      <c r="W3301">
        <f t="shared" si="623"/>
        <v>-1.4265908380000001</v>
      </c>
    </row>
    <row r="3302" spans="1:23" x14ac:dyDescent="0.2">
      <c r="A3302" t="s">
        <v>511</v>
      </c>
      <c r="B3302" t="s">
        <v>510</v>
      </c>
      <c r="C3302">
        <v>2021</v>
      </c>
      <c r="D3302">
        <v>89.3</v>
      </c>
      <c r="E3302">
        <v>9.6999999999999993</v>
      </c>
      <c r="F3302">
        <v>7.2934067520000001</v>
      </c>
      <c r="G3302">
        <v>2124.6229739999999</v>
      </c>
      <c r="H3302">
        <v>61502603</v>
      </c>
      <c r="I3302" t="str">
        <f>Master_Data!$A3302 &amp; "-" &amp; Master_Data!$C3302</f>
        <v>ZAF-2021</v>
      </c>
      <c r="J3302">
        <f t="shared" si="612"/>
        <v>-0.70000000000000284</v>
      </c>
      <c r="K3302">
        <f t="shared" si="613"/>
        <v>-0.10000000000000142</v>
      </c>
      <c r="L3302">
        <f t="shared" si="614"/>
        <v>-0.15117670999999966</v>
      </c>
      <c r="M3302">
        <f t="shared" si="615"/>
        <v>448563499.98577547</v>
      </c>
      <c r="N3302">
        <f t="shared" si="616"/>
        <v>10.700000000000003</v>
      </c>
      <c r="O3302">
        <f t="shared" si="617"/>
        <v>3.4328004738971636</v>
      </c>
      <c r="P3302" t="str">
        <f>IFERROR(VLOOKUP(A3302,Ref_Data!$A:$B,2,0),"Unknown")</f>
        <v>Upper Middle Income</v>
      </c>
      <c r="Q3302" t="str">
        <f>IFERROR(VLOOKUP(A3302,Ref_Data!$A:$C,3,0),"Unknown")</f>
        <v>Sub-Saharan Africa</v>
      </c>
      <c r="R3302" t="str">
        <f t="shared" si="618"/>
        <v>High Access</v>
      </c>
      <c r="S3302">
        <f t="shared" si="619"/>
        <v>2.1748314897265573</v>
      </c>
      <c r="T3302">
        <f t="shared" si="620"/>
        <v>-19.903381642512059</v>
      </c>
      <c r="U3302">
        <f t="shared" si="621"/>
        <v>2.7126724109958138</v>
      </c>
      <c r="V3302">
        <f t="shared" si="622"/>
        <v>6.5</v>
      </c>
      <c r="W3302">
        <f t="shared" si="623"/>
        <v>-1.5777675479999997</v>
      </c>
    </row>
    <row r="3303" spans="1:23" x14ac:dyDescent="0.2">
      <c r="A3303" t="s">
        <v>511</v>
      </c>
      <c r="B3303" t="s">
        <v>510</v>
      </c>
      <c r="C3303">
        <v>2022</v>
      </c>
      <c r="D3303">
        <v>86.5</v>
      </c>
      <c r="F3303">
        <v>6.8826393619999999</v>
      </c>
      <c r="G3303">
        <v>1938.3064469999999</v>
      </c>
      <c r="H3303">
        <v>62378410</v>
      </c>
      <c r="I3303" t="str">
        <f>Master_Data!$A3303 &amp; "-" &amp; Master_Data!$C3303</f>
        <v>ZAF-2022</v>
      </c>
      <c r="J3303">
        <f t="shared" si="612"/>
        <v>-2.7999999999999972</v>
      </c>
      <c r="K3303" t="str">
        <f t="shared" si="613"/>
        <v/>
      </c>
      <c r="L3303">
        <f t="shared" si="614"/>
        <v>-0.41076739000000018</v>
      </c>
      <c r="M3303">
        <f t="shared" si="615"/>
        <v>429328100.00497442</v>
      </c>
      <c r="N3303">
        <f t="shared" si="616"/>
        <v>13.5</v>
      </c>
      <c r="O3303">
        <f t="shared" si="617"/>
        <v>3.5508520196342306</v>
      </c>
      <c r="P3303" t="str">
        <f>IFERROR(VLOOKUP(A3303,Ref_Data!$A:$B,2,0),"Unknown")</f>
        <v>Upper Middle Income</v>
      </c>
      <c r="Q3303" t="str">
        <f>IFERROR(VLOOKUP(A3303,Ref_Data!$A:$C,3,0),"Unknown")</f>
        <v>Sub-Saharan Africa</v>
      </c>
      <c r="R3303" t="str">
        <f t="shared" si="618"/>
        <v>High Access</v>
      </c>
      <c r="S3303">
        <f t="shared" si="619"/>
        <v>-0.91405366398434751</v>
      </c>
      <c r="T3303" t="str">
        <f t="shared" si="620"/>
        <v/>
      </c>
      <c r="U3303">
        <f t="shared" si="621"/>
        <v>2.3318383097740636</v>
      </c>
      <c r="V3303">
        <f t="shared" si="622"/>
        <v>3.7000000000000028</v>
      </c>
      <c r="W3303">
        <f t="shared" si="623"/>
        <v>-1.9885349379999999</v>
      </c>
    </row>
    <row r="3304" spans="1:23" x14ac:dyDescent="0.2">
      <c r="A3304" t="s">
        <v>513</v>
      </c>
      <c r="B3304" t="s">
        <v>512</v>
      </c>
      <c r="C3304">
        <v>2010</v>
      </c>
      <c r="D3304">
        <v>22</v>
      </c>
      <c r="E3304">
        <v>89.2</v>
      </c>
      <c r="F3304">
        <v>0.23003676000000001</v>
      </c>
      <c r="G3304">
        <v>629.08290079999995</v>
      </c>
      <c r="H3304">
        <v>13965594</v>
      </c>
      <c r="I3304" t="str">
        <f>Master_Data!$A3304 &amp; "-" &amp; Master_Data!$C3304</f>
        <v>ZMB-2010</v>
      </c>
      <c r="J3304" t="str">
        <f t="shared" si="612"/>
        <v/>
      </c>
      <c r="K3304" t="str">
        <f t="shared" si="613"/>
        <v/>
      </c>
      <c r="L3304" t="str">
        <f t="shared" si="614"/>
        <v/>
      </c>
      <c r="M3304">
        <f t="shared" si="615"/>
        <v>3212599.9952354403</v>
      </c>
      <c r="N3304">
        <f t="shared" si="616"/>
        <v>78</v>
      </c>
      <c r="O3304">
        <f t="shared" si="617"/>
        <v>0.36567002490047656</v>
      </c>
      <c r="P3304" t="str">
        <f>IFERROR(VLOOKUP(A3304,Ref_Data!$A:$B,2,0),"Unknown")</f>
        <v>Lower Middle Income</v>
      </c>
      <c r="Q3304" t="str">
        <f>IFERROR(VLOOKUP(A3304,Ref_Data!$A:$C,3,0),"Unknown")</f>
        <v>Sub-Saharan Africa</v>
      </c>
      <c r="R3304" t="str">
        <f t="shared" si="618"/>
        <v>Low Access</v>
      </c>
      <c r="S3304">
        <f t="shared" si="619"/>
        <v>-57.624657439414051</v>
      </c>
      <c r="T3304">
        <f t="shared" si="620"/>
        <v>58.787335093262101</v>
      </c>
      <c r="U3304">
        <f t="shared" si="621"/>
        <v>-4.8680224539916344</v>
      </c>
      <c r="V3304">
        <f t="shared" si="622"/>
        <v>0</v>
      </c>
      <c r="W3304">
        <f t="shared" si="623"/>
        <v>0</v>
      </c>
    </row>
    <row r="3305" spans="1:23" x14ac:dyDescent="0.2">
      <c r="A3305" t="s">
        <v>513</v>
      </c>
      <c r="B3305" t="s">
        <v>512</v>
      </c>
      <c r="C3305">
        <v>2011</v>
      </c>
      <c r="D3305">
        <v>28.3</v>
      </c>
      <c r="E3305">
        <v>87.9</v>
      </c>
      <c r="F3305">
        <v>0.23945483100000001</v>
      </c>
      <c r="G3305">
        <v>646.07917310000005</v>
      </c>
      <c r="H3305">
        <v>14437796</v>
      </c>
      <c r="I3305" t="str">
        <f>Master_Data!$A3305 &amp; "-" &amp; Master_Data!$C3305</f>
        <v>ZMB-2011</v>
      </c>
      <c r="J3305">
        <f t="shared" si="612"/>
        <v>6.3000000000000007</v>
      </c>
      <c r="K3305">
        <f t="shared" si="613"/>
        <v>-1.2999999999999972</v>
      </c>
      <c r="L3305">
        <f t="shared" si="614"/>
        <v>9.4180710000000001E-3</v>
      </c>
      <c r="M3305">
        <f t="shared" si="615"/>
        <v>3457200.0011924761</v>
      </c>
      <c r="N3305">
        <f t="shared" si="616"/>
        <v>71.7</v>
      </c>
      <c r="O3305">
        <f t="shared" si="617"/>
        <v>0.37062768925216111</v>
      </c>
      <c r="P3305" t="str">
        <f>IFERROR(VLOOKUP(A3305,Ref_Data!$A:$B,2,0),"Unknown")</f>
        <v>Lower Middle Income</v>
      </c>
      <c r="Q3305" t="str">
        <f>IFERROR(VLOOKUP(A3305,Ref_Data!$A:$C,3,0),"Unknown")</f>
        <v>Sub-Saharan Africa</v>
      </c>
      <c r="R3305" t="str">
        <f t="shared" si="618"/>
        <v>Low Access</v>
      </c>
      <c r="S3305">
        <f t="shared" si="619"/>
        <v>-52.115327430820315</v>
      </c>
      <c r="T3305">
        <f t="shared" si="620"/>
        <v>57.702629710358863</v>
      </c>
      <c r="U3305">
        <f t="shared" si="621"/>
        <v>-4.8870785527740557</v>
      </c>
      <c r="V3305">
        <f t="shared" si="622"/>
        <v>6.3000000000000007</v>
      </c>
      <c r="W3305">
        <f t="shared" si="623"/>
        <v>9.4180710000000001E-3</v>
      </c>
    </row>
    <row r="3306" spans="1:23" x14ac:dyDescent="0.2">
      <c r="A3306" t="s">
        <v>513</v>
      </c>
      <c r="B3306" t="s">
        <v>512</v>
      </c>
      <c r="C3306">
        <v>2012</v>
      </c>
      <c r="D3306">
        <v>29.2</v>
      </c>
      <c r="E3306">
        <v>85.4</v>
      </c>
      <c r="F3306">
        <v>0.28962099000000002</v>
      </c>
      <c r="G3306">
        <v>662.33099070000003</v>
      </c>
      <c r="H3306">
        <v>14913629</v>
      </c>
      <c r="I3306" t="str">
        <f>Master_Data!$A3306 &amp; "-" &amp; Master_Data!$C3306</f>
        <v>ZMB-2012</v>
      </c>
      <c r="J3306">
        <f t="shared" si="612"/>
        <v>0.89999999999999858</v>
      </c>
      <c r="K3306">
        <f t="shared" si="613"/>
        <v>-2.5</v>
      </c>
      <c r="L3306">
        <f t="shared" si="614"/>
        <v>5.0166159000000016E-2</v>
      </c>
      <c r="M3306">
        <f t="shared" si="615"/>
        <v>4319299.9954727106</v>
      </c>
      <c r="N3306">
        <f t="shared" si="616"/>
        <v>70.8</v>
      </c>
      <c r="O3306">
        <f t="shared" si="617"/>
        <v>0.43727531108563605</v>
      </c>
      <c r="P3306" t="str">
        <f>IFERROR(VLOOKUP(A3306,Ref_Data!$A:$B,2,0),"Unknown")</f>
        <v>Lower Middle Income</v>
      </c>
      <c r="Q3306" t="str">
        <f>IFERROR(VLOOKUP(A3306,Ref_Data!$A:$C,3,0),"Unknown")</f>
        <v>Sub-Saharan Africa</v>
      </c>
      <c r="R3306" t="str">
        <f t="shared" si="618"/>
        <v>Low Access</v>
      </c>
      <c r="S3306">
        <f t="shared" si="619"/>
        <v>-51.920804536015623</v>
      </c>
      <c r="T3306">
        <f t="shared" si="620"/>
        <v>55.29287054677512</v>
      </c>
      <c r="U3306">
        <f t="shared" si="621"/>
        <v>-5.1158830730962288</v>
      </c>
      <c r="V3306">
        <f t="shared" si="622"/>
        <v>7.1999999999999993</v>
      </c>
      <c r="W3306">
        <f t="shared" si="623"/>
        <v>5.9584230000000016E-2</v>
      </c>
    </row>
    <row r="3307" spans="1:23" x14ac:dyDescent="0.2">
      <c r="A3307" t="s">
        <v>513</v>
      </c>
      <c r="B3307" t="s">
        <v>512</v>
      </c>
      <c r="C3307">
        <v>2013</v>
      </c>
      <c r="D3307">
        <v>30.1</v>
      </c>
      <c r="E3307">
        <v>85.3</v>
      </c>
      <c r="F3307">
        <v>0.30753951099999999</v>
      </c>
      <c r="G3307">
        <v>671.7125307</v>
      </c>
      <c r="H3307">
        <v>15398997</v>
      </c>
      <c r="I3307" t="str">
        <f>Master_Data!$A3307 &amp; "-" &amp; Master_Data!$C3307</f>
        <v>ZMB-2013</v>
      </c>
      <c r="J3307">
        <f t="shared" si="612"/>
        <v>0.90000000000000213</v>
      </c>
      <c r="K3307">
        <f t="shared" si="613"/>
        <v>-0.10000000000000853</v>
      </c>
      <c r="L3307">
        <f t="shared" si="614"/>
        <v>1.7918520999999965E-2</v>
      </c>
      <c r="M3307">
        <f t="shared" si="615"/>
        <v>4735800.0072704665</v>
      </c>
      <c r="N3307">
        <f t="shared" si="616"/>
        <v>69.900000000000006</v>
      </c>
      <c r="O3307">
        <f t="shared" si="617"/>
        <v>0.45784393910220672</v>
      </c>
      <c r="P3307" t="str">
        <f>IFERROR(VLOOKUP(A3307,Ref_Data!$A:$B,2,0),"Unknown")</f>
        <v>Lower Middle Income</v>
      </c>
      <c r="Q3307" t="str">
        <f>IFERROR(VLOOKUP(A3307,Ref_Data!$A:$C,3,0),"Unknown")</f>
        <v>Sub-Saharan Africa</v>
      </c>
      <c r="R3307" t="str">
        <f t="shared" si="618"/>
        <v>Low Access</v>
      </c>
      <c r="S3307">
        <f t="shared" si="619"/>
        <v>-51.612538176640605</v>
      </c>
      <c r="T3307">
        <f t="shared" si="620"/>
        <v>54.998359916164645</v>
      </c>
      <c r="U3307">
        <f t="shared" si="621"/>
        <v>-4.6608309330000042</v>
      </c>
      <c r="V3307">
        <f t="shared" si="622"/>
        <v>8.1000000000000014</v>
      </c>
      <c r="W3307">
        <f t="shared" si="623"/>
        <v>7.7502750999999981E-2</v>
      </c>
    </row>
    <row r="3308" spans="1:23" x14ac:dyDescent="0.2">
      <c r="A3308" t="s">
        <v>513</v>
      </c>
      <c r="B3308" t="s">
        <v>512</v>
      </c>
      <c r="C3308">
        <v>2014</v>
      </c>
      <c r="D3308">
        <v>27.9</v>
      </c>
      <c r="E3308">
        <v>84.6</v>
      </c>
      <c r="F3308">
        <v>0.34639766500000002</v>
      </c>
      <c r="G3308">
        <v>682.74162769999998</v>
      </c>
      <c r="H3308">
        <v>15895315</v>
      </c>
      <c r="I3308" t="str">
        <f>Master_Data!$A3308 &amp; "-" &amp; Master_Data!$C3308</f>
        <v>ZMB-2014</v>
      </c>
      <c r="J3308">
        <f t="shared" si="612"/>
        <v>-2.2000000000000028</v>
      </c>
      <c r="K3308">
        <f t="shared" si="613"/>
        <v>-0.70000000000000284</v>
      </c>
      <c r="L3308">
        <f t="shared" si="614"/>
        <v>3.8858154000000034E-2</v>
      </c>
      <c r="M3308">
        <f t="shared" si="615"/>
        <v>5506100.0004394753</v>
      </c>
      <c r="N3308">
        <f t="shared" si="616"/>
        <v>72.099999999999994</v>
      </c>
      <c r="O3308">
        <f t="shared" si="617"/>
        <v>0.50736274301441731</v>
      </c>
      <c r="P3308" t="str">
        <f>IFERROR(VLOOKUP(A3308,Ref_Data!$A:$B,2,0),"Unknown")</f>
        <v>Lower Middle Income</v>
      </c>
      <c r="Q3308" t="str">
        <f>IFERROR(VLOOKUP(A3308,Ref_Data!$A:$C,3,0),"Unknown")</f>
        <v>Sub-Saharan Africa</v>
      </c>
      <c r="R3308" t="str">
        <f t="shared" si="618"/>
        <v>Low Access</v>
      </c>
      <c r="S3308">
        <f t="shared" si="619"/>
        <v>-54.540902588867148</v>
      </c>
      <c r="T3308">
        <f t="shared" si="620"/>
        <v>54.488273394421697</v>
      </c>
      <c r="U3308">
        <f t="shared" si="621"/>
        <v>-4.4448892330836838</v>
      </c>
      <c r="V3308">
        <f t="shared" si="622"/>
        <v>5.8999999999999986</v>
      </c>
      <c r="W3308">
        <f t="shared" si="623"/>
        <v>0.11636090500000001</v>
      </c>
    </row>
    <row r="3309" spans="1:23" x14ac:dyDescent="0.2">
      <c r="A3309" t="s">
        <v>513</v>
      </c>
      <c r="B3309" t="s">
        <v>512</v>
      </c>
      <c r="C3309">
        <v>2015</v>
      </c>
      <c r="D3309">
        <v>31.1</v>
      </c>
      <c r="E3309">
        <v>84</v>
      </c>
      <c r="F3309">
        <v>0.356605175</v>
      </c>
      <c r="G3309">
        <v>686.58901800000001</v>
      </c>
      <c r="H3309">
        <v>16399089</v>
      </c>
      <c r="I3309" t="str">
        <f>Master_Data!$A3309 &amp; "-" &amp; Master_Data!$C3309</f>
        <v>ZMB-2015</v>
      </c>
      <c r="J3309">
        <f t="shared" si="612"/>
        <v>3.2000000000000028</v>
      </c>
      <c r="K3309">
        <f t="shared" si="613"/>
        <v>-0.59999999999999432</v>
      </c>
      <c r="L3309">
        <f t="shared" si="614"/>
        <v>1.0207509999999975E-2</v>
      </c>
      <c r="M3309">
        <f t="shared" si="615"/>
        <v>5848000.0026855748</v>
      </c>
      <c r="N3309">
        <f t="shared" si="616"/>
        <v>68.900000000000006</v>
      </c>
      <c r="O3309">
        <f t="shared" si="617"/>
        <v>0.51938665730304467</v>
      </c>
      <c r="P3309" t="str">
        <f>IFERROR(VLOOKUP(A3309,Ref_Data!$A:$B,2,0),"Unknown")</f>
        <v>Lower Middle Income</v>
      </c>
      <c r="Q3309" t="str">
        <f>IFERROR(VLOOKUP(A3309,Ref_Data!$A:$C,3,0),"Unknown")</f>
        <v>Sub-Saharan Africa</v>
      </c>
      <c r="R3309" t="str">
        <f t="shared" si="618"/>
        <v>Low Access</v>
      </c>
      <c r="S3309">
        <f t="shared" si="619"/>
        <v>-51.915238558046887</v>
      </c>
      <c r="T3309">
        <f t="shared" si="620"/>
        <v>54.08484280850201</v>
      </c>
      <c r="U3309">
        <f t="shared" si="621"/>
        <v>-4.3528361910041786</v>
      </c>
      <c r="V3309">
        <f t="shared" si="622"/>
        <v>9.1000000000000014</v>
      </c>
      <c r="W3309">
        <f t="shared" si="623"/>
        <v>0.12656841499999999</v>
      </c>
    </row>
    <row r="3310" spans="1:23" x14ac:dyDescent="0.2">
      <c r="A3310" t="s">
        <v>513</v>
      </c>
      <c r="B3310" t="s">
        <v>512</v>
      </c>
      <c r="C3310">
        <v>2016</v>
      </c>
      <c r="D3310">
        <v>35.4</v>
      </c>
      <c r="E3310">
        <v>84</v>
      </c>
      <c r="F3310">
        <v>0.37403581499999999</v>
      </c>
      <c r="G3310">
        <v>683.71423010000001</v>
      </c>
      <c r="H3310">
        <v>16914423</v>
      </c>
      <c r="I3310" t="str">
        <f>Master_Data!$A3310 &amp; "-" &amp; Master_Data!$C3310</f>
        <v>ZMB-2016</v>
      </c>
      <c r="J3310">
        <f t="shared" si="612"/>
        <v>4.2999999999999972</v>
      </c>
      <c r="K3310">
        <f t="shared" si="613"/>
        <v>0</v>
      </c>
      <c r="L3310">
        <f t="shared" si="614"/>
        <v>1.7430639999999997E-2</v>
      </c>
      <c r="M3310">
        <f t="shared" si="615"/>
        <v>6326599.9920597449</v>
      </c>
      <c r="N3310">
        <f t="shared" si="616"/>
        <v>64.599999999999994</v>
      </c>
      <c r="O3310">
        <f t="shared" si="617"/>
        <v>0.5470645461705449</v>
      </c>
      <c r="P3310" t="str">
        <f>IFERROR(VLOOKUP(A3310,Ref_Data!$A:$B,2,0),"Unknown")</f>
        <v>Lower Middle Income</v>
      </c>
      <c r="Q3310" t="str">
        <f>IFERROR(VLOOKUP(A3310,Ref_Data!$A:$C,3,0),"Unknown")</f>
        <v>Sub-Saharan Africa</v>
      </c>
      <c r="R3310" t="str">
        <f t="shared" si="618"/>
        <v>Low Access</v>
      </c>
      <c r="S3310">
        <f t="shared" si="619"/>
        <v>-48.694751130546969</v>
      </c>
      <c r="T3310">
        <f t="shared" si="620"/>
        <v>54.293942474815275</v>
      </c>
      <c r="U3310">
        <f t="shared" si="621"/>
        <v>-4.3003359806694563</v>
      </c>
      <c r="V3310">
        <f t="shared" si="622"/>
        <v>13.399999999999999</v>
      </c>
      <c r="W3310">
        <f t="shared" si="623"/>
        <v>0.14399905499999999</v>
      </c>
    </row>
    <row r="3311" spans="1:23" x14ac:dyDescent="0.2">
      <c r="A3311" t="s">
        <v>513</v>
      </c>
      <c r="B3311" t="s">
        <v>512</v>
      </c>
      <c r="C3311">
        <v>2017</v>
      </c>
      <c r="D3311">
        <v>40.299999999999997</v>
      </c>
      <c r="E3311">
        <v>83.5</v>
      </c>
      <c r="F3311">
        <v>0.460882548</v>
      </c>
      <c r="G3311">
        <v>702.7248419</v>
      </c>
      <c r="H3311">
        <v>17441320</v>
      </c>
      <c r="I3311" t="str">
        <f>Master_Data!$A3311 &amp; "-" &amp; Master_Data!$C3311</f>
        <v>ZMB-2017</v>
      </c>
      <c r="J3311">
        <f t="shared" si="612"/>
        <v>4.8999999999999986</v>
      </c>
      <c r="K3311">
        <f t="shared" si="613"/>
        <v>-0.5</v>
      </c>
      <c r="L3311">
        <f t="shared" si="614"/>
        <v>8.6846733000000009E-2</v>
      </c>
      <c r="M3311">
        <f t="shared" si="615"/>
        <v>8038400.0020833602</v>
      </c>
      <c r="N3311">
        <f t="shared" si="616"/>
        <v>59.7</v>
      </c>
      <c r="O3311">
        <f t="shared" si="617"/>
        <v>0.65585065522073149</v>
      </c>
      <c r="P3311" t="str">
        <f>IFERROR(VLOOKUP(A3311,Ref_Data!$A:$B,2,0),"Unknown")</f>
        <v>Lower Middle Income</v>
      </c>
      <c r="Q3311" t="str">
        <f>IFERROR(VLOOKUP(A3311,Ref_Data!$A:$C,3,0),"Unknown")</f>
        <v>Sub-Saharan Africa</v>
      </c>
      <c r="R3311" t="str">
        <f t="shared" si="618"/>
        <v>Low Access</v>
      </c>
      <c r="S3311">
        <f t="shared" si="619"/>
        <v>-44.55390769007812</v>
      </c>
      <c r="T3311">
        <f t="shared" si="620"/>
        <v>53.958481128265049</v>
      </c>
      <c r="U3311">
        <f t="shared" si="621"/>
        <v>-4.2168685175732241</v>
      </c>
      <c r="V3311">
        <f t="shared" si="622"/>
        <v>18.299999999999997</v>
      </c>
      <c r="W3311">
        <f t="shared" si="623"/>
        <v>0.230845788</v>
      </c>
    </row>
    <row r="3312" spans="1:23" x14ac:dyDescent="0.2">
      <c r="A3312" t="s">
        <v>513</v>
      </c>
      <c r="B3312" t="s">
        <v>512</v>
      </c>
      <c r="C3312">
        <v>2018</v>
      </c>
      <c r="D3312">
        <v>40.200000000000003</v>
      </c>
      <c r="E3312">
        <v>83.8</v>
      </c>
      <c r="F3312">
        <v>0.506471475</v>
      </c>
      <c r="G3312">
        <v>726.48022430000003</v>
      </c>
      <c r="H3312">
        <v>17973569</v>
      </c>
      <c r="I3312" t="str">
        <f>Master_Data!$A3312 &amp; "-" &amp; Master_Data!$C3312</f>
        <v>ZMB-2018</v>
      </c>
      <c r="J3312">
        <f t="shared" si="612"/>
        <v>-9.9999999999994316E-2</v>
      </c>
      <c r="K3312">
        <f t="shared" si="613"/>
        <v>0.29999999999999716</v>
      </c>
      <c r="L3312">
        <f t="shared" si="614"/>
        <v>4.5588927000000001E-2</v>
      </c>
      <c r="M3312">
        <f t="shared" si="615"/>
        <v>9103100.0024442747</v>
      </c>
      <c r="N3312">
        <f t="shared" si="616"/>
        <v>59.8</v>
      </c>
      <c r="O3312">
        <f t="shared" si="617"/>
        <v>0.69715796529494045</v>
      </c>
      <c r="P3312" t="str">
        <f>IFERROR(VLOOKUP(A3312,Ref_Data!$A:$B,2,0),"Unknown")</f>
        <v>Lower Middle Income</v>
      </c>
      <c r="Q3312" t="str">
        <f>IFERROR(VLOOKUP(A3312,Ref_Data!$A:$C,3,0),"Unknown")</f>
        <v>Sub-Saharan Africa</v>
      </c>
      <c r="R3312" t="str">
        <f t="shared" si="618"/>
        <v>Low Access</v>
      </c>
      <c r="S3312">
        <f t="shared" si="619"/>
        <v>-45.283800559687492</v>
      </c>
      <c r="T3312">
        <f t="shared" si="620"/>
        <v>54.236969829674692</v>
      </c>
      <c r="U3312">
        <f t="shared" si="621"/>
        <v>-4.2043975346276152</v>
      </c>
      <c r="V3312">
        <f t="shared" si="622"/>
        <v>18.200000000000003</v>
      </c>
      <c r="W3312">
        <f t="shared" si="623"/>
        <v>0.276434715</v>
      </c>
    </row>
    <row r="3313" spans="1:23" x14ac:dyDescent="0.2">
      <c r="A3313" t="s">
        <v>513</v>
      </c>
      <c r="B3313" t="s">
        <v>512</v>
      </c>
      <c r="C3313">
        <v>2019</v>
      </c>
      <c r="D3313">
        <v>43</v>
      </c>
      <c r="E3313">
        <v>86.1</v>
      </c>
      <c r="F3313">
        <v>0.48795930399999998</v>
      </c>
      <c r="G3313">
        <v>741.61689479999995</v>
      </c>
      <c r="H3313">
        <v>18513839</v>
      </c>
      <c r="I3313" t="str">
        <f>Master_Data!$A3313 &amp; "-" &amp; Master_Data!$C3313</f>
        <v>ZMB-2019</v>
      </c>
      <c r="J3313">
        <f t="shared" si="612"/>
        <v>2.7999999999999972</v>
      </c>
      <c r="K3313">
        <f t="shared" si="613"/>
        <v>2.2999999999999972</v>
      </c>
      <c r="L3313">
        <f t="shared" si="614"/>
        <v>-1.8512171000000022E-2</v>
      </c>
      <c r="M3313">
        <f t="shared" si="615"/>
        <v>9033999.9928080551</v>
      </c>
      <c r="N3313">
        <f t="shared" si="616"/>
        <v>57</v>
      </c>
      <c r="O3313">
        <f t="shared" si="617"/>
        <v>0.65796681200418627</v>
      </c>
      <c r="P3313" t="str">
        <f>IFERROR(VLOOKUP(A3313,Ref_Data!$A:$B,2,0),"Unknown")</f>
        <v>Lower Middle Income</v>
      </c>
      <c r="Q3313" t="str">
        <f>IFERROR(VLOOKUP(A3313,Ref_Data!$A:$C,3,0),"Unknown")</f>
        <v>Sub-Saharan Africa</v>
      </c>
      <c r="R3313" t="str">
        <f t="shared" si="618"/>
        <v>Low Access</v>
      </c>
      <c r="S3313">
        <f t="shared" si="619"/>
        <v>-43.041377139414124</v>
      </c>
      <c r="T3313">
        <f t="shared" si="620"/>
        <v>56.637808956172705</v>
      </c>
      <c r="U3313">
        <f t="shared" si="621"/>
        <v>-4.1954419915815873</v>
      </c>
      <c r="V3313">
        <f t="shared" si="622"/>
        <v>21</v>
      </c>
      <c r="W3313">
        <f t="shared" si="623"/>
        <v>0.25792254399999998</v>
      </c>
    </row>
    <row r="3314" spans="1:23" x14ac:dyDescent="0.2">
      <c r="A3314" t="s">
        <v>513</v>
      </c>
      <c r="B3314" t="s">
        <v>512</v>
      </c>
      <c r="C3314">
        <v>2020</v>
      </c>
      <c r="D3314">
        <v>44.6</v>
      </c>
      <c r="E3314">
        <v>85.4</v>
      </c>
      <c r="F3314">
        <v>0.50006833900000003</v>
      </c>
      <c r="G3314">
        <v>759.0227185</v>
      </c>
      <c r="H3314">
        <v>19059395</v>
      </c>
      <c r="I3314" t="str">
        <f>Master_Data!$A3314 &amp; "-" &amp; Master_Data!$C3314</f>
        <v>ZMB-2020</v>
      </c>
      <c r="J3314">
        <f t="shared" si="612"/>
        <v>1.6000000000000014</v>
      </c>
      <c r="K3314">
        <f t="shared" si="613"/>
        <v>-0.69999999999998863</v>
      </c>
      <c r="L3314">
        <f t="shared" si="614"/>
        <v>1.2109035000000046E-2</v>
      </c>
      <c r="M3314">
        <f t="shared" si="615"/>
        <v>9530999.9999949057</v>
      </c>
      <c r="N3314">
        <f t="shared" si="616"/>
        <v>55.4</v>
      </c>
      <c r="O3314">
        <f t="shared" si="617"/>
        <v>0.65883184628287261</v>
      </c>
      <c r="P3314" t="str">
        <f>IFERROR(VLOOKUP(A3314,Ref_Data!$A:$B,2,0),"Unknown")</f>
        <v>Lower Middle Income</v>
      </c>
      <c r="Q3314" t="str">
        <f>IFERROR(VLOOKUP(A3314,Ref_Data!$A:$C,3,0),"Unknown")</f>
        <v>Sub-Saharan Africa</v>
      </c>
      <c r="R3314" t="str">
        <f t="shared" si="618"/>
        <v>Low Access</v>
      </c>
      <c r="S3314">
        <f t="shared" si="619"/>
        <v>-41.973834525664081</v>
      </c>
      <c r="T3314">
        <f t="shared" si="620"/>
        <v>54.865146566184748</v>
      </c>
      <c r="U3314">
        <f t="shared" si="621"/>
        <v>-3.9006792973012576</v>
      </c>
      <c r="V3314">
        <f t="shared" si="622"/>
        <v>22.6</v>
      </c>
      <c r="W3314">
        <f t="shared" si="623"/>
        <v>0.27003157900000002</v>
      </c>
    </row>
    <row r="3315" spans="1:23" x14ac:dyDescent="0.2">
      <c r="A3315" t="s">
        <v>513</v>
      </c>
      <c r="B3315" t="s">
        <v>512</v>
      </c>
      <c r="C3315">
        <v>2021</v>
      </c>
      <c r="D3315">
        <v>46.7</v>
      </c>
      <c r="E3315">
        <v>83</v>
      </c>
      <c r="F3315">
        <v>0.49379688100000002</v>
      </c>
      <c r="G3315">
        <v>769.93281899999999</v>
      </c>
      <c r="H3315">
        <v>19603607</v>
      </c>
      <c r="I3315" t="str">
        <f>Master_Data!$A3315 &amp; "-" &amp; Master_Data!$C3315</f>
        <v>ZMB-2021</v>
      </c>
      <c r="J3315">
        <f t="shared" si="612"/>
        <v>2.1000000000000014</v>
      </c>
      <c r="K3315">
        <f t="shared" si="613"/>
        <v>-2.4000000000000057</v>
      </c>
      <c r="L3315">
        <f t="shared" si="614"/>
        <v>-6.2714580000000075E-3</v>
      </c>
      <c r="M3315">
        <f t="shared" si="615"/>
        <v>9680199.992949767</v>
      </c>
      <c r="N3315">
        <f t="shared" si="616"/>
        <v>53.3</v>
      </c>
      <c r="O3315">
        <f t="shared" si="617"/>
        <v>0.64135060724044812</v>
      </c>
      <c r="P3315" t="str">
        <f>IFERROR(VLOOKUP(A3315,Ref_Data!$A:$B,2,0),"Unknown")</f>
        <v>Lower Middle Income</v>
      </c>
      <c r="Q3315" t="str">
        <f>IFERROR(VLOOKUP(A3315,Ref_Data!$A:$C,3,0),"Unknown")</f>
        <v>Sub-Saharan Africa</v>
      </c>
      <c r="R3315" t="str">
        <f t="shared" si="618"/>
        <v>Low Access</v>
      </c>
      <c r="S3315">
        <f t="shared" si="619"/>
        <v>-40.425168510273437</v>
      </c>
      <c r="T3315">
        <f t="shared" si="620"/>
        <v>53.396618357487938</v>
      </c>
      <c r="U3315">
        <f t="shared" si="621"/>
        <v>-4.0869374600041866</v>
      </c>
      <c r="V3315">
        <f t="shared" si="622"/>
        <v>24.700000000000003</v>
      </c>
      <c r="W3315">
        <f t="shared" si="623"/>
        <v>0.26376012100000001</v>
      </c>
    </row>
    <row r="3316" spans="1:23" x14ac:dyDescent="0.2">
      <c r="A3316" t="s">
        <v>513</v>
      </c>
      <c r="B3316" t="s">
        <v>512</v>
      </c>
      <c r="C3316">
        <v>2022</v>
      </c>
      <c r="D3316">
        <v>47.8</v>
      </c>
      <c r="F3316">
        <v>0.52454882800000002</v>
      </c>
      <c r="G3316">
        <v>800.67487349999999</v>
      </c>
      <c r="H3316">
        <v>20152938</v>
      </c>
      <c r="I3316" t="str">
        <f>Master_Data!$A3316 &amp; "-" &amp; Master_Data!$C3316</f>
        <v>ZMB-2022</v>
      </c>
      <c r="J3316">
        <f t="shared" si="612"/>
        <v>1.0999999999999943</v>
      </c>
      <c r="K3316" t="str">
        <f t="shared" si="613"/>
        <v/>
      </c>
      <c r="L3316">
        <f t="shared" si="614"/>
        <v>3.0751947000000002E-2</v>
      </c>
      <c r="M3316">
        <f t="shared" si="615"/>
        <v>10571200.008656664</v>
      </c>
      <c r="N3316">
        <f t="shared" si="616"/>
        <v>52.2</v>
      </c>
      <c r="O3316">
        <f t="shared" si="617"/>
        <v>0.65513336981218517</v>
      </c>
      <c r="P3316" t="str">
        <f>IFERROR(VLOOKUP(A3316,Ref_Data!$A:$B,2,0),"Unknown")</f>
        <v>Lower Middle Income</v>
      </c>
      <c r="Q3316" t="str">
        <f>IFERROR(VLOOKUP(A3316,Ref_Data!$A:$C,3,0),"Unknown")</f>
        <v>Sub-Saharan Africa</v>
      </c>
      <c r="R3316" t="str">
        <f t="shared" si="618"/>
        <v>Low Access</v>
      </c>
      <c r="S3316">
        <f t="shared" si="619"/>
        <v>-39.61405366398435</v>
      </c>
      <c r="T3316" t="str">
        <f t="shared" si="620"/>
        <v/>
      </c>
      <c r="U3316">
        <f t="shared" si="621"/>
        <v>-4.026252224225936</v>
      </c>
      <c r="V3316">
        <f t="shared" si="622"/>
        <v>25.799999999999997</v>
      </c>
      <c r="W3316">
        <f t="shared" si="623"/>
        <v>0.29451206800000002</v>
      </c>
    </row>
    <row r="3317" spans="1:23" x14ac:dyDescent="0.2">
      <c r="A3317" t="s">
        <v>515</v>
      </c>
      <c r="B3317" t="s">
        <v>514</v>
      </c>
      <c r="C3317">
        <v>2010</v>
      </c>
      <c r="D3317">
        <v>38.9</v>
      </c>
      <c r="E3317">
        <v>81.2</v>
      </c>
      <c r="F3317">
        <v>0.75383250199999996</v>
      </c>
      <c r="G3317">
        <v>420.02857649999999</v>
      </c>
      <c r="H3317">
        <v>13356548</v>
      </c>
      <c r="I3317" t="str">
        <f>Master_Data!$A3317 &amp; "-" &amp; Master_Data!$C3317</f>
        <v>ZWE-2010</v>
      </c>
      <c r="J3317" t="str">
        <f t="shared" si="612"/>
        <v/>
      </c>
      <c r="K3317" t="str">
        <f t="shared" si="613"/>
        <v/>
      </c>
      <c r="L3317" t="str">
        <f t="shared" si="614"/>
        <v/>
      </c>
      <c r="M3317">
        <f t="shared" si="615"/>
        <v>10068599.996923095</v>
      </c>
      <c r="N3317">
        <f t="shared" si="616"/>
        <v>61.1</v>
      </c>
      <c r="O3317">
        <f t="shared" si="617"/>
        <v>1.7947171792012584</v>
      </c>
      <c r="P3317" t="str">
        <f>IFERROR(VLOOKUP(A3317,Ref_Data!$A:$B,2,0),"Unknown")</f>
        <v>Lower Middle Income</v>
      </c>
      <c r="Q3317" t="str">
        <f>IFERROR(VLOOKUP(A3317,Ref_Data!$A:$C,3,0),"Unknown")</f>
        <v>Sub-Saharan Africa</v>
      </c>
      <c r="R3317" t="str">
        <f t="shared" si="618"/>
        <v>Low Access</v>
      </c>
      <c r="S3317">
        <f t="shared" si="619"/>
        <v>-40.724657439414052</v>
      </c>
      <c r="T3317">
        <f t="shared" si="620"/>
        <v>50.787335093262101</v>
      </c>
      <c r="U3317">
        <f t="shared" si="621"/>
        <v>-4.3442267119916345</v>
      </c>
      <c r="V3317">
        <f t="shared" si="622"/>
        <v>0</v>
      </c>
      <c r="W3317">
        <f t="shared" si="623"/>
        <v>0</v>
      </c>
    </row>
    <row r="3318" spans="1:23" x14ac:dyDescent="0.2">
      <c r="A3318" t="s">
        <v>515</v>
      </c>
      <c r="B3318" t="s">
        <v>514</v>
      </c>
      <c r="C3318">
        <v>2011</v>
      </c>
      <c r="D3318">
        <v>36.9</v>
      </c>
      <c r="E3318">
        <v>77.2</v>
      </c>
      <c r="F3318">
        <v>1.1657893130000001</v>
      </c>
      <c r="G3318">
        <v>444.80696269999999</v>
      </c>
      <c r="H3318">
        <v>13595424</v>
      </c>
      <c r="I3318" t="str">
        <f>Master_Data!$A3318 &amp; "-" &amp; Master_Data!$C3318</f>
        <v>ZWE-2011</v>
      </c>
      <c r="J3318">
        <f t="shared" si="612"/>
        <v>-2</v>
      </c>
      <c r="K3318">
        <f t="shared" si="613"/>
        <v>-4</v>
      </c>
      <c r="L3318">
        <f t="shared" si="614"/>
        <v>0.41195681100000014</v>
      </c>
      <c r="M3318">
        <f t="shared" si="615"/>
        <v>15849400.004903713</v>
      </c>
      <c r="N3318">
        <f t="shared" si="616"/>
        <v>63.1</v>
      </c>
      <c r="O3318">
        <f t="shared" si="617"/>
        <v>2.6208881846713954</v>
      </c>
      <c r="P3318" t="str">
        <f>IFERROR(VLOOKUP(A3318,Ref_Data!$A:$B,2,0),"Unknown")</f>
        <v>Lower Middle Income</v>
      </c>
      <c r="Q3318" t="str">
        <f>IFERROR(VLOOKUP(A3318,Ref_Data!$A:$C,3,0),"Unknown")</f>
        <v>Sub-Saharan Africa</v>
      </c>
      <c r="R3318" t="str">
        <f t="shared" si="618"/>
        <v>Low Access</v>
      </c>
      <c r="S3318">
        <f t="shared" si="619"/>
        <v>-43.515327430820314</v>
      </c>
      <c r="T3318">
        <f t="shared" si="620"/>
        <v>47.00262971035886</v>
      </c>
      <c r="U3318">
        <f t="shared" si="621"/>
        <v>-3.9607440707740551</v>
      </c>
      <c r="V3318">
        <f t="shared" si="622"/>
        <v>-2</v>
      </c>
      <c r="W3318">
        <f t="shared" si="623"/>
        <v>0.41195681100000014</v>
      </c>
    </row>
    <row r="3319" spans="1:23" x14ac:dyDescent="0.2">
      <c r="A3319" t="s">
        <v>515</v>
      </c>
      <c r="B3319" t="s">
        <v>514</v>
      </c>
      <c r="C3319">
        <v>2012</v>
      </c>
      <c r="D3319">
        <v>44</v>
      </c>
      <c r="E3319">
        <v>77</v>
      </c>
      <c r="F3319">
        <v>0.92226112400000004</v>
      </c>
      <c r="G3319">
        <v>454.70802020000002</v>
      </c>
      <c r="H3319">
        <v>13817887</v>
      </c>
      <c r="I3319" t="str">
        <f>Master_Data!$A3319 &amp; "-" &amp; Master_Data!$C3319</f>
        <v>ZWE-2012</v>
      </c>
      <c r="J3319">
        <f t="shared" si="612"/>
        <v>7.1000000000000014</v>
      </c>
      <c r="K3319">
        <f t="shared" si="613"/>
        <v>-0.20000000000000284</v>
      </c>
      <c r="L3319">
        <f t="shared" si="614"/>
        <v>-0.24352818900000006</v>
      </c>
      <c r="M3319">
        <f t="shared" si="615"/>
        <v>12743699.995924989</v>
      </c>
      <c r="N3319">
        <f t="shared" si="616"/>
        <v>56</v>
      </c>
      <c r="O3319">
        <f t="shared" si="617"/>
        <v>2.0282490807933193</v>
      </c>
      <c r="P3319" t="str">
        <f>IFERROR(VLOOKUP(A3319,Ref_Data!$A:$B,2,0),"Unknown")</f>
        <v>Lower Middle Income</v>
      </c>
      <c r="Q3319" t="str">
        <f>IFERROR(VLOOKUP(A3319,Ref_Data!$A:$C,3,0),"Unknown")</f>
        <v>Sub-Saharan Africa</v>
      </c>
      <c r="R3319" t="str">
        <f t="shared" si="618"/>
        <v>Low Access</v>
      </c>
      <c r="S3319">
        <f t="shared" si="619"/>
        <v>-37.120804536015626</v>
      </c>
      <c r="T3319">
        <f t="shared" si="620"/>
        <v>46.892870546775114</v>
      </c>
      <c r="U3319">
        <f t="shared" si="621"/>
        <v>-4.483242939096229</v>
      </c>
      <c r="V3319">
        <f t="shared" si="622"/>
        <v>5.1000000000000014</v>
      </c>
      <c r="W3319">
        <f t="shared" si="623"/>
        <v>0.16842862200000008</v>
      </c>
    </row>
    <row r="3320" spans="1:23" x14ac:dyDescent="0.2">
      <c r="A3320" t="s">
        <v>515</v>
      </c>
      <c r="B3320" t="s">
        <v>514</v>
      </c>
      <c r="C3320">
        <v>2013</v>
      </c>
      <c r="D3320">
        <v>40.6</v>
      </c>
      <c r="E3320">
        <v>79.3</v>
      </c>
      <c r="F3320">
        <v>0.90759057099999996</v>
      </c>
      <c r="G3320">
        <v>462.8652831</v>
      </c>
      <c r="H3320">
        <v>14013808</v>
      </c>
      <c r="I3320" t="str">
        <f>Master_Data!$A3320 &amp; "-" &amp; Master_Data!$C3320</f>
        <v>ZWE-2013</v>
      </c>
      <c r="J3320">
        <f t="shared" si="612"/>
        <v>-3.3999999999999986</v>
      </c>
      <c r="K3320">
        <f t="shared" si="613"/>
        <v>2.2999999999999972</v>
      </c>
      <c r="L3320">
        <f t="shared" si="614"/>
        <v>-1.4670553000000086E-2</v>
      </c>
      <c r="M3320">
        <f t="shared" si="615"/>
        <v>12718800.004604368</v>
      </c>
      <c r="N3320">
        <f t="shared" si="616"/>
        <v>59.4</v>
      </c>
      <c r="O3320">
        <f t="shared" si="617"/>
        <v>1.9608093415896113</v>
      </c>
      <c r="P3320" t="str">
        <f>IFERROR(VLOOKUP(A3320,Ref_Data!$A:$B,2,0),"Unknown")</f>
        <v>Lower Middle Income</v>
      </c>
      <c r="Q3320" t="str">
        <f>IFERROR(VLOOKUP(A3320,Ref_Data!$A:$C,3,0),"Unknown")</f>
        <v>Sub-Saharan Africa</v>
      </c>
      <c r="R3320" t="str">
        <f t="shared" si="618"/>
        <v>Low Access</v>
      </c>
      <c r="S3320">
        <f t="shared" si="619"/>
        <v>-41.112538176640605</v>
      </c>
      <c r="T3320">
        <f t="shared" si="620"/>
        <v>48.998359916164645</v>
      </c>
      <c r="U3320">
        <f t="shared" si="621"/>
        <v>-4.060779873000004</v>
      </c>
      <c r="V3320">
        <f t="shared" si="622"/>
        <v>1.7000000000000028</v>
      </c>
      <c r="W3320">
        <f t="shared" si="623"/>
        <v>0.153758069</v>
      </c>
    </row>
    <row r="3321" spans="1:23" x14ac:dyDescent="0.2">
      <c r="A3321" t="s">
        <v>515</v>
      </c>
      <c r="B3321" t="s">
        <v>514</v>
      </c>
      <c r="C3321">
        <v>2014</v>
      </c>
      <c r="D3321">
        <v>32.299999999999997</v>
      </c>
      <c r="E3321">
        <v>80.8</v>
      </c>
      <c r="F3321">
        <v>0.88687137400000005</v>
      </c>
      <c r="G3321">
        <v>460.33201709999997</v>
      </c>
      <c r="H3321">
        <v>14207359</v>
      </c>
      <c r="I3321" t="str">
        <f>Master_Data!$A3321 &amp; "-" &amp; Master_Data!$C3321</f>
        <v>ZWE-2014</v>
      </c>
      <c r="J3321">
        <f t="shared" si="612"/>
        <v>-8.3000000000000043</v>
      </c>
      <c r="K3321">
        <f t="shared" si="613"/>
        <v>1.5</v>
      </c>
      <c r="L3321">
        <f t="shared" si="614"/>
        <v>-2.0719196999999911E-2</v>
      </c>
      <c r="M3321">
        <f t="shared" si="615"/>
        <v>12600099.997241266</v>
      </c>
      <c r="N3321">
        <f t="shared" si="616"/>
        <v>67.7</v>
      </c>
      <c r="O3321">
        <f t="shared" si="617"/>
        <v>1.9265906803248514</v>
      </c>
      <c r="P3321" t="str">
        <f>IFERROR(VLOOKUP(A3321,Ref_Data!$A:$B,2,0),"Unknown")</f>
        <v>Lower Middle Income</v>
      </c>
      <c r="Q3321" t="str">
        <f>IFERROR(VLOOKUP(A3321,Ref_Data!$A:$C,3,0),"Unknown")</f>
        <v>Sub-Saharan Africa</v>
      </c>
      <c r="R3321" t="str">
        <f t="shared" si="618"/>
        <v>Low Access</v>
      </c>
      <c r="S3321">
        <f t="shared" si="619"/>
        <v>-50.140902588867149</v>
      </c>
      <c r="T3321">
        <f t="shared" si="620"/>
        <v>50.688273394421699</v>
      </c>
      <c r="U3321">
        <f t="shared" si="621"/>
        <v>-3.9044155240836842</v>
      </c>
      <c r="V3321">
        <f t="shared" si="622"/>
        <v>-6.6000000000000014</v>
      </c>
      <c r="W3321">
        <f t="shared" si="623"/>
        <v>0.13303887200000009</v>
      </c>
    </row>
    <row r="3322" spans="1:23" x14ac:dyDescent="0.2">
      <c r="A3322" t="s">
        <v>515</v>
      </c>
      <c r="B3322" t="s">
        <v>514</v>
      </c>
      <c r="C3322">
        <v>2015</v>
      </c>
      <c r="D3322">
        <v>33.700000000000003</v>
      </c>
      <c r="E3322">
        <v>80.8</v>
      </c>
      <c r="F3322">
        <v>0.88144235999999998</v>
      </c>
      <c r="G3322">
        <v>453.579543</v>
      </c>
      <c r="H3322">
        <v>14399013</v>
      </c>
      <c r="I3322" t="str">
        <f>Master_Data!$A3322 &amp; "-" &amp; Master_Data!$C3322</f>
        <v>ZWE-2015</v>
      </c>
      <c r="J3322">
        <f t="shared" si="612"/>
        <v>1.4000000000000057</v>
      </c>
      <c r="K3322">
        <f t="shared" si="613"/>
        <v>0</v>
      </c>
      <c r="L3322">
        <f t="shared" si="614"/>
        <v>-5.4290140000000653E-3</v>
      </c>
      <c r="M3322">
        <f t="shared" si="615"/>
        <v>12691900.000390681</v>
      </c>
      <c r="N3322">
        <f t="shared" si="616"/>
        <v>66.3</v>
      </c>
      <c r="O3322">
        <f t="shared" si="617"/>
        <v>1.9433027207754825</v>
      </c>
      <c r="P3322" t="str">
        <f>IFERROR(VLOOKUP(A3322,Ref_Data!$A:$B,2,0),"Unknown")</f>
        <v>Lower Middle Income</v>
      </c>
      <c r="Q3322" t="str">
        <f>IFERROR(VLOOKUP(A3322,Ref_Data!$A:$C,3,0),"Unknown")</f>
        <v>Sub-Saharan Africa</v>
      </c>
      <c r="R3322" t="str">
        <f t="shared" si="618"/>
        <v>Low Access</v>
      </c>
      <c r="S3322">
        <f t="shared" si="619"/>
        <v>-49.315238558046886</v>
      </c>
      <c r="T3322">
        <f t="shared" si="620"/>
        <v>50.884842808502007</v>
      </c>
      <c r="U3322">
        <f t="shared" si="621"/>
        <v>-3.8279990060041791</v>
      </c>
      <c r="V3322">
        <f t="shared" si="622"/>
        <v>-5.1999999999999957</v>
      </c>
      <c r="W3322">
        <f t="shared" si="623"/>
        <v>0.12760985800000002</v>
      </c>
    </row>
    <row r="3323" spans="1:23" x14ac:dyDescent="0.2">
      <c r="A3323" t="s">
        <v>515</v>
      </c>
      <c r="B3323" t="s">
        <v>514</v>
      </c>
      <c r="C3323">
        <v>2016</v>
      </c>
      <c r="D3323">
        <v>42.5</v>
      </c>
      <c r="E3323">
        <v>81.7</v>
      </c>
      <c r="F3323">
        <v>0.77181322500000005</v>
      </c>
      <c r="G3323">
        <v>423.1855089</v>
      </c>
      <c r="H3323">
        <v>14600294</v>
      </c>
      <c r="I3323" t="str">
        <f>Master_Data!$A3323 &amp; "-" &amp; Master_Data!$C3323</f>
        <v>ZWE-2016</v>
      </c>
      <c r="J3323">
        <f t="shared" si="612"/>
        <v>8.7999999999999972</v>
      </c>
      <c r="K3323">
        <f t="shared" si="613"/>
        <v>0.90000000000000568</v>
      </c>
      <c r="L3323">
        <f t="shared" si="614"/>
        <v>-0.10962913499999993</v>
      </c>
      <c r="M3323">
        <f t="shared" si="615"/>
        <v>11268699.998088151</v>
      </c>
      <c r="N3323">
        <f t="shared" si="616"/>
        <v>57.5</v>
      </c>
      <c r="O3323">
        <f t="shared" si="617"/>
        <v>1.8238177082343854</v>
      </c>
      <c r="P3323" t="str">
        <f>IFERROR(VLOOKUP(A3323,Ref_Data!$A:$B,2,0),"Unknown")</f>
        <v>Lower Middle Income</v>
      </c>
      <c r="Q3323" t="str">
        <f>IFERROR(VLOOKUP(A3323,Ref_Data!$A:$C,3,0),"Unknown")</f>
        <v>Sub-Saharan Africa</v>
      </c>
      <c r="R3323" t="str">
        <f t="shared" si="618"/>
        <v>Low Access</v>
      </c>
      <c r="S3323">
        <f t="shared" si="619"/>
        <v>-41.594751130546967</v>
      </c>
      <c r="T3323">
        <f t="shared" si="620"/>
        <v>51.993942474815277</v>
      </c>
      <c r="U3323">
        <f t="shared" si="621"/>
        <v>-3.9025585706694566</v>
      </c>
      <c r="V3323">
        <f t="shared" si="622"/>
        <v>3.6000000000000014</v>
      </c>
      <c r="W3323">
        <f t="shared" si="623"/>
        <v>1.7980723000000087E-2</v>
      </c>
    </row>
    <row r="3324" spans="1:23" x14ac:dyDescent="0.2">
      <c r="A3324" t="s">
        <v>515</v>
      </c>
      <c r="B3324" t="s">
        <v>514</v>
      </c>
      <c r="C3324">
        <v>2017</v>
      </c>
      <c r="D3324">
        <v>44</v>
      </c>
      <c r="E3324">
        <v>82</v>
      </c>
      <c r="F3324">
        <v>0.71478905400000003</v>
      </c>
      <c r="G3324">
        <v>416.19623280000002</v>
      </c>
      <c r="H3324">
        <v>14812482</v>
      </c>
      <c r="I3324" t="str">
        <f>Master_Data!$A3324 &amp; "-" &amp; Master_Data!$C3324</f>
        <v>ZWE-2017</v>
      </c>
      <c r="J3324">
        <f t="shared" si="612"/>
        <v>1.5</v>
      </c>
      <c r="K3324">
        <f t="shared" si="613"/>
        <v>0.29999999999999716</v>
      </c>
      <c r="L3324">
        <f t="shared" si="614"/>
        <v>-5.7024171000000012E-2</v>
      </c>
      <c r="M3324">
        <f t="shared" si="615"/>
        <v>10587799.996172028</v>
      </c>
      <c r="N3324">
        <f t="shared" si="616"/>
        <v>56</v>
      </c>
      <c r="O3324">
        <f t="shared" si="617"/>
        <v>1.7174327821066238</v>
      </c>
      <c r="P3324" t="str">
        <f>IFERROR(VLOOKUP(A3324,Ref_Data!$A:$B,2,0),"Unknown")</f>
        <v>Lower Middle Income</v>
      </c>
      <c r="Q3324" t="str">
        <f>IFERROR(VLOOKUP(A3324,Ref_Data!$A:$C,3,0),"Unknown")</f>
        <v>Sub-Saharan Africa</v>
      </c>
      <c r="R3324" t="str">
        <f t="shared" si="618"/>
        <v>Low Access</v>
      </c>
      <c r="S3324">
        <f t="shared" si="619"/>
        <v>-40.853907690078117</v>
      </c>
      <c r="T3324">
        <f t="shared" si="620"/>
        <v>52.458481128265049</v>
      </c>
      <c r="U3324">
        <f t="shared" si="621"/>
        <v>-3.9629620115732238</v>
      </c>
      <c r="V3324">
        <f t="shared" si="622"/>
        <v>5.1000000000000014</v>
      </c>
      <c r="W3324">
        <f t="shared" si="623"/>
        <v>-3.9043447999999925E-2</v>
      </c>
    </row>
    <row r="3325" spans="1:23" x14ac:dyDescent="0.2">
      <c r="A3325" t="s">
        <v>515</v>
      </c>
      <c r="B3325" t="s">
        <v>514</v>
      </c>
      <c r="C3325">
        <v>2018</v>
      </c>
      <c r="D3325">
        <v>45.4</v>
      </c>
      <c r="E3325">
        <v>79.7</v>
      </c>
      <c r="F3325">
        <v>0.81628515599999996</v>
      </c>
      <c r="G3325">
        <v>445.17509519999999</v>
      </c>
      <c r="H3325">
        <v>15034452</v>
      </c>
      <c r="I3325" t="str">
        <f>Master_Data!$A3325 &amp; "-" &amp; Master_Data!$C3325</f>
        <v>ZWE-2018</v>
      </c>
      <c r="J3325">
        <f t="shared" si="612"/>
        <v>1.3999999999999986</v>
      </c>
      <c r="K3325">
        <f t="shared" si="613"/>
        <v>-2.2999999999999972</v>
      </c>
      <c r="L3325">
        <f t="shared" si="614"/>
        <v>0.10149610199999992</v>
      </c>
      <c r="M3325">
        <f t="shared" si="615"/>
        <v>12272399.996194512</v>
      </c>
      <c r="N3325">
        <f t="shared" si="616"/>
        <v>54.6</v>
      </c>
      <c r="O3325">
        <f t="shared" si="617"/>
        <v>1.83362718355409</v>
      </c>
      <c r="P3325" t="str">
        <f>IFERROR(VLOOKUP(A3325,Ref_Data!$A:$B,2,0),"Unknown")</f>
        <v>Lower Middle Income</v>
      </c>
      <c r="Q3325" t="str">
        <f>IFERROR(VLOOKUP(A3325,Ref_Data!$A:$C,3,0),"Unknown")</f>
        <v>Sub-Saharan Africa</v>
      </c>
      <c r="R3325" t="str">
        <f t="shared" si="618"/>
        <v>Low Access</v>
      </c>
      <c r="S3325">
        <f t="shared" si="619"/>
        <v>-40.083800559687496</v>
      </c>
      <c r="T3325">
        <f t="shared" si="620"/>
        <v>50.136969829674698</v>
      </c>
      <c r="U3325">
        <f t="shared" si="621"/>
        <v>-3.8945838536276147</v>
      </c>
      <c r="V3325">
        <f t="shared" si="622"/>
        <v>6.5</v>
      </c>
      <c r="W3325">
        <f t="shared" si="623"/>
        <v>6.2452653999999996E-2</v>
      </c>
    </row>
    <row r="3326" spans="1:23" x14ac:dyDescent="0.2">
      <c r="A3326" t="s">
        <v>515</v>
      </c>
      <c r="B3326" t="s">
        <v>514</v>
      </c>
      <c r="C3326">
        <v>2019</v>
      </c>
      <c r="D3326">
        <v>46.7</v>
      </c>
      <c r="E3326">
        <v>81</v>
      </c>
      <c r="F3326">
        <v>0.73147343399999998</v>
      </c>
      <c r="G3326">
        <v>412.16541949999998</v>
      </c>
      <c r="H3326">
        <v>15271368</v>
      </c>
      <c r="I3326" t="str">
        <f>Master_Data!$A3326 &amp; "-" &amp; Master_Data!$C3326</f>
        <v>ZWE-2019</v>
      </c>
      <c r="J3326">
        <f t="shared" si="612"/>
        <v>1.3000000000000043</v>
      </c>
      <c r="K3326">
        <f t="shared" si="613"/>
        <v>1.2999999999999972</v>
      </c>
      <c r="L3326">
        <f t="shared" si="614"/>
        <v>-8.4811721999999978E-2</v>
      </c>
      <c r="M3326">
        <f t="shared" si="615"/>
        <v>11170599.992837712</v>
      </c>
      <c r="N3326">
        <f t="shared" si="616"/>
        <v>53.3</v>
      </c>
      <c r="O3326">
        <f t="shared" si="617"/>
        <v>1.7747084044249859</v>
      </c>
      <c r="P3326" t="str">
        <f>IFERROR(VLOOKUP(A3326,Ref_Data!$A:$B,2,0),"Unknown")</f>
        <v>Lower Middle Income</v>
      </c>
      <c r="Q3326" t="str">
        <f>IFERROR(VLOOKUP(A3326,Ref_Data!$A:$C,3,0),"Unknown")</f>
        <v>Sub-Saharan Africa</v>
      </c>
      <c r="R3326" t="str">
        <f t="shared" si="618"/>
        <v>Low Access</v>
      </c>
      <c r="S3326">
        <f t="shared" si="619"/>
        <v>-39.341377139414121</v>
      </c>
      <c r="T3326">
        <f t="shared" si="620"/>
        <v>51.537808956172711</v>
      </c>
      <c r="U3326">
        <f t="shared" si="621"/>
        <v>-3.9519278615815878</v>
      </c>
      <c r="V3326">
        <f t="shared" si="622"/>
        <v>7.8000000000000043</v>
      </c>
      <c r="W3326">
        <f t="shared" si="623"/>
        <v>-2.2359067999999982E-2</v>
      </c>
    </row>
    <row r="3327" spans="1:23" x14ac:dyDescent="0.2">
      <c r="A3327" t="s">
        <v>515</v>
      </c>
      <c r="B3327" t="s">
        <v>514</v>
      </c>
      <c r="C3327">
        <v>2020</v>
      </c>
      <c r="D3327">
        <v>52.7</v>
      </c>
      <c r="E3327">
        <v>84.1</v>
      </c>
      <c r="F3327">
        <v>0.58444422299999998</v>
      </c>
      <c r="G3327">
        <v>373.55724620000001</v>
      </c>
      <c r="H3327">
        <v>15526888</v>
      </c>
      <c r="I3327" t="str">
        <f>Master_Data!$A3327 &amp; "-" &amp; Master_Data!$C3327</f>
        <v>ZWE-2020</v>
      </c>
      <c r="J3327">
        <f t="shared" si="612"/>
        <v>6</v>
      </c>
      <c r="K3327">
        <f t="shared" si="613"/>
        <v>3.0999999999999943</v>
      </c>
      <c r="L3327">
        <f t="shared" si="614"/>
        <v>-0.14702921099999999</v>
      </c>
      <c r="M3327">
        <f t="shared" si="615"/>
        <v>9074599.9927680232</v>
      </c>
      <c r="N3327">
        <f t="shared" si="616"/>
        <v>47.3</v>
      </c>
      <c r="O3327">
        <f t="shared" si="617"/>
        <v>1.5645372401291675</v>
      </c>
      <c r="P3327" t="str">
        <f>IFERROR(VLOOKUP(A3327,Ref_Data!$A:$B,2,0),"Unknown")</f>
        <v>Lower Middle Income</v>
      </c>
      <c r="Q3327" t="str">
        <f>IFERROR(VLOOKUP(A3327,Ref_Data!$A:$C,3,0),"Unknown")</f>
        <v>Sub-Saharan Africa</v>
      </c>
      <c r="R3327" t="str">
        <f t="shared" si="618"/>
        <v>Moderate Access</v>
      </c>
      <c r="S3327">
        <f t="shared" si="619"/>
        <v>-33.87383452566408</v>
      </c>
      <c r="T3327">
        <f t="shared" si="620"/>
        <v>53.565146566184737</v>
      </c>
      <c r="U3327">
        <f t="shared" si="621"/>
        <v>-3.8163034133012577</v>
      </c>
      <c r="V3327">
        <f t="shared" si="622"/>
        <v>13.800000000000004</v>
      </c>
      <c r="W3327">
        <f t="shared" si="623"/>
        <v>-0.16938827899999997</v>
      </c>
    </row>
    <row r="3328" spans="1:23" x14ac:dyDescent="0.2">
      <c r="A3328" t="s">
        <v>515</v>
      </c>
      <c r="B3328" t="s">
        <v>514</v>
      </c>
      <c r="C3328">
        <v>2021</v>
      </c>
      <c r="D3328">
        <v>49</v>
      </c>
      <c r="E3328">
        <v>82.4</v>
      </c>
      <c r="F3328">
        <v>0.68892544899999997</v>
      </c>
      <c r="G3328">
        <v>405.51856359999999</v>
      </c>
      <c r="H3328">
        <v>15797210</v>
      </c>
      <c r="I3328" t="str">
        <f>Master_Data!$A3328 &amp; "-" &amp; Master_Data!$C3328</f>
        <v>ZWE-2021</v>
      </c>
      <c r="J3328">
        <f t="shared" si="612"/>
        <v>-3.7000000000000028</v>
      </c>
      <c r="K3328">
        <f t="shared" si="613"/>
        <v>-1.6999999999999886</v>
      </c>
      <c r="L3328">
        <f t="shared" si="614"/>
        <v>0.10448122599999998</v>
      </c>
      <c r="M3328">
        <f t="shared" si="615"/>
        <v>10883099.99219729</v>
      </c>
      <c r="N3328">
        <f t="shared" si="616"/>
        <v>51</v>
      </c>
      <c r="O3328">
        <f t="shared" si="617"/>
        <v>1.6988752447829987</v>
      </c>
      <c r="P3328" t="str">
        <f>IFERROR(VLOOKUP(A3328,Ref_Data!$A:$B,2,0),"Unknown")</f>
        <v>Lower Middle Income</v>
      </c>
      <c r="Q3328" t="str">
        <f>IFERROR(VLOOKUP(A3328,Ref_Data!$A:$C,3,0),"Unknown")</f>
        <v>Sub-Saharan Africa</v>
      </c>
      <c r="R3328" t="str">
        <f t="shared" si="618"/>
        <v>Low Access</v>
      </c>
      <c r="S3328">
        <f t="shared" si="619"/>
        <v>-38.12516851027344</v>
      </c>
      <c r="T3328">
        <f t="shared" si="620"/>
        <v>52.796618357487944</v>
      </c>
      <c r="U3328">
        <f t="shared" si="621"/>
        <v>-3.8918088920041862</v>
      </c>
      <c r="V3328">
        <f t="shared" si="622"/>
        <v>10.100000000000001</v>
      </c>
      <c r="W3328">
        <f t="shared" si="623"/>
        <v>-6.4907052999999992E-2</v>
      </c>
    </row>
    <row r="3329" spans="1:23" x14ac:dyDescent="0.2">
      <c r="A3329" t="s">
        <v>515</v>
      </c>
      <c r="B3329" t="s">
        <v>514</v>
      </c>
      <c r="C3329">
        <v>2022</v>
      </c>
      <c r="D3329">
        <v>50.1</v>
      </c>
      <c r="F3329">
        <v>0.719220843</v>
      </c>
      <c r="G3329">
        <v>416.5868754</v>
      </c>
      <c r="H3329">
        <v>16069056</v>
      </c>
      <c r="I3329" t="str">
        <f>Master_Data!$A3329 &amp; "-" &amp; Master_Data!$C3329</f>
        <v>ZWE-2022</v>
      </c>
      <c r="J3329">
        <f t="shared" si="612"/>
        <v>1.1000000000000014</v>
      </c>
      <c r="K3329" t="str">
        <f t="shared" si="613"/>
        <v/>
      </c>
      <c r="L3329">
        <f t="shared" si="614"/>
        <v>3.0295394000000031E-2</v>
      </c>
      <c r="M3329">
        <f t="shared" si="615"/>
        <v>11557200.002534209</v>
      </c>
      <c r="N3329">
        <f t="shared" si="616"/>
        <v>49.9</v>
      </c>
      <c r="O3329">
        <f t="shared" si="617"/>
        <v>1.7264606387549193</v>
      </c>
      <c r="P3329" t="str">
        <f>IFERROR(VLOOKUP(A3329,Ref_Data!$A:$B,2,0),"Unknown")</f>
        <v>Lower Middle Income</v>
      </c>
      <c r="Q3329" t="str">
        <f>IFERROR(VLOOKUP(A3329,Ref_Data!$A:$C,3,0),"Unknown")</f>
        <v>Sub-Saharan Africa</v>
      </c>
      <c r="R3329" t="str">
        <f t="shared" si="618"/>
        <v>Moderate Access</v>
      </c>
      <c r="S3329">
        <f t="shared" si="619"/>
        <v>-37.314053663984346</v>
      </c>
      <c r="T3329" t="str">
        <f t="shared" si="620"/>
        <v/>
      </c>
      <c r="U3329">
        <f t="shared" si="621"/>
        <v>-3.8315802092259363</v>
      </c>
      <c r="V3329">
        <f t="shared" si="622"/>
        <v>11.200000000000003</v>
      </c>
      <c r="W3329">
        <f t="shared" si="623"/>
        <v>-3.4611658999999961E-2</v>
      </c>
    </row>
  </sheetData>
  <phoneticPr fontId="1" type="noConversion"/>
  <pageMargins left="0.7" right="0.7" top="0.75" bottom="0.75" header="0.3" footer="0.3"/>
  <ignoredErrors>
    <ignoredError sqref="P3" emptyCellReference="1"/>
  </ignoredErrors>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A1E4-4976-E542-9024-D9C5F19CF755}">
  <dimension ref="A1:B42"/>
  <sheetViews>
    <sheetView zoomScale="76" workbookViewId="0">
      <selection activeCell="B20" sqref="B20"/>
    </sheetView>
  </sheetViews>
  <sheetFormatPr baseColWidth="10" defaultRowHeight="19" x14ac:dyDescent="0.25"/>
  <cols>
    <col min="1" max="1" width="46.1640625" style="23" bestFit="1" customWidth="1"/>
    <col min="2" max="2" width="41.83203125" style="5" bestFit="1" customWidth="1"/>
  </cols>
  <sheetData>
    <row r="1" spans="1:2" x14ac:dyDescent="0.25">
      <c r="A1" s="23" t="s">
        <v>533</v>
      </c>
    </row>
    <row r="3" spans="1:2" x14ac:dyDescent="0.25">
      <c r="A3" s="23" t="s">
        <v>534</v>
      </c>
      <c r="B3" s="5">
        <f>MAX(Master_Data!$C$2:$C$3329)</f>
        <v>2022</v>
      </c>
    </row>
    <row r="4" spans="1:2" x14ac:dyDescent="0.25">
      <c r="A4" s="23" t="s">
        <v>535</v>
      </c>
      <c r="B4" s="5">
        <f>B3-1</f>
        <v>2021</v>
      </c>
    </row>
    <row r="6" spans="1:2" x14ac:dyDescent="0.25">
      <c r="A6" s="23" t="s">
        <v>536</v>
      </c>
      <c r="B6" s="5">
        <f>AVERAGEIFS(Master_Data!$D$2:$D$3329,Master_Data!$C$2:$C$3329,$B$3)</f>
        <v>87.414053663984348</v>
      </c>
    </row>
    <row r="7" spans="1:2" x14ac:dyDescent="0.25">
      <c r="A7" s="23" t="s">
        <v>537</v>
      </c>
      <c r="B7" s="5">
        <f>AVERAGEIFS(Master_Data!$E$2:$E$3329,Master_Data!$C$2:$C$3329,$B$3)</f>
        <v>30.421739130434794</v>
      </c>
    </row>
    <row r="8" spans="1:2" x14ac:dyDescent="0.25">
      <c r="A8" s="23" t="s">
        <v>538</v>
      </c>
      <c r="B8" s="5">
        <f>AVERAGEIFS(Master_Data!$F$2:$F$3329,Master_Data!$C$2:$C$3329,$B$3)</f>
        <v>4.5508010522259363</v>
      </c>
    </row>
    <row r="9" spans="1:2" x14ac:dyDescent="0.25">
      <c r="A9" s="23" t="s">
        <v>539</v>
      </c>
      <c r="B9" s="5">
        <f>AVERAGEIFS(Master_Data!$G$2:$G$3329,Master_Data!$C$2:$C$3329,$B$3)</f>
        <v>2215.2312093479586</v>
      </c>
    </row>
    <row r="11" spans="1:2" x14ac:dyDescent="0.25">
      <c r="A11" s="23" t="s">
        <v>540</v>
      </c>
      <c r="B11" s="27">
        <f>IFERROR((AVERAGEIFS(Master_Data!$D$2:$D$3329,Master_Data!$C$2:$C$3329,$B$3)-AVERAGEIFS(Master_Data!$D$2:$D$3329,Master_Data!$C$2:$C$3329,$B$4))/AVERAGEIFS(Master_Data!$D$2:$D$3329,Master_Data!$C$2:$C$3329,$B$4),"")</f>
        <v>3.315748579319459E-3</v>
      </c>
    </row>
    <row r="12" spans="1:2" x14ac:dyDescent="0.25">
      <c r="A12" s="23" t="s">
        <v>541</v>
      </c>
      <c r="B12" s="27">
        <f>IFERROR((AVERAGEIFS(Master_Data!$E$2:$E$3329,Master_Data!$C$2:$C$3329,$B$3)-AVERAGEIFS(Master_Data!$E$2:$E$3329,Master_Data!$C$2:$C$3329,$B$4))/AVERAGEIFS(Master_Data!$E$2:$E$3329,Master_Data!$C$2:$C$3329,$B$4),"")</f>
        <v>2.7644054243706067E-2</v>
      </c>
    </row>
    <row r="13" spans="1:2" x14ac:dyDescent="0.25">
      <c r="A13" s="23" t="s">
        <v>542</v>
      </c>
      <c r="B13" s="27">
        <f>IFERROR((AVERAGEIFS(Master_Data!$F$2:$F$3329,Master_Data!$C$2:$C$3329,$B$3)-AVERAGEIFS(Master_Data!$F$2:$F$3329,Master_Data!$C$2:$C$3329,$B$4))/AVERAGEIFS(Master_Data!$F$2:$F$3329,Master_Data!$C$2:$C$3329,$B$4),"")</f>
        <v>-6.5346048362385509E-3</v>
      </c>
    </row>
    <row r="14" spans="1:2" x14ac:dyDescent="0.25">
      <c r="A14" s="23" t="s">
        <v>543</v>
      </c>
      <c r="B14" s="27">
        <f>IFERROR((AVERAGEIFS(Master_Data!$G$2:$G$3329,Master_Data!$C$2:$C$3329,$B$3)-AVERAGEIFS(Master_Data!$G$2:$G$3329,Master_Data!$C$2:$C$3329,$B$4))/AVERAGEIFS(Master_Data!$G$2:$G$3329,Master_Data!$C$2:$C$3329,$B$4),"")</f>
        <v>-1.2820631712667462E-2</v>
      </c>
    </row>
    <row r="16" spans="1:2" x14ac:dyDescent="0.25">
      <c r="A16" s="23" t="s">
        <v>544</v>
      </c>
      <c r="B16" s="5">
        <f t="array" ref="B16">IFERROR(SUMPRODUCT((Master_Data!$C$2:$C$3329=$B$3)*Master_Data!$D$2:$D$3329*Master_Data!$H$2:$H$3329) / SUMPRODUCT((Master_Data!$C$2:$C$3329=$B$3)*Master_Data!$H$2:$H$3329),"")</f>
        <v>89.475395707978635</v>
      </c>
    </row>
    <row r="17" spans="1:2" x14ac:dyDescent="0.25">
      <c r="A17" s="23" t="s">
        <v>545</v>
      </c>
      <c r="B17" s="5">
        <f t="array" ref="B17">IFERROR(SUMPRODUCT((Master_Data!$C$2:$C$3329=$B$3)*Master_Data!$F$2:$F$3329*Master_Data!$H$2:$H$3329) / SUMPRODUCT((Master_Data!$C$2:$C$3329=$B$3)*Master_Data!$H$2:$H$3329),"")</f>
        <v>3.8058884671696127</v>
      </c>
    </row>
    <row r="18" spans="1:2" x14ac:dyDescent="0.25">
      <c r="A18" s="23" t="s">
        <v>546</v>
      </c>
      <c r="B18" s="5">
        <f>AVERAGEIFS(Master_Data!$E$2:$E$3329,Master_Data!$C$2:$C$3329,$B$3,Master_Data!$E$2:$E$3329,"&lt;&gt;")</f>
        <v>30.421739130434794</v>
      </c>
    </row>
    <row r="19" spans="1:2" x14ac:dyDescent="0.25">
      <c r="A19" s="23" t="s">
        <v>547</v>
      </c>
      <c r="B19" s="28">
        <f>IFERROR(COUNTIFS(Master_Data!$C$2:$C$3329,$B$3,Master_Data!$E$2:$E$3329,"&lt;&gt;")/COUNTIF(Master_Data!$C$2:$C$3329,$B$3),"")</f>
        <v>0.26953125</v>
      </c>
    </row>
    <row r="21" spans="1:2" s="25" customFormat="1" x14ac:dyDescent="0.25">
      <c r="A21" s="24" t="s">
        <v>631</v>
      </c>
      <c r="B21" s="26"/>
    </row>
    <row r="22" spans="1:2" x14ac:dyDescent="0.25">
      <c r="A22" s="23" t="s">
        <v>632</v>
      </c>
      <c r="B22" s="5">
        <f>AVERAGEIFS(Master_Data!$D$2:$D$3329,Master_Data!$C$2:$C$3329,2015)</f>
        <v>83.015238558046889</v>
      </c>
    </row>
    <row r="23" spans="1:2" x14ac:dyDescent="0.25">
      <c r="A23" s="23" t="s">
        <v>633</v>
      </c>
      <c r="B23" s="5">
        <f>AVERAGEIFS(Master_Data!$E$2:$E$3329,Master_Data!$C$2:$C$3329,2015)</f>
        <v>29.91515719149799</v>
      </c>
    </row>
    <row r="24" spans="1:2" x14ac:dyDescent="0.25">
      <c r="A24" s="23" t="s">
        <v>634</v>
      </c>
      <c r="B24" s="5">
        <f>AVERAGEIFS(Master_Data!$F$2:$F$3329,Master_Data!$C$2:$C$3329,2015)</f>
        <v>4.709441366004179</v>
      </c>
    </row>
    <row r="25" spans="1:2" x14ac:dyDescent="0.25">
      <c r="A25" s="23" t="s">
        <v>635</v>
      </c>
      <c r="B25" s="5">
        <f>AVERAGEIFS(Master_Data!$G$2:$G$3329,Master_Data!$C$2:$C$3329,2015)</f>
        <v>2285.1633722321499</v>
      </c>
    </row>
    <row r="27" spans="1:2" x14ac:dyDescent="0.25">
      <c r="A27" s="24" t="s">
        <v>636</v>
      </c>
    </row>
    <row r="28" spans="1:2" x14ac:dyDescent="0.25">
      <c r="A28" s="23" t="s">
        <v>637</v>
      </c>
      <c r="B28" s="5">
        <f>B6-B22</f>
        <v>4.3988151059374587</v>
      </c>
    </row>
    <row r="29" spans="1:2" x14ac:dyDescent="0.25">
      <c r="A29" s="23" t="s">
        <v>638</v>
      </c>
      <c r="B29" s="5">
        <f>B7-B23</f>
        <v>0.50658193893680448</v>
      </c>
    </row>
    <row r="30" spans="1:2" x14ac:dyDescent="0.25">
      <c r="A30" s="23" t="s">
        <v>639</v>
      </c>
      <c r="B30" s="5">
        <f>B8-B24</f>
        <v>-0.15864031377824261</v>
      </c>
    </row>
    <row r="32" spans="1:2" x14ac:dyDescent="0.25">
      <c r="A32" s="24" t="s">
        <v>640</v>
      </c>
    </row>
    <row r="33" spans="1:2" x14ac:dyDescent="0.25">
      <c r="A33" s="23" t="s">
        <v>641</v>
      </c>
      <c r="B33" s="5">
        <f>COUNTIFS(Master_Data!$C$2:$C$3329,2022,Master_Data!$D$2:$D$3329,"&lt;50")</f>
        <v>23</v>
      </c>
    </row>
    <row r="34" spans="1:2" x14ac:dyDescent="0.25">
      <c r="A34" s="23" t="s">
        <v>642</v>
      </c>
      <c r="B34" s="5">
        <f>COUNTIFS(Master_Data!$C$2:$C$3329,2022,Master_Data!$D$2:$D$3329,"&gt;=95")</f>
        <v>172</v>
      </c>
    </row>
    <row r="35" spans="1:2" x14ac:dyDescent="0.25">
      <c r="A35" s="23" t="s">
        <v>643</v>
      </c>
      <c r="B35" s="5">
        <f>COUNTIFS(Master_Data!$C$2:$C$3329,2022,Master_Data!$E$2:$E$3329,"&gt;50")</f>
        <v>19</v>
      </c>
    </row>
    <row r="36" spans="1:2" x14ac:dyDescent="0.25">
      <c r="A36" s="23" t="s">
        <v>644</v>
      </c>
      <c r="B36" s="5">
        <f>COUNTIFS(Master_Data!$C$2:$C$3329,2022,Master_Data!$L$2:$L$3329,"&lt;0")</f>
        <v>118</v>
      </c>
    </row>
    <row r="38" spans="1:2" x14ac:dyDescent="0.25">
      <c r="A38" s="24" t="s">
        <v>645</v>
      </c>
    </row>
    <row r="39" spans="1:2" x14ac:dyDescent="0.25">
      <c r="A39" s="23" t="s">
        <v>646</v>
      </c>
      <c r="B39" s="5" t="str">
        <f>TEXT(B6,"0.0")&amp;"% | "&amp;IF(B28&gt;0,"▲ +"&amp;TEXT(B28,"0.0")&amp;" pts vs 2015","▼ "&amp;TEXT(B28,"0.0")&amp;" pts vs 2015")</f>
        <v>87.4% | ▲ +4.4 pts vs 2015</v>
      </c>
    </row>
    <row r="40" spans="1:2" x14ac:dyDescent="0.25">
      <c r="A40" s="23" t="s">
        <v>647</v>
      </c>
      <c r="B40" s="5" t="str">
        <f>TEXT(B7,"0.0")&amp;"% | "&amp;IF(B29&gt;0,"▲ +"&amp;TEXT(B29,"0.0")&amp;" pts vs 2015","▼ "&amp;TEXT(B29,"0.0")&amp;" pts vs 2015")</f>
        <v>30.4% | ▲ +0.5 pts vs 2015</v>
      </c>
    </row>
    <row r="41" spans="1:2" x14ac:dyDescent="0.25">
      <c r="A41" s="23" t="s">
        <v>648</v>
      </c>
      <c r="B41" s="5" t="str">
        <f>TEXT(B8,"0.00")&amp;" | "&amp;IF(B30&lt;0,"▲ Reduced "&amp;TEXT(ABS(B30),"0.00")&amp;" vs 2015","▼ Increased "&amp;TEXT(B30,"0.00")&amp;" vs 2015")</f>
        <v>4.55 | ▲ Reduced 0.16 vs 2015</v>
      </c>
    </row>
    <row r="42" spans="1:2" x14ac:dyDescent="0.25">
      <c r="A42" s="23" t="s">
        <v>649</v>
      </c>
      <c r="B42" s="5" t="str">
        <f>B33&amp;" countries below 50% electricity access in 2022"</f>
        <v>23 countries below 50% electricity access in 2022</v>
      </c>
    </row>
  </sheetData>
  <conditionalFormatting sqref="B28:B29">
    <cfRule type="cellIs" dxfId="3" priority="3" operator="lessThan">
      <formula>0</formula>
    </cfRule>
    <cfRule type="cellIs" dxfId="2" priority="4" operator="greaterThan">
      <formula>0</formula>
    </cfRule>
  </conditionalFormatting>
  <conditionalFormatting sqref="B30">
    <cfRule type="cellIs" dxfId="1" priority="1" operator="greaterThan">
      <formula>0</formula>
    </cfRule>
    <cfRule type="cellIs" dxfId="0" priority="2" operator="less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ACBC-E2D3-7545-8B20-F09A8592E2E6}">
  <dimension ref="A1:E25"/>
  <sheetViews>
    <sheetView showGridLines="0" topLeftCell="A31" zoomScale="108" zoomScaleNormal="50" workbookViewId="0">
      <selection activeCell="H64" sqref="H64"/>
    </sheetView>
  </sheetViews>
  <sheetFormatPr baseColWidth="10" defaultRowHeight="16" x14ac:dyDescent="0.2"/>
  <cols>
    <col min="1" max="1" width="40.33203125" bestFit="1" customWidth="1"/>
    <col min="2" max="2" width="23.6640625" bestFit="1" customWidth="1"/>
  </cols>
  <sheetData>
    <row r="1" spans="1:2" ht="61" customHeight="1" x14ac:dyDescent="0.2">
      <c r="A1" s="4"/>
    </row>
    <row r="2" spans="1:2" x14ac:dyDescent="0.2">
      <c r="A2" s="29" t="s">
        <v>654</v>
      </c>
      <c r="B2" s="30">
        <f>Calculations!B6</f>
        <v>87.414053663984348</v>
      </c>
    </row>
    <row r="3" spans="1:2" x14ac:dyDescent="0.2">
      <c r="A3" s="38" t="s">
        <v>652</v>
      </c>
      <c r="B3" s="39" t="str">
        <f>Calculations!B39</f>
        <v>87.4% | ▲ +4.4 pts vs 2015</v>
      </c>
    </row>
    <row r="4" spans="1:2" x14ac:dyDescent="0.2">
      <c r="A4" s="3"/>
      <c r="B4" s="5"/>
    </row>
    <row r="5" spans="1:2" x14ac:dyDescent="0.2">
      <c r="A5" s="31" t="s">
        <v>653</v>
      </c>
      <c r="B5" s="32">
        <f>Calculations!B7</f>
        <v>30.421739130434794</v>
      </c>
    </row>
    <row r="6" spans="1:2" x14ac:dyDescent="0.2">
      <c r="A6" s="31" t="s">
        <v>652</v>
      </c>
      <c r="B6" s="32" t="str">
        <f>Calculations!B40</f>
        <v>30.4% | ▲ +0.5 pts vs 2015</v>
      </c>
    </row>
    <row r="7" spans="1:2" x14ac:dyDescent="0.2">
      <c r="A7" s="4"/>
    </row>
    <row r="8" spans="1:2" x14ac:dyDescent="0.2">
      <c r="A8" s="33" t="s">
        <v>655</v>
      </c>
      <c r="B8" s="34">
        <f>Calculations!B8</f>
        <v>4.5508010522259363</v>
      </c>
    </row>
    <row r="9" spans="1:2" x14ac:dyDescent="0.2">
      <c r="A9" s="33" t="s">
        <v>652</v>
      </c>
      <c r="B9" s="34" t="str">
        <f>Calculations!B41</f>
        <v>4.55 | ▲ Reduced 0.16 vs 2015</v>
      </c>
    </row>
    <row r="11" spans="1:2" x14ac:dyDescent="0.2">
      <c r="A11" s="35" t="s">
        <v>656</v>
      </c>
      <c r="B11" s="36">
        <f>Calculations!B33</f>
        <v>23</v>
      </c>
    </row>
    <row r="12" spans="1:2" x14ac:dyDescent="0.2">
      <c r="A12" s="35" t="s">
        <v>657</v>
      </c>
      <c r="B12" s="37"/>
    </row>
    <row r="24" spans="1:5" x14ac:dyDescent="0.2">
      <c r="E24" t="s">
        <v>548</v>
      </c>
    </row>
    <row r="25" spans="1:5" x14ac:dyDescent="0.2">
      <c r="A25"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A209-5560-4045-8B1C-23E0B7CFC76E}">
  <sheetPr filterMode="1"/>
  <dimension ref="A1:L258"/>
  <sheetViews>
    <sheetView topLeftCell="A13" zoomScaleNormal="100" workbookViewId="0">
      <selection activeCell="G12" sqref="G12"/>
    </sheetView>
  </sheetViews>
  <sheetFormatPr baseColWidth="10" defaultRowHeight="16" x14ac:dyDescent="0.2"/>
  <cols>
    <col min="1" max="1" width="12.1640625" bestFit="1" customWidth="1"/>
    <col min="2" max="2" width="60.6640625" bestFit="1" customWidth="1"/>
    <col min="3" max="3" width="16.6640625" bestFit="1" customWidth="1"/>
    <col min="4" max="4" width="15.6640625" bestFit="1" customWidth="1"/>
    <col min="5" max="5" width="14.83203125" bestFit="1" customWidth="1"/>
    <col min="6" max="6" width="18.33203125" bestFit="1" customWidth="1"/>
    <col min="7" max="7" width="22.83203125" bestFit="1" customWidth="1"/>
    <col min="8" max="8" width="15" bestFit="1" customWidth="1"/>
    <col min="9" max="9" width="9.6640625" bestFit="1" customWidth="1"/>
    <col min="10" max="10" width="11.6640625" bestFit="1" customWidth="1"/>
    <col min="11" max="11" width="9.83203125" bestFit="1" customWidth="1"/>
    <col min="12" max="12" width="16.83203125" bestFit="1" customWidth="1"/>
  </cols>
  <sheetData>
    <row r="1" spans="1:12" ht="17" x14ac:dyDescent="0.25">
      <c r="A1" s="41" t="s">
        <v>607</v>
      </c>
      <c r="B1" s="42" t="s">
        <v>659</v>
      </c>
      <c r="C1" s="42" t="s">
        <v>3</v>
      </c>
      <c r="D1" s="42" t="s">
        <v>516</v>
      </c>
      <c r="E1" s="42" t="s">
        <v>517</v>
      </c>
      <c r="F1" s="42" t="s">
        <v>608</v>
      </c>
      <c r="G1" s="42" t="s">
        <v>609</v>
      </c>
      <c r="H1" s="42" t="s">
        <v>615</v>
      </c>
      <c r="I1" s="42" t="s">
        <v>660</v>
      </c>
      <c r="J1" s="42" t="s">
        <v>661</v>
      </c>
      <c r="K1" s="42" t="s">
        <v>662</v>
      </c>
      <c r="L1" s="42" t="s">
        <v>663</v>
      </c>
    </row>
    <row r="2" spans="1:12" x14ac:dyDescent="0.2">
      <c r="A2" s="40" t="str" cm="1">
        <f t="array" ref="A2:A257">_xlfn._xlws.FILTER(Master_Data!A:A,Master_Data!C:C=2022,"")</f>
        <v>ABW</v>
      </c>
      <c r="B2" t="str" cm="1">
        <f t="array" ref="B2:B257">_xlfn._xlws.FILTER(Master_Data!B:B,Master_Data!C:C=2022,"")</f>
        <v>Aruba</v>
      </c>
      <c r="C2" cm="1">
        <f t="array" ref="C2:C257">_xlfn._xlws.FILTER(Master_Data!D:D,Master_Data!C:C=2022,"")</f>
        <v>99.9</v>
      </c>
      <c r="D2" cm="1">
        <f t="array" ref="D2:D257">_xlfn._xlws.FILTER(Master_Data!E:E,Master_Data!C:C=2022,"")</f>
        <v>8.8000000000000007</v>
      </c>
      <c r="E2" cm="1">
        <f t="array" ref="E2:E257">_xlfn._xlws.FILTER(Master_Data!F:F,Master_Data!C:C=2022,"")</f>
        <v>4.9902152639999997</v>
      </c>
      <c r="F2" t="str" cm="1">
        <f t="array" ref="F2:F257">_xlfn._xlws.FILTER(Master_Data!P:P,Master_Data!C:C=2022,"")</f>
        <v>High Income</v>
      </c>
      <c r="G2" t="str" cm="1">
        <f t="array" ref="G2:G257">_xlfn._xlws.FILTER(Master_Data!Q:Q,Master_Data!C:C=2022,"")</f>
        <v>Latin America &amp; Caribbean</v>
      </c>
      <c r="H2" t="str" cm="1">
        <f t="array" ref="H2:H257">_xlfn._xlws.FILTER(Master_Data!R:R,Master_Data!C:C=2022,"")</f>
        <v>Universal Access</v>
      </c>
      <c r="I2">
        <f>RANK(C2,C$2:C$213,0)</f>
        <v>119</v>
      </c>
      <c r="J2">
        <f>IF(OR(D2="",D2=0),"",RANK(D2,D$2:D$215,0))</f>
        <v>39</v>
      </c>
      <c r="K2">
        <f>IF(E2="","",RANK(E2,E$2:E$213,1))</f>
        <v>157</v>
      </c>
      <c r="L2" t="str">
        <f>IF(C2="","No Data",IF(C2&lt;50,"🔴 Critical",IF(C2&lt;80,"🟡 At Risk",IF(D2&lt;20,"🟠 Low Renewable","🟢 On Track"))))</f>
        <v>🟠 Low Renewable</v>
      </c>
    </row>
    <row r="3" spans="1:12" x14ac:dyDescent="0.2">
      <c r="A3" t="str">
        <v>AFG</v>
      </c>
      <c r="B3" t="str">
        <v>Afghanistan</v>
      </c>
      <c r="C3">
        <v>85.3</v>
      </c>
      <c r="D3">
        <v>20</v>
      </c>
      <c r="E3">
        <v>0.278420956</v>
      </c>
      <c r="F3" t="str">
        <v>Low Income</v>
      </c>
      <c r="G3" t="str">
        <v>South Asia</v>
      </c>
      <c r="H3" t="str">
        <v>High Access</v>
      </c>
      <c r="I3">
        <f>RANK(C3,C$2:C$213,0)</f>
        <v>160</v>
      </c>
      <c r="J3">
        <f t="shared" ref="J3:J9" si="0">IF(OR(D3="",D3=0),"",RANK(D3,D$2:D$215,0))</f>
        <v>27</v>
      </c>
      <c r="K3">
        <f>IF(E3="","",RANK(E3,E$2:E$213,1))</f>
        <v>36</v>
      </c>
      <c r="L3" t="str">
        <f>IF(C3="","No Data",IF(C3&lt;50,"🔴 Critical",IF(C3&lt;80,"🟡 At Risk",IF(D3&lt;20,"🟠 Low Renewable","🟢 On Track"))))</f>
        <v>🟢 On Track</v>
      </c>
    </row>
    <row r="4" spans="1:12" x14ac:dyDescent="0.2">
      <c r="A4" t="str">
        <v>AGO</v>
      </c>
      <c r="B4" t="str">
        <v>Angola</v>
      </c>
      <c r="C4">
        <v>48.5</v>
      </c>
      <c r="D4">
        <v>0</v>
      </c>
      <c r="E4">
        <v>0.74881095200000003</v>
      </c>
      <c r="F4" t="str">
        <v>Lower Middle Income</v>
      </c>
      <c r="G4" t="str">
        <v>Sub-Saharan Africa</v>
      </c>
      <c r="H4" t="str">
        <v>Low Access</v>
      </c>
      <c r="I4">
        <f>RANK(C4,C$2:C$213,0)</f>
        <v>197</v>
      </c>
      <c r="J4" t="str">
        <f t="shared" si="0"/>
        <v/>
      </c>
      <c r="K4">
        <f>IF(E4="","",RANK(E4,E$2:E$213,1))</f>
        <v>64</v>
      </c>
      <c r="L4" t="str">
        <f>IF(C4="","No Data",IF(C4&lt;50,"🔴 Critical",IF(C4&lt;80,"🟡 At Risk",IF(D4&lt;20,"🟠 Low Renewable","🟢 On Track"))))</f>
        <v>🔴 Critical</v>
      </c>
    </row>
    <row r="5" spans="1:12" x14ac:dyDescent="0.2">
      <c r="A5" t="str">
        <v>ALB</v>
      </c>
      <c r="B5" t="str">
        <v>Albania</v>
      </c>
      <c r="C5">
        <v>100</v>
      </c>
      <c r="D5">
        <v>0</v>
      </c>
      <c r="E5">
        <v>1.845257616</v>
      </c>
      <c r="F5" t="str">
        <v>Upper Middle Income</v>
      </c>
      <c r="G5" t="str">
        <v>Europe &amp; Central Asia</v>
      </c>
      <c r="H5" t="str">
        <v>Universal Access</v>
      </c>
      <c r="I5">
        <f>RANK(C5,C$2:C$213,0)</f>
        <v>1</v>
      </c>
      <c r="J5" t="str">
        <f t="shared" si="0"/>
        <v/>
      </c>
      <c r="K5">
        <f>IF(E5="","",RANK(E5,E$2:E$213,1))</f>
        <v>95</v>
      </c>
      <c r="L5" t="str">
        <f>IF(C5="","No Data",IF(C5&lt;50,"🔴 Critical",IF(C5&lt;80,"🟡 At Risk",IF(D5&lt;20,"🟠 Low Renewable","🟢 On Track"))))</f>
        <v>🟠 Low Renewable</v>
      </c>
    </row>
    <row r="6" spans="1:12" x14ac:dyDescent="0.2">
      <c r="A6" t="str">
        <v>AND</v>
      </c>
      <c r="B6" t="str">
        <v>Andorra</v>
      </c>
      <c r="C6">
        <v>100</v>
      </c>
      <c r="D6">
        <v>18.7</v>
      </c>
      <c r="E6">
        <v>0</v>
      </c>
      <c r="F6" t="str">
        <v>High Income</v>
      </c>
      <c r="G6" t="str">
        <v>Europe &amp; Central Asia</v>
      </c>
      <c r="H6" t="str">
        <v>Universal Access</v>
      </c>
      <c r="I6">
        <f>RANK(C6,C$2:C$213,0)</f>
        <v>1</v>
      </c>
      <c r="J6">
        <f t="shared" si="0"/>
        <v>29</v>
      </c>
      <c r="K6">
        <f>IF(E6="","",RANK(E6,E$2:E$213,1))</f>
        <v>1</v>
      </c>
      <c r="L6" t="str">
        <f>IF(C6="","No Data",IF(C6&lt;50,"🔴 Critical",IF(C6&lt;80,"🟡 At Risk",IF(D6&lt;20,"🟠 Low Renewable","🟢 On Track"))))</f>
        <v>🟠 Low Renewable</v>
      </c>
    </row>
    <row r="7" spans="1:12" x14ac:dyDescent="0.2">
      <c r="A7" t="str">
        <v>ARE</v>
      </c>
      <c r="B7" t="str">
        <v>United Arab Emirates</v>
      </c>
      <c r="C7">
        <v>100</v>
      </c>
      <c r="D7">
        <v>0</v>
      </c>
      <c r="E7">
        <v>19.373145959999999</v>
      </c>
      <c r="F7" t="str">
        <v>High Income</v>
      </c>
      <c r="G7" t="str">
        <v>Middle East &amp; North Africa</v>
      </c>
      <c r="H7" t="str">
        <v>Universal Access</v>
      </c>
      <c r="I7">
        <f>RANK(C7,C$2:C$213,0)</f>
        <v>1</v>
      </c>
      <c r="J7" t="str">
        <f t="shared" si="0"/>
        <v/>
      </c>
      <c r="K7">
        <f>IF(E7="","",RANK(E7,E$2:E$213,1))</f>
        <v>206</v>
      </c>
      <c r="L7" t="str">
        <f>IF(C7="","No Data",IF(C7&lt;50,"🔴 Critical",IF(C7&lt;80,"🟡 At Risk",IF(D7&lt;20,"🟠 Low Renewable","🟢 On Track"))))</f>
        <v>🟠 Low Renewable</v>
      </c>
    </row>
    <row r="8" spans="1:12" x14ac:dyDescent="0.2">
      <c r="A8" t="str">
        <v>ARG</v>
      </c>
      <c r="B8" t="str">
        <v>Argentina</v>
      </c>
      <c r="C8">
        <v>100</v>
      </c>
      <c r="D8">
        <v>0</v>
      </c>
      <c r="E8">
        <v>4.2953116710000003</v>
      </c>
      <c r="F8" t="str">
        <v>Upper Middle Income</v>
      </c>
      <c r="G8" t="str">
        <v>Latin America &amp; Caribbean</v>
      </c>
      <c r="H8" t="str">
        <v>Universal Access</v>
      </c>
      <c r="I8">
        <f>RANK(C8,C$2:C$213,0)</f>
        <v>1</v>
      </c>
      <c r="J8" t="str">
        <f t="shared" si="0"/>
        <v/>
      </c>
      <c r="K8">
        <f>IF(E8="","",RANK(E8,E$2:E$213,1))</f>
        <v>142</v>
      </c>
      <c r="L8" t="str">
        <f>IF(C8="","No Data",IF(C8&lt;50,"🔴 Critical",IF(C8&lt;80,"🟡 At Risk",IF(D8&lt;20,"🟠 Low Renewable","🟢 On Track"))))</f>
        <v>🟠 Low Renewable</v>
      </c>
    </row>
    <row r="9" spans="1:12" x14ac:dyDescent="0.2">
      <c r="A9" t="str">
        <v>ARM</v>
      </c>
      <c r="B9" t="str">
        <v>Armenia</v>
      </c>
      <c r="C9">
        <v>100</v>
      </c>
      <c r="D9">
        <v>0</v>
      </c>
      <c r="E9">
        <v>2.6182810179999998</v>
      </c>
      <c r="F9" t="str">
        <v>Upper Middle Income</v>
      </c>
      <c r="G9" t="str">
        <v>Europe &amp; Central Asia</v>
      </c>
      <c r="H9" t="str">
        <v>Universal Access</v>
      </c>
      <c r="I9">
        <f>RANK(C9,C$2:C$213,0)</f>
        <v>1</v>
      </c>
      <c r="J9" t="str">
        <f t="shared" si="0"/>
        <v/>
      </c>
      <c r="K9">
        <f>IF(E9="","",RANK(E9,E$2:E$213,1))</f>
        <v>112</v>
      </c>
      <c r="L9" t="str">
        <f>IF(C9="","No Data",IF(C9&lt;50,"🔴 Critical",IF(C9&lt;80,"🟡 At Risk",IF(D9&lt;20,"🟠 Low Renewable","🟢 On Track"))))</f>
        <v>🟠 Low Renewable</v>
      </c>
    </row>
    <row r="10" spans="1:12" hidden="1" x14ac:dyDescent="0.2">
      <c r="A10" t="str">
        <v>ATG</v>
      </c>
      <c r="B10" t="str">
        <v>Antigua and Barbuda</v>
      </c>
      <c r="C10">
        <v>100</v>
      </c>
      <c r="D10">
        <v>0.9</v>
      </c>
      <c r="E10">
        <v>3.6945282210000001</v>
      </c>
      <c r="F10" t="str">
        <v>High Income</v>
      </c>
      <c r="G10" t="str">
        <v>Latin America &amp; Caribbean</v>
      </c>
      <c r="H10" t="str">
        <v>Universal Access</v>
      </c>
      <c r="I10">
        <f>RANK(C10,C$2:C$213,0)</f>
        <v>1</v>
      </c>
      <c r="J10">
        <f>IF(D10="","",RANK(D10,D$2:D$213,0))</f>
        <v>52</v>
      </c>
      <c r="K10">
        <f>IF(E10="","",RANK(E10,E$2:E$213,1))</f>
        <v>131</v>
      </c>
      <c r="L10" t="str">
        <f>IF(C10="","No Data",IF(C10&lt;50,"🔴 Critical",IF(C10&lt;80,"🟡 At Risk",IF(D10&lt;20,"🟠 Low Renewable","🟢 On Track"))))</f>
        <v>🟠 Low Renewable</v>
      </c>
    </row>
    <row r="11" spans="1:12" x14ac:dyDescent="0.2">
      <c r="A11" t="str">
        <v>AUS</v>
      </c>
      <c r="B11" t="str">
        <v>Australia</v>
      </c>
      <c r="C11">
        <v>100</v>
      </c>
      <c r="D11">
        <v>0</v>
      </c>
      <c r="E11">
        <v>14.53050286</v>
      </c>
      <c r="F11" t="str">
        <v>High Income</v>
      </c>
      <c r="G11" t="str">
        <v>East Asia &amp; Pacific</v>
      </c>
      <c r="H11" t="str">
        <v>Universal Access</v>
      </c>
      <c r="I11">
        <f>RANK(C11,C$2:C$213,0)</f>
        <v>1</v>
      </c>
      <c r="J11" t="str">
        <f t="shared" ref="J11:J27" si="1">IF(OR(D11="",D11=0),"",RANK(D11,D$2:D$215,0))</f>
        <v/>
      </c>
      <c r="K11">
        <f>IF(E11="","",RANK(E11,E$2:E$213,1))</f>
        <v>201</v>
      </c>
      <c r="L11" t="str">
        <f>IF(C11="","No Data",IF(C11&lt;50,"🔴 Critical",IF(C11&lt;80,"🟡 At Risk",IF(D11&lt;20,"🟠 Low Renewable","🟢 On Track"))))</f>
        <v>🟠 Low Renewable</v>
      </c>
    </row>
    <row r="12" spans="1:12" x14ac:dyDescent="0.2">
      <c r="A12" t="str">
        <v>AUT</v>
      </c>
      <c r="B12" t="str">
        <v>Austria</v>
      </c>
      <c r="C12">
        <v>100</v>
      </c>
      <c r="D12">
        <v>0</v>
      </c>
      <c r="E12">
        <v>6.9285813269999998</v>
      </c>
      <c r="F12" t="str">
        <v>High Income</v>
      </c>
      <c r="G12" t="str">
        <v>Europe &amp; Central Asia</v>
      </c>
      <c r="H12" t="str">
        <v>Universal Access</v>
      </c>
      <c r="I12">
        <f>RANK(C12,C$2:C$213,0)</f>
        <v>1</v>
      </c>
      <c r="J12" t="str">
        <f t="shared" si="1"/>
        <v/>
      </c>
      <c r="K12">
        <f>IF(E12="","",RANK(E12,E$2:E$213,1))</f>
        <v>173</v>
      </c>
      <c r="L12" t="str">
        <f>IF(C12="","No Data",IF(C12&lt;50,"🔴 Critical",IF(C12&lt;80,"🟡 At Risk",IF(D12&lt;20,"🟠 Low Renewable","🟢 On Track"))))</f>
        <v>🟠 Low Renewable</v>
      </c>
    </row>
    <row r="13" spans="1:12" x14ac:dyDescent="0.2">
      <c r="A13" t="str">
        <v>AZE</v>
      </c>
      <c r="B13" t="str">
        <v>Azerbaijan</v>
      </c>
      <c r="C13">
        <v>100</v>
      </c>
      <c r="D13">
        <v>0</v>
      </c>
      <c r="E13">
        <v>3.9128924020000002</v>
      </c>
      <c r="F13" t="str">
        <v>Upper Middle Income</v>
      </c>
      <c r="G13" t="str">
        <v>Europe &amp; Central Asia</v>
      </c>
      <c r="H13" t="str">
        <v>Universal Access</v>
      </c>
      <c r="I13">
        <f>RANK(C13,C$2:C$213,0)</f>
        <v>1</v>
      </c>
      <c r="J13" t="str">
        <f t="shared" si="1"/>
        <v/>
      </c>
      <c r="K13">
        <f>IF(E13="","",RANK(E13,E$2:E$213,1))</f>
        <v>135</v>
      </c>
      <c r="L13" t="str">
        <f>IF(C13="","No Data",IF(C13&lt;50,"🔴 Critical",IF(C13&lt;80,"🟡 At Risk",IF(D13&lt;20,"🟠 Low Renewable","🟢 On Track"))))</f>
        <v>🟠 Low Renewable</v>
      </c>
    </row>
    <row r="14" spans="1:12" x14ac:dyDescent="0.2">
      <c r="A14" t="str">
        <v>BDI</v>
      </c>
      <c r="B14" t="str">
        <v>Burundi</v>
      </c>
      <c r="C14">
        <v>10.3</v>
      </c>
      <c r="D14">
        <v>83</v>
      </c>
      <c r="E14">
        <v>6.9821576999999996E-2</v>
      </c>
      <c r="F14" t="str">
        <v>Low Income</v>
      </c>
      <c r="G14" t="str">
        <v>Sub-Saharan Africa</v>
      </c>
      <c r="H14" t="str">
        <v>Critical</v>
      </c>
      <c r="I14">
        <f>RANK(C14,C$2:C$213,0)</f>
        <v>211</v>
      </c>
      <c r="J14">
        <f t="shared" si="1"/>
        <v>6</v>
      </c>
      <c r="K14">
        <f>IF(E14="","",RANK(E14,E$2:E$213,1))</f>
        <v>25</v>
      </c>
      <c r="L14" t="str">
        <f>IF(C14="","No Data",IF(C14&lt;50,"🔴 Critical",IF(C14&lt;80,"🟡 At Risk",IF(D14&lt;20,"🟠 Low Renewable","🟢 On Track"))))</f>
        <v>🔴 Critical</v>
      </c>
    </row>
    <row r="15" spans="1:12" x14ac:dyDescent="0.2">
      <c r="A15" t="str">
        <v>BEL</v>
      </c>
      <c r="B15" t="str">
        <v>Belgium</v>
      </c>
      <c r="C15">
        <v>100</v>
      </c>
      <c r="D15">
        <v>0</v>
      </c>
      <c r="E15">
        <v>7.677661617</v>
      </c>
      <c r="F15" t="str">
        <v>High Income</v>
      </c>
      <c r="G15" t="str">
        <v>Europe &amp; Central Asia</v>
      </c>
      <c r="H15" t="str">
        <v>Universal Access</v>
      </c>
      <c r="I15">
        <f>RANK(C15,C$2:C$213,0)</f>
        <v>1</v>
      </c>
      <c r="J15" t="str">
        <f t="shared" si="1"/>
        <v/>
      </c>
      <c r="K15">
        <f>IF(E15="","",RANK(E15,E$2:E$213,1))</f>
        <v>179</v>
      </c>
      <c r="L15" t="str">
        <f>IF(C15="","No Data",IF(C15&lt;50,"🔴 Critical",IF(C15&lt;80,"🟡 At Risk",IF(D15&lt;20,"🟠 Low Renewable","🟢 On Track"))))</f>
        <v>🟠 Low Renewable</v>
      </c>
    </row>
    <row r="16" spans="1:12" x14ac:dyDescent="0.2">
      <c r="A16" t="str">
        <v>BEN</v>
      </c>
      <c r="B16" t="str">
        <v>Benin</v>
      </c>
      <c r="C16">
        <v>56.5</v>
      </c>
      <c r="D16">
        <v>0</v>
      </c>
      <c r="E16">
        <v>0.51305639599999997</v>
      </c>
      <c r="F16" t="str">
        <v>Low Income</v>
      </c>
      <c r="G16" t="str">
        <v>Sub-Saharan Africa</v>
      </c>
      <c r="H16" t="str">
        <v>Moderate Access</v>
      </c>
      <c r="I16">
        <f>RANK(C16,C$2:C$213,0)</f>
        <v>182</v>
      </c>
      <c r="J16" t="str">
        <f t="shared" si="1"/>
        <v/>
      </c>
      <c r="K16">
        <f>IF(E16="","",RANK(E16,E$2:E$213,1))</f>
        <v>51</v>
      </c>
      <c r="L16" t="str">
        <f>IF(C16="","No Data",IF(C16&lt;50,"🔴 Critical",IF(C16&lt;80,"🟡 At Risk",IF(D16&lt;20,"🟠 Low Renewable","🟢 On Track"))))</f>
        <v>🟡 At Risk</v>
      </c>
    </row>
    <row r="17" spans="1:12" x14ac:dyDescent="0.2">
      <c r="A17" t="str">
        <v>BFA</v>
      </c>
      <c r="B17" t="str">
        <v>Burkina Faso</v>
      </c>
      <c r="C17">
        <v>19.5</v>
      </c>
      <c r="D17">
        <v>71.400000000000006</v>
      </c>
      <c r="E17">
        <v>0.28826198600000003</v>
      </c>
      <c r="F17" t="str">
        <v>Low Income</v>
      </c>
      <c r="G17" t="str">
        <v>Sub-Saharan Africa</v>
      </c>
      <c r="H17" t="str">
        <v>Critical</v>
      </c>
      <c r="I17">
        <f>RANK(C17,C$2:C$213,0)</f>
        <v>206</v>
      </c>
      <c r="J17">
        <f t="shared" si="1"/>
        <v>10</v>
      </c>
      <c r="K17">
        <f>IF(E17="","",RANK(E17,E$2:E$213,1))</f>
        <v>37</v>
      </c>
      <c r="L17" t="str">
        <f>IF(C17="","No Data",IF(C17&lt;50,"🔴 Critical",IF(C17&lt;80,"🟡 At Risk",IF(D17&lt;20,"🟠 Low Renewable","🟢 On Track"))))</f>
        <v>🔴 Critical</v>
      </c>
    </row>
    <row r="18" spans="1:12" x14ac:dyDescent="0.2">
      <c r="A18" t="str">
        <v>BGD</v>
      </c>
      <c r="B18" t="str">
        <v>Bangladesh</v>
      </c>
      <c r="C18">
        <v>99.4</v>
      </c>
      <c r="D18">
        <v>0</v>
      </c>
      <c r="E18">
        <v>0.71355653399999996</v>
      </c>
      <c r="F18" t="str">
        <v>Lower Middle Income</v>
      </c>
      <c r="G18" t="str">
        <v>South Asia</v>
      </c>
      <c r="H18" t="str">
        <v>Universal Access</v>
      </c>
      <c r="I18">
        <f>RANK(C18,C$2:C$213,0)</f>
        <v>123</v>
      </c>
      <c r="J18" t="str">
        <f t="shared" si="1"/>
        <v/>
      </c>
      <c r="K18">
        <f>IF(E18="","",RANK(E18,E$2:E$213,1))</f>
        <v>61</v>
      </c>
      <c r="L18" t="str">
        <f>IF(C18="","No Data",IF(C18&lt;50,"🔴 Critical",IF(C18&lt;80,"🟡 At Risk",IF(D18&lt;20,"🟠 Low Renewable","🟢 On Track"))))</f>
        <v>🟠 Low Renewable</v>
      </c>
    </row>
    <row r="19" spans="1:12" x14ac:dyDescent="0.2">
      <c r="A19" t="str">
        <v>BGR</v>
      </c>
      <c r="B19" t="str">
        <v>Bulgaria</v>
      </c>
      <c r="C19">
        <v>100</v>
      </c>
      <c r="D19">
        <v>0</v>
      </c>
      <c r="E19">
        <v>7.6476965469999998</v>
      </c>
      <c r="F19" t="str">
        <v>Upper Middle Income</v>
      </c>
      <c r="G19" t="str">
        <v>Europe &amp; Central Asia</v>
      </c>
      <c r="H19" t="str">
        <v>Universal Access</v>
      </c>
      <c r="I19">
        <f>RANK(C19,C$2:C$213,0)</f>
        <v>1</v>
      </c>
      <c r="J19" t="str">
        <f t="shared" si="1"/>
        <v/>
      </c>
      <c r="K19">
        <f>IF(E19="","",RANK(E19,E$2:E$213,1))</f>
        <v>178</v>
      </c>
      <c r="L19" t="str">
        <f>IF(C19="","No Data",IF(C19&lt;50,"🔴 Critical",IF(C19&lt;80,"🟡 At Risk",IF(D19&lt;20,"🟠 Low Renewable","🟢 On Track"))))</f>
        <v>🟠 Low Renewable</v>
      </c>
    </row>
    <row r="20" spans="1:12" x14ac:dyDescent="0.2">
      <c r="A20" t="str">
        <v>BHR</v>
      </c>
      <c r="B20" t="str">
        <v>Bahrain</v>
      </c>
      <c r="C20">
        <v>100</v>
      </c>
      <c r="D20">
        <v>0</v>
      </c>
      <c r="E20">
        <v>25.467881080000002</v>
      </c>
      <c r="F20" t="str">
        <v>High Income</v>
      </c>
      <c r="G20" t="str">
        <v>Middle East &amp; North Africa</v>
      </c>
      <c r="H20" t="str">
        <v>Universal Access</v>
      </c>
      <c r="I20">
        <f>RANK(C20,C$2:C$213,0)</f>
        <v>1</v>
      </c>
      <c r="J20" t="str">
        <f t="shared" si="1"/>
        <v/>
      </c>
      <c r="K20">
        <f>IF(E20="","",RANK(E20,E$2:E$213,1))</f>
        <v>210</v>
      </c>
      <c r="L20" t="str">
        <f>IF(C20="","No Data",IF(C20&lt;50,"🔴 Critical",IF(C20&lt;80,"🟡 At Risk",IF(D20&lt;20,"🟠 Low Renewable","🟢 On Track"))))</f>
        <v>🟠 Low Renewable</v>
      </c>
    </row>
    <row r="21" spans="1:12" x14ac:dyDescent="0.2">
      <c r="A21" t="str">
        <v>BHS</v>
      </c>
      <c r="B21" t="str">
        <v>Bahamas, The</v>
      </c>
      <c r="C21">
        <v>100</v>
      </c>
      <c r="D21">
        <v>1.1000000000000001</v>
      </c>
      <c r="E21">
        <v>3.5355110710000002</v>
      </c>
      <c r="F21" t="str">
        <v>High Income</v>
      </c>
      <c r="G21" t="str">
        <v>Latin America &amp; Caribbean</v>
      </c>
      <c r="H21" t="str">
        <v>Universal Access</v>
      </c>
      <c r="I21">
        <f>RANK(C21,C$2:C$213,0)</f>
        <v>1</v>
      </c>
      <c r="J21">
        <f t="shared" si="1"/>
        <v>51</v>
      </c>
      <c r="K21">
        <f>IF(E21="","",RANK(E21,E$2:E$213,1))</f>
        <v>127</v>
      </c>
      <c r="L21" t="str">
        <f>IF(C21="","No Data",IF(C21&lt;50,"🔴 Critical",IF(C21&lt;80,"🟡 At Risk",IF(D21&lt;20,"🟠 Low Renewable","🟢 On Track"))))</f>
        <v>🟠 Low Renewable</v>
      </c>
    </row>
    <row r="22" spans="1:12" x14ac:dyDescent="0.2">
      <c r="A22" t="str">
        <v>BLR</v>
      </c>
      <c r="B22" t="str">
        <v>Belarus</v>
      </c>
      <c r="C22">
        <v>100</v>
      </c>
      <c r="D22">
        <v>0</v>
      </c>
      <c r="E22">
        <v>6.057008014</v>
      </c>
      <c r="F22" t="str">
        <v>Upper Middle Income</v>
      </c>
      <c r="G22" t="str">
        <v>Europe &amp; Central Asia</v>
      </c>
      <c r="H22" t="str">
        <v>Universal Access</v>
      </c>
      <c r="I22">
        <f>RANK(C22,C$2:C$213,0)</f>
        <v>1</v>
      </c>
      <c r="J22" t="str">
        <f t="shared" si="1"/>
        <v/>
      </c>
      <c r="K22">
        <f>IF(E22="","",RANK(E22,E$2:E$213,1))</f>
        <v>165</v>
      </c>
      <c r="L22" t="str">
        <f>IF(C22="","No Data",IF(C22&lt;50,"🔴 Critical",IF(C22&lt;80,"🟡 At Risk",IF(D22&lt;20,"🟠 Low Renewable","🟢 On Track"))))</f>
        <v>🟠 Low Renewable</v>
      </c>
    </row>
    <row r="23" spans="1:12" x14ac:dyDescent="0.2">
      <c r="A23" t="str">
        <v>BLZ</v>
      </c>
      <c r="B23" t="str">
        <v>Belize</v>
      </c>
      <c r="C23">
        <v>98.6</v>
      </c>
      <c r="D23">
        <v>30.8</v>
      </c>
      <c r="E23">
        <v>0.88023578899999999</v>
      </c>
      <c r="F23" t="str">
        <v>Upper Middle Income</v>
      </c>
      <c r="G23" t="str">
        <v>Latin America &amp; Caribbean</v>
      </c>
      <c r="H23" t="str">
        <v>Universal Access</v>
      </c>
      <c r="I23">
        <f>RANK(C23,C$2:C$213,0)</f>
        <v>129</v>
      </c>
      <c r="J23">
        <f t="shared" si="1"/>
        <v>23</v>
      </c>
      <c r="K23">
        <f>IF(E23="","",RANK(E23,E$2:E$213,1))</f>
        <v>69</v>
      </c>
      <c r="L23" t="str">
        <f>IF(C23="","No Data",IF(C23&lt;50,"🔴 Critical",IF(C23&lt;80,"🟡 At Risk",IF(D23&lt;20,"🟠 Low Renewable","🟢 On Track"))))</f>
        <v>🟢 On Track</v>
      </c>
    </row>
    <row r="24" spans="1:12" x14ac:dyDescent="0.2">
      <c r="A24" t="str">
        <v>BMU</v>
      </c>
      <c r="B24" t="str">
        <v>Bermuda</v>
      </c>
      <c r="C24">
        <v>100</v>
      </c>
      <c r="D24">
        <v>0.9</v>
      </c>
      <c r="E24">
        <v>3.9768953960000002</v>
      </c>
      <c r="F24" t="str">
        <v>High Income</v>
      </c>
      <c r="G24" t="str">
        <v>North America</v>
      </c>
      <c r="H24" t="str">
        <v>Universal Access</v>
      </c>
      <c r="I24">
        <f>RANK(C24,C$2:C$213,0)</f>
        <v>1</v>
      </c>
      <c r="J24">
        <f t="shared" si="1"/>
        <v>52</v>
      </c>
      <c r="K24">
        <f>IF(E24="","",RANK(E24,E$2:E$213,1))</f>
        <v>138</v>
      </c>
      <c r="L24" t="str">
        <f>IF(C24="","No Data",IF(C24&lt;50,"🔴 Critical",IF(C24&lt;80,"🟡 At Risk",IF(D24&lt;20,"🟠 Low Renewable","🟢 On Track"))))</f>
        <v>🟠 Low Renewable</v>
      </c>
    </row>
    <row r="25" spans="1:12" x14ac:dyDescent="0.2">
      <c r="A25" t="str">
        <v>BOL</v>
      </c>
      <c r="B25" t="str">
        <v>Bolivia</v>
      </c>
      <c r="C25">
        <v>99.9</v>
      </c>
      <c r="D25">
        <v>0</v>
      </c>
      <c r="E25">
        <v>1.9360769929999999</v>
      </c>
      <c r="F25" t="str">
        <v>Lower Middle Income</v>
      </c>
      <c r="G25" t="str">
        <v>Latin America &amp; Caribbean</v>
      </c>
      <c r="H25" t="str">
        <v>Universal Access</v>
      </c>
      <c r="I25">
        <f>RANK(C25,C$2:C$213,0)</f>
        <v>119</v>
      </c>
      <c r="J25" t="str">
        <f t="shared" si="1"/>
        <v/>
      </c>
      <c r="K25">
        <f>IF(E25="","",RANK(E25,E$2:E$213,1))</f>
        <v>97</v>
      </c>
      <c r="L25" t="str">
        <f>IF(C25="","No Data",IF(C25&lt;50,"🔴 Critical",IF(C25&lt;80,"🟡 At Risk",IF(D25&lt;20,"🟠 Low Renewable","🟢 On Track"))))</f>
        <v>🟠 Low Renewable</v>
      </c>
    </row>
    <row r="26" spans="1:12" x14ac:dyDescent="0.2">
      <c r="A26" t="str">
        <v>BRA</v>
      </c>
      <c r="B26" t="str">
        <v>Brazil</v>
      </c>
      <c r="C26">
        <v>100</v>
      </c>
      <c r="D26">
        <v>0</v>
      </c>
      <c r="E26">
        <v>2.2788957719999998</v>
      </c>
      <c r="F26" t="str">
        <v>Upper Middle Income</v>
      </c>
      <c r="G26" t="str">
        <v>Latin America &amp; Caribbean</v>
      </c>
      <c r="H26" t="str">
        <v>Universal Access</v>
      </c>
      <c r="I26">
        <f>RANK(C26,C$2:C$213,0)</f>
        <v>1</v>
      </c>
      <c r="J26" t="str">
        <f t="shared" si="1"/>
        <v/>
      </c>
      <c r="K26">
        <f>IF(E26="","",RANK(E26,E$2:E$213,1))</f>
        <v>103</v>
      </c>
      <c r="L26" t="str">
        <f>IF(C26="","No Data",IF(C26&lt;50,"🔴 Critical",IF(C26&lt;80,"🟡 At Risk",IF(D26&lt;20,"🟠 Low Renewable","🟢 On Track"))))</f>
        <v>🟠 Low Renewable</v>
      </c>
    </row>
    <row r="27" spans="1:12" x14ac:dyDescent="0.2">
      <c r="A27" t="str">
        <v>BRB</v>
      </c>
      <c r="B27" t="str">
        <v>Barbados</v>
      </c>
      <c r="C27">
        <v>100</v>
      </c>
      <c r="D27">
        <v>5.5</v>
      </c>
      <c r="E27">
        <v>2.4401561360000001</v>
      </c>
      <c r="F27" t="str">
        <v>High Income</v>
      </c>
      <c r="G27" t="str">
        <v>Latin America &amp; Caribbean</v>
      </c>
      <c r="H27" t="str">
        <v>Universal Access</v>
      </c>
      <c r="I27">
        <f>RANK(C27,C$2:C$213,0)</f>
        <v>1</v>
      </c>
      <c r="J27">
        <f t="shared" si="1"/>
        <v>43</v>
      </c>
      <c r="K27">
        <f>IF(E27="","",RANK(E27,E$2:E$213,1))</f>
        <v>106</v>
      </c>
      <c r="L27" t="str">
        <f>IF(C27="","No Data",IF(C27&lt;50,"🔴 Critical",IF(C27&lt;80,"🟡 At Risk",IF(D27&lt;20,"🟠 Low Renewable","🟢 On Track"))))</f>
        <v>🟠 Low Renewable</v>
      </c>
    </row>
    <row r="28" spans="1:12" hidden="1" x14ac:dyDescent="0.2">
      <c r="A28" t="str">
        <v>BRN</v>
      </c>
      <c r="B28" t="str">
        <v>Brunei Darussalam</v>
      </c>
      <c r="C28">
        <v>100</v>
      </c>
      <c r="D28">
        <v>0</v>
      </c>
      <c r="E28">
        <v>20.943628260000001</v>
      </c>
      <c r="F28" t="str">
        <v>High Income</v>
      </c>
      <c r="G28" t="str">
        <v>East Asia &amp; Pacific</v>
      </c>
      <c r="H28" t="str">
        <v>Universal Access</v>
      </c>
      <c r="I28">
        <f>RANK(C28,C$2:C$213,0)</f>
        <v>1</v>
      </c>
      <c r="J28">
        <f>IF(D28="","",RANK(D28,D$2:D$213,0))</f>
        <v>56</v>
      </c>
      <c r="K28">
        <f>IF(E28="","",RANK(E28,E$2:E$213,1))</f>
        <v>208</v>
      </c>
      <c r="L28" t="str">
        <f>IF(C28="","No Data",IF(C28&lt;50,"🔴 Critical",IF(C28&lt;80,"🟡 At Risk",IF(D28&lt;20,"🟠 Low Renewable","🟢 On Track"))))</f>
        <v>🟠 Low Renewable</v>
      </c>
    </row>
    <row r="29" spans="1:12" x14ac:dyDescent="0.2">
      <c r="A29" t="str">
        <v>BTN</v>
      </c>
      <c r="B29" t="str">
        <v>Bhutan</v>
      </c>
      <c r="C29">
        <v>100</v>
      </c>
      <c r="D29">
        <v>82.5</v>
      </c>
      <c r="E29">
        <v>1.9428515820000001</v>
      </c>
      <c r="F29" t="str">
        <v>Lower Middle Income</v>
      </c>
      <c r="G29" t="str">
        <v>South Asia</v>
      </c>
      <c r="H29" t="str">
        <v>Universal Access</v>
      </c>
      <c r="I29">
        <f>RANK(C29,C$2:C$213,0)</f>
        <v>1</v>
      </c>
      <c r="J29">
        <f>IF(OR(D29="",D29=0),"",RANK(D29,D$2:D$215,0))</f>
        <v>7</v>
      </c>
      <c r="K29">
        <f>IF(E29="","",RANK(E29,E$2:E$213,1))</f>
        <v>99</v>
      </c>
      <c r="L29" t="str">
        <f>IF(C29="","No Data",IF(C29&lt;50,"🔴 Critical",IF(C29&lt;80,"🟡 At Risk",IF(D29&lt;20,"🟠 Low Renewable","🟢 On Track"))))</f>
        <v>🟢 On Track</v>
      </c>
    </row>
    <row r="30" spans="1:12" hidden="1" x14ac:dyDescent="0.2">
      <c r="A30" t="str">
        <v>BWA</v>
      </c>
      <c r="B30" t="str">
        <v>Botswana</v>
      </c>
      <c r="C30">
        <v>75.900000000000006</v>
      </c>
      <c r="D30">
        <v>0</v>
      </c>
      <c r="E30">
        <v>2.8024601090000001</v>
      </c>
      <c r="F30" t="str">
        <v>Upper Middle Income</v>
      </c>
      <c r="G30" t="str">
        <v>Sub-Saharan Africa</v>
      </c>
      <c r="H30" t="str">
        <v>Moderate Access</v>
      </c>
      <c r="I30">
        <f>RANK(C30,C$2:C$213,0)</f>
        <v>167</v>
      </c>
      <c r="J30">
        <f>IF(D30="","",RANK(D30,D$2:D$213,0))</f>
        <v>56</v>
      </c>
      <c r="K30">
        <f>IF(E30="","",RANK(E30,E$2:E$213,1))</f>
        <v>117</v>
      </c>
      <c r="L30" t="str">
        <f>IF(C30="","No Data",IF(C30&lt;50,"🔴 Critical",IF(C30&lt;80,"🟡 At Risk",IF(D30&lt;20,"🟠 Low Renewable","🟢 On Track"))))</f>
        <v>🟡 At Risk</v>
      </c>
    </row>
    <row r="31" spans="1:12" hidden="1" x14ac:dyDescent="0.2">
      <c r="A31" t="str">
        <v>CAF</v>
      </c>
      <c r="B31" t="str">
        <v>Central African Republic</v>
      </c>
      <c r="C31">
        <v>15.7</v>
      </c>
      <c r="D31">
        <v>90.9</v>
      </c>
      <c r="E31">
        <v>6.3259618000000004E-2</v>
      </c>
      <c r="F31" t="str">
        <v>Low Income</v>
      </c>
      <c r="G31" t="str">
        <v>Sub-Saharan Africa</v>
      </c>
      <c r="H31" t="str">
        <v>Critical</v>
      </c>
      <c r="I31">
        <f>RANK(C31,C$2:C$213,0)</f>
        <v>209</v>
      </c>
      <c r="J31">
        <f>IF(D31="","",RANK(D31,D$2:D$213,0))</f>
        <v>3</v>
      </c>
      <c r="K31">
        <f>IF(E31="","",RANK(E31,E$2:E$213,1))</f>
        <v>24</v>
      </c>
      <c r="L31" t="str">
        <f>IF(C31="","No Data",IF(C31&lt;50,"🔴 Critical",IF(C31&lt;80,"🟡 At Risk",IF(D31&lt;20,"🟠 Low Renewable","🟢 On Track"))))</f>
        <v>🔴 Critical</v>
      </c>
    </row>
    <row r="32" spans="1:12" x14ac:dyDescent="0.2">
      <c r="A32" t="str">
        <v>CAN</v>
      </c>
      <c r="B32" t="str">
        <v>Canada</v>
      </c>
      <c r="C32">
        <v>100</v>
      </c>
      <c r="D32">
        <v>0</v>
      </c>
      <c r="E32">
        <v>14.78929978</v>
      </c>
      <c r="F32" t="str">
        <v>High Income</v>
      </c>
      <c r="G32" t="str">
        <v>North America</v>
      </c>
      <c r="H32" t="str">
        <v>Universal Access</v>
      </c>
      <c r="I32">
        <f>RANK(C32,C$2:C$213,0)</f>
        <v>1</v>
      </c>
      <c r="J32" t="str">
        <f>IF(OR(D32="",D32=0),"",RANK(D32,D$2:D$215,0))</f>
        <v/>
      </c>
      <c r="K32">
        <f>IF(E32="","",RANK(E32,E$2:E$213,1))</f>
        <v>202</v>
      </c>
      <c r="L32" t="str">
        <f>IF(C32="","No Data",IF(C32&lt;50,"🔴 Critical",IF(C32&lt;80,"🟡 At Risk",IF(D32&lt;20,"🟠 Low Renewable","🟢 On Track"))))</f>
        <v>🟠 Low Renewable</v>
      </c>
    </row>
    <row r="33" spans="1:12" hidden="1" x14ac:dyDescent="0.2">
      <c r="A33" t="str">
        <v>CEB</v>
      </c>
      <c r="B33" t="str">
        <v>Central Europe and the Baltics</v>
      </c>
      <c r="C33">
        <v>100</v>
      </c>
      <c r="D33">
        <v>0</v>
      </c>
      <c r="E33">
        <v>6.7718350139999997</v>
      </c>
      <c r="F33" t="str">
        <v>Unknown</v>
      </c>
      <c r="G33" t="str">
        <v>Unknown</v>
      </c>
      <c r="H33" t="str">
        <v>Universal Access</v>
      </c>
      <c r="I33">
        <f>RANK(C33,C$2:C$213,0)</f>
        <v>1</v>
      </c>
      <c r="J33">
        <f>IF(D33="","",RANK(D33,D$2:D$213,0))</f>
        <v>56</v>
      </c>
      <c r="K33">
        <f>IF(E33="","",RANK(E33,E$2:E$213,1))</f>
        <v>170</v>
      </c>
      <c r="L33" t="str">
        <f>IF(C33="","No Data",IF(C33&lt;50,"🔴 Critical",IF(C33&lt;80,"🟡 At Risk",IF(D33&lt;20,"🟠 Low Renewable","🟢 On Track"))))</f>
        <v>🟠 Low Renewable</v>
      </c>
    </row>
    <row r="34" spans="1:12" x14ac:dyDescent="0.2">
      <c r="A34" t="str">
        <v>CHE</v>
      </c>
      <c r="B34" t="str">
        <v>Switzerland</v>
      </c>
      <c r="C34">
        <v>100</v>
      </c>
      <c r="D34">
        <v>0</v>
      </c>
      <c r="E34">
        <v>3.928466936</v>
      </c>
      <c r="F34" t="str">
        <v>High Income</v>
      </c>
      <c r="G34" t="str">
        <v>Europe &amp; Central Asia</v>
      </c>
      <c r="H34" t="str">
        <v>Universal Access</v>
      </c>
      <c r="I34">
        <f>RANK(C34,C$2:C$213,0)</f>
        <v>1</v>
      </c>
      <c r="J34" t="str">
        <f>IF(OR(D34="",D34=0),"",RANK(D34,D$2:D$215,0))</f>
        <v/>
      </c>
      <c r="K34">
        <f>IF(E34="","",RANK(E34,E$2:E$213,1))</f>
        <v>136</v>
      </c>
      <c r="L34" t="str">
        <f>IF(C34="","No Data",IF(C34&lt;50,"🔴 Critical",IF(C34&lt;80,"🟡 At Risk",IF(D34&lt;20,"🟠 Low Renewable","🟢 On Track"))))</f>
        <v>🟠 Low Renewable</v>
      </c>
    </row>
    <row r="35" spans="1:12" hidden="1" x14ac:dyDescent="0.2">
      <c r="A35" t="str">
        <v>CHI</v>
      </c>
      <c r="B35" t="str">
        <v>Channel Islands</v>
      </c>
      <c r="C35">
        <v>100</v>
      </c>
      <c r="D35">
        <v>0</v>
      </c>
      <c r="E35">
        <v>0</v>
      </c>
      <c r="F35" t="str">
        <v>High Income</v>
      </c>
      <c r="G35" t="str">
        <v>Europe &amp; Central Asia</v>
      </c>
      <c r="H35" t="str">
        <v>Universal Access</v>
      </c>
      <c r="I35">
        <f>RANK(C35,C$2:C$213,0)</f>
        <v>1</v>
      </c>
      <c r="J35">
        <f>IF(D35="","",RANK(D35,D$2:D$213,0))</f>
        <v>56</v>
      </c>
      <c r="K35">
        <f>IF(E35="","",RANK(E35,E$2:E$213,1))</f>
        <v>1</v>
      </c>
      <c r="L35" t="str">
        <f>IF(C35="","No Data",IF(C35&lt;50,"🔴 Critical",IF(C35&lt;80,"🟡 At Risk",IF(D35&lt;20,"🟠 Low Renewable","🟢 On Track"))))</f>
        <v>🟠 Low Renewable</v>
      </c>
    </row>
    <row r="36" spans="1:12" x14ac:dyDescent="0.2">
      <c r="A36" t="str">
        <v>CHL</v>
      </c>
      <c r="B36" t="str">
        <v>Chile</v>
      </c>
      <c r="C36">
        <v>100</v>
      </c>
      <c r="D36">
        <v>0</v>
      </c>
      <c r="E36">
        <v>4.6247498340000002</v>
      </c>
      <c r="F36" t="str">
        <v>High Income</v>
      </c>
      <c r="G36" t="str">
        <v>Latin America &amp; Caribbean</v>
      </c>
      <c r="H36" t="str">
        <v>Universal Access</v>
      </c>
      <c r="I36">
        <f>RANK(C36,C$2:C$213,0)</f>
        <v>1</v>
      </c>
      <c r="J36" t="str">
        <f t="shared" ref="J36:J37" si="2">IF(OR(D36="",D36=0),"",RANK(D36,D$2:D$215,0))</f>
        <v/>
      </c>
      <c r="K36">
        <f>IF(E36="","",RANK(E36,E$2:E$213,1))</f>
        <v>150</v>
      </c>
      <c r="L36" t="str">
        <f>IF(C36="","No Data",IF(C36&lt;50,"🔴 Critical",IF(C36&lt;80,"🟡 At Risk",IF(D36&lt;20,"🟠 Low Renewable","🟢 On Track"))))</f>
        <v>🟠 Low Renewable</v>
      </c>
    </row>
    <row r="37" spans="1:12" x14ac:dyDescent="0.2">
      <c r="A37" t="str">
        <v>CHN</v>
      </c>
      <c r="B37" t="str">
        <v>China</v>
      </c>
      <c r="C37">
        <v>100</v>
      </c>
      <c r="D37">
        <v>0</v>
      </c>
      <c r="E37">
        <v>8.86482511</v>
      </c>
      <c r="F37" t="str">
        <v>Upper Middle Income</v>
      </c>
      <c r="G37" t="str">
        <v>East Asia &amp; Pacific</v>
      </c>
      <c r="H37" t="str">
        <v>Universal Access</v>
      </c>
      <c r="I37">
        <f>RANK(C37,C$2:C$213,0)</f>
        <v>1</v>
      </c>
      <c r="J37" t="str">
        <f t="shared" si="2"/>
        <v/>
      </c>
      <c r="K37">
        <f>IF(E37="","",RANK(E37,E$2:E$213,1))</f>
        <v>190</v>
      </c>
      <c r="L37" t="str">
        <f>IF(C37="","No Data",IF(C37&lt;50,"🔴 Critical",IF(C37&lt;80,"🟡 At Risk",IF(D37&lt;20,"🟠 Low Renewable","🟢 On Track"))))</f>
        <v>🟠 Low Renewable</v>
      </c>
    </row>
    <row r="38" spans="1:12" hidden="1" x14ac:dyDescent="0.2">
      <c r="A38" t="str">
        <v>CIV</v>
      </c>
      <c r="B38" t="str">
        <v>Cote d'Ivoire</v>
      </c>
      <c r="C38">
        <v>72</v>
      </c>
      <c r="D38">
        <v>0</v>
      </c>
      <c r="E38">
        <v>0.60570155599999997</v>
      </c>
      <c r="F38" t="str">
        <v>Lower Middle Income</v>
      </c>
      <c r="G38" t="str">
        <v>Sub-Saharan Africa</v>
      </c>
      <c r="H38" t="str">
        <v>Moderate Access</v>
      </c>
      <c r="I38">
        <f>RANK(C38,C$2:C$213,0)</f>
        <v>169</v>
      </c>
      <c r="J38">
        <f>IF(D38="","",RANK(D38,D$2:D$213,0))</f>
        <v>56</v>
      </c>
      <c r="K38">
        <f>IF(E38="","",RANK(E38,E$2:E$213,1))</f>
        <v>59</v>
      </c>
      <c r="L38" t="str">
        <f>IF(C38="","No Data",IF(C38&lt;50,"🔴 Critical",IF(C38&lt;80,"🟡 At Risk",IF(D38&lt;20,"🟠 Low Renewable","🟢 On Track"))))</f>
        <v>🟡 At Risk</v>
      </c>
    </row>
    <row r="39" spans="1:12" hidden="1" x14ac:dyDescent="0.2">
      <c r="A39" t="str">
        <v>CMR</v>
      </c>
      <c r="B39" t="str">
        <v>Cameroon</v>
      </c>
      <c r="C39">
        <v>71</v>
      </c>
      <c r="D39">
        <v>0</v>
      </c>
      <c r="E39">
        <v>0.37759152000000001</v>
      </c>
      <c r="F39" t="str">
        <v>Lower Middle Income</v>
      </c>
      <c r="G39" t="str">
        <v>Sub-Saharan Africa</v>
      </c>
      <c r="H39" t="str">
        <v>Moderate Access</v>
      </c>
      <c r="I39">
        <f>RANK(C39,C$2:C$213,0)</f>
        <v>170</v>
      </c>
      <c r="J39">
        <f>IF(D39="","",RANK(D39,D$2:D$213,0))</f>
        <v>56</v>
      </c>
      <c r="K39">
        <f>IF(E39="","",RANK(E39,E$2:E$213,1))</f>
        <v>43</v>
      </c>
      <c r="L39" t="str">
        <f>IF(C39="","No Data",IF(C39&lt;50,"🔴 Critical",IF(C39&lt;80,"🟡 At Risk",IF(D39&lt;20,"🟠 Low Renewable","🟢 On Track"))))</f>
        <v>🟡 At Risk</v>
      </c>
    </row>
    <row r="40" spans="1:12" hidden="1" x14ac:dyDescent="0.2">
      <c r="A40" t="str">
        <v>COD</v>
      </c>
      <c r="B40" t="str">
        <v>Congo, Dem. Rep.</v>
      </c>
      <c r="C40">
        <v>21.5</v>
      </c>
      <c r="D40">
        <v>0</v>
      </c>
      <c r="E40">
        <v>6.1012548999999999E-2</v>
      </c>
      <c r="F40" t="str">
        <v>Low Income</v>
      </c>
      <c r="G40" t="str">
        <v>Sub-Saharan Africa</v>
      </c>
      <c r="H40" t="str">
        <v>Low Access</v>
      </c>
      <c r="I40">
        <f>RANK(C40,C$2:C$213,0)</f>
        <v>205</v>
      </c>
      <c r="J40">
        <f>IF(D40="","",RANK(D40,D$2:D$213,0))</f>
        <v>56</v>
      </c>
      <c r="K40">
        <f>IF(E40="","",RANK(E40,E$2:E$213,1))</f>
        <v>23</v>
      </c>
      <c r="L40" t="str">
        <f>IF(C40="","No Data",IF(C40&lt;50,"🔴 Critical",IF(C40&lt;80,"🟡 At Risk",IF(D40&lt;20,"🟠 Low Renewable","🟢 On Track"))))</f>
        <v>🔴 Critical</v>
      </c>
    </row>
    <row r="41" spans="1:12" hidden="1" x14ac:dyDescent="0.2">
      <c r="A41" t="str">
        <v>COG</v>
      </c>
      <c r="B41" t="str">
        <v>Congo, Rep.</v>
      </c>
      <c r="C41">
        <v>50.6</v>
      </c>
      <c r="D41">
        <v>0</v>
      </c>
      <c r="E41">
        <v>1.384930566</v>
      </c>
      <c r="F41" t="str">
        <v>Lower Middle Income</v>
      </c>
      <c r="G41" t="str">
        <v>Sub-Saharan Africa</v>
      </c>
      <c r="H41" t="str">
        <v>Moderate Access</v>
      </c>
      <c r="I41">
        <f>RANK(C41,C$2:C$213,0)</f>
        <v>191</v>
      </c>
      <c r="J41">
        <f>IF(D41="","",RANK(D41,D$2:D$213,0))</f>
        <v>56</v>
      </c>
      <c r="K41">
        <f>IF(E41="","",RANK(E41,E$2:E$213,1))</f>
        <v>83</v>
      </c>
      <c r="L41" t="str">
        <f>IF(C41="","No Data",IF(C41&lt;50,"🔴 Critical",IF(C41&lt;80,"🟡 At Risk",IF(D41&lt;20,"🟠 Low Renewable","🟢 On Track"))))</f>
        <v>🟡 At Risk</v>
      </c>
    </row>
    <row r="42" spans="1:12" x14ac:dyDescent="0.2">
      <c r="A42" t="str">
        <v>COL</v>
      </c>
      <c r="B42" t="str">
        <v>Colombia</v>
      </c>
      <c r="C42">
        <v>100</v>
      </c>
      <c r="D42">
        <v>0</v>
      </c>
      <c r="E42">
        <v>1.707539828</v>
      </c>
      <c r="F42" t="str">
        <v>Upper Middle Income</v>
      </c>
      <c r="G42" t="str">
        <v>Latin America &amp; Caribbean</v>
      </c>
      <c r="H42" t="str">
        <v>Universal Access</v>
      </c>
      <c r="I42">
        <f>RANK(C42,C$2:C$213,0)</f>
        <v>1</v>
      </c>
      <c r="J42" t="str">
        <f t="shared" ref="J42:J44" si="3">IF(OR(D42="",D42=0),"",RANK(D42,D$2:D$215,0))</f>
        <v/>
      </c>
      <c r="K42">
        <f>IF(E42="","",RANK(E42,E$2:E$213,1))</f>
        <v>91</v>
      </c>
      <c r="L42" t="str">
        <f>IF(C42="","No Data",IF(C42&lt;50,"🔴 Critical",IF(C42&lt;80,"🟡 At Risk",IF(D42&lt;20,"🟠 Low Renewable","🟢 On Track"))))</f>
        <v>🟠 Low Renewable</v>
      </c>
    </row>
    <row r="43" spans="1:12" x14ac:dyDescent="0.2">
      <c r="A43" t="str">
        <v>COM</v>
      </c>
      <c r="B43" t="str">
        <v>Comoros</v>
      </c>
      <c r="C43">
        <v>89.9</v>
      </c>
      <c r="D43">
        <v>39.299999999999997</v>
      </c>
      <c r="E43">
        <v>0.51523157799999997</v>
      </c>
      <c r="F43" t="str">
        <v>Lower Middle Income</v>
      </c>
      <c r="G43" t="str">
        <v>Sub-Saharan Africa</v>
      </c>
      <c r="H43" t="str">
        <v>High Access</v>
      </c>
      <c r="I43">
        <f>RANK(C43,C$2:C$213,0)</f>
        <v>157</v>
      </c>
      <c r="J43">
        <f t="shared" si="3"/>
        <v>21</v>
      </c>
      <c r="K43">
        <f>IF(E43="","",RANK(E43,E$2:E$213,1))</f>
        <v>52</v>
      </c>
      <c r="L43" t="str">
        <f>IF(C43="","No Data",IF(C43&lt;50,"🔴 Critical",IF(C43&lt;80,"🟡 At Risk",IF(D43&lt;20,"🟠 Low Renewable","🟢 On Track"))))</f>
        <v>🟢 On Track</v>
      </c>
    </row>
    <row r="44" spans="1:12" x14ac:dyDescent="0.2">
      <c r="A44" t="str">
        <v>CPV</v>
      </c>
      <c r="B44" t="str">
        <v>Cabo Verde</v>
      </c>
      <c r="C44">
        <v>97.1</v>
      </c>
      <c r="D44">
        <v>21.8</v>
      </c>
      <c r="E44">
        <v>1.3085363670000001</v>
      </c>
      <c r="F44" t="str">
        <v>Lower Middle Income</v>
      </c>
      <c r="G44" t="str">
        <v>Sub-Saharan Africa</v>
      </c>
      <c r="H44" t="str">
        <v>Universal Access</v>
      </c>
      <c r="I44">
        <f>RANK(C44,C$2:C$213,0)</f>
        <v>135</v>
      </c>
      <c r="J44">
        <f t="shared" si="3"/>
        <v>26</v>
      </c>
      <c r="K44">
        <f>IF(E44="","",RANK(E44,E$2:E$213,1))</f>
        <v>80</v>
      </c>
      <c r="L44" t="str">
        <f>IF(C44="","No Data",IF(C44&lt;50,"🔴 Critical",IF(C44&lt;80,"🟡 At Risk",IF(D44&lt;20,"🟠 Low Renewable","🟢 On Track"))))</f>
        <v>🟢 On Track</v>
      </c>
    </row>
    <row r="45" spans="1:12" hidden="1" x14ac:dyDescent="0.2">
      <c r="A45" t="str">
        <v>CRI</v>
      </c>
      <c r="B45" t="str">
        <v>Costa Rica</v>
      </c>
      <c r="C45">
        <v>100</v>
      </c>
      <c r="D45">
        <v>0</v>
      </c>
      <c r="E45">
        <v>1.613159995</v>
      </c>
      <c r="F45" t="str">
        <v>Upper Middle Income</v>
      </c>
      <c r="G45" t="str">
        <v>Latin America &amp; Caribbean</v>
      </c>
      <c r="H45" t="str">
        <v>Universal Access</v>
      </c>
      <c r="I45">
        <f>RANK(C45,C$2:C$213,0)</f>
        <v>1</v>
      </c>
      <c r="J45">
        <f>IF(D45="","",RANK(D45,D$2:D$213,0))</f>
        <v>56</v>
      </c>
      <c r="K45">
        <f>IF(E45="","",RANK(E45,E$2:E$213,1))</f>
        <v>89</v>
      </c>
      <c r="L45" t="str">
        <f>IF(C45="","No Data",IF(C45&lt;50,"🔴 Critical",IF(C45&lt;80,"🟡 At Risk",IF(D45&lt;20,"🟠 Low Renewable","🟢 On Track"))))</f>
        <v>🟠 Low Renewable</v>
      </c>
    </row>
    <row r="46" spans="1:12" hidden="1" x14ac:dyDescent="0.2">
      <c r="A46" t="str">
        <v>CSS</v>
      </c>
      <c r="B46" t="str">
        <v>Caribbean small states</v>
      </c>
      <c r="C46">
        <v>98.306422150000003</v>
      </c>
      <c r="D46">
        <v>0</v>
      </c>
      <c r="E46">
        <v>8.5921361879999996</v>
      </c>
      <c r="F46" t="str">
        <v>Unknown</v>
      </c>
      <c r="G46" t="str">
        <v>Unknown</v>
      </c>
      <c r="H46" t="str">
        <v>Universal Access</v>
      </c>
      <c r="I46">
        <f>RANK(C46,C$2:C$213,0)</f>
        <v>132</v>
      </c>
      <c r="J46">
        <f>IF(D46="","",RANK(D46,D$2:D$213,0))</f>
        <v>56</v>
      </c>
      <c r="K46">
        <f>IF(E46="","",RANK(E46,E$2:E$213,1))</f>
        <v>188</v>
      </c>
      <c r="L46" t="str">
        <f>IF(C46="","No Data",IF(C46&lt;50,"🔴 Critical",IF(C46&lt;80,"🟡 At Risk",IF(D46&lt;20,"🟠 Low Renewable","🟢 On Track"))))</f>
        <v>🟠 Low Renewable</v>
      </c>
    </row>
    <row r="47" spans="1:12" x14ac:dyDescent="0.2">
      <c r="A47" t="str">
        <v>CUB</v>
      </c>
      <c r="B47" t="str">
        <v>Cuba</v>
      </c>
      <c r="C47">
        <v>100</v>
      </c>
      <c r="D47">
        <v>0</v>
      </c>
      <c r="E47">
        <v>1.7869820670000001</v>
      </c>
      <c r="F47" t="str">
        <v>Upper Middle Income</v>
      </c>
      <c r="G47" t="str">
        <v>Latin America &amp; Caribbean</v>
      </c>
      <c r="H47" t="str">
        <v>Universal Access</v>
      </c>
      <c r="I47">
        <f>RANK(C47,C$2:C$213,0)</f>
        <v>1</v>
      </c>
      <c r="J47" t="str">
        <f t="shared" ref="J47:J48" si="4">IF(OR(D47="",D47=0),"",RANK(D47,D$2:D$215,0))</f>
        <v/>
      </c>
      <c r="K47">
        <f>IF(E47="","",RANK(E47,E$2:E$213,1))</f>
        <v>92</v>
      </c>
      <c r="L47" t="str">
        <f>IF(C47="","No Data",IF(C47&lt;50,"🔴 Critical",IF(C47&lt;80,"🟡 At Risk",IF(D47&lt;20,"🟠 Low Renewable","🟢 On Track"))))</f>
        <v>🟠 Low Renewable</v>
      </c>
    </row>
    <row r="48" spans="1:12" x14ac:dyDescent="0.2">
      <c r="A48" t="str">
        <v>CUW</v>
      </c>
      <c r="B48" t="str">
        <v>Curacao</v>
      </c>
      <c r="C48">
        <v>100</v>
      </c>
      <c r="D48">
        <v>0</v>
      </c>
      <c r="E48">
        <v>0</v>
      </c>
      <c r="F48" t="str">
        <v>High Income</v>
      </c>
      <c r="G48" t="str">
        <v>Latin America &amp; Caribbean</v>
      </c>
      <c r="H48" t="str">
        <v>Universal Access</v>
      </c>
      <c r="I48">
        <f>RANK(C48,C$2:C$213,0)</f>
        <v>1</v>
      </c>
      <c r="J48" t="str">
        <f t="shared" si="4"/>
        <v/>
      </c>
      <c r="K48">
        <f>IF(E48="","",RANK(E48,E$2:E$213,1))</f>
        <v>1</v>
      </c>
      <c r="L48" t="str">
        <f>IF(C48="","No Data",IF(C48&lt;50,"🔴 Critical",IF(C48&lt;80,"🟡 At Risk",IF(D48&lt;20,"🟠 Low Renewable","🟢 On Track"))))</f>
        <v>🟠 Low Renewable</v>
      </c>
    </row>
    <row r="49" spans="1:12" hidden="1" x14ac:dyDescent="0.2">
      <c r="A49" t="str">
        <v>CYM</v>
      </c>
      <c r="B49" t="str">
        <v>Cayman Islands</v>
      </c>
      <c r="C49">
        <v>100</v>
      </c>
      <c r="D49">
        <v>0</v>
      </c>
      <c r="E49">
        <v>5.0034222179999999</v>
      </c>
      <c r="F49" t="str">
        <v>High Income</v>
      </c>
      <c r="G49" t="str">
        <v>Latin America &amp; Caribbean</v>
      </c>
      <c r="H49" t="str">
        <v>Universal Access</v>
      </c>
      <c r="I49">
        <f>RANK(C49,C$2:C$213,0)</f>
        <v>1</v>
      </c>
      <c r="J49">
        <f>IF(D49="","",RANK(D49,D$2:D$213,0))</f>
        <v>56</v>
      </c>
      <c r="K49">
        <f>IF(E49="","",RANK(E49,E$2:E$213,1))</f>
        <v>159</v>
      </c>
      <c r="L49" t="str">
        <f>IF(C49="","No Data",IF(C49&lt;50,"🔴 Critical",IF(C49&lt;80,"🟡 At Risk",IF(D49&lt;20,"🟠 Low Renewable","🟢 On Track"))))</f>
        <v>🟠 Low Renewable</v>
      </c>
    </row>
    <row r="50" spans="1:12" x14ac:dyDescent="0.2">
      <c r="A50" t="str">
        <v>CYP</v>
      </c>
      <c r="B50" t="str">
        <v>Cyprus</v>
      </c>
      <c r="C50">
        <v>100</v>
      </c>
      <c r="D50">
        <v>0</v>
      </c>
      <c r="E50">
        <v>5.4253137750000002</v>
      </c>
      <c r="F50" t="str">
        <v>High Income</v>
      </c>
      <c r="G50" t="str">
        <v>Europe &amp; Central Asia</v>
      </c>
      <c r="H50" t="str">
        <v>Universal Access</v>
      </c>
      <c r="I50">
        <f>RANK(C50,C$2:C$213,0)</f>
        <v>1</v>
      </c>
      <c r="J50" t="str">
        <f t="shared" ref="J50:J57" si="5">IF(OR(D50="",D50=0),"",RANK(D50,D$2:D$215,0))</f>
        <v/>
      </c>
      <c r="K50">
        <f>IF(E50="","",RANK(E50,E$2:E$213,1))</f>
        <v>162</v>
      </c>
      <c r="L50" t="str">
        <f>IF(C50="","No Data",IF(C50&lt;50,"🔴 Critical",IF(C50&lt;80,"🟡 At Risk",IF(D50&lt;20,"🟠 Low Renewable","🟢 On Track"))))</f>
        <v>🟠 Low Renewable</v>
      </c>
    </row>
    <row r="51" spans="1:12" x14ac:dyDescent="0.2">
      <c r="A51" t="str">
        <v>CZE</v>
      </c>
      <c r="B51" t="str">
        <v>Czechia</v>
      </c>
      <c r="C51">
        <v>100</v>
      </c>
      <c r="D51">
        <v>0</v>
      </c>
      <c r="E51">
        <v>9.1536469139999994</v>
      </c>
      <c r="F51" t="str">
        <v>High Income</v>
      </c>
      <c r="G51" t="str">
        <v>Europe &amp; Central Asia</v>
      </c>
      <c r="H51" t="str">
        <v>Universal Access</v>
      </c>
      <c r="I51">
        <f>RANK(C51,C$2:C$213,0)</f>
        <v>1</v>
      </c>
      <c r="J51" t="str">
        <f t="shared" si="5"/>
        <v/>
      </c>
      <c r="K51">
        <f>IF(E51="","",RANK(E51,E$2:E$213,1))</f>
        <v>191</v>
      </c>
      <c r="L51" t="str">
        <f>IF(C51="","No Data",IF(C51&lt;50,"🔴 Critical",IF(C51&lt;80,"🟡 At Risk",IF(D51&lt;20,"🟠 Low Renewable","🟢 On Track"))))</f>
        <v>🟠 Low Renewable</v>
      </c>
    </row>
    <row r="52" spans="1:12" x14ac:dyDescent="0.2">
      <c r="A52" t="str">
        <v>DEU</v>
      </c>
      <c r="B52" t="str">
        <v>Germany</v>
      </c>
      <c r="C52">
        <v>100</v>
      </c>
      <c r="D52">
        <v>0</v>
      </c>
      <c r="E52">
        <v>7.911828603</v>
      </c>
      <c r="F52" t="str">
        <v>High Income</v>
      </c>
      <c r="G52" t="str">
        <v>Europe &amp; Central Asia</v>
      </c>
      <c r="H52" t="str">
        <v>Universal Access</v>
      </c>
      <c r="I52">
        <f>RANK(C52,C$2:C$213,0)</f>
        <v>1</v>
      </c>
      <c r="J52" t="str">
        <f t="shared" si="5"/>
        <v/>
      </c>
      <c r="K52">
        <f>IF(E52="","",RANK(E52,E$2:E$213,1))</f>
        <v>180</v>
      </c>
      <c r="L52" t="str">
        <f>IF(C52="","No Data",IF(C52&lt;50,"🔴 Critical",IF(C52&lt;80,"🟡 At Risk",IF(D52&lt;20,"🟠 Low Renewable","🟢 On Track"))))</f>
        <v>🟠 Low Renewable</v>
      </c>
    </row>
    <row r="53" spans="1:12" x14ac:dyDescent="0.2">
      <c r="A53" t="str">
        <v>DJI</v>
      </c>
      <c r="B53" t="str">
        <v>Djibouti</v>
      </c>
      <c r="C53">
        <v>65</v>
      </c>
      <c r="D53">
        <v>26.9</v>
      </c>
      <c r="E53">
        <v>0.76229271799999998</v>
      </c>
      <c r="F53" t="str">
        <v>Lower Middle Income</v>
      </c>
      <c r="G53" t="str">
        <v>Middle East &amp; North Africa</v>
      </c>
      <c r="H53" t="str">
        <v>Moderate Access</v>
      </c>
      <c r="I53">
        <f>RANK(C53,C$2:C$213,0)</f>
        <v>176</v>
      </c>
      <c r="J53">
        <f t="shared" si="5"/>
        <v>25</v>
      </c>
      <c r="K53">
        <f>IF(E53="","",RANK(E53,E$2:E$213,1))</f>
        <v>65</v>
      </c>
      <c r="L53" t="str">
        <f>IF(C53="","No Data",IF(C53&lt;50,"🔴 Critical",IF(C53&lt;80,"🟡 At Risk",IF(D53&lt;20,"🟠 Low Renewable","🟢 On Track"))))</f>
        <v>🟡 At Risk</v>
      </c>
    </row>
    <row r="54" spans="1:12" x14ac:dyDescent="0.2">
      <c r="A54" t="str">
        <v>DMA</v>
      </c>
      <c r="B54" t="str">
        <v>Dominica</v>
      </c>
      <c r="C54">
        <v>100</v>
      </c>
      <c r="D54">
        <v>8.9</v>
      </c>
      <c r="E54">
        <v>1.2150959210000001</v>
      </c>
      <c r="F54" t="str">
        <v>Upper Middle Income</v>
      </c>
      <c r="G54" t="str">
        <v>Latin America &amp; Caribbean</v>
      </c>
      <c r="H54" t="str">
        <v>Universal Access</v>
      </c>
      <c r="I54">
        <f>RANK(C54,C$2:C$213,0)</f>
        <v>1</v>
      </c>
      <c r="J54">
        <f t="shared" si="5"/>
        <v>38</v>
      </c>
      <c r="K54">
        <f>IF(E54="","",RANK(E54,E$2:E$213,1))</f>
        <v>78</v>
      </c>
      <c r="L54" t="str">
        <f>IF(C54="","No Data",IF(C54&lt;50,"🔴 Critical",IF(C54&lt;80,"🟡 At Risk",IF(D54&lt;20,"🟠 Low Renewable","🟢 On Track"))))</f>
        <v>🟠 Low Renewable</v>
      </c>
    </row>
    <row r="55" spans="1:12" x14ac:dyDescent="0.2">
      <c r="A55" t="str">
        <v>DNK</v>
      </c>
      <c r="B55" t="str">
        <v>Denmark</v>
      </c>
      <c r="C55">
        <v>100</v>
      </c>
      <c r="D55">
        <v>0</v>
      </c>
      <c r="E55">
        <v>4.8270407249999998</v>
      </c>
      <c r="F55" t="str">
        <v>High Income</v>
      </c>
      <c r="G55" t="str">
        <v>Europe &amp; Central Asia</v>
      </c>
      <c r="H55" t="str">
        <v>Universal Access</v>
      </c>
      <c r="I55">
        <f>RANK(C55,C$2:C$213,0)</f>
        <v>1</v>
      </c>
      <c r="J55" t="str">
        <f t="shared" si="5"/>
        <v/>
      </c>
      <c r="K55">
        <f>IF(E55="","",RANK(E55,E$2:E$213,1))</f>
        <v>154</v>
      </c>
      <c r="L55" t="str">
        <f>IF(C55="","No Data",IF(C55&lt;50,"🔴 Critical",IF(C55&lt;80,"🟡 At Risk",IF(D55&lt;20,"🟠 Low Renewable","🟢 On Track"))))</f>
        <v>🟠 Low Renewable</v>
      </c>
    </row>
    <row r="56" spans="1:12" x14ac:dyDescent="0.2">
      <c r="A56" t="str">
        <v>DOM</v>
      </c>
      <c r="B56" t="str">
        <v>Dominican Republic</v>
      </c>
      <c r="C56">
        <v>98.1</v>
      </c>
      <c r="D56">
        <v>0</v>
      </c>
      <c r="E56">
        <v>2.8593678740000001</v>
      </c>
      <c r="F56" t="str">
        <v>Upper Middle Income</v>
      </c>
      <c r="G56" t="str">
        <v>Latin America &amp; Caribbean</v>
      </c>
      <c r="H56" t="str">
        <v>Universal Access</v>
      </c>
      <c r="I56">
        <f>RANK(C56,C$2:C$213,0)</f>
        <v>134</v>
      </c>
      <c r="J56" t="str">
        <f t="shared" si="5"/>
        <v/>
      </c>
      <c r="K56">
        <f>IF(E56="","",RANK(E56,E$2:E$213,1))</f>
        <v>119</v>
      </c>
      <c r="L56" t="str">
        <f>IF(C56="","No Data",IF(C56&lt;50,"🔴 Critical",IF(C56&lt;80,"🟡 At Risk",IF(D56&lt;20,"🟠 Low Renewable","🟢 On Track"))))</f>
        <v>🟠 Low Renewable</v>
      </c>
    </row>
    <row r="57" spans="1:12" x14ac:dyDescent="0.2">
      <c r="A57" t="str">
        <v>DZA</v>
      </c>
      <c r="B57" t="str">
        <v>Algeria</v>
      </c>
      <c r="C57">
        <v>100</v>
      </c>
      <c r="D57">
        <v>0</v>
      </c>
      <c r="E57">
        <v>4.1600585289999996</v>
      </c>
      <c r="F57" t="str">
        <v>Lower Middle Income</v>
      </c>
      <c r="G57" t="str">
        <v>Middle East &amp; North Africa</v>
      </c>
      <c r="H57" t="str">
        <v>Universal Access</v>
      </c>
      <c r="I57">
        <f>RANK(C57,C$2:C$213,0)</f>
        <v>1</v>
      </c>
      <c r="J57" t="str">
        <f t="shared" si="5"/>
        <v/>
      </c>
      <c r="K57">
        <f>IF(E57="","",RANK(E57,E$2:E$213,1))</f>
        <v>141</v>
      </c>
      <c r="L57" t="str">
        <f>IF(C57="","No Data",IF(C57&lt;50,"🔴 Critical",IF(C57&lt;80,"🟡 At Risk",IF(D57&lt;20,"🟠 Low Renewable","🟢 On Track"))))</f>
        <v>🟠 Low Renewable</v>
      </c>
    </row>
    <row r="58" spans="1:12" hidden="1" x14ac:dyDescent="0.2">
      <c r="A58" t="str">
        <v>EAR</v>
      </c>
      <c r="B58" t="str">
        <v>Early-demographic dividend</v>
      </c>
      <c r="C58">
        <v>95.157574499999996</v>
      </c>
      <c r="D58">
        <v>0</v>
      </c>
      <c r="E58">
        <v>0</v>
      </c>
      <c r="F58" t="str">
        <v>Unknown</v>
      </c>
      <c r="G58" t="str">
        <v>Unknown</v>
      </c>
      <c r="H58" t="str">
        <v>Universal Access</v>
      </c>
      <c r="I58">
        <f>RANK(C58,C$2:C$213,0)</f>
        <v>139</v>
      </c>
      <c r="J58">
        <f>IF(D58="","",RANK(D58,D$2:D$213,0))</f>
        <v>56</v>
      </c>
      <c r="K58">
        <f>IF(E58="","",RANK(E58,E$2:E$213,1))</f>
        <v>1</v>
      </c>
      <c r="L58" t="str">
        <f>IF(C58="","No Data",IF(C58&lt;50,"🔴 Critical",IF(C58&lt;80,"🟡 At Risk",IF(D58&lt;20,"🟠 Low Renewable","🟢 On Track"))))</f>
        <v>🟠 Low Renewable</v>
      </c>
    </row>
    <row r="59" spans="1:12" hidden="1" x14ac:dyDescent="0.2">
      <c r="A59" t="str">
        <v>EAS</v>
      </c>
      <c r="B59" t="str">
        <v>East Asia &amp; Pacific</v>
      </c>
      <c r="C59">
        <v>98.213905929999996</v>
      </c>
      <c r="D59">
        <v>0</v>
      </c>
      <c r="E59">
        <v>7.0641841960000002</v>
      </c>
      <c r="F59" t="str">
        <v>Unknown</v>
      </c>
      <c r="G59" t="str">
        <v>Unknown</v>
      </c>
      <c r="H59" t="str">
        <v>Universal Access</v>
      </c>
      <c r="I59">
        <f>RANK(C59,C$2:C$213,0)</f>
        <v>133</v>
      </c>
      <c r="J59">
        <f>IF(D59="","",RANK(D59,D$2:D$213,0))</f>
        <v>56</v>
      </c>
      <c r="K59">
        <f>IF(E59="","",RANK(E59,E$2:E$213,1))</f>
        <v>174</v>
      </c>
      <c r="L59" t="str">
        <f>IF(C59="","No Data",IF(C59&lt;50,"🔴 Critical",IF(C59&lt;80,"🟡 At Risk",IF(D59&lt;20,"🟠 Low Renewable","🟢 On Track"))))</f>
        <v>🟠 Low Renewable</v>
      </c>
    </row>
    <row r="60" spans="1:12" hidden="1" x14ac:dyDescent="0.2">
      <c r="A60" t="str">
        <v>ECS</v>
      </c>
      <c r="B60" t="str">
        <v>Europe &amp; Central Asia</v>
      </c>
      <c r="C60">
        <v>99.997731549999997</v>
      </c>
      <c r="D60">
        <v>0</v>
      </c>
      <c r="E60">
        <v>6.85506905</v>
      </c>
      <c r="F60" t="str">
        <v>Unknown</v>
      </c>
      <c r="G60" t="str">
        <v>Unknown</v>
      </c>
      <c r="H60" t="str">
        <v>Universal Access</v>
      </c>
      <c r="I60">
        <f>RANK(C60,C$2:C$213,0)</f>
        <v>117</v>
      </c>
      <c r="J60">
        <f>IF(D60="","",RANK(D60,D$2:D$213,0))</f>
        <v>56</v>
      </c>
      <c r="K60">
        <f>IF(E60="","",RANK(E60,E$2:E$213,1))</f>
        <v>172</v>
      </c>
      <c r="L60" t="str">
        <f>IF(C60="","No Data",IF(C60&lt;50,"🔴 Critical",IF(C60&lt;80,"🟡 At Risk",IF(D60&lt;20,"🟠 Low Renewable","🟢 On Track"))))</f>
        <v>🟠 Low Renewable</v>
      </c>
    </row>
    <row r="61" spans="1:12" x14ac:dyDescent="0.2">
      <c r="A61" t="str">
        <v>ECU</v>
      </c>
      <c r="B61" t="str">
        <v>Ecuador</v>
      </c>
      <c r="C61">
        <v>100</v>
      </c>
      <c r="D61">
        <v>0</v>
      </c>
      <c r="E61">
        <v>2.4780944370000002</v>
      </c>
      <c r="F61" t="str">
        <v>Upper Middle Income</v>
      </c>
      <c r="G61" t="str">
        <v>Latin America &amp; Caribbean</v>
      </c>
      <c r="H61" t="str">
        <v>Universal Access</v>
      </c>
      <c r="I61">
        <f>RANK(C61,C$2:C$213,0)</f>
        <v>1</v>
      </c>
      <c r="J61" t="str">
        <f t="shared" ref="J61:J62" si="6">IF(OR(D61="",D61=0),"",RANK(D61,D$2:D$215,0))</f>
        <v/>
      </c>
      <c r="K61">
        <f>IF(E61="","",RANK(E61,E$2:E$213,1))</f>
        <v>107</v>
      </c>
      <c r="L61" t="str">
        <f>IF(C61="","No Data",IF(C61&lt;50,"🔴 Critical",IF(C61&lt;80,"🟡 At Risk",IF(D61&lt;20,"🟠 Low Renewable","🟢 On Track"))))</f>
        <v>🟠 Low Renewable</v>
      </c>
    </row>
    <row r="62" spans="1:12" x14ac:dyDescent="0.2">
      <c r="A62" t="str">
        <v>EGY</v>
      </c>
      <c r="B62" t="str">
        <v>Egypt, Arab Rep.</v>
      </c>
      <c r="C62">
        <v>100</v>
      </c>
      <c r="D62">
        <v>0</v>
      </c>
      <c r="E62">
        <v>2.2997480430000001</v>
      </c>
      <c r="F62" t="str">
        <v>Lower Middle Income</v>
      </c>
      <c r="G62" t="str">
        <v>Middle East &amp; North Africa</v>
      </c>
      <c r="H62" t="str">
        <v>Universal Access</v>
      </c>
      <c r="I62">
        <f>RANK(C62,C$2:C$213,0)</f>
        <v>1</v>
      </c>
      <c r="J62" t="str">
        <f t="shared" si="6"/>
        <v/>
      </c>
      <c r="K62">
        <f>IF(E62="","",RANK(E62,E$2:E$213,1))</f>
        <v>105</v>
      </c>
      <c r="L62" t="str">
        <f>IF(C62="","No Data",IF(C62&lt;50,"🔴 Critical",IF(C62&lt;80,"🟡 At Risk",IF(D62&lt;20,"🟠 Low Renewable","🟢 On Track"))))</f>
        <v>🟠 Low Renewable</v>
      </c>
    </row>
    <row r="63" spans="1:12" hidden="1" x14ac:dyDescent="0.2">
      <c r="A63" t="str">
        <v>EMU</v>
      </c>
      <c r="B63" t="str">
        <v>Euro area</v>
      </c>
      <c r="C63">
        <v>100</v>
      </c>
      <c r="D63">
        <v>0</v>
      </c>
      <c r="E63">
        <v>6.0427164370000002</v>
      </c>
      <c r="F63" t="str">
        <v>Unknown</v>
      </c>
      <c r="G63" t="str">
        <v>Unknown</v>
      </c>
      <c r="H63" t="str">
        <v>Universal Access</v>
      </c>
      <c r="I63">
        <f>RANK(C63,C$2:C$213,0)</f>
        <v>1</v>
      </c>
      <c r="J63">
        <f>IF(D63="","",RANK(D63,D$2:D$213,0))</f>
        <v>56</v>
      </c>
      <c r="K63">
        <f>IF(E63="","",RANK(E63,E$2:E$213,1))</f>
        <v>164</v>
      </c>
      <c r="L63" t="str">
        <f>IF(C63="","No Data",IF(C63&lt;50,"🔴 Critical",IF(C63&lt;80,"🟡 At Risk",IF(D63&lt;20,"🟠 Low Renewable","🟢 On Track"))))</f>
        <v>🟠 Low Renewable</v>
      </c>
    </row>
    <row r="64" spans="1:12" hidden="1" x14ac:dyDescent="0.2">
      <c r="A64" t="str">
        <v>ERI</v>
      </c>
      <c r="B64" t="str">
        <v>Eritrea</v>
      </c>
      <c r="C64">
        <v>53.4</v>
      </c>
      <c r="D64">
        <v>0</v>
      </c>
      <c r="E64">
        <v>0.219947692</v>
      </c>
      <c r="F64" t="str">
        <v>Low Income</v>
      </c>
      <c r="G64" t="str">
        <v>Sub-Saharan Africa</v>
      </c>
      <c r="H64" t="str">
        <v>Moderate Access</v>
      </c>
      <c r="I64">
        <f>RANK(C64,C$2:C$213,0)</f>
        <v>186</v>
      </c>
      <c r="J64">
        <f>IF(D64="","",RANK(D64,D$2:D$213,0))</f>
        <v>56</v>
      </c>
      <c r="K64">
        <f>IF(E64="","",RANK(E64,E$2:E$213,1))</f>
        <v>34</v>
      </c>
      <c r="L64" t="str">
        <f>IF(C64="","No Data",IF(C64&lt;50,"🔴 Critical",IF(C64&lt;80,"🟡 At Risk",IF(D64&lt;20,"🟠 Low Renewable","🟢 On Track"))))</f>
        <v>🟡 At Risk</v>
      </c>
    </row>
    <row r="65" spans="1:12" x14ac:dyDescent="0.2">
      <c r="A65" t="str">
        <v>ESP</v>
      </c>
      <c r="B65" t="str">
        <v>Spain</v>
      </c>
      <c r="C65">
        <v>100</v>
      </c>
      <c r="D65">
        <v>0</v>
      </c>
      <c r="E65">
        <v>4.99422196</v>
      </c>
      <c r="F65" t="str">
        <v>High Income</v>
      </c>
      <c r="G65" t="str">
        <v>Europe &amp; Central Asia</v>
      </c>
      <c r="H65" t="str">
        <v>Universal Access</v>
      </c>
      <c r="I65">
        <f>RANK(C65,C$2:C$213,0)</f>
        <v>1</v>
      </c>
      <c r="J65" t="str">
        <f>IF(OR(D65="",D65=0),"",RANK(D65,D$2:D$215,0))</f>
        <v/>
      </c>
      <c r="K65">
        <f>IF(E65="","",RANK(E65,E$2:E$213,1))</f>
        <v>158</v>
      </c>
      <c r="L65" t="str">
        <f t="shared" ref="L65:L128" si="7">IF(C65="","No Data",IF(C65&lt;50,"🔴 Critical",IF(C65&lt;80,"🟡 At Risk",IF(D65&lt;20,"🟠 Low Renewable","🟢 On Track"))))</f>
        <v>🟠 Low Renewable</v>
      </c>
    </row>
    <row r="66" spans="1:12" hidden="1" x14ac:dyDescent="0.2">
      <c r="A66" t="str">
        <v>EST</v>
      </c>
      <c r="B66" t="str">
        <v>Estonia</v>
      </c>
      <c r="C66">
        <v>100</v>
      </c>
      <c r="D66">
        <v>0</v>
      </c>
      <c r="E66">
        <v>11.13415972</v>
      </c>
      <c r="F66" t="str">
        <v>High Income</v>
      </c>
      <c r="G66" t="str">
        <v>Europe &amp; Central Asia</v>
      </c>
      <c r="H66" t="str">
        <v>Universal Access</v>
      </c>
      <c r="I66">
        <f>RANK(C66,C$2:C$213,0)</f>
        <v>1</v>
      </c>
      <c r="J66">
        <f>IF(D66="","",RANK(D66,D$2:D$213,0))</f>
        <v>56</v>
      </c>
      <c r="K66">
        <f>IF(E66="","",RANK(E66,E$2:E$213,1))</f>
        <v>196</v>
      </c>
      <c r="L66" t="str">
        <f t="shared" si="7"/>
        <v>🟠 Low Renewable</v>
      </c>
    </row>
    <row r="67" spans="1:12" x14ac:dyDescent="0.2">
      <c r="A67" t="str">
        <v>ETH</v>
      </c>
      <c r="B67" t="str">
        <v>Ethiopia</v>
      </c>
      <c r="C67">
        <v>55.4</v>
      </c>
      <c r="D67">
        <v>0</v>
      </c>
      <c r="E67">
        <v>0.14622964699999999</v>
      </c>
      <c r="F67" t="str">
        <v>Low Income</v>
      </c>
      <c r="G67" t="str">
        <v>Sub-Saharan Africa</v>
      </c>
      <c r="H67" t="str">
        <v>Moderate Access</v>
      </c>
      <c r="I67">
        <f>RANK(C67,C$2:C$213,0)</f>
        <v>184</v>
      </c>
      <c r="J67" t="str">
        <f>IF(OR(D67="",D67=0),"",RANK(D67,D$2:D$215,0))</f>
        <v/>
      </c>
      <c r="K67">
        <f>IF(E67="","",RANK(E67,E$2:E$213,1))</f>
        <v>28</v>
      </c>
      <c r="L67" t="str">
        <f t="shared" si="7"/>
        <v>🟡 At Risk</v>
      </c>
    </row>
    <row r="68" spans="1:12" hidden="1" x14ac:dyDescent="0.2">
      <c r="A68" t="str">
        <v>EUU</v>
      </c>
      <c r="B68" t="str">
        <v>European Union</v>
      </c>
      <c r="C68">
        <v>100</v>
      </c>
      <c r="D68">
        <v>0</v>
      </c>
      <c r="E68">
        <v>6.1463494430000001</v>
      </c>
      <c r="F68" t="str">
        <v>Unknown</v>
      </c>
      <c r="G68" t="str">
        <v>Unknown</v>
      </c>
      <c r="H68" t="str">
        <v>Universal Access</v>
      </c>
      <c r="I68">
        <f>RANK(C68,C$2:C$213,0)</f>
        <v>1</v>
      </c>
      <c r="J68">
        <f>IF(D68="","",RANK(D68,D$2:D$213,0))</f>
        <v>56</v>
      </c>
      <c r="K68">
        <f>IF(E68="","",RANK(E68,E$2:E$213,1))</f>
        <v>166</v>
      </c>
      <c r="L68" t="str">
        <f t="shared" si="7"/>
        <v>🟠 Low Renewable</v>
      </c>
    </row>
    <row r="69" spans="1:12" hidden="1" x14ac:dyDescent="0.2">
      <c r="A69" t="str">
        <v>FCS</v>
      </c>
      <c r="B69" t="str">
        <v>Fragile and conflict affected situations</v>
      </c>
      <c r="C69">
        <v>57.945870640000003</v>
      </c>
      <c r="D69">
        <v>0</v>
      </c>
      <c r="E69">
        <v>0</v>
      </c>
      <c r="F69" t="str">
        <v>Unknown</v>
      </c>
      <c r="G69" t="str">
        <v>Unknown</v>
      </c>
      <c r="H69" t="str">
        <v>Moderate Access</v>
      </c>
      <c r="I69">
        <f>RANK(C69,C$2:C$213,0)</f>
        <v>180</v>
      </c>
      <c r="J69">
        <f>IF(D69="","",RANK(D69,D$2:D$213,0))</f>
        <v>56</v>
      </c>
      <c r="K69">
        <f>IF(E69="","",RANK(E69,E$2:E$213,1))</f>
        <v>1</v>
      </c>
      <c r="L69" t="str">
        <f t="shared" si="7"/>
        <v>🟡 At Risk</v>
      </c>
    </row>
    <row r="70" spans="1:12" x14ac:dyDescent="0.2">
      <c r="A70" t="str">
        <v>FIN</v>
      </c>
      <c r="B70" t="str">
        <v>Finland</v>
      </c>
      <c r="C70">
        <v>100</v>
      </c>
      <c r="D70">
        <v>0</v>
      </c>
      <c r="E70">
        <v>6.6816219849999996</v>
      </c>
      <c r="F70" t="str">
        <v>High Income</v>
      </c>
      <c r="G70" t="str">
        <v>Europe &amp; Central Asia</v>
      </c>
      <c r="H70" t="str">
        <v>Universal Access</v>
      </c>
      <c r="I70">
        <f>RANK(C70,C$2:C$213,0)</f>
        <v>1</v>
      </c>
      <c r="J70" t="str">
        <f t="shared" ref="J70:J73" si="8">IF(OR(D70="",D70=0),"",RANK(D70,D$2:D$215,0))</f>
        <v/>
      </c>
      <c r="K70">
        <f>IF(E70="","",RANK(E70,E$2:E$213,1))</f>
        <v>169</v>
      </c>
      <c r="L70" t="str">
        <f t="shared" si="7"/>
        <v>🟠 Low Renewable</v>
      </c>
    </row>
    <row r="71" spans="1:12" x14ac:dyDescent="0.2">
      <c r="A71" t="str">
        <v>FJI</v>
      </c>
      <c r="B71" t="str">
        <v>Fiji</v>
      </c>
      <c r="C71">
        <v>92</v>
      </c>
      <c r="D71">
        <v>28.4</v>
      </c>
      <c r="E71">
        <v>1.560001827</v>
      </c>
      <c r="F71" t="str">
        <v>Upper Middle Income</v>
      </c>
      <c r="G71" t="str">
        <v>East Asia &amp; Pacific</v>
      </c>
      <c r="H71" t="str">
        <v>High Access</v>
      </c>
      <c r="I71">
        <f>RANK(C71,C$2:C$213,0)</f>
        <v>152</v>
      </c>
      <c r="J71">
        <f t="shared" si="8"/>
        <v>24</v>
      </c>
      <c r="K71">
        <f>IF(E71="","",RANK(E71,E$2:E$213,1))</f>
        <v>88</v>
      </c>
      <c r="L71" t="str">
        <f t="shared" si="7"/>
        <v>🟢 On Track</v>
      </c>
    </row>
    <row r="72" spans="1:12" x14ac:dyDescent="0.2">
      <c r="A72" t="str">
        <v>FRA</v>
      </c>
      <c r="B72" t="str">
        <v>France</v>
      </c>
      <c r="C72">
        <v>100</v>
      </c>
      <c r="D72">
        <v>0</v>
      </c>
      <c r="E72">
        <v>4.5124682890000001</v>
      </c>
      <c r="F72" t="str">
        <v>High Income</v>
      </c>
      <c r="G72" t="str">
        <v>Europe &amp; Central Asia</v>
      </c>
      <c r="H72" t="str">
        <v>Universal Access</v>
      </c>
      <c r="I72">
        <f>RANK(C72,C$2:C$213,0)</f>
        <v>1</v>
      </c>
      <c r="J72" t="str">
        <f t="shared" si="8"/>
        <v/>
      </c>
      <c r="K72">
        <f>IF(E72="","",RANK(E72,E$2:E$213,1))</f>
        <v>147</v>
      </c>
      <c r="L72" t="str">
        <f t="shared" si="7"/>
        <v>🟠 Low Renewable</v>
      </c>
    </row>
    <row r="73" spans="1:12" x14ac:dyDescent="0.2">
      <c r="A73" t="str">
        <v>FRO</v>
      </c>
      <c r="B73" t="str">
        <v>Faroe Islands</v>
      </c>
      <c r="C73">
        <v>100</v>
      </c>
      <c r="D73">
        <v>7.9</v>
      </c>
      <c r="E73">
        <v>3.8952367000000002E-2</v>
      </c>
      <c r="F73" t="str">
        <v>High Income</v>
      </c>
      <c r="G73" t="str">
        <v>Europe &amp; Central Asia</v>
      </c>
      <c r="H73" t="str">
        <v>Universal Access</v>
      </c>
      <c r="I73">
        <f>RANK(C73,C$2:C$213,0)</f>
        <v>1</v>
      </c>
      <c r="J73">
        <f t="shared" si="8"/>
        <v>40</v>
      </c>
      <c r="K73">
        <f>IF(E73="","",RANK(E73,E$2:E$213,1))</f>
        <v>21</v>
      </c>
      <c r="L73" t="str">
        <f t="shared" si="7"/>
        <v>🟠 Low Renewable</v>
      </c>
    </row>
    <row r="74" spans="1:12" hidden="1" x14ac:dyDescent="0.2">
      <c r="A74" t="str">
        <v>FSM</v>
      </c>
      <c r="B74" t="str">
        <v>Micronesia, Fed. Sts.</v>
      </c>
      <c r="C74">
        <v>85.3</v>
      </c>
      <c r="D74">
        <v>2</v>
      </c>
      <c r="E74">
        <v>1.783899E-3</v>
      </c>
      <c r="F74" t="str">
        <v>Lower Middle Income</v>
      </c>
      <c r="G74" t="str">
        <v>East Asia &amp; Pacific</v>
      </c>
      <c r="H74" t="str">
        <v>High Access</v>
      </c>
      <c r="I74">
        <f>RANK(C74,C$2:C$213,0)</f>
        <v>160</v>
      </c>
      <c r="J74">
        <f>IF(D74="","",RANK(D74,D$2:D$213,0))</f>
        <v>47</v>
      </c>
      <c r="K74">
        <f>IF(E74="","",RANK(E74,E$2:E$213,1))</f>
        <v>17</v>
      </c>
      <c r="L74" t="str">
        <f t="shared" si="7"/>
        <v>🟠 Low Renewable</v>
      </c>
    </row>
    <row r="75" spans="1:12" x14ac:dyDescent="0.2">
      <c r="A75" t="str">
        <v>GAB</v>
      </c>
      <c r="B75" t="str">
        <v>Gabon</v>
      </c>
      <c r="C75">
        <v>93.5</v>
      </c>
      <c r="D75">
        <v>0</v>
      </c>
      <c r="E75">
        <v>2.2969482220000002</v>
      </c>
      <c r="F75" t="str">
        <v>Upper Middle Income</v>
      </c>
      <c r="G75" t="str">
        <v>Sub-Saharan Africa</v>
      </c>
      <c r="H75" t="str">
        <v>High Access</v>
      </c>
      <c r="I75">
        <f>RANK(C75,C$2:C$213,0)</f>
        <v>149</v>
      </c>
      <c r="J75" t="str">
        <f t="shared" ref="J75:J78" si="9">IF(OR(D75="",D75=0),"",RANK(D75,D$2:D$215,0))</f>
        <v/>
      </c>
      <c r="K75">
        <f>IF(E75="","",RANK(E75,E$2:E$213,1))</f>
        <v>104</v>
      </c>
      <c r="L75" t="str">
        <f t="shared" si="7"/>
        <v>🟠 Low Renewable</v>
      </c>
    </row>
    <row r="76" spans="1:12" x14ac:dyDescent="0.2">
      <c r="A76" t="str">
        <v>GBR</v>
      </c>
      <c r="B76" t="str">
        <v>United Kingdom</v>
      </c>
      <c r="C76">
        <v>100</v>
      </c>
      <c r="D76">
        <v>0</v>
      </c>
      <c r="E76">
        <v>4.8073324059999996</v>
      </c>
      <c r="F76" t="str">
        <v>High Income</v>
      </c>
      <c r="G76" t="str">
        <v>Europe &amp; Central Asia</v>
      </c>
      <c r="H76" t="str">
        <v>Universal Access</v>
      </c>
      <c r="I76">
        <f>RANK(C76,C$2:C$213,0)</f>
        <v>1</v>
      </c>
      <c r="J76" t="str">
        <f t="shared" si="9"/>
        <v/>
      </c>
      <c r="K76">
        <f>IF(E76="","",RANK(E76,E$2:E$213,1))</f>
        <v>153</v>
      </c>
      <c r="L76" t="str">
        <f t="shared" si="7"/>
        <v>🟠 Low Renewable</v>
      </c>
    </row>
    <row r="77" spans="1:12" x14ac:dyDescent="0.2">
      <c r="A77" t="str">
        <v>GEO</v>
      </c>
      <c r="B77" t="str">
        <v>Georgia</v>
      </c>
      <c r="C77">
        <v>100</v>
      </c>
      <c r="D77">
        <v>0</v>
      </c>
      <c r="E77">
        <v>3.6263953529999999</v>
      </c>
      <c r="F77" t="str">
        <v>Upper Middle Income</v>
      </c>
      <c r="G77" t="str">
        <v>Europe &amp; Central Asia</v>
      </c>
      <c r="H77" t="str">
        <v>Universal Access</v>
      </c>
      <c r="I77">
        <f>RANK(C77,C$2:C$213,0)</f>
        <v>1</v>
      </c>
      <c r="J77" t="str">
        <f t="shared" si="9"/>
        <v/>
      </c>
      <c r="K77">
        <f>IF(E77="","",RANK(E77,E$2:E$213,1))</f>
        <v>129</v>
      </c>
      <c r="L77" t="str">
        <f t="shared" si="7"/>
        <v>🟠 Low Renewable</v>
      </c>
    </row>
    <row r="78" spans="1:12" x14ac:dyDescent="0.2">
      <c r="A78" t="str">
        <v>GHA</v>
      </c>
      <c r="B78" t="str">
        <v>Ghana</v>
      </c>
      <c r="C78">
        <v>85.1</v>
      </c>
      <c r="D78">
        <v>0</v>
      </c>
      <c r="E78">
        <v>0.71759905000000002</v>
      </c>
      <c r="F78" t="str">
        <v>Lower Middle Income</v>
      </c>
      <c r="G78" t="str">
        <v>Sub-Saharan Africa</v>
      </c>
      <c r="H78" t="str">
        <v>High Access</v>
      </c>
      <c r="I78">
        <f>RANK(C78,C$2:C$213,0)</f>
        <v>162</v>
      </c>
      <c r="J78" t="str">
        <f t="shared" si="9"/>
        <v/>
      </c>
      <c r="K78">
        <f>IF(E78="","",RANK(E78,E$2:E$213,1))</f>
        <v>62</v>
      </c>
      <c r="L78" t="str">
        <f t="shared" si="7"/>
        <v>🟠 Low Renewable</v>
      </c>
    </row>
    <row r="79" spans="1:12" hidden="1" x14ac:dyDescent="0.2">
      <c r="A79" t="str">
        <v>GIB</v>
      </c>
      <c r="B79" t="str">
        <v>Gibraltar</v>
      </c>
      <c r="C79">
        <v>100</v>
      </c>
      <c r="D79">
        <v>0</v>
      </c>
      <c r="E79">
        <v>16.902868990000002</v>
      </c>
      <c r="F79" t="str">
        <v>High Income</v>
      </c>
      <c r="G79" t="str">
        <v>Europe &amp; Central Asia</v>
      </c>
      <c r="H79" t="str">
        <v>Universal Access</v>
      </c>
      <c r="I79">
        <f>RANK(C79,C$2:C$213,0)</f>
        <v>1</v>
      </c>
      <c r="J79">
        <f>IF(D79="","",RANK(D79,D$2:D$213,0))</f>
        <v>56</v>
      </c>
      <c r="K79">
        <f>IF(E79="","",RANK(E79,E$2:E$213,1))</f>
        <v>204</v>
      </c>
      <c r="L79" t="str">
        <f t="shared" si="7"/>
        <v>🟠 Low Renewable</v>
      </c>
    </row>
    <row r="80" spans="1:12" hidden="1" x14ac:dyDescent="0.2">
      <c r="A80" t="str">
        <v>GIN</v>
      </c>
      <c r="B80" t="str">
        <v>Guinea</v>
      </c>
      <c r="C80">
        <v>47.7</v>
      </c>
      <c r="D80">
        <v>66.599999999999994</v>
      </c>
      <c r="E80">
        <v>0.371451378</v>
      </c>
      <c r="F80" t="str">
        <v>Low Income</v>
      </c>
      <c r="G80" t="str">
        <v>Sub-Saharan Africa</v>
      </c>
      <c r="H80" t="str">
        <v>Low Access</v>
      </c>
      <c r="I80">
        <f>RANK(C80,C$2:C$213,0)</f>
        <v>198</v>
      </c>
      <c r="J80">
        <f>IF(D80="","",RANK(D80,D$2:D$213,0))</f>
        <v>12</v>
      </c>
      <c r="K80">
        <f>IF(E80="","",RANK(E80,E$2:E$213,1))</f>
        <v>42</v>
      </c>
      <c r="L80" t="str">
        <f t="shared" si="7"/>
        <v>🔴 Critical</v>
      </c>
    </row>
    <row r="81" spans="1:12" x14ac:dyDescent="0.2">
      <c r="A81" t="str">
        <v>GMB</v>
      </c>
      <c r="B81" t="str">
        <v>Gambia, The</v>
      </c>
      <c r="C81">
        <v>65.400000000000006</v>
      </c>
      <c r="D81">
        <v>47.7</v>
      </c>
      <c r="E81">
        <v>0.18771311600000001</v>
      </c>
      <c r="F81" t="str">
        <v>Low Income</v>
      </c>
      <c r="G81" t="str">
        <v>Sub-Saharan Africa</v>
      </c>
      <c r="H81" t="str">
        <v>Moderate Access</v>
      </c>
      <c r="I81">
        <f>RANK(C81,C$2:C$213,0)</f>
        <v>175</v>
      </c>
      <c r="J81">
        <f>IF(OR(D81="",D81=0),"",RANK(D81,D$2:D$215,0))</f>
        <v>18</v>
      </c>
      <c r="K81">
        <f>IF(E81="","",RANK(E81,E$2:E$213,1))</f>
        <v>33</v>
      </c>
      <c r="L81" t="str">
        <f t="shared" si="7"/>
        <v>🟡 At Risk</v>
      </c>
    </row>
    <row r="82" spans="1:12" hidden="1" x14ac:dyDescent="0.2">
      <c r="A82" t="str">
        <v>GNB</v>
      </c>
      <c r="B82" t="str">
        <v>Guinea-Bissau</v>
      </c>
      <c r="C82">
        <v>37.4</v>
      </c>
      <c r="D82">
        <v>87.4</v>
      </c>
      <c r="E82">
        <v>0.16333187499999999</v>
      </c>
      <c r="F82" t="str">
        <v>Low Income</v>
      </c>
      <c r="G82" t="str">
        <v>Sub-Saharan Africa</v>
      </c>
      <c r="H82" t="str">
        <v>Low Access</v>
      </c>
      <c r="I82">
        <f>RANK(C82,C$2:C$213,0)</f>
        <v>200</v>
      </c>
      <c r="J82">
        <f>IF(D82="","",RANK(D82,D$2:D$213,0))</f>
        <v>4</v>
      </c>
      <c r="K82">
        <f>IF(E82="","",RANK(E82,E$2:E$213,1))</f>
        <v>31</v>
      </c>
      <c r="L82" t="str">
        <f t="shared" si="7"/>
        <v>🔴 Critical</v>
      </c>
    </row>
    <row r="83" spans="1:12" hidden="1" x14ac:dyDescent="0.2">
      <c r="A83" t="str">
        <v>GNQ</v>
      </c>
      <c r="B83" t="str">
        <v>Equatorial Guinea</v>
      </c>
      <c r="C83">
        <v>67</v>
      </c>
      <c r="D83">
        <v>4.2</v>
      </c>
      <c r="E83">
        <v>2.8215542170000001</v>
      </c>
      <c r="F83" t="str">
        <v>Upper Middle Income</v>
      </c>
      <c r="G83" t="str">
        <v>Sub-Saharan Africa</v>
      </c>
      <c r="H83" t="str">
        <v>Moderate Access</v>
      </c>
      <c r="I83">
        <f>RANK(C83,C$2:C$213,0)</f>
        <v>173</v>
      </c>
      <c r="J83">
        <f>IF(D83="","",RANK(D83,D$2:D$213,0))</f>
        <v>44</v>
      </c>
      <c r="K83">
        <f>IF(E83="","",RANK(E83,E$2:E$213,1))</f>
        <v>118</v>
      </c>
      <c r="L83" t="str">
        <f t="shared" si="7"/>
        <v>🟡 At Risk</v>
      </c>
    </row>
    <row r="84" spans="1:12" x14ac:dyDescent="0.2">
      <c r="A84" t="str">
        <v>GRC</v>
      </c>
      <c r="B84" t="str">
        <v>Greece</v>
      </c>
      <c r="C84">
        <v>100</v>
      </c>
      <c r="D84">
        <v>0</v>
      </c>
      <c r="E84">
        <v>5.2809258549999996</v>
      </c>
      <c r="F84" t="str">
        <v>High Income</v>
      </c>
      <c r="G84" t="str">
        <v>Europe &amp; Central Asia</v>
      </c>
      <c r="H84" t="str">
        <v>Universal Access</v>
      </c>
      <c r="I84">
        <f>RANK(C84,C$2:C$213,0)</f>
        <v>1</v>
      </c>
      <c r="J84" t="str">
        <f>IF(OR(D84="",D84=0),"",RANK(D84,D$2:D$215,0))</f>
        <v/>
      </c>
      <c r="K84">
        <f>IF(E84="","",RANK(E84,E$2:E$213,1))</f>
        <v>161</v>
      </c>
      <c r="L84" t="str">
        <f t="shared" si="7"/>
        <v>🟠 Low Renewable</v>
      </c>
    </row>
    <row r="85" spans="1:12" hidden="1" x14ac:dyDescent="0.2">
      <c r="A85" t="str">
        <v>GRD</v>
      </c>
      <c r="B85" t="str">
        <v>Grenada</v>
      </c>
      <c r="C85">
        <v>94.2</v>
      </c>
      <c r="D85">
        <v>10</v>
      </c>
      <c r="E85">
        <v>1.4489406650000001</v>
      </c>
      <c r="F85" t="str">
        <v>Upper Middle Income</v>
      </c>
      <c r="G85" t="str">
        <v>Latin America &amp; Caribbean</v>
      </c>
      <c r="H85" t="str">
        <v>High Access</v>
      </c>
      <c r="I85">
        <f>RANK(C85,C$2:C$213,0)</f>
        <v>146</v>
      </c>
      <c r="J85">
        <f>IF(D85="","",RANK(D85,D$2:D$213,0))</f>
        <v>35</v>
      </c>
      <c r="K85">
        <f>IF(E85="","",RANK(E85,E$2:E$213,1))</f>
        <v>84</v>
      </c>
      <c r="L85" t="str">
        <f t="shared" si="7"/>
        <v>🟠 Low Renewable</v>
      </c>
    </row>
    <row r="86" spans="1:12" hidden="1" x14ac:dyDescent="0.2">
      <c r="A86" t="str">
        <v>GRL</v>
      </c>
      <c r="B86" t="str">
        <v>Greenland</v>
      </c>
      <c r="C86">
        <v>100</v>
      </c>
      <c r="D86">
        <v>11.7</v>
      </c>
      <c r="E86">
        <v>10.41986552</v>
      </c>
      <c r="F86" t="str">
        <v>High Income</v>
      </c>
      <c r="G86" t="str">
        <v>Europe &amp; Central Asia</v>
      </c>
      <c r="H86" t="str">
        <v>Universal Access</v>
      </c>
      <c r="I86">
        <f>RANK(C86,C$2:C$213,0)</f>
        <v>1</v>
      </c>
      <c r="J86">
        <f>IF(D86="","",RANK(D86,D$2:D$213,0))</f>
        <v>33</v>
      </c>
      <c r="K86">
        <f>IF(E86="","",RANK(E86,E$2:E$213,1))</f>
        <v>194</v>
      </c>
      <c r="L86" t="str">
        <f t="shared" si="7"/>
        <v>🟠 Low Renewable</v>
      </c>
    </row>
    <row r="87" spans="1:12" x14ac:dyDescent="0.2">
      <c r="A87" t="str">
        <v>GTM</v>
      </c>
      <c r="B87" t="str">
        <v>Guatemala</v>
      </c>
      <c r="C87">
        <v>99.1</v>
      </c>
      <c r="D87">
        <v>0</v>
      </c>
      <c r="E87">
        <v>1.061851782</v>
      </c>
      <c r="F87" t="str">
        <v>Upper Middle Income</v>
      </c>
      <c r="G87" t="str">
        <v>Latin America &amp; Caribbean</v>
      </c>
      <c r="H87" t="str">
        <v>Universal Access</v>
      </c>
      <c r="I87">
        <f>RANK(C87,C$2:C$213,0)</f>
        <v>125</v>
      </c>
      <c r="J87" t="str">
        <f t="shared" ref="J87:J89" si="10">IF(OR(D87="",D87=0),"",RANK(D87,D$2:D$215,0))</f>
        <v/>
      </c>
      <c r="K87">
        <f>IF(E87="","",RANK(E87,E$2:E$213,1))</f>
        <v>75</v>
      </c>
      <c r="L87" t="str">
        <f t="shared" si="7"/>
        <v>🟠 Low Renewable</v>
      </c>
    </row>
    <row r="88" spans="1:12" x14ac:dyDescent="0.2">
      <c r="A88" t="str">
        <v>GUM</v>
      </c>
      <c r="B88" t="str">
        <v>Guam</v>
      </c>
      <c r="C88">
        <v>100</v>
      </c>
      <c r="D88">
        <v>6.7</v>
      </c>
      <c r="E88">
        <v>1.8162009999999999E-3</v>
      </c>
      <c r="F88" t="str">
        <v>High Income</v>
      </c>
      <c r="G88" t="str">
        <v>East Asia &amp; Pacific</v>
      </c>
      <c r="H88" t="str">
        <v>Universal Access</v>
      </c>
      <c r="I88">
        <f>RANK(C88,C$2:C$213,0)</f>
        <v>1</v>
      </c>
      <c r="J88">
        <f t="shared" si="10"/>
        <v>42</v>
      </c>
      <c r="K88">
        <f>IF(E88="","",RANK(E88,E$2:E$213,1))</f>
        <v>18</v>
      </c>
      <c r="L88" t="str">
        <f t="shared" si="7"/>
        <v>🟠 Low Renewable</v>
      </c>
    </row>
    <row r="89" spans="1:12" x14ac:dyDescent="0.2">
      <c r="A89" t="str">
        <v>GUY</v>
      </c>
      <c r="B89" t="str">
        <v>Guyana</v>
      </c>
      <c r="C89">
        <v>93</v>
      </c>
      <c r="D89">
        <v>12.1</v>
      </c>
      <c r="E89">
        <v>4.4837318670000004</v>
      </c>
      <c r="F89" t="str">
        <v>Upper Middle Income</v>
      </c>
      <c r="G89" t="str">
        <v>Latin America &amp; Caribbean</v>
      </c>
      <c r="H89" t="str">
        <v>High Access</v>
      </c>
      <c r="I89">
        <f>RANK(C89,C$2:C$213,0)</f>
        <v>150</v>
      </c>
      <c r="J89">
        <f t="shared" si="10"/>
        <v>32</v>
      </c>
      <c r="K89">
        <f>IF(E89="","",RANK(E89,E$2:E$213,1))</f>
        <v>146</v>
      </c>
      <c r="L89" t="str">
        <f t="shared" si="7"/>
        <v>🟠 Low Renewable</v>
      </c>
    </row>
    <row r="90" spans="1:12" hidden="1" x14ac:dyDescent="0.2">
      <c r="A90" t="str">
        <v>HIC</v>
      </c>
      <c r="B90" t="str">
        <v>High income</v>
      </c>
      <c r="C90">
        <v>99.979799749999998</v>
      </c>
      <c r="D90">
        <v>0</v>
      </c>
      <c r="E90">
        <v>0</v>
      </c>
      <c r="F90" t="str">
        <v>Unknown</v>
      </c>
      <c r="G90" t="str">
        <v>Unknown</v>
      </c>
      <c r="H90" t="str">
        <v>Universal Access</v>
      </c>
      <c r="I90">
        <f>RANK(C90,C$2:C$213,0)</f>
        <v>118</v>
      </c>
      <c r="J90">
        <f>IF(D90="","",RANK(D90,D$2:D$213,0))</f>
        <v>56</v>
      </c>
      <c r="K90">
        <f>IF(E90="","",RANK(E90,E$2:E$213,1))</f>
        <v>1</v>
      </c>
      <c r="L90" t="str">
        <f t="shared" si="7"/>
        <v>🟠 Low Renewable</v>
      </c>
    </row>
    <row r="91" spans="1:12" hidden="1" x14ac:dyDescent="0.2">
      <c r="A91" t="str">
        <v>HKG</v>
      </c>
      <c r="B91" t="str">
        <v>Hong Kong SAR, China</v>
      </c>
      <c r="C91">
        <v>100</v>
      </c>
      <c r="D91">
        <v>0</v>
      </c>
      <c r="E91">
        <v>4.3740488150000001</v>
      </c>
      <c r="F91" t="str">
        <v>High Income</v>
      </c>
      <c r="G91" t="str">
        <v>East Asia &amp; Pacific</v>
      </c>
      <c r="H91" t="str">
        <v>Universal Access</v>
      </c>
      <c r="I91">
        <f>RANK(C91,C$2:C$213,0)</f>
        <v>1</v>
      </c>
      <c r="J91">
        <f>IF(D91="","",RANK(D91,D$2:D$213,0))</f>
        <v>56</v>
      </c>
      <c r="K91">
        <f>IF(E91="","",RANK(E91,E$2:E$213,1))</f>
        <v>144</v>
      </c>
      <c r="L91" t="str">
        <f t="shared" si="7"/>
        <v>🟠 Low Renewable</v>
      </c>
    </row>
    <row r="92" spans="1:12" x14ac:dyDescent="0.2">
      <c r="A92" t="str">
        <v>HND</v>
      </c>
      <c r="B92" t="str">
        <v>Honduras</v>
      </c>
      <c r="C92">
        <v>94.4</v>
      </c>
      <c r="D92">
        <v>0</v>
      </c>
      <c r="E92">
        <v>1.0102092229999999</v>
      </c>
      <c r="F92" t="str">
        <v>Lower Middle Income</v>
      </c>
      <c r="G92" t="str">
        <v>Latin America &amp; Caribbean</v>
      </c>
      <c r="H92" t="str">
        <v>High Access</v>
      </c>
      <c r="I92">
        <f>RANK(C92,C$2:C$213,0)</f>
        <v>144</v>
      </c>
      <c r="J92" t="str">
        <f t="shared" ref="J92:J95" si="11">IF(OR(D92="",D92=0),"",RANK(D92,D$2:D$215,0))</f>
        <v/>
      </c>
      <c r="K92">
        <f>IF(E92="","",RANK(E92,E$2:E$213,1))</f>
        <v>73</v>
      </c>
      <c r="L92" t="str">
        <f t="shared" si="7"/>
        <v>🟠 Low Renewable</v>
      </c>
    </row>
    <row r="93" spans="1:12" x14ac:dyDescent="0.2">
      <c r="A93" t="str">
        <v>HRV</v>
      </c>
      <c r="B93" t="str">
        <v>Croatia</v>
      </c>
      <c r="C93">
        <v>100</v>
      </c>
      <c r="D93">
        <v>0</v>
      </c>
      <c r="E93">
        <v>4.5737142019999997</v>
      </c>
      <c r="F93" t="str">
        <v>High Income</v>
      </c>
      <c r="G93" t="str">
        <v>Europe &amp; Central Asia</v>
      </c>
      <c r="H93" t="str">
        <v>Universal Access</v>
      </c>
      <c r="I93">
        <f>RANK(C93,C$2:C$213,0)</f>
        <v>1</v>
      </c>
      <c r="J93" t="str">
        <f t="shared" si="11"/>
        <v/>
      </c>
      <c r="K93">
        <f>IF(E93="","",RANK(E93,E$2:E$213,1))</f>
        <v>148</v>
      </c>
      <c r="L93" t="str">
        <f t="shared" si="7"/>
        <v>🟠 Low Renewable</v>
      </c>
    </row>
    <row r="94" spans="1:12" x14ac:dyDescent="0.2">
      <c r="A94" t="str">
        <v>HTI</v>
      </c>
      <c r="B94" t="str">
        <v>Haiti</v>
      </c>
      <c r="C94">
        <v>49.3</v>
      </c>
      <c r="D94">
        <v>0</v>
      </c>
      <c r="E94">
        <v>0.29462935400000001</v>
      </c>
      <c r="F94" t="str">
        <v>Low Income</v>
      </c>
      <c r="G94" t="str">
        <v>Latin America &amp; Caribbean</v>
      </c>
      <c r="H94" t="str">
        <v>Low Access</v>
      </c>
      <c r="I94">
        <f>RANK(C94,C$2:C$213,0)</f>
        <v>194</v>
      </c>
      <c r="J94" t="str">
        <f t="shared" si="11"/>
        <v/>
      </c>
      <c r="K94">
        <f>IF(E94="","",RANK(E94,E$2:E$213,1))</f>
        <v>38</v>
      </c>
      <c r="L94" t="str">
        <f t="shared" si="7"/>
        <v>🔴 Critical</v>
      </c>
    </row>
    <row r="95" spans="1:12" x14ac:dyDescent="0.2">
      <c r="A95" t="str">
        <v>HUN</v>
      </c>
      <c r="B95" t="str">
        <v>Hungary</v>
      </c>
      <c r="C95">
        <v>100</v>
      </c>
      <c r="D95">
        <v>0</v>
      </c>
      <c r="E95">
        <v>4.9529342510000003</v>
      </c>
      <c r="F95" t="str">
        <v>High Income</v>
      </c>
      <c r="G95" t="str">
        <v>Europe &amp; Central Asia</v>
      </c>
      <c r="H95" t="str">
        <v>Universal Access</v>
      </c>
      <c r="I95">
        <f>RANK(C95,C$2:C$213,0)</f>
        <v>1</v>
      </c>
      <c r="J95" t="str">
        <f t="shared" si="11"/>
        <v/>
      </c>
      <c r="K95">
        <f>IF(E95="","",RANK(E95,E$2:E$213,1))</f>
        <v>156</v>
      </c>
      <c r="L95" t="str">
        <f t="shared" si="7"/>
        <v>🟠 Low Renewable</v>
      </c>
    </row>
    <row r="96" spans="1:12" hidden="1" x14ac:dyDescent="0.2">
      <c r="A96" t="str">
        <v>IBD</v>
      </c>
      <c r="B96" t="str">
        <v>IBRD only</v>
      </c>
      <c r="C96">
        <v>98.968657460000003</v>
      </c>
      <c r="D96">
        <v>0</v>
      </c>
      <c r="E96">
        <v>4.9484149500000001</v>
      </c>
      <c r="F96" t="str">
        <v>Unknown</v>
      </c>
      <c r="G96" t="str">
        <v>Unknown</v>
      </c>
      <c r="H96" t="str">
        <v>Universal Access</v>
      </c>
      <c r="I96">
        <f>RANK(C96,C$2:C$213,0)</f>
        <v>128</v>
      </c>
      <c r="J96">
        <f>IF(D96="","",RANK(D96,D$2:D$213,0))</f>
        <v>56</v>
      </c>
      <c r="K96">
        <f>IF(E96="","",RANK(E96,E$2:E$213,1))</f>
        <v>155</v>
      </c>
      <c r="L96" t="str">
        <f t="shared" si="7"/>
        <v>🟠 Low Renewable</v>
      </c>
    </row>
    <row r="97" spans="1:12" hidden="1" x14ac:dyDescent="0.2">
      <c r="A97" t="str">
        <v>IBT</v>
      </c>
      <c r="B97" t="str">
        <v>IDA &amp; IBRD total</v>
      </c>
      <c r="C97">
        <v>89.961379640000004</v>
      </c>
      <c r="D97">
        <v>0</v>
      </c>
      <c r="E97">
        <v>3.7572963449999999</v>
      </c>
      <c r="F97" t="str">
        <v>Unknown</v>
      </c>
      <c r="G97" t="str">
        <v>Unknown</v>
      </c>
      <c r="H97" t="str">
        <v>High Access</v>
      </c>
      <c r="I97">
        <f>RANK(C97,C$2:C$213,0)</f>
        <v>156</v>
      </c>
      <c r="J97">
        <f>IF(D97="","",RANK(D97,D$2:D$213,0))</f>
        <v>56</v>
      </c>
      <c r="K97">
        <f>IF(E97="","",RANK(E97,E$2:E$213,1))</f>
        <v>132</v>
      </c>
      <c r="L97" t="str">
        <f t="shared" si="7"/>
        <v>🟠 Low Renewable</v>
      </c>
    </row>
    <row r="98" spans="1:12" hidden="1" x14ac:dyDescent="0.2">
      <c r="A98" t="str">
        <v>IDA</v>
      </c>
      <c r="B98" t="str">
        <v>IDA total</v>
      </c>
      <c r="C98">
        <v>66.156904330000003</v>
      </c>
      <c r="D98">
        <v>0</v>
      </c>
      <c r="E98">
        <v>0.59537011900000003</v>
      </c>
      <c r="F98" t="str">
        <v>Unknown</v>
      </c>
      <c r="G98" t="str">
        <v>Unknown</v>
      </c>
      <c r="H98" t="str">
        <v>Moderate Access</v>
      </c>
      <c r="I98">
        <f>RANK(C98,C$2:C$213,0)</f>
        <v>174</v>
      </c>
      <c r="J98">
        <f>IF(D98="","",RANK(D98,D$2:D$213,0))</f>
        <v>56</v>
      </c>
      <c r="K98">
        <f>IF(E98="","",RANK(E98,E$2:E$213,1))</f>
        <v>58</v>
      </c>
      <c r="L98" t="str">
        <f t="shared" si="7"/>
        <v>🟡 At Risk</v>
      </c>
    </row>
    <row r="99" spans="1:12" hidden="1" x14ac:dyDescent="0.2">
      <c r="A99" t="str">
        <v>IDB</v>
      </c>
      <c r="B99" t="str">
        <v>IDA blend</v>
      </c>
      <c r="C99">
        <v>77.072132499999995</v>
      </c>
      <c r="D99">
        <v>0</v>
      </c>
      <c r="E99">
        <v>0.88566392800000004</v>
      </c>
      <c r="F99" t="str">
        <v>Unknown</v>
      </c>
      <c r="G99" t="str">
        <v>Unknown</v>
      </c>
      <c r="H99" t="str">
        <v>Moderate Access</v>
      </c>
      <c r="I99">
        <f>RANK(C99,C$2:C$213,0)</f>
        <v>164</v>
      </c>
      <c r="J99">
        <f>IF(D99="","",RANK(D99,D$2:D$213,0))</f>
        <v>56</v>
      </c>
      <c r="K99">
        <f>IF(E99="","",RANK(E99,E$2:E$213,1))</f>
        <v>70</v>
      </c>
      <c r="L99" t="str">
        <f t="shared" si="7"/>
        <v>🟡 At Risk</v>
      </c>
    </row>
    <row r="100" spans="1:12" x14ac:dyDescent="0.2">
      <c r="A100" t="str">
        <v>IDN</v>
      </c>
      <c r="B100" t="str">
        <v>Indonesia</v>
      </c>
      <c r="C100">
        <v>100</v>
      </c>
      <c r="D100">
        <v>0</v>
      </c>
      <c r="E100">
        <v>2.5918955239999999</v>
      </c>
      <c r="F100" t="str">
        <v>Lower Middle Income</v>
      </c>
      <c r="G100" t="str">
        <v>East Asia &amp; Pacific</v>
      </c>
      <c r="H100" t="str">
        <v>Universal Access</v>
      </c>
      <c r="I100">
        <f>RANK(C100,C$2:C$213,0)</f>
        <v>1</v>
      </c>
      <c r="J100" t="str">
        <f>IF(OR(D100="",D100=0),"",RANK(D100,D$2:D$215,0))</f>
        <v/>
      </c>
      <c r="K100">
        <f>IF(E100="","",RANK(E100,E$2:E$213,1))</f>
        <v>110</v>
      </c>
      <c r="L100" t="str">
        <f t="shared" si="7"/>
        <v>🟠 Low Renewable</v>
      </c>
    </row>
    <row r="101" spans="1:12" hidden="1" x14ac:dyDescent="0.2">
      <c r="A101" t="str">
        <v>IDX</v>
      </c>
      <c r="B101" t="str">
        <v>IDA only</v>
      </c>
      <c r="C101">
        <v>60.290135880000001</v>
      </c>
      <c r="D101">
        <v>0</v>
      </c>
      <c r="E101">
        <v>0.43791081300000001</v>
      </c>
      <c r="F101" t="str">
        <v>Unknown</v>
      </c>
      <c r="G101" t="str">
        <v>Unknown</v>
      </c>
      <c r="H101" t="str">
        <v>Moderate Access</v>
      </c>
      <c r="I101">
        <f>RANK(C101,C$2:C$213,0)</f>
        <v>179</v>
      </c>
      <c r="J101">
        <f>IF(D101="","",RANK(D101,D$2:D$213,0))</f>
        <v>56</v>
      </c>
      <c r="K101">
        <f>IF(E101="","",RANK(E101,E$2:E$213,1))</f>
        <v>49</v>
      </c>
      <c r="L101" t="str">
        <f t="shared" si="7"/>
        <v>🟡 At Risk</v>
      </c>
    </row>
    <row r="102" spans="1:12" x14ac:dyDescent="0.2">
      <c r="A102" t="str">
        <v>IMN</v>
      </c>
      <c r="B102" t="str">
        <v>Isle of Man</v>
      </c>
      <c r="C102">
        <v>100</v>
      </c>
      <c r="D102">
        <v>2.7</v>
      </c>
      <c r="E102">
        <v>0</v>
      </c>
      <c r="F102" t="str">
        <v>High Income</v>
      </c>
      <c r="G102" t="str">
        <v>Europe &amp; Central Asia</v>
      </c>
      <c r="H102" t="str">
        <v>Universal Access</v>
      </c>
      <c r="I102">
        <f>RANK(C102,C$2:C$213,0)</f>
        <v>1</v>
      </c>
      <c r="J102">
        <f t="shared" ref="J102:J117" si="12">IF(OR(D102="",D102=0),"",RANK(D102,D$2:D$215,0))</f>
        <v>45</v>
      </c>
      <c r="K102">
        <f>IF(E102="","",RANK(E102,E$2:E$213,1))</f>
        <v>1</v>
      </c>
      <c r="L102" t="str">
        <f t="shared" si="7"/>
        <v>🟠 Low Renewable</v>
      </c>
    </row>
    <row r="103" spans="1:12" x14ac:dyDescent="0.2">
      <c r="A103" t="str">
        <v>IND</v>
      </c>
      <c r="B103" t="str">
        <v>India</v>
      </c>
      <c r="C103">
        <v>99.2</v>
      </c>
      <c r="D103">
        <v>0</v>
      </c>
      <c r="E103">
        <v>1.9692961899999999</v>
      </c>
      <c r="F103" t="str">
        <v>Lower Middle Income</v>
      </c>
      <c r="G103" t="str">
        <v>South Asia</v>
      </c>
      <c r="H103" t="str">
        <v>Universal Access</v>
      </c>
      <c r="I103">
        <f>RANK(C103,C$2:C$213,0)</f>
        <v>124</v>
      </c>
      <c r="J103" t="str">
        <f t="shared" si="12"/>
        <v/>
      </c>
      <c r="K103">
        <f>IF(E103="","",RANK(E103,E$2:E$213,1))</f>
        <v>100</v>
      </c>
      <c r="L103" t="str">
        <f t="shared" si="7"/>
        <v>🟠 Low Renewable</v>
      </c>
    </row>
    <row r="104" spans="1:12" x14ac:dyDescent="0.2">
      <c r="A104" t="str">
        <v>IRL</v>
      </c>
      <c r="B104" t="str">
        <v>Ireland</v>
      </c>
      <c r="C104">
        <v>100</v>
      </c>
      <c r="D104">
        <v>0</v>
      </c>
      <c r="E104">
        <v>6.8458129129999996</v>
      </c>
      <c r="F104" t="str">
        <v>High Income</v>
      </c>
      <c r="G104" t="str">
        <v>Europe &amp; Central Asia</v>
      </c>
      <c r="H104" t="str">
        <v>Universal Access</v>
      </c>
      <c r="I104">
        <f>RANK(C104,C$2:C$213,0)</f>
        <v>1</v>
      </c>
      <c r="J104" t="str">
        <f t="shared" si="12"/>
        <v/>
      </c>
      <c r="K104">
        <f>IF(E104="","",RANK(E104,E$2:E$213,1))</f>
        <v>171</v>
      </c>
      <c r="L104" t="str">
        <f t="shared" si="7"/>
        <v>🟠 Low Renewable</v>
      </c>
    </row>
    <row r="105" spans="1:12" x14ac:dyDescent="0.2">
      <c r="A105" t="str">
        <v>IRN</v>
      </c>
      <c r="B105" t="str">
        <v>Iran, Islamic Rep.</v>
      </c>
      <c r="C105">
        <v>100</v>
      </c>
      <c r="D105">
        <v>0</v>
      </c>
      <c r="E105">
        <v>8.8474233000000009</v>
      </c>
      <c r="F105" t="str">
        <v>Lower Middle Income</v>
      </c>
      <c r="G105" t="str">
        <v>Middle East &amp; North Africa</v>
      </c>
      <c r="H105" t="str">
        <v>Universal Access</v>
      </c>
      <c r="I105">
        <f>RANK(C105,C$2:C$213,0)</f>
        <v>1</v>
      </c>
      <c r="J105" t="str">
        <f t="shared" si="12"/>
        <v/>
      </c>
      <c r="K105">
        <f>IF(E105="","",RANK(E105,E$2:E$213,1))</f>
        <v>189</v>
      </c>
      <c r="L105" t="str">
        <f t="shared" si="7"/>
        <v>🟠 Low Renewable</v>
      </c>
    </row>
    <row r="106" spans="1:12" x14ac:dyDescent="0.2">
      <c r="A106" t="str">
        <v>IRQ</v>
      </c>
      <c r="B106" t="str">
        <v>Iraq</v>
      </c>
      <c r="C106">
        <v>100</v>
      </c>
      <c r="D106">
        <v>0</v>
      </c>
      <c r="E106">
        <v>5.0436945980000001</v>
      </c>
      <c r="F106" t="str">
        <v>Upper Middle Income</v>
      </c>
      <c r="G106" t="str">
        <v>Middle East &amp; North Africa</v>
      </c>
      <c r="H106" t="str">
        <v>Universal Access</v>
      </c>
      <c r="I106">
        <f>RANK(C106,C$2:C$213,0)</f>
        <v>1</v>
      </c>
      <c r="J106" t="str">
        <f t="shared" si="12"/>
        <v/>
      </c>
      <c r="K106">
        <f>IF(E106="","",RANK(E106,E$2:E$213,1))</f>
        <v>160</v>
      </c>
      <c r="L106" t="str">
        <f t="shared" si="7"/>
        <v>🟠 Low Renewable</v>
      </c>
    </row>
    <row r="107" spans="1:12" x14ac:dyDescent="0.2">
      <c r="A107" t="str">
        <v>ISL</v>
      </c>
      <c r="B107" t="str">
        <v>Iceland</v>
      </c>
      <c r="C107">
        <v>100</v>
      </c>
      <c r="D107">
        <v>0</v>
      </c>
      <c r="E107">
        <v>8.4800381149999993</v>
      </c>
      <c r="F107" t="str">
        <v>High Income</v>
      </c>
      <c r="G107" t="str">
        <v>Europe &amp; Central Asia</v>
      </c>
      <c r="H107" t="str">
        <v>Universal Access</v>
      </c>
      <c r="I107">
        <f>RANK(C107,C$2:C$213,0)</f>
        <v>1</v>
      </c>
      <c r="J107" t="str">
        <f t="shared" si="12"/>
        <v/>
      </c>
      <c r="K107">
        <f>IF(E107="","",RANK(E107,E$2:E$213,1))</f>
        <v>187</v>
      </c>
      <c r="L107" t="str">
        <f t="shared" si="7"/>
        <v>🟠 Low Renewable</v>
      </c>
    </row>
    <row r="108" spans="1:12" x14ac:dyDescent="0.2">
      <c r="A108" t="str">
        <v>ISR</v>
      </c>
      <c r="B108" t="str">
        <v>Israel</v>
      </c>
      <c r="C108">
        <v>100</v>
      </c>
      <c r="D108">
        <v>0</v>
      </c>
      <c r="E108">
        <v>6.6582683759999997</v>
      </c>
      <c r="F108" t="str">
        <v>High Income</v>
      </c>
      <c r="G108" t="str">
        <v>Middle East &amp; North Africa</v>
      </c>
      <c r="H108" t="str">
        <v>Universal Access</v>
      </c>
      <c r="I108">
        <f>RANK(C108,C$2:C$213,0)</f>
        <v>1</v>
      </c>
      <c r="J108" t="str">
        <f t="shared" si="12"/>
        <v/>
      </c>
      <c r="K108">
        <f>IF(E108="","",RANK(E108,E$2:E$213,1))</f>
        <v>168</v>
      </c>
      <c r="L108" t="str">
        <f t="shared" si="7"/>
        <v>🟠 Low Renewable</v>
      </c>
    </row>
    <row r="109" spans="1:12" x14ac:dyDescent="0.2">
      <c r="A109" t="str">
        <v>ITA</v>
      </c>
      <c r="B109" t="str">
        <v>Italy</v>
      </c>
      <c r="C109">
        <v>100</v>
      </c>
      <c r="D109">
        <v>0</v>
      </c>
      <c r="E109">
        <v>5.6089719010000003</v>
      </c>
      <c r="F109" t="str">
        <v>High Income</v>
      </c>
      <c r="G109" t="str">
        <v>Europe &amp; Central Asia</v>
      </c>
      <c r="H109" t="str">
        <v>Universal Access</v>
      </c>
      <c r="I109">
        <f>RANK(C109,C$2:C$213,0)</f>
        <v>1</v>
      </c>
      <c r="J109" t="str">
        <f t="shared" si="12"/>
        <v/>
      </c>
      <c r="K109">
        <f>IF(E109="","",RANK(E109,E$2:E$213,1))</f>
        <v>163</v>
      </c>
      <c r="L109" t="str">
        <f t="shared" si="7"/>
        <v>🟠 Low Renewable</v>
      </c>
    </row>
    <row r="110" spans="1:12" x14ac:dyDescent="0.2">
      <c r="A110" t="str">
        <v>JAM</v>
      </c>
      <c r="B110" t="str">
        <v>Jamaica</v>
      </c>
      <c r="C110">
        <v>100</v>
      </c>
      <c r="D110">
        <v>0</v>
      </c>
      <c r="E110">
        <v>2.6469597880000002</v>
      </c>
      <c r="F110" t="str">
        <v>Upper Middle Income</v>
      </c>
      <c r="G110" t="str">
        <v>Latin America &amp; Caribbean</v>
      </c>
      <c r="H110" t="str">
        <v>Universal Access</v>
      </c>
      <c r="I110">
        <f>RANK(C110,C$2:C$213,0)</f>
        <v>1</v>
      </c>
      <c r="J110" t="str">
        <f t="shared" si="12"/>
        <v/>
      </c>
      <c r="K110">
        <f>IF(E110="","",RANK(E110,E$2:E$213,1))</f>
        <v>114</v>
      </c>
      <c r="L110" t="str">
        <f t="shared" si="7"/>
        <v>🟠 Low Renewable</v>
      </c>
    </row>
    <row r="111" spans="1:12" x14ac:dyDescent="0.2">
      <c r="A111" t="str">
        <v>JOR</v>
      </c>
      <c r="B111" t="str">
        <v>Jordan</v>
      </c>
      <c r="C111">
        <v>100</v>
      </c>
      <c r="D111">
        <v>0</v>
      </c>
      <c r="E111">
        <v>2.0733346400000001</v>
      </c>
      <c r="F111" t="str">
        <v>Upper Middle Income</v>
      </c>
      <c r="G111" t="str">
        <v>Middle East &amp; North Africa</v>
      </c>
      <c r="H111" t="str">
        <v>Universal Access</v>
      </c>
      <c r="I111">
        <f>RANK(C111,C$2:C$213,0)</f>
        <v>1</v>
      </c>
      <c r="J111" t="str">
        <f t="shared" si="12"/>
        <v/>
      </c>
      <c r="K111">
        <f>IF(E111="","",RANK(E111,E$2:E$213,1))</f>
        <v>101</v>
      </c>
      <c r="L111" t="str">
        <f t="shared" si="7"/>
        <v>🟠 Low Renewable</v>
      </c>
    </row>
    <row r="112" spans="1:12" x14ac:dyDescent="0.2">
      <c r="A112" t="str">
        <v>JPN</v>
      </c>
      <c r="B112" t="str">
        <v>Japan</v>
      </c>
      <c r="C112">
        <v>100</v>
      </c>
      <c r="D112">
        <v>0</v>
      </c>
      <c r="E112">
        <v>8.3956307080000006</v>
      </c>
      <c r="F112" t="str">
        <v>High Income</v>
      </c>
      <c r="G112" t="str">
        <v>East Asia &amp; Pacific</v>
      </c>
      <c r="H112" t="str">
        <v>Universal Access</v>
      </c>
      <c r="I112">
        <f>RANK(C112,C$2:C$213,0)</f>
        <v>1</v>
      </c>
      <c r="J112" t="str">
        <f t="shared" si="12"/>
        <v/>
      </c>
      <c r="K112">
        <f>IF(E112="","",RANK(E112,E$2:E$213,1))</f>
        <v>185</v>
      </c>
      <c r="L112" t="str">
        <f t="shared" si="7"/>
        <v>🟠 Low Renewable</v>
      </c>
    </row>
    <row r="113" spans="1:12" x14ac:dyDescent="0.2">
      <c r="A113" t="str">
        <v>KAZ</v>
      </c>
      <c r="B113" t="str">
        <v>Kazakhstan</v>
      </c>
      <c r="C113">
        <v>100</v>
      </c>
      <c r="D113">
        <v>0</v>
      </c>
      <c r="E113">
        <v>12.305086660000001</v>
      </c>
      <c r="F113" t="str">
        <v>Upper Middle Income</v>
      </c>
      <c r="G113" t="str">
        <v>Europe &amp; Central Asia</v>
      </c>
      <c r="H113" t="str">
        <v>Universal Access</v>
      </c>
      <c r="I113">
        <f>RANK(C113,C$2:C$213,0)</f>
        <v>1</v>
      </c>
      <c r="J113" t="str">
        <f t="shared" si="12"/>
        <v/>
      </c>
      <c r="K113">
        <f>IF(E113="","",RANK(E113,E$2:E$213,1))</f>
        <v>198</v>
      </c>
      <c r="L113" t="str">
        <f t="shared" si="7"/>
        <v>🟠 Low Renewable</v>
      </c>
    </row>
    <row r="114" spans="1:12" x14ac:dyDescent="0.2">
      <c r="A114" t="str">
        <v>KEN</v>
      </c>
      <c r="B114" t="str">
        <v>Kenya</v>
      </c>
      <c r="C114">
        <v>76</v>
      </c>
      <c r="D114">
        <v>0</v>
      </c>
      <c r="E114">
        <v>0.40500651199999999</v>
      </c>
      <c r="F114" t="str">
        <v>Lower Middle Income</v>
      </c>
      <c r="G114" t="str">
        <v>Sub-Saharan Africa</v>
      </c>
      <c r="H114" t="str">
        <v>Moderate Access</v>
      </c>
      <c r="I114">
        <f>RANK(C114,C$2:C$213,0)</f>
        <v>165</v>
      </c>
      <c r="J114" t="str">
        <f t="shared" si="12"/>
        <v/>
      </c>
      <c r="K114">
        <f>IF(E114="","",RANK(E114,E$2:E$213,1))</f>
        <v>46</v>
      </c>
      <c r="L114" t="str">
        <f t="shared" si="7"/>
        <v>🟡 At Risk</v>
      </c>
    </row>
    <row r="115" spans="1:12" x14ac:dyDescent="0.2">
      <c r="A115" t="str">
        <v>KGZ</v>
      </c>
      <c r="B115" t="str">
        <v>Kyrgyz Republic</v>
      </c>
      <c r="C115">
        <v>99.7</v>
      </c>
      <c r="D115">
        <v>0</v>
      </c>
      <c r="E115">
        <v>1.505486565</v>
      </c>
      <c r="F115" t="str">
        <v>Lower Middle Income</v>
      </c>
      <c r="G115" t="str">
        <v>Europe &amp; Central Asia</v>
      </c>
      <c r="H115" t="str">
        <v>Universal Access</v>
      </c>
      <c r="I115">
        <f>RANK(C115,C$2:C$213,0)</f>
        <v>121</v>
      </c>
      <c r="J115" t="str">
        <f t="shared" si="12"/>
        <v/>
      </c>
      <c r="K115">
        <f>IF(E115="","",RANK(E115,E$2:E$213,1))</f>
        <v>86</v>
      </c>
      <c r="L115" t="str">
        <f t="shared" si="7"/>
        <v>🟠 Low Renewable</v>
      </c>
    </row>
    <row r="116" spans="1:12" x14ac:dyDescent="0.2">
      <c r="A116" t="str">
        <v>KHM</v>
      </c>
      <c r="B116" t="str">
        <v>Cambodia</v>
      </c>
      <c r="C116">
        <v>92.3</v>
      </c>
      <c r="D116">
        <v>0</v>
      </c>
      <c r="E116">
        <v>1.0687824079999999</v>
      </c>
      <c r="F116" t="str">
        <v>Lower Middle Income</v>
      </c>
      <c r="G116" t="str">
        <v>East Asia &amp; Pacific</v>
      </c>
      <c r="H116" t="str">
        <v>High Access</v>
      </c>
      <c r="I116">
        <f>RANK(C116,C$2:C$213,0)</f>
        <v>151</v>
      </c>
      <c r="J116" t="str">
        <f t="shared" si="12"/>
        <v/>
      </c>
      <c r="K116">
        <f>IF(E116="","",RANK(E116,E$2:E$213,1))</f>
        <v>76</v>
      </c>
      <c r="L116" t="str">
        <f t="shared" si="7"/>
        <v>🟠 Low Renewable</v>
      </c>
    </row>
    <row r="117" spans="1:12" x14ac:dyDescent="0.2">
      <c r="A117" t="str">
        <v>KIR</v>
      </c>
      <c r="B117" t="str">
        <v>Kiribati</v>
      </c>
      <c r="C117">
        <v>94.4</v>
      </c>
      <c r="D117">
        <v>41.9</v>
      </c>
      <c r="E117">
        <v>0.58098092300000004</v>
      </c>
      <c r="F117" t="str">
        <v>Lower Middle Income</v>
      </c>
      <c r="G117" t="str">
        <v>East Asia &amp; Pacific</v>
      </c>
      <c r="H117" t="str">
        <v>High Access</v>
      </c>
      <c r="I117">
        <f>RANK(C117,C$2:C$213,0)</f>
        <v>144</v>
      </c>
      <c r="J117">
        <f t="shared" si="12"/>
        <v>20</v>
      </c>
      <c r="K117">
        <f>IF(E117="","",RANK(E117,E$2:E$213,1))</f>
        <v>57</v>
      </c>
      <c r="L117" t="str">
        <f t="shared" si="7"/>
        <v>🟢 On Track</v>
      </c>
    </row>
    <row r="118" spans="1:12" hidden="1" x14ac:dyDescent="0.2">
      <c r="A118" t="str">
        <v>KNA</v>
      </c>
      <c r="B118" t="str">
        <v>St. Kitts and Nevis</v>
      </c>
      <c r="C118">
        <v>100</v>
      </c>
      <c r="D118">
        <v>1.5</v>
      </c>
      <c r="E118">
        <v>2.78533045</v>
      </c>
      <c r="F118" t="str">
        <v>High Income</v>
      </c>
      <c r="G118" t="str">
        <v>Latin America &amp; Caribbean</v>
      </c>
      <c r="H118" t="str">
        <v>Universal Access</v>
      </c>
      <c r="I118">
        <f>RANK(C118,C$2:C$213,0)</f>
        <v>1</v>
      </c>
      <c r="J118">
        <f>IF(D118="","",RANK(D118,D$2:D$213,0))</f>
        <v>49</v>
      </c>
      <c r="K118">
        <f>IF(E118="","",RANK(E118,E$2:E$213,1))</f>
        <v>116</v>
      </c>
      <c r="L118" t="str">
        <f t="shared" si="7"/>
        <v>🟠 Low Renewable</v>
      </c>
    </row>
    <row r="119" spans="1:12" x14ac:dyDescent="0.2">
      <c r="A119" t="str">
        <v>KOR</v>
      </c>
      <c r="B119" t="str">
        <v>Korea, Rep.</v>
      </c>
      <c r="C119">
        <v>100</v>
      </c>
      <c r="D119">
        <v>0</v>
      </c>
      <c r="E119">
        <v>11.873740979999999</v>
      </c>
      <c r="F119" t="str">
        <v>High Income</v>
      </c>
      <c r="G119" t="str">
        <v>East Asia &amp; Pacific</v>
      </c>
      <c r="H119" t="str">
        <v>Universal Access</v>
      </c>
      <c r="I119">
        <f>RANK(C119,C$2:C$213,0)</f>
        <v>1</v>
      </c>
      <c r="J119" t="str">
        <f t="shared" ref="J119:J120" si="13">IF(OR(D119="",D119=0),"",RANK(D119,D$2:D$215,0))</f>
        <v/>
      </c>
      <c r="K119">
        <f>IF(E119="","",RANK(E119,E$2:E$213,1))</f>
        <v>197</v>
      </c>
      <c r="L119" t="str">
        <f t="shared" si="7"/>
        <v>🟠 Low Renewable</v>
      </c>
    </row>
    <row r="120" spans="1:12" x14ac:dyDescent="0.2">
      <c r="A120" t="str">
        <v>KWT</v>
      </c>
      <c r="B120" t="str">
        <v>Kuwait</v>
      </c>
      <c r="C120">
        <v>100</v>
      </c>
      <c r="D120">
        <v>0</v>
      </c>
      <c r="E120">
        <v>22.358558169999998</v>
      </c>
      <c r="F120" t="str">
        <v>High Income</v>
      </c>
      <c r="G120" t="str">
        <v>Middle East &amp; North Africa</v>
      </c>
      <c r="H120" t="str">
        <v>Universal Access</v>
      </c>
      <c r="I120">
        <f>RANK(C120,C$2:C$213,0)</f>
        <v>1</v>
      </c>
      <c r="J120" t="str">
        <f t="shared" si="13"/>
        <v/>
      </c>
      <c r="K120">
        <f>IF(E120="","",RANK(E120,E$2:E$213,1))</f>
        <v>209</v>
      </c>
      <c r="L120" t="str">
        <f t="shared" si="7"/>
        <v>🟠 Low Renewable</v>
      </c>
    </row>
    <row r="121" spans="1:12" hidden="1" x14ac:dyDescent="0.2">
      <c r="A121" t="str">
        <v>LAC</v>
      </c>
      <c r="B121" t="str">
        <v>Latin America &amp; Caribbean (excluding high income)</v>
      </c>
      <c r="C121">
        <v>98.462602070000003</v>
      </c>
      <c r="D121">
        <v>0</v>
      </c>
      <c r="E121">
        <v>2.5012001129999999</v>
      </c>
      <c r="F121" t="str">
        <v>Unknown</v>
      </c>
      <c r="G121" t="str">
        <v>Unknown</v>
      </c>
      <c r="H121" t="str">
        <v>Universal Access</v>
      </c>
      <c r="I121">
        <f>RANK(C121,C$2:C$213,0)</f>
        <v>131</v>
      </c>
      <c r="J121">
        <f>IF(D121="","",RANK(D121,D$2:D$213,0))</f>
        <v>56</v>
      </c>
      <c r="K121">
        <f>IF(E121="","",RANK(E121,E$2:E$213,1))</f>
        <v>109</v>
      </c>
      <c r="L121" t="str">
        <f t="shared" si="7"/>
        <v>🟠 Low Renewable</v>
      </c>
    </row>
    <row r="122" spans="1:12" hidden="1" x14ac:dyDescent="0.2">
      <c r="A122" t="str">
        <v>LAO</v>
      </c>
      <c r="B122" t="str">
        <v>Lao PDR</v>
      </c>
      <c r="C122">
        <v>100</v>
      </c>
      <c r="D122">
        <v>49.2</v>
      </c>
      <c r="E122">
        <v>3.1791874249999998</v>
      </c>
      <c r="F122" t="str">
        <v>Lower Middle Income</v>
      </c>
      <c r="G122" t="str">
        <v>East Asia &amp; Pacific</v>
      </c>
      <c r="H122" t="str">
        <v>Universal Access</v>
      </c>
      <c r="I122">
        <f>RANK(C122,C$2:C$213,0)</f>
        <v>1</v>
      </c>
      <c r="J122">
        <f>IF(D122="","",RANK(D122,D$2:D$213,0))</f>
        <v>17</v>
      </c>
      <c r="K122">
        <f>IF(E122="","",RANK(E122,E$2:E$213,1))</f>
        <v>120</v>
      </c>
      <c r="L122" t="str">
        <f t="shared" si="7"/>
        <v>🟢 On Track</v>
      </c>
    </row>
    <row r="123" spans="1:12" x14ac:dyDescent="0.2">
      <c r="A123" t="str">
        <v>LBN</v>
      </c>
      <c r="B123" t="str">
        <v>Lebanon</v>
      </c>
      <c r="C123">
        <v>100</v>
      </c>
      <c r="D123">
        <v>0</v>
      </c>
      <c r="E123">
        <v>1.8165236279999999</v>
      </c>
      <c r="F123" t="str">
        <v>Lower Middle Income</v>
      </c>
      <c r="G123" t="str">
        <v>Middle East &amp; North Africa</v>
      </c>
      <c r="H123" t="str">
        <v>Universal Access</v>
      </c>
      <c r="I123">
        <f>RANK(C123,C$2:C$213,0)</f>
        <v>1</v>
      </c>
      <c r="J123" t="str">
        <f t="shared" ref="J123:J125" si="14">IF(OR(D123="",D123=0),"",RANK(D123,D$2:D$215,0))</f>
        <v/>
      </c>
      <c r="K123">
        <f>IF(E123="","",RANK(E123,E$2:E$213,1))</f>
        <v>94</v>
      </c>
      <c r="L123" t="str">
        <f t="shared" si="7"/>
        <v>🟠 Low Renewable</v>
      </c>
    </row>
    <row r="124" spans="1:12" x14ac:dyDescent="0.2">
      <c r="A124" t="str">
        <v>LBR</v>
      </c>
      <c r="B124" t="str">
        <v>Liberia</v>
      </c>
      <c r="C124">
        <v>31.8</v>
      </c>
      <c r="D124">
        <v>92.8</v>
      </c>
      <c r="E124">
        <v>0.16165130699999999</v>
      </c>
      <c r="F124" t="str">
        <v>Low Income</v>
      </c>
      <c r="G124" t="str">
        <v>Sub-Saharan Africa</v>
      </c>
      <c r="H124" t="str">
        <v>Low Access</v>
      </c>
      <c r="I124">
        <f>RANK(C124,C$2:C$213,0)</f>
        <v>203</v>
      </c>
      <c r="J124">
        <f t="shared" si="14"/>
        <v>2</v>
      </c>
      <c r="K124">
        <f>IF(E124="","",RANK(E124,E$2:E$213,1))</f>
        <v>30</v>
      </c>
      <c r="L124" t="str">
        <f t="shared" si="7"/>
        <v>🔴 Critical</v>
      </c>
    </row>
    <row r="125" spans="1:12" x14ac:dyDescent="0.2">
      <c r="A125" t="str">
        <v>LBY</v>
      </c>
      <c r="B125" t="str">
        <v>Libya</v>
      </c>
      <c r="C125">
        <v>70</v>
      </c>
      <c r="D125">
        <v>0</v>
      </c>
      <c r="E125">
        <v>8.0530136129999992</v>
      </c>
      <c r="F125" t="str">
        <v>Upper Middle Income</v>
      </c>
      <c r="G125" t="str">
        <v>Middle East &amp; North Africa</v>
      </c>
      <c r="H125" t="str">
        <v>Moderate Access</v>
      </c>
      <c r="I125">
        <f>RANK(C125,C$2:C$213,0)</f>
        <v>171</v>
      </c>
      <c r="J125" t="str">
        <f t="shared" si="14"/>
        <v/>
      </c>
      <c r="K125">
        <f>IF(E125="","",RANK(E125,E$2:E$213,1))</f>
        <v>183</v>
      </c>
      <c r="L125" t="str">
        <f t="shared" si="7"/>
        <v>🟡 At Risk</v>
      </c>
    </row>
    <row r="126" spans="1:12" hidden="1" x14ac:dyDescent="0.2">
      <c r="A126" t="str">
        <v>LCA</v>
      </c>
      <c r="B126" t="str">
        <v>St. Lucia</v>
      </c>
      <c r="C126">
        <v>100</v>
      </c>
      <c r="D126">
        <v>9.6999999999999993</v>
      </c>
      <c r="E126">
        <v>1.6562162650000001</v>
      </c>
      <c r="F126" t="str">
        <v>Upper Middle Income</v>
      </c>
      <c r="G126" t="str">
        <v>Latin America &amp; Caribbean</v>
      </c>
      <c r="H126" t="str">
        <v>Universal Access</v>
      </c>
      <c r="I126">
        <f>RANK(C126,C$2:C$213,0)</f>
        <v>1</v>
      </c>
      <c r="J126">
        <f>IF(D126="","",RANK(D126,D$2:D$213,0))</f>
        <v>36</v>
      </c>
      <c r="K126">
        <f>IF(E126="","",RANK(E126,E$2:E$213,1))</f>
        <v>90</v>
      </c>
      <c r="L126" t="str">
        <f t="shared" si="7"/>
        <v>🟠 Low Renewable</v>
      </c>
    </row>
    <row r="127" spans="1:12" hidden="1" x14ac:dyDescent="0.2">
      <c r="A127" t="str">
        <v>LCN</v>
      </c>
      <c r="B127" t="str">
        <v>Latin America &amp; Caribbean</v>
      </c>
      <c r="C127">
        <v>98.578878599999996</v>
      </c>
      <c r="D127">
        <v>0</v>
      </c>
      <c r="E127">
        <v>2.641912123</v>
      </c>
      <c r="F127" t="str">
        <v>Unknown</v>
      </c>
      <c r="G127" t="str">
        <v>Unknown</v>
      </c>
      <c r="H127" t="str">
        <v>Universal Access</v>
      </c>
      <c r="I127">
        <f>RANK(C127,C$2:C$213,0)</f>
        <v>130</v>
      </c>
      <c r="J127">
        <f>IF(D127="","",RANK(D127,D$2:D$213,0))</f>
        <v>56</v>
      </c>
      <c r="K127">
        <f>IF(E127="","",RANK(E127,E$2:E$213,1))</f>
        <v>113</v>
      </c>
      <c r="L127" t="str">
        <f t="shared" si="7"/>
        <v>🟠 Low Renewable</v>
      </c>
    </row>
    <row r="128" spans="1:12" hidden="1" x14ac:dyDescent="0.2">
      <c r="A128" t="str">
        <v>LDC</v>
      </c>
      <c r="B128" t="str">
        <v>Least developed countries: UN classification</v>
      </c>
      <c r="C128">
        <v>56.738312929999999</v>
      </c>
      <c r="D128">
        <v>0</v>
      </c>
      <c r="E128">
        <v>0.38639306299999998</v>
      </c>
      <c r="F128" t="str">
        <v>Unknown</v>
      </c>
      <c r="G128" t="str">
        <v>Unknown</v>
      </c>
      <c r="H128" t="str">
        <v>Moderate Access</v>
      </c>
      <c r="I128">
        <f>RANK(C128,C$2:C$213,0)</f>
        <v>181</v>
      </c>
      <c r="J128">
        <f>IF(D128="","",RANK(D128,D$2:D$213,0))</f>
        <v>56</v>
      </c>
      <c r="K128">
        <f>IF(E128="","",RANK(E128,E$2:E$213,1))</f>
        <v>45</v>
      </c>
      <c r="L128" t="str">
        <f t="shared" si="7"/>
        <v>🟡 At Risk</v>
      </c>
    </row>
    <row r="129" spans="1:12" hidden="1" x14ac:dyDescent="0.2">
      <c r="A129" t="str">
        <v>LIC</v>
      </c>
      <c r="B129" t="str">
        <v>Low income</v>
      </c>
      <c r="C129">
        <v>43.00608828</v>
      </c>
      <c r="D129">
        <v>0</v>
      </c>
      <c r="E129">
        <v>0.34568960799999998</v>
      </c>
      <c r="F129" t="str">
        <v>Unknown</v>
      </c>
      <c r="G129" t="str">
        <v>Unknown</v>
      </c>
      <c r="H129" t="str">
        <v>Low Access</v>
      </c>
      <c r="I129">
        <f>RANK(C129,C$2:C$213,0)</f>
        <v>199</v>
      </c>
      <c r="J129">
        <f>IF(D129="","",RANK(D129,D$2:D$213,0))</f>
        <v>56</v>
      </c>
      <c r="K129">
        <f>IF(E129="","",RANK(E129,E$2:E$213,1))</f>
        <v>41</v>
      </c>
      <c r="L129" t="str">
        <f t="shared" ref="L129:L192" si="15">IF(C129="","No Data",IF(C129&lt;50,"🔴 Critical",IF(C129&lt;80,"🟡 At Risk",IF(D129&lt;20,"🟠 Low Renewable","🟢 On Track"))))</f>
        <v>🔴 Critical</v>
      </c>
    </row>
    <row r="130" spans="1:12" x14ac:dyDescent="0.2">
      <c r="A130" t="str">
        <v>LIE</v>
      </c>
      <c r="B130" t="str">
        <v>Liechtenstein</v>
      </c>
      <c r="C130">
        <v>100</v>
      </c>
      <c r="D130">
        <v>56.9</v>
      </c>
      <c r="E130">
        <v>0</v>
      </c>
      <c r="F130" t="str">
        <v>High Income</v>
      </c>
      <c r="G130" t="str">
        <v>Europe &amp; Central Asia</v>
      </c>
      <c r="H130" t="str">
        <v>Universal Access</v>
      </c>
      <c r="I130">
        <f>RANK(C130,C$2:C$213,0)</f>
        <v>1</v>
      </c>
      <c r="J130">
        <f t="shared" ref="J130:J131" si="16">IF(OR(D130="",D130=0),"",RANK(D130,D$2:D$215,0))</f>
        <v>14</v>
      </c>
      <c r="K130">
        <f>IF(E130="","",RANK(E130,E$2:E$213,1))</f>
        <v>1</v>
      </c>
      <c r="L130" t="str">
        <f t="shared" si="15"/>
        <v>🟢 On Track</v>
      </c>
    </row>
    <row r="131" spans="1:12" x14ac:dyDescent="0.2">
      <c r="A131" t="str">
        <v>LKA</v>
      </c>
      <c r="B131" t="str">
        <v>Sri Lanka</v>
      </c>
      <c r="C131">
        <v>100</v>
      </c>
      <c r="D131">
        <v>0</v>
      </c>
      <c r="E131">
        <v>0.93760876400000004</v>
      </c>
      <c r="F131" t="str">
        <v>Lower Middle Income</v>
      </c>
      <c r="G131" t="str">
        <v>South Asia</v>
      </c>
      <c r="H131" t="str">
        <v>Universal Access</v>
      </c>
      <c r="I131">
        <f>RANK(C131,C$2:C$213,0)</f>
        <v>1</v>
      </c>
      <c r="J131" t="str">
        <f t="shared" si="16"/>
        <v/>
      </c>
      <c r="K131">
        <f>IF(E131="","",RANK(E131,E$2:E$213,1))</f>
        <v>71</v>
      </c>
      <c r="L131" t="str">
        <f t="shared" si="15"/>
        <v>🟠 Low Renewable</v>
      </c>
    </row>
    <row r="132" spans="1:12" hidden="1" x14ac:dyDescent="0.2">
      <c r="A132" t="str">
        <v>LMC</v>
      </c>
      <c r="B132" t="str">
        <v>Lower middle income</v>
      </c>
      <c r="C132">
        <v>90.576840599999997</v>
      </c>
      <c r="D132">
        <v>0</v>
      </c>
      <c r="E132">
        <v>1.5417676119999999</v>
      </c>
      <c r="F132" t="str">
        <v>Unknown</v>
      </c>
      <c r="G132" t="str">
        <v>Unknown</v>
      </c>
      <c r="H132" t="str">
        <v>High Access</v>
      </c>
      <c r="I132">
        <f>RANK(C132,C$2:C$213,0)</f>
        <v>154</v>
      </c>
      <c r="J132">
        <f>IF(D132="","",RANK(D132,D$2:D$213,0))</f>
        <v>56</v>
      </c>
      <c r="K132">
        <f>IF(E132="","",RANK(E132,E$2:E$213,1))</f>
        <v>87</v>
      </c>
      <c r="L132" t="str">
        <f t="shared" si="15"/>
        <v>🟠 Low Renewable</v>
      </c>
    </row>
    <row r="133" spans="1:12" hidden="1" x14ac:dyDescent="0.2">
      <c r="A133" t="str">
        <v>LMY</v>
      </c>
      <c r="B133" t="str">
        <v>Low &amp; middle income</v>
      </c>
      <c r="C133">
        <v>90.092767719999998</v>
      </c>
      <c r="D133">
        <v>0</v>
      </c>
      <c r="E133">
        <v>3.5746569250000002</v>
      </c>
      <c r="F133" t="str">
        <v>Unknown</v>
      </c>
      <c r="G133" t="str">
        <v>Unknown</v>
      </c>
      <c r="H133" t="str">
        <v>High Access</v>
      </c>
      <c r="I133">
        <f>RANK(C133,C$2:C$213,0)</f>
        <v>155</v>
      </c>
      <c r="J133">
        <f>IF(D133="","",RANK(D133,D$2:D$213,0))</f>
        <v>56</v>
      </c>
      <c r="K133">
        <f>IF(E133="","",RANK(E133,E$2:E$213,1))</f>
        <v>128</v>
      </c>
      <c r="L133" t="str">
        <f t="shared" si="15"/>
        <v>🟠 Low Renewable</v>
      </c>
    </row>
    <row r="134" spans="1:12" x14ac:dyDescent="0.2">
      <c r="A134" t="str">
        <v>LSO</v>
      </c>
      <c r="B134" t="str">
        <v>Lesotho</v>
      </c>
      <c r="C134">
        <v>50</v>
      </c>
      <c r="D134">
        <v>34.9</v>
      </c>
      <c r="E134">
        <v>0.42915695199999998</v>
      </c>
      <c r="F134" t="str">
        <v>Lower Middle Income</v>
      </c>
      <c r="G134" t="str">
        <v>Sub-Saharan Africa</v>
      </c>
      <c r="H134" t="str">
        <v>Moderate Access</v>
      </c>
      <c r="I134">
        <f>RANK(C134,C$2:C$213,0)</f>
        <v>193</v>
      </c>
      <c r="J134">
        <f>IF(OR(D134="",D134=0),"",RANK(D134,D$2:D$215,0))</f>
        <v>22</v>
      </c>
      <c r="K134">
        <f>IF(E134="","",RANK(E134,E$2:E$213,1))</f>
        <v>47</v>
      </c>
      <c r="L134" t="str">
        <f t="shared" si="15"/>
        <v>🟡 At Risk</v>
      </c>
    </row>
    <row r="135" spans="1:12" hidden="1" x14ac:dyDescent="0.2">
      <c r="A135" t="str">
        <v>LTE</v>
      </c>
      <c r="B135" t="str">
        <v>Late-demographic dividend</v>
      </c>
      <c r="C135">
        <v>99.477114830000005</v>
      </c>
      <c r="D135">
        <v>0</v>
      </c>
      <c r="E135">
        <v>7.6083106479999998</v>
      </c>
      <c r="F135" t="str">
        <v>Unknown</v>
      </c>
      <c r="G135" t="str">
        <v>Unknown</v>
      </c>
      <c r="H135" t="str">
        <v>Universal Access</v>
      </c>
      <c r="I135">
        <f>RANK(C135,C$2:C$213,0)</f>
        <v>122</v>
      </c>
      <c r="J135">
        <f>IF(D135="","",RANK(D135,D$2:D$213,0))</f>
        <v>56</v>
      </c>
      <c r="K135">
        <f>IF(E135="","",RANK(E135,E$2:E$213,1))</f>
        <v>177</v>
      </c>
      <c r="L135" t="str">
        <f t="shared" si="15"/>
        <v>🟠 Low Renewable</v>
      </c>
    </row>
    <row r="136" spans="1:12" x14ac:dyDescent="0.2">
      <c r="A136" t="str">
        <v>LTU</v>
      </c>
      <c r="B136" t="str">
        <v>Lithuania</v>
      </c>
      <c r="C136">
        <v>100</v>
      </c>
      <c r="D136">
        <v>0</v>
      </c>
      <c r="E136">
        <v>4.651122548</v>
      </c>
      <c r="F136" t="str">
        <v>High Income</v>
      </c>
      <c r="G136" t="str">
        <v>Europe &amp; Central Asia</v>
      </c>
      <c r="H136" t="str">
        <v>Universal Access</v>
      </c>
      <c r="I136">
        <f>RANK(C136,C$2:C$213,0)</f>
        <v>1</v>
      </c>
      <c r="J136" t="str">
        <f t="shared" ref="J136:J137" si="17">IF(OR(D136="",D136=0),"",RANK(D136,D$2:D$215,0))</f>
        <v/>
      </c>
      <c r="K136">
        <f>IF(E136="","",RANK(E136,E$2:E$213,1))</f>
        <v>151</v>
      </c>
      <c r="L136" t="str">
        <f t="shared" si="15"/>
        <v>🟠 Low Renewable</v>
      </c>
    </row>
    <row r="137" spans="1:12" x14ac:dyDescent="0.2">
      <c r="A137" t="str">
        <v>LUX</v>
      </c>
      <c r="B137" t="str">
        <v>Luxembourg</v>
      </c>
      <c r="C137">
        <v>100</v>
      </c>
      <c r="D137">
        <v>0</v>
      </c>
      <c r="E137">
        <v>11.12489148</v>
      </c>
      <c r="F137" t="str">
        <v>High Income</v>
      </c>
      <c r="G137" t="str">
        <v>Europe &amp; Central Asia</v>
      </c>
      <c r="H137" t="str">
        <v>Universal Access</v>
      </c>
      <c r="I137">
        <f>RANK(C137,C$2:C$213,0)</f>
        <v>1</v>
      </c>
      <c r="J137" t="str">
        <f t="shared" si="17"/>
        <v/>
      </c>
      <c r="K137">
        <f>IF(E137="","",RANK(E137,E$2:E$213,1))</f>
        <v>195</v>
      </c>
      <c r="L137" t="str">
        <f t="shared" si="15"/>
        <v>🟠 Low Renewable</v>
      </c>
    </row>
    <row r="138" spans="1:12" hidden="1" x14ac:dyDescent="0.2">
      <c r="A138" t="str">
        <v>LVA</v>
      </c>
      <c r="B138" t="str">
        <v>Latvia</v>
      </c>
      <c r="C138">
        <v>100</v>
      </c>
      <c r="D138">
        <v>0</v>
      </c>
      <c r="E138">
        <v>3.6856776930000001</v>
      </c>
      <c r="F138" t="str">
        <v>High Income</v>
      </c>
      <c r="G138" t="str">
        <v>Europe &amp; Central Asia</v>
      </c>
      <c r="H138" t="str">
        <v>Universal Access</v>
      </c>
      <c r="I138">
        <f>RANK(C138,C$2:C$213,0)</f>
        <v>1</v>
      </c>
      <c r="J138">
        <f>IF(D138="","",RANK(D138,D$2:D$213,0))</f>
        <v>56</v>
      </c>
      <c r="K138">
        <f>IF(E138="","",RANK(E138,E$2:E$213,1))</f>
        <v>130</v>
      </c>
      <c r="L138" t="str">
        <f t="shared" si="15"/>
        <v>🟠 Low Renewable</v>
      </c>
    </row>
    <row r="139" spans="1:12" hidden="1" x14ac:dyDescent="0.2">
      <c r="A139" t="str">
        <v>MAC</v>
      </c>
      <c r="B139" t="str">
        <v>Macao SAR, China</v>
      </c>
      <c r="C139">
        <v>100</v>
      </c>
      <c r="D139">
        <v>11</v>
      </c>
      <c r="E139">
        <v>2.478222353</v>
      </c>
      <c r="F139" t="str">
        <v>High Income</v>
      </c>
      <c r="G139" t="str">
        <v>East Asia &amp; Pacific</v>
      </c>
      <c r="H139" t="str">
        <v>Universal Access</v>
      </c>
      <c r="I139">
        <f>RANK(C139,C$2:C$213,0)</f>
        <v>1</v>
      </c>
      <c r="J139">
        <f>IF(D139="","",RANK(D139,D$2:D$213,0))</f>
        <v>34</v>
      </c>
      <c r="K139">
        <f>IF(E139="","",RANK(E139,E$2:E$213,1))</f>
        <v>108</v>
      </c>
      <c r="L139" t="str">
        <f t="shared" si="15"/>
        <v>🟠 Low Renewable</v>
      </c>
    </row>
    <row r="140" spans="1:12" hidden="1" x14ac:dyDescent="0.2">
      <c r="A140" t="str">
        <v>MAF</v>
      </c>
      <c r="B140" t="str">
        <v>St. Martin (French part)</v>
      </c>
      <c r="C140">
        <v>100</v>
      </c>
      <c r="D140">
        <v>0</v>
      </c>
      <c r="E140">
        <v>0</v>
      </c>
      <c r="F140" t="str">
        <v>High Income</v>
      </c>
      <c r="G140" t="str">
        <v>Latin America &amp; Caribbean</v>
      </c>
      <c r="H140" t="str">
        <v>Universal Access</v>
      </c>
      <c r="I140">
        <f>RANK(C140,C$2:C$213,0)</f>
        <v>1</v>
      </c>
      <c r="J140">
        <f>IF(D140="","",RANK(D140,D$2:D$213,0))</f>
        <v>56</v>
      </c>
      <c r="K140">
        <f>IF(E140="","",RANK(E140,E$2:E$213,1))</f>
        <v>1</v>
      </c>
      <c r="L140" t="str">
        <f t="shared" si="15"/>
        <v>🟠 Low Renewable</v>
      </c>
    </row>
    <row r="141" spans="1:12" x14ac:dyDescent="0.2">
      <c r="A141" t="str">
        <v>MAR</v>
      </c>
      <c r="B141" t="str">
        <v>Morocco</v>
      </c>
      <c r="C141">
        <v>100</v>
      </c>
      <c r="D141">
        <v>0</v>
      </c>
      <c r="E141">
        <v>1.9375144259999999</v>
      </c>
      <c r="F141" t="str">
        <v>Lower Middle Income</v>
      </c>
      <c r="G141" t="str">
        <v>Middle East &amp; North Africa</v>
      </c>
      <c r="H141" t="str">
        <v>Universal Access</v>
      </c>
      <c r="I141">
        <f>RANK(C141,C$2:C$213,0)</f>
        <v>1</v>
      </c>
      <c r="J141" t="str">
        <f t="shared" ref="J141:J145" si="18">IF(OR(D141="",D141=0),"",RANK(D141,D$2:D$215,0))</f>
        <v/>
      </c>
      <c r="K141">
        <f>IF(E141="","",RANK(E141,E$2:E$213,1))</f>
        <v>98</v>
      </c>
      <c r="L141" t="str">
        <f t="shared" si="15"/>
        <v>🟠 Low Renewable</v>
      </c>
    </row>
    <row r="142" spans="1:12" x14ac:dyDescent="0.2">
      <c r="A142" t="str">
        <v>MCO</v>
      </c>
      <c r="B142" t="str">
        <v>Monaco</v>
      </c>
      <c r="C142">
        <v>100</v>
      </c>
      <c r="D142">
        <v>0</v>
      </c>
      <c r="E142">
        <v>0</v>
      </c>
      <c r="F142" t="str">
        <v>High Income</v>
      </c>
      <c r="G142" t="str">
        <v>Europe &amp; Central Asia</v>
      </c>
      <c r="H142" t="str">
        <v>Universal Access</v>
      </c>
      <c r="I142">
        <f>RANK(C142,C$2:C$213,0)</f>
        <v>1</v>
      </c>
      <c r="J142" t="str">
        <f t="shared" si="18"/>
        <v/>
      </c>
      <c r="K142">
        <f>IF(E142="","",RANK(E142,E$2:E$213,1))</f>
        <v>1</v>
      </c>
      <c r="L142" t="str">
        <f t="shared" si="15"/>
        <v>🟠 Low Renewable</v>
      </c>
    </row>
    <row r="143" spans="1:12" x14ac:dyDescent="0.2">
      <c r="A143" t="str">
        <v>MDA</v>
      </c>
      <c r="B143" t="str">
        <v>Moldova</v>
      </c>
      <c r="C143">
        <v>100</v>
      </c>
      <c r="D143">
        <v>0</v>
      </c>
      <c r="E143">
        <v>3.2777121739999999</v>
      </c>
      <c r="F143" t="str">
        <v>Upper Middle Income</v>
      </c>
      <c r="G143" t="str">
        <v>Europe &amp; Central Asia</v>
      </c>
      <c r="H143" t="str">
        <v>Universal Access</v>
      </c>
      <c r="I143">
        <f>RANK(C143,C$2:C$213,0)</f>
        <v>1</v>
      </c>
      <c r="J143" t="str">
        <f t="shared" si="18"/>
        <v/>
      </c>
      <c r="K143">
        <f>IF(E143="","",RANK(E143,E$2:E$213,1))</f>
        <v>122</v>
      </c>
      <c r="L143" t="str">
        <f t="shared" si="15"/>
        <v>🟠 Low Renewable</v>
      </c>
    </row>
    <row r="144" spans="1:12" x14ac:dyDescent="0.2">
      <c r="A144" t="str">
        <v>MDG</v>
      </c>
      <c r="B144" t="str">
        <v>Madagascar</v>
      </c>
      <c r="C144">
        <v>36.1</v>
      </c>
      <c r="D144">
        <v>83.1</v>
      </c>
      <c r="E144">
        <v>0.144033985</v>
      </c>
      <c r="F144" t="str">
        <v>Low Income</v>
      </c>
      <c r="G144" t="str">
        <v>Sub-Saharan Africa</v>
      </c>
      <c r="H144" t="str">
        <v>Low Access</v>
      </c>
      <c r="I144">
        <f>RANK(C144,C$2:C$213,0)</f>
        <v>201</v>
      </c>
      <c r="J144">
        <f t="shared" si="18"/>
        <v>5</v>
      </c>
      <c r="K144">
        <f>IF(E144="","",RANK(E144,E$2:E$213,1))</f>
        <v>27</v>
      </c>
      <c r="L144" t="str">
        <f t="shared" si="15"/>
        <v>🔴 Critical</v>
      </c>
    </row>
    <row r="145" spans="1:12" x14ac:dyDescent="0.2">
      <c r="A145" t="str">
        <v>MDV</v>
      </c>
      <c r="B145" t="str">
        <v>Maldives</v>
      </c>
      <c r="C145">
        <v>100</v>
      </c>
      <c r="D145">
        <v>1.2</v>
      </c>
      <c r="E145">
        <v>3.4143856399999999</v>
      </c>
      <c r="F145" t="str">
        <v>Upper Middle Income</v>
      </c>
      <c r="G145" t="str">
        <v>South Asia</v>
      </c>
      <c r="H145" t="str">
        <v>Universal Access</v>
      </c>
      <c r="I145">
        <f>RANK(C145,C$2:C$213,0)</f>
        <v>1</v>
      </c>
      <c r="J145">
        <f t="shared" si="18"/>
        <v>50</v>
      </c>
      <c r="K145">
        <f>IF(E145="","",RANK(E145,E$2:E$213,1))</f>
        <v>125</v>
      </c>
      <c r="L145" t="str">
        <f t="shared" si="15"/>
        <v>🟠 Low Renewable</v>
      </c>
    </row>
    <row r="146" spans="1:12" hidden="1" x14ac:dyDescent="0.2">
      <c r="A146" t="str">
        <v>MEA</v>
      </c>
      <c r="B146" t="str">
        <v>Middle East, North Africa, Afghanistan &amp; Pakistan</v>
      </c>
      <c r="C146">
        <v>95.863794499999997</v>
      </c>
      <c r="D146">
        <v>0</v>
      </c>
      <c r="E146">
        <v>4.0943211650000002</v>
      </c>
      <c r="F146" t="str">
        <v>Unknown</v>
      </c>
      <c r="G146" t="str">
        <v>Unknown</v>
      </c>
      <c r="H146" t="str">
        <v>Universal Access</v>
      </c>
      <c r="I146">
        <f>RANK(C146,C$2:C$213,0)</f>
        <v>137</v>
      </c>
      <c r="J146">
        <f>IF(D146="","",RANK(D146,D$2:D$213,0))</f>
        <v>56</v>
      </c>
      <c r="K146">
        <f>IF(E146="","",RANK(E146,E$2:E$213,1))</f>
        <v>140</v>
      </c>
      <c r="L146" t="str">
        <f t="shared" si="15"/>
        <v>🟠 Low Renewable</v>
      </c>
    </row>
    <row r="147" spans="1:12" x14ac:dyDescent="0.2">
      <c r="A147" t="str">
        <v>MEX</v>
      </c>
      <c r="B147" t="str">
        <v>Mexico</v>
      </c>
      <c r="C147">
        <v>100</v>
      </c>
      <c r="D147">
        <v>0</v>
      </c>
      <c r="E147">
        <v>3.5218382899999998</v>
      </c>
      <c r="F147" t="str">
        <v>Upper Middle Income</v>
      </c>
      <c r="G147" t="str">
        <v>Latin America &amp; Caribbean</v>
      </c>
      <c r="H147" t="str">
        <v>Universal Access</v>
      </c>
      <c r="I147">
        <f>RANK(C147,C$2:C$213,0)</f>
        <v>1</v>
      </c>
      <c r="J147" t="str">
        <f>IF(OR(D147="",D147=0),"",RANK(D147,D$2:D$215,0))</f>
        <v/>
      </c>
      <c r="K147">
        <f>IF(E147="","",RANK(E147,E$2:E$213,1))</f>
        <v>126</v>
      </c>
      <c r="L147" t="str">
        <f t="shared" si="15"/>
        <v>🟠 Low Renewable</v>
      </c>
    </row>
    <row r="148" spans="1:12" hidden="1" x14ac:dyDescent="0.2">
      <c r="A148" t="str">
        <v>MHL</v>
      </c>
      <c r="B148" t="str">
        <v>Marshall Islands</v>
      </c>
      <c r="C148">
        <v>100</v>
      </c>
      <c r="D148">
        <v>12.2</v>
      </c>
      <c r="E148">
        <v>2.4951970000000002E-3</v>
      </c>
      <c r="F148" t="str">
        <v>Upper Middle Income</v>
      </c>
      <c r="G148" t="str">
        <v>East Asia &amp; Pacific</v>
      </c>
      <c r="H148" t="str">
        <v>Universal Access</v>
      </c>
      <c r="I148">
        <f>RANK(C148,C$2:C$213,0)</f>
        <v>1</v>
      </c>
      <c r="J148">
        <f>IF(D148="","",RANK(D148,D$2:D$213,0))</f>
        <v>31</v>
      </c>
      <c r="K148">
        <f>IF(E148="","",RANK(E148,E$2:E$213,1))</f>
        <v>20</v>
      </c>
      <c r="L148" t="str">
        <f t="shared" si="15"/>
        <v>🟠 Low Renewable</v>
      </c>
    </row>
    <row r="149" spans="1:12" hidden="1" x14ac:dyDescent="0.2">
      <c r="A149" t="str">
        <v>MIC</v>
      </c>
      <c r="B149" t="str">
        <v>Middle income</v>
      </c>
      <c r="C149">
        <v>94.857925170000001</v>
      </c>
      <c r="D149">
        <v>0</v>
      </c>
      <c r="E149">
        <v>3.896016683</v>
      </c>
      <c r="F149" t="str">
        <v>Unknown</v>
      </c>
      <c r="G149" t="str">
        <v>Unknown</v>
      </c>
      <c r="H149" t="str">
        <v>High Access</v>
      </c>
      <c r="I149">
        <f>RANK(C149,C$2:C$213,0)</f>
        <v>142</v>
      </c>
      <c r="J149">
        <f>IF(D149="","",RANK(D149,D$2:D$213,0))</f>
        <v>56</v>
      </c>
      <c r="K149">
        <f>IF(E149="","",RANK(E149,E$2:E$213,1))</f>
        <v>134</v>
      </c>
      <c r="L149" t="str">
        <f t="shared" si="15"/>
        <v>🟠 Low Renewable</v>
      </c>
    </row>
    <row r="150" spans="1:12" hidden="1" x14ac:dyDescent="0.2">
      <c r="A150" t="str">
        <v>MKD</v>
      </c>
      <c r="B150" t="str">
        <v>North Macedonia</v>
      </c>
      <c r="C150">
        <v>100</v>
      </c>
      <c r="D150">
        <v>0</v>
      </c>
      <c r="E150">
        <v>4.478979228</v>
      </c>
      <c r="F150" t="str">
        <v>Upper Middle Income</v>
      </c>
      <c r="G150" t="str">
        <v>Europe &amp; Central Asia</v>
      </c>
      <c r="H150" t="str">
        <v>Universal Access</v>
      </c>
      <c r="I150">
        <f>RANK(C150,C$2:C$213,0)</f>
        <v>1</v>
      </c>
      <c r="J150">
        <f>IF(D150="","",RANK(D150,D$2:D$213,0))</f>
        <v>56</v>
      </c>
      <c r="K150">
        <f>IF(E150="","",RANK(E150,E$2:E$213,1))</f>
        <v>145</v>
      </c>
      <c r="L150" t="str">
        <f t="shared" si="15"/>
        <v>🟠 Low Renewable</v>
      </c>
    </row>
    <row r="151" spans="1:12" x14ac:dyDescent="0.2">
      <c r="A151" t="str">
        <v>MLI</v>
      </c>
      <c r="B151" t="str">
        <v>Mali</v>
      </c>
      <c r="C151">
        <v>53</v>
      </c>
      <c r="D151">
        <v>71.099999999999994</v>
      </c>
      <c r="E151">
        <v>0.32474827299999998</v>
      </c>
      <c r="F151" t="str">
        <v>Low Income</v>
      </c>
      <c r="G151" t="str">
        <v>Sub-Saharan Africa</v>
      </c>
      <c r="H151" t="str">
        <v>Moderate Access</v>
      </c>
      <c r="I151">
        <f>RANK(C151,C$2:C$213,0)</f>
        <v>187</v>
      </c>
      <c r="J151">
        <f t="shared" ref="J151:J153" si="19">IF(OR(D151="",D151=0),"",RANK(D151,D$2:D$215,0))</f>
        <v>11</v>
      </c>
      <c r="K151">
        <f>IF(E151="","",RANK(E151,E$2:E$213,1))</f>
        <v>39</v>
      </c>
      <c r="L151" t="str">
        <f t="shared" si="15"/>
        <v>🟡 At Risk</v>
      </c>
    </row>
    <row r="152" spans="1:12" x14ac:dyDescent="0.2">
      <c r="A152" t="str">
        <v>MLT</v>
      </c>
      <c r="B152" t="str">
        <v>Malta</v>
      </c>
      <c r="C152">
        <v>100</v>
      </c>
      <c r="D152">
        <v>0</v>
      </c>
      <c r="E152">
        <v>3.3821427829999999</v>
      </c>
      <c r="F152" t="str">
        <v>High Income</v>
      </c>
      <c r="G152" t="str">
        <v>Middle East &amp; North Africa</v>
      </c>
      <c r="H152" t="str">
        <v>Universal Access</v>
      </c>
      <c r="I152">
        <f>RANK(C152,C$2:C$213,0)</f>
        <v>1</v>
      </c>
      <c r="J152" t="str">
        <f t="shared" si="19"/>
        <v/>
      </c>
      <c r="K152">
        <f>IF(E152="","",RANK(E152,E$2:E$213,1))</f>
        <v>124</v>
      </c>
      <c r="L152" t="str">
        <f t="shared" si="15"/>
        <v>🟠 Low Renewable</v>
      </c>
    </row>
    <row r="153" spans="1:12" x14ac:dyDescent="0.2">
      <c r="A153" t="str">
        <v>MMR</v>
      </c>
      <c r="B153" t="str">
        <v>Myanmar</v>
      </c>
      <c r="C153">
        <v>73.599999999999994</v>
      </c>
      <c r="D153">
        <v>0</v>
      </c>
      <c r="E153">
        <v>0.57724804100000005</v>
      </c>
      <c r="F153" t="str">
        <v>Lower Middle Income</v>
      </c>
      <c r="G153" t="str">
        <v>East Asia &amp; Pacific</v>
      </c>
      <c r="H153" t="str">
        <v>Moderate Access</v>
      </c>
      <c r="I153">
        <f>RANK(C153,C$2:C$213,0)</f>
        <v>168</v>
      </c>
      <c r="J153" t="str">
        <f t="shared" si="19"/>
        <v/>
      </c>
      <c r="K153">
        <f>IF(E153="","",RANK(E153,E$2:E$213,1))</f>
        <v>54</v>
      </c>
      <c r="L153" t="str">
        <f t="shared" si="15"/>
        <v>🟡 At Risk</v>
      </c>
    </row>
    <row r="154" spans="1:12" hidden="1" x14ac:dyDescent="0.2">
      <c r="A154" t="str">
        <v>MNA</v>
      </c>
      <c r="B154" t="str">
        <v>Middle East, North Africa, Afghanistan &amp; Pakistan (excluding high income)</v>
      </c>
      <c r="C154">
        <v>95.483714370000001</v>
      </c>
      <c r="D154">
        <v>0</v>
      </c>
      <c r="E154">
        <v>2.7363780040000001</v>
      </c>
      <c r="F154" t="str">
        <v>Unknown</v>
      </c>
      <c r="G154" t="str">
        <v>Unknown</v>
      </c>
      <c r="H154" t="str">
        <v>Universal Access</v>
      </c>
      <c r="I154">
        <f>RANK(C154,C$2:C$213,0)</f>
        <v>138</v>
      </c>
      <c r="J154">
        <f>IF(D154="","",RANK(D154,D$2:D$213,0))</f>
        <v>56</v>
      </c>
      <c r="K154">
        <f>IF(E154="","",RANK(E154,E$2:E$213,1))</f>
        <v>115</v>
      </c>
      <c r="L154" t="str">
        <f t="shared" si="15"/>
        <v>🟠 Low Renewable</v>
      </c>
    </row>
    <row r="155" spans="1:12" x14ac:dyDescent="0.2">
      <c r="A155" t="str">
        <v>MNE</v>
      </c>
      <c r="B155" t="str">
        <v>Montenegro</v>
      </c>
      <c r="C155">
        <v>100</v>
      </c>
      <c r="D155">
        <v>0</v>
      </c>
      <c r="E155">
        <v>0</v>
      </c>
      <c r="F155" t="str">
        <v>Upper Middle Income</v>
      </c>
      <c r="G155" t="str">
        <v>Europe &amp; Central Asia</v>
      </c>
      <c r="H155" t="str">
        <v>Universal Access</v>
      </c>
      <c r="I155">
        <f>RANK(C155,C$2:C$213,0)</f>
        <v>1</v>
      </c>
      <c r="J155" t="str">
        <f t="shared" ref="J155:J156" si="20">IF(OR(D155="",D155=0),"",RANK(D155,D$2:D$215,0))</f>
        <v/>
      </c>
      <c r="K155">
        <f>IF(E155="","",RANK(E155,E$2:E$213,1))</f>
        <v>1</v>
      </c>
      <c r="L155" t="str">
        <f t="shared" si="15"/>
        <v>🟠 Low Renewable</v>
      </c>
    </row>
    <row r="156" spans="1:12" x14ac:dyDescent="0.2">
      <c r="A156" t="str">
        <v>MNG</v>
      </c>
      <c r="B156" t="str">
        <v>Mongolia</v>
      </c>
      <c r="C156">
        <v>100</v>
      </c>
      <c r="D156">
        <v>0</v>
      </c>
      <c r="E156">
        <v>7.2676562169999999</v>
      </c>
      <c r="F156" t="str">
        <v>Lower Middle Income</v>
      </c>
      <c r="G156" t="str">
        <v>East Asia &amp; Pacific</v>
      </c>
      <c r="H156" t="str">
        <v>Universal Access</v>
      </c>
      <c r="I156">
        <f>RANK(C156,C$2:C$213,0)</f>
        <v>1</v>
      </c>
      <c r="J156" t="str">
        <f t="shared" si="20"/>
        <v/>
      </c>
      <c r="K156">
        <f>IF(E156="","",RANK(E156,E$2:E$213,1))</f>
        <v>175</v>
      </c>
      <c r="L156" t="str">
        <f t="shared" si="15"/>
        <v>🟠 Low Renewable</v>
      </c>
    </row>
    <row r="157" spans="1:12" hidden="1" x14ac:dyDescent="0.2">
      <c r="A157" t="str">
        <v>MNP</v>
      </c>
      <c r="B157" t="str">
        <v>Northern Mariana Islands</v>
      </c>
      <c r="C157">
        <v>100</v>
      </c>
      <c r="D157">
        <v>0.5</v>
      </c>
      <c r="E157">
        <v>2.1702330000000001E-3</v>
      </c>
      <c r="F157" t="str">
        <v>High Income</v>
      </c>
      <c r="G157" t="str">
        <v>East Asia &amp; Pacific</v>
      </c>
      <c r="H157" t="str">
        <v>Universal Access</v>
      </c>
      <c r="I157">
        <f>RANK(C157,C$2:C$213,0)</f>
        <v>1</v>
      </c>
      <c r="J157">
        <f>IF(D157="","",RANK(D157,D$2:D$213,0))</f>
        <v>55</v>
      </c>
      <c r="K157">
        <f>IF(E157="","",RANK(E157,E$2:E$213,1))</f>
        <v>19</v>
      </c>
      <c r="L157" t="str">
        <f t="shared" si="15"/>
        <v>🟠 Low Renewable</v>
      </c>
    </row>
    <row r="158" spans="1:12" hidden="1" x14ac:dyDescent="0.2">
      <c r="A158" t="str">
        <v>MOZ</v>
      </c>
      <c r="B158" t="str">
        <v>Mozambique</v>
      </c>
      <c r="C158">
        <v>33.200000000000003</v>
      </c>
      <c r="D158">
        <v>0</v>
      </c>
      <c r="E158">
        <v>0.33369420399999999</v>
      </c>
      <c r="F158" t="str">
        <v>Low Income</v>
      </c>
      <c r="G158" t="str">
        <v>Sub-Saharan Africa</v>
      </c>
      <c r="H158" t="str">
        <v>Low Access</v>
      </c>
      <c r="I158">
        <f>RANK(C158,C$2:C$213,0)</f>
        <v>202</v>
      </c>
      <c r="J158">
        <f>IF(D158="","",RANK(D158,D$2:D$213,0))</f>
        <v>56</v>
      </c>
      <c r="K158">
        <f>IF(E158="","",RANK(E158,E$2:E$213,1))</f>
        <v>40</v>
      </c>
      <c r="L158" t="str">
        <f t="shared" si="15"/>
        <v>🔴 Critical</v>
      </c>
    </row>
    <row r="159" spans="1:12" hidden="1" x14ac:dyDescent="0.2">
      <c r="A159" t="str">
        <v>MRT</v>
      </c>
      <c r="B159" t="str">
        <v>Mauritania</v>
      </c>
      <c r="C159">
        <v>49</v>
      </c>
      <c r="D159">
        <v>19.600000000000001</v>
      </c>
      <c r="E159">
        <v>1.030901193</v>
      </c>
      <c r="F159" t="str">
        <v>Lower Middle Income</v>
      </c>
      <c r="G159" t="str">
        <v>Sub-Saharan Africa</v>
      </c>
      <c r="H159" t="str">
        <v>Low Access</v>
      </c>
      <c r="I159">
        <f>RANK(C159,C$2:C$213,0)</f>
        <v>195</v>
      </c>
      <c r="J159">
        <f>IF(D159="","",RANK(D159,D$2:D$213,0))</f>
        <v>28</v>
      </c>
      <c r="K159">
        <f>IF(E159="","",RANK(E159,E$2:E$213,1))</f>
        <v>74</v>
      </c>
      <c r="L159" t="str">
        <f t="shared" si="15"/>
        <v>🔴 Critical</v>
      </c>
    </row>
    <row r="160" spans="1:12" hidden="1" x14ac:dyDescent="0.2">
      <c r="A160" t="str">
        <v>MUS</v>
      </c>
      <c r="B160" t="str">
        <v>Mauritius</v>
      </c>
      <c r="C160">
        <v>100</v>
      </c>
      <c r="D160">
        <v>0</v>
      </c>
      <c r="E160">
        <v>3.2077831450000001</v>
      </c>
      <c r="F160" t="str">
        <v>Upper Middle Income</v>
      </c>
      <c r="G160" t="str">
        <v>Sub-Saharan Africa</v>
      </c>
      <c r="H160" t="str">
        <v>Universal Access</v>
      </c>
      <c r="I160">
        <f>RANK(C160,C$2:C$213,0)</f>
        <v>1</v>
      </c>
      <c r="J160">
        <f>IF(D160="","",RANK(D160,D$2:D$213,0))</f>
        <v>56</v>
      </c>
      <c r="K160">
        <f>IF(E160="","",RANK(E160,E$2:E$213,1))</f>
        <v>121</v>
      </c>
      <c r="L160" t="str">
        <f t="shared" si="15"/>
        <v>🟠 Low Renewable</v>
      </c>
    </row>
    <row r="161" spans="1:12" x14ac:dyDescent="0.2">
      <c r="A161" t="str">
        <v>MWI</v>
      </c>
      <c r="B161" t="str">
        <v>Malawi</v>
      </c>
      <c r="C161">
        <v>14</v>
      </c>
      <c r="D161">
        <v>62.9</v>
      </c>
      <c r="E161">
        <v>0.272369784</v>
      </c>
      <c r="F161" t="str">
        <v>Low Income</v>
      </c>
      <c r="G161" t="str">
        <v>Sub-Saharan Africa</v>
      </c>
      <c r="H161" t="str">
        <v>Critical</v>
      </c>
      <c r="I161">
        <f>RANK(C161,C$2:C$213,0)</f>
        <v>210</v>
      </c>
      <c r="J161">
        <f t="shared" ref="J161:J162" si="21">IF(OR(D161="",D161=0),"",RANK(D161,D$2:D$215,0))</f>
        <v>13</v>
      </c>
      <c r="K161">
        <f>IF(E161="","",RANK(E161,E$2:E$213,1))</f>
        <v>35</v>
      </c>
      <c r="L161" t="str">
        <f t="shared" si="15"/>
        <v>🔴 Critical</v>
      </c>
    </row>
    <row r="162" spans="1:12" x14ac:dyDescent="0.2">
      <c r="A162" t="str">
        <v>MYS</v>
      </c>
      <c r="B162" t="str">
        <v>Malaysia</v>
      </c>
      <c r="C162">
        <v>100</v>
      </c>
      <c r="D162">
        <v>0</v>
      </c>
      <c r="E162">
        <v>7.9832991560000002</v>
      </c>
      <c r="F162" t="str">
        <v>Upper Middle Income</v>
      </c>
      <c r="G162" t="str">
        <v>East Asia &amp; Pacific</v>
      </c>
      <c r="H162" t="str">
        <v>Universal Access</v>
      </c>
      <c r="I162">
        <f>RANK(C162,C$2:C$213,0)</f>
        <v>1</v>
      </c>
      <c r="J162" t="str">
        <f t="shared" si="21"/>
        <v/>
      </c>
      <c r="K162">
        <f>IF(E162="","",RANK(E162,E$2:E$213,1))</f>
        <v>182</v>
      </c>
      <c r="L162" t="str">
        <f t="shared" si="15"/>
        <v>🟠 Low Renewable</v>
      </c>
    </row>
    <row r="163" spans="1:12" hidden="1" x14ac:dyDescent="0.2">
      <c r="A163" t="str">
        <v>NAC</v>
      </c>
      <c r="B163" t="str">
        <v>North America</v>
      </c>
      <c r="C163">
        <v>100</v>
      </c>
      <c r="D163">
        <v>0</v>
      </c>
      <c r="E163">
        <v>14.45468889</v>
      </c>
      <c r="F163" t="str">
        <v>Unknown</v>
      </c>
      <c r="G163" t="str">
        <v>Unknown</v>
      </c>
      <c r="H163" t="str">
        <v>Universal Access</v>
      </c>
      <c r="I163">
        <f>RANK(C163,C$2:C$213,0)</f>
        <v>1</v>
      </c>
      <c r="J163">
        <f>IF(D163="","",RANK(D163,D$2:D$213,0))</f>
        <v>56</v>
      </c>
      <c r="K163">
        <f>IF(E163="","",RANK(E163,E$2:E$213,1))</f>
        <v>200</v>
      </c>
      <c r="L163" t="str">
        <f t="shared" si="15"/>
        <v>🟠 Low Renewable</v>
      </c>
    </row>
    <row r="164" spans="1:12" x14ac:dyDescent="0.2">
      <c r="A164" t="str">
        <v>NAM</v>
      </c>
      <c r="B164" t="str">
        <v>Namibia</v>
      </c>
      <c r="C164">
        <v>56.2</v>
      </c>
      <c r="D164">
        <v>0</v>
      </c>
      <c r="E164">
        <v>1.238864615</v>
      </c>
      <c r="F164" t="str">
        <v>Upper Middle Income</v>
      </c>
      <c r="G164" t="str">
        <v>Sub-Saharan Africa</v>
      </c>
      <c r="H164" t="str">
        <v>Moderate Access</v>
      </c>
      <c r="I164">
        <f>RANK(C164,C$2:C$213,0)</f>
        <v>183</v>
      </c>
      <c r="J164" t="str">
        <f t="shared" ref="J164:J173" si="22">IF(OR(D164="",D164=0),"",RANK(D164,D$2:D$215,0))</f>
        <v/>
      </c>
      <c r="K164">
        <f>IF(E164="","",RANK(E164,E$2:E$213,1))</f>
        <v>79</v>
      </c>
      <c r="L164" t="str">
        <f t="shared" si="15"/>
        <v>🟡 At Risk</v>
      </c>
    </row>
    <row r="165" spans="1:12" x14ac:dyDescent="0.2">
      <c r="A165" t="str">
        <v>NCL</v>
      </c>
      <c r="B165" t="str">
        <v>New Caledonia</v>
      </c>
      <c r="C165">
        <v>100</v>
      </c>
      <c r="D165">
        <v>9.6</v>
      </c>
      <c r="E165">
        <v>16.07568882</v>
      </c>
      <c r="F165" t="str">
        <v>High Income</v>
      </c>
      <c r="G165" t="str">
        <v>East Asia &amp; Pacific</v>
      </c>
      <c r="H165" t="str">
        <v>Universal Access</v>
      </c>
      <c r="I165">
        <f>RANK(C165,C$2:C$213,0)</f>
        <v>1</v>
      </c>
      <c r="J165">
        <f t="shared" si="22"/>
        <v>37</v>
      </c>
      <c r="K165">
        <f>IF(E165="","",RANK(E165,E$2:E$213,1))</f>
        <v>203</v>
      </c>
      <c r="L165" t="str">
        <f t="shared" si="15"/>
        <v>🟠 Low Renewable</v>
      </c>
    </row>
    <row r="166" spans="1:12" x14ac:dyDescent="0.2">
      <c r="A166" t="str">
        <v>NER</v>
      </c>
      <c r="B166" t="str">
        <v>Niger</v>
      </c>
      <c r="C166">
        <v>19.5</v>
      </c>
      <c r="D166">
        <v>0</v>
      </c>
      <c r="E166">
        <v>0.12712561</v>
      </c>
      <c r="F166" t="str">
        <v>Low Income</v>
      </c>
      <c r="G166" t="str">
        <v>Sub-Saharan Africa</v>
      </c>
      <c r="H166" t="str">
        <v>Critical</v>
      </c>
      <c r="I166">
        <f>RANK(C166,C$2:C$213,0)</f>
        <v>206</v>
      </c>
      <c r="J166" t="str">
        <f t="shared" si="22"/>
        <v/>
      </c>
      <c r="K166">
        <f>IF(E166="","",RANK(E166,E$2:E$213,1))</f>
        <v>26</v>
      </c>
      <c r="L166" t="str">
        <f t="shared" si="15"/>
        <v>🔴 Critical</v>
      </c>
    </row>
    <row r="167" spans="1:12" x14ac:dyDescent="0.2">
      <c r="A167" t="str">
        <v>NGA</v>
      </c>
      <c r="B167" t="str">
        <v>Nigeria</v>
      </c>
      <c r="C167">
        <v>60.5</v>
      </c>
      <c r="D167">
        <v>0</v>
      </c>
      <c r="E167">
        <v>0.57827103700000004</v>
      </c>
      <c r="F167" t="str">
        <v>Lower Middle Income</v>
      </c>
      <c r="G167" t="str">
        <v>Sub-Saharan Africa</v>
      </c>
      <c r="H167" t="str">
        <v>Moderate Access</v>
      </c>
      <c r="I167">
        <f>RANK(C167,C$2:C$213,0)</f>
        <v>178</v>
      </c>
      <c r="J167" t="str">
        <f t="shared" si="22"/>
        <v/>
      </c>
      <c r="K167">
        <f>IF(E167="","",RANK(E167,E$2:E$213,1))</f>
        <v>55</v>
      </c>
      <c r="L167" t="str">
        <f t="shared" si="15"/>
        <v>🟡 At Risk</v>
      </c>
    </row>
    <row r="168" spans="1:12" x14ac:dyDescent="0.2">
      <c r="A168" t="str">
        <v>NIC</v>
      </c>
      <c r="B168" t="str">
        <v>Nicaragua</v>
      </c>
      <c r="C168">
        <v>86.5</v>
      </c>
      <c r="D168">
        <v>0</v>
      </c>
      <c r="E168">
        <v>0.78167738200000003</v>
      </c>
      <c r="F168" t="str">
        <v>Lower Middle Income</v>
      </c>
      <c r="G168" t="str">
        <v>Latin America &amp; Caribbean</v>
      </c>
      <c r="H168" t="str">
        <v>High Access</v>
      </c>
      <c r="I168">
        <f>RANK(C168,C$2:C$213,0)</f>
        <v>158</v>
      </c>
      <c r="J168" t="str">
        <f t="shared" si="22"/>
        <v/>
      </c>
      <c r="K168">
        <f>IF(E168="","",RANK(E168,E$2:E$213,1))</f>
        <v>66</v>
      </c>
      <c r="L168" t="str">
        <f t="shared" si="15"/>
        <v>🟠 Low Renewable</v>
      </c>
    </row>
    <row r="169" spans="1:12" x14ac:dyDescent="0.2">
      <c r="A169" t="str">
        <v>NLD</v>
      </c>
      <c r="B169" t="str">
        <v>Netherlands</v>
      </c>
      <c r="C169">
        <v>100</v>
      </c>
      <c r="D169">
        <v>0</v>
      </c>
      <c r="E169">
        <v>7.5201477519999997</v>
      </c>
      <c r="F169" t="str">
        <v>High Income</v>
      </c>
      <c r="G169" t="str">
        <v>Europe &amp; Central Asia</v>
      </c>
      <c r="H169" t="str">
        <v>Universal Access</v>
      </c>
      <c r="I169">
        <f>RANK(C169,C$2:C$213,0)</f>
        <v>1</v>
      </c>
      <c r="J169" t="str">
        <f t="shared" si="22"/>
        <v/>
      </c>
      <c r="K169">
        <f>IF(E169="","",RANK(E169,E$2:E$213,1))</f>
        <v>176</v>
      </c>
      <c r="L169" t="str">
        <f t="shared" si="15"/>
        <v>🟠 Low Renewable</v>
      </c>
    </row>
    <row r="170" spans="1:12" x14ac:dyDescent="0.2">
      <c r="A170" t="str">
        <v>NOR</v>
      </c>
      <c r="B170" t="str">
        <v>Norway</v>
      </c>
      <c r="C170">
        <v>100</v>
      </c>
      <c r="D170">
        <v>0</v>
      </c>
      <c r="E170">
        <v>7.9798582659999999</v>
      </c>
      <c r="F170" t="str">
        <v>High Income</v>
      </c>
      <c r="G170" t="str">
        <v>Europe &amp; Central Asia</v>
      </c>
      <c r="H170" t="str">
        <v>Universal Access</v>
      </c>
      <c r="I170">
        <f>RANK(C170,C$2:C$213,0)</f>
        <v>1</v>
      </c>
      <c r="J170" t="str">
        <f t="shared" si="22"/>
        <v/>
      </c>
      <c r="K170">
        <f>IF(E170="","",RANK(E170,E$2:E$213,1))</f>
        <v>181</v>
      </c>
      <c r="L170" t="str">
        <f t="shared" si="15"/>
        <v>🟠 Low Renewable</v>
      </c>
    </row>
    <row r="171" spans="1:12" x14ac:dyDescent="0.2">
      <c r="A171" t="str">
        <v>NPL</v>
      </c>
      <c r="B171" t="str">
        <v>Nepal</v>
      </c>
      <c r="C171">
        <v>91.3</v>
      </c>
      <c r="D171">
        <v>0</v>
      </c>
      <c r="E171">
        <v>0.50631597699999997</v>
      </c>
      <c r="F171" t="str">
        <v>Lower Middle Income</v>
      </c>
      <c r="G171" t="str">
        <v>South Asia</v>
      </c>
      <c r="H171" t="str">
        <v>High Access</v>
      </c>
      <c r="I171">
        <f>RANK(C171,C$2:C$213,0)</f>
        <v>153</v>
      </c>
      <c r="J171" t="str">
        <f t="shared" si="22"/>
        <v/>
      </c>
      <c r="K171">
        <f>IF(E171="","",RANK(E171,E$2:E$213,1))</f>
        <v>50</v>
      </c>
      <c r="L171" t="str">
        <f t="shared" si="15"/>
        <v>🟠 Low Renewable</v>
      </c>
    </row>
    <row r="172" spans="1:12" x14ac:dyDescent="0.2">
      <c r="A172" t="str">
        <v>NRU</v>
      </c>
      <c r="B172" t="str">
        <v>Nauru</v>
      </c>
      <c r="C172">
        <v>100</v>
      </c>
      <c r="D172">
        <v>1.9</v>
      </c>
      <c r="E172">
        <v>0</v>
      </c>
      <c r="F172" t="str">
        <v>High Income</v>
      </c>
      <c r="G172" t="str">
        <v>East Asia &amp; Pacific</v>
      </c>
      <c r="H172" t="str">
        <v>Universal Access</v>
      </c>
      <c r="I172">
        <f>RANK(C172,C$2:C$213,0)</f>
        <v>1</v>
      </c>
      <c r="J172">
        <f t="shared" si="22"/>
        <v>48</v>
      </c>
      <c r="K172">
        <f>IF(E172="","",RANK(E172,E$2:E$213,1))</f>
        <v>1</v>
      </c>
      <c r="L172" t="str">
        <f t="shared" si="15"/>
        <v>🟠 Low Renewable</v>
      </c>
    </row>
    <row r="173" spans="1:12" x14ac:dyDescent="0.2">
      <c r="A173" t="str">
        <v>NZL</v>
      </c>
      <c r="B173" t="str">
        <v>New Zealand</v>
      </c>
      <c r="C173">
        <v>100</v>
      </c>
      <c r="D173">
        <v>0</v>
      </c>
      <c r="E173">
        <v>6.3216246529999998</v>
      </c>
      <c r="F173" t="str">
        <v>High Income</v>
      </c>
      <c r="G173" t="str">
        <v>East Asia &amp; Pacific</v>
      </c>
      <c r="H173" t="str">
        <v>Universal Access</v>
      </c>
      <c r="I173">
        <f>RANK(C173,C$2:C$213,0)</f>
        <v>1</v>
      </c>
      <c r="J173" t="str">
        <f t="shared" si="22"/>
        <v/>
      </c>
      <c r="K173">
        <f>IF(E173="","",RANK(E173,E$2:E$213,1))</f>
        <v>167</v>
      </c>
      <c r="L173" t="str">
        <f t="shared" si="15"/>
        <v>🟠 Low Renewable</v>
      </c>
    </row>
    <row r="174" spans="1:12" hidden="1" x14ac:dyDescent="0.2">
      <c r="A174" t="str">
        <v>OED</v>
      </c>
      <c r="B174" t="str">
        <v>OECD members</v>
      </c>
      <c r="C174">
        <v>100</v>
      </c>
      <c r="D174">
        <v>0</v>
      </c>
      <c r="E174">
        <v>8.4268479870000004</v>
      </c>
      <c r="F174" t="str">
        <v>Unknown</v>
      </c>
      <c r="G174" t="str">
        <v>Unknown</v>
      </c>
      <c r="H174" t="str">
        <v>Universal Access</v>
      </c>
      <c r="I174">
        <f>RANK(C174,C$2:C$213,0)</f>
        <v>1</v>
      </c>
      <c r="J174">
        <f>IF(D174="","",RANK(D174,D$2:D$213,0))</f>
        <v>56</v>
      </c>
      <c r="K174">
        <f>IF(E174="","",RANK(E174,E$2:E$213,1))</f>
        <v>186</v>
      </c>
      <c r="L174" t="str">
        <f t="shared" si="15"/>
        <v>🟠 Low Renewable</v>
      </c>
    </row>
    <row r="175" spans="1:12" x14ac:dyDescent="0.2">
      <c r="A175" t="str">
        <v>OMN</v>
      </c>
      <c r="B175" t="str">
        <v>Oman</v>
      </c>
      <c r="C175">
        <v>100</v>
      </c>
      <c r="D175">
        <v>0</v>
      </c>
      <c r="E175">
        <v>19.683076450000002</v>
      </c>
      <c r="F175" t="str">
        <v>High Income</v>
      </c>
      <c r="G175" t="str">
        <v>Middle East &amp; North Africa</v>
      </c>
      <c r="H175" t="str">
        <v>Universal Access</v>
      </c>
      <c r="I175">
        <f>RANK(C175,C$2:C$213,0)</f>
        <v>1</v>
      </c>
      <c r="J175" t="str">
        <f>IF(OR(D175="",D175=0),"",RANK(D175,D$2:D$215,0))</f>
        <v/>
      </c>
      <c r="K175">
        <f>IF(E175="","",RANK(E175,E$2:E$213,1))</f>
        <v>207</v>
      </c>
      <c r="L175" t="str">
        <f t="shared" si="15"/>
        <v>🟠 Low Renewable</v>
      </c>
    </row>
    <row r="176" spans="1:12" hidden="1" x14ac:dyDescent="0.2">
      <c r="A176" t="str">
        <v>OSS</v>
      </c>
      <c r="B176" t="str">
        <v>Other small states</v>
      </c>
      <c r="C176">
        <v>93.960531779999997</v>
      </c>
      <c r="D176">
        <v>0</v>
      </c>
      <c r="E176">
        <v>4.061076634</v>
      </c>
      <c r="F176" t="str">
        <v>Unknown</v>
      </c>
      <c r="G176" t="str">
        <v>Unknown</v>
      </c>
      <c r="H176" t="str">
        <v>High Access</v>
      </c>
      <c r="I176">
        <f>RANK(C176,C$2:C$213,0)</f>
        <v>147</v>
      </c>
      <c r="J176">
        <f>IF(D176="","",RANK(D176,D$2:D$213,0))</f>
        <v>56</v>
      </c>
      <c r="K176">
        <f>IF(E176="","",RANK(E176,E$2:E$213,1))</f>
        <v>139</v>
      </c>
      <c r="L176" t="str">
        <f t="shared" si="15"/>
        <v>🟠 Low Renewable</v>
      </c>
    </row>
    <row r="177" spans="1:12" x14ac:dyDescent="0.2">
      <c r="A177" t="str">
        <v>PAK</v>
      </c>
      <c r="B177" t="str">
        <v>Pakistan</v>
      </c>
      <c r="C177">
        <v>95</v>
      </c>
      <c r="D177">
        <v>0</v>
      </c>
      <c r="E177">
        <v>0.96582624500000003</v>
      </c>
      <c r="F177" t="str">
        <v>Lower Middle Income</v>
      </c>
      <c r="G177" t="str">
        <v>South Asia</v>
      </c>
      <c r="H177" t="str">
        <v>Universal Access</v>
      </c>
      <c r="I177">
        <f>RANK(C177,C$2:C$213,0)</f>
        <v>140</v>
      </c>
      <c r="J177" t="str">
        <f t="shared" ref="J177:J181" si="23">IF(OR(D177="",D177=0),"",RANK(D177,D$2:D$215,0))</f>
        <v/>
      </c>
      <c r="K177">
        <f>IF(E177="","",RANK(E177,E$2:E$213,1))</f>
        <v>72</v>
      </c>
      <c r="L177" t="str">
        <f t="shared" si="15"/>
        <v>🟠 Low Renewable</v>
      </c>
    </row>
    <row r="178" spans="1:12" x14ac:dyDescent="0.2">
      <c r="A178" t="str">
        <v>PAN</v>
      </c>
      <c r="B178" t="str">
        <v>Panama</v>
      </c>
      <c r="C178">
        <v>95</v>
      </c>
      <c r="D178">
        <v>0</v>
      </c>
      <c r="E178">
        <v>2.6002477289999999</v>
      </c>
      <c r="F178" t="str">
        <v>High Income</v>
      </c>
      <c r="G178" t="str">
        <v>Latin America &amp; Caribbean</v>
      </c>
      <c r="H178" t="str">
        <v>Universal Access</v>
      </c>
      <c r="I178">
        <f>RANK(C178,C$2:C$213,0)</f>
        <v>140</v>
      </c>
      <c r="J178" t="str">
        <f t="shared" si="23"/>
        <v/>
      </c>
      <c r="K178">
        <f>IF(E178="","",RANK(E178,E$2:E$213,1))</f>
        <v>111</v>
      </c>
      <c r="L178" t="str">
        <f t="shared" si="15"/>
        <v>🟠 Low Renewable</v>
      </c>
    </row>
    <row r="179" spans="1:12" x14ac:dyDescent="0.2">
      <c r="A179" t="str">
        <v>PER</v>
      </c>
      <c r="B179" t="str">
        <v>Peru</v>
      </c>
      <c r="C179">
        <v>96.2</v>
      </c>
      <c r="D179">
        <v>0</v>
      </c>
      <c r="E179">
        <v>1.9040826289999999</v>
      </c>
      <c r="F179" t="str">
        <v>Upper Middle Income</v>
      </c>
      <c r="G179" t="str">
        <v>Latin America &amp; Caribbean</v>
      </c>
      <c r="H179" t="str">
        <v>Universal Access</v>
      </c>
      <c r="I179">
        <f>RANK(C179,C$2:C$213,0)</f>
        <v>136</v>
      </c>
      <c r="J179" t="str">
        <f t="shared" si="23"/>
        <v/>
      </c>
      <c r="K179">
        <f>IF(E179="","",RANK(E179,E$2:E$213,1))</f>
        <v>96</v>
      </c>
      <c r="L179" t="str">
        <f t="shared" si="15"/>
        <v>🟠 Low Renewable</v>
      </c>
    </row>
    <row r="180" spans="1:12" x14ac:dyDescent="0.2">
      <c r="A180" t="str">
        <v>PHL</v>
      </c>
      <c r="B180" t="str">
        <v>Philippines</v>
      </c>
      <c r="C180">
        <v>94.8</v>
      </c>
      <c r="D180">
        <v>0</v>
      </c>
      <c r="E180">
        <v>1.331121671</v>
      </c>
      <c r="F180" t="str">
        <v>Lower Middle Income</v>
      </c>
      <c r="G180" t="str">
        <v>East Asia &amp; Pacific</v>
      </c>
      <c r="H180" t="str">
        <v>High Access</v>
      </c>
      <c r="I180">
        <f>RANK(C180,C$2:C$213,0)</f>
        <v>143</v>
      </c>
      <c r="J180" t="str">
        <f t="shared" si="23"/>
        <v/>
      </c>
      <c r="K180">
        <f>IF(E180="","",RANK(E180,E$2:E$213,1))</f>
        <v>81</v>
      </c>
      <c r="L180" t="str">
        <f t="shared" si="15"/>
        <v>🟠 Low Renewable</v>
      </c>
    </row>
    <row r="181" spans="1:12" x14ac:dyDescent="0.2">
      <c r="A181" t="str">
        <v>PLW</v>
      </c>
      <c r="B181" t="str">
        <v>Palau</v>
      </c>
      <c r="C181">
        <v>100</v>
      </c>
      <c r="D181">
        <v>0.9</v>
      </c>
      <c r="E181">
        <v>78.726279629999993</v>
      </c>
      <c r="F181" t="str">
        <v>High Income</v>
      </c>
      <c r="G181" t="str">
        <v>East Asia &amp; Pacific</v>
      </c>
      <c r="H181" t="str">
        <v>Universal Access</v>
      </c>
      <c r="I181">
        <f>RANK(C181,C$2:C$213,0)</f>
        <v>1</v>
      </c>
      <c r="J181">
        <f t="shared" si="23"/>
        <v>52</v>
      </c>
      <c r="K181">
        <f>IF(E181="","",RANK(E181,E$2:E$213,1))</f>
        <v>212</v>
      </c>
      <c r="L181" t="str">
        <f t="shared" si="15"/>
        <v>🟠 Low Renewable</v>
      </c>
    </row>
    <row r="182" spans="1:12" hidden="1" x14ac:dyDescent="0.2">
      <c r="A182" t="str">
        <v>PNG</v>
      </c>
      <c r="B182" t="str">
        <v>Papua New Guinea</v>
      </c>
      <c r="C182">
        <v>19</v>
      </c>
      <c r="D182">
        <v>54.6</v>
      </c>
      <c r="E182">
        <v>0.54193946999999998</v>
      </c>
      <c r="F182" t="str">
        <v>Lower Middle Income</v>
      </c>
      <c r="G182" t="str">
        <v>East Asia &amp; Pacific</v>
      </c>
      <c r="H182" t="str">
        <v>Critical</v>
      </c>
      <c r="I182">
        <f>RANK(C182,C$2:C$213,0)</f>
        <v>208</v>
      </c>
      <c r="J182">
        <f>IF(D182="","",RANK(D182,D$2:D$213,0))</f>
        <v>15</v>
      </c>
      <c r="K182">
        <f>IF(E182="","",RANK(E182,E$2:E$213,1))</f>
        <v>53</v>
      </c>
      <c r="L182" t="str">
        <f t="shared" si="15"/>
        <v>🔴 Critical</v>
      </c>
    </row>
    <row r="183" spans="1:12" x14ac:dyDescent="0.2">
      <c r="A183" t="str">
        <v>POL</v>
      </c>
      <c r="B183" t="str">
        <v>Poland</v>
      </c>
      <c r="C183">
        <v>100</v>
      </c>
      <c r="D183">
        <v>0</v>
      </c>
      <c r="E183">
        <v>8.3635788190000007</v>
      </c>
      <c r="F183" t="str">
        <v>High Income</v>
      </c>
      <c r="G183" t="str">
        <v>Europe &amp; Central Asia</v>
      </c>
      <c r="H183" t="str">
        <v>Universal Access</v>
      </c>
      <c r="I183">
        <f>RANK(C183,C$2:C$213,0)</f>
        <v>1</v>
      </c>
      <c r="J183" t="str">
        <f>IF(OR(D183="",D183=0),"",RANK(D183,D$2:D$215,0))</f>
        <v/>
      </c>
      <c r="K183">
        <f>IF(E183="","",RANK(E183,E$2:E$213,1))</f>
        <v>184</v>
      </c>
      <c r="L183" t="str">
        <f t="shared" si="15"/>
        <v>🟠 Low Renewable</v>
      </c>
    </row>
    <row r="184" spans="1:12" hidden="1" x14ac:dyDescent="0.2">
      <c r="A184" t="str">
        <v>PRE</v>
      </c>
      <c r="B184" t="str">
        <v>Pre-demographic dividend</v>
      </c>
      <c r="C184">
        <v>51.143319169999998</v>
      </c>
      <c r="D184">
        <v>0</v>
      </c>
      <c r="E184">
        <v>0.579928938</v>
      </c>
      <c r="F184" t="str">
        <v>Unknown</v>
      </c>
      <c r="G184" t="str">
        <v>Unknown</v>
      </c>
      <c r="H184" t="str">
        <v>Moderate Access</v>
      </c>
      <c r="I184">
        <f>RANK(C184,C$2:C$213,0)</f>
        <v>190</v>
      </c>
      <c r="J184">
        <f>IF(D184="","",RANK(D184,D$2:D$213,0))</f>
        <v>56</v>
      </c>
      <c r="K184">
        <f>IF(E184="","",RANK(E184,E$2:E$213,1))</f>
        <v>56</v>
      </c>
      <c r="L184" t="str">
        <f t="shared" si="15"/>
        <v>🟡 At Risk</v>
      </c>
    </row>
    <row r="185" spans="1:12" hidden="1" x14ac:dyDescent="0.2">
      <c r="A185" t="str">
        <v>PRI</v>
      </c>
      <c r="B185" t="str">
        <v>Puerto Rico (US)</v>
      </c>
      <c r="C185">
        <v>100</v>
      </c>
      <c r="D185">
        <v>2.5</v>
      </c>
      <c r="E185">
        <v>4.3221142449999999</v>
      </c>
      <c r="F185" t="str">
        <v>High Income</v>
      </c>
      <c r="G185" t="str">
        <v>Latin America &amp; Caribbean</v>
      </c>
      <c r="H185" t="str">
        <v>Universal Access</v>
      </c>
      <c r="I185">
        <f>RANK(C185,C$2:C$213,0)</f>
        <v>1</v>
      </c>
      <c r="J185">
        <f>IF(D185="","",RANK(D185,D$2:D$213,0))</f>
        <v>46</v>
      </c>
      <c r="K185">
        <f>IF(E185="","",RANK(E185,E$2:E$213,1))</f>
        <v>143</v>
      </c>
      <c r="L185" t="str">
        <f t="shared" si="15"/>
        <v>🟠 Low Renewable</v>
      </c>
    </row>
    <row r="186" spans="1:12" hidden="1" x14ac:dyDescent="0.2">
      <c r="A186" t="str">
        <v>PRK</v>
      </c>
      <c r="B186" t="str">
        <v>Korea, Dem. People's Rep.</v>
      </c>
      <c r="C186">
        <v>54.7</v>
      </c>
      <c r="D186">
        <v>0</v>
      </c>
      <c r="E186">
        <v>2.271409931</v>
      </c>
      <c r="F186" t="str">
        <v>Low Income</v>
      </c>
      <c r="G186" t="str">
        <v>East Asia &amp; Pacific</v>
      </c>
      <c r="H186" t="str">
        <v>Moderate Access</v>
      </c>
      <c r="I186">
        <f>RANK(C186,C$2:C$213,0)</f>
        <v>185</v>
      </c>
      <c r="J186">
        <f>IF(D186="","",RANK(D186,D$2:D$213,0))</f>
        <v>56</v>
      </c>
      <c r="K186">
        <f>IF(E186="","",RANK(E186,E$2:E$213,1))</f>
        <v>102</v>
      </c>
      <c r="L186" t="str">
        <f t="shared" si="15"/>
        <v>🟡 At Risk</v>
      </c>
    </row>
    <row r="187" spans="1:12" x14ac:dyDescent="0.2">
      <c r="A187" t="str">
        <v>PRT</v>
      </c>
      <c r="B187" t="str">
        <v>Portugal</v>
      </c>
      <c r="C187">
        <v>100</v>
      </c>
      <c r="D187">
        <v>0</v>
      </c>
      <c r="E187">
        <v>3.8017191709999998</v>
      </c>
      <c r="F187" t="str">
        <v>High Income</v>
      </c>
      <c r="G187" t="str">
        <v>Europe &amp; Central Asia</v>
      </c>
      <c r="H187" t="str">
        <v>Universal Access</v>
      </c>
      <c r="I187">
        <f>RANK(C187,C$2:C$213,0)</f>
        <v>1</v>
      </c>
      <c r="J187" t="str">
        <f t="shared" ref="J187:J188" si="24">IF(OR(D187="",D187=0),"",RANK(D187,D$2:D$215,0))</f>
        <v/>
      </c>
      <c r="K187">
        <f>IF(E187="","",RANK(E187,E$2:E$213,1))</f>
        <v>133</v>
      </c>
      <c r="L187" t="str">
        <f t="shared" si="15"/>
        <v>🟠 Low Renewable</v>
      </c>
    </row>
    <row r="188" spans="1:12" x14ac:dyDescent="0.2">
      <c r="A188" t="str">
        <v>PRY</v>
      </c>
      <c r="B188" t="str">
        <v>Paraguay</v>
      </c>
      <c r="C188">
        <v>100</v>
      </c>
      <c r="D188">
        <v>0</v>
      </c>
      <c r="E188">
        <v>1.1841051149999999</v>
      </c>
      <c r="F188" t="str">
        <v>Upper Middle Income</v>
      </c>
      <c r="G188" t="str">
        <v>Latin America &amp; Caribbean</v>
      </c>
      <c r="H188" t="str">
        <v>Universal Access</v>
      </c>
      <c r="I188">
        <f>RANK(C188,C$2:C$213,0)</f>
        <v>1</v>
      </c>
      <c r="J188" t="str">
        <f t="shared" si="24"/>
        <v/>
      </c>
      <c r="K188">
        <f>IF(E188="","",RANK(E188,E$2:E$213,1))</f>
        <v>77</v>
      </c>
      <c r="L188" t="str">
        <f t="shared" si="15"/>
        <v>🟠 Low Renewable</v>
      </c>
    </row>
    <row r="189" spans="1:12" hidden="1" x14ac:dyDescent="0.2">
      <c r="A189" t="str">
        <v>PSE</v>
      </c>
      <c r="B189" t="str">
        <v>West Bank and Gaza</v>
      </c>
      <c r="C189">
        <v>100</v>
      </c>
      <c r="D189">
        <v>15.4</v>
      </c>
      <c r="E189">
        <v>0</v>
      </c>
      <c r="F189" t="str">
        <v>Lower Middle Income</v>
      </c>
      <c r="G189" t="str">
        <v>Middle East &amp; North Africa</v>
      </c>
      <c r="H189" t="str">
        <v>Universal Access</v>
      </c>
      <c r="I189">
        <f>RANK(C189,C$2:C$213,0)</f>
        <v>1</v>
      </c>
      <c r="J189">
        <f>IF(D189="","",RANK(D189,D$2:D$213,0))</f>
        <v>30</v>
      </c>
      <c r="K189">
        <f>IF(E189="","",RANK(E189,E$2:E$213,1))</f>
        <v>1</v>
      </c>
      <c r="L189" t="str">
        <f t="shared" si="15"/>
        <v>🟠 Low Renewable</v>
      </c>
    </row>
    <row r="190" spans="1:12" hidden="1" x14ac:dyDescent="0.2">
      <c r="A190" t="str">
        <v>PSS</v>
      </c>
      <c r="B190" t="str">
        <v>Pacific island small states</v>
      </c>
      <c r="C190">
        <v>85.792388509999995</v>
      </c>
      <c r="D190">
        <v>0</v>
      </c>
      <c r="E190">
        <v>1.4955296380000001</v>
      </c>
      <c r="F190" t="str">
        <v>Unknown</v>
      </c>
      <c r="G190" t="str">
        <v>Unknown</v>
      </c>
      <c r="H190" t="str">
        <v>High Access</v>
      </c>
      <c r="I190">
        <f>RANK(C190,C$2:C$213,0)</f>
        <v>159</v>
      </c>
      <c r="J190">
        <f>IF(D190="","",RANK(D190,D$2:D$213,0))</f>
        <v>56</v>
      </c>
      <c r="K190">
        <f>IF(E190="","",RANK(E190,E$2:E$213,1))</f>
        <v>85</v>
      </c>
      <c r="L190" t="str">
        <f t="shared" si="15"/>
        <v>🟠 Low Renewable</v>
      </c>
    </row>
    <row r="191" spans="1:12" hidden="1" x14ac:dyDescent="0.2">
      <c r="A191" t="str">
        <v>PST</v>
      </c>
      <c r="B191" t="str">
        <v>Post-demographic dividend</v>
      </c>
      <c r="C191">
        <v>100</v>
      </c>
      <c r="D191">
        <v>0</v>
      </c>
      <c r="E191">
        <v>9.3471344809999994</v>
      </c>
      <c r="F191" t="str">
        <v>Unknown</v>
      </c>
      <c r="G191" t="str">
        <v>Unknown</v>
      </c>
      <c r="H191" t="str">
        <v>Universal Access</v>
      </c>
      <c r="I191">
        <f>RANK(C191,C$2:C$213,0)</f>
        <v>1</v>
      </c>
      <c r="J191">
        <f>IF(D191="","",RANK(D191,D$2:D$213,0))</f>
        <v>56</v>
      </c>
      <c r="K191">
        <f>IF(E191="","",RANK(E191,E$2:E$213,1))</f>
        <v>192</v>
      </c>
      <c r="L191" t="str">
        <f t="shared" si="15"/>
        <v>🟠 Low Renewable</v>
      </c>
    </row>
    <row r="192" spans="1:12" hidden="1" x14ac:dyDescent="0.2">
      <c r="A192" t="str">
        <v>PYF</v>
      </c>
      <c r="B192" t="str">
        <v>French Polynesia</v>
      </c>
      <c r="C192">
        <v>100</v>
      </c>
      <c r="D192">
        <v>7</v>
      </c>
      <c r="E192">
        <v>3.3019709110000002</v>
      </c>
      <c r="F192" t="str">
        <v>High Income</v>
      </c>
      <c r="G192" t="str">
        <v>East Asia &amp; Pacific</v>
      </c>
      <c r="H192" t="str">
        <v>Universal Access</v>
      </c>
      <c r="I192">
        <f>RANK(C192,C$2:C$213,0)</f>
        <v>1</v>
      </c>
      <c r="J192">
        <f>IF(D192="","",RANK(D192,D$2:D$213,0))</f>
        <v>41</v>
      </c>
      <c r="K192">
        <f>IF(E192="","",RANK(E192,E$2:E$213,1))</f>
        <v>123</v>
      </c>
      <c r="L192" t="str">
        <f t="shared" si="15"/>
        <v>🟠 Low Renewable</v>
      </c>
    </row>
    <row r="193" spans="1:12" x14ac:dyDescent="0.2">
      <c r="A193" t="str">
        <v>QAT</v>
      </c>
      <c r="B193" t="str">
        <v>Qatar</v>
      </c>
      <c r="C193">
        <v>100</v>
      </c>
      <c r="D193">
        <v>0</v>
      </c>
      <c r="E193">
        <v>45.19595399</v>
      </c>
      <c r="F193" t="str">
        <v>High Income</v>
      </c>
      <c r="G193" t="str">
        <v>Middle East &amp; North Africa</v>
      </c>
      <c r="H193" t="str">
        <v>Universal Access</v>
      </c>
      <c r="I193">
        <f>RANK(C193,C$2:C$213,0)</f>
        <v>1</v>
      </c>
      <c r="J193" t="str">
        <f t="shared" ref="J193:J196" si="25">IF(OR(D193="",D193=0),"",RANK(D193,D$2:D$215,0))</f>
        <v/>
      </c>
      <c r="K193">
        <f>IF(E193="","",RANK(E193,E$2:E$213,1))</f>
        <v>211</v>
      </c>
      <c r="L193" t="str">
        <f t="shared" ref="L193:L255" si="26">IF(C193="","No Data",IF(C193&lt;50,"🔴 Critical",IF(C193&lt;80,"🟡 At Risk",IF(D193&lt;20,"🟠 Low Renewable","🟢 On Track"))))</f>
        <v>🟠 Low Renewable</v>
      </c>
    </row>
    <row r="194" spans="1:12" x14ac:dyDescent="0.2">
      <c r="A194" t="str">
        <v>ROU</v>
      </c>
      <c r="B194" t="str">
        <v>Romania</v>
      </c>
      <c r="C194">
        <v>100</v>
      </c>
      <c r="D194">
        <v>0</v>
      </c>
      <c r="E194">
        <v>3.9727795920000002</v>
      </c>
      <c r="F194" t="str">
        <v>High Income</v>
      </c>
      <c r="G194" t="str">
        <v>Europe &amp; Central Asia</v>
      </c>
      <c r="H194" t="str">
        <v>Universal Access</v>
      </c>
      <c r="I194">
        <f>RANK(C194,C$2:C$213,0)</f>
        <v>1</v>
      </c>
      <c r="J194" t="str">
        <f t="shared" si="25"/>
        <v/>
      </c>
      <c r="K194">
        <f>IF(E194="","",RANK(E194,E$2:E$213,1))</f>
        <v>137</v>
      </c>
      <c r="L194" t="str">
        <f t="shared" si="26"/>
        <v>🟠 Low Renewable</v>
      </c>
    </row>
    <row r="195" spans="1:12" x14ac:dyDescent="0.2">
      <c r="A195" t="str">
        <v>RUS</v>
      </c>
      <c r="B195" t="str">
        <v>Russian Federation</v>
      </c>
      <c r="C195">
        <v>100</v>
      </c>
      <c r="D195">
        <v>0</v>
      </c>
      <c r="E195">
        <v>13.14138384</v>
      </c>
      <c r="F195" t="str">
        <v>Upper Middle Income</v>
      </c>
      <c r="G195" t="str">
        <v>Europe &amp; Central Asia</v>
      </c>
      <c r="H195" t="str">
        <v>Universal Access</v>
      </c>
      <c r="I195">
        <f>RANK(C195,C$2:C$213,0)</f>
        <v>1</v>
      </c>
      <c r="J195" t="str">
        <f t="shared" si="25"/>
        <v/>
      </c>
      <c r="K195">
        <f>IF(E195="","",RANK(E195,E$2:E$213,1))</f>
        <v>199</v>
      </c>
      <c r="L195" t="str">
        <f t="shared" si="26"/>
        <v>🟠 Low Renewable</v>
      </c>
    </row>
    <row r="196" spans="1:12" x14ac:dyDescent="0.2">
      <c r="A196" t="str">
        <v>RWA</v>
      </c>
      <c r="B196" t="str">
        <v>Rwanda</v>
      </c>
      <c r="C196">
        <v>50.6</v>
      </c>
      <c r="D196">
        <v>79.900000000000006</v>
      </c>
      <c r="E196">
        <v>0.161247906</v>
      </c>
      <c r="F196" t="str">
        <v>Low Income</v>
      </c>
      <c r="G196" t="str">
        <v>Sub-Saharan Africa</v>
      </c>
      <c r="H196" t="str">
        <v>Moderate Access</v>
      </c>
      <c r="I196">
        <f>RANK(C196,C$2:C$213,0)</f>
        <v>191</v>
      </c>
      <c r="J196">
        <f t="shared" si="25"/>
        <v>8</v>
      </c>
      <c r="K196">
        <f>IF(E196="","",RANK(E196,E$2:E$213,1))</f>
        <v>29</v>
      </c>
      <c r="L196" t="str">
        <f t="shared" si="26"/>
        <v>🟡 At Risk</v>
      </c>
    </row>
    <row r="197" spans="1:12" hidden="1" x14ac:dyDescent="0.2">
      <c r="A197" t="str">
        <v>SAS</v>
      </c>
      <c r="B197" t="str">
        <v>South Asia</v>
      </c>
      <c r="C197">
        <v>99.089511470000005</v>
      </c>
      <c r="D197">
        <v>0</v>
      </c>
      <c r="E197">
        <v>1.800411516</v>
      </c>
      <c r="F197" t="str">
        <v>Unknown</v>
      </c>
      <c r="G197" t="str">
        <v>Unknown</v>
      </c>
      <c r="H197" t="str">
        <v>Universal Access</v>
      </c>
      <c r="I197">
        <f>RANK(C197,C$2:C$213,0)</f>
        <v>126</v>
      </c>
      <c r="J197">
        <f>IF(D197="","",RANK(D197,D$2:D$213,0))</f>
        <v>56</v>
      </c>
      <c r="K197">
        <f>IF(E197="","",RANK(E197,E$2:E$213,1))</f>
        <v>93</v>
      </c>
      <c r="L197" t="str">
        <f t="shared" si="26"/>
        <v>🟠 Low Renewable</v>
      </c>
    </row>
    <row r="198" spans="1:12" x14ac:dyDescent="0.2">
      <c r="A198" t="str">
        <v>SAU</v>
      </c>
      <c r="B198" t="str">
        <v>Saudi Arabia</v>
      </c>
      <c r="C198">
        <v>100</v>
      </c>
      <c r="D198">
        <v>0</v>
      </c>
      <c r="E198">
        <v>19.2828743</v>
      </c>
      <c r="F198" t="str">
        <v>High Income</v>
      </c>
      <c r="G198" t="str">
        <v>Middle East &amp; North Africa</v>
      </c>
      <c r="H198" t="str">
        <v>Universal Access</v>
      </c>
      <c r="I198">
        <f>RANK(C198,C$2:C$213,0)</f>
        <v>1</v>
      </c>
      <c r="J198" t="str">
        <f t="shared" ref="J198:J207" si="27">IF(OR(D198="",D198=0),"",RANK(D198,D$2:D$215,0))</f>
        <v/>
      </c>
      <c r="K198">
        <f>IF(E198="","",RANK(E198,E$2:E$213,1))</f>
        <v>205</v>
      </c>
      <c r="L198" t="str">
        <f t="shared" si="26"/>
        <v>🟠 Low Renewable</v>
      </c>
    </row>
    <row r="199" spans="1:12" x14ac:dyDescent="0.2">
      <c r="A199" t="str">
        <v>SDN</v>
      </c>
      <c r="B199" t="str">
        <v>Sudan</v>
      </c>
      <c r="C199">
        <v>63.2</v>
      </c>
      <c r="D199">
        <v>0</v>
      </c>
      <c r="E199">
        <v>0.434223311</v>
      </c>
      <c r="F199" t="str">
        <v>Low Income</v>
      </c>
      <c r="G199" t="str">
        <v>Sub-Saharan Africa</v>
      </c>
      <c r="H199" t="str">
        <v>Moderate Access</v>
      </c>
      <c r="I199">
        <f>RANK(C199,C$2:C$213,0)</f>
        <v>177</v>
      </c>
      <c r="J199" t="str">
        <f t="shared" si="27"/>
        <v/>
      </c>
      <c r="K199">
        <f>IF(E199="","",RANK(E199,E$2:E$213,1))</f>
        <v>48</v>
      </c>
      <c r="L199" t="str">
        <f t="shared" si="26"/>
        <v>🟡 At Risk</v>
      </c>
    </row>
    <row r="200" spans="1:12" x14ac:dyDescent="0.2">
      <c r="A200" t="str">
        <v>SEN</v>
      </c>
      <c r="B200" t="str">
        <v>Senegal</v>
      </c>
      <c r="C200">
        <v>67.900000000000006</v>
      </c>
      <c r="D200">
        <v>0</v>
      </c>
      <c r="E200">
        <v>0.82395984</v>
      </c>
      <c r="F200" t="str">
        <v>Lower Middle Income</v>
      </c>
      <c r="G200" t="str">
        <v>Sub-Saharan Africa</v>
      </c>
      <c r="H200" t="str">
        <v>Moderate Access</v>
      </c>
      <c r="I200">
        <f>RANK(C200,C$2:C$213,0)</f>
        <v>172</v>
      </c>
      <c r="J200" t="str">
        <f t="shared" si="27"/>
        <v/>
      </c>
      <c r="K200">
        <f>IF(E200="","",RANK(E200,E$2:E$213,1))</f>
        <v>68</v>
      </c>
      <c r="L200" t="str">
        <f t="shared" si="26"/>
        <v>🟡 At Risk</v>
      </c>
    </row>
    <row r="201" spans="1:12" x14ac:dyDescent="0.2">
      <c r="A201" t="str">
        <v>SGP</v>
      </c>
      <c r="B201" t="str">
        <v>Singapore</v>
      </c>
      <c r="C201">
        <v>100</v>
      </c>
      <c r="D201">
        <v>0</v>
      </c>
      <c r="E201">
        <v>9.9958275840000006</v>
      </c>
      <c r="F201" t="str">
        <v>High Income</v>
      </c>
      <c r="G201" t="str">
        <v>East Asia &amp; Pacific</v>
      </c>
      <c r="H201" t="str">
        <v>Universal Access</v>
      </c>
      <c r="I201">
        <f>RANK(C201,C$2:C$213,0)</f>
        <v>1</v>
      </c>
      <c r="J201" t="str">
        <f t="shared" si="27"/>
        <v/>
      </c>
      <c r="K201">
        <f>IF(E201="","",RANK(E201,E$2:E$213,1))</f>
        <v>193</v>
      </c>
      <c r="L201" t="str">
        <f t="shared" si="26"/>
        <v>🟠 Low Renewable</v>
      </c>
    </row>
    <row r="202" spans="1:12" x14ac:dyDescent="0.2">
      <c r="A202" t="str">
        <v>SLB</v>
      </c>
      <c r="B202" t="str">
        <v>Solomon Islands</v>
      </c>
      <c r="C202">
        <v>76</v>
      </c>
      <c r="D202">
        <v>50.1</v>
      </c>
      <c r="E202">
        <v>0.38281015899999998</v>
      </c>
      <c r="F202" t="str">
        <v>Lower Middle Income</v>
      </c>
      <c r="G202" t="str">
        <v>East Asia &amp; Pacific</v>
      </c>
      <c r="H202" t="str">
        <v>Moderate Access</v>
      </c>
      <c r="I202">
        <f>RANK(C202,C$2:C$213,0)</f>
        <v>165</v>
      </c>
      <c r="J202">
        <f t="shared" si="27"/>
        <v>16</v>
      </c>
      <c r="K202">
        <f>IF(E202="","",RANK(E202,E$2:E$213,1))</f>
        <v>44</v>
      </c>
      <c r="L202" t="str">
        <f t="shared" si="26"/>
        <v>🟡 At Risk</v>
      </c>
    </row>
    <row r="203" spans="1:12" x14ac:dyDescent="0.2">
      <c r="A203" t="str">
        <v>SLE</v>
      </c>
      <c r="B203" t="str">
        <v>Sierra Leone</v>
      </c>
      <c r="C203">
        <v>29.4</v>
      </c>
      <c r="D203">
        <v>71.599999999999994</v>
      </c>
      <c r="E203">
        <v>0.17721809899999999</v>
      </c>
      <c r="F203" t="str">
        <v>Low Income</v>
      </c>
      <c r="G203" t="str">
        <v>Sub-Saharan Africa</v>
      </c>
      <c r="H203" t="str">
        <v>Low Access</v>
      </c>
      <c r="I203">
        <f>RANK(C203,C$2:C$213,0)</f>
        <v>204</v>
      </c>
      <c r="J203">
        <f t="shared" si="27"/>
        <v>9</v>
      </c>
      <c r="K203">
        <f>IF(E203="","",RANK(E203,E$2:E$213,1))</f>
        <v>32</v>
      </c>
      <c r="L203" t="str">
        <f t="shared" si="26"/>
        <v>🔴 Critical</v>
      </c>
    </row>
    <row r="204" spans="1:12" x14ac:dyDescent="0.2">
      <c r="A204" t="str">
        <v>SLV</v>
      </c>
      <c r="B204" t="str">
        <v>El Salvador</v>
      </c>
      <c r="C204">
        <v>100</v>
      </c>
      <c r="D204">
        <v>0</v>
      </c>
      <c r="E204">
        <v>1.3479888520000001</v>
      </c>
      <c r="F204" t="str">
        <v>Lower Middle Income</v>
      </c>
      <c r="G204" t="str">
        <v>Latin America &amp; Caribbean</v>
      </c>
      <c r="H204" t="str">
        <v>Universal Access</v>
      </c>
      <c r="I204">
        <f>RANK(C204,C$2:C$213,0)</f>
        <v>1</v>
      </c>
      <c r="J204" t="str">
        <f t="shared" si="27"/>
        <v/>
      </c>
      <c r="K204">
        <f>IF(E204="","",RANK(E204,E$2:E$213,1))</f>
        <v>82</v>
      </c>
      <c r="L204" t="str">
        <f t="shared" si="26"/>
        <v>🟠 Low Renewable</v>
      </c>
    </row>
    <row r="205" spans="1:12" x14ac:dyDescent="0.2">
      <c r="A205" t="str">
        <v>SMR</v>
      </c>
      <c r="B205" t="str">
        <v>San Marino</v>
      </c>
      <c r="C205">
        <v>100</v>
      </c>
      <c r="D205">
        <v>0</v>
      </c>
      <c r="E205">
        <v>0</v>
      </c>
      <c r="F205" t="str">
        <v>High Income</v>
      </c>
      <c r="G205" t="str">
        <v>Europe &amp; Central Asia</v>
      </c>
      <c r="H205" t="str">
        <v>Universal Access</v>
      </c>
      <c r="I205">
        <f>RANK(C205,C$2:C$213,0)</f>
        <v>1</v>
      </c>
      <c r="J205" t="str">
        <f t="shared" si="27"/>
        <v/>
      </c>
      <c r="K205">
        <f>IF(E205="","",RANK(E205,E$2:E$213,1))</f>
        <v>1</v>
      </c>
      <c r="L205" t="str">
        <f t="shared" si="26"/>
        <v>🟠 Low Renewable</v>
      </c>
    </row>
    <row r="206" spans="1:12" x14ac:dyDescent="0.2">
      <c r="A206" t="str">
        <v>SOM</v>
      </c>
      <c r="B206" t="str">
        <v>Somalia, Fed. Rep.</v>
      </c>
      <c r="C206">
        <v>48.9</v>
      </c>
      <c r="D206">
        <v>95.4</v>
      </c>
      <c r="E206">
        <v>4.6787149E-2</v>
      </c>
      <c r="F206" t="str">
        <v>Low Income</v>
      </c>
      <c r="G206" t="str">
        <v>Sub-Saharan Africa</v>
      </c>
      <c r="H206" t="str">
        <v>Low Access</v>
      </c>
      <c r="I206">
        <f>RANK(C206,C$2:C$213,0)</f>
        <v>196</v>
      </c>
      <c r="J206">
        <f t="shared" si="27"/>
        <v>1</v>
      </c>
      <c r="K206">
        <f>IF(E206="","",RANK(E206,E$2:E$213,1))</f>
        <v>22</v>
      </c>
      <c r="L206" t="str">
        <f t="shared" si="26"/>
        <v>🔴 Critical</v>
      </c>
    </row>
    <row r="207" spans="1:12" x14ac:dyDescent="0.2">
      <c r="A207" t="str">
        <v>SRB</v>
      </c>
      <c r="B207" t="str">
        <v>Serbia</v>
      </c>
      <c r="C207">
        <v>100</v>
      </c>
      <c r="D207">
        <v>0</v>
      </c>
      <c r="E207">
        <v>0</v>
      </c>
      <c r="F207" t="str">
        <v>Upper Middle Income</v>
      </c>
      <c r="G207" t="str">
        <v>Europe &amp; Central Asia</v>
      </c>
      <c r="H207" t="str">
        <v>Universal Access</v>
      </c>
      <c r="I207">
        <f>RANK(C207,C$2:C$213,0)</f>
        <v>1</v>
      </c>
      <c r="J207" t="str">
        <f t="shared" si="27"/>
        <v/>
      </c>
      <c r="K207">
        <f>IF(E207="","",RANK(E207,E$2:E$213,1))</f>
        <v>1</v>
      </c>
      <c r="L207" t="str">
        <f t="shared" si="26"/>
        <v>🟠 Low Renewable</v>
      </c>
    </row>
    <row r="208" spans="1:12" hidden="1" x14ac:dyDescent="0.2">
      <c r="A208" t="str">
        <v>SSA</v>
      </c>
      <c r="B208" t="str">
        <v>Sub-Saharan Africa (excluding high income)</v>
      </c>
      <c r="C208">
        <v>51.148993400000002</v>
      </c>
      <c r="D208">
        <v>0</v>
      </c>
      <c r="E208">
        <v>0.78592191700000003</v>
      </c>
      <c r="F208" t="str">
        <v>Unknown</v>
      </c>
      <c r="G208" t="str">
        <v>Unknown</v>
      </c>
      <c r="H208" t="str">
        <v>Moderate Access</v>
      </c>
      <c r="I208">
        <f>RANK(C208,C$2:C$213,0)</f>
        <v>189</v>
      </c>
      <c r="J208">
        <f>IF(D208="","",RANK(D208,D$2:D$213,0))</f>
        <v>56</v>
      </c>
      <c r="K208">
        <f>IF(E208="","",RANK(E208,E$2:E$213,1))</f>
        <v>67</v>
      </c>
      <c r="L208" t="str">
        <f t="shared" si="26"/>
        <v>🟡 At Risk</v>
      </c>
    </row>
    <row r="209" spans="1:12" x14ac:dyDescent="0.2">
      <c r="A209" t="str">
        <v>SSD</v>
      </c>
      <c r="B209" t="str">
        <v>South Sudan</v>
      </c>
      <c r="C209">
        <v>8.4</v>
      </c>
      <c r="D209">
        <v>0</v>
      </c>
      <c r="E209">
        <v>0</v>
      </c>
      <c r="F209" t="str">
        <v>Low Income</v>
      </c>
      <c r="G209" t="str">
        <v>Sub-Saharan Africa</v>
      </c>
      <c r="H209" t="str">
        <v>Critical</v>
      </c>
      <c r="I209">
        <f>RANK(C209,C$2:C$213,0)</f>
        <v>212</v>
      </c>
      <c r="J209" t="str">
        <f>IF(OR(D209="",D209=0),"",RANK(D209,D$2:D$215,0))</f>
        <v/>
      </c>
      <c r="K209">
        <f>IF(E209="","",RANK(E209,E$2:E$213,1))</f>
        <v>1</v>
      </c>
      <c r="L209" t="str">
        <f t="shared" si="26"/>
        <v>🔴 Critical</v>
      </c>
    </row>
    <row r="210" spans="1:12" hidden="1" x14ac:dyDescent="0.2">
      <c r="A210" t="str">
        <v>SSF</v>
      </c>
      <c r="B210" t="str">
        <v>Sub-Saharan Africa</v>
      </c>
      <c r="C210">
        <v>51.587377580000002</v>
      </c>
      <c r="D210">
        <v>0</v>
      </c>
      <c r="E210">
        <v>0.720694536</v>
      </c>
      <c r="F210" t="str">
        <v>Unknown</v>
      </c>
      <c r="G210" t="str">
        <v>Unknown</v>
      </c>
      <c r="H210" t="str">
        <v>Moderate Access</v>
      </c>
      <c r="I210">
        <f>RANK(C210,C$2:C$213,0)</f>
        <v>188</v>
      </c>
      <c r="J210">
        <f>IF(D210="","",RANK(D210,D$2:D$213,0))</f>
        <v>56</v>
      </c>
      <c r="K210">
        <f>IF(E210="","",RANK(E210,E$2:E$213,1))</f>
        <v>63</v>
      </c>
      <c r="L210" t="str">
        <f t="shared" si="26"/>
        <v>🟡 At Risk</v>
      </c>
    </row>
    <row r="211" spans="1:12" hidden="1" x14ac:dyDescent="0.2">
      <c r="A211" t="str">
        <v>SST</v>
      </c>
      <c r="B211" t="str">
        <v>Small states</v>
      </c>
      <c r="C211">
        <v>93.852223640000005</v>
      </c>
      <c r="D211">
        <v>0</v>
      </c>
      <c r="E211">
        <v>4.7676850320000002</v>
      </c>
      <c r="F211" t="str">
        <v>Unknown</v>
      </c>
      <c r="G211" t="str">
        <v>Unknown</v>
      </c>
      <c r="H211" t="str">
        <v>High Access</v>
      </c>
      <c r="I211">
        <f>RANK(C211,C$2:C$213,0)</f>
        <v>148</v>
      </c>
      <c r="J211">
        <f>IF(D211="","",RANK(D211,D$2:D$213,0))</f>
        <v>56</v>
      </c>
      <c r="K211">
        <f>IF(E211="","",RANK(E211,E$2:E$213,1))</f>
        <v>152</v>
      </c>
      <c r="L211" t="str">
        <f t="shared" si="26"/>
        <v>🟠 Low Renewable</v>
      </c>
    </row>
    <row r="212" spans="1:12" hidden="1" x14ac:dyDescent="0.2">
      <c r="A212" t="str">
        <v>STP</v>
      </c>
      <c r="B212" t="str">
        <v>Sao Tome and Principe</v>
      </c>
      <c r="C212">
        <v>78</v>
      </c>
      <c r="D212">
        <v>42.5</v>
      </c>
      <c r="E212">
        <v>0.62393672300000003</v>
      </c>
      <c r="F212" t="str">
        <v>Lower Middle Income</v>
      </c>
      <c r="G212" t="str">
        <v>Sub-Saharan Africa</v>
      </c>
      <c r="H212" t="str">
        <v>Moderate Access</v>
      </c>
      <c r="I212">
        <f>RANK(C212,C$2:C$213,0)</f>
        <v>163</v>
      </c>
      <c r="J212">
        <f>IF(D212="","",RANK(D212,D$2:D$213,0))</f>
        <v>19</v>
      </c>
      <c r="K212">
        <f>IF(E212="","",RANK(E212,E$2:E$213,1))</f>
        <v>60</v>
      </c>
      <c r="L212" t="str">
        <f t="shared" si="26"/>
        <v>🟡 At Risk</v>
      </c>
    </row>
    <row r="213" spans="1:12" x14ac:dyDescent="0.2">
      <c r="A213" t="str">
        <v>SUR</v>
      </c>
      <c r="B213" t="str">
        <v>Suriname</v>
      </c>
      <c r="C213">
        <v>99</v>
      </c>
      <c r="D213">
        <v>0</v>
      </c>
      <c r="E213">
        <v>4.5939752619999998</v>
      </c>
      <c r="F213" t="str">
        <v>Upper Middle Income</v>
      </c>
      <c r="G213" t="str">
        <v>Latin America &amp; Caribbean</v>
      </c>
      <c r="H213" t="str">
        <v>Universal Access</v>
      </c>
      <c r="I213">
        <f>RANK(C213,C$2:C$213,0)</f>
        <v>127</v>
      </c>
      <c r="J213" t="str">
        <f>IF(OR(D213="",D213=0),"",RANK(D213,D$2:D$215,0))</f>
        <v/>
      </c>
      <c r="K213">
        <f>IF(E213="","",RANK(E213,E$2:E$213,1))</f>
        <v>149</v>
      </c>
      <c r="L213" t="str">
        <f t="shared" si="26"/>
        <v>🟠 Low Renewable</v>
      </c>
    </row>
    <row r="214" spans="1:12" hidden="1" x14ac:dyDescent="0.2">
      <c r="A214" t="str">
        <v>SVK</v>
      </c>
      <c r="B214" t="str">
        <v>Slovak Republic</v>
      </c>
      <c r="C214">
        <v>100</v>
      </c>
      <c r="D214">
        <v>0</v>
      </c>
      <c r="E214">
        <v>6.1101280029999998</v>
      </c>
      <c r="F214" t="str">
        <v>High Income</v>
      </c>
      <c r="G214" t="str">
        <v>Europe &amp; Central Asia</v>
      </c>
      <c r="H214" t="str">
        <v>Universal Access</v>
      </c>
      <c r="I214">
        <f>RANK(C214,C$2:C$213,0)</f>
        <v>1</v>
      </c>
      <c r="J214">
        <f>IF(D214="","",RANK(D214,D$2:D$213,0))</f>
        <v>56</v>
      </c>
      <c r="K214" t="e">
        <f>IF(E214="","",RANK(E214,E$2:E$213,1))</f>
        <v>#N/A</v>
      </c>
      <c r="L214" t="str">
        <f t="shared" si="26"/>
        <v>🟠 Low Renewable</v>
      </c>
    </row>
    <row r="215" spans="1:12" x14ac:dyDescent="0.2">
      <c r="A215" t="str">
        <v>SVN</v>
      </c>
      <c r="B215" t="str">
        <v>Slovenia</v>
      </c>
      <c r="C215">
        <v>100</v>
      </c>
      <c r="D215">
        <v>0</v>
      </c>
      <c r="E215">
        <v>6.3394025589999998</v>
      </c>
      <c r="F215" t="str">
        <v>High Income</v>
      </c>
      <c r="G215" t="str">
        <v>Europe &amp; Central Asia</v>
      </c>
      <c r="H215" t="str">
        <v>Universal Access</v>
      </c>
      <c r="I215">
        <f>RANK(C215,C$2:C$213,0)</f>
        <v>1</v>
      </c>
      <c r="J215" t="str">
        <f t="shared" ref="J215:J216" si="28">IF(OR(D215="",D215=0),"",RANK(D215,D$2:D$215,0))</f>
        <v/>
      </c>
      <c r="K215" t="e">
        <f>IF(E215="","",RANK(E215,E$2:E$213,1))</f>
        <v>#N/A</v>
      </c>
      <c r="L215" t="str">
        <f t="shared" si="26"/>
        <v>🟠 Low Renewable</v>
      </c>
    </row>
    <row r="216" spans="1:12" x14ac:dyDescent="0.2">
      <c r="A216" t="str">
        <v>SWE</v>
      </c>
      <c r="B216" t="str">
        <v>Sweden</v>
      </c>
      <c r="C216">
        <v>100</v>
      </c>
      <c r="D216">
        <v>0</v>
      </c>
      <c r="E216">
        <v>3.59996304</v>
      </c>
      <c r="F216" t="str">
        <v>High Income</v>
      </c>
      <c r="G216" t="str">
        <v>Europe &amp; Central Asia</v>
      </c>
      <c r="H216" t="str">
        <v>Universal Access</v>
      </c>
      <c r="I216">
        <f>RANK(C216,C$2:C$213,0)</f>
        <v>1</v>
      </c>
      <c r="J216" t="str">
        <f t="shared" si="28"/>
        <v/>
      </c>
      <c r="K216" t="e">
        <f>IF(E216="","",RANK(E216,E$2:E$213,1))</f>
        <v>#N/A</v>
      </c>
      <c r="L216" t="str">
        <f t="shared" si="26"/>
        <v>🟠 Low Renewable</v>
      </c>
    </row>
    <row r="217" spans="1:12" hidden="1" x14ac:dyDescent="0.2">
      <c r="A217" t="str">
        <v>SWZ</v>
      </c>
      <c r="B217" t="str">
        <v>Eswatini</v>
      </c>
      <c r="C217">
        <v>82.3</v>
      </c>
      <c r="D217">
        <v>64.7</v>
      </c>
      <c r="E217">
        <v>0.88316103599999995</v>
      </c>
      <c r="F217" t="str">
        <v>Lower Middle Income</v>
      </c>
      <c r="G217" t="str">
        <v>Sub-Saharan Africa</v>
      </c>
      <c r="H217" t="str">
        <v>High Access</v>
      </c>
      <c r="I217" t="e">
        <f>RANK(C217,C$2:C$213,0)</f>
        <v>#N/A</v>
      </c>
      <c r="J217" t="e">
        <f>IF(D217="","",RANK(D217,D$2:D$213,0))</f>
        <v>#N/A</v>
      </c>
      <c r="K217" t="e">
        <f>IF(E217="","",RANK(E217,E$2:E$213,1))</f>
        <v>#N/A</v>
      </c>
      <c r="L217" t="str">
        <f t="shared" si="26"/>
        <v>🟢 On Track</v>
      </c>
    </row>
    <row r="218" spans="1:12" hidden="1" x14ac:dyDescent="0.2">
      <c r="A218" t="str">
        <v>SXM</v>
      </c>
      <c r="B218" t="str">
        <v>Sint Maarten (Dutch part)</v>
      </c>
      <c r="C218">
        <v>100</v>
      </c>
      <c r="D218">
        <v>0</v>
      </c>
      <c r="E218">
        <v>0</v>
      </c>
      <c r="F218" t="str">
        <v>High Income</v>
      </c>
      <c r="G218" t="str">
        <v>Latin America &amp; Caribbean</v>
      </c>
      <c r="H218" t="str">
        <v>Universal Access</v>
      </c>
      <c r="I218">
        <f>RANK(C218,C$2:C$213,0)</f>
        <v>1</v>
      </c>
      <c r="J218">
        <f>IF(D218="","",RANK(D218,D$2:D$213,0))</f>
        <v>56</v>
      </c>
      <c r="K218">
        <f>IF(E218="","",RANK(E218,E$2:E$213,1))</f>
        <v>1</v>
      </c>
      <c r="L218" t="str">
        <f t="shared" si="26"/>
        <v>🟠 Low Renewable</v>
      </c>
    </row>
    <row r="219" spans="1:12" x14ac:dyDescent="0.2">
      <c r="A219" t="str">
        <v>SYC</v>
      </c>
      <c r="B219" t="str">
        <v>Seychelles</v>
      </c>
      <c r="C219">
        <v>100</v>
      </c>
      <c r="D219">
        <v>1.9</v>
      </c>
      <c r="E219">
        <v>7.0271442630000003</v>
      </c>
      <c r="F219" t="str">
        <v>High Income</v>
      </c>
      <c r="G219" t="str">
        <v>Sub-Saharan Africa</v>
      </c>
      <c r="H219" t="str">
        <v>Universal Access</v>
      </c>
      <c r="I219">
        <f>RANK(C219,C$2:C$213,0)</f>
        <v>1</v>
      </c>
      <c r="J219">
        <f t="shared" ref="J219:J220" si="29">IF(OR(D219="",D219=0),"",RANK(D219,D$2:D$215,0))</f>
        <v>48</v>
      </c>
      <c r="K219" t="e">
        <f>IF(E219="","",RANK(E219,E$2:E$213,1))</f>
        <v>#N/A</v>
      </c>
      <c r="L219" t="str">
        <f t="shared" si="26"/>
        <v>🟠 Low Renewable</v>
      </c>
    </row>
    <row r="220" spans="1:12" x14ac:dyDescent="0.2">
      <c r="A220" t="str">
        <v>SYR</v>
      </c>
      <c r="B220" t="str">
        <v>Syrian Arab Republic</v>
      </c>
      <c r="C220">
        <v>89</v>
      </c>
      <c r="D220">
        <v>0</v>
      </c>
      <c r="E220">
        <v>1.3874703930000001</v>
      </c>
      <c r="F220" t="str">
        <v>Low Income</v>
      </c>
      <c r="G220" t="str">
        <v>Middle East &amp; North Africa</v>
      </c>
      <c r="H220" t="str">
        <v>High Access</v>
      </c>
      <c r="I220" t="e">
        <f>RANK(C220,C$2:C$213,0)</f>
        <v>#N/A</v>
      </c>
      <c r="J220" t="str">
        <f t="shared" si="29"/>
        <v/>
      </c>
      <c r="K220" t="e">
        <f>IF(E220="","",RANK(E220,E$2:E$213,1))</f>
        <v>#N/A</v>
      </c>
      <c r="L220" t="str">
        <f t="shared" si="26"/>
        <v>🟠 Low Renewable</v>
      </c>
    </row>
    <row r="221" spans="1:12" hidden="1" x14ac:dyDescent="0.2">
      <c r="A221" t="str">
        <v>TCA</v>
      </c>
      <c r="B221" t="str">
        <v>Turks and Caicos Islands</v>
      </c>
      <c r="C221">
        <v>99.9</v>
      </c>
      <c r="D221">
        <v>0.8</v>
      </c>
      <c r="E221">
        <v>4.8094749930000003</v>
      </c>
      <c r="F221" t="str">
        <v>High Income</v>
      </c>
      <c r="G221" t="str">
        <v>Latin America &amp; Caribbean</v>
      </c>
      <c r="H221" t="str">
        <v>Universal Access</v>
      </c>
      <c r="I221">
        <f>RANK(C221,C$2:C$213,0)</f>
        <v>119</v>
      </c>
      <c r="J221" t="e">
        <f>IF(D221="","",RANK(D221,D$2:D$213,0))</f>
        <v>#N/A</v>
      </c>
      <c r="K221" t="e">
        <f>IF(E221="","",RANK(E221,E$2:E$213,1))</f>
        <v>#N/A</v>
      </c>
      <c r="L221" t="str">
        <f t="shared" si="26"/>
        <v>🟠 Low Renewable</v>
      </c>
    </row>
    <row r="222" spans="1:12" x14ac:dyDescent="0.2">
      <c r="A222" t="str">
        <v>TCD</v>
      </c>
      <c r="B222" t="str">
        <v>Chad</v>
      </c>
      <c r="C222">
        <v>11.7</v>
      </c>
      <c r="D222">
        <v>70</v>
      </c>
      <c r="E222">
        <v>0.155239824</v>
      </c>
      <c r="F222" t="str">
        <v>Low Income</v>
      </c>
      <c r="G222" t="str">
        <v>Sub-Saharan Africa</v>
      </c>
      <c r="H222" t="str">
        <v>Critical</v>
      </c>
      <c r="I222" t="e">
        <f>RANK(C222,C$2:C$213,0)</f>
        <v>#N/A</v>
      </c>
      <c r="J222" t="e">
        <f>IF(OR(D222="",D222=0),"",RANK(D222,D$2:D$215,0))</f>
        <v>#N/A</v>
      </c>
      <c r="K222" t="e">
        <f>IF(E222="","",RANK(E222,E$2:E$213,1))</f>
        <v>#N/A</v>
      </c>
      <c r="L222" t="str">
        <f t="shared" si="26"/>
        <v>🔴 Critical</v>
      </c>
    </row>
    <row r="223" spans="1:12" hidden="1" x14ac:dyDescent="0.2">
      <c r="A223" t="str">
        <v>TEA</v>
      </c>
      <c r="B223" t="str">
        <v>East Asia &amp; Pacific (IDA &amp; IBRD countries)</v>
      </c>
      <c r="C223">
        <v>98.568746840000003</v>
      </c>
      <c r="D223">
        <v>0</v>
      </c>
      <c r="E223">
        <v>6.8368279769999996</v>
      </c>
      <c r="F223" t="str">
        <v>Unknown</v>
      </c>
      <c r="G223" t="str">
        <v>Unknown</v>
      </c>
      <c r="H223" t="str">
        <v>Universal Access</v>
      </c>
      <c r="I223" t="e">
        <f>RANK(C223,C$2:C$213,0)</f>
        <v>#N/A</v>
      </c>
      <c r="J223">
        <f>IF(D223="","",RANK(D223,D$2:D$213,0))</f>
        <v>56</v>
      </c>
      <c r="K223" t="e">
        <f>IF(E223="","",RANK(E223,E$2:E$213,1))</f>
        <v>#N/A</v>
      </c>
      <c r="L223" t="str">
        <f t="shared" si="26"/>
        <v>🟠 Low Renewable</v>
      </c>
    </row>
    <row r="224" spans="1:12" hidden="1" x14ac:dyDescent="0.2">
      <c r="A224" t="str">
        <v>TEC</v>
      </c>
      <c r="B224" t="str">
        <v>Europe &amp; Central Asia (IDA &amp; IBRD countries)</v>
      </c>
      <c r="C224">
        <v>99.995442760000003</v>
      </c>
      <c r="D224">
        <v>0</v>
      </c>
      <c r="E224">
        <v>7.8934252230000004</v>
      </c>
      <c r="F224" t="str">
        <v>Unknown</v>
      </c>
      <c r="G224" t="str">
        <v>Unknown</v>
      </c>
      <c r="H224" t="str">
        <v>Universal Access</v>
      </c>
      <c r="I224" t="e">
        <f>RANK(C224,C$2:C$213,0)</f>
        <v>#N/A</v>
      </c>
      <c r="J224">
        <f>IF(D224="","",RANK(D224,D$2:D$213,0))</f>
        <v>56</v>
      </c>
      <c r="K224" t="e">
        <f>IF(E224="","",RANK(E224,E$2:E$213,1))</f>
        <v>#N/A</v>
      </c>
      <c r="L224" t="str">
        <f t="shared" si="26"/>
        <v>🟠 Low Renewable</v>
      </c>
    </row>
    <row r="225" spans="1:12" x14ac:dyDescent="0.2">
      <c r="A225" t="str">
        <v>TGO</v>
      </c>
      <c r="B225" t="str">
        <v>Togo</v>
      </c>
      <c r="C225">
        <v>57.2</v>
      </c>
      <c r="D225">
        <v>0</v>
      </c>
      <c r="E225">
        <v>0.28652091000000002</v>
      </c>
      <c r="F225" t="str">
        <v>Low Income</v>
      </c>
      <c r="G225" t="str">
        <v>Sub-Saharan Africa</v>
      </c>
      <c r="H225" t="str">
        <v>Moderate Access</v>
      </c>
      <c r="I225" t="e">
        <f>RANK(C225,C$2:C$213,0)</f>
        <v>#N/A</v>
      </c>
      <c r="J225" t="str">
        <f t="shared" ref="J225:J228" si="30">IF(OR(D225="",D225=0),"",RANK(D225,D$2:D$215,0))</f>
        <v/>
      </c>
      <c r="K225" t="e">
        <f>IF(E225="","",RANK(E225,E$2:E$213,1))</f>
        <v>#N/A</v>
      </c>
      <c r="L225" t="str">
        <f t="shared" si="26"/>
        <v>🟡 At Risk</v>
      </c>
    </row>
    <row r="226" spans="1:12" x14ac:dyDescent="0.2">
      <c r="A226" t="str">
        <v>THA</v>
      </c>
      <c r="B226" t="str">
        <v>Thailand</v>
      </c>
      <c r="C226">
        <v>99.9</v>
      </c>
      <c r="D226">
        <v>0</v>
      </c>
      <c r="E226">
        <v>3.9633748670000002</v>
      </c>
      <c r="F226" t="str">
        <v>Upper Middle Income</v>
      </c>
      <c r="G226" t="str">
        <v>East Asia &amp; Pacific</v>
      </c>
      <c r="H226" t="str">
        <v>Universal Access</v>
      </c>
      <c r="I226">
        <f>RANK(C226,C$2:C$213,0)</f>
        <v>119</v>
      </c>
      <c r="J226" t="str">
        <f t="shared" si="30"/>
        <v/>
      </c>
      <c r="K226" t="e">
        <f>IF(E226="","",RANK(E226,E$2:E$213,1))</f>
        <v>#N/A</v>
      </c>
      <c r="L226" t="str">
        <f t="shared" si="26"/>
        <v>🟠 Low Renewable</v>
      </c>
    </row>
    <row r="227" spans="1:12" x14ac:dyDescent="0.2">
      <c r="A227" t="str">
        <v>TJK</v>
      </c>
      <c r="B227" t="str">
        <v>Tajikistan</v>
      </c>
      <c r="C227">
        <v>100</v>
      </c>
      <c r="D227">
        <v>0</v>
      </c>
      <c r="E227">
        <v>0.93895026100000001</v>
      </c>
      <c r="F227" t="str">
        <v>Low Income</v>
      </c>
      <c r="G227" t="str">
        <v>Europe &amp; Central Asia</v>
      </c>
      <c r="H227" t="str">
        <v>Universal Access</v>
      </c>
      <c r="I227">
        <f>RANK(C227,C$2:C$213,0)</f>
        <v>1</v>
      </c>
      <c r="J227" t="str">
        <f t="shared" si="30"/>
        <v/>
      </c>
      <c r="K227" t="e">
        <f>IF(E227="","",RANK(E227,E$2:E$213,1))</f>
        <v>#N/A</v>
      </c>
      <c r="L227" t="str">
        <f t="shared" si="26"/>
        <v>🟠 Low Renewable</v>
      </c>
    </row>
    <row r="228" spans="1:12" x14ac:dyDescent="0.2">
      <c r="A228" t="str">
        <v>TKM</v>
      </c>
      <c r="B228" t="str">
        <v>Turkmenistan</v>
      </c>
      <c r="C228">
        <v>100</v>
      </c>
      <c r="D228">
        <v>0</v>
      </c>
      <c r="E228">
        <v>14.00533845</v>
      </c>
      <c r="F228" t="str">
        <v>Upper Middle Income</v>
      </c>
      <c r="G228" t="str">
        <v>Europe &amp; Central Asia</v>
      </c>
      <c r="H228" t="str">
        <v>Universal Access</v>
      </c>
      <c r="I228">
        <f>RANK(C228,C$2:C$213,0)</f>
        <v>1</v>
      </c>
      <c r="J228" t="str">
        <f t="shared" si="30"/>
        <v/>
      </c>
      <c r="K228" t="e">
        <f>IF(E228="","",RANK(E228,E$2:E$213,1))</f>
        <v>#N/A</v>
      </c>
      <c r="L228" t="str">
        <f t="shared" si="26"/>
        <v>🟠 Low Renewable</v>
      </c>
    </row>
    <row r="229" spans="1:12" hidden="1" x14ac:dyDescent="0.2">
      <c r="A229" t="str">
        <v>TLA</v>
      </c>
      <c r="B229" t="str">
        <v>Latin America &amp; the Caribbean (IDA &amp; IBRD countries)</v>
      </c>
      <c r="C229">
        <v>98.54487992</v>
      </c>
      <c r="D229">
        <v>0</v>
      </c>
      <c r="E229">
        <v>2.6473372390000001</v>
      </c>
      <c r="F229" t="str">
        <v>Unknown</v>
      </c>
      <c r="G229" t="str">
        <v>Unknown</v>
      </c>
      <c r="H229" t="str">
        <v>Universal Access</v>
      </c>
      <c r="I229" t="e">
        <f>RANK(C229,C$2:C$213,0)</f>
        <v>#N/A</v>
      </c>
      <c r="J229">
        <f>IF(D229="","",RANK(D229,D$2:D$213,0))</f>
        <v>56</v>
      </c>
      <c r="K229" t="e">
        <f>IF(E229="","",RANK(E229,E$2:E$213,1))</f>
        <v>#N/A</v>
      </c>
      <c r="L229" t="str">
        <f t="shared" si="26"/>
        <v>🟠 Low Renewable</v>
      </c>
    </row>
    <row r="230" spans="1:12" x14ac:dyDescent="0.2">
      <c r="A230" t="str">
        <v>TLS</v>
      </c>
      <c r="B230" t="str">
        <v>Timor-Leste</v>
      </c>
      <c r="C230">
        <v>99.7</v>
      </c>
      <c r="D230">
        <v>11.4</v>
      </c>
      <c r="E230">
        <v>0.50726833900000001</v>
      </c>
      <c r="F230" t="str">
        <v>Lower Middle Income</v>
      </c>
      <c r="G230" t="str">
        <v>East Asia &amp; Pacific</v>
      </c>
      <c r="H230" t="str">
        <v>Universal Access</v>
      </c>
      <c r="I230">
        <f>RANK(C230,C$2:C$213,0)</f>
        <v>121</v>
      </c>
      <c r="J230" t="e">
        <f>IF(OR(D230="",D230=0),"",RANK(D230,D$2:D$215,0))</f>
        <v>#N/A</v>
      </c>
      <c r="K230" t="e">
        <f>IF(E230="","",RANK(E230,E$2:E$213,1))</f>
        <v>#N/A</v>
      </c>
      <c r="L230" t="str">
        <f t="shared" si="26"/>
        <v>🟠 Low Renewable</v>
      </c>
    </row>
    <row r="231" spans="1:12" hidden="1" x14ac:dyDescent="0.2">
      <c r="A231" t="str">
        <v>TMN</v>
      </c>
      <c r="B231" t="str">
        <v>Middle East, North Africa, Afghanistan &amp; Pakistan (IDA &amp; IBRD)</v>
      </c>
      <c r="C231">
        <v>95.451698190000002</v>
      </c>
      <c r="D231">
        <v>0</v>
      </c>
      <c r="E231">
        <v>2.7363780040000001</v>
      </c>
      <c r="F231" t="str">
        <v>Unknown</v>
      </c>
      <c r="G231" t="str">
        <v>Unknown</v>
      </c>
      <c r="H231" t="str">
        <v>Universal Access</v>
      </c>
      <c r="I231" t="e">
        <f>RANK(C231,C$2:C$213,0)</f>
        <v>#N/A</v>
      </c>
      <c r="J231">
        <f>IF(D231="","",RANK(D231,D$2:D$213,0))</f>
        <v>56</v>
      </c>
      <c r="K231">
        <f>IF(E231="","",RANK(E231,E$2:E$213,1))</f>
        <v>115</v>
      </c>
      <c r="L231" t="str">
        <f t="shared" si="26"/>
        <v>🟠 Low Renewable</v>
      </c>
    </row>
    <row r="232" spans="1:12" x14ac:dyDescent="0.2">
      <c r="A232" t="str">
        <v>TON</v>
      </c>
      <c r="B232" t="str">
        <v>Tonga</v>
      </c>
      <c r="C232">
        <v>100</v>
      </c>
      <c r="D232">
        <v>2.2999999999999998</v>
      </c>
      <c r="E232">
        <v>1.536528246</v>
      </c>
      <c r="F232" t="str">
        <v>Upper Middle Income</v>
      </c>
      <c r="G232" t="str">
        <v>East Asia &amp; Pacific</v>
      </c>
      <c r="H232" t="str">
        <v>Universal Access</v>
      </c>
      <c r="I232">
        <f>RANK(C232,C$2:C$213,0)</f>
        <v>1</v>
      </c>
      <c r="J232" t="e">
        <f>IF(OR(D232="",D232=0),"",RANK(D232,D$2:D$215,0))</f>
        <v>#N/A</v>
      </c>
      <c r="K232" t="e">
        <f>IF(E232="","",RANK(E232,E$2:E$213,1))</f>
        <v>#N/A</v>
      </c>
      <c r="L232" t="str">
        <f t="shared" si="26"/>
        <v>🟠 Low Renewable</v>
      </c>
    </row>
    <row r="233" spans="1:12" hidden="1" x14ac:dyDescent="0.2">
      <c r="A233" t="str">
        <v>TSA</v>
      </c>
      <c r="B233" t="str">
        <v>South Asia (IDA &amp; IBRD)</v>
      </c>
      <c r="C233">
        <v>99.089511470000005</v>
      </c>
      <c r="D233">
        <v>0</v>
      </c>
      <c r="E233">
        <v>1.800411516</v>
      </c>
      <c r="F233" t="str">
        <v>Unknown</v>
      </c>
      <c r="G233" t="str">
        <v>Unknown</v>
      </c>
      <c r="H233" t="str">
        <v>Universal Access</v>
      </c>
      <c r="I233">
        <f>RANK(C233,C$2:C$213,0)</f>
        <v>126</v>
      </c>
      <c r="J233">
        <f>IF(D233="","",RANK(D233,D$2:D$213,0))</f>
        <v>56</v>
      </c>
      <c r="K233">
        <f>IF(E233="","",RANK(E233,E$2:E$213,1))</f>
        <v>93</v>
      </c>
      <c r="L233" t="str">
        <f t="shared" si="26"/>
        <v>🟠 Low Renewable</v>
      </c>
    </row>
    <row r="234" spans="1:12" hidden="1" x14ac:dyDescent="0.2">
      <c r="A234" t="str">
        <v>TSS</v>
      </c>
      <c r="B234" t="str">
        <v>Sub-Saharan Africa (IDA &amp; IBRD countries)</v>
      </c>
      <c r="C234">
        <v>51.587377580000002</v>
      </c>
      <c r="D234">
        <v>0</v>
      </c>
      <c r="E234">
        <v>0.720694536</v>
      </c>
      <c r="F234" t="str">
        <v>Unknown</v>
      </c>
      <c r="G234" t="str">
        <v>Unknown</v>
      </c>
      <c r="H234" t="str">
        <v>Moderate Access</v>
      </c>
      <c r="I234">
        <f>RANK(C234,C$2:C$213,0)</f>
        <v>188</v>
      </c>
      <c r="J234">
        <f>IF(D234="","",RANK(D234,D$2:D$213,0))</f>
        <v>56</v>
      </c>
      <c r="K234">
        <f>IF(E234="","",RANK(E234,E$2:E$213,1))</f>
        <v>63</v>
      </c>
      <c r="L234" t="str">
        <f t="shared" si="26"/>
        <v>🟡 At Risk</v>
      </c>
    </row>
    <row r="235" spans="1:12" hidden="1" x14ac:dyDescent="0.2">
      <c r="A235" t="str">
        <v>TTO</v>
      </c>
      <c r="B235" t="str">
        <v>Trinidad and Tobago</v>
      </c>
      <c r="C235">
        <v>100</v>
      </c>
      <c r="D235">
        <v>0</v>
      </c>
      <c r="E235">
        <v>20.866009420000001</v>
      </c>
      <c r="F235" t="str">
        <v>High Income</v>
      </c>
      <c r="G235" t="str">
        <v>Latin America &amp; Caribbean</v>
      </c>
      <c r="H235" t="str">
        <v>Universal Access</v>
      </c>
      <c r="I235">
        <f>RANK(C235,C$2:C$213,0)</f>
        <v>1</v>
      </c>
      <c r="J235">
        <f>IF(D235="","",RANK(D235,D$2:D$213,0))</f>
        <v>56</v>
      </c>
      <c r="K235" t="e">
        <f>IF(E235="","",RANK(E235,E$2:E$213,1))</f>
        <v>#N/A</v>
      </c>
      <c r="L235" t="str">
        <f t="shared" si="26"/>
        <v>🟠 Low Renewable</v>
      </c>
    </row>
    <row r="236" spans="1:12" x14ac:dyDescent="0.2">
      <c r="A236" t="str">
        <v>TUN</v>
      </c>
      <c r="B236" t="str">
        <v>Tunisia</v>
      </c>
      <c r="C236">
        <v>100</v>
      </c>
      <c r="D236">
        <v>0</v>
      </c>
      <c r="E236">
        <v>2.5049891359999998</v>
      </c>
      <c r="F236" t="str">
        <v>Lower Middle Income</v>
      </c>
      <c r="G236" t="str">
        <v>Middle East &amp; North Africa</v>
      </c>
      <c r="H236" t="str">
        <v>Universal Access</v>
      </c>
      <c r="I236">
        <f>RANK(C236,C$2:C$213,0)</f>
        <v>1</v>
      </c>
      <c r="J236" t="str">
        <f t="shared" ref="J236:J241" si="31">IF(OR(D236="",D236=0),"",RANK(D236,D$2:D$215,0))</f>
        <v/>
      </c>
      <c r="K236" t="e">
        <f>IF(E236="","",RANK(E236,E$2:E$213,1))</f>
        <v>#N/A</v>
      </c>
      <c r="L236" t="str">
        <f t="shared" si="26"/>
        <v>🟠 Low Renewable</v>
      </c>
    </row>
    <row r="237" spans="1:12" x14ac:dyDescent="0.2">
      <c r="A237" t="str">
        <v>TUR</v>
      </c>
      <c r="B237" t="str">
        <v>Turkiye</v>
      </c>
      <c r="C237">
        <v>100</v>
      </c>
      <c r="D237">
        <v>0</v>
      </c>
      <c r="E237">
        <v>5.2295617200000004</v>
      </c>
      <c r="F237" t="str">
        <v>Upper Middle Income</v>
      </c>
      <c r="G237" t="str">
        <v>Europe &amp; Central Asia</v>
      </c>
      <c r="H237" t="str">
        <v>Universal Access</v>
      </c>
      <c r="I237">
        <f>RANK(C237,C$2:C$213,0)</f>
        <v>1</v>
      </c>
      <c r="J237" t="str">
        <f t="shared" si="31"/>
        <v/>
      </c>
      <c r="K237" t="e">
        <f>IF(E237="","",RANK(E237,E$2:E$213,1))</f>
        <v>#N/A</v>
      </c>
      <c r="L237" t="str">
        <f t="shared" si="26"/>
        <v>🟠 Low Renewable</v>
      </c>
    </row>
    <row r="238" spans="1:12" x14ac:dyDescent="0.2">
      <c r="A238" t="str">
        <v>TUV</v>
      </c>
      <c r="B238" t="str">
        <v>Tuvalu</v>
      </c>
      <c r="C238">
        <v>100</v>
      </c>
      <c r="D238">
        <v>5.2</v>
      </c>
      <c r="E238">
        <v>0</v>
      </c>
      <c r="F238" t="str">
        <v>Upper Middle Income</v>
      </c>
      <c r="G238" t="str">
        <v>East Asia &amp; Pacific</v>
      </c>
      <c r="H238" t="str">
        <v>Universal Access</v>
      </c>
      <c r="I238">
        <f>RANK(C238,C$2:C$213,0)</f>
        <v>1</v>
      </c>
      <c r="J238" t="e">
        <f t="shared" si="31"/>
        <v>#N/A</v>
      </c>
      <c r="K238">
        <f>IF(E238="","",RANK(E238,E$2:E$213,1))</f>
        <v>1</v>
      </c>
      <c r="L238" t="str">
        <f t="shared" si="26"/>
        <v>🟠 Low Renewable</v>
      </c>
    </row>
    <row r="239" spans="1:12" x14ac:dyDescent="0.2">
      <c r="A239" t="str">
        <v>TZA</v>
      </c>
      <c r="B239" t="str">
        <v>Tanzania</v>
      </c>
      <c r="C239">
        <v>45.8</v>
      </c>
      <c r="D239">
        <v>0</v>
      </c>
      <c r="E239">
        <v>0.32316197699999999</v>
      </c>
      <c r="F239" t="str">
        <v>Low Income</v>
      </c>
      <c r="G239" t="str">
        <v>Sub-Saharan Africa</v>
      </c>
      <c r="H239" t="str">
        <v>Low Access</v>
      </c>
      <c r="I239" t="e">
        <f>RANK(C239,C$2:C$213,0)</f>
        <v>#N/A</v>
      </c>
      <c r="J239" t="str">
        <f t="shared" si="31"/>
        <v/>
      </c>
      <c r="K239" t="e">
        <f>IF(E239="","",RANK(E239,E$2:E$213,1))</f>
        <v>#N/A</v>
      </c>
      <c r="L239" t="str">
        <f t="shared" si="26"/>
        <v>🔴 Critical</v>
      </c>
    </row>
    <row r="240" spans="1:12" x14ac:dyDescent="0.2">
      <c r="A240" t="str">
        <v>UGA</v>
      </c>
      <c r="B240" t="str">
        <v>Uganda</v>
      </c>
      <c r="C240">
        <v>47.1</v>
      </c>
      <c r="D240">
        <v>90.9</v>
      </c>
      <c r="E240">
        <v>0.16811758399999999</v>
      </c>
      <c r="F240" t="str">
        <v>Low Income</v>
      </c>
      <c r="G240" t="str">
        <v>Sub-Saharan Africa</v>
      </c>
      <c r="H240" t="str">
        <v>Low Access</v>
      </c>
      <c r="I240" t="e">
        <f>RANK(C240,C$2:C$213,0)</f>
        <v>#N/A</v>
      </c>
      <c r="J240">
        <f t="shared" si="31"/>
        <v>3</v>
      </c>
      <c r="K240" t="e">
        <f>IF(E240="","",RANK(E240,E$2:E$213,1))</f>
        <v>#N/A</v>
      </c>
      <c r="L240" t="str">
        <f t="shared" si="26"/>
        <v>🔴 Critical</v>
      </c>
    </row>
    <row r="241" spans="1:12" x14ac:dyDescent="0.2">
      <c r="A241" t="str">
        <v>UKR</v>
      </c>
      <c r="B241" t="str">
        <v>Ukraine</v>
      </c>
      <c r="C241">
        <v>100</v>
      </c>
      <c r="D241">
        <v>0</v>
      </c>
      <c r="E241">
        <v>2.9073955599999999</v>
      </c>
      <c r="F241" t="str">
        <v>Lower Middle Income</v>
      </c>
      <c r="G241" t="str">
        <v>Europe &amp; Central Asia</v>
      </c>
      <c r="H241" t="str">
        <v>Universal Access</v>
      </c>
      <c r="I241">
        <f>RANK(C241,C$2:C$213,0)</f>
        <v>1</v>
      </c>
      <c r="J241" t="str">
        <f t="shared" si="31"/>
        <v/>
      </c>
      <c r="K241" t="e">
        <f>IF(E241="","",RANK(E241,E$2:E$213,1))</f>
        <v>#N/A</v>
      </c>
      <c r="L241" t="str">
        <f t="shared" si="26"/>
        <v>🟠 Low Renewable</v>
      </c>
    </row>
    <row r="242" spans="1:12" hidden="1" x14ac:dyDescent="0.2">
      <c r="A242" t="str">
        <v>UMC</v>
      </c>
      <c r="B242" t="str">
        <v>Upper middle income</v>
      </c>
      <c r="C242">
        <v>99.508871780000007</v>
      </c>
      <c r="D242">
        <v>0</v>
      </c>
      <c r="E242">
        <v>6.4560815380000003</v>
      </c>
      <c r="F242" t="str">
        <v>Unknown</v>
      </c>
      <c r="G242" t="str">
        <v>Unknown</v>
      </c>
      <c r="H242" t="str">
        <v>Universal Access</v>
      </c>
      <c r="I242" t="e">
        <f>RANK(C242,C$2:C$213,0)</f>
        <v>#N/A</v>
      </c>
      <c r="J242">
        <f>IF(D242="","",RANK(D242,D$2:D$213,0))</f>
        <v>56</v>
      </c>
      <c r="K242" t="e">
        <f>IF(E242="","",RANK(E242,E$2:E$213,1))</f>
        <v>#N/A</v>
      </c>
      <c r="L242" t="str">
        <f t="shared" si="26"/>
        <v>🟠 Low Renewable</v>
      </c>
    </row>
    <row r="243" spans="1:12" hidden="1" x14ac:dyDescent="0.2">
      <c r="A243" t="str">
        <v>URY</v>
      </c>
      <c r="B243" t="str">
        <v>Uruguay</v>
      </c>
      <c r="C243">
        <v>100</v>
      </c>
      <c r="D243">
        <v>0</v>
      </c>
      <c r="E243">
        <v>2.3866728519999998</v>
      </c>
      <c r="F243" t="str">
        <v>High Income</v>
      </c>
      <c r="G243" t="str">
        <v>Latin America &amp; Caribbean</v>
      </c>
      <c r="H243" t="str">
        <v>Universal Access</v>
      </c>
      <c r="I243">
        <f>RANK(C243,C$2:C$213,0)</f>
        <v>1</v>
      </c>
      <c r="J243">
        <f>IF(D243="","",RANK(D243,D$2:D$213,0))</f>
        <v>56</v>
      </c>
      <c r="K243" t="e">
        <f>IF(E243="","",RANK(E243,E$2:E$213,1))</f>
        <v>#N/A</v>
      </c>
      <c r="L243" t="str">
        <f t="shared" si="26"/>
        <v>🟠 Low Renewable</v>
      </c>
    </row>
    <row r="244" spans="1:12" x14ac:dyDescent="0.2">
      <c r="A244" t="str">
        <v>USA</v>
      </c>
      <c r="B244" t="str">
        <v>United States</v>
      </c>
      <c r="C244">
        <v>100</v>
      </c>
      <c r="D244">
        <v>0</v>
      </c>
      <c r="E244">
        <v>14.41771488</v>
      </c>
      <c r="F244" t="str">
        <v>High Income</v>
      </c>
      <c r="G244" t="str">
        <v>North America</v>
      </c>
      <c r="H244" t="str">
        <v>Universal Access</v>
      </c>
      <c r="I244">
        <f>RANK(C244,C$2:C$213,0)</f>
        <v>1</v>
      </c>
      <c r="J244" t="str">
        <f t="shared" ref="J244:J245" si="32">IF(OR(D244="",D244=0),"",RANK(D244,D$2:D$215,0))</f>
        <v/>
      </c>
      <c r="K244" t="e">
        <f>IF(E244="","",RANK(E244,E$2:E$213,1))</f>
        <v>#N/A</v>
      </c>
      <c r="L244" t="str">
        <f t="shared" si="26"/>
        <v>🟠 Low Renewable</v>
      </c>
    </row>
    <row r="245" spans="1:12" x14ac:dyDescent="0.2">
      <c r="A245" t="str">
        <v>UZB</v>
      </c>
      <c r="B245" t="str">
        <v>Uzbekistan</v>
      </c>
      <c r="C245">
        <v>100</v>
      </c>
      <c r="D245">
        <v>0</v>
      </c>
      <c r="E245">
        <v>3.68952649</v>
      </c>
      <c r="F245" t="str">
        <v>Lower Middle Income</v>
      </c>
      <c r="G245" t="str">
        <v>Europe &amp; Central Asia</v>
      </c>
      <c r="H245" t="str">
        <v>Universal Access</v>
      </c>
      <c r="I245">
        <f>RANK(C245,C$2:C$213,0)</f>
        <v>1</v>
      </c>
      <c r="J245" t="str">
        <f t="shared" si="32"/>
        <v/>
      </c>
      <c r="K245" t="e">
        <f>IF(E245="","",RANK(E245,E$2:E$213,1))</f>
        <v>#N/A</v>
      </c>
      <c r="L245" t="str">
        <f t="shared" si="26"/>
        <v>🟠 Low Renewable</v>
      </c>
    </row>
    <row r="246" spans="1:12" hidden="1" x14ac:dyDescent="0.2">
      <c r="A246" t="str">
        <v>VCT</v>
      </c>
      <c r="B246" t="str">
        <v>St. Vincent and the Grenadines</v>
      </c>
      <c r="C246">
        <v>100</v>
      </c>
      <c r="D246">
        <v>5.0999999999999996</v>
      </c>
      <c r="E246">
        <v>1.2455167279999999</v>
      </c>
      <c r="F246" t="str">
        <v>Upper Middle Income</v>
      </c>
      <c r="G246" t="str">
        <v>Latin America &amp; Caribbean</v>
      </c>
      <c r="H246" t="str">
        <v>Universal Access</v>
      </c>
      <c r="I246">
        <f>RANK(C246,C$2:C$213,0)</f>
        <v>1</v>
      </c>
      <c r="J246" t="e">
        <f>IF(D246="","",RANK(D246,D$2:D$213,0))</f>
        <v>#N/A</v>
      </c>
      <c r="K246" t="e">
        <f>IF(E246="","",RANK(E246,E$2:E$213,1))</f>
        <v>#N/A</v>
      </c>
      <c r="L246" t="str">
        <f t="shared" si="26"/>
        <v>🟠 Low Renewable</v>
      </c>
    </row>
    <row r="247" spans="1:12" x14ac:dyDescent="0.2">
      <c r="A247" t="str">
        <v>VEN</v>
      </c>
      <c r="B247" t="str">
        <v>Venezuela, RB</v>
      </c>
      <c r="C247">
        <v>100</v>
      </c>
      <c r="D247">
        <v>0</v>
      </c>
      <c r="E247">
        <v>3.2610479059999999</v>
      </c>
      <c r="F247" t="str">
        <v>Upper Middle Income</v>
      </c>
      <c r="G247" t="str">
        <v>Latin America &amp; Caribbean</v>
      </c>
      <c r="H247" t="str">
        <v>Universal Access</v>
      </c>
      <c r="I247">
        <f>RANK(C247,C$2:C$213,0)</f>
        <v>1</v>
      </c>
      <c r="J247" t="str">
        <f>IF(OR(D247="",D247=0),"",RANK(D247,D$2:D$215,0))</f>
        <v/>
      </c>
      <c r="K247" t="e">
        <f>IF(E247="","",RANK(E247,E$2:E$213,1))</f>
        <v>#N/A</v>
      </c>
      <c r="L247" t="str">
        <f t="shared" si="26"/>
        <v>🟠 Low Renewable</v>
      </c>
    </row>
    <row r="248" spans="1:12" hidden="1" x14ac:dyDescent="0.2">
      <c r="A248" t="str">
        <v>VGB</v>
      </c>
      <c r="B248" t="str">
        <v>British Virgin Islands</v>
      </c>
      <c r="C248">
        <v>100</v>
      </c>
      <c r="D248">
        <v>1.3</v>
      </c>
      <c r="E248">
        <v>2.3069495550000001</v>
      </c>
      <c r="F248" t="str">
        <v>High Income</v>
      </c>
      <c r="G248" t="str">
        <v>Latin America &amp; Caribbean</v>
      </c>
      <c r="H248" t="str">
        <v>Universal Access</v>
      </c>
      <c r="I248">
        <f>RANK(C248,C$2:C$213,0)</f>
        <v>1</v>
      </c>
      <c r="J248" t="e">
        <f>IF(D248="","",RANK(D248,D$2:D$213,0))</f>
        <v>#N/A</v>
      </c>
      <c r="K248" t="e">
        <f>IF(E248="","",RANK(E248,E$2:E$213,1))</f>
        <v>#N/A</v>
      </c>
      <c r="L248" t="str">
        <f t="shared" si="26"/>
        <v>🟠 Low Renewable</v>
      </c>
    </row>
    <row r="249" spans="1:12" hidden="1" x14ac:dyDescent="0.2">
      <c r="A249" t="str">
        <v>VIR</v>
      </c>
      <c r="B249" t="str">
        <v>Virgin Islands (U.S.)</v>
      </c>
      <c r="C249">
        <v>100</v>
      </c>
      <c r="D249">
        <v>5.9</v>
      </c>
      <c r="E249">
        <v>1.8972990000000001E-3</v>
      </c>
      <c r="F249" t="str">
        <v>High Income</v>
      </c>
      <c r="G249" t="str">
        <v>Latin America &amp; Caribbean</v>
      </c>
      <c r="H249" t="str">
        <v>Universal Access</v>
      </c>
      <c r="I249">
        <f>RANK(C249,C$2:C$213,0)</f>
        <v>1</v>
      </c>
      <c r="J249" t="e">
        <f>IF(D249="","",RANK(D249,D$2:D$213,0))</f>
        <v>#N/A</v>
      </c>
      <c r="K249" t="e">
        <f>IF(E249="","",RANK(E249,E$2:E$213,1))</f>
        <v>#N/A</v>
      </c>
      <c r="L249" t="str">
        <f t="shared" si="26"/>
        <v>🟠 Low Renewable</v>
      </c>
    </row>
    <row r="250" spans="1:12" x14ac:dyDescent="0.2">
      <c r="A250" t="str">
        <v>VNM</v>
      </c>
      <c r="B250" t="str">
        <v>Viet Nam</v>
      </c>
      <c r="C250">
        <v>100</v>
      </c>
      <c r="D250">
        <v>0</v>
      </c>
      <c r="E250">
        <v>3.451019659</v>
      </c>
      <c r="F250" t="str">
        <v>Lower Middle Income</v>
      </c>
      <c r="G250" t="str">
        <v>East Asia &amp; Pacific</v>
      </c>
      <c r="H250" t="str">
        <v>Universal Access</v>
      </c>
      <c r="I250">
        <f>RANK(C250,C$2:C$213,0)</f>
        <v>1</v>
      </c>
      <c r="J250" t="str">
        <f t="shared" ref="J250:J251" si="33">IF(OR(D250="",D250=0),"",RANK(D250,D$2:D$215,0))</f>
        <v/>
      </c>
      <c r="K250" t="e">
        <f>IF(E250="","",RANK(E250,E$2:E$213,1))</f>
        <v>#N/A</v>
      </c>
      <c r="L250" t="str">
        <f t="shared" si="26"/>
        <v>🟠 Low Renewable</v>
      </c>
    </row>
    <row r="251" spans="1:12" x14ac:dyDescent="0.2">
      <c r="A251" t="str">
        <v>VUT</v>
      </c>
      <c r="B251" t="str">
        <v>Vanuatu</v>
      </c>
      <c r="C251">
        <v>71.599999999999994</v>
      </c>
      <c r="D251">
        <v>25</v>
      </c>
      <c r="E251">
        <v>0.86536802899999998</v>
      </c>
      <c r="F251" t="str">
        <v>Lower Middle Income</v>
      </c>
      <c r="G251" t="str">
        <v>East Asia &amp; Pacific</v>
      </c>
      <c r="H251" t="str">
        <v>Moderate Access</v>
      </c>
      <c r="I251" t="e">
        <f>RANK(C251,C$2:C$213,0)</f>
        <v>#N/A</v>
      </c>
      <c r="J251" t="e">
        <f t="shared" si="33"/>
        <v>#N/A</v>
      </c>
      <c r="K251" t="e">
        <f>IF(E251="","",RANK(E251,E$2:E$213,1))</f>
        <v>#N/A</v>
      </c>
      <c r="L251" t="str">
        <f t="shared" si="26"/>
        <v>🟡 At Risk</v>
      </c>
    </row>
    <row r="252" spans="1:12" hidden="1" x14ac:dyDescent="0.2">
      <c r="A252" t="str">
        <v>WLD</v>
      </c>
      <c r="B252" t="str">
        <v>World</v>
      </c>
      <c r="C252">
        <v>91.288310490000001</v>
      </c>
      <c r="D252">
        <v>0</v>
      </c>
      <c r="E252">
        <v>4.6673133399999998</v>
      </c>
      <c r="F252" t="str">
        <v>Unknown</v>
      </c>
      <c r="G252" t="str">
        <v>Unknown</v>
      </c>
      <c r="H252" t="str">
        <v>High Access</v>
      </c>
      <c r="I252" t="e">
        <f>RANK(C252,C$2:C$213,0)</f>
        <v>#N/A</v>
      </c>
      <c r="J252">
        <f>IF(D252="","",RANK(D252,D$2:D$213,0))</f>
        <v>56</v>
      </c>
      <c r="K252" t="e">
        <f>IF(E252="","",RANK(E252,E$2:E$213,1))</f>
        <v>#N/A</v>
      </c>
      <c r="L252" t="str">
        <f t="shared" si="26"/>
        <v>🟠 Low Renewable</v>
      </c>
    </row>
    <row r="253" spans="1:12" x14ac:dyDescent="0.2">
      <c r="A253" t="str">
        <v>WSM</v>
      </c>
      <c r="B253" t="str">
        <v>Samoa</v>
      </c>
      <c r="C253">
        <v>98.3</v>
      </c>
      <c r="D253">
        <v>35.9</v>
      </c>
      <c r="E253">
        <v>1.544171959</v>
      </c>
      <c r="F253" t="str">
        <v>Lower Middle Income</v>
      </c>
      <c r="G253" t="str">
        <v>East Asia &amp; Pacific</v>
      </c>
      <c r="H253" t="str">
        <v>Universal Access</v>
      </c>
      <c r="I253" t="e">
        <f>RANK(C253,C$2:C$213,0)</f>
        <v>#N/A</v>
      </c>
      <c r="J253" t="e">
        <f t="shared" ref="J253:J257" si="34">IF(OR(D253="",D253=0),"",RANK(D253,D$2:D$215,0))</f>
        <v>#N/A</v>
      </c>
      <c r="K253" t="e">
        <f>IF(E253="","",RANK(E253,E$2:E$213,1))</f>
        <v>#N/A</v>
      </c>
      <c r="L253" t="str">
        <f t="shared" si="26"/>
        <v>🟢 On Track</v>
      </c>
    </row>
    <row r="254" spans="1:12" x14ac:dyDescent="0.2">
      <c r="A254" t="str">
        <v>YEM</v>
      </c>
      <c r="B254" t="str">
        <v>Yemen, Rep.</v>
      </c>
      <c r="C254">
        <v>76</v>
      </c>
      <c r="D254">
        <v>0</v>
      </c>
      <c r="E254">
        <v>0.28736979400000001</v>
      </c>
      <c r="F254" t="str">
        <v>Low Income</v>
      </c>
      <c r="G254" t="str">
        <v>Middle East &amp; North Africa</v>
      </c>
      <c r="H254" t="str">
        <v>Moderate Access</v>
      </c>
      <c r="I254">
        <f>RANK(C254,C$2:C$213,0)</f>
        <v>165</v>
      </c>
      <c r="J254" t="str">
        <f t="shared" si="34"/>
        <v/>
      </c>
      <c r="K254" t="e">
        <f>IF(E254="","",RANK(E254,E$2:E$213,1))</f>
        <v>#N/A</v>
      </c>
      <c r="L254" t="str">
        <f t="shared" si="26"/>
        <v>🟡 At Risk</v>
      </c>
    </row>
    <row r="255" spans="1:12" x14ac:dyDescent="0.2">
      <c r="A255" t="str">
        <v>ZAF</v>
      </c>
      <c r="B255" t="str">
        <v>South Africa</v>
      </c>
      <c r="C255">
        <v>86.5</v>
      </c>
      <c r="D255">
        <v>0</v>
      </c>
      <c r="E255">
        <v>6.8826393619999999</v>
      </c>
      <c r="F255" t="str">
        <v>Upper Middle Income</v>
      </c>
      <c r="G255" t="str">
        <v>Sub-Saharan Africa</v>
      </c>
      <c r="H255" t="str">
        <v>High Access</v>
      </c>
      <c r="I255">
        <f>RANK(C255,C$2:C$213,0)</f>
        <v>158</v>
      </c>
      <c r="J255" t="str">
        <f t="shared" si="34"/>
        <v/>
      </c>
      <c r="K255" t="e">
        <f>IF(E255="","",RANK(E255,E$2:E$213,1))</f>
        <v>#N/A</v>
      </c>
      <c r="L255" t="str">
        <f t="shared" si="26"/>
        <v>🟠 Low Renewable</v>
      </c>
    </row>
    <row r="256" spans="1:12" x14ac:dyDescent="0.2">
      <c r="A256" t="str">
        <v>ZMB</v>
      </c>
      <c r="B256" t="str">
        <v>Zambia</v>
      </c>
      <c r="C256">
        <v>47.8</v>
      </c>
      <c r="D256">
        <v>0</v>
      </c>
      <c r="E256">
        <v>0.52454882800000002</v>
      </c>
      <c r="F256" t="str">
        <v>Lower Middle Income</v>
      </c>
      <c r="G256" t="str">
        <v>Sub-Saharan Africa</v>
      </c>
      <c r="H256" t="str">
        <v>Low Access</v>
      </c>
      <c r="J256" t="str">
        <f t="shared" si="34"/>
        <v/>
      </c>
    </row>
    <row r="257" spans="1:10" x14ac:dyDescent="0.2">
      <c r="A257" t="str">
        <v>ZWE</v>
      </c>
      <c r="B257" t="str">
        <v>Zimbabwe</v>
      </c>
      <c r="C257">
        <v>50.1</v>
      </c>
      <c r="D257">
        <v>0</v>
      </c>
      <c r="E257">
        <v>0.719220843</v>
      </c>
      <c r="F257" t="str">
        <v>Lower Middle Income</v>
      </c>
      <c r="G257" t="str">
        <v>Sub-Saharan Africa</v>
      </c>
      <c r="H257" t="str">
        <v>Moderate Access</v>
      </c>
      <c r="J257" t="str">
        <f t="shared" si="34"/>
        <v/>
      </c>
    </row>
    <row r="258" spans="1:10" hidden="1" x14ac:dyDescent="0.2"/>
  </sheetData>
  <autoFilter ref="B1:B258" xr:uid="{1104A209-5560-4045-8B1C-23E0B7CFC76E}">
    <filterColumn colId="0">
      <filters>
        <filter val="Afghanistan"/>
        <filter val="Albania"/>
        <filter val="Algeria"/>
        <filter val="Andorra"/>
        <filter val="Angola"/>
        <filter val="Argentina"/>
        <filter val="Armenia"/>
        <filter val="Aruba"/>
        <filter val="Australia"/>
        <filter val="Austria"/>
        <filter val="Azerbaijan"/>
        <filter val="Bahamas, The"/>
        <filter val="Bahrain"/>
        <filter val="Bangladesh"/>
        <filter val="Barbados"/>
        <filter val="Belarus"/>
        <filter val="Belgium"/>
        <filter val="Belize"/>
        <filter val="Benin"/>
        <filter val="Bermuda"/>
        <filter val="Bhutan"/>
        <filter val="Bolivia"/>
        <filter val="Brazil"/>
        <filter val="Bulgaria"/>
        <filter val="Burkina Faso"/>
        <filter val="Burundi"/>
        <filter val="Cabo Verde"/>
        <filter val="Cambodia"/>
        <filter val="Canada"/>
        <filter val="Chad"/>
        <filter val="Chile"/>
        <filter val="China"/>
        <filter val="Colombia"/>
        <filter val="Comoros"/>
        <filter val="Croatia"/>
        <filter val="Cuba"/>
        <filter val="Curacao"/>
        <filter val="Cyprus"/>
        <filter val="Czechia"/>
        <filter val="Denmark"/>
        <filter val="Djibouti"/>
        <filter val="Dominica"/>
        <filter val="Dominican Republic"/>
        <filter val="Ecuador"/>
        <filter val="Egypt, Arab Rep."/>
        <filter val="El Salvador"/>
        <filter val="Ethiopia"/>
        <filter val="Faroe Islands"/>
        <filter val="Fiji"/>
        <filter val="Finland"/>
        <filter val="France"/>
        <filter val="Gabon"/>
        <filter val="Gambia, The"/>
        <filter val="Georgia"/>
        <filter val="Germany"/>
        <filter val="Ghana"/>
        <filter val="Greece"/>
        <filter val="Guam"/>
        <filter val="Guatemala"/>
        <filter val="Guyana"/>
        <filter val="Haiti"/>
        <filter val="Honduras"/>
        <filter val="Hungary"/>
        <filter val="Iceland"/>
        <filter val="India"/>
        <filter val="Indonesia"/>
        <filter val="Iran, Islamic Rep."/>
        <filter val="Iraq"/>
        <filter val="Ireland"/>
        <filter val="Isle of Man"/>
        <filter val="Israel"/>
        <filter val="Italy"/>
        <filter val="Jamaica"/>
        <filter val="Japan"/>
        <filter val="Jordan"/>
        <filter val="Kazakhstan"/>
        <filter val="Kenya"/>
        <filter val="Kiribati"/>
        <filter val="Korea, Rep."/>
        <filter val="Kuwait"/>
        <filter val="Kyrgyz Republic"/>
        <filter val="Lebanon"/>
        <filter val="Lesotho"/>
        <filter val="Liberia"/>
        <filter val="Libya"/>
        <filter val="Liechtenstein"/>
        <filter val="Lithuania"/>
        <filter val="Luxembourg"/>
        <filter val="Madagascar"/>
        <filter val="Malawi"/>
        <filter val="Malaysia"/>
        <filter val="Maldives"/>
        <filter val="Mali"/>
        <filter val="Malta"/>
        <filter val="Mexico"/>
        <filter val="Moldova"/>
        <filter val="Monaco"/>
        <filter val="Mongolia"/>
        <filter val="Montenegro"/>
        <filter val="Morocco"/>
        <filter val="Myanmar"/>
        <filter val="Namibia"/>
        <filter val="Nauru"/>
        <filter val="Nepal"/>
        <filter val="Netherlands"/>
        <filter val="New Caledonia"/>
        <filter val="New Zealand"/>
        <filter val="Nicaragua"/>
        <filter val="Niger"/>
        <filter val="Nigeria"/>
        <filter val="Norway"/>
        <filter val="Oman"/>
        <filter val="Pakistan"/>
        <filter val="Palau"/>
        <filter val="Panama"/>
        <filter val="Paraguay"/>
        <filter val="Peru"/>
        <filter val="Philippines"/>
        <filter val="Poland"/>
        <filter val="Portugal"/>
        <filter val="Qatar"/>
        <filter val="Romania"/>
        <filter val="Russian Federation"/>
        <filter val="Rwanda"/>
        <filter val="Samoa"/>
        <filter val="San Marino"/>
        <filter val="Saudi Arabia"/>
        <filter val="Senegal"/>
        <filter val="Serbia"/>
        <filter val="Seychelles"/>
        <filter val="Sierra Leone"/>
        <filter val="Singapore"/>
        <filter val="Slovenia"/>
        <filter val="Solomon Islands"/>
        <filter val="Somalia, Fed. Rep."/>
        <filter val="South Africa"/>
        <filter val="South Sudan"/>
        <filter val="Spain"/>
        <filter val="Sri Lanka"/>
        <filter val="Sudan"/>
        <filter val="Suriname"/>
        <filter val="Sweden"/>
        <filter val="Switzerland"/>
        <filter val="Syrian Arab Republic"/>
        <filter val="Tajikistan"/>
        <filter val="Tanzania"/>
        <filter val="Thailand"/>
        <filter val="Timor-Leste"/>
        <filter val="Togo"/>
        <filter val="Tonga"/>
        <filter val="Tunisia"/>
        <filter val="Turkiye"/>
        <filter val="Turkmenistan"/>
        <filter val="Tuvalu"/>
        <filter val="Uganda"/>
        <filter val="Ukraine"/>
        <filter val="United Arab Emirates"/>
        <filter val="United Kingdom"/>
        <filter val="United States"/>
        <filter val="Uzbekistan"/>
        <filter val="Vanuatu"/>
        <filter val="Venezuela, RB"/>
        <filter val="Viet Nam"/>
        <filter val="Yemen, Rep."/>
        <filter val="Zambia"/>
        <filter val="Zimbabwe"/>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75AFF-ACC9-C24C-B65C-0325D48450D7}">
  <dimension ref="A1:C215"/>
  <sheetViews>
    <sheetView workbookViewId="0">
      <pane ySplit="1" topLeftCell="A175" activePane="bottomLeft" state="frozen"/>
      <selection pane="bottomLeft" activeCell="C179" sqref="C179"/>
    </sheetView>
  </sheetViews>
  <sheetFormatPr baseColWidth="10" defaultColWidth="8.83203125" defaultRowHeight="15" x14ac:dyDescent="0.2"/>
  <cols>
    <col min="1" max="1" width="19" style="9" bestFit="1" customWidth="1"/>
    <col min="2" max="2" width="24" style="9" customWidth="1"/>
    <col min="3" max="3" width="32" style="9" customWidth="1"/>
    <col min="4" max="16384" width="8.83203125" style="9"/>
  </cols>
  <sheetData>
    <row r="1" spans="1:3" ht="22" customHeight="1" x14ac:dyDescent="0.2">
      <c r="A1" s="16" t="s">
        <v>607</v>
      </c>
      <c r="B1" s="17" t="s">
        <v>608</v>
      </c>
      <c r="C1" s="18" t="s">
        <v>609</v>
      </c>
    </row>
    <row r="2" spans="1:3" x14ac:dyDescent="0.2">
      <c r="A2" s="12" t="s">
        <v>5</v>
      </c>
      <c r="B2" s="10" t="s">
        <v>610</v>
      </c>
      <c r="C2" s="14" t="s">
        <v>254</v>
      </c>
    </row>
    <row r="3" spans="1:3" x14ac:dyDescent="0.2">
      <c r="A3" s="13" t="s">
        <v>7</v>
      </c>
      <c r="B3" s="11" t="s">
        <v>611</v>
      </c>
      <c r="C3" s="15" t="s">
        <v>394</v>
      </c>
    </row>
    <row r="4" spans="1:3" x14ac:dyDescent="0.2">
      <c r="A4" s="12" t="s">
        <v>9</v>
      </c>
      <c r="B4" s="10" t="s">
        <v>612</v>
      </c>
      <c r="C4" s="14" t="s">
        <v>420</v>
      </c>
    </row>
    <row r="5" spans="1:3" x14ac:dyDescent="0.2">
      <c r="A5" s="13" t="s">
        <v>11</v>
      </c>
      <c r="B5" s="11" t="s">
        <v>613</v>
      </c>
      <c r="C5" s="15" t="s">
        <v>120</v>
      </c>
    </row>
    <row r="6" spans="1:3" x14ac:dyDescent="0.2">
      <c r="A6" s="12" t="s">
        <v>13</v>
      </c>
      <c r="B6" s="10" t="s">
        <v>610</v>
      </c>
      <c r="C6" s="14" t="s">
        <v>120</v>
      </c>
    </row>
    <row r="7" spans="1:3" x14ac:dyDescent="0.2">
      <c r="A7" s="13" t="s">
        <v>15</v>
      </c>
      <c r="B7" s="11" t="s">
        <v>610</v>
      </c>
      <c r="C7" s="15" t="s">
        <v>614</v>
      </c>
    </row>
    <row r="8" spans="1:3" x14ac:dyDescent="0.2">
      <c r="A8" s="12" t="s">
        <v>17</v>
      </c>
      <c r="B8" s="10" t="s">
        <v>613</v>
      </c>
      <c r="C8" s="14" t="s">
        <v>254</v>
      </c>
    </row>
    <row r="9" spans="1:3" x14ac:dyDescent="0.2">
      <c r="A9" s="13" t="s">
        <v>19</v>
      </c>
      <c r="B9" s="11" t="s">
        <v>613</v>
      </c>
      <c r="C9" s="15" t="s">
        <v>120</v>
      </c>
    </row>
    <row r="10" spans="1:3" x14ac:dyDescent="0.2">
      <c r="A10" s="12" t="s">
        <v>21</v>
      </c>
      <c r="B10" s="10" t="s">
        <v>610</v>
      </c>
      <c r="C10" s="14" t="s">
        <v>254</v>
      </c>
    </row>
    <row r="11" spans="1:3" x14ac:dyDescent="0.2">
      <c r="A11" s="13" t="s">
        <v>23</v>
      </c>
      <c r="B11" s="11" t="s">
        <v>610</v>
      </c>
      <c r="C11" s="15" t="s">
        <v>118</v>
      </c>
    </row>
    <row r="12" spans="1:3" x14ac:dyDescent="0.2">
      <c r="A12" s="12" t="s">
        <v>25</v>
      </c>
      <c r="B12" s="10" t="s">
        <v>610</v>
      </c>
      <c r="C12" s="14" t="s">
        <v>120</v>
      </c>
    </row>
    <row r="13" spans="1:3" x14ac:dyDescent="0.2">
      <c r="A13" s="13" t="s">
        <v>27</v>
      </c>
      <c r="B13" s="11" t="s">
        <v>613</v>
      </c>
      <c r="C13" s="15" t="s">
        <v>120</v>
      </c>
    </row>
    <row r="14" spans="1:3" x14ac:dyDescent="0.2">
      <c r="A14" s="12" t="s">
        <v>29</v>
      </c>
      <c r="B14" s="10" t="s">
        <v>611</v>
      </c>
      <c r="C14" s="14" t="s">
        <v>420</v>
      </c>
    </row>
    <row r="15" spans="1:3" x14ac:dyDescent="0.2">
      <c r="A15" s="13" t="s">
        <v>31</v>
      </c>
      <c r="B15" s="11" t="s">
        <v>610</v>
      </c>
      <c r="C15" s="15" t="s">
        <v>120</v>
      </c>
    </row>
    <row r="16" spans="1:3" x14ac:dyDescent="0.2">
      <c r="A16" s="12" t="s">
        <v>33</v>
      </c>
      <c r="B16" s="10" t="s">
        <v>611</v>
      </c>
      <c r="C16" s="14" t="s">
        <v>420</v>
      </c>
    </row>
    <row r="17" spans="1:3" x14ac:dyDescent="0.2">
      <c r="A17" s="13" t="s">
        <v>35</v>
      </c>
      <c r="B17" s="11" t="s">
        <v>611</v>
      </c>
      <c r="C17" s="15" t="s">
        <v>420</v>
      </c>
    </row>
    <row r="18" spans="1:3" x14ac:dyDescent="0.2">
      <c r="A18" s="12" t="s">
        <v>37</v>
      </c>
      <c r="B18" s="10" t="s">
        <v>612</v>
      </c>
      <c r="C18" s="14" t="s">
        <v>394</v>
      </c>
    </row>
    <row r="19" spans="1:3" x14ac:dyDescent="0.2">
      <c r="A19" s="13" t="s">
        <v>39</v>
      </c>
      <c r="B19" s="11" t="s">
        <v>613</v>
      </c>
      <c r="C19" s="15" t="s">
        <v>120</v>
      </c>
    </row>
    <row r="20" spans="1:3" x14ac:dyDescent="0.2">
      <c r="A20" s="12" t="s">
        <v>41</v>
      </c>
      <c r="B20" s="10" t="s">
        <v>610</v>
      </c>
      <c r="C20" s="14" t="s">
        <v>614</v>
      </c>
    </row>
    <row r="21" spans="1:3" x14ac:dyDescent="0.2">
      <c r="A21" s="13" t="s">
        <v>43</v>
      </c>
      <c r="B21" s="11" t="s">
        <v>610</v>
      </c>
      <c r="C21" s="15" t="s">
        <v>254</v>
      </c>
    </row>
    <row r="22" spans="1:3" x14ac:dyDescent="0.2">
      <c r="A22" s="12" t="s">
        <v>45</v>
      </c>
      <c r="B22" s="10" t="s">
        <v>613</v>
      </c>
      <c r="C22" s="14" t="s">
        <v>120</v>
      </c>
    </row>
    <row r="23" spans="1:3" x14ac:dyDescent="0.2">
      <c r="A23" s="13" t="s">
        <v>47</v>
      </c>
      <c r="B23" s="11" t="s">
        <v>613</v>
      </c>
      <c r="C23" s="15" t="s">
        <v>254</v>
      </c>
    </row>
    <row r="24" spans="1:3" x14ac:dyDescent="0.2">
      <c r="A24" s="12" t="s">
        <v>49</v>
      </c>
      <c r="B24" s="10" t="s">
        <v>610</v>
      </c>
      <c r="C24" s="14" t="s">
        <v>326</v>
      </c>
    </row>
    <row r="25" spans="1:3" x14ac:dyDescent="0.2">
      <c r="A25" s="13" t="s">
        <v>51</v>
      </c>
      <c r="B25" s="11" t="s">
        <v>612</v>
      </c>
      <c r="C25" s="15" t="s">
        <v>254</v>
      </c>
    </row>
    <row r="26" spans="1:3" x14ac:dyDescent="0.2">
      <c r="A26" s="12" t="s">
        <v>53</v>
      </c>
      <c r="B26" s="10" t="s">
        <v>613</v>
      </c>
      <c r="C26" s="14" t="s">
        <v>254</v>
      </c>
    </row>
    <row r="27" spans="1:3" x14ac:dyDescent="0.2">
      <c r="A27" s="13" t="s">
        <v>55</v>
      </c>
      <c r="B27" s="11" t="s">
        <v>610</v>
      </c>
      <c r="C27" s="15" t="s">
        <v>254</v>
      </c>
    </row>
    <row r="28" spans="1:3" x14ac:dyDescent="0.2">
      <c r="A28" s="12" t="s">
        <v>57</v>
      </c>
      <c r="B28" s="10" t="s">
        <v>610</v>
      </c>
      <c r="C28" s="14" t="s">
        <v>118</v>
      </c>
    </row>
    <row r="29" spans="1:3" x14ac:dyDescent="0.2">
      <c r="A29" s="13" t="s">
        <v>59</v>
      </c>
      <c r="B29" s="11" t="s">
        <v>612</v>
      </c>
      <c r="C29" s="15" t="s">
        <v>394</v>
      </c>
    </row>
    <row r="30" spans="1:3" x14ac:dyDescent="0.2">
      <c r="A30" s="12" t="s">
        <v>61</v>
      </c>
      <c r="B30" s="10" t="s">
        <v>613</v>
      </c>
      <c r="C30" s="14" t="s">
        <v>420</v>
      </c>
    </row>
    <row r="31" spans="1:3" x14ac:dyDescent="0.2">
      <c r="A31" s="13" t="s">
        <v>63</v>
      </c>
      <c r="B31" s="11" t="s">
        <v>611</v>
      </c>
      <c r="C31" s="15" t="s">
        <v>420</v>
      </c>
    </row>
    <row r="32" spans="1:3" x14ac:dyDescent="0.2">
      <c r="A32" s="12" t="s">
        <v>65</v>
      </c>
      <c r="B32" s="10" t="s">
        <v>610</v>
      </c>
      <c r="C32" s="14" t="s">
        <v>326</v>
      </c>
    </row>
    <row r="33" spans="1:3" x14ac:dyDescent="0.2">
      <c r="A33" s="13" t="s">
        <v>69</v>
      </c>
      <c r="B33" s="11" t="s">
        <v>610</v>
      </c>
      <c r="C33" s="15" t="s">
        <v>120</v>
      </c>
    </row>
    <row r="34" spans="1:3" x14ac:dyDescent="0.2">
      <c r="A34" s="12" t="s">
        <v>71</v>
      </c>
      <c r="B34" s="10" t="s">
        <v>610</v>
      </c>
      <c r="C34" s="14" t="s">
        <v>120</v>
      </c>
    </row>
    <row r="35" spans="1:3" x14ac:dyDescent="0.2">
      <c r="A35" s="13" t="s">
        <v>73</v>
      </c>
      <c r="B35" s="11" t="s">
        <v>610</v>
      </c>
      <c r="C35" s="15" t="s">
        <v>254</v>
      </c>
    </row>
    <row r="36" spans="1:3" x14ac:dyDescent="0.2">
      <c r="A36" s="12" t="s">
        <v>75</v>
      </c>
      <c r="B36" s="10" t="s">
        <v>613</v>
      </c>
      <c r="C36" s="14" t="s">
        <v>118</v>
      </c>
    </row>
    <row r="37" spans="1:3" x14ac:dyDescent="0.2">
      <c r="A37" s="13" t="s">
        <v>77</v>
      </c>
      <c r="B37" s="11" t="s">
        <v>612</v>
      </c>
      <c r="C37" s="15" t="s">
        <v>420</v>
      </c>
    </row>
    <row r="38" spans="1:3" x14ac:dyDescent="0.2">
      <c r="A38" s="12" t="s">
        <v>79</v>
      </c>
      <c r="B38" s="10" t="s">
        <v>612</v>
      </c>
      <c r="C38" s="14" t="s">
        <v>420</v>
      </c>
    </row>
    <row r="39" spans="1:3" x14ac:dyDescent="0.2">
      <c r="A39" s="13" t="s">
        <v>81</v>
      </c>
      <c r="B39" s="11" t="s">
        <v>611</v>
      </c>
      <c r="C39" s="15" t="s">
        <v>420</v>
      </c>
    </row>
    <row r="40" spans="1:3" x14ac:dyDescent="0.2">
      <c r="A40" s="12" t="s">
        <v>83</v>
      </c>
      <c r="B40" s="10" t="s">
        <v>612</v>
      </c>
      <c r="C40" s="14" t="s">
        <v>420</v>
      </c>
    </row>
    <row r="41" spans="1:3" x14ac:dyDescent="0.2">
      <c r="A41" s="13" t="s">
        <v>85</v>
      </c>
      <c r="B41" s="11" t="s">
        <v>613</v>
      </c>
      <c r="C41" s="15" t="s">
        <v>254</v>
      </c>
    </row>
    <row r="42" spans="1:3" x14ac:dyDescent="0.2">
      <c r="A42" s="12" t="s">
        <v>87</v>
      </c>
      <c r="B42" s="10" t="s">
        <v>612</v>
      </c>
      <c r="C42" s="14" t="s">
        <v>420</v>
      </c>
    </row>
    <row r="43" spans="1:3" x14ac:dyDescent="0.2">
      <c r="A43" s="13" t="s">
        <v>89</v>
      </c>
      <c r="B43" s="11" t="s">
        <v>612</v>
      </c>
      <c r="C43" s="15" t="s">
        <v>420</v>
      </c>
    </row>
    <row r="44" spans="1:3" x14ac:dyDescent="0.2">
      <c r="A44" s="12" t="s">
        <v>91</v>
      </c>
      <c r="B44" s="10" t="s">
        <v>613</v>
      </c>
      <c r="C44" s="14" t="s">
        <v>254</v>
      </c>
    </row>
    <row r="45" spans="1:3" x14ac:dyDescent="0.2">
      <c r="A45" s="13" t="s">
        <v>95</v>
      </c>
      <c r="B45" s="11" t="s">
        <v>613</v>
      </c>
      <c r="C45" s="15" t="s">
        <v>254</v>
      </c>
    </row>
    <row r="46" spans="1:3" x14ac:dyDescent="0.2">
      <c r="A46" s="12" t="s">
        <v>97</v>
      </c>
      <c r="B46" s="10" t="s">
        <v>610</v>
      </c>
      <c r="C46" s="14" t="s">
        <v>254</v>
      </c>
    </row>
    <row r="47" spans="1:3" x14ac:dyDescent="0.2">
      <c r="A47" s="13" t="s">
        <v>99</v>
      </c>
      <c r="B47" s="11" t="s">
        <v>610</v>
      </c>
      <c r="C47" s="15" t="s">
        <v>254</v>
      </c>
    </row>
    <row r="48" spans="1:3" x14ac:dyDescent="0.2">
      <c r="A48" s="12" t="s">
        <v>101</v>
      </c>
      <c r="B48" s="10" t="s">
        <v>610</v>
      </c>
      <c r="C48" s="14" t="s">
        <v>120</v>
      </c>
    </row>
    <row r="49" spans="1:3" x14ac:dyDescent="0.2">
      <c r="A49" s="13" t="s">
        <v>103</v>
      </c>
      <c r="B49" s="11" t="s">
        <v>610</v>
      </c>
      <c r="C49" s="15" t="s">
        <v>120</v>
      </c>
    </row>
    <row r="50" spans="1:3" x14ac:dyDescent="0.2">
      <c r="A50" s="12" t="s">
        <v>105</v>
      </c>
      <c r="B50" s="10" t="s">
        <v>610</v>
      </c>
      <c r="C50" s="14" t="s">
        <v>120</v>
      </c>
    </row>
    <row r="51" spans="1:3" x14ac:dyDescent="0.2">
      <c r="A51" s="13" t="s">
        <v>107</v>
      </c>
      <c r="B51" s="11" t="s">
        <v>612</v>
      </c>
      <c r="C51" s="15" t="s">
        <v>614</v>
      </c>
    </row>
    <row r="52" spans="1:3" x14ac:dyDescent="0.2">
      <c r="A52" s="12" t="s">
        <v>109</v>
      </c>
      <c r="B52" s="10" t="s">
        <v>613</v>
      </c>
      <c r="C52" s="14" t="s">
        <v>254</v>
      </c>
    </row>
    <row r="53" spans="1:3" x14ac:dyDescent="0.2">
      <c r="A53" s="13" t="s">
        <v>111</v>
      </c>
      <c r="B53" s="11" t="s">
        <v>610</v>
      </c>
      <c r="C53" s="15" t="s">
        <v>120</v>
      </c>
    </row>
    <row r="54" spans="1:3" x14ac:dyDescent="0.2">
      <c r="A54" s="12" t="s">
        <v>113</v>
      </c>
      <c r="B54" s="10" t="s">
        <v>613</v>
      </c>
      <c r="C54" s="14" t="s">
        <v>254</v>
      </c>
    </row>
    <row r="55" spans="1:3" x14ac:dyDescent="0.2">
      <c r="A55" s="13" t="s">
        <v>115</v>
      </c>
      <c r="B55" s="11" t="s">
        <v>612</v>
      </c>
      <c r="C55" s="15" t="s">
        <v>614</v>
      </c>
    </row>
    <row r="56" spans="1:3" x14ac:dyDescent="0.2">
      <c r="A56" s="12" t="s">
        <v>123</v>
      </c>
      <c r="B56" s="10" t="s">
        <v>613</v>
      </c>
      <c r="C56" s="14" t="s">
        <v>254</v>
      </c>
    </row>
    <row r="57" spans="1:3" x14ac:dyDescent="0.2">
      <c r="A57" s="13" t="s">
        <v>125</v>
      </c>
      <c r="B57" s="11" t="s">
        <v>612</v>
      </c>
      <c r="C57" s="15" t="s">
        <v>614</v>
      </c>
    </row>
    <row r="58" spans="1:3" x14ac:dyDescent="0.2">
      <c r="A58" s="12" t="s">
        <v>129</v>
      </c>
      <c r="B58" s="10" t="s">
        <v>611</v>
      </c>
      <c r="C58" s="14" t="s">
        <v>420</v>
      </c>
    </row>
    <row r="59" spans="1:3" x14ac:dyDescent="0.2">
      <c r="A59" s="13" t="s">
        <v>131</v>
      </c>
      <c r="B59" s="11" t="s">
        <v>610</v>
      </c>
      <c r="C59" s="15" t="s">
        <v>120</v>
      </c>
    </row>
    <row r="60" spans="1:3" x14ac:dyDescent="0.2">
      <c r="A60" s="12" t="s">
        <v>133</v>
      </c>
      <c r="B60" s="10" t="s">
        <v>610</v>
      </c>
      <c r="C60" s="14" t="s">
        <v>120</v>
      </c>
    </row>
    <row r="61" spans="1:3" x14ac:dyDescent="0.2">
      <c r="A61" s="13" t="s">
        <v>135</v>
      </c>
      <c r="B61" s="11" t="s">
        <v>611</v>
      </c>
      <c r="C61" s="15" t="s">
        <v>420</v>
      </c>
    </row>
    <row r="62" spans="1:3" x14ac:dyDescent="0.2">
      <c r="A62" s="12" t="s">
        <v>141</v>
      </c>
      <c r="B62" s="10" t="s">
        <v>610</v>
      </c>
      <c r="C62" s="14" t="s">
        <v>120</v>
      </c>
    </row>
    <row r="63" spans="1:3" x14ac:dyDescent="0.2">
      <c r="A63" s="13" t="s">
        <v>143</v>
      </c>
      <c r="B63" s="11" t="s">
        <v>613</v>
      </c>
      <c r="C63" s="15" t="s">
        <v>118</v>
      </c>
    </row>
    <row r="64" spans="1:3" x14ac:dyDescent="0.2">
      <c r="A64" s="12" t="s">
        <v>145</v>
      </c>
      <c r="B64" s="10" t="s">
        <v>610</v>
      </c>
      <c r="C64" s="14" t="s">
        <v>120</v>
      </c>
    </row>
    <row r="65" spans="1:3" x14ac:dyDescent="0.2">
      <c r="A65" s="13" t="s">
        <v>147</v>
      </c>
      <c r="B65" s="11" t="s">
        <v>610</v>
      </c>
      <c r="C65" s="15" t="s">
        <v>120</v>
      </c>
    </row>
    <row r="66" spans="1:3" x14ac:dyDescent="0.2">
      <c r="A66" s="12" t="s">
        <v>149</v>
      </c>
      <c r="B66" s="10" t="s">
        <v>612</v>
      </c>
      <c r="C66" s="14" t="s">
        <v>118</v>
      </c>
    </row>
    <row r="67" spans="1:3" x14ac:dyDescent="0.2">
      <c r="A67" s="13" t="s">
        <v>151</v>
      </c>
      <c r="B67" s="11" t="s">
        <v>613</v>
      </c>
      <c r="C67" s="15" t="s">
        <v>420</v>
      </c>
    </row>
    <row r="68" spans="1:3" x14ac:dyDescent="0.2">
      <c r="A68" s="12" t="s">
        <v>153</v>
      </c>
      <c r="B68" s="10" t="s">
        <v>610</v>
      </c>
      <c r="C68" s="14" t="s">
        <v>120</v>
      </c>
    </row>
    <row r="69" spans="1:3" x14ac:dyDescent="0.2">
      <c r="A69" s="13" t="s">
        <v>155</v>
      </c>
      <c r="B69" s="11" t="s">
        <v>613</v>
      </c>
      <c r="C69" s="15" t="s">
        <v>120</v>
      </c>
    </row>
    <row r="70" spans="1:3" x14ac:dyDescent="0.2">
      <c r="A70" s="12" t="s">
        <v>157</v>
      </c>
      <c r="B70" s="10" t="s">
        <v>612</v>
      </c>
      <c r="C70" s="14" t="s">
        <v>420</v>
      </c>
    </row>
    <row r="71" spans="1:3" x14ac:dyDescent="0.2">
      <c r="A71" s="13" t="s">
        <v>159</v>
      </c>
      <c r="B71" s="11" t="s">
        <v>610</v>
      </c>
      <c r="C71" s="15" t="s">
        <v>120</v>
      </c>
    </row>
    <row r="72" spans="1:3" x14ac:dyDescent="0.2">
      <c r="A72" s="12" t="s">
        <v>161</v>
      </c>
      <c r="B72" s="10" t="s">
        <v>611</v>
      </c>
      <c r="C72" s="14" t="s">
        <v>420</v>
      </c>
    </row>
    <row r="73" spans="1:3" x14ac:dyDescent="0.2">
      <c r="A73" s="13" t="s">
        <v>163</v>
      </c>
      <c r="B73" s="11" t="s">
        <v>611</v>
      </c>
      <c r="C73" s="15" t="s">
        <v>420</v>
      </c>
    </row>
    <row r="74" spans="1:3" x14ac:dyDescent="0.2">
      <c r="A74" s="12" t="s">
        <v>165</v>
      </c>
      <c r="B74" s="10" t="s">
        <v>611</v>
      </c>
      <c r="C74" s="14" t="s">
        <v>420</v>
      </c>
    </row>
    <row r="75" spans="1:3" x14ac:dyDescent="0.2">
      <c r="A75" s="13" t="s">
        <v>167</v>
      </c>
      <c r="B75" s="11" t="s">
        <v>613</v>
      </c>
      <c r="C75" s="15" t="s">
        <v>420</v>
      </c>
    </row>
    <row r="76" spans="1:3" x14ac:dyDescent="0.2">
      <c r="A76" s="12" t="s">
        <v>169</v>
      </c>
      <c r="B76" s="10" t="s">
        <v>610</v>
      </c>
      <c r="C76" s="14" t="s">
        <v>120</v>
      </c>
    </row>
    <row r="77" spans="1:3" x14ac:dyDescent="0.2">
      <c r="A77" s="13" t="s">
        <v>171</v>
      </c>
      <c r="B77" s="11" t="s">
        <v>613</v>
      </c>
      <c r="C77" s="15" t="s">
        <v>254</v>
      </c>
    </row>
    <row r="78" spans="1:3" x14ac:dyDescent="0.2">
      <c r="A78" s="12" t="s">
        <v>173</v>
      </c>
      <c r="B78" s="10" t="s">
        <v>610</v>
      </c>
      <c r="C78" s="14" t="s">
        <v>120</v>
      </c>
    </row>
    <row r="79" spans="1:3" x14ac:dyDescent="0.2">
      <c r="A79" s="13" t="s">
        <v>175</v>
      </c>
      <c r="B79" s="11" t="s">
        <v>613</v>
      </c>
      <c r="C79" s="15" t="s">
        <v>254</v>
      </c>
    </row>
    <row r="80" spans="1:3" x14ac:dyDescent="0.2">
      <c r="A80" s="12" t="s">
        <v>177</v>
      </c>
      <c r="B80" s="10" t="s">
        <v>610</v>
      </c>
      <c r="C80" s="14" t="s">
        <v>118</v>
      </c>
    </row>
    <row r="81" spans="1:3" x14ac:dyDescent="0.2">
      <c r="A81" s="13" t="s">
        <v>179</v>
      </c>
      <c r="B81" s="11" t="s">
        <v>613</v>
      </c>
      <c r="C81" s="15" t="s">
        <v>254</v>
      </c>
    </row>
    <row r="82" spans="1:3" x14ac:dyDescent="0.2">
      <c r="A82" s="12" t="s">
        <v>183</v>
      </c>
      <c r="B82" s="10" t="s">
        <v>610</v>
      </c>
      <c r="C82" s="14" t="s">
        <v>118</v>
      </c>
    </row>
    <row r="83" spans="1:3" x14ac:dyDescent="0.2">
      <c r="A83" s="13" t="s">
        <v>185</v>
      </c>
      <c r="B83" s="11" t="s">
        <v>612</v>
      </c>
      <c r="C83" s="15" t="s">
        <v>254</v>
      </c>
    </row>
    <row r="84" spans="1:3" x14ac:dyDescent="0.2">
      <c r="A84" s="12" t="s">
        <v>187</v>
      </c>
      <c r="B84" s="10" t="s">
        <v>610</v>
      </c>
      <c r="C84" s="14" t="s">
        <v>120</v>
      </c>
    </row>
    <row r="85" spans="1:3" x14ac:dyDescent="0.2">
      <c r="A85" s="13" t="s">
        <v>189</v>
      </c>
      <c r="B85" s="11" t="s">
        <v>611</v>
      </c>
      <c r="C85" s="15" t="s">
        <v>254</v>
      </c>
    </row>
    <row r="86" spans="1:3" x14ac:dyDescent="0.2">
      <c r="A86" s="12" t="s">
        <v>191</v>
      </c>
      <c r="B86" s="10" t="s">
        <v>610</v>
      </c>
      <c r="C86" s="14" t="s">
        <v>120</v>
      </c>
    </row>
    <row r="87" spans="1:3" x14ac:dyDescent="0.2">
      <c r="A87" s="13" t="s">
        <v>201</v>
      </c>
      <c r="B87" s="11" t="s">
        <v>612</v>
      </c>
      <c r="C87" s="15" t="s">
        <v>118</v>
      </c>
    </row>
    <row r="88" spans="1:3" x14ac:dyDescent="0.2">
      <c r="A88" s="12" t="s">
        <v>205</v>
      </c>
      <c r="B88" s="10" t="s">
        <v>610</v>
      </c>
      <c r="C88" s="14" t="s">
        <v>120</v>
      </c>
    </row>
    <row r="89" spans="1:3" x14ac:dyDescent="0.2">
      <c r="A89" s="13" t="s">
        <v>207</v>
      </c>
      <c r="B89" s="11" t="s">
        <v>612</v>
      </c>
      <c r="C89" s="15" t="s">
        <v>394</v>
      </c>
    </row>
    <row r="90" spans="1:3" x14ac:dyDescent="0.2">
      <c r="A90" s="12" t="s">
        <v>209</v>
      </c>
      <c r="B90" s="10" t="s">
        <v>610</v>
      </c>
      <c r="C90" s="14" t="s">
        <v>120</v>
      </c>
    </row>
    <row r="91" spans="1:3" x14ac:dyDescent="0.2">
      <c r="A91" s="13" t="s">
        <v>211</v>
      </c>
      <c r="B91" s="11" t="s">
        <v>612</v>
      </c>
      <c r="C91" s="15" t="s">
        <v>614</v>
      </c>
    </row>
    <row r="92" spans="1:3" x14ac:dyDescent="0.2">
      <c r="A92" s="12" t="s">
        <v>213</v>
      </c>
      <c r="B92" s="10" t="s">
        <v>613</v>
      </c>
      <c r="C92" s="14" t="s">
        <v>614</v>
      </c>
    </row>
    <row r="93" spans="1:3" x14ac:dyDescent="0.2">
      <c r="A93" s="13" t="s">
        <v>215</v>
      </c>
      <c r="B93" s="11" t="s">
        <v>610</v>
      </c>
      <c r="C93" s="15" t="s">
        <v>120</v>
      </c>
    </row>
    <row r="94" spans="1:3" x14ac:dyDescent="0.2">
      <c r="A94" s="12" t="s">
        <v>217</v>
      </c>
      <c r="B94" s="10" t="s">
        <v>610</v>
      </c>
      <c r="C94" s="14" t="s">
        <v>614</v>
      </c>
    </row>
    <row r="95" spans="1:3" x14ac:dyDescent="0.2">
      <c r="A95" s="13" t="s">
        <v>219</v>
      </c>
      <c r="B95" s="11" t="s">
        <v>610</v>
      </c>
      <c r="C95" s="15" t="s">
        <v>120</v>
      </c>
    </row>
    <row r="96" spans="1:3" x14ac:dyDescent="0.2">
      <c r="A96" s="12" t="s">
        <v>221</v>
      </c>
      <c r="B96" s="10" t="s">
        <v>613</v>
      </c>
      <c r="C96" s="14" t="s">
        <v>254</v>
      </c>
    </row>
    <row r="97" spans="1:3" x14ac:dyDescent="0.2">
      <c r="A97" s="13" t="s">
        <v>223</v>
      </c>
      <c r="B97" s="11" t="s">
        <v>613</v>
      </c>
      <c r="C97" s="15" t="s">
        <v>614</v>
      </c>
    </row>
    <row r="98" spans="1:3" x14ac:dyDescent="0.2">
      <c r="A98" s="12" t="s">
        <v>225</v>
      </c>
      <c r="B98" s="10" t="s">
        <v>610</v>
      </c>
      <c r="C98" s="14" t="s">
        <v>118</v>
      </c>
    </row>
    <row r="99" spans="1:3" x14ac:dyDescent="0.2">
      <c r="A99" s="13" t="s">
        <v>227</v>
      </c>
      <c r="B99" s="11" t="s">
        <v>613</v>
      </c>
      <c r="C99" s="15" t="s">
        <v>120</v>
      </c>
    </row>
    <row r="100" spans="1:3" x14ac:dyDescent="0.2">
      <c r="A100" s="12" t="s">
        <v>229</v>
      </c>
      <c r="B100" s="10" t="s">
        <v>612</v>
      </c>
      <c r="C100" s="14" t="s">
        <v>420</v>
      </c>
    </row>
    <row r="101" spans="1:3" x14ac:dyDescent="0.2">
      <c r="A101" s="13" t="s">
        <v>231</v>
      </c>
      <c r="B101" s="11" t="s">
        <v>612</v>
      </c>
      <c r="C101" s="15" t="s">
        <v>120</v>
      </c>
    </row>
    <row r="102" spans="1:3" x14ac:dyDescent="0.2">
      <c r="A102" s="12" t="s">
        <v>233</v>
      </c>
      <c r="B102" s="10" t="s">
        <v>612</v>
      </c>
      <c r="C102" s="14" t="s">
        <v>118</v>
      </c>
    </row>
    <row r="103" spans="1:3" x14ac:dyDescent="0.2">
      <c r="A103" s="13" t="s">
        <v>235</v>
      </c>
      <c r="B103" s="11" t="s">
        <v>612</v>
      </c>
      <c r="C103" s="15" t="s">
        <v>118</v>
      </c>
    </row>
    <row r="104" spans="1:3" x14ac:dyDescent="0.2">
      <c r="A104" s="12" t="s">
        <v>237</v>
      </c>
      <c r="B104" s="10" t="s">
        <v>610</v>
      </c>
      <c r="C104" s="14" t="s">
        <v>254</v>
      </c>
    </row>
    <row r="105" spans="1:3" x14ac:dyDescent="0.2">
      <c r="A105" s="13" t="s">
        <v>239</v>
      </c>
      <c r="B105" s="11" t="s">
        <v>610</v>
      </c>
      <c r="C105" s="15" t="s">
        <v>118</v>
      </c>
    </row>
    <row r="106" spans="1:3" x14ac:dyDescent="0.2">
      <c r="A106" s="12" t="s">
        <v>241</v>
      </c>
      <c r="B106" s="10" t="s">
        <v>610</v>
      </c>
      <c r="C106" s="14" t="s">
        <v>614</v>
      </c>
    </row>
    <row r="107" spans="1:3" x14ac:dyDescent="0.2">
      <c r="A107" s="13" t="s">
        <v>245</v>
      </c>
      <c r="B107" s="11" t="s">
        <v>612</v>
      </c>
      <c r="C107" s="15" t="s">
        <v>118</v>
      </c>
    </row>
    <row r="108" spans="1:3" x14ac:dyDescent="0.2">
      <c r="A108" s="12" t="s">
        <v>247</v>
      </c>
      <c r="B108" s="10" t="s">
        <v>612</v>
      </c>
      <c r="C108" s="14" t="s">
        <v>614</v>
      </c>
    </row>
    <row r="109" spans="1:3" x14ac:dyDescent="0.2">
      <c r="A109" s="13" t="s">
        <v>249</v>
      </c>
      <c r="B109" s="11" t="s">
        <v>611</v>
      </c>
      <c r="C109" s="15" t="s">
        <v>420</v>
      </c>
    </row>
    <row r="110" spans="1:3" x14ac:dyDescent="0.2">
      <c r="A110" s="12" t="s">
        <v>251</v>
      </c>
      <c r="B110" s="10" t="s">
        <v>613</v>
      </c>
      <c r="C110" s="14" t="s">
        <v>614</v>
      </c>
    </row>
    <row r="111" spans="1:3" x14ac:dyDescent="0.2">
      <c r="A111" s="13" t="s">
        <v>253</v>
      </c>
      <c r="B111" s="11" t="s">
        <v>613</v>
      </c>
      <c r="C111" s="15" t="s">
        <v>254</v>
      </c>
    </row>
    <row r="112" spans="1:3" x14ac:dyDescent="0.2">
      <c r="A112" s="12" t="s">
        <v>261</v>
      </c>
      <c r="B112" s="10" t="s">
        <v>610</v>
      </c>
      <c r="C112" s="14" t="s">
        <v>120</v>
      </c>
    </row>
    <row r="113" spans="1:3" x14ac:dyDescent="0.2">
      <c r="A113" s="13" t="s">
        <v>263</v>
      </c>
      <c r="B113" s="11" t="s">
        <v>612</v>
      </c>
      <c r="C113" s="15" t="s">
        <v>394</v>
      </c>
    </row>
    <row r="114" spans="1:3" x14ac:dyDescent="0.2">
      <c r="A114" s="12" t="s">
        <v>269</v>
      </c>
      <c r="B114" s="10" t="s">
        <v>612</v>
      </c>
      <c r="C114" s="14" t="s">
        <v>420</v>
      </c>
    </row>
    <row r="115" spans="1:3" x14ac:dyDescent="0.2">
      <c r="A115" s="13" t="s">
        <v>273</v>
      </c>
      <c r="B115" s="11" t="s">
        <v>610</v>
      </c>
      <c r="C115" s="15" t="s">
        <v>120</v>
      </c>
    </row>
    <row r="116" spans="1:3" x14ac:dyDescent="0.2">
      <c r="A116" s="12" t="s">
        <v>275</v>
      </c>
      <c r="B116" s="10" t="s">
        <v>610</v>
      </c>
      <c r="C116" s="14" t="s">
        <v>120</v>
      </c>
    </row>
    <row r="117" spans="1:3" x14ac:dyDescent="0.2">
      <c r="A117" s="13" t="s">
        <v>277</v>
      </c>
      <c r="B117" s="11" t="s">
        <v>610</v>
      </c>
      <c r="C117" s="15" t="s">
        <v>120</v>
      </c>
    </row>
    <row r="118" spans="1:3" x14ac:dyDescent="0.2">
      <c r="A118" s="12" t="s">
        <v>279</v>
      </c>
      <c r="B118" s="10" t="s">
        <v>610</v>
      </c>
      <c r="C118" s="14" t="s">
        <v>118</v>
      </c>
    </row>
    <row r="119" spans="1:3" x14ac:dyDescent="0.2">
      <c r="A119" s="13" t="s">
        <v>281</v>
      </c>
      <c r="B119" s="11" t="s">
        <v>610</v>
      </c>
      <c r="C119" s="15" t="s">
        <v>254</v>
      </c>
    </row>
    <row r="120" spans="1:3" x14ac:dyDescent="0.2">
      <c r="A120" s="12" t="s">
        <v>283</v>
      </c>
      <c r="B120" s="10" t="s">
        <v>612</v>
      </c>
      <c r="C120" s="14" t="s">
        <v>614</v>
      </c>
    </row>
    <row r="121" spans="1:3" x14ac:dyDescent="0.2">
      <c r="A121" s="13" t="s">
        <v>285</v>
      </c>
      <c r="B121" s="11" t="s">
        <v>610</v>
      </c>
      <c r="C121" s="15" t="s">
        <v>120</v>
      </c>
    </row>
    <row r="122" spans="1:3" x14ac:dyDescent="0.2">
      <c r="A122" s="12" t="s">
        <v>287</v>
      </c>
      <c r="B122" s="10" t="s">
        <v>613</v>
      </c>
      <c r="C122" s="14" t="s">
        <v>120</v>
      </c>
    </row>
    <row r="123" spans="1:3" x14ac:dyDescent="0.2">
      <c r="A123" s="13" t="s">
        <v>289</v>
      </c>
      <c r="B123" s="11" t="s">
        <v>611</v>
      </c>
      <c r="C123" s="15" t="s">
        <v>420</v>
      </c>
    </row>
    <row r="124" spans="1:3" x14ac:dyDescent="0.2">
      <c r="A124" s="12" t="s">
        <v>291</v>
      </c>
      <c r="B124" s="10" t="s">
        <v>613</v>
      </c>
      <c r="C124" s="14" t="s">
        <v>394</v>
      </c>
    </row>
    <row r="125" spans="1:3" x14ac:dyDescent="0.2">
      <c r="A125" s="13" t="s">
        <v>295</v>
      </c>
      <c r="B125" s="11" t="s">
        <v>613</v>
      </c>
      <c r="C125" s="15" t="s">
        <v>254</v>
      </c>
    </row>
    <row r="126" spans="1:3" x14ac:dyDescent="0.2">
      <c r="A126" s="12" t="s">
        <v>297</v>
      </c>
      <c r="B126" s="10" t="s">
        <v>613</v>
      </c>
      <c r="C126" s="14" t="s">
        <v>118</v>
      </c>
    </row>
    <row r="127" spans="1:3" x14ac:dyDescent="0.2">
      <c r="A127" s="13" t="s">
        <v>301</v>
      </c>
      <c r="B127" s="11" t="s">
        <v>613</v>
      </c>
      <c r="C127" s="15" t="s">
        <v>120</v>
      </c>
    </row>
    <row r="128" spans="1:3" x14ac:dyDescent="0.2">
      <c r="A128" s="12" t="s">
        <v>303</v>
      </c>
      <c r="B128" s="10" t="s">
        <v>611</v>
      </c>
      <c r="C128" s="14" t="s">
        <v>420</v>
      </c>
    </row>
    <row r="129" spans="1:3" x14ac:dyDescent="0.2">
      <c r="A129" s="13" t="s">
        <v>305</v>
      </c>
      <c r="B129" s="11" t="s">
        <v>610</v>
      </c>
      <c r="C129" s="15" t="s">
        <v>614</v>
      </c>
    </row>
    <row r="130" spans="1:3" x14ac:dyDescent="0.2">
      <c r="A130" s="12" t="s">
        <v>307</v>
      </c>
      <c r="B130" s="10" t="s">
        <v>612</v>
      </c>
      <c r="C130" s="14" t="s">
        <v>118</v>
      </c>
    </row>
    <row r="131" spans="1:3" x14ac:dyDescent="0.2">
      <c r="A131" s="13" t="s">
        <v>311</v>
      </c>
      <c r="B131" s="11" t="s">
        <v>613</v>
      </c>
      <c r="C131" s="15" t="s">
        <v>120</v>
      </c>
    </row>
    <row r="132" spans="1:3" x14ac:dyDescent="0.2">
      <c r="A132" s="12" t="s">
        <v>313</v>
      </c>
      <c r="B132" s="10" t="s">
        <v>612</v>
      </c>
      <c r="C132" s="14" t="s">
        <v>118</v>
      </c>
    </row>
    <row r="133" spans="1:3" x14ac:dyDescent="0.2">
      <c r="A133" s="13" t="s">
        <v>315</v>
      </c>
      <c r="B133" s="11" t="s">
        <v>610</v>
      </c>
      <c r="C133" s="15" t="s">
        <v>118</v>
      </c>
    </row>
    <row r="134" spans="1:3" x14ac:dyDescent="0.2">
      <c r="A134" s="12" t="s">
        <v>317</v>
      </c>
      <c r="B134" s="10" t="s">
        <v>611</v>
      </c>
      <c r="C134" s="14" t="s">
        <v>420</v>
      </c>
    </row>
    <row r="135" spans="1:3" x14ac:dyDescent="0.2">
      <c r="A135" s="13" t="s">
        <v>319</v>
      </c>
      <c r="B135" s="11" t="s">
        <v>612</v>
      </c>
      <c r="C135" s="15" t="s">
        <v>420</v>
      </c>
    </row>
    <row r="136" spans="1:3" x14ac:dyDescent="0.2">
      <c r="A136" s="12" t="s">
        <v>321</v>
      </c>
      <c r="B136" s="10" t="s">
        <v>613</v>
      </c>
      <c r="C136" s="14" t="s">
        <v>420</v>
      </c>
    </row>
    <row r="137" spans="1:3" x14ac:dyDescent="0.2">
      <c r="A137" s="13" t="s">
        <v>323</v>
      </c>
      <c r="B137" s="11" t="s">
        <v>611</v>
      </c>
      <c r="C137" s="15" t="s">
        <v>420</v>
      </c>
    </row>
    <row r="138" spans="1:3" x14ac:dyDescent="0.2">
      <c r="A138" s="12" t="s">
        <v>325</v>
      </c>
      <c r="B138" s="10" t="s">
        <v>613</v>
      </c>
      <c r="C138" s="14" t="s">
        <v>118</v>
      </c>
    </row>
    <row r="139" spans="1:3" x14ac:dyDescent="0.2">
      <c r="A139" s="13" t="s">
        <v>329</v>
      </c>
      <c r="B139" s="11" t="s">
        <v>613</v>
      </c>
      <c r="C139" s="15" t="s">
        <v>420</v>
      </c>
    </row>
    <row r="140" spans="1:3" x14ac:dyDescent="0.2">
      <c r="A140" s="12" t="s">
        <v>331</v>
      </c>
      <c r="B140" s="10" t="s">
        <v>610</v>
      </c>
      <c r="C140" s="14" t="s">
        <v>118</v>
      </c>
    </row>
    <row r="141" spans="1:3" x14ac:dyDescent="0.2">
      <c r="A141" s="13" t="s">
        <v>333</v>
      </c>
      <c r="B141" s="11" t="s">
        <v>611</v>
      </c>
      <c r="C141" s="15" t="s">
        <v>420</v>
      </c>
    </row>
    <row r="142" spans="1:3" x14ac:dyDescent="0.2">
      <c r="A142" s="12" t="s">
        <v>335</v>
      </c>
      <c r="B142" s="10" t="s">
        <v>612</v>
      </c>
      <c r="C142" s="14" t="s">
        <v>420</v>
      </c>
    </row>
    <row r="143" spans="1:3" x14ac:dyDescent="0.2">
      <c r="A143" s="13" t="s">
        <v>337</v>
      </c>
      <c r="B143" s="11" t="s">
        <v>612</v>
      </c>
      <c r="C143" s="15" t="s">
        <v>254</v>
      </c>
    </row>
    <row r="144" spans="1:3" x14ac:dyDescent="0.2">
      <c r="A144" s="12" t="s">
        <v>339</v>
      </c>
      <c r="B144" s="10" t="s">
        <v>610</v>
      </c>
      <c r="C144" s="14" t="s">
        <v>120</v>
      </c>
    </row>
    <row r="145" spans="1:3" x14ac:dyDescent="0.2">
      <c r="A145" s="13" t="s">
        <v>341</v>
      </c>
      <c r="B145" s="11" t="s">
        <v>610</v>
      </c>
      <c r="C145" s="15" t="s">
        <v>120</v>
      </c>
    </row>
    <row r="146" spans="1:3" x14ac:dyDescent="0.2">
      <c r="A146" s="12" t="s">
        <v>343</v>
      </c>
      <c r="B146" s="10" t="s">
        <v>612</v>
      </c>
      <c r="C146" s="14" t="s">
        <v>394</v>
      </c>
    </row>
    <row r="147" spans="1:3" x14ac:dyDescent="0.2">
      <c r="A147" s="13" t="s">
        <v>345</v>
      </c>
      <c r="B147" s="11" t="s">
        <v>610</v>
      </c>
      <c r="C147" s="15" t="s">
        <v>118</v>
      </c>
    </row>
    <row r="148" spans="1:3" x14ac:dyDescent="0.2">
      <c r="A148" s="12" t="s">
        <v>347</v>
      </c>
      <c r="B148" s="10" t="s">
        <v>610</v>
      </c>
      <c r="C148" s="14" t="s">
        <v>118</v>
      </c>
    </row>
    <row r="149" spans="1:3" x14ac:dyDescent="0.2">
      <c r="A149" s="13" t="s">
        <v>351</v>
      </c>
      <c r="B149" s="11" t="s">
        <v>610</v>
      </c>
      <c r="C149" s="15" t="s">
        <v>614</v>
      </c>
    </row>
    <row r="150" spans="1:3" x14ac:dyDescent="0.2">
      <c r="A150" s="12" t="s">
        <v>355</v>
      </c>
      <c r="B150" s="10" t="s">
        <v>612</v>
      </c>
      <c r="C150" s="14" t="s">
        <v>394</v>
      </c>
    </row>
    <row r="151" spans="1:3" x14ac:dyDescent="0.2">
      <c r="A151" s="13" t="s">
        <v>357</v>
      </c>
      <c r="B151" s="11" t="s">
        <v>610</v>
      </c>
      <c r="C151" s="15" t="s">
        <v>254</v>
      </c>
    </row>
    <row r="152" spans="1:3" x14ac:dyDescent="0.2">
      <c r="A152" s="12" t="s">
        <v>359</v>
      </c>
      <c r="B152" s="10" t="s">
        <v>613</v>
      </c>
      <c r="C152" s="14" t="s">
        <v>254</v>
      </c>
    </row>
    <row r="153" spans="1:3" x14ac:dyDescent="0.2">
      <c r="A153" s="13" t="s">
        <v>361</v>
      </c>
      <c r="B153" s="11" t="s">
        <v>612</v>
      </c>
      <c r="C153" s="15" t="s">
        <v>118</v>
      </c>
    </row>
    <row r="154" spans="1:3" x14ac:dyDescent="0.2">
      <c r="A154" s="12" t="s">
        <v>363</v>
      </c>
      <c r="B154" s="10" t="s">
        <v>610</v>
      </c>
      <c r="C154" s="14" t="s">
        <v>118</v>
      </c>
    </row>
    <row r="155" spans="1:3" x14ac:dyDescent="0.2">
      <c r="A155" s="13" t="s">
        <v>365</v>
      </c>
      <c r="B155" s="11" t="s">
        <v>612</v>
      </c>
      <c r="C155" s="15" t="s">
        <v>118</v>
      </c>
    </row>
    <row r="156" spans="1:3" x14ac:dyDescent="0.2">
      <c r="A156" s="12" t="s">
        <v>367</v>
      </c>
      <c r="B156" s="10" t="s">
        <v>610</v>
      </c>
      <c r="C156" s="14" t="s">
        <v>120</v>
      </c>
    </row>
    <row r="157" spans="1:3" x14ac:dyDescent="0.2">
      <c r="A157" s="13" t="s">
        <v>371</v>
      </c>
      <c r="B157" s="11" t="s">
        <v>610</v>
      </c>
      <c r="C157" s="15" t="s">
        <v>254</v>
      </c>
    </row>
    <row r="158" spans="1:3" x14ac:dyDescent="0.2">
      <c r="A158" s="12" t="s">
        <v>373</v>
      </c>
      <c r="B158" s="10" t="s">
        <v>611</v>
      </c>
      <c r="C158" s="14" t="s">
        <v>118</v>
      </c>
    </row>
    <row r="159" spans="1:3" x14ac:dyDescent="0.2">
      <c r="A159" s="13" t="s">
        <v>375</v>
      </c>
      <c r="B159" s="11" t="s">
        <v>610</v>
      </c>
      <c r="C159" s="15" t="s">
        <v>120</v>
      </c>
    </row>
    <row r="160" spans="1:3" x14ac:dyDescent="0.2">
      <c r="A160" s="12" t="s">
        <v>377</v>
      </c>
      <c r="B160" s="10" t="s">
        <v>613</v>
      </c>
      <c r="C160" s="14" t="s">
        <v>254</v>
      </c>
    </row>
    <row r="161" spans="1:3" x14ac:dyDescent="0.2">
      <c r="A161" s="13" t="s">
        <v>379</v>
      </c>
      <c r="B161" s="11" t="s">
        <v>612</v>
      </c>
      <c r="C161" s="15" t="s">
        <v>614</v>
      </c>
    </row>
    <row r="162" spans="1:3" x14ac:dyDescent="0.2">
      <c r="A162" s="12" t="s">
        <v>385</v>
      </c>
      <c r="B162" s="10" t="s">
        <v>610</v>
      </c>
      <c r="C162" s="14" t="s">
        <v>118</v>
      </c>
    </row>
    <row r="163" spans="1:3" x14ac:dyDescent="0.2">
      <c r="A163" s="13" t="s">
        <v>387</v>
      </c>
      <c r="B163" s="11" t="s">
        <v>610</v>
      </c>
      <c r="C163" s="15" t="s">
        <v>614</v>
      </c>
    </row>
    <row r="164" spans="1:3" x14ac:dyDescent="0.2">
      <c r="A164" s="12" t="s">
        <v>389</v>
      </c>
      <c r="B164" s="10" t="s">
        <v>610</v>
      </c>
      <c r="C164" s="14" t="s">
        <v>120</v>
      </c>
    </row>
    <row r="165" spans="1:3" x14ac:dyDescent="0.2">
      <c r="A165" s="13" t="s">
        <v>391</v>
      </c>
      <c r="B165" s="11" t="s">
        <v>613</v>
      </c>
      <c r="C165" s="15" t="s">
        <v>120</v>
      </c>
    </row>
    <row r="166" spans="1:3" x14ac:dyDescent="0.2">
      <c r="A166" s="12" t="s">
        <v>393</v>
      </c>
      <c r="B166" s="10" t="s">
        <v>611</v>
      </c>
      <c r="C166" s="14" t="s">
        <v>420</v>
      </c>
    </row>
    <row r="167" spans="1:3" x14ac:dyDescent="0.2">
      <c r="A167" s="13" t="s">
        <v>397</v>
      </c>
      <c r="B167" s="11" t="s">
        <v>610</v>
      </c>
      <c r="C167" s="15" t="s">
        <v>614</v>
      </c>
    </row>
    <row r="168" spans="1:3" x14ac:dyDescent="0.2">
      <c r="A168" s="12" t="s">
        <v>399</v>
      </c>
      <c r="B168" s="10" t="s">
        <v>611</v>
      </c>
      <c r="C168" s="14" t="s">
        <v>420</v>
      </c>
    </row>
    <row r="169" spans="1:3" x14ac:dyDescent="0.2">
      <c r="A169" s="13" t="s">
        <v>401</v>
      </c>
      <c r="B169" s="11" t="s">
        <v>612</v>
      </c>
      <c r="C169" s="15" t="s">
        <v>420</v>
      </c>
    </row>
    <row r="170" spans="1:3" x14ac:dyDescent="0.2">
      <c r="A170" s="12" t="s">
        <v>403</v>
      </c>
      <c r="B170" s="10" t="s">
        <v>610</v>
      </c>
      <c r="C170" s="14" t="s">
        <v>118</v>
      </c>
    </row>
    <row r="171" spans="1:3" x14ac:dyDescent="0.2">
      <c r="A171" s="13" t="s">
        <v>405</v>
      </c>
      <c r="B171" s="11" t="s">
        <v>612</v>
      </c>
      <c r="C171" s="15" t="s">
        <v>118</v>
      </c>
    </row>
    <row r="172" spans="1:3" x14ac:dyDescent="0.2">
      <c r="A172" s="12" t="s">
        <v>407</v>
      </c>
      <c r="B172" s="10" t="s">
        <v>611</v>
      </c>
      <c r="C172" s="14" t="s">
        <v>420</v>
      </c>
    </row>
    <row r="173" spans="1:3" x14ac:dyDescent="0.2">
      <c r="A173" s="13" t="s">
        <v>409</v>
      </c>
      <c r="B173" s="11" t="s">
        <v>612</v>
      </c>
      <c r="C173" s="15" t="s">
        <v>254</v>
      </c>
    </row>
    <row r="174" spans="1:3" x14ac:dyDescent="0.2">
      <c r="A174" s="12" t="s">
        <v>411</v>
      </c>
      <c r="B174" s="10" t="s">
        <v>610</v>
      </c>
      <c r="C174" s="14" t="s">
        <v>120</v>
      </c>
    </row>
    <row r="175" spans="1:3" x14ac:dyDescent="0.2">
      <c r="A175" s="13" t="s">
        <v>413</v>
      </c>
      <c r="B175" s="11" t="s">
        <v>611</v>
      </c>
      <c r="C175" s="15" t="s">
        <v>420</v>
      </c>
    </row>
    <row r="176" spans="1:3" x14ac:dyDescent="0.2">
      <c r="A176" s="12" t="s">
        <v>415</v>
      </c>
      <c r="B176" s="10" t="s">
        <v>613</v>
      </c>
      <c r="C176" s="14" t="s">
        <v>120</v>
      </c>
    </row>
    <row r="177" spans="1:3" x14ac:dyDescent="0.2">
      <c r="A177" s="13" t="s">
        <v>419</v>
      </c>
      <c r="B177" s="11" t="s">
        <v>611</v>
      </c>
      <c r="C177" s="15" t="s">
        <v>420</v>
      </c>
    </row>
    <row r="178" spans="1:3" x14ac:dyDescent="0.2">
      <c r="A178" s="12" t="s">
        <v>425</v>
      </c>
      <c r="B178" s="10" t="s">
        <v>612</v>
      </c>
      <c r="C178" s="14" t="s">
        <v>420</v>
      </c>
    </row>
    <row r="179" spans="1:3" x14ac:dyDescent="0.2">
      <c r="A179" s="13" t="s">
        <v>427</v>
      </c>
      <c r="B179" s="11" t="s">
        <v>613</v>
      </c>
      <c r="C179" s="15" t="s">
        <v>254</v>
      </c>
    </row>
    <row r="180" spans="1:3" x14ac:dyDescent="0.2">
      <c r="A180" s="12" t="s">
        <v>429</v>
      </c>
      <c r="B180" s="10" t="s">
        <v>610</v>
      </c>
      <c r="C180" s="14" t="s">
        <v>120</v>
      </c>
    </row>
    <row r="181" spans="1:3" x14ac:dyDescent="0.2">
      <c r="A181" s="13" t="s">
        <v>431</v>
      </c>
      <c r="B181" s="11" t="s">
        <v>610</v>
      </c>
      <c r="C181" s="15" t="s">
        <v>120</v>
      </c>
    </row>
    <row r="182" spans="1:3" x14ac:dyDescent="0.2">
      <c r="A182" s="12" t="s">
        <v>433</v>
      </c>
      <c r="B182" s="10" t="s">
        <v>610</v>
      </c>
      <c r="C182" s="14" t="s">
        <v>120</v>
      </c>
    </row>
    <row r="183" spans="1:3" x14ac:dyDescent="0.2">
      <c r="A183" s="13" t="s">
        <v>435</v>
      </c>
      <c r="B183" s="11" t="s">
        <v>612</v>
      </c>
      <c r="C183" s="15" t="s">
        <v>420</v>
      </c>
    </row>
    <row r="184" spans="1:3" x14ac:dyDescent="0.2">
      <c r="A184" s="12" t="s">
        <v>437</v>
      </c>
      <c r="B184" s="10" t="s">
        <v>610</v>
      </c>
      <c r="C184" s="14" t="s">
        <v>254</v>
      </c>
    </row>
    <row r="185" spans="1:3" x14ac:dyDescent="0.2">
      <c r="A185" s="13" t="s">
        <v>439</v>
      </c>
      <c r="B185" s="11" t="s">
        <v>610</v>
      </c>
      <c r="C185" s="15" t="s">
        <v>420</v>
      </c>
    </row>
    <row r="186" spans="1:3" x14ac:dyDescent="0.2">
      <c r="A186" s="12" t="s">
        <v>441</v>
      </c>
      <c r="B186" s="10" t="s">
        <v>611</v>
      </c>
      <c r="C186" s="14" t="s">
        <v>614</v>
      </c>
    </row>
    <row r="187" spans="1:3" x14ac:dyDescent="0.2">
      <c r="A187" s="13" t="s">
        <v>443</v>
      </c>
      <c r="B187" s="11" t="s">
        <v>610</v>
      </c>
      <c r="C187" s="15" t="s">
        <v>254</v>
      </c>
    </row>
    <row r="188" spans="1:3" x14ac:dyDescent="0.2">
      <c r="A188" s="12" t="s">
        <v>445</v>
      </c>
      <c r="B188" s="10" t="s">
        <v>611</v>
      </c>
      <c r="C188" s="14" t="s">
        <v>420</v>
      </c>
    </row>
    <row r="189" spans="1:3" x14ac:dyDescent="0.2">
      <c r="A189" s="13" t="s">
        <v>451</v>
      </c>
      <c r="B189" s="11" t="s">
        <v>611</v>
      </c>
      <c r="C189" s="15" t="s">
        <v>420</v>
      </c>
    </row>
    <row r="190" spans="1:3" x14ac:dyDescent="0.2">
      <c r="A190" s="12" t="s">
        <v>453</v>
      </c>
      <c r="B190" s="10" t="s">
        <v>613</v>
      </c>
      <c r="C190" s="14" t="s">
        <v>118</v>
      </c>
    </row>
    <row r="191" spans="1:3" x14ac:dyDescent="0.2">
      <c r="A191" s="13" t="s">
        <v>455</v>
      </c>
      <c r="B191" s="11" t="s">
        <v>611</v>
      </c>
      <c r="C191" s="15" t="s">
        <v>120</v>
      </c>
    </row>
    <row r="192" spans="1:3" x14ac:dyDescent="0.2">
      <c r="A192" s="12" t="s">
        <v>457</v>
      </c>
      <c r="B192" s="10" t="s">
        <v>613</v>
      </c>
      <c r="C192" s="14" t="s">
        <v>120</v>
      </c>
    </row>
    <row r="193" spans="1:3" x14ac:dyDescent="0.2">
      <c r="A193" s="13" t="s">
        <v>461</v>
      </c>
      <c r="B193" s="11" t="s">
        <v>612</v>
      </c>
      <c r="C193" s="15" t="s">
        <v>118</v>
      </c>
    </row>
    <row r="194" spans="1:3" x14ac:dyDescent="0.2">
      <c r="A194" s="12" t="s">
        <v>465</v>
      </c>
      <c r="B194" s="10" t="s">
        <v>613</v>
      </c>
      <c r="C194" s="14" t="s">
        <v>118</v>
      </c>
    </row>
    <row r="195" spans="1:3" x14ac:dyDescent="0.2">
      <c r="A195" s="13" t="s">
        <v>471</v>
      </c>
      <c r="B195" s="11" t="s">
        <v>610</v>
      </c>
      <c r="C195" s="15" t="s">
        <v>254</v>
      </c>
    </row>
    <row r="196" spans="1:3" x14ac:dyDescent="0.2">
      <c r="A196" s="12" t="s">
        <v>473</v>
      </c>
      <c r="B196" s="10" t="s">
        <v>612</v>
      </c>
      <c r="C196" s="14" t="s">
        <v>614</v>
      </c>
    </row>
    <row r="197" spans="1:3" x14ac:dyDescent="0.2">
      <c r="A197" s="13" t="s">
        <v>475</v>
      </c>
      <c r="B197" s="11" t="s">
        <v>613</v>
      </c>
      <c r="C197" s="15" t="s">
        <v>120</v>
      </c>
    </row>
    <row r="198" spans="1:3" x14ac:dyDescent="0.2">
      <c r="A198" s="12" t="s">
        <v>477</v>
      </c>
      <c r="B198" s="10" t="s">
        <v>613</v>
      </c>
      <c r="C198" s="14" t="s">
        <v>118</v>
      </c>
    </row>
    <row r="199" spans="1:3" x14ac:dyDescent="0.2">
      <c r="A199" s="13" t="s">
        <v>479</v>
      </c>
      <c r="B199" s="11" t="s">
        <v>611</v>
      </c>
      <c r="C199" s="15" t="s">
        <v>420</v>
      </c>
    </row>
    <row r="200" spans="1:3" x14ac:dyDescent="0.2">
      <c r="A200" s="12" t="s">
        <v>481</v>
      </c>
      <c r="B200" s="10" t="s">
        <v>611</v>
      </c>
      <c r="C200" s="14" t="s">
        <v>420</v>
      </c>
    </row>
    <row r="201" spans="1:3" x14ac:dyDescent="0.2">
      <c r="A201" s="13" t="s">
        <v>483</v>
      </c>
      <c r="B201" s="11" t="s">
        <v>612</v>
      </c>
      <c r="C201" s="15" t="s">
        <v>120</v>
      </c>
    </row>
    <row r="202" spans="1:3" x14ac:dyDescent="0.2">
      <c r="A202" s="12" t="s">
        <v>487</v>
      </c>
      <c r="B202" s="10" t="s">
        <v>610</v>
      </c>
      <c r="C202" s="14" t="s">
        <v>254</v>
      </c>
    </row>
    <row r="203" spans="1:3" x14ac:dyDescent="0.2">
      <c r="A203" s="13" t="s">
        <v>489</v>
      </c>
      <c r="B203" s="11" t="s">
        <v>610</v>
      </c>
      <c r="C203" s="15" t="s">
        <v>326</v>
      </c>
    </row>
    <row r="204" spans="1:3" x14ac:dyDescent="0.2">
      <c r="A204" s="12" t="s">
        <v>491</v>
      </c>
      <c r="B204" s="10" t="s">
        <v>612</v>
      </c>
      <c r="C204" s="14" t="s">
        <v>120</v>
      </c>
    </row>
    <row r="205" spans="1:3" x14ac:dyDescent="0.2">
      <c r="A205" s="13" t="s">
        <v>493</v>
      </c>
      <c r="B205" s="11" t="s">
        <v>613</v>
      </c>
      <c r="C205" s="15" t="s">
        <v>254</v>
      </c>
    </row>
    <row r="206" spans="1:3" x14ac:dyDescent="0.2">
      <c r="A206" s="12" t="s">
        <v>495</v>
      </c>
      <c r="B206" s="10" t="s">
        <v>613</v>
      </c>
      <c r="C206" s="14" t="s">
        <v>254</v>
      </c>
    </row>
    <row r="207" spans="1:3" x14ac:dyDescent="0.2">
      <c r="A207" s="13" t="s">
        <v>497</v>
      </c>
      <c r="B207" s="11" t="s">
        <v>610</v>
      </c>
      <c r="C207" s="15" t="s">
        <v>254</v>
      </c>
    </row>
    <row r="208" spans="1:3" x14ac:dyDescent="0.2">
      <c r="A208" s="12" t="s">
        <v>499</v>
      </c>
      <c r="B208" s="10" t="s">
        <v>610</v>
      </c>
      <c r="C208" s="14" t="s">
        <v>254</v>
      </c>
    </row>
    <row r="209" spans="1:3" x14ac:dyDescent="0.2">
      <c r="A209" s="13" t="s">
        <v>501</v>
      </c>
      <c r="B209" s="11" t="s">
        <v>612</v>
      </c>
      <c r="C209" s="15" t="s">
        <v>118</v>
      </c>
    </row>
    <row r="210" spans="1:3" x14ac:dyDescent="0.2">
      <c r="A210" s="12" t="s">
        <v>503</v>
      </c>
      <c r="B210" s="10" t="s">
        <v>612</v>
      </c>
      <c r="C210" s="14" t="s">
        <v>118</v>
      </c>
    </row>
    <row r="211" spans="1:3" x14ac:dyDescent="0.2">
      <c r="A211" s="13" t="s">
        <v>507</v>
      </c>
      <c r="B211" s="11" t="s">
        <v>612</v>
      </c>
      <c r="C211" s="15" t="s">
        <v>118</v>
      </c>
    </row>
    <row r="212" spans="1:3" x14ac:dyDescent="0.2">
      <c r="A212" s="12" t="s">
        <v>509</v>
      </c>
      <c r="B212" s="10" t="s">
        <v>611</v>
      </c>
      <c r="C212" s="14" t="s">
        <v>614</v>
      </c>
    </row>
    <row r="213" spans="1:3" x14ac:dyDescent="0.2">
      <c r="A213" s="13" t="s">
        <v>511</v>
      </c>
      <c r="B213" s="11" t="s">
        <v>613</v>
      </c>
      <c r="C213" s="15" t="s">
        <v>420</v>
      </c>
    </row>
    <row r="214" spans="1:3" x14ac:dyDescent="0.2">
      <c r="A214" s="12" t="s">
        <v>513</v>
      </c>
      <c r="B214" s="10" t="s">
        <v>612</v>
      </c>
      <c r="C214" s="14" t="s">
        <v>420</v>
      </c>
    </row>
    <row r="215" spans="1:3" x14ac:dyDescent="0.2">
      <c r="A215" s="19" t="s">
        <v>515</v>
      </c>
      <c r="B215" s="20" t="s">
        <v>612</v>
      </c>
      <c r="C215" s="21" t="s">
        <v>420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195CEF-5B46-CB49-8C2D-BBCA87719B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Pivot_1</vt:lpstr>
      <vt:lpstr>Pivot_2</vt:lpstr>
      <vt:lpstr>Pivot_3</vt:lpstr>
      <vt:lpstr>Pivot_4</vt:lpstr>
      <vt:lpstr>Pivot_5</vt:lpstr>
      <vt:lpstr>Data_QA</vt:lpstr>
      <vt:lpstr>Master_Data</vt:lpstr>
      <vt:lpstr>Calculations</vt:lpstr>
      <vt:lpstr>Clean Energy Monitoring DB</vt:lpstr>
      <vt:lpstr>Country Deep Dive(2022)</vt:lpstr>
      <vt:lpstr>Ref_Data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Vinodkumar Kethavath</dc:creator>
  <cp:lastModifiedBy>Vinodkumar Kethavath</cp:lastModifiedBy>
  <dcterms:created xsi:type="dcterms:W3CDTF">2026-02-16T02:38:28Z</dcterms:created>
  <dcterms:modified xsi:type="dcterms:W3CDTF">2026-04-10T02:49:44Z</dcterms:modified>
</cp:coreProperties>
</file>